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tatistikproduktion\Punktlighet på järnväg\Punktlighet på järnväg SOS\Statistik 2017\Kvartal 2\Publicering\"/>
    </mc:Choice>
  </mc:AlternateContent>
  <bookViews>
    <workbookView xWindow="360" yWindow="30" windowWidth="18390" windowHeight="10830" tabRatio="884"/>
  </bookViews>
  <sheets>
    <sheet name="Titelsida" sheetId="48" r:id="rId1"/>
    <sheet name="Innehåll_Contents" sheetId="53" r:id="rId2"/>
    <sheet name="Fakta om statistiken (1)" sheetId="65" r:id="rId3"/>
    <sheet name="Fakta om statistiken (2)" sheetId="50" r:id="rId4"/>
    <sheet name="Övergripande definitioner" sheetId="51" r:id="rId5"/>
    <sheet name="Tabelldefinitioner" sheetId="59" r:id="rId6"/>
    <sheet name="Kommentarer till resultatet" sheetId="75"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(1)'!$B$1:$V$38</definedName>
    <definedName name="Print_Area" localSheetId="3">'Fakta om statistiken (2)'!$A$1:$U$44</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P0_Sammanfattningstabell!$B$2:$AB$158</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(1)'!$B$1:$V$39</definedName>
    <definedName name="_xlnm.Print_Area" localSheetId="3">'Fakta om statistiken (2)'!$B$1:$T$42</definedName>
    <definedName name="_xlnm.Print_Area" localSheetId="6">'Kommentarer till resultatet'!$A$1:$T$30</definedName>
    <definedName name="_xlnm.Print_Area" localSheetId="7">P0_Sammanfattningstabell!$B$1:$AB$159</definedName>
    <definedName name="_xlnm.Print_Area" localSheetId="13">'P11_Historisk tabell'!$A$1:$U$288</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52511" concurrentCalc="0"/>
</workbook>
</file>

<file path=xl/calcChain.xml><?xml version="1.0" encoding="utf-8"?>
<calcChain xmlns="http://schemas.openxmlformats.org/spreadsheetml/2006/main">
  <c r="N274" i="58" l="1"/>
  <c r="K274" i="58"/>
  <c r="H274" i="58"/>
  <c r="E274" i="58"/>
  <c r="P273" i="58"/>
  <c r="N273" i="58"/>
  <c r="K273" i="58"/>
  <c r="H273" i="58"/>
  <c r="E273" i="58"/>
  <c r="N272" i="58"/>
  <c r="K272" i="58"/>
  <c r="H272" i="58"/>
  <c r="E272" i="58"/>
  <c r="N271" i="58"/>
  <c r="K271" i="58"/>
  <c r="H271" i="58"/>
  <c r="E271" i="58"/>
  <c r="N270" i="58"/>
  <c r="K270" i="58"/>
  <c r="H270" i="58"/>
  <c r="E270" i="58"/>
  <c r="N269" i="58"/>
  <c r="K269" i="58"/>
  <c r="H269" i="58"/>
  <c r="E269" i="58"/>
  <c r="N268" i="58"/>
  <c r="K268" i="58"/>
  <c r="H268" i="58"/>
  <c r="E268" i="58"/>
  <c r="N267" i="58"/>
  <c r="K267" i="58"/>
  <c r="H267" i="58"/>
  <c r="E267" i="58"/>
  <c r="N266" i="58"/>
  <c r="K266" i="58"/>
  <c r="H266" i="58"/>
  <c r="E266" i="58"/>
  <c r="N265" i="58"/>
  <c r="K265" i="58"/>
  <c r="H265" i="58"/>
  <c r="E265" i="58"/>
  <c r="N264" i="58"/>
  <c r="K264" i="58"/>
  <c r="H264" i="58"/>
  <c r="E264" i="58"/>
  <c r="N263" i="58"/>
  <c r="K263" i="58"/>
  <c r="H263" i="58"/>
  <c r="E263" i="58"/>
  <c r="N262" i="58"/>
  <c r="K262" i="58"/>
  <c r="H262" i="58"/>
  <c r="E262" i="58"/>
  <c r="N261" i="58"/>
  <c r="K261" i="58"/>
  <c r="H261" i="58"/>
  <c r="E261" i="58"/>
  <c r="P260" i="58"/>
  <c r="N260" i="58"/>
  <c r="K260" i="58"/>
  <c r="H260" i="58"/>
  <c r="E260" i="58"/>
  <c r="N259" i="58"/>
  <c r="K259" i="58"/>
  <c r="H259" i="58"/>
  <c r="E259" i="58"/>
  <c r="N258" i="58"/>
  <c r="K258" i="58"/>
  <c r="H258" i="58"/>
  <c r="E258" i="58"/>
  <c r="N257" i="58"/>
  <c r="K257" i="58"/>
  <c r="H257" i="58"/>
  <c r="E257" i="58"/>
  <c r="N256" i="58"/>
  <c r="K256" i="58"/>
  <c r="H256" i="58"/>
  <c r="E256" i="58"/>
  <c r="N255" i="58"/>
  <c r="K255" i="58"/>
  <c r="H255" i="58"/>
  <c r="E255" i="58"/>
  <c r="N254" i="58"/>
  <c r="K254" i="58"/>
  <c r="H254" i="58"/>
  <c r="E254" i="58"/>
  <c r="N253" i="58"/>
  <c r="K253" i="58"/>
  <c r="H253" i="58"/>
  <c r="E253" i="58"/>
  <c r="N252" i="58"/>
  <c r="K252" i="58"/>
  <c r="H252" i="58"/>
  <c r="E252" i="58"/>
  <c r="N251" i="58"/>
  <c r="K251" i="58"/>
  <c r="H251" i="58"/>
  <c r="E251" i="58"/>
  <c r="N250" i="58"/>
  <c r="K250" i="58"/>
  <c r="H250" i="58"/>
  <c r="E250" i="58"/>
  <c r="N249" i="58"/>
  <c r="K249" i="58"/>
  <c r="H249" i="58"/>
  <c r="E249" i="58"/>
  <c r="N248" i="58"/>
  <c r="K248" i="58"/>
  <c r="H248" i="58"/>
  <c r="E248" i="58"/>
  <c r="P247" i="58"/>
  <c r="N247" i="58"/>
  <c r="K247" i="58"/>
  <c r="H247" i="58"/>
  <c r="E247" i="58"/>
  <c r="N246" i="58"/>
  <c r="K246" i="58"/>
  <c r="H246" i="58"/>
  <c r="E246" i="58"/>
  <c r="N245" i="58"/>
  <c r="K245" i="58"/>
  <c r="H245" i="58"/>
  <c r="E245" i="58"/>
  <c r="N244" i="58"/>
  <c r="K244" i="58"/>
  <c r="H244" i="58"/>
  <c r="E244" i="58"/>
  <c r="N243" i="58"/>
  <c r="K243" i="58"/>
  <c r="H243" i="58"/>
  <c r="E243" i="58"/>
  <c r="N242" i="58"/>
  <c r="K242" i="58"/>
  <c r="H242" i="58"/>
  <c r="E242" i="58"/>
  <c r="N241" i="58"/>
  <c r="K241" i="58"/>
  <c r="H241" i="58"/>
  <c r="E241" i="58"/>
  <c r="N240" i="58"/>
  <c r="K240" i="58"/>
  <c r="H240" i="58"/>
  <c r="E240" i="58"/>
  <c r="N239" i="58"/>
  <c r="K239" i="58"/>
  <c r="H239" i="58"/>
  <c r="E239" i="58"/>
  <c r="N238" i="58"/>
  <c r="K238" i="58"/>
  <c r="H238" i="58"/>
  <c r="E238" i="58"/>
  <c r="N237" i="58"/>
  <c r="K237" i="58"/>
  <c r="H237" i="58"/>
  <c r="E237" i="58"/>
  <c r="N236" i="58"/>
  <c r="K236" i="58"/>
  <c r="H236" i="58"/>
  <c r="E236" i="58"/>
  <c r="P234" i="58"/>
  <c r="N234" i="58"/>
  <c r="K234" i="58"/>
  <c r="H234" i="58"/>
  <c r="E234" i="58"/>
  <c r="N233" i="58"/>
  <c r="K233" i="58"/>
  <c r="H233" i="58"/>
  <c r="E233" i="58"/>
  <c r="N232" i="58"/>
  <c r="K232" i="58"/>
  <c r="H232" i="58"/>
  <c r="E232" i="58"/>
  <c r="N231" i="58"/>
  <c r="K231" i="58"/>
  <c r="H231" i="58"/>
  <c r="E231" i="58"/>
  <c r="N230" i="58"/>
  <c r="K230" i="58"/>
  <c r="H230" i="58"/>
  <c r="E230" i="58"/>
  <c r="N229" i="58"/>
  <c r="K229" i="58"/>
  <c r="H229" i="58"/>
  <c r="E229" i="58"/>
  <c r="HJ83" i="64"/>
  <c r="HH83" i="64"/>
  <c r="HF83" i="64"/>
  <c r="HD83" i="64"/>
  <c r="HB83" i="64"/>
  <c r="GZ83" i="64"/>
  <c r="GX83" i="64"/>
  <c r="GV83" i="64"/>
  <c r="GT83" i="64"/>
  <c r="GR83" i="64"/>
  <c r="GP83" i="64"/>
  <c r="GN83" i="64"/>
  <c r="GL83" i="64"/>
  <c r="HJ82" i="64"/>
  <c r="HH82" i="64"/>
  <c r="HF82" i="64"/>
  <c r="HD82" i="64"/>
  <c r="HB82" i="64"/>
  <c r="GZ82" i="64"/>
  <c r="GX82" i="64"/>
  <c r="GV82" i="64"/>
  <c r="GT82" i="64"/>
  <c r="GR82" i="64"/>
  <c r="GP82" i="64"/>
  <c r="GN82" i="64"/>
  <c r="GL82" i="64"/>
  <c r="HJ81" i="64"/>
  <c r="HH81" i="64"/>
  <c r="HF81" i="64"/>
  <c r="HD81" i="64"/>
  <c r="HB81" i="64"/>
  <c r="GZ81" i="64"/>
  <c r="GX81" i="64"/>
  <c r="GV81" i="64"/>
  <c r="GT81" i="64"/>
  <c r="GR81" i="64"/>
  <c r="GP81" i="64"/>
  <c r="GN81" i="64"/>
  <c r="GL81" i="64"/>
  <c r="HJ79" i="64"/>
  <c r="HH79" i="64"/>
  <c r="HF79" i="64"/>
  <c r="HD79" i="64"/>
  <c r="HB79" i="64"/>
  <c r="GZ79" i="64"/>
  <c r="GX79" i="64"/>
  <c r="GV79" i="64"/>
  <c r="GT79" i="64"/>
  <c r="GR79" i="64"/>
  <c r="GP79" i="64"/>
  <c r="GN79" i="64"/>
  <c r="GL79" i="64"/>
  <c r="HJ76" i="64"/>
  <c r="HH76" i="64"/>
  <c r="HF76" i="64"/>
  <c r="HD76" i="64"/>
  <c r="HB76" i="64"/>
  <c r="GZ76" i="64"/>
  <c r="GX76" i="64"/>
  <c r="GV76" i="64"/>
  <c r="GT76" i="64"/>
  <c r="GR76" i="64"/>
  <c r="GP76" i="64"/>
  <c r="GN76" i="64"/>
  <c r="GL76" i="64"/>
  <c r="HJ75" i="64"/>
  <c r="HH75" i="64"/>
  <c r="HF75" i="64"/>
  <c r="HD75" i="64"/>
  <c r="HB75" i="64"/>
  <c r="GZ75" i="64"/>
  <c r="GX75" i="64"/>
  <c r="GV75" i="64"/>
  <c r="GT75" i="64"/>
  <c r="GR75" i="64"/>
  <c r="GP75" i="64"/>
  <c r="GN75" i="64"/>
  <c r="GL75" i="64"/>
  <c r="HJ73" i="64"/>
  <c r="HH73" i="64"/>
  <c r="HF73" i="64"/>
  <c r="HD73" i="64"/>
  <c r="HB73" i="64"/>
  <c r="GZ73" i="64"/>
  <c r="GX73" i="64"/>
  <c r="GV73" i="64"/>
  <c r="GT73" i="64"/>
  <c r="GR73" i="64"/>
  <c r="GP73" i="64"/>
  <c r="GN73" i="64"/>
  <c r="GL73" i="64"/>
  <c r="HJ72" i="64"/>
  <c r="HH72" i="64"/>
  <c r="HF72" i="64"/>
  <c r="HD72" i="64"/>
  <c r="HB72" i="64"/>
  <c r="GZ72" i="64"/>
  <c r="GX72" i="64"/>
  <c r="GV72" i="64"/>
  <c r="GT72" i="64"/>
  <c r="GR72" i="64"/>
  <c r="GP72" i="64"/>
  <c r="GN72" i="64"/>
  <c r="GL72" i="64"/>
  <c r="HJ70" i="64"/>
  <c r="HH70" i="64"/>
  <c r="HF70" i="64"/>
  <c r="HD70" i="64"/>
  <c r="HB70" i="64"/>
  <c r="GZ70" i="64"/>
  <c r="GX70" i="64"/>
  <c r="GV70" i="64"/>
  <c r="GT70" i="64"/>
  <c r="GR70" i="64"/>
  <c r="GP70" i="64"/>
  <c r="GN70" i="64"/>
  <c r="GL70" i="64"/>
  <c r="HJ69" i="64"/>
  <c r="HH69" i="64"/>
  <c r="HF69" i="64"/>
  <c r="HD69" i="64"/>
  <c r="HB69" i="64"/>
  <c r="GZ69" i="64"/>
  <c r="GX69" i="64"/>
  <c r="GV69" i="64"/>
  <c r="GT69" i="64"/>
  <c r="GR69" i="64"/>
  <c r="GP69" i="64"/>
  <c r="GN69" i="64"/>
  <c r="GL69" i="64"/>
  <c r="HJ67" i="64"/>
  <c r="HH67" i="64"/>
  <c r="HF67" i="64"/>
  <c r="HD67" i="64"/>
  <c r="HB67" i="64"/>
  <c r="GZ67" i="64"/>
  <c r="GX67" i="64"/>
  <c r="GV67" i="64"/>
  <c r="GT67" i="64"/>
  <c r="GR67" i="64"/>
  <c r="GP67" i="64"/>
  <c r="GN67" i="64"/>
  <c r="GL67" i="64"/>
  <c r="HJ66" i="64"/>
  <c r="HH66" i="64"/>
  <c r="HF66" i="64"/>
  <c r="HD66" i="64"/>
  <c r="HB66" i="64"/>
  <c r="GZ66" i="64"/>
  <c r="GX66" i="64"/>
  <c r="GV66" i="64"/>
  <c r="GT66" i="64"/>
  <c r="GR66" i="64"/>
  <c r="GP66" i="64"/>
  <c r="GN66" i="64"/>
  <c r="GL66" i="64"/>
  <c r="HJ64" i="64"/>
  <c r="HH64" i="64"/>
  <c r="HF64" i="64"/>
  <c r="HD64" i="64"/>
  <c r="HB64" i="64"/>
  <c r="GZ64" i="64"/>
  <c r="GX64" i="64"/>
  <c r="GV64" i="64"/>
  <c r="GT64" i="64"/>
  <c r="GR64" i="64"/>
  <c r="GP64" i="64"/>
  <c r="GN64" i="64"/>
  <c r="GL64" i="64"/>
  <c r="HJ63" i="64"/>
  <c r="HH63" i="64"/>
  <c r="HF63" i="64"/>
  <c r="HD63" i="64"/>
  <c r="HB63" i="64"/>
  <c r="GZ63" i="64"/>
  <c r="GX63" i="64"/>
  <c r="GV63" i="64"/>
  <c r="GT63" i="64"/>
  <c r="GR63" i="64"/>
  <c r="GP63" i="64"/>
  <c r="GN63" i="64"/>
  <c r="GL63" i="64"/>
  <c r="HJ61" i="64"/>
  <c r="HH61" i="64"/>
  <c r="HF61" i="64"/>
  <c r="HD61" i="64"/>
  <c r="HB61" i="64"/>
  <c r="GZ61" i="64"/>
  <c r="GX61" i="64"/>
  <c r="GV61" i="64"/>
  <c r="GT61" i="64"/>
  <c r="GR61" i="64"/>
  <c r="GP61" i="64"/>
  <c r="GN61" i="64"/>
  <c r="GL61" i="64"/>
  <c r="HJ60" i="64"/>
  <c r="HH60" i="64"/>
  <c r="HF60" i="64"/>
  <c r="HD60" i="64"/>
  <c r="HB60" i="64"/>
  <c r="GZ60" i="64"/>
  <c r="GX60" i="64"/>
  <c r="GV60" i="64"/>
  <c r="GT60" i="64"/>
  <c r="GR60" i="64"/>
  <c r="GP60" i="64"/>
  <c r="GN60" i="64"/>
  <c r="GL60" i="64"/>
  <c r="HJ58" i="64"/>
  <c r="HH58" i="64"/>
  <c r="HF58" i="64"/>
  <c r="HD58" i="64"/>
  <c r="HB58" i="64"/>
  <c r="GZ58" i="64"/>
  <c r="GX58" i="64"/>
  <c r="GV58" i="64"/>
  <c r="GT58" i="64"/>
  <c r="GR58" i="64"/>
  <c r="GP58" i="64"/>
  <c r="GN58" i="64"/>
  <c r="GL58" i="64"/>
  <c r="HJ57" i="64"/>
  <c r="HH57" i="64"/>
  <c r="HF57" i="64"/>
  <c r="HD57" i="64"/>
  <c r="HB57" i="64"/>
  <c r="GZ57" i="64"/>
  <c r="GX57" i="64"/>
  <c r="GV57" i="64"/>
  <c r="GT57" i="64"/>
  <c r="GR57" i="64"/>
  <c r="GP57" i="64"/>
  <c r="GN57" i="64"/>
  <c r="GL57" i="64"/>
  <c r="HJ55" i="64"/>
  <c r="HH55" i="64"/>
  <c r="HF55" i="64"/>
  <c r="HD55" i="64"/>
  <c r="HB55" i="64"/>
  <c r="GZ55" i="64"/>
  <c r="GX55" i="64"/>
  <c r="GV55" i="64"/>
  <c r="GT55" i="64"/>
  <c r="GR55" i="64"/>
  <c r="GP55" i="64"/>
  <c r="GN55" i="64"/>
  <c r="GL55" i="64"/>
  <c r="HJ54" i="64"/>
  <c r="HH54" i="64"/>
  <c r="HF54" i="64"/>
  <c r="HD54" i="64"/>
  <c r="HB54" i="64"/>
  <c r="GZ54" i="64"/>
  <c r="GX54" i="64"/>
  <c r="GV54" i="64"/>
  <c r="GT54" i="64"/>
  <c r="GR54" i="64"/>
  <c r="GP54" i="64"/>
  <c r="GN54" i="64"/>
  <c r="GL54" i="64"/>
  <c r="HJ52" i="64"/>
  <c r="HH52" i="64"/>
  <c r="HF52" i="64"/>
  <c r="HD52" i="64"/>
  <c r="HB52" i="64"/>
  <c r="GZ52" i="64"/>
  <c r="GX52" i="64"/>
  <c r="GV52" i="64"/>
  <c r="GT52" i="64"/>
  <c r="GR52" i="64"/>
  <c r="GP52" i="64"/>
  <c r="GN52" i="64"/>
  <c r="GL52" i="64"/>
  <c r="HJ51" i="64"/>
  <c r="HH51" i="64"/>
  <c r="HF51" i="64"/>
  <c r="HD51" i="64"/>
  <c r="HB51" i="64"/>
  <c r="GZ51" i="64"/>
  <c r="GX51" i="64"/>
  <c r="GV51" i="64"/>
  <c r="GT51" i="64"/>
  <c r="GR51" i="64"/>
  <c r="GP51" i="64"/>
  <c r="GN51" i="64"/>
  <c r="GL51" i="64"/>
  <c r="HJ48" i="64"/>
  <c r="HH48" i="64"/>
  <c r="HF48" i="64"/>
  <c r="HD48" i="64"/>
  <c r="HB48" i="64"/>
  <c r="GZ48" i="64"/>
  <c r="GX48" i="64"/>
  <c r="GV48" i="64"/>
  <c r="GT48" i="64"/>
  <c r="GR48" i="64"/>
  <c r="GP48" i="64"/>
  <c r="GN48" i="64"/>
  <c r="GL48" i="64"/>
  <c r="HJ29" i="64"/>
  <c r="HH29" i="64"/>
  <c r="HF29" i="64"/>
  <c r="HD29" i="64"/>
  <c r="HB29" i="64"/>
  <c r="GZ29" i="64"/>
  <c r="GX29" i="64"/>
  <c r="GV29" i="64"/>
  <c r="GT29" i="64"/>
  <c r="GR29" i="64"/>
  <c r="GP29" i="64"/>
  <c r="GN29" i="64"/>
  <c r="GL29" i="64"/>
  <c r="HJ27" i="64"/>
  <c r="HH27" i="64"/>
  <c r="HF27" i="64"/>
  <c r="HD27" i="64"/>
  <c r="HB27" i="64"/>
  <c r="GZ27" i="64"/>
  <c r="GX27" i="64"/>
  <c r="GV27" i="64"/>
  <c r="GT27" i="64"/>
  <c r="GR27" i="64"/>
  <c r="GP27" i="64"/>
  <c r="GN27" i="64"/>
  <c r="GL27" i="64"/>
  <c r="HJ25" i="64"/>
  <c r="HH25" i="64"/>
  <c r="HF25" i="64"/>
  <c r="HD25" i="64"/>
  <c r="HB25" i="64"/>
  <c r="GZ25" i="64"/>
  <c r="GX25" i="64"/>
  <c r="GV25" i="64"/>
  <c r="GT25" i="64"/>
  <c r="GR25" i="64"/>
  <c r="GP25" i="64"/>
  <c r="GN25" i="64"/>
  <c r="GL25" i="64"/>
  <c r="HJ23" i="64"/>
  <c r="HH23" i="64"/>
  <c r="HF23" i="64"/>
  <c r="HD23" i="64"/>
  <c r="HB23" i="64"/>
  <c r="GZ23" i="64"/>
  <c r="GX23" i="64"/>
  <c r="GV23" i="64"/>
  <c r="GT23" i="64"/>
  <c r="GR23" i="64"/>
  <c r="GP23" i="64"/>
  <c r="GN23" i="64"/>
  <c r="GL23" i="64"/>
  <c r="HJ20" i="64"/>
  <c r="HH20" i="64"/>
  <c r="HF20" i="64"/>
  <c r="HD20" i="64"/>
  <c r="HB20" i="64"/>
  <c r="GZ20" i="64"/>
  <c r="GX20" i="64"/>
  <c r="GV20" i="64"/>
  <c r="GT20" i="64"/>
  <c r="GR20" i="64"/>
  <c r="GP20" i="64"/>
  <c r="GN20" i="64"/>
  <c r="GL20" i="64"/>
  <c r="HJ18" i="64"/>
  <c r="HH18" i="64"/>
  <c r="HF18" i="64"/>
  <c r="HD18" i="64"/>
  <c r="HB18" i="64"/>
  <c r="GZ18" i="64"/>
  <c r="GX18" i="64"/>
  <c r="GV18" i="64"/>
  <c r="GT18" i="64"/>
  <c r="GR18" i="64"/>
  <c r="GP18" i="64"/>
  <c r="GN18" i="64"/>
  <c r="GL18" i="64"/>
  <c r="HJ16" i="64"/>
  <c r="HH16" i="64"/>
  <c r="HF16" i="64"/>
  <c r="HD16" i="64"/>
  <c r="HB16" i="64"/>
  <c r="GZ16" i="64"/>
  <c r="GX16" i="64"/>
  <c r="GV16" i="64"/>
  <c r="GT16" i="64"/>
  <c r="GR16" i="64"/>
  <c r="GP16" i="64"/>
  <c r="GN16" i="64"/>
  <c r="GL16" i="64"/>
  <c r="HJ14" i="64"/>
  <c r="HH14" i="64"/>
  <c r="HF14" i="64"/>
  <c r="HD14" i="64"/>
  <c r="HB14" i="64"/>
  <c r="GZ14" i="64"/>
  <c r="GX14" i="64"/>
  <c r="GV14" i="64"/>
  <c r="GT14" i="64"/>
  <c r="GR14" i="64"/>
  <c r="GP14" i="64"/>
  <c r="GN14" i="64"/>
  <c r="GL14" i="64"/>
  <c r="HJ12" i="64"/>
  <c r="HH12" i="64"/>
  <c r="HF12" i="64"/>
  <c r="HD12" i="64"/>
  <c r="HB12" i="64"/>
  <c r="GZ12" i="64"/>
  <c r="GX12" i="64"/>
  <c r="GV12" i="64"/>
  <c r="GT12" i="64"/>
  <c r="GR12" i="64"/>
  <c r="GP12" i="64"/>
  <c r="GN12" i="64"/>
  <c r="GL12" i="64"/>
  <c r="HJ83" i="63"/>
  <c r="HH83" i="63"/>
  <c r="HF83" i="63"/>
  <c r="HD83" i="63"/>
  <c r="HB83" i="63"/>
  <c r="GZ83" i="63"/>
  <c r="GX83" i="63"/>
  <c r="GV83" i="63"/>
  <c r="GT83" i="63"/>
  <c r="GR83" i="63"/>
  <c r="GP83" i="63"/>
  <c r="GN83" i="63"/>
  <c r="GL83" i="63"/>
  <c r="HJ82" i="63"/>
  <c r="HH82" i="63"/>
  <c r="HF82" i="63"/>
  <c r="HD82" i="63"/>
  <c r="HB82" i="63"/>
  <c r="GZ82" i="63"/>
  <c r="GX82" i="63"/>
  <c r="GV82" i="63"/>
  <c r="GT82" i="63"/>
  <c r="GR82" i="63"/>
  <c r="GP82" i="63"/>
  <c r="GN82" i="63"/>
  <c r="GL82" i="63"/>
  <c r="HJ81" i="63"/>
  <c r="HH81" i="63"/>
  <c r="HF81" i="63"/>
  <c r="HD81" i="63"/>
  <c r="HB81" i="63"/>
  <c r="GZ81" i="63"/>
  <c r="GX81" i="63"/>
  <c r="GV81" i="63"/>
  <c r="GT81" i="63"/>
  <c r="GR81" i="63"/>
  <c r="GP81" i="63"/>
  <c r="GN81" i="63"/>
  <c r="GL81" i="63"/>
  <c r="HJ79" i="63"/>
  <c r="HH79" i="63"/>
  <c r="HF79" i="63"/>
  <c r="HD79" i="63"/>
  <c r="HB79" i="63"/>
  <c r="GZ79" i="63"/>
  <c r="GX79" i="63"/>
  <c r="GV79" i="63"/>
  <c r="GT79" i="63"/>
  <c r="GR79" i="63"/>
  <c r="GP79" i="63"/>
  <c r="GN79" i="63"/>
  <c r="GL79" i="63"/>
  <c r="HJ76" i="63"/>
  <c r="HH76" i="63"/>
  <c r="HF76" i="63"/>
  <c r="HD76" i="63"/>
  <c r="HB76" i="63"/>
  <c r="GZ76" i="63"/>
  <c r="GX76" i="63"/>
  <c r="GV76" i="63"/>
  <c r="GT76" i="63"/>
  <c r="GR76" i="63"/>
  <c r="GP76" i="63"/>
  <c r="GN76" i="63"/>
  <c r="GL76" i="63"/>
  <c r="HJ75" i="63"/>
  <c r="HH75" i="63"/>
  <c r="HF75" i="63"/>
  <c r="HD75" i="63"/>
  <c r="HB75" i="63"/>
  <c r="GZ75" i="63"/>
  <c r="GX75" i="63"/>
  <c r="GV75" i="63"/>
  <c r="GT75" i="63"/>
  <c r="GR75" i="63"/>
  <c r="GP75" i="63"/>
  <c r="GN75" i="63"/>
  <c r="GL75" i="63"/>
  <c r="HJ73" i="63"/>
  <c r="HH73" i="63"/>
  <c r="HF73" i="63"/>
  <c r="HD73" i="63"/>
  <c r="HB73" i="63"/>
  <c r="GZ73" i="63"/>
  <c r="GX73" i="63"/>
  <c r="GV73" i="63"/>
  <c r="GT73" i="63"/>
  <c r="GR73" i="63"/>
  <c r="GP73" i="63"/>
  <c r="GN73" i="63"/>
  <c r="GL73" i="63"/>
  <c r="HJ72" i="63"/>
  <c r="HH72" i="63"/>
  <c r="HF72" i="63"/>
  <c r="HD72" i="63"/>
  <c r="HB72" i="63"/>
  <c r="GZ72" i="63"/>
  <c r="GX72" i="63"/>
  <c r="GV72" i="63"/>
  <c r="GT72" i="63"/>
  <c r="GR72" i="63"/>
  <c r="GP72" i="63"/>
  <c r="GN72" i="63"/>
  <c r="GL72" i="63"/>
  <c r="HJ70" i="63"/>
  <c r="HH70" i="63"/>
  <c r="HF70" i="63"/>
  <c r="HD70" i="63"/>
  <c r="HB70" i="63"/>
  <c r="GZ70" i="63"/>
  <c r="GX70" i="63"/>
  <c r="GV70" i="63"/>
  <c r="GT70" i="63"/>
  <c r="GR70" i="63"/>
  <c r="GP70" i="63"/>
  <c r="GN70" i="63"/>
  <c r="GL70" i="63"/>
  <c r="HJ69" i="63"/>
  <c r="HH69" i="63"/>
  <c r="HF69" i="63"/>
  <c r="HD69" i="63"/>
  <c r="HB69" i="63"/>
  <c r="GZ69" i="63"/>
  <c r="GX69" i="63"/>
  <c r="GV69" i="63"/>
  <c r="GT69" i="63"/>
  <c r="GR69" i="63"/>
  <c r="GP69" i="63"/>
  <c r="GN69" i="63"/>
  <c r="GL69" i="63"/>
  <c r="HJ67" i="63"/>
  <c r="HH67" i="63"/>
  <c r="HF67" i="63"/>
  <c r="HD67" i="63"/>
  <c r="HB67" i="63"/>
  <c r="GZ67" i="63"/>
  <c r="GX67" i="63"/>
  <c r="GV67" i="63"/>
  <c r="GT67" i="63"/>
  <c r="GR67" i="63"/>
  <c r="GP67" i="63"/>
  <c r="GN67" i="63"/>
  <c r="GL67" i="63"/>
  <c r="HJ66" i="63"/>
  <c r="HH66" i="63"/>
  <c r="HF66" i="63"/>
  <c r="HD66" i="63"/>
  <c r="HB66" i="63"/>
  <c r="GZ66" i="63"/>
  <c r="GX66" i="63"/>
  <c r="GV66" i="63"/>
  <c r="GT66" i="63"/>
  <c r="GR66" i="63"/>
  <c r="GP66" i="63"/>
  <c r="GN66" i="63"/>
  <c r="GL66" i="63"/>
  <c r="HJ64" i="63"/>
  <c r="HH64" i="63"/>
  <c r="HF64" i="63"/>
  <c r="HD64" i="63"/>
  <c r="HB64" i="63"/>
  <c r="GZ64" i="63"/>
  <c r="GX64" i="63"/>
  <c r="GV64" i="63"/>
  <c r="GT64" i="63"/>
  <c r="GR64" i="63"/>
  <c r="GP64" i="63"/>
  <c r="GN64" i="63"/>
  <c r="GL64" i="63"/>
  <c r="HJ63" i="63"/>
  <c r="HH63" i="63"/>
  <c r="HF63" i="63"/>
  <c r="HD63" i="63"/>
  <c r="HB63" i="63"/>
  <c r="GZ63" i="63"/>
  <c r="GX63" i="63"/>
  <c r="GV63" i="63"/>
  <c r="GT63" i="63"/>
  <c r="GR63" i="63"/>
  <c r="GP63" i="63"/>
  <c r="GN63" i="63"/>
  <c r="GL63" i="63"/>
  <c r="HJ61" i="63"/>
  <c r="HH61" i="63"/>
  <c r="HF61" i="63"/>
  <c r="HD61" i="63"/>
  <c r="HB61" i="63"/>
  <c r="GZ61" i="63"/>
  <c r="GX61" i="63"/>
  <c r="GV61" i="63"/>
  <c r="GT61" i="63"/>
  <c r="GR61" i="63"/>
  <c r="GP61" i="63"/>
  <c r="GN61" i="63"/>
  <c r="GL61" i="63"/>
  <c r="HJ60" i="63"/>
  <c r="HH60" i="63"/>
  <c r="HF60" i="63"/>
  <c r="HD60" i="63"/>
  <c r="HB60" i="63"/>
  <c r="GZ60" i="63"/>
  <c r="GX60" i="63"/>
  <c r="GV60" i="63"/>
  <c r="GT60" i="63"/>
  <c r="GR60" i="63"/>
  <c r="GP60" i="63"/>
  <c r="GN60" i="63"/>
  <c r="GL60" i="63"/>
  <c r="HJ58" i="63"/>
  <c r="HH58" i="63"/>
  <c r="HF58" i="63"/>
  <c r="HD58" i="63"/>
  <c r="HB58" i="63"/>
  <c r="GZ58" i="63"/>
  <c r="GX58" i="63"/>
  <c r="GV58" i="63"/>
  <c r="GT58" i="63"/>
  <c r="GR58" i="63"/>
  <c r="GP58" i="63"/>
  <c r="GN58" i="63"/>
  <c r="GL58" i="63"/>
  <c r="HJ57" i="63"/>
  <c r="HH57" i="63"/>
  <c r="HF57" i="63"/>
  <c r="HD57" i="63"/>
  <c r="HB57" i="63"/>
  <c r="GZ57" i="63"/>
  <c r="GX57" i="63"/>
  <c r="GV57" i="63"/>
  <c r="GT57" i="63"/>
  <c r="GR57" i="63"/>
  <c r="GP57" i="63"/>
  <c r="GN57" i="63"/>
  <c r="GL57" i="63"/>
  <c r="HJ55" i="63"/>
  <c r="HH55" i="63"/>
  <c r="HF55" i="63"/>
  <c r="HD55" i="63"/>
  <c r="HB55" i="63"/>
  <c r="GZ55" i="63"/>
  <c r="GX55" i="63"/>
  <c r="GV55" i="63"/>
  <c r="GT55" i="63"/>
  <c r="GR55" i="63"/>
  <c r="GP55" i="63"/>
  <c r="GN55" i="63"/>
  <c r="GL55" i="63"/>
  <c r="HJ54" i="63"/>
  <c r="HH54" i="63"/>
  <c r="HF54" i="63"/>
  <c r="HD54" i="63"/>
  <c r="HB54" i="63"/>
  <c r="GZ54" i="63"/>
  <c r="GX54" i="63"/>
  <c r="GV54" i="63"/>
  <c r="GT54" i="63"/>
  <c r="GR54" i="63"/>
  <c r="GP54" i="63"/>
  <c r="GN54" i="63"/>
  <c r="GL54" i="63"/>
  <c r="HJ52" i="63"/>
  <c r="HH52" i="63"/>
  <c r="HF52" i="63"/>
  <c r="HD52" i="63"/>
  <c r="HB52" i="63"/>
  <c r="GZ52" i="63"/>
  <c r="GX52" i="63"/>
  <c r="GV52" i="63"/>
  <c r="GT52" i="63"/>
  <c r="GR52" i="63"/>
  <c r="GP52" i="63"/>
  <c r="GN52" i="63"/>
  <c r="GL52" i="63"/>
  <c r="HJ51" i="63"/>
  <c r="HH51" i="63"/>
  <c r="HF51" i="63"/>
  <c r="HD51" i="63"/>
  <c r="HB51" i="63"/>
  <c r="GZ51" i="63"/>
  <c r="GX51" i="63"/>
  <c r="GV51" i="63"/>
  <c r="GT51" i="63"/>
  <c r="GR51" i="63"/>
  <c r="GP51" i="63"/>
  <c r="GN51" i="63"/>
  <c r="GL51" i="63"/>
  <c r="HJ48" i="63"/>
  <c r="HH48" i="63"/>
  <c r="HF48" i="63"/>
  <c r="HD48" i="63"/>
  <c r="HB48" i="63"/>
  <c r="GZ48" i="63"/>
  <c r="GX48" i="63"/>
  <c r="GV48" i="63"/>
  <c r="GT48" i="63"/>
  <c r="GR48" i="63"/>
  <c r="GP48" i="63"/>
  <c r="GN48" i="63"/>
  <c r="GL48" i="63"/>
  <c r="HJ29" i="63"/>
  <c r="HH29" i="63"/>
  <c r="HF29" i="63"/>
  <c r="HD29" i="63"/>
  <c r="HB29" i="63"/>
  <c r="GZ29" i="63"/>
  <c r="GX29" i="63"/>
  <c r="GV29" i="63"/>
  <c r="GT29" i="63"/>
  <c r="GR29" i="63"/>
  <c r="GP29" i="63"/>
  <c r="GN29" i="63"/>
  <c r="GL29" i="63"/>
  <c r="HJ27" i="63"/>
  <c r="HH27" i="63"/>
  <c r="HF27" i="63"/>
  <c r="HD27" i="63"/>
  <c r="HB27" i="63"/>
  <c r="GZ27" i="63"/>
  <c r="GX27" i="63"/>
  <c r="GV27" i="63"/>
  <c r="GT27" i="63"/>
  <c r="GR27" i="63"/>
  <c r="GP27" i="63"/>
  <c r="GN27" i="63"/>
  <c r="GL27" i="63"/>
  <c r="HJ25" i="63"/>
  <c r="HH25" i="63"/>
  <c r="HF25" i="63"/>
  <c r="HD25" i="63"/>
  <c r="HB25" i="63"/>
  <c r="GZ25" i="63"/>
  <c r="GX25" i="63"/>
  <c r="GV25" i="63"/>
  <c r="GT25" i="63"/>
  <c r="GR25" i="63"/>
  <c r="GP25" i="63"/>
  <c r="GN25" i="63"/>
  <c r="GL25" i="63"/>
  <c r="HJ23" i="63"/>
  <c r="HH23" i="63"/>
  <c r="HF23" i="63"/>
  <c r="HD23" i="63"/>
  <c r="HB23" i="63"/>
  <c r="GZ23" i="63"/>
  <c r="GX23" i="63"/>
  <c r="GV23" i="63"/>
  <c r="GT23" i="63"/>
  <c r="GR23" i="63"/>
  <c r="GP23" i="63"/>
  <c r="GN23" i="63"/>
  <c r="GL23" i="63"/>
  <c r="HJ20" i="63"/>
  <c r="HH20" i="63"/>
  <c r="HF20" i="63"/>
  <c r="HD20" i="63"/>
  <c r="HB20" i="63"/>
  <c r="GZ20" i="63"/>
  <c r="GX20" i="63"/>
  <c r="GV20" i="63"/>
  <c r="GT20" i="63"/>
  <c r="GR20" i="63"/>
  <c r="GP20" i="63"/>
  <c r="GN20" i="63"/>
  <c r="GL20" i="63"/>
  <c r="HJ18" i="63"/>
  <c r="HH18" i="63"/>
  <c r="HF18" i="63"/>
  <c r="HD18" i="63"/>
  <c r="HB18" i="63"/>
  <c r="GZ18" i="63"/>
  <c r="GX18" i="63"/>
  <c r="GV18" i="63"/>
  <c r="GT18" i="63"/>
  <c r="GR18" i="63"/>
  <c r="GP18" i="63"/>
  <c r="GN18" i="63"/>
  <c r="GL18" i="63"/>
  <c r="HJ16" i="63"/>
  <c r="HH16" i="63"/>
  <c r="HF16" i="63"/>
  <c r="HD16" i="63"/>
  <c r="HB16" i="63"/>
  <c r="GZ16" i="63"/>
  <c r="GX16" i="63"/>
  <c r="GV16" i="63"/>
  <c r="GT16" i="63"/>
  <c r="GR16" i="63"/>
  <c r="GP16" i="63"/>
  <c r="GN16" i="63"/>
  <c r="GL16" i="63"/>
  <c r="HJ14" i="63"/>
  <c r="HH14" i="63"/>
  <c r="HF14" i="63"/>
  <c r="HD14" i="63"/>
  <c r="HB14" i="63"/>
  <c r="GZ14" i="63"/>
  <c r="GX14" i="63"/>
  <c r="GV14" i="63"/>
  <c r="GT14" i="63"/>
  <c r="GR14" i="63"/>
  <c r="GP14" i="63"/>
  <c r="GN14" i="63"/>
  <c r="GL14" i="63"/>
  <c r="HJ12" i="63"/>
  <c r="HH12" i="63"/>
  <c r="HF12" i="63"/>
  <c r="HD12" i="63"/>
  <c r="HB12" i="63"/>
  <c r="GZ12" i="63"/>
  <c r="GX12" i="63"/>
  <c r="GV12" i="63"/>
  <c r="GT12" i="63"/>
  <c r="GR12" i="63"/>
  <c r="GP12" i="63"/>
  <c r="GN12" i="63"/>
  <c r="GL12" i="63"/>
  <c r="GI83" i="63"/>
  <c r="GG83" i="63"/>
  <c r="GE83" i="63"/>
  <c r="GC83" i="63"/>
  <c r="GA83" i="63"/>
  <c r="FY83" i="63"/>
  <c r="FW83" i="63"/>
  <c r="FU83" i="63"/>
  <c r="FS83" i="63"/>
  <c r="FQ83" i="63"/>
  <c r="FO83" i="63"/>
  <c r="FM83" i="63"/>
  <c r="FK83" i="63"/>
  <c r="GI82" i="63"/>
  <c r="GG82" i="63"/>
  <c r="GE82" i="63"/>
  <c r="GC82" i="63"/>
  <c r="GA82" i="63"/>
  <c r="FY82" i="63"/>
  <c r="FW82" i="63"/>
  <c r="FU82" i="63"/>
  <c r="FS82" i="63"/>
  <c r="FQ82" i="63"/>
  <c r="FO82" i="63"/>
  <c r="FM82" i="63"/>
  <c r="FK82" i="63"/>
  <c r="GI81" i="63"/>
  <c r="GG81" i="63"/>
  <c r="GE81" i="63"/>
  <c r="GC81" i="63"/>
  <c r="GA81" i="63"/>
  <c r="FY81" i="63"/>
  <c r="FW81" i="63"/>
  <c r="FU81" i="63"/>
  <c r="FS81" i="63"/>
  <c r="FQ81" i="63"/>
  <c r="FO81" i="63"/>
  <c r="FM81" i="63"/>
  <c r="FK81" i="63"/>
  <c r="GI79" i="63"/>
  <c r="GG79" i="63"/>
  <c r="GE79" i="63"/>
  <c r="GC79" i="63"/>
  <c r="GA79" i="63"/>
  <c r="FY79" i="63"/>
  <c r="FW79" i="63"/>
  <c r="FU79" i="63"/>
  <c r="FS79" i="63"/>
  <c r="FQ79" i="63"/>
  <c r="FO79" i="63"/>
  <c r="FM79" i="63"/>
  <c r="FK79" i="63"/>
  <c r="GI76" i="63"/>
  <c r="GG76" i="63"/>
  <c r="GE76" i="63"/>
  <c r="GC76" i="63"/>
  <c r="GA76" i="63"/>
  <c r="FY76" i="63"/>
  <c r="FW76" i="63"/>
  <c r="FU76" i="63"/>
  <c r="FS76" i="63"/>
  <c r="FQ76" i="63"/>
  <c r="FO76" i="63"/>
  <c r="FM76" i="63"/>
  <c r="FK76" i="63"/>
  <c r="GI75" i="63"/>
  <c r="GG75" i="63"/>
  <c r="GE75" i="63"/>
  <c r="GC75" i="63"/>
  <c r="GA75" i="63"/>
  <c r="FY75" i="63"/>
  <c r="FW75" i="63"/>
  <c r="FU75" i="63"/>
  <c r="FS75" i="63"/>
  <c r="FQ75" i="63"/>
  <c r="FO75" i="63"/>
  <c r="FM75" i="63"/>
  <c r="FK75" i="63"/>
  <c r="GI73" i="63"/>
  <c r="GG73" i="63"/>
  <c r="GE73" i="63"/>
  <c r="GC73" i="63"/>
  <c r="GA73" i="63"/>
  <c r="FY73" i="63"/>
  <c r="FW73" i="63"/>
  <c r="FU73" i="63"/>
  <c r="FS73" i="63"/>
  <c r="FQ73" i="63"/>
  <c r="FO73" i="63"/>
  <c r="FM73" i="63"/>
  <c r="FK73" i="63"/>
  <c r="GI72" i="63"/>
  <c r="GG72" i="63"/>
  <c r="GE72" i="63"/>
  <c r="GC72" i="63"/>
  <c r="GA72" i="63"/>
  <c r="FY72" i="63"/>
  <c r="FW72" i="63"/>
  <c r="FU72" i="63"/>
  <c r="FS72" i="63"/>
  <c r="FQ72" i="63"/>
  <c r="FO72" i="63"/>
  <c r="FM72" i="63"/>
  <c r="FK72" i="63"/>
  <c r="GI70" i="63"/>
  <c r="GG70" i="63"/>
  <c r="GE70" i="63"/>
  <c r="GC70" i="63"/>
  <c r="GA70" i="63"/>
  <c r="FY70" i="63"/>
  <c r="FW70" i="63"/>
  <c r="FU70" i="63"/>
  <c r="FS70" i="63"/>
  <c r="FQ70" i="63"/>
  <c r="FO70" i="63"/>
  <c r="FM70" i="63"/>
  <c r="FK70" i="63"/>
  <c r="GI69" i="63"/>
  <c r="GG69" i="63"/>
  <c r="GE69" i="63"/>
  <c r="GC69" i="63"/>
  <c r="GA69" i="63"/>
  <c r="FY69" i="63"/>
  <c r="FW69" i="63"/>
  <c r="FU69" i="63"/>
  <c r="FS69" i="63"/>
  <c r="FQ69" i="63"/>
  <c r="FO69" i="63"/>
  <c r="FM69" i="63"/>
  <c r="FK69" i="63"/>
  <c r="GI67" i="63"/>
  <c r="GG67" i="63"/>
  <c r="GE67" i="63"/>
  <c r="GC67" i="63"/>
  <c r="GA67" i="63"/>
  <c r="FY67" i="63"/>
  <c r="FW67" i="63"/>
  <c r="FU67" i="63"/>
  <c r="FS67" i="63"/>
  <c r="FQ67" i="63"/>
  <c r="FO67" i="63"/>
  <c r="FM67" i="63"/>
  <c r="FK67" i="63"/>
  <c r="GI66" i="63"/>
  <c r="GG66" i="63"/>
  <c r="GE66" i="63"/>
  <c r="GC66" i="63"/>
  <c r="GA66" i="63"/>
  <c r="FY66" i="63"/>
  <c r="FW66" i="63"/>
  <c r="FU66" i="63"/>
  <c r="FS66" i="63"/>
  <c r="FQ66" i="63"/>
  <c r="FO66" i="63"/>
  <c r="FM66" i="63"/>
  <c r="FK66" i="63"/>
  <c r="GI64" i="63"/>
  <c r="GG64" i="63"/>
  <c r="GE64" i="63"/>
  <c r="GC64" i="63"/>
  <c r="GA64" i="63"/>
  <c r="FY64" i="63"/>
  <c r="FW64" i="63"/>
  <c r="FU64" i="63"/>
  <c r="FS64" i="63"/>
  <c r="FQ64" i="63"/>
  <c r="FO64" i="63"/>
  <c r="FM64" i="63"/>
  <c r="FK64" i="63"/>
  <c r="GI63" i="63"/>
  <c r="GG63" i="63"/>
  <c r="GE63" i="63"/>
  <c r="GC63" i="63"/>
  <c r="GA63" i="63"/>
  <c r="FY63" i="63"/>
  <c r="FW63" i="63"/>
  <c r="FU63" i="63"/>
  <c r="FS63" i="63"/>
  <c r="FQ63" i="63"/>
  <c r="FO63" i="63"/>
  <c r="FM63" i="63"/>
  <c r="FK63" i="63"/>
  <c r="GI61" i="63"/>
  <c r="GG61" i="63"/>
  <c r="GE61" i="63"/>
  <c r="GC61" i="63"/>
  <c r="GA61" i="63"/>
  <c r="FY61" i="63"/>
  <c r="FW61" i="63"/>
  <c r="FU61" i="63"/>
  <c r="FS61" i="63"/>
  <c r="FQ61" i="63"/>
  <c r="FO61" i="63"/>
  <c r="FM61" i="63"/>
  <c r="FK61" i="63"/>
  <c r="GI60" i="63"/>
  <c r="GG60" i="63"/>
  <c r="GE60" i="63"/>
  <c r="GC60" i="63"/>
  <c r="GA60" i="63"/>
  <c r="FY60" i="63"/>
  <c r="FW60" i="63"/>
  <c r="FU60" i="63"/>
  <c r="FS60" i="63"/>
  <c r="FQ60" i="63"/>
  <c r="FO60" i="63"/>
  <c r="FM60" i="63"/>
  <c r="FK60" i="63"/>
  <c r="GI58" i="63"/>
  <c r="GG58" i="63"/>
  <c r="GE58" i="63"/>
  <c r="GC58" i="63"/>
  <c r="GA58" i="63"/>
  <c r="FY58" i="63"/>
  <c r="FW58" i="63"/>
  <c r="FU58" i="63"/>
  <c r="FS58" i="63"/>
  <c r="FQ58" i="63"/>
  <c r="FO58" i="63"/>
  <c r="FM58" i="63"/>
  <c r="FK58" i="63"/>
  <c r="GI57" i="63"/>
  <c r="GG57" i="63"/>
  <c r="GE57" i="63"/>
  <c r="GC57" i="63"/>
  <c r="GA57" i="63"/>
  <c r="FY57" i="63"/>
  <c r="FW57" i="63"/>
  <c r="FU57" i="63"/>
  <c r="FS57" i="63"/>
  <c r="FQ57" i="63"/>
  <c r="FO57" i="63"/>
  <c r="FM57" i="63"/>
  <c r="FK57" i="63"/>
  <c r="GI55" i="63"/>
  <c r="GG55" i="63"/>
  <c r="GE55" i="63"/>
  <c r="GC55" i="63"/>
  <c r="GA55" i="63"/>
  <c r="FY55" i="63"/>
  <c r="FW55" i="63"/>
  <c r="FU55" i="63"/>
  <c r="FS55" i="63"/>
  <c r="FQ55" i="63"/>
  <c r="FO55" i="63"/>
  <c r="FM55" i="63"/>
  <c r="FK55" i="63"/>
  <c r="GI54" i="63"/>
  <c r="GG54" i="63"/>
  <c r="GE54" i="63"/>
  <c r="GC54" i="63"/>
  <c r="GA54" i="63"/>
  <c r="FY54" i="63"/>
  <c r="FW54" i="63"/>
  <c r="FU54" i="63"/>
  <c r="FS54" i="63"/>
  <c r="FQ54" i="63"/>
  <c r="FO54" i="63"/>
  <c r="FM54" i="63"/>
  <c r="FK54" i="63"/>
  <c r="GI52" i="63"/>
  <c r="GG52" i="63"/>
  <c r="GE52" i="63"/>
  <c r="GC52" i="63"/>
  <c r="GA52" i="63"/>
  <c r="FY52" i="63"/>
  <c r="FW52" i="63"/>
  <c r="FU52" i="63"/>
  <c r="FS52" i="63"/>
  <c r="FQ52" i="63"/>
  <c r="FO52" i="63"/>
  <c r="FM52" i="63"/>
  <c r="FK52" i="63"/>
  <c r="GI51" i="63"/>
  <c r="GG51" i="63"/>
  <c r="GE51" i="63"/>
  <c r="GC51" i="63"/>
  <c r="GA51" i="63"/>
  <c r="FY51" i="63"/>
  <c r="FW51" i="63"/>
  <c r="FU51" i="63"/>
  <c r="FS51" i="63"/>
  <c r="FQ51" i="63"/>
  <c r="FO51" i="63"/>
  <c r="FM51" i="63"/>
  <c r="FK51" i="63"/>
  <c r="GI48" i="63"/>
  <c r="GG48" i="63"/>
  <c r="GE48" i="63"/>
  <c r="GC48" i="63"/>
  <c r="GA48" i="63"/>
  <c r="FY48" i="63"/>
  <c r="FW48" i="63"/>
  <c r="FU48" i="63"/>
  <c r="FS48" i="63"/>
  <c r="FQ48" i="63"/>
  <c r="FO48" i="63"/>
  <c r="FM48" i="63"/>
  <c r="FK48" i="63"/>
  <c r="GI29" i="63"/>
  <c r="GG29" i="63"/>
  <c r="GE29" i="63"/>
  <c r="GC29" i="63"/>
  <c r="GA29" i="63"/>
  <c r="FY29" i="63"/>
  <c r="FW29" i="63"/>
  <c r="FU29" i="63"/>
  <c r="FS29" i="63"/>
  <c r="FQ29" i="63"/>
  <c r="FO29" i="63"/>
  <c r="FM29" i="63"/>
  <c r="FK29" i="63"/>
  <c r="GI27" i="63"/>
  <c r="GG27" i="63"/>
  <c r="GE27" i="63"/>
  <c r="GC27" i="63"/>
  <c r="GA27" i="63"/>
  <c r="FY27" i="63"/>
  <c r="FW27" i="63"/>
  <c r="FU27" i="63"/>
  <c r="FS27" i="63"/>
  <c r="FQ27" i="63"/>
  <c r="FO27" i="63"/>
  <c r="FM27" i="63"/>
  <c r="FK27" i="63"/>
  <c r="GI25" i="63"/>
  <c r="GG25" i="63"/>
  <c r="GE25" i="63"/>
  <c r="GC25" i="63"/>
  <c r="GA25" i="63"/>
  <c r="FY25" i="63"/>
  <c r="FW25" i="63"/>
  <c r="FU25" i="63"/>
  <c r="FS25" i="63"/>
  <c r="FQ25" i="63"/>
  <c r="FO25" i="63"/>
  <c r="FM25" i="63"/>
  <c r="FK25" i="63"/>
  <c r="GI23" i="63"/>
  <c r="GG23" i="63"/>
  <c r="GE23" i="63"/>
  <c r="GC23" i="63"/>
  <c r="GA23" i="63"/>
  <c r="FY23" i="63"/>
  <c r="FW23" i="63"/>
  <c r="FU23" i="63"/>
  <c r="FS23" i="63"/>
  <c r="FQ23" i="63"/>
  <c r="FO23" i="63"/>
  <c r="FM23" i="63"/>
  <c r="FK23" i="63"/>
  <c r="GI20" i="63"/>
  <c r="GG20" i="63"/>
  <c r="GE20" i="63"/>
  <c r="GC20" i="63"/>
  <c r="GA20" i="63"/>
  <c r="FY20" i="63"/>
  <c r="FW20" i="63"/>
  <c r="FU20" i="63"/>
  <c r="FS20" i="63"/>
  <c r="FQ20" i="63"/>
  <c r="FO20" i="63"/>
  <c r="FM20" i="63"/>
  <c r="FK20" i="63"/>
  <c r="GI18" i="63"/>
  <c r="GG18" i="63"/>
  <c r="GE18" i="63"/>
  <c r="GC18" i="63"/>
  <c r="GA18" i="63"/>
  <c r="FY18" i="63"/>
  <c r="FW18" i="63"/>
  <c r="FU18" i="63"/>
  <c r="FS18" i="63"/>
  <c r="FQ18" i="63"/>
  <c r="FO18" i="63"/>
  <c r="FM18" i="63"/>
  <c r="FK18" i="63"/>
  <c r="GI16" i="63"/>
  <c r="GG16" i="63"/>
  <c r="GE16" i="63"/>
  <c r="GC16" i="63"/>
  <c r="GA16" i="63"/>
  <c r="FY16" i="63"/>
  <c r="FW16" i="63"/>
  <c r="FU16" i="63"/>
  <c r="FS16" i="63"/>
  <c r="FQ16" i="63"/>
  <c r="FO16" i="63"/>
  <c r="FM16" i="63"/>
  <c r="FK16" i="63"/>
  <c r="GI14" i="63"/>
  <c r="GG14" i="63"/>
  <c r="GE14" i="63"/>
  <c r="GC14" i="63"/>
  <c r="GA14" i="63"/>
  <c r="FY14" i="63"/>
  <c r="FW14" i="63"/>
  <c r="FU14" i="63"/>
  <c r="FS14" i="63"/>
  <c r="FQ14" i="63"/>
  <c r="FO14" i="63"/>
  <c r="FM14" i="63"/>
  <c r="FK14" i="63"/>
  <c r="GI12" i="63"/>
  <c r="GG12" i="63"/>
  <c r="GE12" i="63"/>
  <c r="GC12" i="63"/>
  <c r="GA12" i="63"/>
  <c r="FY12" i="63"/>
  <c r="FW12" i="63"/>
  <c r="FU12" i="63"/>
  <c r="FS12" i="63"/>
  <c r="FQ12" i="63"/>
  <c r="FO12" i="63"/>
  <c r="FM12" i="63"/>
  <c r="FK12" i="63"/>
  <c r="GI83" i="64"/>
  <c r="GG83" i="64"/>
  <c r="GE83" i="64"/>
  <c r="GC83" i="64"/>
  <c r="GA83" i="64"/>
  <c r="FY83" i="64"/>
  <c r="FW83" i="64"/>
  <c r="FU83" i="64"/>
  <c r="FS83" i="64"/>
  <c r="FQ83" i="64"/>
  <c r="FO83" i="64"/>
  <c r="FM83" i="64"/>
  <c r="FK83" i="64"/>
  <c r="GI82" i="64"/>
  <c r="GG82" i="64"/>
  <c r="GE82" i="64"/>
  <c r="GC82" i="64"/>
  <c r="GA82" i="64"/>
  <c r="FY82" i="64"/>
  <c r="FW82" i="64"/>
  <c r="FU82" i="64"/>
  <c r="FS82" i="64"/>
  <c r="FQ82" i="64"/>
  <c r="FO82" i="64"/>
  <c r="FM82" i="64"/>
  <c r="FK82" i="64"/>
  <c r="GI81" i="64"/>
  <c r="GG81" i="64"/>
  <c r="GE81" i="64"/>
  <c r="GC81" i="64"/>
  <c r="GA81" i="64"/>
  <c r="FY81" i="64"/>
  <c r="FW81" i="64"/>
  <c r="FU81" i="64"/>
  <c r="FS81" i="64"/>
  <c r="FQ81" i="64"/>
  <c r="FO81" i="64"/>
  <c r="FM81" i="64"/>
  <c r="FK81" i="64"/>
  <c r="GI79" i="64"/>
  <c r="GG79" i="64"/>
  <c r="GE79" i="64"/>
  <c r="GC79" i="64"/>
  <c r="GA79" i="64"/>
  <c r="FY79" i="64"/>
  <c r="FW79" i="64"/>
  <c r="FU79" i="64"/>
  <c r="FS79" i="64"/>
  <c r="FQ79" i="64"/>
  <c r="FO79" i="64"/>
  <c r="FM79" i="64"/>
  <c r="FK79" i="64"/>
  <c r="GI76" i="64"/>
  <c r="GG76" i="64"/>
  <c r="GE76" i="64"/>
  <c r="GC76" i="64"/>
  <c r="GA76" i="64"/>
  <c r="FY76" i="64"/>
  <c r="FW76" i="64"/>
  <c r="FU76" i="64"/>
  <c r="FS76" i="64"/>
  <c r="FQ76" i="64"/>
  <c r="FO76" i="64"/>
  <c r="FM76" i="64"/>
  <c r="FK76" i="64"/>
  <c r="GI75" i="64"/>
  <c r="GG75" i="64"/>
  <c r="GE75" i="64"/>
  <c r="GC75" i="64"/>
  <c r="GA75" i="64"/>
  <c r="FY75" i="64"/>
  <c r="FW75" i="64"/>
  <c r="FU75" i="64"/>
  <c r="FS75" i="64"/>
  <c r="FQ75" i="64"/>
  <c r="FO75" i="64"/>
  <c r="FM75" i="64"/>
  <c r="FK75" i="64"/>
  <c r="GI73" i="64"/>
  <c r="GG73" i="64"/>
  <c r="GE73" i="64"/>
  <c r="GC73" i="64"/>
  <c r="GA73" i="64"/>
  <c r="FY73" i="64"/>
  <c r="FW73" i="64"/>
  <c r="FU73" i="64"/>
  <c r="FS73" i="64"/>
  <c r="FQ73" i="64"/>
  <c r="FO73" i="64"/>
  <c r="FM73" i="64"/>
  <c r="FK73" i="64"/>
  <c r="GI72" i="64"/>
  <c r="GG72" i="64"/>
  <c r="GE72" i="64"/>
  <c r="GC72" i="64"/>
  <c r="GA72" i="64"/>
  <c r="FY72" i="64"/>
  <c r="FW72" i="64"/>
  <c r="FU72" i="64"/>
  <c r="FS72" i="64"/>
  <c r="FQ72" i="64"/>
  <c r="FO72" i="64"/>
  <c r="FM72" i="64"/>
  <c r="FK72" i="64"/>
  <c r="GI70" i="64"/>
  <c r="GG70" i="64"/>
  <c r="GE70" i="64"/>
  <c r="GC70" i="64"/>
  <c r="GA70" i="64"/>
  <c r="FY70" i="64"/>
  <c r="FW70" i="64"/>
  <c r="FU70" i="64"/>
  <c r="FS70" i="64"/>
  <c r="FQ70" i="64"/>
  <c r="FO70" i="64"/>
  <c r="FM70" i="64"/>
  <c r="FK70" i="64"/>
  <c r="GI69" i="64"/>
  <c r="GG69" i="64"/>
  <c r="GE69" i="64"/>
  <c r="GC69" i="64"/>
  <c r="GA69" i="64"/>
  <c r="FY69" i="64"/>
  <c r="FW69" i="64"/>
  <c r="FU69" i="64"/>
  <c r="FS69" i="64"/>
  <c r="FQ69" i="64"/>
  <c r="FO69" i="64"/>
  <c r="FM69" i="64"/>
  <c r="FK69" i="64"/>
  <c r="GI67" i="64"/>
  <c r="GG67" i="64"/>
  <c r="GE67" i="64"/>
  <c r="GC67" i="64"/>
  <c r="GA67" i="64"/>
  <c r="FY67" i="64"/>
  <c r="FW67" i="64"/>
  <c r="FU67" i="64"/>
  <c r="FS67" i="64"/>
  <c r="FQ67" i="64"/>
  <c r="FO67" i="64"/>
  <c r="FM67" i="64"/>
  <c r="FK67" i="64"/>
  <c r="GI66" i="64"/>
  <c r="GG66" i="64"/>
  <c r="GE66" i="64"/>
  <c r="GC66" i="64"/>
  <c r="GA66" i="64"/>
  <c r="FY66" i="64"/>
  <c r="FW66" i="64"/>
  <c r="FU66" i="64"/>
  <c r="FS66" i="64"/>
  <c r="FQ66" i="64"/>
  <c r="FO66" i="64"/>
  <c r="FM66" i="64"/>
  <c r="FK66" i="64"/>
  <c r="GI64" i="64"/>
  <c r="GG64" i="64"/>
  <c r="GE64" i="64"/>
  <c r="GC64" i="64"/>
  <c r="GA64" i="64"/>
  <c r="FY64" i="64"/>
  <c r="FW64" i="64"/>
  <c r="FU64" i="64"/>
  <c r="FS64" i="64"/>
  <c r="FQ64" i="64"/>
  <c r="FO64" i="64"/>
  <c r="FM64" i="64"/>
  <c r="FK64" i="64"/>
  <c r="GI63" i="64"/>
  <c r="GG63" i="64"/>
  <c r="GE63" i="64"/>
  <c r="GC63" i="64"/>
  <c r="GA63" i="64"/>
  <c r="FY63" i="64"/>
  <c r="FW63" i="64"/>
  <c r="FU63" i="64"/>
  <c r="FS63" i="64"/>
  <c r="FQ63" i="64"/>
  <c r="FO63" i="64"/>
  <c r="FM63" i="64"/>
  <c r="FK63" i="64"/>
  <c r="GI61" i="64"/>
  <c r="GG61" i="64"/>
  <c r="GE61" i="64"/>
  <c r="GC61" i="64"/>
  <c r="GA61" i="64"/>
  <c r="FY61" i="64"/>
  <c r="FW61" i="64"/>
  <c r="FU61" i="64"/>
  <c r="FS61" i="64"/>
  <c r="FQ61" i="64"/>
  <c r="FO61" i="64"/>
  <c r="FM61" i="64"/>
  <c r="FK61" i="64"/>
  <c r="GI60" i="64"/>
  <c r="GG60" i="64"/>
  <c r="GE60" i="64"/>
  <c r="GC60" i="64"/>
  <c r="GA60" i="64"/>
  <c r="FY60" i="64"/>
  <c r="FW60" i="64"/>
  <c r="FU60" i="64"/>
  <c r="FS60" i="64"/>
  <c r="FQ60" i="64"/>
  <c r="FO60" i="64"/>
  <c r="FM60" i="64"/>
  <c r="FK60" i="64"/>
  <c r="GI58" i="64"/>
  <c r="GG58" i="64"/>
  <c r="GE58" i="64"/>
  <c r="GC58" i="64"/>
  <c r="GA58" i="64"/>
  <c r="FY58" i="64"/>
  <c r="FW58" i="64"/>
  <c r="FU58" i="64"/>
  <c r="FS58" i="64"/>
  <c r="FQ58" i="64"/>
  <c r="FO58" i="64"/>
  <c r="FM58" i="64"/>
  <c r="FK58" i="64"/>
  <c r="GI57" i="64"/>
  <c r="GG57" i="64"/>
  <c r="GE57" i="64"/>
  <c r="GC57" i="64"/>
  <c r="GA57" i="64"/>
  <c r="FY57" i="64"/>
  <c r="FW57" i="64"/>
  <c r="FU57" i="64"/>
  <c r="FS57" i="64"/>
  <c r="FQ57" i="64"/>
  <c r="FO57" i="64"/>
  <c r="FM57" i="64"/>
  <c r="FK57" i="64"/>
  <c r="GI55" i="64"/>
  <c r="GG55" i="64"/>
  <c r="GE55" i="64"/>
  <c r="GC55" i="64"/>
  <c r="GA55" i="64"/>
  <c r="FY55" i="64"/>
  <c r="FW55" i="64"/>
  <c r="FU55" i="64"/>
  <c r="FS55" i="64"/>
  <c r="FQ55" i="64"/>
  <c r="FO55" i="64"/>
  <c r="FM55" i="64"/>
  <c r="FK55" i="64"/>
  <c r="GI54" i="64"/>
  <c r="GG54" i="64"/>
  <c r="GE54" i="64"/>
  <c r="GC54" i="64"/>
  <c r="GA54" i="64"/>
  <c r="FY54" i="64"/>
  <c r="FW54" i="64"/>
  <c r="FU54" i="64"/>
  <c r="FS54" i="64"/>
  <c r="FQ54" i="64"/>
  <c r="FO54" i="64"/>
  <c r="FM54" i="64"/>
  <c r="FK54" i="64"/>
  <c r="GI52" i="64"/>
  <c r="GG52" i="64"/>
  <c r="GE52" i="64"/>
  <c r="GC52" i="64"/>
  <c r="GA52" i="64"/>
  <c r="FY52" i="64"/>
  <c r="FW52" i="64"/>
  <c r="FU52" i="64"/>
  <c r="FS52" i="64"/>
  <c r="FQ52" i="64"/>
  <c r="FO52" i="64"/>
  <c r="FM52" i="64"/>
  <c r="FK52" i="64"/>
  <c r="GI51" i="64"/>
  <c r="GG51" i="64"/>
  <c r="GE51" i="64"/>
  <c r="GC51" i="64"/>
  <c r="GA51" i="64"/>
  <c r="FY51" i="64"/>
  <c r="FW51" i="64"/>
  <c r="FU51" i="64"/>
  <c r="FS51" i="64"/>
  <c r="FQ51" i="64"/>
  <c r="FO51" i="64"/>
  <c r="FM51" i="64"/>
  <c r="FK51" i="64"/>
  <c r="GI48" i="64"/>
  <c r="GG48" i="64"/>
  <c r="GE48" i="64"/>
  <c r="GC48" i="64"/>
  <c r="GA48" i="64"/>
  <c r="FY48" i="64"/>
  <c r="FW48" i="64"/>
  <c r="FU48" i="64"/>
  <c r="FS48" i="64"/>
  <c r="FQ48" i="64"/>
  <c r="FO48" i="64"/>
  <c r="FM48" i="64"/>
  <c r="FK48" i="64"/>
  <c r="GI29" i="64"/>
  <c r="GG29" i="64"/>
  <c r="GE29" i="64"/>
  <c r="GC29" i="64"/>
  <c r="GA29" i="64"/>
  <c r="FY29" i="64"/>
  <c r="FW29" i="64"/>
  <c r="FU29" i="64"/>
  <c r="FS29" i="64"/>
  <c r="FQ29" i="64"/>
  <c r="FO29" i="64"/>
  <c r="FM29" i="64"/>
  <c r="FK29" i="64"/>
  <c r="GI27" i="64"/>
  <c r="GG27" i="64"/>
  <c r="GE27" i="64"/>
  <c r="GC27" i="64"/>
  <c r="GA27" i="64"/>
  <c r="FY27" i="64"/>
  <c r="FW27" i="64"/>
  <c r="FU27" i="64"/>
  <c r="FS27" i="64"/>
  <c r="FQ27" i="64"/>
  <c r="FO27" i="64"/>
  <c r="FM27" i="64"/>
  <c r="FK27" i="64"/>
  <c r="GI25" i="64"/>
  <c r="GG25" i="64"/>
  <c r="GE25" i="64"/>
  <c r="GC25" i="64"/>
  <c r="GA25" i="64"/>
  <c r="FY25" i="64"/>
  <c r="FW25" i="64"/>
  <c r="FU25" i="64"/>
  <c r="FS25" i="64"/>
  <c r="FQ25" i="64"/>
  <c r="FO25" i="64"/>
  <c r="FM25" i="64"/>
  <c r="FK25" i="64"/>
  <c r="GI23" i="64"/>
  <c r="GG23" i="64"/>
  <c r="GE23" i="64"/>
  <c r="GC23" i="64"/>
  <c r="GA23" i="64"/>
  <c r="FY23" i="64"/>
  <c r="FW23" i="64"/>
  <c r="FU23" i="64"/>
  <c r="FS23" i="64"/>
  <c r="FQ23" i="64"/>
  <c r="FO23" i="64"/>
  <c r="FM23" i="64"/>
  <c r="FK23" i="64"/>
  <c r="GI20" i="64"/>
  <c r="GG20" i="64"/>
  <c r="GE20" i="64"/>
  <c r="GC20" i="64"/>
  <c r="GA20" i="64"/>
  <c r="FY20" i="64"/>
  <c r="FW20" i="64"/>
  <c r="FU20" i="64"/>
  <c r="FS20" i="64"/>
  <c r="FQ20" i="64"/>
  <c r="FO20" i="64"/>
  <c r="FM20" i="64"/>
  <c r="FK20" i="64"/>
  <c r="GI18" i="64"/>
  <c r="GG18" i="64"/>
  <c r="GE18" i="64"/>
  <c r="GC18" i="64"/>
  <c r="GA18" i="64"/>
  <c r="FY18" i="64"/>
  <c r="FW18" i="64"/>
  <c r="FU18" i="64"/>
  <c r="FS18" i="64"/>
  <c r="FQ18" i="64"/>
  <c r="FO18" i="64"/>
  <c r="FM18" i="64"/>
  <c r="FK18" i="64"/>
  <c r="GI16" i="64"/>
  <c r="GG16" i="64"/>
  <c r="GE16" i="64"/>
  <c r="GC16" i="64"/>
  <c r="GA16" i="64"/>
  <c r="FY16" i="64"/>
  <c r="FW16" i="64"/>
  <c r="FU16" i="64"/>
  <c r="FS16" i="64"/>
  <c r="FQ16" i="64"/>
  <c r="FO16" i="64"/>
  <c r="FM16" i="64"/>
  <c r="FK16" i="64"/>
  <c r="GI14" i="64"/>
  <c r="GG14" i="64"/>
  <c r="GE14" i="64"/>
  <c r="GC14" i="64"/>
  <c r="GA14" i="64"/>
  <c r="FY14" i="64"/>
  <c r="FW14" i="64"/>
  <c r="FU14" i="64"/>
  <c r="FS14" i="64"/>
  <c r="FQ14" i="64"/>
  <c r="FO14" i="64"/>
  <c r="FM14" i="64"/>
  <c r="FK14" i="64"/>
  <c r="GI12" i="64"/>
  <c r="GG12" i="64"/>
  <c r="GE12" i="64"/>
  <c r="GC12" i="64"/>
  <c r="GA12" i="64"/>
  <c r="FY12" i="64"/>
  <c r="FW12" i="64"/>
  <c r="FU12" i="64"/>
  <c r="FS12" i="64"/>
  <c r="FQ12" i="64"/>
  <c r="FO12" i="64"/>
  <c r="FM12" i="64"/>
  <c r="FK12" i="64"/>
  <c r="FH83" i="64"/>
  <c r="FF83" i="64"/>
  <c r="FD83" i="64"/>
  <c r="FB83" i="64"/>
  <c r="EZ83" i="64"/>
  <c r="EX83" i="64"/>
  <c r="EV83" i="64"/>
  <c r="ET83" i="64"/>
  <c r="ER83" i="64"/>
  <c r="EP83" i="64"/>
  <c r="EN83" i="64"/>
  <c r="EL83" i="64"/>
  <c r="EJ83" i="64"/>
  <c r="FH82" i="64"/>
  <c r="FF82" i="64"/>
  <c r="FD82" i="64"/>
  <c r="FB82" i="64"/>
  <c r="EZ82" i="64"/>
  <c r="EX82" i="64"/>
  <c r="EV82" i="64"/>
  <c r="ET82" i="64"/>
  <c r="ER82" i="64"/>
  <c r="EP82" i="64"/>
  <c r="EN82" i="64"/>
  <c r="EL82" i="64"/>
  <c r="EJ82" i="64"/>
  <c r="FH81" i="64"/>
  <c r="FF81" i="64"/>
  <c r="FD81" i="64"/>
  <c r="FB81" i="64"/>
  <c r="EZ81" i="64"/>
  <c r="EX81" i="64"/>
  <c r="EV81" i="64"/>
  <c r="ET81" i="64"/>
  <c r="ER81" i="64"/>
  <c r="EP81" i="64"/>
  <c r="EN81" i="64"/>
  <c r="EL81" i="64"/>
  <c r="EJ81" i="64"/>
  <c r="FH79" i="64"/>
  <c r="FF79" i="64"/>
  <c r="FD79" i="64"/>
  <c r="FB79" i="64"/>
  <c r="EZ79" i="64"/>
  <c r="EX79" i="64"/>
  <c r="EV79" i="64"/>
  <c r="ET79" i="64"/>
  <c r="ER79" i="64"/>
  <c r="EP79" i="64"/>
  <c r="EN79" i="64"/>
  <c r="EL79" i="64"/>
  <c r="EJ79" i="64"/>
  <c r="FH76" i="64"/>
  <c r="FF76" i="64"/>
  <c r="FD76" i="64"/>
  <c r="FB76" i="64"/>
  <c r="EZ76" i="64"/>
  <c r="EX76" i="64"/>
  <c r="EV76" i="64"/>
  <c r="ET76" i="64"/>
  <c r="ER76" i="64"/>
  <c r="EP76" i="64"/>
  <c r="EN76" i="64"/>
  <c r="EL76" i="64"/>
  <c r="EJ76" i="64"/>
  <c r="FH75" i="64"/>
  <c r="FF75" i="64"/>
  <c r="FD75" i="64"/>
  <c r="FB75" i="64"/>
  <c r="EZ75" i="64"/>
  <c r="EX75" i="64"/>
  <c r="EV75" i="64"/>
  <c r="ET75" i="64"/>
  <c r="ER75" i="64"/>
  <c r="EP75" i="64"/>
  <c r="EN75" i="64"/>
  <c r="EL75" i="64"/>
  <c r="EJ75" i="64"/>
  <c r="FH73" i="64"/>
  <c r="FF73" i="64"/>
  <c r="FD73" i="64"/>
  <c r="FB73" i="64"/>
  <c r="EZ73" i="64"/>
  <c r="EX73" i="64"/>
  <c r="EV73" i="64"/>
  <c r="ET73" i="64"/>
  <c r="ER73" i="64"/>
  <c r="EP73" i="64"/>
  <c r="EN73" i="64"/>
  <c r="EL73" i="64"/>
  <c r="EJ73" i="64"/>
  <c r="FH72" i="64"/>
  <c r="FF72" i="64"/>
  <c r="FD72" i="64"/>
  <c r="FB72" i="64"/>
  <c r="EZ72" i="64"/>
  <c r="EX72" i="64"/>
  <c r="EV72" i="64"/>
  <c r="ET72" i="64"/>
  <c r="ER72" i="64"/>
  <c r="EP72" i="64"/>
  <c r="EN72" i="64"/>
  <c r="EL72" i="64"/>
  <c r="EJ72" i="64"/>
  <c r="FH70" i="64"/>
  <c r="FF70" i="64"/>
  <c r="FD70" i="64"/>
  <c r="FB70" i="64"/>
  <c r="EZ70" i="64"/>
  <c r="EX70" i="64"/>
  <c r="EV70" i="64"/>
  <c r="ET70" i="64"/>
  <c r="ER70" i="64"/>
  <c r="EP70" i="64"/>
  <c r="EN70" i="64"/>
  <c r="EL70" i="64"/>
  <c r="EJ70" i="64"/>
  <c r="FH69" i="64"/>
  <c r="FF69" i="64"/>
  <c r="FD69" i="64"/>
  <c r="FB69" i="64"/>
  <c r="EZ69" i="64"/>
  <c r="EX69" i="64"/>
  <c r="EV69" i="64"/>
  <c r="ET69" i="64"/>
  <c r="ER69" i="64"/>
  <c r="EP69" i="64"/>
  <c r="EN69" i="64"/>
  <c r="EL69" i="64"/>
  <c r="EJ69" i="64"/>
  <c r="FH67" i="64"/>
  <c r="FF67" i="64"/>
  <c r="FD67" i="64"/>
  <c r="FB67" i="64"/>
  <c r="EZ67" i="64"/>
  <c r="EX67" i="64"/>
  <c r="EV67" i="64"/>
  <c r="ET67" i="64"/>
  <c r="ER67" i="64"/>
  <c r="EP67" i="64"/>
  <c r="EN67" i="64"/>
  <c r="EL67" i="64"/>
  <c r="EJ67" i="64"/>
  <c r="FH66" i="64"/>
  <c r="FF66" i="64"/>
  <c r="FD66" i="64"/>
  <c r="FB66" i="64"/>
  <c r="EZ66" i="64"/>
  <c r="EX66" i="64"/>
  <c r="EV66" i="64"/>
  <c r="ET66" i="64"/>
  <c r="ER66" i="64"/>
  <c r="EP66" i="64"/>
  <c r="EN66" i="64"/>
  <c r="EL66" i="64"/>
  <c r="EJ66" i="64"/>
  <c r="FH64" i="64"/>
  <c r="FF64" i="64"/>
  <c r="FD64" i="64"/>
  <c r="FB64" i="64"/>
  <c r="EZ64" i="64"/>
  <c r="EX64" i="64"/>
  <c r="EV64" i="64"/>
  <c r="ET64" i="64"/>
  <c r="ER64" i="64"/>
  <c r="EP64" i="64"/>
  <c r="EN64" i="64"/>
  <c r="EL64" i="64"/>
  <c r="EJ64" i="64"/>
  <c r="FH63" i="64"/>
  <c r="FF63" i="64"/>
  <c r="FD63" i="64"/>
  <c r="FB63" i="64"/>
  <c r="EZ63" i="64"/>
  <c r="EX63" i="64"/>
  <c r="EV63" i="64"/>
  <c r="ET63" i="64"/>
  <c r="ER63" i="64"/>
  <c r="EP63" i="64"/>
  <c r="EN63" i="64"/>
  <c r="EL63" i="64"/>
  <c r="EJ63" i="64"/>
  <c r="FH61" i="64"/>
  <c r="FF61" i="64"/>
  <c r="FD61" i="64"/>
  <c r="FB61" i="64"/>
  <c r="EZ61" i="64"/>
  <c r="EX61" i="64"/>
  <c r="EV61" i="64"/>
  <c r="ET61" i="64"/>
  <c r="ER61" i="64"/>
  <c r="EP61" i="64"/>
  <c r="EN61" i="64"/>
  <c r="EL61" i="64"/>
  <c r="EJ61" i="64"/>
  <c r="FH60" i="64"/>
  <c r="FF60" i="64"/>
  <c r="FD60" i="64"/>
  <c r="FB60" i="64"/>
  <c r="EZ60" i="64"/>
  <c r="EX60" i="64"/>
  <c r="EV60" i="64"/>
  <c r="ET60" i="64"/>
  <c r="ER60" i="64"/>
  <c r="EP60" i="64"/>
  <c r="EN60" i="64"/>
  <c r="EL60" i="64"/>
  <c r="EJ60" i="64"/>
  <c r="FH58" i="64"/>
  <c r="FF58" i="64"/>
  <c r="FD58" i="64"/>
  <c r="FB58" i="64"/>
  <c r="EZ58" i="64"/>
  <c r="EX58" i="64"/>
  <c r="EV58" i="64"/>
  <c r="ET58" i="64"/>
  <c r="ER58" i="64"/>
  <c r="EP58" i="64"/>
  <c r="EN58" i="64"/>
  <c r="EL58" i="64"/>
  <c r="EJ58" i="64"/>
  <c r="FH57" i="64"/>
  <c r="FF57" i="64"/>
  <c r="FD57" i="64"/>
  <c r="FB57" i="64"/>
  <c r="EZ57" i="64"/>
  <c r="EX57" i="64"/>
  <c r="EV57" i="64"/>
  <c r="ET57" i="64"/>
  <c r="ER57" i="64"/>
  <c r="EP57" i="64"/>
  <c r="EN57" i="64"/>
  <c r="EL57" i="64"/>
  <c r="EJ57" i="64"/>
  <c r="FH55" i="64"/>
  <c r="FF55" i="64"/>
  <c r="FD55" i="64"/>
  <c r="FB55" i="64"/>
  <c r="EZ55" i="64"/>
  <c r="EX55" i="64"/>
  <c r="EV55" i="64"/>
  <c r="ET55" i="64"/>
  <c r="ER55" i="64"/>
  <c r="EP55" i="64"/>
  <c r="EN55" i="64"/>
  <c r="EL55" i="64"/>
  <c r="EJ55" i="64"/>
  <c r="FH54" i="64"/>
  <c r="FF54" i="64"/>
  <c r="FD54" i="64"/>
  <c r="FB54" i="64"/>
  <c r="EZ54" i="64"/>
  <c r="EX54" i="64"/>
  <c r="EV54" i="64"/>
  <c r="ET54" i="64"/>
  <c r="ER54" i="64"/>
  <c r="EP54" i="64"/>
  <c r="EN54" i="64"/>
  <c r="EL54" i="64"/>
  <c r="EJ54" i="64"/>
  <c r="FH52" i="64"/>
  <c r="FF52" i="64"/>
  <c r="FD52" i="64"/>
  <c r="FB52" i="64"/>
  <c r="EZ52" i="64"/>
  <c r="EX52" i="64"/>
  <c r="EV52" i="64"/>
  <c r="ET52" i="64"/>
  <c r="ER52" i="64"/>
  <c r="EP52" i="64"/>
  <c r="EN52" i="64"/>
  <c r="EL52" i="64"/>
  <c r="EJ52" i="64"/>
  <c r="FH51" i="64"/>
  <c r="FF51" i="64"/>
  <c r="FD51" i="64"/>
  <c r="FB51" i="64"/>
  <c r="EZ51" i="64"/>
  <c r="EX51" i="64"/>
  <c r="EV51" i="64"/>
  <c r="ET51" i="64"/>
  <c r="ER51" i="64"/>
  <c r="EP51" i="64"/>
  <c r="EN51" i="64"/>
  <c r="EL51" i="64"/>
  <c r="EJ51" i="64"/>
  <c r="FH48" i="64"/>
  <c r="FF48" i="64"/>
  <c r="FD48" i="64"/>
  <c r="FB48" i="64"/>
  <c r="EZ48" i="64"/>
  <c r="EX48" i="64"/>
  <c r="EV48" i="64"/>
  <c r="ET48" i="64"/>
  <c r="ER48" i="64"/>
  <c r="EP48" i="64"/>
  <c r="EN48" i="64"/>
  <c r="EL48" i="64"/>
  <c r="EJ48" i="64"/>
  <c r="FH29" i="64"/>
  <c r="FF29" i="64"/>
  <c r="FD29" i="64"/>
  <c r="FB29" i="64"/>
  <c r="EZ29" i="64"/>
  <c r="EX29" i="64"/>
  <c r="EV29" i="64"/>
  <c r="ET29" i="64"/>
  <c r="ER29" i="64"/>
  <c r="EP29" i="64"/>
  <c r="EN29" i="64"/>
  <c r="EL29" i="64"/>
  <c r="EJ29" i="64"/>
  <c r="FH27" i="64"/>
  <c r="FF27" i="64"/>
  <c r="FD27" i="64"/>
  <c r="FB27" i="64"/>
  <c r="EZ27" i="64"/>
  <c r="EX27" i="64"/>
  <c r="EV27" i="64"/>
  <c r="ET27" i="64"/>
  <c r="ER27" i="64"/>
  <c r="EP27" i="64"/>
  <c r="EN27" i="64"/>
  <c r="EL27" i="64"/>
  <c r="EJ27" i="64"/>
  <c r="FH25" i="64"/>
  <c r="FF25" i="64"/>
  <c r="FD25" i="64"/>
  <c r="FB25" i="64"/>
  <c r="EZ25" i="64"/>
  <c r="EX25" i="64"/>
  <c r="EV25" i="64"/>
  <c r="ET25" i="64"/>
  <c r="ER25" i="64"/>
  <c r="EP25" i="64"/>
  <c r="EN25" i="64"/>
  <c r="EL25" i="64"/>
  <c r="EJ25" i="64"/>
  <c r="FH23" i="64"/>
  <c r="FF23" i="64"/>
  <c r="FD23" i="64"/>
  <c r="FB23" i="64"/>
  <c r="EZ23" i="64"/>
  <c r="EX23" i="64"/>
  <c r="EV23" i="64"/>
  <c r="ET23" i="64"/>
  <c r="ER23" i="64"/>
  <c r="EP23" i="64"/>
  <c r="EN23" i="64"/>
  <c r="EL23" i="64"/>
  <c r="EJ23" i="64"/>
  <c r="FH20" i="64"/>
  <c r="FF20" i="64"/>
  <c r="FD20" i="64"/>
  <c r="FB20" i="64"/>
  <c r="EZ20" i="64"/>
  <c r="EX20" i="64"/>
  <c r="EV20" i="64"/>
  <c r="ET20" i="64"/>
  <c r="ER20" i="64"/>
  <c r="EP20" i="64"/>
  <c r="EN20" i="64"/>
  <c r="EL20" i="64"/>
  <c r="EJ20" i="64"/>
  <c r="FH18" i="64"/>
  <c r="FF18" i="64"/>
  <c r="FD18" i="64"/>
  <c r="FB18" i="64"/>
  <c r="EZ18" i="64"/>
  <c r="EX18" i="64"/>
  <c r="EV18" i="64"/>
  <c r="ET18" i="64"/>
  <c r="ER18" i="64"/>
  <c r="EP18" i="64"/>
  <c r="EN18" i="64"/>
  <c r="EL18" i="64"/>
  <c r="EJ18" i="64"/>
  <c r="FH16" i="64"/>
  <c r="FF16" i="64"/>
  <c r="FD16" i="64"/>
  <c r="FB16" i="64"/>
  <c r="EZ16" i="64"/>
  <c r="EX16" i="64"/>
  <c r="EV16" i="64"/>
  <c r="ET16" i="64"/>
  <c r="ER16" i="64"/>
  <c r="EP16" i="64"/>
  <c r="EN16" i="64"/>
  <c r="EL16" i="64"/>
  <c r="EJ16" i="64"/>
  <c r="FH14" i="64"/>
  <c r="FF14" i="64"/>
  <c r="FD14" i="64"/>
  <c r="FB14" i="64"/>
  <c r="EZ14" i="64"/>
  <c r="EX14" i="64"/>
  <c r="EV14" i="64"/>
  <c r="ET14" i="64"/>
  <c r="ER14" i="64"/>
  <c r="EP14" i="64"/>
  <c r="EN14" i="64"/>
  <c r="EL14" i="64"/>
  <c r="EJ14" i="64"/>
  <c r="FH12" i="64"/>
  <c r="FF12" i="64"/>
  <c r="FD12" i="64"/>
  <c r="FB12" i="64"/>
  <c r="EZ12" i="64"/>
  <c r="EX12" i="64"/>
  <c r="EV12" i="64"/>
  <c r="ET12" i="64"/>
  <c r="ER12" i="64"/>
  <c r="EP12" i="64"/>
  <c r="EN12" i="64"/>
  <c r="EL12" i="64"/>
  <c r="EJ12" i="64"/>
  <c r="FH83" i="63"/>
  <c r="FF83" i="63"/>
  <c r="FD83" i="63"/>
  <c r="FB83" i="63"/>
  <c r="EZ83" i="63"/>
  <c r="EX83" i="63"/>
  <c r="EV83" i="63"/>
  <c r="ET83" i="63"/>
  <c r="ER83" i="63"/>
  <c r="EP83" i="63"/>
  <c r="EN83" i="63"/>
  <c r="EL83" i="63"/>
  <c r="EJ83" i="63"/>
  <c r="FH82" i="63"/>
  <c r="FF82" i="63"/>
  <c r="FD82" i="63"/>
  <c r="FB82" i="63"/>
  <c r="EZ82" i="63"/>
  <c r="EX82" i="63"/>
  <c r="EV82" i="63"/>
  <c r="ET82" i="63"/>
  <c r="ER82" i="63"/>
  <c r="EP82" i="63"/>
  <c r="EN82" i="63"/>
  <c r="EL82" i="63"/>
  <c r="EJ82" i="63"/>
  <c r="FH81" i="63"/>
  <c r="FF81" i="63"/>
  <c r="FD81" i="63"/>
  <c r="FB81" i="63"/>
  <c r="EZ81" i="63"/>
  <c r="EX81" i="63"/>
  <c r="EV81" i="63"/>
  <c r="ET81" i="63"/>
  <c r="ER81" i="63"/>
  <c r="EP81" i="63"/>
  <c r="EN81" i="63"/>
  <c r="EL81" i="63"/>
  <c r="EJ81" i="63"/>
  <c r="FH79" i="63"/>
  <c r="FF79" i="63"/>
  <c r="FD79" i="63"/>
  <c r="FB79" i="63"/>
  <c r="EZ79" i="63"/>
  <c r="EX79" i="63"/>
  <c r="EV79" i="63"/>
  <c r="ET79" i="63"/>
  <c r="ER79" i="63"/>
  <c r="EP79" i="63"/>
  <c r="EN79" i="63"/>
  <c r="EL79" i="63"/>
  <c r="EJ79" i="63"/>
  <c r="FH76" i="63"/>
  <c r="FF76" i="63"/>
  <c r="FD76" i="63"/>
  <c r="FB76" i="63"/>
  <c r="EZ76" i="63"/>
  <c r="EX76" i="63"/>
  <c r="EV76" i="63"/>
  <c r="ET76" i="63"/>
  <c r="ER76" i="63"/>
  <c r="EP76" i="63"/>
  <c r="EN76" i="63"/>
  <c r="EL76" i="63"/>
  <c r="EJ76" i="63"/>
  <c r="FH75" i="63"/>
  <c r="FF75" i="63"/>
  <c r="FD75" i="63"/>
  <c r="FB75" i="63"/>
  <c r="EZ75" i="63"/>
  <c r="EX75" i="63"/>
  <c r="EV75" i="63"/>
  <c r="ET75" i="63"/>
  <c r="ER75" i="63"/>
  <c r="EP75" i="63"/>
  <c r="EN75" i="63"/>
  <c r="EL75" i="63"/>
  <c r="EJ75" i="63"/>
  <c r="FH73" i="63"/>
  <c r="FF73" i="63"/>
  <c r="FD73" i="63"/>
  <c r="FB73" i="63"/>
  <c r="EZ73" i="63"/>
  <c r="EX73" i="63"/>
  <c r="EV73" i="63"/>
  <c r="ET73" i="63"/>
  <c r="ER73" i="63"/>
  <c r="EP73" i="63"/>
  <c r="EN73" i="63"/>
  <c r="EL73" i="63"/>
  <c r="EJ73" i="63"/>
  <c r="FH72" i="63"/>
  <c r="FF72" i="63"/>
  <c r="FD72" i="63"/>
  <c r="FB72" i="63"/>
  <c r="EZ72" i="63"/>
  <c r="EX72" i="63"/>
  <c r="EV72" i="63"/>
  <c r="ET72" i="63"/>
  <c r="ER72" i="63"/>
  <c r="EP72" i="63"/>
  <c r="EN72" i="63"/>
  <c r="EL72" i="63"/>
  <c r="EJ72" i="63"/>
  <c r="FH70" i="63"/>
  <c r="FF70" i="63"/>
  <c r="FD70" i="63"/>
  <c r="FB70" i="63"/>
  <c r="EZ70" i="63"/>
  <c r="EX70" i="63"/>
  <c r="EV70" i="63"/>
  <c r="ET70" i="63"/>
  <c r="ER70" i="63"/>
  <c r="EP70" i="63"/>
  <c r="EN70" i="63"/>
  <c r="EL70" i="63"/>
  <c r="EJ70" i="63"/>
  <c r="FH69" i="63"/>
  <c r="FF69" i="63"/>
  <c r="FD69" i="63"/>
  <c r="FB69" i="63"/>
  <c r="EZ69" i="63"/>
  <c r="EX69" i="63"/>
  <c r="EV69" i="63"/>
  <c r="ET69" i="63"/>
  <c r="ER69" i="63"/>
  <c r="EP69" i="63"/>
  <c r="EN69" i="63"/>
  <c r="EL69" i="63"/>
  <c r="EJ69" i="63"/>
  <c r="FH67" i="63"/>
  <c r="FF67" i="63"/>
  <c r="FD67" i="63"/>
  <c r="FB67" i="63"/>
  <c r="EZ67" i="63"/>
  <c r="EX67" i="63"/>
  <c r="EV67" i="63"/>
  <c r="ET67" i="63"/>
  <c r="ER67" i="63"/>
  <c r="EP67" i="63"/>
  <c r="EN67" i="63"/>
  <c r="EL67" i="63"/>
  <c r="EJ67" i="63"/>
  <c r="FH66" i="63"/>
  <c r="FF66" i="63"/>
  <c r="FD66" i="63"/>
  <c r="FB66" i="63"/>
  <c r="EZ66" i="63"/>
  <c r="EX66" i="63"/>
  <c r="EV66" i="63"/>
  <c r="ET66" i="63"/>
  <c r="ER66" i="63"/>
  <c r="EP66" i="63"/>
  <c r="EN66" i="63"/>
  <c r="EL66" i="63"/>
  <c r="EJ66" i="63"/>
  <c r="FH64" i="63"/>
  <c r="FF64" i="63"/>
  <c r="FD64" i="63"/>
  <c r="FB64" i="63"/>
  <c r="EZ64" i="63"/>
  <c r="EX64" i="63"/>
  <c r="EV64" i="63"/>
  <c r="ET64" i="63"/>
  <c r="ER64" i="63"/>
  <c r="EP64" i="63"/>
  <c r="EN64" i="63"/>
  <c r="EL64" i="63"/>
  <c r="EJ64" i="63"/>
  <c r="FH63" i="63"/>
  <c r="FF63" i="63"/>
  <c r="FD63" i="63"/>
  <c r="FB63" i="63"/>
  <c r="EZ63" i="63"/>
  <c r="EX63" i="63"/>
  <c r="EV63" i="63"/>
  <c r="ET63" i="63"/>
  <c r="ER63" i="63"/>
  <c r="EP63" i="63"/>
  <c r="EN63" i="63"/>
  <c r="EL63" i="63"/>
  <c r="EJ63" i="63"/>
  <c r="FH61" i="63"/>
  <c r="FF61" i="63"/>
  <c r="FD61" i="63"/>
  <c r="FB61" i="63"/>
  <c r="EZ61" i="63"/>
  <c r="EX61" i="63"/>
  <c r="EV61" i="63"/>
  <c r="ET61" i="63"/>
  <c r="ER61" i="63"/>
  <c r="EP61" i="63"/>
  <c r="EN61" i="63"/>
  <c r="EL61" i="63"/>
  <c r="EJ61" i="63"/>
  <c r="FH60" i="63"/>
  <c r="FF60" i="63"/>
  <c r="FD60" i="63"/>
  <c r="FB60" i="63"/>
  <c r="EZ60" i="63"/>
  <c r="EX60" i="63"/>
  <c r="EV60" i="63"/>
  <c r="ET60" i="63"/>
  <c r="ER60" i="63"/>
  <c r="EP60" i="63"/>
  <c r="EN60" i="63"/>
  <c r="EL60" i="63"/>
  <c r="EJ60" i="63"/>
  <c r="FH58" i="63"/>
  <c r="FF58" i="63"/>
  <c r="FD58" i="63"/>
  <c r="FB58" i="63"/>
  <c r="EZ58" i="63"/>
  <c r="EX58" i="63"/>
  <c r="EV58" i="63"/>
  <c r="ET58" i="63"/>
  <c r="ER58" i="63"/>
  <c r="EP58" i="63"/>
  <c r="EN58" i="63"/>
  <c r="EL58" i="63"/>
  <c r="EJ58" i="63"/>
  <c r="FH57" i="63"/>
  <c r="FF57" i="63"/>
  <c r="FD57" i="63"/>
  <c r="FB57" i="63"/>
  <c r="EZ57" i="63"/>
  <c r="EX57" i="63"/>
  <c r="EV57" i="63"/>
  <c r="ET57" i="63"/>
  <c r="ER57" i="63"/>
  <c r="EP57" i="63"/>
  <c r="EN57" i="63"/>
  <c r="EL57" i="63"/>
  <c r="EJ57" i="63"/>
  <c r="FH55" i="63"/>
  <c r="FF55" i="63"/>
  <c r="FD55" i="63"/>
  <c r="FB55" i="63"/>
  <c r="EZ55" i="63"/>
  <c r="EX55" i="63"/>
  <c r="EV55" i="63"/>
  <c r="ET55" i="63"/>
  <c r="ER55" i="63"/>
  <c r="EP55" i="63"/>
  <c r="EN55" i="63"/>
  <c r="EL55" i="63"/>
  <c r="EJ55" i="63"/>
  <c r="FH54" i="63"/>
  <c r="FF54" i="63"/>
  <c r="FD54" i="63"/>
  <c r="FB54" i="63"/>
  <c r="EZ54" i="63"/>
  <c r="EX54" i="63"/>
  <c r="EV54" i="63"/>
  <c r="ET54" i="63"/>
  <c r="ER54" i="63"/>
  <c r="EP54" i="63"/>
  <c r="EN54" i="63"/>
  <c r="EL54" i="63"/>
  <c r="EJ54" i="63"/>
  <c r="FH52" i="63"/>
  <c r="FF52" i="63"/>
  <c r="FD52" i="63"/>
  <c r="FB52" i="63"/>
  <c r="EZ52" i="63"/>
  <c r="EX52" i="63"/>
  <c r="EV52" i="63"/>
  <c r="ET52" i="63"/>
  <c r="ER52" i="63"/>
  <c r="EP52" i="63"/>
  <c r="EN52" i="63"/>
  <c r="EL52" i="63"/>
  <c r="EJ52" i="63"/>
  <c r="FH51" i="63"/>
  <c r="FF51" i="63"/>
  <c r="FD51" i="63"/>
  <c r="FB51" i="63"/>
  <c r="EZ51" i="63"/>
  <c r="EX51" i="63"/>
  <c r="EV51" i="63"/>
  <c r="ET51" i="63"/>
  <c r="ER51" i="63"/>
  <c r="EP51" i="63"/>
  <c r="EN51" i="63"/>
  <c r="EL51" i="63"/>
  <c r="EJ51" i="63"/>
  <c r="FH48" i="63"/>
  <c r="FF48" i="63"/>
  <c r="FD48" i="63"/>
  <c r="FB48" i="63"/>
  <c r="EZ48" i="63"/>
  <c r="EX48" i="63"/>
  <c r="EV48" i="63"/>
  <c r="ET48" i="63"/>
  <c r="ER48" i="63"/>
  <c r="EP48" i="63"/>
  <c r="EN48" i="63"/>
  <c r="EL48" i="63"/>
  <c r="EJ48" i="63"/>
  <c r="FH29" i="63"/>
  <c r="FF29" i="63"/>
  <c r="FD29" i="63"/>
  <c r="FB29" i="63"/>
  <c r="EZ29" i="63"/>
  <c r="EX29" i="63"/>
  <c r="EV29" i="63"/>
  <c r="ET29" i="63"/>
  <c r="ER29" i="63"/>
  <c r="EP29" i="63"/>
  <c r="EN29" i="63"/>
  <c r="EL29" i="63"/>
  <c r="EJ29" i="63"/>
  <c r="FH27" i="63"/>
  <c r="FF27" i="63"/>
  <c r="FD27" i="63"/>
  <c r="FB27" i="63"/>
  <c r="EZ27" i="63"/>
  <c r="EX27" i="63"/>
  <c r="EV27" i="63"/>
  <c r="ET27" i="63"/>
  <c r="ER27" i="63"/>
  <c r="EP27" i="63"/>
  <c r="EN27" i="63"/>
  <c r="EL27" i="63"/>
  <c r="EJ27" i="63"/>
  <c r="FH25" i="63"/>
  <c r="FF25" i="63"/>
  <c r="FD25" i="63"/>
  <c r="FB25" i="63"/>
  <c r="EZ25" i="63"/>
  <c r="EX25" i="63"/>
  <c r="EV25" i="63"/>
  <c r="ET25" i="63"/>
  <c r="ER25" i="63"/>
  <c r="EP25" i="63"/>
  <c r="EN25" i="63"/>
  <c r="EL25" i="63"/>
  <c r="EJ25" i="63"/>
  <c r="FH23" i="63"/>
  <c r="FF23" i="63"/>
  <c r="FD23" i="63"/>
  <c r="FB23" i="63"/>
  <c r="EZ23" i="63"/>
  <c r="EX23" i="63"/>
  <c r="EV23" i="63"/>
  <c r="ET23" i="63"/>
  <c r="ER23" i="63"/>
  <c r="EP23" i="63"/>
  <c r="EN23" i="63"/>
  <c r="EL23" i="63"/>
  <c r="EJ23" i="63"/>
  <c r="FH20" i="63"/>
  <c r="FF20" i="63"/>
  <c r="FD20" i="63"/>
  <c r="FB20" i="63"/>
  <c r="EZ20" i="63"/>
  <c r="EX20" i="63"/>
  <c r="EV20" i="63"/>
  <c r="ET20" i="63"/>
  <c r="ER20" i="63"/>
  <c r="EP20" i="63"/>
  <c r="EN20" i="63"/>
  <c r="EL20" i="63"/>
  <c r="EJ20" i="63"/>
  <c r="FH18" i="63"/>
  <c r="FF18" i="63"/>
  <c r="FD18" i="63"/>
  <c r="FB18" i="63"/>
  <c r="EZ18" i="63"/>
  <c r="EX18" i="63"/>
  <c r="EV18" i="63"/>
  <c r="ET18" i="63"/>
  <c r="ER18" i="63"/>
  <c r="EP18" i="63"/>
  <c r="EN18" i="63"/>
  <c r="EL18" i="63"/>
  <c r="EJ18" i="63"/>
  <c r="FH16" i="63"/>
  <c r="FF16" i="63"/>
  <c r="FD16" i="63"/>
  <c r="FB16" i="63"/>
  <c r="EZ16" i="63"/>
  <c r="EX16" i="63"/>
  <c r="EV16" i="63"/>
  <c r="ET16" i="63"/>
  <c r="ER16" i="63"/>
  <c r="EP16" i="63"/>
  <c r="EN16" i="63"/>
  <c r="EL16" i="63"/>
  <c r="EJ16" i="63"/>
  <c r="FH14" i="63"/>
  <c r="FF14" i="63"/>
  <c r="FD14" i="63"/>
  <c r="FB14" i="63"/>
  <c r="EZ14" i="63"/>
  <c r="EX14" i="63"/>
  <c r="EV14" i="63"/>
  <c r="ET14" i="63"/>
  <c r="ER14" i="63"/>
  <c r="EP14" i="63"/>
  <c r="EN14" i="63"/>
  <c r="EL14" i="63"/>
  <c r="EJ14" i="63"/>
  <c r="FH12" i="63"/>
  <c r="FF12" i="63"/>
  <c r="FD12" i="63"/>
  <c r="FB12" i="63"/>
  <c r="EZ12" i="63"/>
  <c r="EX12" i="63"/>
  <c r="EV12" i="63"/>
  <c r="ET12" i="63"/>
  <c r="ER12" i="63"/>
  <c r="EP12" i="63"/>
  <c r="EN12" i="63"/>
  <c r="EL12" i="63"/>
  <c r="EJ12" i="63"/>
  <c r="EE83" i="63"/>
  <c r="EC83" i="63"/>
  <c r="EA83" i="63"/>
  <c r="DY83" i="63"/>
  <c r="DW83" i="63"/>
  <c r="DU83" i="63"/>
  <c r="DS83" i="63"/>
  <c r="DQ83" i="63"/>
  <c r="DO83" i="63"/>
  <c r="DM83" i="63"/>
  <c r="DK83" i="63"/>
  <c r="DI83" i="63"/>
  <c r="EE82" i="63"/>
  <c r="EC82" i="63"/>
  <c r="EA82" i="63"/>
  <c r="DY82" i="63"/>
  <c r="DW82" i="63"/>
  <c r="DU82" i="63"/>
  <c r="DS82" i="63"/>
  <c r="DQ82" i="63"/>
  <c r="DO82" i="63"/>
  <c r="DM82" i="63"/>
  <c r="DK82" i="63"/>
  <c r="DI82" i="63"/>
  <c r="EE81" i="63"/>
  <c r="EC81" i="63"/>
  <c r="EA81" i="63"/>
  <c r="DY81" i="63"/>
  <c r="DW81" i="63"/>
  <c r="DU81" i="63"/>
  <c r="DS81" i="63"/>
  <c r="DQ81" i="63"/>
  <c r="DO81" i="63"/>
  <c r="DM81" i="63"/>
  <c r="DK81" i="63"/>
  <c r="DI81" i="63"/>
  <c r="EE79" i="63"/>
  <c r="EC79" i="63"/>
  <c r="EA79" i="63"/>
  <c r="DY79" i="63"/>
  <c r="DW79" i="63"/>
  <c r="DU79" i="63"/>
  <c r="DS79" i="63"/>
  <c r="DQ79" i="63"/>
  <c r="DO79" i="63"/>
  <c r="DM79" i="63"/>
  <c r="DK79" i="63"/>
  <c r="DI79" i="63"/>
  <c r="EE76" i="63"/>
  <c r="EC76" i="63"/>
  <c r="EA76" i="63"/>
  <c r="DY76" i="63"/>
  <c r="DW76" i="63"/>
  <c r="DU76" i="63"/>
  <c r="EE75" i="63"/>
  <c r="EC75" i="63"/>
  <c r="EA75" i="63"/>
  <c r="DY75" i="63"/>
  <c r="DW75" i="63"/>
  <c r="DU75" i="63"/>
  <c r="EE73" i="63"/>
  <c r="EC73" i="63"/>
  <c r="EA73" i="63"/>
  <c r="DY73" i="63"/>
  <c r="DW73" i="63"/>
  <c r="DU73" i="63"/>
  <c r="EE72" i="63"/>
  <c r="EC72" i="63"/>
  <c r="EA72" i="63"/>
  <c r="DY72" i="63"/>
  <c r="DW72" i="63"/>
  <c r="DU72" i="63"/>
  <c r="DS72" i="63"/>
  <c r="DQ72" i="63"/>
  <c r="DO72" i="63"/>
  <c r="DM72" i="63"/>
  <c r="DK72" i="63"/>
  <c r="DI72" i="63"/>
  <c r="EE70" i="63"/>
  <c r="EC70" i="63"/>
  <c r="EA70" i="63"/>
  <c r="DY70" i="63"/>
  <c r="DW70" i="63"/>
  <c r="DU70" i="63"/>
  <c r="EE69" i="63"/>
  <c r="EC69" i="63"/>
  <c r="EA69" i="63"/>
  <c r="DY69" i="63"/>
  <c r="DW69" i="63"/>
  <c r="DU69" i="63"/>
  <c r="DS69" i="63"/>
  <c r="DQ69" i="63"/>
  <c r="DO69" i="63"/>
  <c r="DM69" i="63"/>
  <c r="DK69" i="63"/>
  <c r="DI69" i="63"/>
  <c r="EE67" i="63"/>
  <c r="EC67" i="63"/>
  <c r="EA67" i="63"/>
  <c r="DY67" i="63"/>
  <c r="DW67" i="63"/>
  <c r="DU67" i="63"/>
  <c r="EE66" i="63"/>
  <c r="EC66" i="63"/>
  <c r="EA66" i="63"/>
  <c r="DY66" i="63"/>
  <c r="DW66" i="63"/>
  <c r="DU66" i="63"/>
  <c r="DS66" i="63"/>
  <c r="DQ66" i="63"/>
  <c r="DO66" i="63"/>
  <c r="DM66" i="63"/>
  <c r="DK66" i="63"/>
  <c r="DI66" i="63"/>
  <c r="EE64" i="63"/>
  <c r="EC64" i="63"/>
  <c r="EA64" i="63"/>
  <c r="DY64" i="63"/>
  <c r="DW64" i="63"/>
  <c r="DU64" i="63"/>
  <c r="EE63" i="63"/>
  <c r="EC63" i="63"/>
  <c r="EA63" i="63"/>
  <c r="DY63" i="63"/>
  <c r="DW63" i="63"/>
  <c r="DU63" i="63"/>
  <c r="DS63" i="63"/>
  <c r="DQ63" i="63"/>
  <c r="DO63" i="63"/>
  <c r="DM63" i="63"/>
  <c r="DK63" i="63"/>
  <c r="DI63" i="63"/>
  <c r="EE61" i="63"/>
  <c r="EC61" i="63"/>
  <c r="EA61" i="63"/>
  <c r="DY61" i="63"/>
  <c r="DW61" i="63"/>
  <c r="DU61" i="63"/>
  <c r="EE60" i="63"/>
  <c r="EC60" i="63"/>
  <c r="EA60" i="63"/>
  <c r="DY60" i="63"/>
  <c r="DW60" i="63"/>
  <c r="DU60" i="63"/>
  <c r="DS60" i="63"/>
  <c r="DQ60" i="63"/>
  <c r="DO60" i="63"/>
  <c r="DM60" i="63"/>
  <c r="DK60" i="63"/>
  <c r="DI60" i="63"/>
  <c r="EE58" i="63"/>
  <c r="EC58" i="63"/>
  <c r="EA58" i="63"/>
  <c r="DY58" i="63"/>
  <c r="DW58" i="63"/>
  <c r="DU58" i="63"/>
  <c r="EE57" i="63"/>
  <c r="EC57" i="63"/>
  <c r="EA57" i="63"/>
  <c r="DY57" i="63"/>
  <c r="DW57" i="63"/>
  <c r="DU57" i="63"/>
  <c r="DS57" i="63"/>
  <c r="DQ57" i="63"/>
  <c r="DO57" i="63"/>
  <c r="DM57" i="63"/>
  <c r="DK57" i="63"/>
  <c r="DI57" i="63"/>
  <c r="EE55" i="63"/>
  <c r="EC55" i="63"/>
  <c r="EA55" i="63"/>
  <c r="DY55" i="63"/>
  <c r="DW55" i="63"/>
  <c r="DU55" i="63"/>
  <c r="EE54" i="63"/>
  <c r="EC54" i="63"/>
  <c r="EA54" i="63"/>
  <c r="DY54" i="63"/>
  <c r="DW54" i="63"/>
  <c r="DU54" i="63"/>
  <c r="DS54" i="63"/>
  <c r="DQ54" i="63"/>
  <c r="DO54" i="63"/>
  <c r="DM54" i="63"/>
  <c r="DK54" i="63"/>
  <c r="DI54" i="63"/>
  <c r="EE52" i="63"/>
  <c r="EC52" i="63"/>
  <c r="EA52" i="63"/>
  <c r="DY52" i="63"/>
  <c r="DW52" i="63"/>
  <c r="DU52" i="63"/>
  <c r="EE51" i="63"/>
  <c r="EC51" i="63"/>
  <c r="EA51" i="63"/>
  <c r="DY51" i="63"/>
  <c r="DW51" i="63"/>
  <c r="DU51" i="63"/>
  <c r="DS51" i="63"/>
  <c r="DQ51" i="63"/>
  <c r="DO51" i="63"/>
  <c r="DM51" i="63"/>
  <c r="DK51" i="63"/>
  <c r="DI51" i="63"/>
  <c r="EE48" i="63"/>
  <c r="EC48" i="63"/>
  <c r="EA48" i="63"/>
  <c r="DY48" i="63"/>
  <c r="DW48" i="63"/>
  <c r="DU48" i="63"/>
  <c r="EE29" i="63"/>
  <c r="EC29" i="63"/>
  <c r="EA29" i="63"/>
  <c r="DY29" i="63"/>
  <c r="DW29" i="63"/>
  <c r="DU29" i="63"/>
  <c r="EE27" i="63"/>
  <c r="EC27" i="63"/>
  <c r="EA27" i="63"/>
  <c r="DY27" i="63"/>
  <c r="DW27" i="63"/>
  <c r="DU27" i="63"/>
  <c r="DS27" i="63"/>
  <c r="DQ27" i="63"/>
  <c r="DO27" i="63"/>
  <c r="DM27" i="63"/>
  <c r="DK27" i="63"/>
  <c r="DI27" i="63"/>
  <c r="EE25" i="63"/>
  <c r="EC25" i="63"/>
  <c r="EA25" i="63"/>
  <c r="DY25" i="63"/>
  <c r="DW25" i="63"/>
  <c r="DU25" i="63"/>
  <c r="DS25" i="63"/>
  <c r="DQ25" i="63"/>
  <c r="DO25" i="63"/>
  <c r="DM25" i="63"/>
  <c r="DK25" i="63"/>
  <c r="DI25" i="63"/>
  <c r="EE23" i="63"/>
  <c r="EC23" i="63"/>
  <c r="EA23" i="63"/>
  <c r="DY23" i="63"/>
  <c r="DW23" i="63"/>
  <c r="DU23" i="63"/>
  <c r="EE20" i="63"/>
  <c r="EC20" i="63"/>
  <c r="EA20" i="63"/>
  <c r="DY20" i="63"/>
  <c r="DW20" i="63"/>
  <c r="DU20" i="63"/>
  <c r="EE18" i="63"/>
  <c r="EC18" i="63"/>
  <c r="EA18" i="63"/>
  <c r="DY18" i="63"/>
  <c r="DW18" i="63"/>
  <c r="DU18" i="63"/>
  <c r="DS18" i="63"/>
  <c r="DQ18" i="63"/>
  <c r="DO18" i="63"/>
  <c r="DM18" i="63"/>
  <c r="DK18" i="63"/>
  <c r="DI18" i="63"/>
  <c r="EE16" i="63"/>
  <c r="EC16" i="63"/>
  <c r="EA16" i="63"/>
  <c r="DY16" i="63"/>
  <c r="DW16" i="63"/>
  <c r="DU16" i="63"/>
  <c r="DS16" i="63"/>
  <c r="DQ16" i="63"/>
  <c r="DO16" i="63"/>
  <c r="DM16" i="63"/>
  <c r="DK16" i="63"/>
  <c r="DI16" i="63"/>
  <c r="EE14" i="63"/>
  <c r="EC14" i="63"/>
  <c r="EA14" i="63"/>
  <c r="DY14" i="63"/>
  <c r="DW14" i="63"/>
  <c r="DU14" i="63"/>
  <c r="EE12" i="63"/>
  <c r="EC12" i="63"/>
  <c r="EA12" i="63"/>
  <c r="DY12" i="63"/>
  <c r="DW12" i="63"/>
  <c r="DU12" i="63"/>
  <c r="DS12" i="63"/>
  <c r="DQ12" i="63"/>
  <c r="DO12" i="63"/>
  <c r="DM12" i="63"/>
  <c r="DK12" i="63"/>
  <c r="DI12" i="63"/>
  <c r="EE83" i="64"/>
  <c r="EC83" i="64"/>
  <c r="EA83" i="64"/>
  <c r="DY83" i="64"/>
  <c r="DW83" i="64"/>
  <c r="DU83" i="64"/>
  <c r="DS83" i="64"/>
  <c r="DQ83" i="64"/>
  <c r="DO83" i="64"/>
  <c r="DM83" i="64"/>
  <c r="DK83" i="64"/>
  <c r="DI83" i="64"/>
  <c r="EE82" i="64"/>
  <c r="EC82" i="64"/>
  <c r="EA82" i="64"/>
  <c r="DY82" i="64"/>
  <c r="DW82" i="64"/>
  <c r="DU82" i="64"/>
  <c r="DS82" i="64"/>
  <c r="DQ82" i="64"/>
  <c r="DO82" i="64"/>
  <c r="DM82" i="64"/>
  <c r="DK82" i="64"/>
  <c r="DI82" i="64"/>
  <c r="EE81" i="64"/>
  <c r="EC81" i="64"/>
  <c r="EA81" i="64"/>
  <c r="DY81" i="64"/>
  <c r="DW81" i="64"/>
  <c r="DU81" i="64"/>
  <c r="DS81" i="64"/>
  <c r="DQ81" i="64"/>
  <c r="DO81" i="64"/>
  <c r="DM81" i="64"/>
  <c r="DK81" i="64"/>
  <c r="DI81" i="64"/>
  <c r="EE79" i="64"/>
  <c r="EC79" i="64"/>
  <c r="EA79" i="64"/>
  <c r="DY79" i="64"/>
  <c r="DW79" i="64"/>
  <c r="DU79" i="64"/>
  <c r="DS79" i="64"/>
  <c r="DQ79" i="64"/>
  <c r="DO79" i="64"/>
  <c r="DM79" i="64"/>
  <c r="DK79" i="64"/>
  <c r="DI79" i="64"/>
  <c r="EE76" i="64"/>
  <c r="EC76" i="64"/>
  <c r="EA76" i="64"/>
  <c r="DY76" i="64"/>
  <c r="DW76" i="64"/>
  <c r="DU76" i="64"/>
  <c r="EE75" i="64"/>
  <c r="EC75" i="64"/>
  <c r="EA75" i="64"/>
  <c r="DY75" i="64"/>
  <c r="DW75" i="64"/>
  <c r="DU75" i="64"/>
  <c r="EE73" i="64"/>
  <c r="EC73" i="64"/>
  <c r="EA73" i="64"/>
  <c r="DY73" i="64"/>
  <c r="DW73" i="64"/>
  <c r="DU73" i="64"/>
  <c r="EE72" i="64"/>
  <c r="EC72" i="64"/>
  <c r="EA72" i="64"/>
  <c r="DY72" i="64"/>
  <c r="DW72" i="64"/>
  <c r="DU72" i="64"/>
  <c r="DS72" i="64"/>
  <c r="DQ72" i="64"/>
  <c r="DO72" i="64"/>
  <c r="DM72" i="64"/>
  <c r="DK72" i="64"/>
  <c r="DI72" i="64"/>
  <c r="EE70" i="64"/>
  <c r="EC70" i="64"/>
  <c r="EA70" i="64"/>
  <c r="DY70" i="64"/>
  <c r="DW70" i="64"/>
  <c r="DU70" i="64"/>
  <c r="EE69" i="64"/>
  <c r="EC69" i="64"/>
  <c r="EA69" i="64"/>
  <c r="DY69" i="64"/>
  <c r="DW69" i="64"/>
  <c r="DU69" i="64"/>
  <c r="DS69" i="64"/>
  <c r="DQ69" i="64"/>
  <c r="DO69" i="64"/>
  <c r="DM69" i="64"/>
  <c r="DK69" i="64"/>
  <c r="DI69" i="64"/>
  <c r="EE67" i="64"/>
  <c r="EC67" i="64"/>
  <c r="EA67" i="64"/>
  <c r="DY67" i="64"/>
  <c r="DW67" i="64"/>
  <c r="DU67" i="64"/>
  <c r="EE66" i="64"/>
  <c r="EC66" i="64"/>
  <c r="EA66" i="64"/>
  <c r="DY66" i="64"/>
  <c r="DW66" i="64"/>
  <c r="DU66" i="64"/>
  <c r="DS66" i="64"/>
  <c r="DQ66" i="64"/>
  <c r="DO66" i="64"/>
  <c r="DM66" i="64"/>
  <c r="DK66" i="64"/>
  <c r="DI66" i="64"/>
  <c r="EE64" i="64"/>
  <c r="EC64" i="64"/>
  <c r="EA64" i="64"/>
  <c r="DY64" i="64"/>
  <c r="DW64" i="64"/>
  <c r="DU64" i="64"/>
  <c r="EE63" i="64"/>
  <c r="EC63" i="64"/>
  <c r="EA63" i="64"/>
  <c r="DY63" i="64"/>
  <c r="DW63" i="64"/>
  <c r="DU63" i="64"/>
  <c r="DS63" i="64"/>
  <c r="DQ63" i="64"/>
  <c r="DO63" i="64"/>
  <c r="DM63" i="64"/>
  <c r="DK63" i="64"/>
  <c r="DI63" i="64"/>
  <c r="EE61" i="64"/>
  <c r="EC61" i="64"/>
  <c r="EA61" i="64"/>
  <c r="DY61" i="64"/>
  <c r="DW61" i="64"/>
  <c r="DU61" i="64"/>
  <c r="EE60" i="64"/>
  <c r="EC60" i="64"/>
  <c r="EA60" i="64"/>
  <c r="DY60" i="64"/>
  <c r="DW60" i="64"/>
  <c r="DU60" i="64"/>
  <c r="DS60" i="64"/>
  <c r="DQ60" i="64"/>
  <c r="DO60" i="64"/>
  <c r="DM60" i="64"/>
  <c r="DK60" i="64"/>
  <c r="DI60" i="64"/>
  <c r="EE58" i="64"/>
  <c r="EC58" i="64"/>
  <c r="EA58" i="64"/>
  <c r="DY58" i="64"/>
  <c r="DW58" i="64"/>
  <c r="DU58" i="64"/>
  <c r="EE57" i="64"/>
  <c r="EC57" i="64"/>
  <c r="EA57" i="64"/>
  <c r="DY57" i="64"/>
  <c r="DW57" i="64"/>
  <c r="DU57" i="64"/>
  <c r="DS57" i="64"/>
  <c r="DQ57" i="64"/>
  <c r="DO57" i="64"/>
  <c r="DM57" i="64"/>
  <c r="DK57" i="64"/>
  <c r="DI57" i="64"/>
  <c r="EE55" i="64"/>
  <c r="EC55" i="64"/>
  <c r="EA55" i="64"/>
  <c r="DY55" i="64"/>
  <c r="DW55" i="64"/>
  <c r="DU55" i="64"/>
  <c r="EE54" i="64"/>
  <c r="EC54" i="64"/>
  <c r="EA54" i="64"/>
  <c r="DY54" i="64"/>
  <c r="DW54" i="64"/>
  <c r="DU54" i="64"/>
  <c r="DS54" i="64"/>
  <c r="DQ54" i="64"/>
  <c r="DO54" i="64"/>
  <c r="DM54" i="64"/>
  <c r="DK54" i="64"/>
  <c r="DI54" i="64"/>
  <c r="EE52" i="64"/>
  <c r="EC52" i="64"/>
  <c r="EA52" i="64"/>
  <c r="DY52" i="64"/>
  <c r="DW52" i="64"/>
  <c r="DU52" i="64"/>
  <c r="EE51" i="64"/>
  <c r="EC51" i="64"/>
  <c r="EA51" i="64"/>
  <c r="DY51" i="64"/>
  <c r="DW51" i="64"/>
  <c r="DU51" i="64"/>
  <c r="DS51" i="64"/>
  <c r="DQ51" i="64"/>
  <c r="DO51" i="64"/>
  <c r="DM51" i="64"/>
  <c r="DK51" i="64"/>
  <c r="DI51" i="64"/>
  <c r="EE48" i="64"/>
  <c r="EC48" i="64"/>
  <c r="EA48" i="64"/>
  <c r="DY48" i="64"/>
  <c r="DW48" i="64"/>
  <c r="DU48" i="64"/>
  <c r="EE29" i="64"/>
  <c r="EC29" i="64"/>
  <c r="EA29" i="64"/>
  <c r="DY29" i="64"/>
  <c r="DW29" i="64"/>
  <c r="DU29" i="64"/>
  <c r="EE27" i="64"/>
  <c r="EC27" i="64"/>
  <c r="EA27" i="64"/>
  <c r="DY27" i="64"/>
  <c r="DW27" i="64"/>
  <c r="DU27" i="64"/>
  <c r="DS27" i="64"/>
  <c r="DQ27" i="64"/>
  <c r="DO27" i="64"/>
  <c r="DM27" i="64"/>
  <c r="DK27" i="64"/>
  <c r="DI27" i="64"/>
  <c r="EE25" i="64"/>
  <c r="EC25" i="64"/>
  <c r="EA25" i="64"/>
  <c r="DY25" i="64"/>
  <c r="DW25" i="64"/>
  <c r="DU25" i="64"/>
  <c r="DS25" i="64"/>
  <c r="DQ25" i="64"/>
  <c r="DO25" i="64"/>
  <c r="DM25" i="64"/>
  <c r="DK25" i="64"/>
  <c r="DI25" i="64"/>
  <c r="EE23" i="64"/>
  <c r="EC23" i="64"/>
  <c r="EA23" i="64"/>
  <c r="DY23" i="64"/>
  <c r="DW23" i="64"/>
  <c r="DU23" i="64"/>
  <c r="EE20" i="64"/>
  <c r="EC20" i="64"/>
  <c r="EA20" i="64"/>
  <c r="DY20" i="64"/>
  <c r="DW20" i="64"/>
  <c r="DU20" i="64"/>
  <c r="EE18" i="64"/>
  <c r="EC18" i="64"/>
  <c r="EA18" i="64"/>
  <c r="DY18" i="64"/>
  <c r="DW18" i="64"/>
  <c r="DU18" i="64"/>
  <c r="DS18" i="64"/>
  <c r="DQ18" i="64"/>
  <c r="DO18" i="64"/>
  <c r="DM18" i="64"/>
  <c r="DK18" i="64"/>
  <c r="DI18" i="64"/>
  <c r="EE16" i="64"/>
  <c r="EC16" i="64"/>
  <c r="EA16" i="64"/>
  <c r="DY16" i="64"/>
  <c r="DW16" i="64"/>
  <c r="DU16" i="64"/>
  <c r="DS16" i="64"/>
  <c r="DQ16" i="64"/>
  <c r="DO16" i="64"/>
  <c r="DM16" i="64"/>
  <c r="DK16" i="64"/>
  <c r="DI16" i="64"/>
  <c r="EE14" i="64"/>
  <c r="EC14" i="64"/>
  <c r="EA14" i="64"/>
  <c r="DY14" i="64"/>
  <c r="DW14" i="64"/>
  <c r="DU14" i="64"/>
  <c r="EE12" i="64"/>
  <c r="EC12" i="64"/>
  <c r="EA12" i="64"/>
  <c r="DY12" i="64"/>
  <c r="DW12" i="64"/>
  <c r="DU12" i="64"/>
  <c r="DS12" i="64"/>
  <c r="DQ12" i="64"/>
  <c r="DO12" i="64"/>
  <c r="DM12" i="64"/>
  <c r="DK12" i="64"/>
  <c r="DI12" i="64"/>
  <c r="EE83" i="60"/>
  <c r="EC83" i="60"/>
  <c r="EA83" i="60"/>
  <c r="DY83" i="60"/>
  <c r="DW83" i="60"/>
  <c r="DU83" i="60"/>
  <c r="DS83" i="60"/>
  <c r="DQ83" i="60"/>
  <c r="DO83" i="60"/>
  <c r="DM83" i="60"/>
  <c r="DK83" i="60"/>
  <c r="DI83" i="60"/>
  <c r="EE82" i="60"/>
  <c r="EC82" i="60"/>
  <c r="EA82" i="60"/>
  <c r="DY82" i="60"/>
  <c r="DW82" i="60"/>
  <c r="DU82" i="60"/>
  <c r="DS82" i="60"/>
  <c r="DQ82" i="60"/>
  <c r="DO82" i="60"/>
  <c r="DM82" i="60"/>
  <c r="DK82" i="60"/>
  <c r="DI82" i="60"/>
  <c r="EE81" i="60"/>
  <c r="EC81" i="60"/>
  <c r="EA81" i="60"/>
  <c r="DY81" i="60"/>
  <c r="DW81" i="60"/>
  <c r="DU81" i="60"/>
  <c r="DS81" i="60"/>
  <c r="DQ81" i="60"/>
  <c r="DO81" i="60"/>
  <c r="DM81" i="60"/>
  <c r="DK81" i="60"/>
  <c r="DI81" i="60"/>
  <c r="EE79" i="60"/>
  <c r="EC79" i="60"/>
  <c r="EA79" i="60"/>
  <c r="DY79" i="60"/>
  <c r="DW79" i="60"/>
  <c r="DU79" i="60"/>
  <c r="DS79" i="60"/>
  <c r="DQ79" i="60"/>
  <c r="DO79" i="60"/>
  <c r="DM79" i="60"/>
  <c r="DK79" i="60"/>
  <c r="DI79" i="60"/>
  <c r="EE76" i="60"/>
  <c r="EC76" i="60"/>
  <c r="EA76" i="60"/>
  <c r="DY76" i="60"/>
  <c r="DW76" i="60"/>
  <c r="DU76" i="60"/>
  <c r="EE75" i="60"/>
  <c r="EC75" i="60"/>
  <c r="EA75" i="60"/>
  <c r="DY75" i="60"/>
  <c r="DW75" i="60"/>
  <c r="DU75" i="60"/>
  <c r="EE73" i="60"/>
  <c r="EC73" i="60"/>
  <c r="EA73" i="60"/>
  <c r="DY73" i="60"/>
  <c r="DW73" i="60"/>
  <c r="DU73" i="60"/>
  <c r="EE72" i="60"/>
  <c r="EC72" i="60"/>
  <c r="EA72" i="60"/>
  <c r="DY72" i="60"/>
  <c r="DW72" i="60"/>
  <c r="DU72" i="60"/>
  <c r="DS72" i="60"/>
  <c r="DQ72" i="60"/>
  <c r="DO72" i="60"/>
  <c r="DM72" i="60"/>
  <c r="DK72" i="60"/>
  <c r="DI72" i="60"/>
  <c r="EE70" i="60"/>
  <c r="EC70" i="60"/>
  <c r="EA70" i="60"/>
  <c r="DY70" i="60"/>
  <c r="DW70" i="60"/>
  <c r="DU70" i="60"/>
  <c r="EE69" i="60"/>
  <c r="EC69" i="60"/>
  <c r="EA69" i="60"/>
  <c r="DY69" i="60"/>
  <c r="DW69" i="60"/>
  <c r="DU69" i="60"/>
  <c r="DS69" i="60"/>
  <c r="DQ69" i="60"/>
  <c r="DO69" i="60"/>
  <c r="DM69" i="60"/>
  <c r="DK69" i="60"/>
  <c r="DI69" i="60"/>
  <c r="EE67" i="60"/>
  <c r="EC67" i="60"/>
  <c r="EA67" i="60"/>
  <c r="DY67" i="60"/>
  <c r="DW67" i="60"/>
  <c r="DU67" i="60"/>
  <c r="EE66" i="60"/>
  <c r="EC66" i="60"/>
  <c r="EA66" i="60"/>
  <c r="DY66" i="60"/>
  <c r="DW66" i="60"/>
  <c r="DU66" i="60"/>
  <c r="DS66" i="60"/>
  <c r="DQ66" i="60"/>
  <c r="DO66" i="60"/>
  <c r="DM66" i="60"/>
  <c r="DK66" i="60"/>
  <c r="DI66" i="60"/>
  <c r="EE64" i="60"/>
  <c r="EC64" i="60"/>
  <c r="EA64" i="60"/>
  <c r="DY64" i="60"/>
  <c r="DW64" i="60"/>
  <c r="DU64" i="60"/>
  <c r="EE63" i="60"/>
  <c r="EC63" i="60"/>
  <c r="EA63" i="60"/>
  <c r="DY63" i="60"/>
  <c r="DW63" i="60"/>
  <c r="DU63" i="60"/>
  <c r="DS63" i="60"/>
  <c r="DQ63" i="60"/>
  <c r="DO63" i="60"/>
  <c r="DM63" i="60"/>
  <c r="DK63" i="60"/>
  <c r="DI63" i="60"/>
  <c r="EE61" i="60"/>
  <c r="EC61" i="60"/>
  <c r="EA61" i="60"/>
  <c r="DY61" i="60"/>
  <c r="DW61" i="60"/>
  <c r="DU61" i="60"/>
  <c r="EE60" i="60"/>
  <c r="EC60" i="60"/>
  <c r="EA60" i="60"/>
  <c r="DY60" i="60"/>
  <c r="DW60" i="60"/>
  <c r="DU60" i="60"/>
  <c r="DS60" i="60"/>
  <c r="DQ60" i="60"/>
  <c r="DO60" i="60"/>
  <c r="DM60" i="60"/>
  <c r="DK60" i="60"/>
  <c r="DI60" i="60"/>
  <c r="EE58" i="60"/>
  <c r="EC58" i="60"/>
  <c r="EA58" i="60"/>
  <c r="DY58" i="60"/>
  <c r="DW58" i="60"/>
  <c r="DU58" i="60"/>
  <c r="EE57" i="60"/>
  <c r="EC57" i="60"/>
  <c r="EA57" i="60"/>
  <c r="DY57" i="60"/>
  <c r="DW57" i="60"/>
  <c r="DU57" i="60"/>
  <c r="DS57" i="60"/>
  <c r="DQ57" i="60"/>
  <c r="DO57" i="60"/>
  <c r="DM57" i="60"/>
  <c r="DK57" i="60"/>
  <c r="DI57" i="60"/>
  <c r="EE55" i="60"/>
  <c r="EC55" i="60"/>
  <c r="EA55" i="60"/>
  <c r="DY55" i="60"/>
  <c r="DW55" i="60"/>
  <c r="DU55" i="60"/>
  <c r="EE54" i="60"/>
  <c r="EC54" i="60"/>
  <c r="EA54" i="60"/>
  <c r="DY54" i="60"/>
  <c r="DW54" i="60"/>
  <c r="DU54" i="60"/>
  <c r="DS54" i="60"/>
  <c r="DQ54" i="60"/>
  <c r="DO54" i="60"/>
  <c r="DM54" i="60"/>
  <c r="DK54" i="60"/>
  <c r="DI54" i="60"/>
  <c r="EE52" i="60"/>
  <c r="EC52" i="60"/>
  <c r="EA52" i="60"/>
  <c r="DY52" i="60"/>
  <c r="DW52" i="60"/>
  <c r="DU52" i="60"/>
  <c r="EE51" i="60"/>
  <c r="EC51" i="60"/>
  <c r="EA51" i="60"/>
  <c r="DY51" i="60"/>
  <c r="DW51" i="60"/>
  <c r="DU51" i="60"/>
  <c r="DS51" i="60"/>
  <c r="DQ51" i="60"/>
  <c r="DO51" i="60"/>
  <c r="DM51" i="60"/>
  <c r="DK51" i="60"/>
  <c r="DI51" i="60"/>
  <c r="EE48" i="60"/>
  <c r="EC48" i="60"/>
  <c r="EA48" i="60"/>
  <c r="DY48" i="60"/>
  <c r="DW48" i="60"/>
  <c r="DU48" i="60"/>
  <c r="EE29" i="60"/>
  <c r="EC29" i="60"/>
  <c r="EA29" i="60"/>
  <c r="DY29" i="60"/>
  <c r="DW29" i="60"/>
  <c r="DU29" i="60"/>
  <c r="EE27" i="60"/>
  <c r="EC27" i="60"/>
  <c r="EA27" i="60"/>
  <c r="DY27" i="60"/>
  <c r="DW27" i="60"/>
  <c r="DU27" i="60"/>
  <c r="DS27" i="60"/>
  <c r="DQ27" i="60"/>
  <c r="DO27" i="60"/>
  <c r="DM27" i="60"/>
  <c r="DK27" i="60"/>
  <c r="DI27" i="60"/>
  <c r="EE25" i="60"/>
  <c r="EC25" i="60"/>
  <c r="EA25" i="60"/>
  <c r="DY25" i="60"/>
  <c r="DW25" i="60"/>
  <c r="DU25" i="60"/>
  <c r="DS25" i="60"/>
  <c r="DQ25" i="60"/>
  <c r="DO25" i="60"/>
  <c r="DM25" i="60"/>
  <c r="DK25" i="60"/>
  <c r="DI25" i="60"/>
  <c r="EE23" i="60"/>
  <c r="EC23" i="60"/>
  <c r="EA23" i="60"/>
  <c r="DY23" i="60"/>
  <c r="DW23" i="60"/>
  <c r="DU23" i="60"/>
  <c r="EE20" i="60"/>
  <c r="EC20" i="60"/>
  <c r="EA20" i="60"/>
  <c r="DY20" i="60"/>
  <c r="DW20" i="60"/>
  <c r="DU20" i="60"/>
  <c r="EE18" i="60"/>
  <c r="EC18" i="60"/>
  <c r="EA18" i="60"/>
  <c r="DY18" i="60"/>
  <c r="DW18" i="60"/>
  <c r="DU18" i="60"/>
  <c r="DS18" i="60"/>
  <c r="DQ18" i="60"/>
  <c r="DO18" i="60"/>
  <c r="DM18" i="60"/>
  <c r="DK18" i="60"/>
  <c r="DI18" i="60"/>
  <c r="EE16" i="60"/>
  <c r="EC16" i="60"/>
  <c r="EA16" i="60"/>
  <c r="DY16" i="60"/>
  <c r="DW16" i="60"/>
  <c r="DU16" i="60"/>
  <c r="DS16" i="60"/>
  <c r="DQ16" i="60"/>
  <c r="DO16" i="60"/>
  <c r="DM16" i="60"/>
  <c r="DK16" i="60"/>
  <c r="DI16" i="60"/>
  <c r="EE14" i="60"/>
  <c r="EC14" i="60"/>
  <c r="EA14" i="60"/>
  <c r="DY14" i="60"/>
  <c r="DW14" i="60"/>
  <c r="DU14" i="60"/>
  <c r="EE12" i="60"/>
  <c r="EC12" i="60"/>
  <c r="EA12" i="60"/>
  <c r="DY12" i="60"/>
  <c r="DW12" i="60"/>
  <c r="DU12" i="60"/>
  <c r="DS12" i="60"/>
  <c r="DQ12" i="60"/>
  <c r="DO12" i="60"/>
  <c r="DM12" i="60"/>
  <c r="DK12" i="60"/>
  <c r="DI12" i="60"/>
  <c r="FH83" i="60"/>
  <c r="FF83" i="60"/>
  <c r="FD83" i="60"/>
  <c r="FB83" i="60"/>
  <c r="EZ83" i="60"/>
  <c r="EX83" i="60"/>
  <c r="EV83" i="60"/>
  <c r="ET83" i="60"/>
  <c r="ER83" i="60"/>
  <c r="EP83" i="60"/>
  <c r="EN83" i="60"/>
  <c r="EL83" i="60"/>
  <c r="EJ83" i="60"/>
  <c r="FH82" i="60"/>
  <c r="FF82" i="60"/>
  <c r="FD82" i="60"/>
  <c r="FB82" i="60"/>
  <c r="EZ82" i="60"/>
  <c r="EX82" i="60"/>
  <c r="EV82" i="60"/>
  <c r="ET82" i="60"/>
  <c r="ER82" i="60"/>
  <c r="EP82" i="60"/>
  <c r="EN82" i="60"/>
  <c r="EL82" i="60"/>
  <c r="EJ82" i="60"/>
  <c r="FH81" i="60"/>
  <c r="FF81" i="60"/>
  <c r="FD81" i="60"/>
  <c r="FB81" i="60"/>
  <c r="EZ81" i="60"/>
  <c r="EX81" i="60"/>
  <c r="EV81" i="60"/>
  <c r="ET81" i="60"/>
  <c r="ER81" i="60"/>
  <c r="EP81" i="60"/>
  <c r="EN81" i="60"/>
  <c r="EL81" i="60"/>
  <c r="EJ81" i="60"/>
  <c r="FH79" i="60"/>
  <c r="FF79" i="60"/>
  <c r="FD79" i="60"/>
  <c r="FB79" i="60"/>
  <c r="EZ79" i="60"/>
  <c r="EX79" i="60"/>
  <c r="EV79" i="60"/>
  <c r="ET79" i="60"/>
  <c r="ER79" i="60"/>
  <c r="EP79" i="60"/>
  <c r="EN79" i="60"/>
  <c r="EL79" i="60"/>
  <c r="EJ79" i="60"/>
  <c r="FH76" i="60"/>
  <c r="FF76" i="60"/>
  <c r="FD76" i="60"/>
  <c r="FB76" i="60"/>
  <c r="EZ76" i="60"/>
  <c r="EX76" i="60"/>
  <c r="EV76" i="60"/>
  <c r="ET76" i="60"/>
  <c r="ER76" i="60"/>
  <c r="EP76" i="60"/>
  <c r="EN76" i="60"/>
  <c r="EL76" i="60"/>
  <c r="EJ76" i="60"/>
  <c r="FH75" i="60"/>
  <c r="FF75" i="60"/>
  <c r="FD75" i="60"/>
  <c r="FB75" i="60"/>
  <c r="EZ75" i="60"/>
  <c r="EX75" i="60"/>
  <c r="EV75" i="60"/>
  <c r="ET75" i="60"/>
  <c r="ER75" i="60"/>
  <c r="EP75" i="60"/>
  <c r="EN75" i="60"/>
  <c r="EL75" i="60"/>
  <c r="EJ75" i="60"/>
  <c r="FH73" i="60"/>
  <c r="FF73" i="60"/>
  <c r="FD73" i="60"/>
  <c r="FB73" i="60"/>
  <c r="EZ73" i="60"/>
  <c r="EX73" i="60"/>
  <c r="EV73" i="60"/>
  <c r="ET73" i="60"/>
  <c r="ER73" i="60"/>
  <c r="EP73" i="60"/>
  <c r="EN73" i="60"/>
  <c r="EL73" i="60"/>
  <c r="EJ73" i="60"/>
  <c r="FH72" i="60"/>
  <c r="FF72" i="60"/>
  <c r="FD72" i="60"/>
  <c r="FB72" i="60"/>
  <c r="EZ72" i="60"/>
  <c r="EX72" i="60"/>
  <c r="EV72" i="60"/>
  <c r="ET72" i="60"/>
  <c r="ER72" i="60"/>
  <c r="EP72" i="60"/>
  <c r="EN72" i="60"/>
  <c r="EL72" i="60"/>
  <c r="EJ72" i="60"/>
  <c r="FH70" i="60"/>
  <c r="FF70" i="60"/>
  <c r="FD70" i="60"/>
  <c r="FB70" i="60"/>
  <c r="EZ70" i="60"/>
  <c r="EX70" i="60"/>
  <c r="EV70" i="60"/>
  <c r="ET70" i="60"/>
  <c r="ER70" i="60"/>
  <c r="EP70" i="60"/>
  <c r="EN70" i="60"/>
  <c r="EL70" i="60"/>
  <c r="EJ70" i="60"/>
  <c r="FH69" i="60"/>
  <c r="FF69" i="60"/>
  <c r="FD69" i="60"/>
  <c r="FB69" i="60"/>
  <c r="EZ69" i="60"/>
  <c r="EX69" i="60"/>
  <c r="EV69" i="60"/>
  <c r="ET69" i="60"/>
  <c r="ER69" i="60"/>
  <c r="EP69" i="60"/>
  <c r="EN69" i="60"/>
  <c r="EL69" i="60"/>
  <c r="EJ69" i="60"/>
  <c r="FH67" i="60"/>
  <c r="FF67" i="60"/>
  <c r="FD67" i="60"/>
  <c r="FB67" i="60"/>
  <c r="EZ67" i="60"/>
  <c r="EX67" i="60"/>
  <c r="EV67" i="60"/>
  <c r="ET67" i="60"/>
  <c r="ER67" i="60"/>
  <c r="EP67" i="60"/>
  <c r="EN67" i="60"/>
  <c r="EL67" i="60"/>
  <c r="EJ67" i="60"/>
  <c r="FH66" i="60"/>
  <c r="FF66" i="60"/>
  <c r="FD66" i="60"/>
  <c r="FB66" i="60"/>
  <c r="EZ66" i="60"/>
  <c r="EX66" i="60"/>
  <c r="EV66" i="60"/>
  <c r="ET66" i="60"/>
  <c r="ER66" i="60"/>
  <c r="EP66" i="60"/>
  <c r="EN66" i="60"/>
  <c r="EL66" i="60"/>
  <c r="EJ66" i="60"/>
  <c r="FH64" i="60"/>
  <c r="FF64" i="60"/>
  <c r="FD64" i="60"/>
  <c r="FB64" i="60"/>
  <c r="EZ64" i="60"/>
  <c r="EX64" i="60"/>
  <c r="EV64" i="60"/>
  <c r="ET64" i="60"/>
  <c r="ER64" i="60"/>
  <c r="EP64" i="60"/>
  <c r="EN64" i="60"/>
  <c r="EL64" i="60"/>
  <c r="EJ64" i="60"/>
  <c r="FH63" i="60"/>
  <c r="FF63" i="60"/>
  <c r="FD63" i="60"/>
  <c r="FB63" i="60"/>
  <c r="EZ63" i="60"/>
  <c r="EX63" i="60"/>
  <c r="EV63" i="60"/>
  <c r="ET63" i="60"/>
  <c r="ER63" i="60"/>
  <c r="EP63" i="60"/>
  <c r="EN63" i="60"/>
  <c r="EL63" i="60"/>
  <c r="EJ63" i="60"/>
  <c r="FH61" i="60"/>
  <c r="FF61" i="60"/>
  <c r="FD61" i="60"/>
  <c r="FB61" i="60"/>
  <c r="EZ61" i="60"/>
  <c r="EX61" i="60"/>
  <c r="EV61" i="60"/>
  <c r="ET61" i="60"/>
  <c r="ER61" i="60"/>
  <c r="EP61" i="60"/>
  <c r="EN61" i="60"/>
  <c r="EL61" i="60"/>
  <c r="EJ61" i="60"/>
  <c r="FH60" i="60"/>
  <c r="FF60" i="60"/>
  <c r="FD60" i="60"/>
  <c r="FB60" i="60"/>
  <c r="EZ60" i="60"/>
  <c r="EX60" i="60"/>
  <c r="EV60" i="60"/>
  <c r="ET60" i="60"/>
  <c r="ER60" i="60"/>
  <c r="EP60" i="60"/>
  <c r="EN60" i="60"/>
  <c r="EL60" i="60"/>
  <c r="EJ60" i="60"/>
  <c r="FH58" i="60"/>
  <c r="FF58" i="60"/>
  <c r="FD58" i="60"/>
  <c r="FB58" i="60"/>
  <c r="EZ58" i="60"/>
  <c r="EX58" i="60"/>
  <c r="EV58" i="60"/>
  <c r="ET58" i="60"/>
  <c r="ER58" i="60"/>
  <c r="EP58" i="60"/>
  <c r="EN58" i="60"/>
  <c r="EL58" i="60"/>
  <c r="EJ58" i="60"/>
  <c r="FH57" i="60"/>
  <c r="FF57" i="60"/>
  <c r="FD57" i="60"/>
  <c r="FB57" i="60"/>
  <c r="EZ57" i="60"/>
  <c r="EX57" i="60"/>
  <c r="EV57" i="60"/>
  <c r="ET57" i="60"/>
  <c r="ER57" i="60"/>
  <c r="EP57" i="60"/>
  <c r="EN57" i="60"/>
  <c r="EL57" i="60"/>
  <c r="EJ57" i="60"/>
  <c r="FH55" i="60"/>
  <c r="FF55" i="60"/>
  <c r="FD55" i="60"/>
  <c r="FB55" i="60"/>
  <c r="EZ55" i="60"/>
  <c r="EX55" i="60"/>
  <c r="EV55" i="60"/>
  <c r="ET55" i="60"/>
  <c r="ER55" i="60"/>
  <c r="EP55" i="60"/>
  <c r="EN55" i="60"/>
  <c r="EL55" i="60"/>
  <c r="EJ55" i="60"/>
  <c r="FH54" i="60"/>
  <c r="FF54" i="60"/>
  <c r="FD54" i="60"/>
  <c r="FB54" i="60"/>
  <c r="EZ54" i="60"/>
  <c r="EX54" i="60"/>
  <c r="EV54" i="60"/>
  <c r="ET54" i="60"/>
  <c r="ER54" i="60"/>
  <c r="EP54" i="60"/>
  <c r="EN54" i="60"/>
  <c r="EL54" i="60"/>
  <c r="EJ54" i="60"/>
  <c r="FH52" i="60"/>
  <c r="FF52" i="60"/>
  <c r="FD52" i="60"/>
  <c r="FB52" i="60"/>
  <c r="EZ52" i="60"/>
  <c r="EX52" i="60"/>
  <c r="EV52" i="60"/>
  <c r="ET52" i="60"/>
  <c r="ER52" i="60"/>
  <c r="EP52" i="60"/>
  <c r="EN52" i="60"/>
  <c r="EL52" i="60"/>
  <c r="EJ52" i="60"/>
  <c r="FH51" i="60"/>
  <c r="FF51" i="60"/>
  <c r="FD51" i="60"/>
  <c r="FB51" i="60"/>
  <c r="EZ51" i="60"/>
  <c r="EX51" i="60"/>
  <c r="EV51" i="60"/>
  <c r="ET51" i="60"/>
  <c r="ER51" i="60"/>
  <c r="EP51" i="60"/>
  <c r="EN51" i="60"/>
  <c r="EL51" i="60"/>
  <c r="EJ51" i="60"/>
  <c r="FH48" i="60"/>
  <c r="FF48" i="60"/>
  <c r="FD48" i="60"/>
  <c r="FB48" i="60"/>
  <c r="EZ48" i="60"/>
  <c r="EX48" i="60"/>
  <c r="EV48" i="60"/>
  <c r="ET48" i="60"/>
  <c r="ER48" i="60"/>
  <c r="EP48" i="60"/>
  <c r="EN48" i="60"/>
  <c r="EL48" i="60"/>
  <c r="EJ48" i="60"/>
  <c r="FH29" i="60"/>
  <c r="FF29" i="60"/>
  <c r="FD29" i="60"/>
  <c r="FB29" i="60"/>
  <c r="EZ29" i="60"/>
  <c r="EX29" i="60"/>
  <c r="EV29" i="60"/>
  <c r="ET29" i="60"/>
  <c r="ER29" i="60"/>
  <c r="EP29" i="60"/>
  <c r="EN29" i="60"/>
  <c r="EL29" i="60"/>
  <c r="EJ29" i="60"/>
  <c r="FH27" i="60"/>
  <c r="FF27" i="60"/>
  <c r="FD27" i="60"/>
  <c r="FB27" i="60"/>
  <c r="EZ27" i="60"/>
  <c r="EX27" i="60"/>
  <c r="EV27" i="60"/>
  <c r="ET27" i="60"/>
  <c r="ER27" i="60"/>
  <c r="EP27" i="60"/>
  <c r="EN27" i="60"/>
  <c r="EL27" i="60"/>
  <c r="EJ27" i="60"/>
  <c r="FH25" i="60"/>
  <c r="FF25" i="60"/>
  <c r="FD25" i="60"/>
  <c r="FB25" i="60"/>
  <c r="EZ25" i="60"/>
  <c r="EX25" i="60"/>
  <c r="EV25" i="60"/>
  <c r="ET25" i="60"/>
  <c r="ER25" i="60"/>
  <c r="EP25" i="60"/>
  <c r="EN25" i="60"/>
  <c r="EL25" i="60"/>
  <c r="EJ25" i="60"/>
  <c r="FH23" i="60"/>
  <c r="FF23" i="60"/>
  <c r="FD23" i="60"/>
  <c r="FB23" i="60"/>
  <c r="EZ23" i="60"/>
  <c r="EX23" i="60"/>
  <c r="EV23" i="60"/>
  <c r="ET23" i="60"/>
  <c r="ER23" i="60"/>
  <c r="EP23" i="60"/>
  <c r="EN23" i="60"/>
  <c r="EL23" i="60"/>
  <c r="EJ23" i="60"/>
  <c r="FH20" i="60"/>
  <c r="FF20" i="60"/>
  <c r="FD20" i="60"/>
  <c r="FB20" i="60"/>
  <c r="EZ20" i="60"/>
  <c r="EX20" i="60"/>
  <c r="EV20" i="60"/>
  <c r="ET20" i="60"/>
  <c r="ER20" i="60"/>
  <c r="EP20" i="60"/>
  <c r="EN20" i="60"/>
  <c r="EL20" i="60"/>
  <c r="EJ20" i="60"/>
  <c r="FH18" i="60"/>
  <c r="FF18" i="60"/>
  <c r="FD18" i="60"/>
  <c r="FB18" i="60"/>
  <c r="EZ18" i="60"/>
  <c r="EX18" i="60"/>
  <c r="EV18" i="60"/>
  <c r="ET18" i="60"/>
  <c r="ER18" i="60"/>
  <c r="EP18" i="60"/>
  <c r="EN18" i="60"/>
  <c r="EL18" i="60"/>
  <c r="EJ18" i="60"/>
  <c r="FH16" i="60"/>
  <c r="FF16" i="60"/>
  <c r="FD16" i="60"/>
  <c r="FB16" i="60"/>
  <c r="EZ16" i="60"/>
  <c r="EX16" i="60"/>
  <c r="EV16" i="60"/>
  <c r="ET16" i="60"/>
  <c r="ER16" i="60"/>
  <c r="EP16" i="60"/>
  <c r="EN16" i="60"/>
  <c r="EL16" i="60"/>
  <c r="EJ16" i="60"/>
  <c r="FH14" i="60"/>
  <c r="FF14" i="60"/>
  <c r="FD14" i="60"/>
  <c r="FB14" i="60"/>
  <c r="EZ14" i="60"/>
  <c r="EX14" i="60"/>
  <c r="EV14" i="60"/>
  <c r="ET14" i="60"/>
  <c r="ER14" i="60"/>
  <c r="EP14" i="60"/>
  <c r="EN14" i="60"/>
  <c r="EL14" i="60"/>
  <c r="EJ14" i="60"/>
  <c r="FH12" i="60"/>
  <c r="FF12" i="60"/>
  <c r="FD12" i="60"/>
  <c r="FB12" i="60"/>
  <c r="EZ12" i="60"/>
  <c r="EX12" i="60"/>
  <c r="EV12" i="60"/>
  <c r="ET12" i="60"/>
  <c r="ER12" i="60"/>
  <c r="EP12" i="60"/>
  <c r="EN12" i="60"/>
  <c r="EL12" i="60"/>
  <c r="EJ12" i="60"/>
  <c r="GI83" i="60"/>
  <c r="GG83" i="60"/>
  <c r="GE83" i="60"/>
  <c r="GC83" i="60"/>
  <c r="GA83" i="60"/>
  <c r="FY83" i="60"/>
  <c r="FW83" i="60"/>
  <c r="FU83" i="60"/>
  <c r="FS83" i="60"/>
  <c r="FQ83" i="60"/>
  <c r="FO83" i="60"/>
  <c r="FM83" i="60"/>
  <c r="FK83" i="60"/>
  <c r="GI82" i="60"/>
  <c r="GG82" i="60"/>
  <c r="GE82" i="60"/>
  <c r="GC82" i="60"/>
  <c r="GA82" i="60"/>
  <c r="FY82" i="60"/>
  <c r="FW82" i="60"/>
  <c r="FU82" i="60"/>
  <c r="FS82" i="60"/>
  <c r="FQ82" i="60"/>
  <c r="FO82" i="60"/>
  <c r="FM82" i="60"/>
  <c r="FK82" i="60"/>
  <c r="GI81" i="60"/>
  <c r="GG81" i="60"/>
  <c r="GE81" i="60"/>
  <c r="GC81" i="60"/>
  <c r="GA81" i="60"/>
  <c r="FY81" i="60"/>
  <c r="FW81" i="60"/>
  <c r="FU81" i="60"/>
  <c r="FS81" i="60"/>
  <c r="FQ81" i="60"/>
  <c r="FO81" i="60"/>
  <c r="FM81" i="60"/>
  <c r="FK81" i="60"/>
  <c r="GI79" i="60"/>
  <c r="GG79" i="60"/>
  <c r="GE79" i="60"/>
  <c r="GC79" i="60"/>
  <c r="GA79" i="60"/>
  <c r="FY79" i="60"/>
  <c r="FW79" i="60"/>
  <c r="FU79" i="60"/>
  <c r="FS79" i="60"/>
  <c r="FQ79" i="60"/>
  <c r="FO79" i="60"/>
  <c r="FM79" i="60"/>
  <c r="FK79" i="60"/>
  <c r="GI76" i="60"/>
  <c r="GG76" i="60"/>
  <c r="GE76" i="60"/>
  <c r="GC76" i="60"/>
  <c r="GA76" i="60"/>
  <c r="FY76" i="60"/>
  <c r="FW76" i="60"/>
  <c r="FU76" i="60"/>
  <c r="FS76" i="60"/>
  <c r="FQ76" i="60"/>
  <c r="FO76" i="60"/>
  <c r="FM76" i="60"/>
  <c r="FK76" i="60"/>
  <c r="GI75" i="60"/>
  <c r="GG75" i="60"/>
  <c r="GE75" i="60"/>
  <c r="GC75" i="60"/>
  <c r="GA75" i="60"/>
  <c r="FY75" i="60"/>
  <c r="FW75" i="60"/>
  <c r="FU75" i="60"/>
  <c r="FS75" i="60"/>
  <c r="FQ75" i="60"/>
  <c r="FO75" i="60"/>
  <c r="FM75" i="60"/>
  <c r="FK75" i="60"/>
  <c r="GI73" i="60"/>
  <c r="GG73" i="60"/>
  <c r="GE73" i="60"/>
  <c r="GC73" i="60"/>
  <c r="GA73" i="60"/>
  <c r="FY73" i="60"/>
  <c r="FW73" i="60"/>
  <c r="FU73" i="60"/>
  <c r="FS73" i="60"/>
  <c r="FQ73" i="60"/>
  <c r="FO73" i="60"/>
  <c r="FM73" i="60"/>
  <c r="FK73" i="60"/>
  <c r="GI72" i="60"/>
  <c r="GG72" i="60"/>
  <c r="GE72" i="60"/>
  <c r="GC72" i="60"/>
  <c r="GA72" i="60"/>
  <c r="FY72" i="60"/>
  <c r="FW72" i="60"/>
  <c r="FU72" i="60"/>
  <c r="FS72" i="60"/>
  <c r="FQ72" i="60"/>
  <c r="FO72" i="60"/>
  <c r="FM72" i="60"/>
  <c r="FK72" i="60"/>
  <c r="GI70" i="60"/>
  <c r="GG70" i="60"/>
  <c r="GE70" i="60"/>
  <c r="GC70" i="60"/>
  <c r="GA70" i="60"/>
  <c r="FY70" i="60"/>
  <c r="FW70" i="60"/>
  <c r="FU70" i="60"/>
  <c r="FS70" i="60"/>
  <c r="FQ70" i="60"/>
  <c r="FO70" i="60"/>
  <c r="FM70" i="60"/>
  <c r="FK70" i="60"/>
  <c r="GI69" i="60"/>
  <c r="GG69" i="60"/>
  <c r="GE69" i="60"/>
  <c r="GC69" i="60"/>
  <c r="GA69" i="60"/>
  <c r="FY69" i="60"/>
  <c r="FW69" i="60"/>
  <c r="FU69" i="60"/>
  <c r="FS69" i="60"/>
  <c r="FQ69" i="60"/>
  <c r="FO69" i="60"/>
  <c r="FM69" i="60"/>
  <c r="FK69" i="60"/>
  <c r="GI67" i="60"/>
  <c r="GG67" i="60"/>
  <c r="GE67" i="60"/>
  <c r="GC67" i="60"/>
  <c r="GA67" i="60"/>
  <c r="FY67" i="60"/>
  <c r="FW67" i="60"/>
  <c r="FU67" i="60"/>
  <c r="FS67" i="60"/>
  <c r="FQ67" i="60"/>
  <c r="FO67" i="60"/>
  <c r="FM67" i="60"/>
  <c r="FK67" i="60"/>
  <c r="GI66" i="60"/>
  <c r="GG66" i="60"/>
  <c r="GE66" i="60"/>
  <c r="GC66" i="60"/>
  <c r="GA66" i="60"/>
  <c r="FY66" i="60"/>
  <c r="FW66" i="60"/>
  <c r="FU66" i="60"/>
  <c r="FS66" i="60"/>
  <c r="FQ66" i="60"/>
  <c r="FO66" i="60"/>
  <c r="FM66" i="60"/>
  <c r="FK66" i="60"/>
  <c r="GI64" i="60"/>
  <c r="GG64" i="60"/>
  <c r="GE64" i="60"/>
  <c r="GC64" i="60"/>
  <c r="GA64" i="60"/>
  <c r="FY64" i="60"/>
  <c r="FW64" i="60"/>
  <c r="FU64" i="60"/>
  <c r="FS64" i="60"/>
  <c r="FQ64" i="60"/>
  <c r="FO64" i="60"/>
  <c r="FM64" i="60"/>
  <c r="FK64" i="60"/>
  <c r="GI63" i="60"/>
  <c r="GG63" i="60"/>
  <c r="GE63" i="60"/>
  <c r="GC63" i="60"/>
  <c r="GA63" i="60"/>
  <c r="FY63" i="60"/>
  <c r="FW63" i="60"/>
  <c r="FU63" i="60"/>
  <c r="FS63" i="60"/>
  <c r="FQ63" i="60"/>
  <c r="FO63" i="60"/>
  <c r="FM63" i="60"/>
  <c r="FK63" i="60"/>
  <c r="GI61" i="60"/>
  <c r="GG61" i="60"/>
  <c r="GE61" i="60"/>
  <c r="GC61" i="60"/>
  <c r="GA61" i="60"/>
  <c r="FY61" i="60"/>
  <c r="FW61" i="60"/>
  <c r="FU61" i="60"/>
  <c r="FS61" i="60"/>
  <c r="FQ61" i="60"/>
  <c r="FO61" i="60"/>
  <c r="FM61" i="60"/>
  <c r="FK61" i="60"/>
  <c r="GI60" i="60"/>
  <c r="GG60" i="60"/>
  <c r="GE60" i="60"/>
  <c r="GC60" i="60"/>
  <c r="GA60" i="60"/>
  <c r="FY60" i="60"/>
  <c r="FW60" i="60"/>
  <c r="FU60" i="60"/>
  <c r="FS60" i="60"/>
  <c r="FQ60" i="60"/>
  <c r="FO60" i="60"/>
  <c r="FM60" i="60"/>
  <c r="FK60" i="60"/>
  <c r="GI58" i="60"/>
  <c r="GG58" i="60"/>
  <c r="GE58" i="60"/>
  <c r="GC58" i="60"/>
  <c r="GA58" i="60"/>
  <c r="FY58" i="60"/>
  <c r="FW58" i="60"/>
  <c r="FU58" i="60"/>
  <c r="FS58" i="60"/>
  <c r="FQ58" i="60"/>
  <c r="FO58" i="60"/>
  <c r="FM58" i="60"/>
  <c r="FK58" i="60"/>
  <c r="GI57" i="60"/>
  <c r="GG57" i="60"/>
  <c r="GE57" i="60"/>
  <c r="GC57" i="60"/>
  <c r="GA57" i="60"/>
  <c r="FY57" i="60"/>
  <c r="FW57" i="60"/>
  <c r="FU57" i="60"/>
  <c r="FS57" i="60"/>
  <c r="FQ57" i="60"/>
  <c r="FO57" i="60"/>
  <c r="FM57" i="60"/>
  <c r="FK57" i="60"/>
  <c r="GI55" i="60"/>
  <c r="GG55" i="60"/>
  <c r="GE55" i="60"/>
  <c r="GC55" i="60"/>
  <c r="GA55" i="60"/>
  <c r="FY55" i="60"/>
  <c r="FW55" i="60"/>
  <c r="FU55" i="60"/>
  <c r="FS55" i="60"/>
  <c r="FQ55" i="60"/>
  <c r="FO55" i="60"/>
  <c r="FM55" i="60"/>
  <c r="FK55" i="60"/>
  <c r="GI54" i="60"/>
  <c r="GG54" i="60"/>
  <c r="GE54" i="60"/>
  <c r="GC54" i="60"/>
  <c r="GA54" i="60"/>
  <c r="FY54" i="60"/>
  <c r="FW54" i="60"/>
  <c r="FU54" i="60"/>
  <c r="FS54" i="60"/>
  <c r="FQ54" i="60"/>
  <c r="FO54" i="60"/>
  <c r="FM54" i="60"/>
  <c r="FK54" i="60"/>
  <c r="GI52" i="60"/>
  <c r="GG52" i="60"/>
  <c r="GE52" i="60"/>
  <c r="GC52" i="60"/>
  <c r="GA52" i="60"/>
  <c r="FY52" i="60"/>
  <c r="FW52" i="60"/>
  <c r="FU52" i="60"/>
  <c r="FS52" i="60"/>
  <c r="FQ52" i="60"/>
  <c r="FO52" i="60"/>
  <c r="FM52" i="60"/>
  <c r="FK52" i="60"/>
  <c r="GI51" i="60"/>
  <c r="GG51" i="60"/>
  <c r="GE51" i="60"/>
  <c r="GC51" i="60"/>
  <c r="GA51" i="60"/>
  <c r="FY51" i="60"/>
  <c r="FW51" i="60"/>
  <c r="FU51" i="60"/>
  <c r="FS51" i="60"/>
  <c r="FQ51" i="60"/>
  <c r="FO51" i="60"/>
  <c r="FM51" i="60"/>
  <c r="FK51" i="60"/>
  <c r="GI48" i="60"/>
  <c r="GG48" i="60"/>
  <c r="GE48" i="60"/>
  <c r="GC48" i="60"/>
  <c r="GA48" i="60"/>
  <c r="FY48" i="60"/>
  <c r="FW48" i="60"/>
  <c r="FU48" i="60"/>
  <c r="FS48" i="60"/>
  <c r="FQ48" i="60"/>
  <c r="FO48" i="60"/>
  <c r="FM48" i="60"/>
  <c r="FK48" i="60"/>
  <c r="GI29" i="60"/>
  <c r="GG29" i="60"/>
  <c r="GE29" i="60"/>
  <c r="GC29" i="60"/>
  <c r="GA29" i="60"/>
  <c r="FY29" i="60"/>
  <c r="FW29" i="60"/>
  <c r="FU29" i="60"/>
  <c r="FS29" i="60"/>
  <c r="FQ29" i="60"/>
  <c r="FO29" i="60"/>
  <c r="FM29" i="60"/>
  <c r="FK29" i="60"/>
  <c r="GI27" i="60"/>
  <c r="GG27" i="60"/>
  <c r="GE27" i="60"/>
  <c r="GC27" i="60"/>
  <c r="GA27" i="60"/>
  <c r="FY27" i="60"/>
  <c r="FW27" i="60"/>
  <c r="FU27" i="60"/>
  <c r="FS27" i="60"/>
  <c r="FQ27" i="60"/>
  <c r="FO27" i="60"/>
  <c r="FM27" i="60"/>
  <c r="FK27" i="60"/>
  <c r="GI25" i="60"/>
  <c r="GG25" i="60"/>
  <c r="GE25" i="60"/>
  <c r="GC25" i="60"/>
  <c r="GA25" i="60"/>
  <c r="FY25" i="60"/>
  <c r="FW25" i="60"/>
  <c r="FU25" i="60"/>
  <c r="FS25" i="60"/>
  <c r="FQ25" i="60"/>
  <c r="FO25" i="60"/>
  <c r="FM25" i="60"/>
  <c r="FK25" i="60"/>
  <c r="GI23" i="60"/>
  <c r="GG23" i="60"/>
  <c r="GE23" i="60"/>
  <c r="GC23" i="60"/>
  <c r="GA23" i="60"/>
  <c r="FY23" i="60"/>
  <c r="FW23" i="60"/>
  <c r="FU23" i="60"/>
  <c r="FS23" i="60"/>
  <c r="FQ23" i="60"/>
  <c r="FO23" i="60"/>
  <c r="FM23" i="60"/>
  <c r="FK23" i="60"/>
  <c r="GI20" i="60"/>
  <c r="GG20" i="60"/>
  <c r="GE20" i="60"/>
  <c r="GC20" i="60"/>
  <c r="GA20" i="60"/>
  <c r="FY20" i="60"/>
  <c r="FW20" i="60"/>
  <c r="FU20" i="60"/>
  <c r="FS20" i="60"/>
  <c r="FQ20" i="60"/>
  <c r="FO20" i="60"/>
  <c r="FM20" i="60"/>
  <c r="FK20" i="60"/>
  <c r="GI18" i="60"/>
  <c r="GG18" i="60"/>
  <c r="GE18" i="60"/>
  <c r="GC18" i="60"/>
  <c r="GA18" i="60"/>
  <c r="FY18" i="60"/>
  <c r="FW18" i="60"/>
  <c r="FU18" i="60"/>
  <c r="FS18" i="60"/>
  <c r="FQ18" i="60"/>
  <c r="FO18" i="60"/>
  <c r="FM18" i="60"/>
  <c r="FK18" i="60"/>
  <c r="GI16" i="60"/>
  <c r="GG16" i="60"/>
  <c r="GE16" i="60"/>
  <c r="GC16" i="60"/>
  <c r="GA16" i="60"/>
  <c r="FY16" i="60"/>
  <c r="FW16" i="60"/>
  <c r="FU16" i="60"/>
  <c r="FS16" i="60"/>
  <c r="FQ16" i="60"/>
  <c r="FO16" i="60"/>
  <c r="FM16" i="60"/>
  <c r="FK16" i="60"/>
  <c r="GI14" i="60"/>
  <c r="GG14" i="60"/>
  <c r="GE14" i="60"/>
  <c r="GC14" i="60"/>
  <c r="GA14" i="60"/>
  <c r="FY14" i="60"/>
  <c r="FW14" i="60"/>
  <c r="FU14" i="60"/>
  <c r="FS14" i="60"/>
  <c r="FQ14" i="60"/>
  <c r="FO14" i="60"/>
  <c r="FM14" i="60"/>
  <c r="FK14" i="60"/>
  <c r="GI12" i="60"/>
  <c r="GG12" i="60"/>
  <c r="GE12" i="60"/>
  <c r="GC12" i="60"/>
  <c r="GA12" i="60"/>
  <c r="FY12" i="60"/>
  <c r="FW12" i="60"/>
  <c r="FU12" i="60"/>
  <c r="FS12" i="60"/>
  <c r="FQ12" i="60"/>
  <c r="FO12" i="60"/>
  <c r="FM12" i="60"/>
  <c r="FK12" i="60"/>
  <c r="HJ83" i="60"/>
  <c r="HH83" i="60"/>
  <c r="HF83" i="60"/>
  <c r="HD83" i="60"/>
  <c r="HB83" i="60"/>
  <c r="GZ83" i="60"/>
  <c r="GX83" i="60"/>
  <c r="GV83" i="60"/>
  <c r="GT83" i="60"/>
  <c r="GR83" i="60"/>
  <c r="GP83" i="60"/>
  <c r="GN83" i="60"/>
  <c r="GL83" i="60"/>
  <c r="HJ82" i="60"/>
  <c r="HH82" i="60"/>
  <c r="HF82" i="60"/>
  <c r="HD82" i="60"/>
  <c r="HB82" i="60"/>
  <c r="GZ82" i="60"/>
  <c r="GX82" i="60"/>
  <c r="GV82" i="60"/>
  <c r="GT82" i="60"/>
  <c r="GR82" i="60"/>
  <c r="GP82" i="60"/>
  <c r="GN82" i="60"/>
  <c r="GL82" i="60"/>
  <c r="HJ81" i="60"/>
  <c r="HH81" i="60"/>
  <c r="HF81" i="60"/>
  <c r="HD81" i="60"/>
  <c r="HB81" i="60"/>
  <c r="GZ81" i="60"/>
  <c r="GX81" i="60"/>
  <c r="GV81" i="60"/>
  <c r="GT81" i="60"/>
  <c r="GR81" i="60"/>
  <c r="GP81" i="60"/>
  <c r="GN81" i="60"/>
  <c r="GL81" i="60"/>
  <c r="HJ79" i="60"/>
  <c r="HH79" i="60"/>
  <c r="HF79" i="60"/>
  <c r="HD79" i="60"/>
  <c r="HB79" i="60"/>
  <c r="GZ79" i="60"/>
  <c r="GX79" i="60"/>
  <c r="GV79" i="60"/>
  <c r="GT79" i="60"/>
  <c r="GR79" i="60"/>
  <c r="GP79" i="60"/>
  <c r="GN79" i="60"/>
  <c r="GL79" i="60"/>
  <c r="HJ76" i="60"/>
  <c r="HH76" i="60"/>
  <c r="HF76" i="60"/>
  <c r="HD76" i="60"/>
  <c r="HB76" i="60"/>
  <c r="GZ76" i="60"/>
  <c r="GX76" i="60"/>
  <c r="GV76" i="60"/>
  <c r="GT76" i="60"/>
  <c r="GR76" i="60"/>
  <c r="GP76" i="60"/>
  <c r="GN76" i="60"/>
  <c r="GL76" i="60"/>
  <c r="HJ75" i="60"/>
  <c r="HH75" i="60"/>
  <c r="HF75" i="60"/>
  <c r="HD75" i="60"/>
  <c r="HB75" i="60"/>
  <c r="GZ75" i="60"/>
  <c r="GX75" i="60"/>
  <c r="GV75" i="60"/>
  <c r="GT75" i="60"/>
  <c r="GR75" i="60"/>
  <c r="GP75" i="60"/>
  <c r="GN75" i="60"/>
  <c r="GL75" i="60"/>
  <c r="HJ73" i="60"/>
  <c r="HH73" i="60"/>
  <c r="HF73" i="60"/>
  <c r="HD73" i="60"/>
  <c r="HB73" i="60"/>
  <c r="GZ73" i="60"/>
  <c r="GX73" i="60"/>
  <c r="GV73" i="60"/>
  <c r="GT73" i="60"/>
  <c r="GR73" i="60"/>
  <c r="GP73" i="60"/>
  <c r="GN73" i="60"/>
  <c r="GL73" i="60"/>
  <c r="HJ72" i="60"/>
  <c r="HH72" i="60"/>
  <c r="HF72" i="60"/>
  <c r="HD72" i="60"/>
  <c r="HB72" i="60"/>
  <c r="GZ72" i="60"/>
  <c r="GX72" i="60"/>
  <c r="GV72" i="60"/>
  <c r="GT72" i="60"/>
  <c r="GR72" i="60"/>
  <c r="GP72" i="60"/>
  <c r="GN72" i="60"/>
  <c r="GL72" i="60"/>
  <c r="HJ70" i="60"/>
  <c r="HH70" i="60"/>
  <c r="HF70" i="60"/>
  <c r="HD70" i="60"/>
  <c r="HB70" i="60"/>
  <c r="GZ70" i="60"/>
  <c r="GX70" i="60"/>
  <c r="GV70" i="60"/>
  <c r="GT70" i="60"/>
  <c r="GR70" i="60"/>
  <c r="GP70" i="60"/>
  <c r="GN70" i="60"/>
  <c r="GL70" i="60"/>
  <c r="HJ69" i="60"/>
  <c r="HH69" i="60"/>
  <c r="HF69" i="60"/>
  <c r="HD69" i="60"/>
  <c r="HB69" i="60"/>
  <c r="GZ69" i="60"/>
  <c r="GX69" i="60"/>
  <c r="GV69" i="60"/>
  <c r="GT69" i="60"/>
  <c r="GR69" i="60"/>
  <c r="GP69" i="60"/>
  <c r="GN69" i="60"/>
  <c r="GL69" i="60"/>
  <c r="HJ67" i="60"/>
  <c r="HH67" i="60"/>
  <c r="HF67" i="60"/>
  <c r="HD67" i="60"/>
  <c r="HB67" i="60"/>
  <c r="GZ67" i="60"/>
  <c r="GX67" i="60"/>
  <c r="GV67" i="60"/>
  <c r="GT67" i="60"/>
  <c r="GR67" i="60"/>
  <c r="GP67" i="60"/>
  <c r="GN67" i="60"/>
  <c r="GL67" i="60"/>
  <c r="HJ66" i="60"/>
  <c r="HH66" i="60"/>
  <c r="HF66" i="60"/>
  <c r="HD66" i="60"/>
  <c r="HB66" i="60"/>
  <c r="GZ66" i="60"/>
  <c r="GX66" i="60"/>
  <c r="GV66" i="60"/>
  <c r="GT66" i="60"/>
  <c r="GR66" i="60"/>
  <c r="GP66" i="60"/>
  <c r="GN66" i="60"/>
  <c r="GL66" i="60"/>
  <c r="HJ64" i="60"/>
  <c r="HH64" i="60"/>
  <c r="HF64" i="60"/>
  <c r="HD64" i="60"/>
  <c r="HB64" i="60"/>
  <c r="GZ64" i="60"/>
  <c r="GX64" i="60"/>
  <c r="GV64" i="60"/>
  <c r="GT64" i="60"/>
  <c r="GR64" i="60"/>
  <c r="GP64" i="60"/>
  <c r="GN64" i="60"/>
  <c r="GL64" i="60"/>
  <c r="HJ63" i="60"/>
  <c r="HH63" i="60"/>
  <c r="HF63" i="60"/>
  <c r="HD63" i="60"/>
  <c r="HB63" i="60"/>
  <c r="GZ63" i="60"/>
  <c r="GX63" i="60"/>
  <c r="GV63" i="60"/>
  <c r="GT63" i="60"/>
  <c r="GR63" i="60"/>
  <c r="GP63" i="60"/>
  <c r="GN63" i="60"/>
  <c r="GL63" i="60"/>
  <c r="HJ61" i="60"/>
  <c r="HH61" i="60"/>
  <c r="HF61" i="60"/>
  <c r="HD61" i="60"/>
  <c r="HB61" i="60"/>
  <c r="GZ61" i="60"/>
  <c r="GX61" i="60"/>
  <c r="GV61" i="60"/>
  <c r="GT61" i="60"/>
  <c r="GR61" i="60"/>
  <c r="GP61" i="60"/>
  <c r="GN61" i="60"/>
  <c r="GL61" i="60"/>
  <c r="HJ60" i="60"/>
  <c r="HH60" i="60"/>
  <c r="HF60" i="60"/>
  <c r="HD60" i="60"/>
  <c r="HB60" i="60"/>
  <c r="GZ60" i="60"/>
  <c r="GX60" i="60"/>
  <c r="GV60" i="60"/>
  <c r="GT60" i="60"/>
  <c r="GR60" i="60"/>
  <c r="GP60" i="60"/>
  <c r="GN60" i="60"/>
  <c r="GL60" i="60"/>
  <c r="HJ58" i="60"/>
  <c r="HH58" i="60"/>
  <c r="HF58" i="60"/>
  <c r="HD58" i="60"/>
  <c r="HB58" i="60"/>
  <c r="GZ58" i="60"/>
  <c r="GX58" i="60"/>
  <c r="GV58" i="60"/>
  <c r="GT58" i="60"/>
  <c r="GR58" i="60"/>
  <c r="GP58" i="60"/>
  <c r="GN58" i="60"/>
  <c r="GL58" i="60"/>
  <c r="HJ57" i="60"/>
  <c r="HH57" i="60"/>
  <c r="HF57" i="60"/>
  <c r="HD57" i="60"/>
  <c r="HB57" i="60"/>
  <c r="GZ57" i="60"/>
  <c r="GX57" i="60"/>
  <c r="GV57" i="60"/>
  <c r="GT57" i="60"/>
  <c r="GR57" i="60"/>
  <c r="GP57" i="60"/>
  <c r="GN57" i="60"/>
  <c r="GL57" i="60"/>
  <c r="HJ55" i="60"/>
  <c r="HH55" i="60"/>
  <c r="HF55" i="60"/>
  <c r="HD55" i="60"/>
  <c r="HB55" i="60"/>
  <c r="GZ55" i="60"/>
  <c r="GX55" i="60"/>
  <c r="GV55" i="60"/>
  <c r="GT55" i="60"/>
  <c r="GR55" i="60"/>
  <c r="GP55" i="60"/>
  <c r="GN55" i="60"/>
  <c r="GL55" i="60"/>
  <c r="HJ54" i="60"/>
  <c r="HH54" i="60"/>
  <c r="HF54" i="60"/>
  <c r="HD54" i="60"/>
  <c r="HB54" i="60"/>
  <c r="GZ54" i="60"/>
  <c r="GX54" i="60"/>
  <c r="GV54" i="60"/>
  <c r="GT54" i="60"/>
  <c r="GR54" i="60"/>
  <c r="GP54" i="60"/>
  <c r="GN54" i="60"/>
  <c r="GL54" i="60"/>
  <c r="HJ52" i="60"/>
  <c r="HH52" i="60"/>
  <c r="HF52" i="60"/>
  <c r="HD52" i="60"/>
  <c r="HB52" i="60"/>
  <c r="GZ52" i="60"/>
  <c r="GX52" i="60"/>
  <c r="GV52" i="60"/>
  <c r="GT52" i="60"/>
  <c r="GR52" i="60"/>
  <c r="GP52" i="60"/>
  <c r="GN52" i="60"/>
  <c r="GL52" i="60"/>
  <c r="HJ51" i="60"/>
  <c r="HH51" i="60"/>
  <c r="HF51" i="60"/>
  <c r="HD51" i="60"/>
  <c r="HB51" i="60"/>
  <c r="GZ51" i="60"/>
  <c r="GX51" i="60"/>
  <c r="GV51" i="60"/>
  <c r="GT51" i="60"/>
  <c r="GR51" i="60"/>
  <c r="GP51" i="60"/>
  <c r="GN51" i="60"/>
  <c r="GL51" i="60"/>
  <c r="HJ48" i="60"/>
  <c r="HH48" i="60"/>
  <c r="HF48" i="60"/>
  <c r="HD48" i="60"/>
  <c r="HB48" i="60"/>
  <c r="GZ48" i="60"/>
  <c r="GX48" i="60"/>
  <c r="GV48" i="60"/>
  <c r="GT48" i="60"/>
  <c r="GR48" i="60"/>
  <c r="GP48" i="60"/>
  <c r="GN48" i="60"/>
  <c r="GL48" i="60"/>
  <c r="HJ29" i="60"/>
  <c r="HH29" i="60"/>
  <c r="HF29" i="60"/>
  <c r="HD29" i="60"/>
  <c r="HB29" i="60"/>
  <c r="GZ29" i="60"/>
  <c r="GX29" i="60"/>
  <c r="GV29" i="60"/>
  <c r="GT29" i="60"/>
  <c r="GR29" i="60"/>
  <c r="GP29" i="60"/>
  <c r="GN29" i="60"/>
  <c r="GL29" i="60"/>
  <c r="HJ27" i="60"/>
  <c r="HH27" i="60"/>
  <c r="HF27" i="60"/>
  <c r="HD27" i="60"/>
  <c r="HB27" i="60"/>
  <c r="GZ27" i="60"/>
  <c r="GX27" i="60"/>
  <c r="GV27" i="60"/>
  <c r="GT27" i="60"/>
  <c r="GR27" i="60"/>
  <c r="GP27" i="60"/>
  <c r="GN27" i="60"/>
  <c r="GL27" i="60"/>
  <c r="HJ25" i="60"/>
  <c r="HH25" i="60"/>
  <c r="HF25" i="60"/>
  <c r="HD25" i="60"/>
  <c r="HB25" i="60"/>
  <c r="GZ25" i="60"/>
  <c r="GX25" i="60"/>
  <c r="GV25" i="60"/>
  <c r="GT25" i="60"/>
  <c r="GR25" i="60"/>
  <c r="GP25" i="60"/>
  <c r="GN25" i="60"/>
  <c r="GL25" i="60"/>
  <c r="HJ23" i="60"/>
  <c r="HH23" i="60"/>
  <c r="HF23" i="60"/>
  <c r="HD23" i="60"/>
  <c r="HB23" i="60"/>
  <c r="GZ23" i="60"/>
  <c r="GX23" i="60"/>
  <c r="GV23" i="60"/>
  <c r="GT23" i="60"/>
  <c r="GR23" i="60"/>
  <c r="GP23" i="60"/>
  <c r="GN23" i="60"/>
  <c r="GL23" i="60"/>
  <c r="HJ20" i="60"/>
  <c r="HH20" i="60"/>
  <c r="HF20" i="60"/>
  <c r="HD20" i="60"/>
  <c r="HB20" i="60"/>
  <c r="GZ20" i="60"/>
  <c r="GX20" i="60"/>
  <c r="GV20" i="60"/>
  <c r="GT20" i="60"/>
  <c r="GR20" i="60"/>
  <c r="GP20" i="60"/>
  <c r="GN20" i="60"/>
  <c r="GL20" i="60"/>
  <c r="HJ18" i="60"/>
  <c r="HH18" i="60"/>
  <c r="HF18" i="60"/>
  <c r="HD18" i="60"/>
  <c r="HB18" i="60"/>
  <c r="GZ18" i="60"/>
  <c r="GX18" i="60"/>
  <c r="GV18" i="60"/>
  <c r="GT18" i="60"/>
  <c r="GR18" i="60"/>
  <c r="GP18" i="60"/>
  <c r="GN18" i="60"/>
  <c r="GL18" i="60"/>
  <c r="HJ16" i="60"/>
  <c r="HH16" i="60"/>
  <c r="HF16" i="60"/>
  <c r="HD16" i="60"/>
  <c r="HB16" i="60"/>
  <c r="GZ16" i="60"/>
  <c r="GX16" i="60"/>
  <c r="GV16" i="60"/>
  <c r="GT16" i="60"/>
  <c r="GR16" i="60"/>
  <c r="GP16" i="60"/>
  <c r="GN16" i="60"/>
  <c r="GL16" i="60"/>
  <c r="HJ14" i="60"/>
  <c r="HH14" i="60"/>
  <c r="HF14" i="60"/>
  <c r="HD14" i="60"/>
  <c r="HB14" i="60"/>
  <c r="GZ14" i="60"/>
  <c r="GX14" i="60"/>
  <c r="GV14" i="60"/>
  <c r="GT14" i="60"/>
  <c r="GR14" i="60"/>
  <c r="GP14" i="60"/>
  <c r="GN14" i="60"/>
  <c r="GL14" i="60"/>
  <c r="HJ12" i="60"/>
  <c r="HH12" i="60"/>
  <c r="HF12" i="60"/>
  <c r="HD12" i="60"/>
  <c r="HB12" i="60"/>
  <c r="GZ12" i="60"/>
  <c r="GX12" i="60"/>
  <c r="GV12" i="60"/>
  <c r="GT12" i="60"/>
  <c r="GR12" i="60"/>
  <c r="GP12" i="60"/>
  <c r="GN12" i="60"/>
  <c r="GL12" i="60"/>
  <c r="HJ29" i="29"/>
  <c r="HH29" i="29"/>
  <c r="HF29" i="29"/>
  <c r="HD29" i="29"/>
  <c r="HB29" i="29"/>
  <c r="GZ29" i="29"/>
  <c r="GX29" i="29"/>
  <c r="GV29" i="29"/>
  <c r="GT29" i="29"/>
  <c r="GR29" i="29"/>
  <c r="GP29" i="29"/>
  <c r="GN29" i="29"/>
  <c r="GL29" i="29"/>
  <c r="HJ27" i="29"/>
  <c r="HH27" i="29"/>
  <c r="HF27" i="29"/>
  <c r="HD27" i="29"/>
  <c r="HB27" i="29"/>
  <c r="GZ27" i="29"/>
  <c r="GX27" i="29"/>
  <c r="GV27" i="29"/>
  <c r="GT27" i="29"/>
  <c r="GR27" i="29"/>
  <c r="GP27" i="29"/>
  <c r="GN27" i="29"/>
  <c r="GL27" i="29"/>
  <c r="HJ25" i="29"/>
  <c r="HH25" i="29"/>
  <c r="HF25" i="29"/>
  <c r="HD25" i="29"/>
  <c r="HB25" i="29"/>
  <c r="GZ25" i="29"/>
  <c r="GX25" i="29"/>
  <c r="GV25" i="29"/>
  <c r="GT25" i="29"/>
  <c r="GR25" i="29"/>
  <c r="GP25" i="29"/>
  <c r="GN25" i="29"/>
  <c r="GL25" i="29"/>
  <c r="HJ23" i="29"/>
  <c r="HH23" i="29"/>
  <c r="HF23" i="29"/>
  <c r="HD23" i="29"/>
  <c r="HB23" i="29"/>
  <c r="GZ23" i="29"/>
  <c r="GX23" i="29"/>
  <c r="GV23" i="29"/>
  <c r="GT23" i="29"/>
  <c r="GR23" i="29"/>
  <c r="GP23" i="29"/>
  <c r="GN23" i="29"/>
  <c r="GL23" i="29"/>
  <c r="HJ20" i="29"/>
  <c r="HH20" i="29"/>
  <c r="HF20" i="29"/>
  <c r="HD20" i="29"/>
  <c r="HB20" i="29"/>
  <c r="GZ20" i="29"/>
  <c r="GX20" i="29"/>
  <c r="GV20" i="29"/>
  <c r="GT20" i="29"/>
  <c r="GR20" i="29"/>
  <c r="GP20" i="29"/>
  <c r="GN20" i="29"/>
  <c r="GL20" i="29"/>
  <c r="HJ18" i="29"/>
  <c r="HH18" i="29"/>
  <c r="HF18" i="29"/>
  <c r="HD18" i="29"/>
  <c r="HB18" i="29"/>
  <c r="GZ18" i="29"/>
  <c r="GX18" i="29"/>
  <c r="GV18" i="29"/>
  <c r="GT18" i="29"/>
  <c r="GR18" i="29"/>
  <c r="GP18" i="29"/>
  <c r="GN18" i="29"/>
  <c r="GL18" i="29"/>
  <c r="HJ16" i="29"/>
  <c r="HH16" i="29"/>
  <c r="HF16" i="29"/>
  <c r="HD16" i="29"/>
  <c r="HB16" i="29"/>
  <c r="GZ16" i="29"/>
  <c r="GX16" i="29"/>
  <c r="GV16" i="29"/>
  <c r="GT16" i="29"/>
  <c r="GR16" i="29"/>
  <c r="GP16" i="29"/>
  <c r="GN16" i="29"/>
  <c r="GL16" i="29"/>
  <c r="HJ14" i="29"/>
  <c r="HH14" i="29"/>
  <c r="HF14" i="29"/>
  <c r="HD14" i="29"/>
  <c r="HB14" i="29"/>
  <c r="GZ14" i="29"/>
  <c r="GX14" i="29"/>
  <c r="GV14" i="29"/>
  <c r="GT14" i="29"/>
  <c r="GR14" i="29"/>
  <c r="GP14" i="29"/>
  <c r="GN14" i="29"/>
  <c r="GL14" i="29"/>
  <c r="HJ12" i="29"/>
  <c r="HH12" i="29"/>
  <c r="HF12" i="29"/>
  <c r="HD12" i="29"/>
  <c r="HB12" i="29"/>
  <c r="GZ12" i="29"/>
  <c r="GX12" i="29"/>
  <c r="GV12" i="29"/>
  <c r="GT12" i="29"/>
  <c r="GR12" i="29"/>
  <c r="GP12" i="29"/>
  <c r="GN12" i="29"/>
  <c r="GL12" i="29"/>
  <c r="HJ83" i="29"/>
  <c r="HH83" i="29"/>
  <c r="HF83" i="29"/>
  <c r="HD83" i="29"/>
  <c r="HB83" i="29"/>
  <c r="GZ83" i="29"/>
  <c r="GX83" i="29"/>
  <c r="GV83" i="29"/>
  <c r="GT83" i="29"/>
  <c r="GR83" i="29"/>
  <c r="GP83" i="29"/>
  <c r="GN83" i="29"/>
  <c r="GL83" i="29"/>
  <c r="HJ82" i="29"/>
  <c r="HH82" i="29"/>
  <c r="HF82" i="29"/>
  <c r="HD82" i="29"/>
  <c r="HB82" i="29"/>
  <c r="GZ82" i="29"/>
  <c r="GX82" i="29"/>
  <c r="GV82" i="29"/>
  <c r="GT82" i="29"/>
  <c r="GR82" i="29"/>
  <c r="GP82" i="29"/>
  <c r="GN82" i="29"/>
  <c r="GL82" i="29"/>
  <c r="HJ81" i="29"/>
  <c r="HH81" i="29"/>
  <c r="HF81" i="29"/>
  <c r="HD81" i="29"/>
  <c r="HB81" i="29"/>
  <c r="GZ81" i="29"/>
  <c r="GX81" i="29"/>
  <c r="GV81" i="29"/>
  <c r="GT81" i="29"/>
  <c r="GR81" i="29"/>
  <c r="GP81" i="29"/>
  <c r="GN81" i="29"/>
  <c r="GL81" i="29"/>
  <c r="HJ79" i="29"/>
  <c r="HH79" i="29"/>
  <c r="HF79" i="29"/>
  <c r="HD79" i="29"/>
  <c r="HB79" i="29"/>
  <c r="GZ79" i="29"/>
  <c r="GX79" i="29"/>
  <c r="GV79" i="29"/>
  <c r="GT79" i="29"/>
  <c r="GR79" i="29"/>
  <c r="GP79" i="29"/>
  <c r="GN79" i="29"/>
  <c r="GL79" i="29"/>
  <c r="HJ76" i="29"/>
  <c r="HH76" i="29"/>
  <c r="HF76" i="29"/>
  <c r="HD76" i="29"/>
  <c r="HB76" i="29"/>
  <c r="GZ76" i="29"/>
  <c r="GX76" i="29"/>
  <c r="GV76" i="29"/>
  <c r="GT76" i="29"/>
  <c r="GR76" i="29"/>
  <c r="GP76" i="29"/>
  <c r="GN76" i="29"/>
  <c r="GL76" i="29"/>
  <c r="HJ75" i="29"/>
  <c r="HH75" i="29"/>
  <c r="HF75" i="29"/>
  <c r="HD75" i="29"/>
  <c r="HB75" i="29"/>
  <c r="GZ75" i="29"/>
  <c r="GX75" i="29"/>
  <c r="GV75" i="29"/>
  <c r="GT75" i="29"/>
  <c r="GR75" i="29"/>
  <c r="GP75" i="29"/>
  <c r="GN75" i="29"/>
  <c r="GL75" i="29"/>
  <c r="HJ73" i="29"/>
  <c r="HH73" i="29"/>
  <c r="HF73" i="29"/>
  <c r="HD73" i="29"/>
  <c r="HB73" i="29"/>
  <c r="GZ73" i="29"/>
  <c r="GX73" i="29"/>
  <c r="GV73" i="29"/>
  <c r="GT73" i="29"/>
  <c r="GR73" i="29"/>
  <c r="GP73" i="29"/>
  <c r="GN73" i="29"/>
  <c r="GL73" i="29"/>
  <c r="HJ72" i="29"/>
  <c r="HH72" i="29"/>
  <c r="HF72" i="29"/>
  <c r="HD72" i="29"/>
  <c r="HB72" i="29"/>
  <c r="GZ72" i="29"/>
  <c r="GX72" i="29"/>
  <c r="GV72" i="29"/>
  <c r="GT72" i="29"/>
  <c r="GR72" i="29"/>
  <c r="GP72" i="29"/>
  <c r="GN72" i="29"/>
  <c r="GL72" i="29"/>
  <c r="HJ70" i="29"/>
  <c r="HH70" i="29"/>
  <c r="HF70" i="29"/>
  <c r="HD70" i="29"/>
  <c r="HB70" i="29"/>
  <c r="GZ70" i="29"/>
  <c r="GX70" i="29"/>
  <c r="GV70" i="29"/>
  <c r="GT70" i="29"/>
  <c r="GR70" i="29"/>
  <c r="GP70" i="29"/>
  <c r="GN70" i="29"/>
  <c r="GL70" i="29"/>
  <c r="HJ69" i="29"/>
  <c r="HH69" i="29"/>
  <c r="HF69" i="29"/>
  <c r="HD69" i="29"/>
  <c r="HB69" i="29"/>
  <c r="GZ69" i="29"/>
  <c r="GX69" i="29"/>
  <c r="GV69" i="29"/>
  <c r="GT69" i="29"/>
  <c r="GR69" i="29"/>
  <c r="GP69" i="29"/>
  <c r="GN69" i="29"/>
  <c r="GL69" i="29"/>
  <c r="HJ67" i="29"/>
  <c r="HH67" i="29"/>
  <c r="HF67" i="29"/>
  <c r="HD67" i="29"/>
  <c r="HB67" i="29"/>
  <c r="GZ67" i="29"/>
  <c r="GX67" i="29"/>
  <c r="GV67" i="29"/>
  <c r="GT67" i="29"/>
  <c r="GR67" i="29"/>
  <c r="GP67" i="29"/>
  <c r="GN67" i="29"/>
  <c r="GL67" i="29"/>
  <c r="HJ66" i="29"/>
  <c r="HH66" i="29"/>
  <c r="HF66" i="29"/>
  <c r="HD66" i="29"/>
  <c r="HB66" i="29"/>
  <c r="GZ66" i="29"/>
  <c r="GX66" i="29"/>
  <c r="GV66" i="29"/>
  <c r="GT66" i="29"/>
  <c r="GR66" i="29"/>
  <c r="GP66" i="29"/>
  <c r="GN66" i="29"/>
  <c r="GL66" i="29"/>
  <c r="HJ64" i="29"/>
  <c r="HH64" i="29"/>
  <c r="HF64" i="29"/>
  <c r="HD64" i="29"/>
  <c r="HB64" i="29"/>
  <c r="GZ64" i="29"/>
  <c r="GX64" i="29"/>
  <c r="GV64" i="29"/>
  <c r="GT64" i="29"/>
  <c r="GR64" i="29"/>
  <c r="GP64" i="29"/>
  <c r="GN64" i="29"/>
  <c r="GL64" i="29"/>
  <c r="HJ63" i="29"/>
  <c r="HH63" i="29"/>
  <c r="HF63" i="29"/>
  <c r="HD63" i="29"/>
  <c r="HB63" i="29"/>
  <c r="GZ63" i="29"/>
  <c r="GX63" i="29"/>
  <c r="GV63" i="29"/>
  <c r="GT63" i="29"/>
  <c r="GR63" i="29"/>
  <c r="GP63" i="29"/>
  <c r="GN63" i="29"/>
  <c r="GL63" i="29"/>
  <c r="HJ61" i="29"/>
  <c r="HH61" i="29"/>
  <c r="HF61" i="29"/>
  <c r="HD61" i="29"/>
  <c r="HB61" i="29"/>
  <c r="GZ61" i="29"/>
  <c r="GX61" i="29"/>
  <c r="GV61" i="29"/>
  <c r="GT61" i="29"/>
  <c r="GR61" i="29"/>
  <c r="GP61" i="29"/>
  <c r="GN61" i="29"/>
  <c r="GL61" i="29"/>
  <c r="HJ60" i="29"/>
  <c r="HH60" i="29"/>
  <c r="HF60" i="29"/>
  <c r="HD60" i="29"/>
  <c r="HB60" i="29"/>
  <c r="GZ60" i="29"/>
  <c r="GX60" i="29"/>
  <c r="GV60" i="29"/>
  <c r="GT60" i="29"/>
  <c r="GR60" i="29"/>
  <c r="GP60" i="29"/>
  <c r="GN60" i="29"/>
  <c r="GL60" i="29"/>
  <c r="HJ58" i="29"/>
  <c r="HH58" i="29"/>
  <c r="HF58" i="29"/>
  <c r="HD58" i="29"/>
  <c r="HB58" i="29"/>
  <c r="GZ58" i="29"/>
  <c r="GX58" i="29"/>
  <c r="GV58" i="29"/>
  <c r="GT58" i="29"/>
  <c r="GR58" i="29"/>
  <c r="GP58" i="29"/>
  <c r="GN58" i="29"/>
  <c r="GL58" i="29"/>
  <c r="HJ57" i="29"/>
  <c r="HH57" i="29"/>
  <c r="HF57" i="29"/>
  <c r="HD57" i="29"/>
  <c r="HB57" i="29"/>
  <c r="GZ57" i="29"/>
  <c r="GX57" i="29"/>
  <c r="GV57" i="29"/>
  <c r="GT57" i="29"/>
  <c r="GR57" i="29"/>
  <c r="GP57" i="29"/>
  <c r="GN57" i="29"/>
  <c r="GL57" i="29"/>
  <c r="HJ55" i="29"/>
  <c r="HH55" i="29"/>
  <c r="HF55" i="29"/>
  <c r="HD55" i="29"/>
  <c r="HB55" i="29"/>
  <c r="GZ55" i="29"/>
  <c r="GX55" i="29"/>
  <c r="GV55" i="29"/>
  <c r="GT55" i="29"/>
  <c r="GR55" i="29"/>
  <c r="GP55" i="29"/>
  <c r="GN55" i="29"/>
  <c r="GL55" i="29"/>
  <c r="HJ54" i="29"/>
  <c r="HH54" i="29"/>
  <c r="HF54" i="29"/>
  <c r="HD54" i="29"/>
  <c r="HB54" i="29"/>
  <c r="GZ54" i="29"/>
  <c r="GX54" i="29"/>
  <c r="GV54" i="29"/>
  <c r="GT54" i="29"/>
  <c r="GR54" i="29"/>
  <c r="GP54" i="29"/>
  <c r="GN54" i="29"/>
  <c r="GL54" i="29"/>
  <c r="HJ52" i="29"/>
  <c r="HH52" i="29"/>
  <c r="HF52" i="29"/>
  <c r="HD52" i="29"/>
  <c r="HB52" i="29"/>
  <c r="GZ52" i="29"/>
  <c r="GX52" i="29"/>
  <c r="GV52" i="29"/>
  <c r="GT52" i="29"/>
  <c r="GR52" i="29"/>
  <c r="GP52" i="29"/>
  <c r="GN52" i="29"/>
  <c r="GL52" i="29"/>
  <c r="HJ51" i="29"/>
  <c r="HH51" i="29"/>
  <c r="HF51" i="29"/>
  <c r="HD51" i="29"/>
  <c r="HB51" i="29"/>
  <c r="GZ51" i="29"/>
  <c r="GX51" i="29"/>
  <c r="GV51" i="29"/>
  <c r="GT51" i="29"/>
  <c r="GR51" i="29"/>
  <c r="GP51" i="29"/>
  <c r="GN51" i="29"/>
  <c r="GL51" i="29"/>
  <c r="HJ48" i="29"/>
  <c r="HH48" i="29"/>
  <c r="HF48" i="29"/>
  <c r="HD48" i="29"/>
  <c r="HB48" i="29"/>
  <c r="GZ48" i="29"/>
  <c r="GX48" i="29"/>
  <c r="GV48" i="29"/>
  <c r="GT48" i="29"/>
  <c r="GR48" i="29"/>
  <c r="GP48" i="29"/>
  <c r="GN48" i="29"/>
  <c r="GL48" i="29"/>
  <c r="GI83" i="29"/>
  <c r="GG83" i="29"/>
  <c r="GE83" i="29"/>
  <c r="GC83" i="29"/>
  <c r="GA83" i="29"/>
  <c r="FY83" i="29"/>
  <c r="FW83" i="29"/>
  <c r="FU83" i="29"/>
  <c r="FS83" i="29"/>
  <c r="FQ83" i="29"/>
  <c r="FO83" i="29"/>
  <c r="FM83" i="29"/>
  <c r="FK83" i="29"/>
  <c r="GI82" i="29"/>
  <c r="GG82" i="29"/>
  <c r="GE82" i="29"/>
  <c r="GC82" i="29"/>
  <c r="GA82" i="29"/>
  <c r="FY82" i="29"/>
  <c r="FW82" i="29"/>
  <c r="FU82" i="29"/>
  <c r="FS82" i="29"/>
  <c r="FQ82" i="29"/>
  <c r="FO82" i="29"/>
  <c r="FM82" i="29"/>
  <c r="FK82" i="29"/>
  <c r="GI81" i="29"/>
  <c r="GG81" i="29"/>
  <c r="GE81" i="29"/>
  <c r="GC81" i="29"/>
  <c r="GA81" i="29"/>
  <c r="FY81" i="29"/>
  <c r="FW81" i="29"/>
  <c r="FU81" i="29"/>
  <c r="FS81" i="29"/>
  <c r="FQ81" i="29"/>
  <c r="FO81" i="29"/>
  <c r="FM81" i="29"/>
  <c r="FK81" i="29"/>
  <c r="GI79" i="29"/>
  <c r="GG79" i="29"/>
  <c r="GE79" i="29"/>
  <c r="GC79" i="29"/>
  <c r="GA79" i="29"/>
  <c r="FY79" i="29"/>
  <c r="FW79" i="29"/>
  <c r="FU79" i="29"/>
  <c r="FS79" i="29"/>
  <c r="FQ79" i="29"/>
  <c r="FO79" i="29"/>
  <c r="FM79" i="29"/>
  <c r="FK79" i="29"/>
  <c r="GI76" i="29"/>
  <c r="GG76" i="29"/>
  <c r="GE76" i="29"/>
  <c r="GC76" i="29"/>
  <c r="GA76" i="29"/>
  <c r="FY76" i="29"/>
  <c r="FW76" i="29"/>
  <c r="FU76" i="29"/>
  <c r="FS76" i="29"/>
  <c r="FQ76" i="29"/>
  <c r="FO76" i="29"/>
  <c r="FM76" i="29"/>
  <c r="FK76" i="29"/>
  <c r="GI75" i="29"/>
  <c r="GG75" i="29"/>
  <c r="GE75" i="29"/>
  <c r="GC75" i="29"/>
  <c r="GA75" i="29"/>
  <c r="FY75" i="29"/>
  <c r="FW75" i="29"/>
  <c r="FU75" i="29"/>
  <c r="FS75" i="29"/>
  <c r="FQ75" i="29"/>
  <c r="FO75" i="29"/>
  <c r="FM75" i="29"/>
  <c r="FK75" i="29"/>
  <c r="GI73" i="29"/>
  <c r="GG73" i="29"/>
  <c r="GE73" i="29"/>
  <c r="GC73" i="29"/>
  <c r="GA73" i="29"/>
  <c r="FY73" i="29"/>
  <c r="FW73" i="29"/>
  <c r="FU73" i="29"/>
  <c r="FS73" i="29"/>
  <c r="FQ73" i="29"/>
  <c r="FO73" i="29"/>
  <c r="FM73" i="29"/>
  <c r="FK73" i="29"/>
  <c r="GI72" i="29"/>
  <c r="GG72" i="29"/>
  <c r="GE72" i="29"/>
  <c r="GC72" i="29"/>
  <c r="GA72" i="29"/>
  <c r="FY72" i="29"/>
  <c r="FW72" i="29"/>
  <c r="FU72" i="29"/>
  <c r="FS72" i="29"/>
  <c r="FQ72" i="29"/>
  <c r="FO72" i="29"/>
  <c r="FM72" i="29"/>
  <c r="FK72" i="29"/>
  <c r="GI70" i="29"/>
  <c r="GG70" i="29"/>
  <c r="GE70" i="29"/>
  <c r="GC70" i="29"/>
  <c r="GA70" i="29"/>
  <c r="FY70" i="29"/>
  <c r="FW70" i="29"/>
  <c r="FU70" i="29"/>
  <c r="FS70" i="29"/>
  <c r="FQ70" i="29"/>
  <c r="FO70" i="29"/>
  <c r="FM70" i="29"/>
  <c r="FK70" i="29"/>
  <c r="GI69" i="29"/>
  <c r="GG69" i="29"/>
  <c r="GE69" i="29"/>
  <c r="GC69" i="29"/>
  <c r="GA69" i="29"/>
  <c r="FY69" i="29"/>
  <c r="FW69" i="29"/>
  <c r="FU69" i="29"/>
  <c r="FS69" i="29"/>
  <c r="FQ69" i="29"/>
  <c r="FO69" i="29"/>
  <c r="FM69" i="29"/>
  <c r="FK69" i="29"/>
  <c r="GI67" i="29"/>
  <c r="GG67" i="29"/>
  <c r="GE67" i="29"/>
  <c r="GC67" i="29"/>
  <c r="GA67" i="29"/>
  <c r="FY67" i="29"/>
  <c r="FW67" i="29"/>
  <c r="FU67" i="29"/>
  <c r="FS67" i="29"/>
  <c r="FQ67" i="29"/>
  <c r="FO67" i="29"/>
  <c r="FM67" i="29"/>
  <c r="FK67" i="29"/>
  <c r="GI66" i="29"/>
  <c r="GG66" i="29"/>
  <c r="GE66" i="29"/>
  <c r="GC66" i="29"/>
  <c r="GA66" i="29"/>
  <c r="FY66" i="29"/>
  <c r="FW66" i="29"/>
  <c r="FU66" i="29"/>
  <c r="FS66" i="29"/>
  <c r="FQ66" i="29"/>
  <c r="FO66" i="29"/>
  <c r="FM66" i="29"/>
  <c r="FK66" i="29"/>
  <c r="GI64" i="29"/>
  <c r="GG64" i="29"/>
  <c r="GE64" i="29"/>
  <c r="GC64" i="29"/>
  <c r="GA64" i="29"/>
  <c r="FY64" i="29"/>
  <c r="FW64" i="29"/>
  <c r="FU64" i="29"/>
  <c r="FS64" i="29"/>
  <c r="FQ64" i="29"/>
  <c r="FO64" i="29"/>
  <c r="FM64" i="29"/>
  <c r="FK64" i="29"/>
  <c r="GI63" i="29"/>
  <c r="GG63" i="29"/>
  <c r="GE63" i="29"/>
  <c r="GC63" i="29"/>
  <c r="GA63" i="29"/>
  <c r="FY63" i="29"/>
  <c r="FW63" i="29"/>
  <c r="FU63" i="29"/>
  <c r="FS63" i="29"/>
  <c r="FQ63" i="29"/>
  <c r="FO63" i="29"/>
  <c r="FM63" i="29"/>
  <c r="FK63" i="29"/>
  <c r="GI61" i="29"/>
  <c r="GG61" i="29"/>
  <c r="GE61" i="29"/>
  <c r="GC61" i="29"/>
  <c r="GA61" i="29"/>
  <c r="FY61" i="29"/>
  <c r="FW61" i="29"/>
  <c r="FU61" i="29"/>
  <c r="FS61" i="29"/>
  <c r="FQ61" i="29"/>
  <c r="FO61" i="29"/>
  <c r="FM61" i="29"/>
  <c r="FK61" i="29"/>
  <c r="GI60" i="29"/>
  <c r="GG60" i="29"/>
  <c r="GE60" i="29"/>
  <c r="GC60" i="29"/>
  <c r="GA60" i="29"/>
  <c r="FY60" i="29"/>
  <c r="FW60" i="29"/>
  <c r="FU60" i="29"/>
  <c r="FS60" i="29"/>
  <c r="FQ60" i="29"/>
  <c r="FO60" i="29"/>
  <c r="FM60" i="29"/>
  <c r="FK60" i="29"/>
  <c r="GI58" i="29"/>
  <c r="GG58" i="29"/>
  <c r="GE58" i="29"/>
  <c r="GC58" i="29"/>
  <c r="GA58" i="29"/>
  <c r="FY58" i="29"/>
  <c r="FW58" i="29"/>
  <c r="FU58" i="29"/>
  <c r="FS58" i="29"/>
  <c r="FQ58" i="29"/>
  <c r="FO58" i="29"/>
  <c r="FM58" i="29"/>
  <c r="FK58" i="29"/>
  <c r="GI57" i="29"/>
  <c r="GG57" i="29"/>
  <c r="GE57" i="29"/>
  <c r="GC57" i="29"/>
  <c r="GA57" i="29"/>
  <c r="FY57" i="29"/>
  <c r="FW57" i="29"/>
  <c r="FU57" i="29"/>
  <c r="FS57" i="29"/>
  <c r="FQ57" i="29"/>
  <c r="FO57" i="29"/>
  <c r="FM57" i="29"/>
  <c r="FK57" i="29"/>
  <c r="GI55" i="29"/>
  <c r="GG55" i="29"/>
  <c r="GE55" i="29"/>
  <c r="GC55" i="29"/>
  <c r="GA55" i="29"/>
  <c r="FY55" i="29"/>
  <c r="FW55" i="29"/>
  <c r="FU55" i="29"/>
  <c r="FS55" i="29"/>
  <c r="FQ55" i="29"/>
  <c r="FO55" i="29"/>
  <c r="FM55" i="29"/>
  <c r="FK55" i="29"/>
  <c r="GI54" i="29"/>
  <c r="GG54" i="29"/>
  <c r="GE54" i="29"/>
  <c r="GC54" i="29"/>
  <c r="GA54" i="29"/>
  <c r="FY54" i="29"/>
  <c r="FW54" i="29"/>
  <c r="FU54" i="29"/>
  <c r="FS54" i="29"/>
  <c r="FQ54" i="29"/>
  <c r="FO54" i="29"/>
  <c r="FM54" i="29"/>
  <c r="FK54" i="29"/>
  <c r="GI52" i="29"/>
  <c r="GG52" i="29"/>
  <c r="GE52" i="29"/>
  <c r="GC52" i="29"/>
  <c r="GA52" i="29"/>
  <c r="FY52" i="29"/>
  <c r="FW52" i="29"/>
  <c r="FU52" i="29"/>
  <c r="FS52" i="29"/>
  <c r="FQ52" i="29"/>
  <c r="FO52" i="29"/>
  <c r="FM52" i="29"/>
  <c r="FK52" i="29"/>
  <c r="GI51" i="29"/>
  <c r="GG51" i="29"/>
  <c r="GE51" i="29"/>
  <c r="GC51" i="29"/>
  <c r="GA51" i="29"/>
  <c r="FY51" i="29"/>
  <c r="FW51" i="29"/>
  <c r="FU51" i="29"/>
  <c r="FS51" i="29"/>
  <c r="FQ51" i="29"/>
  <c r="FO51" i="29"/>
  <c r="FM51" i="29"/>
  <c r="FK51" i="29"/>
  <c r="GI48" i="29"/>
  <c r="GG48" i="29"/>
  <c r="GE48" i="29"/>
  <c r="GC48" i="29"/>
  <c r="GA48" i="29"/>
  <c r="FY48" i="29"/>
  <c r="FW48" i="29"/>
  <c r="FU48" i="29"/>
  <c r="FS48" i="29"/>
  <c r="FQ48" i="29"/>
  <c r="FO48" i="29"/>
  <c r="FM48" i="29"/>
  <c r="FK48" i="29"/>
  <c r="GI29" i="29"/>
  <c r="GG29" i="29"/>
  <c r="GE29" i="29"/>
  <c r="GC29" i="29"/>
  <c r="GA29" i="29"/>
  <c r="FY29" i="29"/>
  <c r="FW29" i="29"/>
  <c r="FU29" i="29"/>
  <c r="FS29" i="29"/>
  <c r="FQ29" i="29"/>
  <c r="FO29" i="29"/>
  <c r="FM29" i="29"/>
  <c r="FK29" i="29"/>
  <c r="GI27" i="29"/>
  <c r="GG27" i="29"/>
  <c r="GE27" i="29"/>
  <c r="GC27" i="29"/>
  <c r="GA27" i="29"/>
  <c r="FY27" i="29"/>
  <c r="FW27" i="29"/>
  <c r="FU27" i="29"/>
  <c r="FS27" i="29"/>
  <c r="FQ27" i="29"/>
  <c r="FO27" i="29"/>
  <c r="FM27" i="29"/>
  <c r="FK27" i="29"/>
  <c r="GI25" i="29"/>
  <c r="GG25" i="29"/>
  <c r="GE25" i="29"/>
  <c r="GC25" i="29"/>
  <c r="GA25" i="29"/>
  <c r="FY25" i="29"/>
  <c r="FW25" i="29"/>
  <c r="FU25" i="29"/>
  <c r="FS25" i="29"/>
  <c r="FQ25" i="29"/>
  <c r="FO25" i="29"/>
  <c r="FM25" i="29"/>
  <c r="FK25" i="29"/>
  <c r="GI23" i="29"/>
  <c r="GG23" i="29"/>
  <c r="GE23" i="29"/>
  <c r="GC23" i="29"/>
  <c r="GA23" i="29"/>
  <c r="FY23" i="29"/>
  <c r="FW23" i="29"/>
  <c r="FU23" i="29"/>
  <c r="FS23" i="29"/>
  <c r="FQ23" i="29"/>
  <c r="FO23" i="29"/>
  <c r="FM23" i="29"/>
  <c r="FK23" i="29"/>
  <c r="GI20" i="29"/>
  <c r="GG20" i="29"/>
  <c r="GE20" i="29"/>
  <c r="GC20" i="29"/>
  <c r="GA20" i="29"/>
  <c r="FY20" i="29"/>
  <c r="FW20" i="29"/>
  <c r="FU20" i="29"/>
  <c r="FS20" i="29"/>
  <c r="FQ20" i="29"/>
  <c r="FO20" i="29"/>
  <c r="FM20" i="29"/>
  <c r="FK20" i="29"/>
  <c r="GI18" i="29"/>
  <c r="GG18" i="29"/>
  <c r="GE18" i="29"/>
  <c r="GC18" i="29"/>
  <c r="GA18" i="29"/>
  <c r="FY18" i="29"/>
  <c r="FW18" i="29"/>
  <c r="FU18" i="29"/>
  <c r="FS18" i="29"/>
  <c r="FQ18" i="29"/>
  <c r="FO18" i="29"/>
  <c r="FM18" i="29"/>
  <c r="FK18" i="29"/>
  <c r="GI16" i="29"/>
  <c r="GG16" i="29"/>
  <c r="GE16" i="29"/>
  <c r="GC16" i="29"/>
  <c r="GA16" i="29"/>
  <c r="FY16" i="29"/>
  <c r="FW16" i="29"/>
  <c r="FU16" i="29"/>
  <c r="FS16" i="29"/>
  <c r="FQ16" i="29"/>
  <c r="FO16" i="29"/>
  <c r="FM16" i="29"/>
  <c r="FK16" i="29"/>
  <c r="GI14" i="29"/>
  <c r="GG14" i="29"/>
  <c r="GE14" i="29"/>
  <c r="GC14" i="29"/>
  <c r="GA14" i="29"/>
  <c r="FY14" i="29"/>
  <c r="FW14" i="29"/>
  <c r="FU14" i="29"/>
  <c r="FS14" i="29"/>
  <c r="FQ14" i="29"/>
  <c r="FO14" i="29"/>
  <c r="FM14" i="29"/>
  <c r="FK14" i="29"/>
  <c r="GI12" i="29"/>
  <c r="GG12" i="29"/>
  <c r="GE12" i="29"/>
  <c r="GC12" i="29"/>
  <c r="GA12" i="29"/>
  <c r="FY12" i="29"/>
  <c r="FW12" i="29"/>
  <c r="FU12" i="29"/>
  <c r="FS12" i="29"/>
  <c r="FQ12" i="29"/>
  <c r="FO12" i="29"/>
  <c r="FM12" i="29"/>
  <c r="FK12" i="29"/>
  <c r="FH29" i="29"/>
  <c r="FF29" i="29"/>
  <c r="FD29" i="29"/>
  <c r="FB29" i="29"/>
  <c r="EZ29" i="29"/>
  <c r="EX29" i="29"/>
  <c r="EV29" i="29"/>
  <c r="ET29" i="29"/>
  <c r="ER29" i="29"/>
  <c r="EP29" i="29"/>
  <c r="EN29" i="29"/>
  <c r="EL29" i="29"/>
  <c r="EJ29" i="29"/>
  <c r="FH27" i="29"/>
  <c r="FF27" i="29"/>
  <c r="FD27" i="29"/>
  <c r="FB27" i="29"/>
  <c r="EZ27" i="29"/>
  <c r="EX27" i="29"/>
  <c r="EV27" i="29"/>
  <c r="ET27" i="29"/>
  <c r="ER27" i="29"/>
  <c r="EP27" i="29"/>
  <c r="EN27" i="29"/>
  <c r="EL27" i="29"/>
  <c r="EJ27" i="29"/>
  <c r="FH25" i="29"/>
  <c r="FF25" i="29"/>
  <c r="FD25" i="29"/>
  <c r="FB25" i="29"/>
  <c r="EZ25" i="29"/>
  <c r="EX25" i="29"/>
  <c r="EV25" i="29"/>
  <c r="ET25" i="29"/>
  <c r="ER25" i="29"/>
  <c r="EP25" i="29"/>
  <c r="EN25" i="29"/>
  <c r="EL25" i="29"/>
  <c r="EJ25" i="29"/>
  <c r="FH23" i="29"/>
  <c r="FF23" i="29"/>
  <c r="FD23" i="29"/>
  <c r="FB23" i="29"/>
  <c r="EZ23" i="29"/>
  <c r="EX23" i="29"/>
  <c r="EV23" i="29"/>
  <c r="ET23" i="29"/>
  <c r="ER23" i="29"/>
  <c r="EP23" i="29"/>
  <c r="EN23" i="29"/>
  <c r="EL23" i="29"/>
  <c r="EJ23" i="29"/>
  <c r="FH20" i="29"/>
  <c r="FF20" i="29"/>
  <c r="FD20" i="29"/>
  <c r="FB20" i="29"/>
  <c r="EZ20" i="29"/>
  <c r="EX20" i="29"/>
  <c r="EV20" i="29"/>
  <c r="ET20" i="29"/>
  <c r="ER20" i="29"/>
  <c r="EP20" i="29"/>
  <c r="EN20" i="29"/>
  <c r="EL20" i="29"/>
  <c r="EJ20" i="29"/>
  <c r="FH18" i="29"/>
  <c r="FF18" i="29"/>
  <c r="FD18" i="29"/>
  <c r="FB18" i="29"/>
  <c r="EZ18" i="29"/>
  <c r="EX18" i="29"/>
  <c r="EV18" i="29"/>
  <c r="ET18" i="29"/>
  <c r="ER18" i="29"/>
  <c r="EP18" i="29"/>
  <c r="EN18" i="29"/>
  <c r="EL18" i="29"/>
  <c r="EJ18" i="29"/>
  <c r="FH16" i="29"/>
  <c r="FF16" i="29"/>
  <c r="FD16" i="29"/>
  <c r="FB16" i="29"/>
  <c r="EZ16" i="29"/>
  <c r="EX16" i="29"/>
  <c r="EV16" i="29"/>
  <c r="ET16" i="29"/>
  <c r="ER16" i="29"/>
  <c r="EP16" i="29"/>
  <c r="EN16" i="29"/>
  <c r="EL16" i="29"/>
  <c r="EJ16" i="29"/>
  <c r="FH14" i="29"/>
  <c r="FF14" i="29"/>
  <c r="FD14" i="29"/>
  <c r="FB14" i="29"/>
  <c r="EZ14" i="29"/>
  <c r="EX14" i="29"/>
  <c r="EV14" i="29"/>
  <c r="ET14" i="29"/>
  <c r="ER14" i="29"/>
  <c r="EP14" i="29"/>
  <c r="EN14" i="29"/>
  <c r="EL14" i="29"/>
  <c r="EJ14" i="29"/>
  <c r="FH12" i="29"/>
  <c r="FF12" i="29"/>
  <c r="FD12" i="29"/>
  <c r="FB12" i="29"/>
  <c r="EZ12" i="29"/>
  <c r="EX12" i="29"/>
  <c r="EV12" i="29"/>
  <c r="ET12" i="29"/>
  <c r="ER12" i="29"/>
  <c r="EP12" i="29"/>
  <c r="EN12" i="29"/>
  <c r="EL12" i="29"/>
  <c r="EJ12" i="29"/>
  <c r="FH83" i="29"/>
  <c r="FF83" i="29"/>
  <c r="FD83" i="29"/>
  <c r="FB83" i="29"/>
  <c r="EZ83" i="29"/>
  <c r="EX83" i="29"/>
  <c r="EV83" i="29"/>
  <c r="ET83" i="29"/>
  <c r="ER83" i="29"/>
  <c r="EP83" i="29"/>
  <c r="EN83" i="29"/>
  <c r="EL83" i="29"/>
  <c r="EJ83" i="29"/>
  <c r="FH82" i="29"/>
  <c r="FF82" i="29"/>
  <c r="FD82" i="29"/>
  <c r="FB82" i="29"/>
  <c r="EZ82" i="29"/>
  <c r="EX82" i="29"/>
  <c r="EV82" i="29"/>
  <c r="ET82" i="29"/>
  <c r="ER82" i="29"/>
  <c r="EP82" i="29"/>
  <c r="EN82" i="29"/>
  <c r="EL82" i="29"/>
  <c r="EJ82" i="29"/>
  <c r="FH81" i="29"/>
  <c r="FF81" i="29"/>
  <c r="FD81" i="29"/>
  <c r="FB81" i="29"/>
  <c r="EZ81" i="29"/>
  <c r="EX81" i="29"/>
  <c r="EV81" i="29"/>
  <c r="ET81" i="29"/>
  <c r="ER81" i="29"/>
  <c r="EP81" i="29"/>
  <c r="EN81" i="29"/>
  <c r="EL81" i="29"/>
  <c r="EJ81" i="29"/>
  <c r="FH79" i="29"/>
  <c r="FF79" i="29"/>
  <c r="FD79" i="29"/>
  <c r="FB79" i="29"/>
  <c r="EZ79" i="29"/>
  <c r="EX79" i="29"/>
  <c r="EV79" i="29"/>
  <c r="ET79" i="29"/>
  <c r="ER79" i="29"/>
  <c r="EP79" i="29"/>
  <c r="EN79" i="29"/>
  <c r="EL79" i="29"/>
  <c r="EJ79" i="29"/>
  <c r="FH76" i="29"/>
  <c r="FF76" i="29"/>
  <c r="FD76" i="29"/>
  <c r="FB76" i="29"/>
  <c r="EZ76" i="29"/>
  <c r="EX76" i="29"/>
  <c r="EV76" i="29"/>
  <c r="ET76" i="29"/>
  <c r="ER76" i="29"/>
  <c r="EP76" i="29"/>
  <c r="EN76" i="29"/>
  <c r="EL76" i="29"/>
  <c r="EJ76" i="29"/>
  <c r="FH75" i="29"/>
  <c r="FF75" i="29"/>
  <c r="FD75" i="29"/>
  <c r="FB75" i="29"/>
  <c r="EZ75" i="29"/>
  <c r="EX75" i="29"/>
  <c r="EV75" i="29"/>
  <c r="ET75" i="29"/>
  <c r="ER75" i="29"/>
  <c r="EP75" i="29"/>
  <c r="EN75" i="29"/>
  <c r="EL75" i="29"/>
  <c r="EJ75" i="29"/>
  <c r="FH73" i="29"/>
  <c r="FF73" i="29"/>
  <c r="FD73" i="29"/>
  <c r="FB73" i="29"/>
  <c r="EZ73" i="29"/>
  <c r="EX73" i="29"/>
  <c r="EV73" i="29"/>
  <c r="ET73" i="29"/>
  <c r="ER73" i="29"/>
  <c r="EP73" i="29"/>
  <c r="EN73" i="29"/>
  <c r="EL73" i="29"/>
  <c r="EJ73" i="29"/>
  <c r="FH72" i="29"/>
  <c r="FF72" i="29"/>
  <c r="FD72" i="29"/>
  <c r="FB72" i="29"/>
  <c r="EZ72" i="29"/>
  <c r="EX72" i="29"/>
  <c r="EV72" i="29"/>
  <c r="ET72" i="29"/>
  <c r="ER72" i="29"/>
  <c r="EP72" i="29"/>
  <c r="EN72" i="29"/>
  <c r="EL72" i="29"/>
  <c r="EJ72" i="29"/>
  <c r="FH70" i="29"/>
  <c r="FF70" i="29"/>
  <c r="FD70" i="29"/>
  <c r="FB70" i="29"/>
  <c r="EZ70" i="29"/>
  <c r="EX70" i="29"/>
  <c r="EV70" i="29"/>
  <c r="ET70" i="29"/>
  <c r="ER70" i="29"/>
  <c r="EP70" i="29"/>
  <c r="EN70" i="29"/>
  <c r="EL70" i="29"/>
  <c r="EJ70" i="29"/>
  <c r="FH69" i="29"/>
  <c r="FF69" i="29"/>
  <c r="FD69" i="29"/>
  <c r="FB69" i="29"/>
  <c r="EZ69" i="29"/>
  <c r="EX69" i="29"/>
  <c r="EV69" i="29"/>
  <c r="ET69" i="29"/>
  <c r="ER69" i="29"/>
  <c r="EP69" i="29"/>
  <c r="EN69" i="29"/>
  <c r="EL69" i="29"/>
  <c r="EJ69" i="29"/>
  <c r="FH67" i="29"/>
  <c r="FF67" i="29"/>
  <c r="FD67" i="29"/>
  <c r="FB67" i="29"/>
  <c r="EZ67" i="29"/>
  <c r="EX67" i="29"/>
  <c r="EV67" i="29"/>
  <c r="ET67" i="29"/>
  <c r="ER67" i="29"/>
  <c r="EP67" i="29"/>
  <c r="EN67" i="29"/>
  <c r="EL67" i="29"/>
  <c r="EJ67" i="29"/>
  <c r="FH66" i="29"/>
  <c r="FF66" i="29"/>
  <c r="FD66" i="29"/>
  <c r="FB66" i="29"/>
  <c r="EZ66" i="29"/>
  <c r="EX66" i="29"/>
  <c r="EV66" i="29"/>
  <c r="ET66" i="29"/>
  <c r="ER66" i="29"/>
  <c r="EP66" i="29"/>
  <c r="EN66" i="29"/>
  <c r="EL66" i="29"/>
  <c r="EJ66" i="29"/>
  <c r="FH64" i="29"/>
  <c r="FF64" i="29"/>
  <c r="FD64" i="29"/>
  <c r="FB64" i="29"/>
  <c r="EZ64" i="29"/>
  <c r="EX64" i="29"/>
  <c r="EV64" i="29"/>
  <c r="ET64" i="29"/>
  <c r="ER64" i="29"/>
  <c r="EP64" i="29"/>
  <c r="EN64" i="29"/>
  <c r="EL64" i="29"/>
  <c r="EJ64" i="29"/>
  <c r="FH63" i="29"/>
  <c r="FF63" i="29"/>
  <c r="FD63" i="29"/>
  <c r="FB63" i="29"/>
  <c r="EZ63" i="29"/>
  <c r="EX63" i="29"/>
  <c r="EV63" i="29"/>
  <c r="ET63" i="29"/>
  <c r="ER63" i="29"/>
  <c r="EP63" i="29"/>
  <c r="EN63" i="29"/>
  <c r="EL63" i="29"/>
  <c r="EJ63" i="29"/>
  <c r="FH61" i="29"/>
  <c r="FF61" i="29"/>
  <c r="FD61" i="29"/>
  <c r="FB61" i="29"/>
  <c r="EZ61" i="29"/>
  <c r="EX61" i="29"/>
  <c r="EV61" i="29"/>
  <c r="ET61" i="29"/>
  <c r="ER61" i="29"/>
  <c r="EP61" i="29"/>
  <c r="EN61" i="29"/>
  <c r="EL61" i="29"/>
  <c r="EJ61" i="29"/>
  <c r="FH60" i="29"/>
  <c r="FF60" i="29"/>
  <c r="FD60" i="29"/>
  <c r="FB60" i="29"/>
  <c r="EZ60" i="29"/>
  <c r="EX60" i="29"/>
  <c r="EV60" i="29"/>
  <c r="ET60" i="29"/>
  <c r="ER60" i="29"/>
  <c r="EP60" i="29"/>
  <c r="EN60" i="29"/>
  <c r="EL60" i="29"/>
  <c r="EJ60" i="29"/>
  <c r="FH58" i="29"/>
  <c r="FF58" i="29"/>
  <c r="FD58" i="29"/>
  <c r="FB58" i="29"/>
  <c r="EZ58" i="29"/>
  <c r="EX58" i="29"/>
  <c r="EV58" i="29"/>
  <c r="ET58" i="29"/>
  <c r="ER58" i="29"/>
  <c r="EP58" i="29"/>
  <c r="EN58" i="29"/>
  <c r="EL58" i="29"/>
  <c r="EJ58" i="29"/>
  <c r="FH57" i="29"/>
  <c r="FF57" i="29"/>
  <c r="FD57" i="29"/>
  <c r="FB57" i="29"/>
  <c r="EZ57" i="29"/>
  <c r="EX57" i="29"/>
  <c r="EV57" i="29"/>
  <c r="ET57" i="29"/>
  <c r="ER57" i="29"/>
  <c r="EP57" i="29"/>
  <c r="EN57" i="29"/>
  <c r="EL57" i="29"/>
  <c r="EJ57" i="29"/>
  <c r="FH55" i="29"/>
  <c r="FF55" i="29"/>
  <c r="FD55" i="29"/>
  <c r="FB55" i="29"/>
  <c r="EZ55" i="29"/>
  <c r="EX55" i="29"/>
  <c r="EV55" i="29"/>
  <c r="ET55" i="29"/>
  <c r="ER55" i="29"/>
  <c r="EP55" i="29"/>
  <c r="EN55" i="29"/>
  <c r="EL55" i="29"/>
  <c r="EJ55" i="29"/>
  <c r="FH54" i="29"/>
  <c r="FF54" i="29"/>
  <c r="FD54" i="29"/>
  <c r="FB54" i="29"/>
  <c r="EZ54" i="29"/>
  <c r="EX54" i="29"/>
  <c r="EV54" i="29"/>
  <c r="ET54" i="29"/>
  <c r="ER54" i="29"/>
  <c r="EP54" i="29"/>
  <c r="EN54" i="29"/>
  <c r="EL54" i="29"/>
  <c r="EJ54" i="29"/>
  <c r="FH52" i="29"/>
  <c r="FF52" i="29"/>
  <c r="FD52" i="29"/>
  <c r="FB52" i="29"/>
  <c r="EZ52" i="29"/>
  <c r="EX52" i="29"/>
  <c r="EV52" i="29"/>
  <c r="ET52" i="29"/>
  <c r="ER52" i="29"/>
  <c r="EP52" i="29"/>
  <c r="EN52" i="29"/>
  <c r="EL52" i="29"/>
  <c r="EJ52" i="29"/>
  <c r="FH51" i="29"/>
  <c r="FF51" i="29"/>
  <c r="FD51" i="29"/>
  <c r="FB51" i="29"/>
  <c r="EZ51" i="29"/>
  <c r="EX51" i="29"/>
  <c r="EV51" i="29"/>
  <c r="ET51" i="29"/>
  <c r="ER51" i="29"/>
  <c r="EP51" i="29"/>
  <c r="EN51" i="29"/>
  <c r="EL51" i="29"/>
  <c r="EJ51" i="29"/>
  <c r="FH48" i="29"/>
  <c r="FF48" i="29"/>
  <c r="FD48" i="29"/>
  <c r="FB48" i="29"/>
  <c r="EZ48" i="29"/>
  <c r="EX48" i="29"/>
  <c r="EV48" i="29"/>
  <c r="ET48" i="29"/>
  <c r="ER48" i="29"/>
  <c r="EP48" i="29"/>
  <c r="EN48" i="29"/>
  <c r="EL48" i="29"/>
  <c r="EJ48" i="29"/>
  <c r="EE83" i="29"/>
  <c r="EC83" i="29"/>
  <c r="EA83" i="29"/>
  <c r="DY83" i="29"/>
  <c r="DW83" i="29"/>
  <c r="DU83" i="29"/>
  <c r="DS83" i="29"/>
  <c r="DQ83" i="29"/>
  <c r="DO83" i="29"/>
  <c r="DM83" i="29"/>
  <c r="DK83" i="29"/>
  <c r="DI83" i="29"/>
  <c r="EE82" i="29"/>
  <c r="EC82" i="29"/>
  <c r="EA82" i="29"/>
  <c r="DY82" i="29"/>
  <c r="DW82" i="29"/>
  <c r="DU82" i="29"/>
  <c r="DS82" i="29"/>
  <c r="DQ82" i="29"/>
  <c r="DO82" i="29"/>
  <c r="DM82" i="29"/>
  <c r="DK82" i="29"/>
  <c r="DI82" i="29"/>
  <c r="EE81" i="29"/>
  <c r="EC81" i="29"/>
  <c r="EA81" i="29"/>
  <c r="DY81" i="29"/>
  <c r="DW81" i="29"/>
  <c r="DU81" i="29"/>
  <c r="DS81" i="29"/>
  <c r="DQ81" i="29"/>
  <c r="DO81" i="29"/>
  <c r="DM81" i="29"/>
  <c r="DK81" i="29"/>
  <c r="DI81" i="29"/>
  <c r="EE79" i="29"/>
  <c r="EC79" i="29"/>
  <c r="EA79" i="29"/>
  <c r="DY79" i="29"/>
  <c r="DW79" i="29"/>
  <c r="DU79" i="29"/>
  <c r="DS79" i="29"/>
  <c r="DQ79" i="29"/>
  <c r="DO79" i="29"/>
  <c r="DM79" i="29"/>
  <c r="DK79" i="29"/>
  <c r="DI79" i="29"/>
  <c r="EE76" i="29"/>
  <c r="EC76" i="29"/>
  <c r="EA76" i="29"/>
  <c r="DY76" i="29"/>
  <c r="DW76" i="29"/>
  <c r="DU76" i="29"/>
  <c r="EE75" i="29"/>
  <c r="EC75" i="29"/>
  <c r="EA75" i="29"/>
  <c r="DY75" i="29"/>
  <c r="DW75" i="29"/>
  <c r="DU75" i="29"/>
  <c r="EE73" i="29"/>
  <c r="EC73" i="29"/>
  <c r="EA73" i="29"/>
  <c r="DY73" i="29"/>
  <c r="DW73" i="29"/>
  <c r="DU73" i="29"/>
  <c r="EE72" i="29"/>
  <c r="EC72" i="29"/>
  <c r="EA72" i="29"/>
  <c r="DY72" i="29"/>
  <c r="DW72" i="29"/>
  <c r="DU72" i="29"/>
  <c r="EE70" i="29"/>
  <c r="EC70" i="29"/>
  <c r="EA70" i="29"/>
  <c r="DY70" i="29"/>
  <c r="DW70" i="29"/>
  <c r="DU70" i="29"/>
  <c r="EE69" i="29"/>
  <c r="EC69" i="29"/>
  <c r="EA69" i="29"/>
  <c r="DY69" i="29"/>
  <c r="DW69" i="29"/>
  <c r="DU69" i="29"/>
  <c r="EE67" i="29"/>
  <c r="EC67" i="29"/>
  <c r="EA67" i="29"/>
  <c r="DY67" i="29"/>
  <c r="DW67" i="29"/>
  <c r="DU67" i="29"/>
  <c r="EE66" i="29"/>
  <c r="EC66" i="29"/>
  <c r="EA66" i="29"/>
  <c r="DY66" i="29"/>
  <c r="DW66" i="29"/>
  <c r="DU66" i="29"/>
  <c r="EE64" i="29"/>
  <c r="EC64" i="29"/>
  <c r="EA64" i="29"/>
  <c r="DY64" i="29"/>
  <c r="DW64" i="29"/>
  <c r="DU64" i="29"/>
  <c r="EE63" i="29"/>
  <c r="EC63" i="29"/>
  <c r="EA63" i="29"/>
  <c r="DY63" i="29"/>
  <c r="DW63" i="29"/>
  <c r="DU63" i="29"/>
  <c r="EE61" i="29"/>
  <c r="EC61" i="29"/>
  <c r="EA61" i="29"/>
  <c r="DY61" i="29"/>
  <c r="DW61" i="29"/>
  <c r="DU61" i="29"/>
  <c r="EE60" i="29"/>
  <c r="EC60" i="29"/>
  <c r="EA60" i="29"/>
  <c r="DY60" i="29"/>
  <c r="DW60" i="29"/>
  <c r="DU60" i="29"/>
  <c r="EE58" i="29"/>
  <c r="EC58" i="29"/>
  <c r="EA58" i="29"/>
  <c r="DY58" i="29"/>
  <c r="DW58" i="29"/>
  <c r="DU58" i="29"/>
  <c r="EE57" i="29"/>
  <c r="EC57" i="29"/>
  <c r="EA57" i="29"/>
  <c r="DY57" i="29"/>
  <c r="DW57" i="29"/>
  <c r="DU57" i="29"/>
  <c r="EE55" i="29"/>
  <c r="EC55" i="29"/>
  <c r="EA55" i="29"/>
  <c r="DY55" i="29"/>
  <c r="DW55" i="29"/>
  <c r="DU55" i="29"/>
  <c r="EE54" i="29"/>
  <c r="EC54" i="29"/>
  <c r="EA54" i="29"/>
  <c r="DY54" i="29"/>
  <c r="DW54" i="29"/>
  <c r="DU54" i="29"/>
  <c r="EE52" i="29"/>
  <c r="EC52" i="29"/>
  <c r="EA52" i="29"/>
  <c r="DY52" i="29"/>
  <c r="DW52" i="29"/>
  <c r="DU52" i="29"/>
  <c r="EE51" i="29"/>
  <c r="EC51" i="29"/>
  <c r="EA51" i="29"/>
  <c r="DY51" i="29"/>
  <c r="DW51" i="29"/>
  <c r="DU51" i="29"/>
  <c r="EE48" i="29"/>
  <c r="EC48" i="29"/>
  <c r="EA48" i="29"/>
  <c r="DY48" i="29"/>
  <c r="DW48" i="29"/>
  <c r="DU48" i="29"/>
  <c r="EE29" i="29"/>
  <c r="EC29" i="29"/>
  <c r="EA29" i="29"/>
  <c r="DY29" i="29"/>
  <c r="DW29" i="29"/>
  <c r="DU29" i="29"/>
  <c r="EE27" i="29"/>
  <c r="EC27" i="29"/>
  <c r="EA27" i="29"/>
  <c r="DY27" i="29"/>
  <c r="DW27" i="29"/>
  <c r="DU27" i="29"/>
  <c r="EE25" i="29"/>
  <c r="EC25" i="29"/>
  <c r="EA25" i="29"/>
  <c r="DY25" i="29"/>
  <c r="DW25" i="29"/>
  <c r="DU25" i="29"/>
  <c r="EE23" i="29"/>
  <c r="EC23" i="29"/>
  <c r="EA23" i="29"/>
  <c r="DY23" i="29"/>
  <c r="DW23" i="29"/>
  <c r="DU23" i="29"/>
  <c r="EE20" i="29"/>
  <c r="EC20" i="29"/>
  <c r="EA20" i="29"/>
  <c r="DY20" i="29"/>
  <c r="DW20" i="29"/>
  <c r="DU20" i="29"/>
  <c r="EE18" i="29"/>
  <c r="EC18" i="29"/>
  <c r="EA18" i="29"/>
  <c r="DY18" i="29"/>
  <c r="DW18" i="29"/>
  <c r="DU18" i="29"/>
  <c r="EE16" i="29"/>
  <c r="EC16" i="29"/>
  <c r="EA16" i="29"/>
  <c r="DY16" i="29"/>
  <c r="DW16" i="29"/>
  <c r="DU16" i="29"/>
  <c r="EE14" i="29"/>
  <c r="EC14" i="29"/>
  <c r="EA14" i="29"/>
  <c r="DY14" i="29"/>
  <c r="DW14" i="29"/>
  <c r="DU14" i="29"/>
  <c r="EE12" i="29"/>
  <c r="EC12" i="29"/>
  <c r="EA12" i="29"/>
  <c r="DY12" i="29"/>
  <c r="DW12" i="29"/>
  <c r="DU12" i="29"/>
  <c r="CL83" i="70"/>
  <c r="CJ83" i="70"/>
  <c r="CH83" i="70"/>
  <c r="CF83" i="70"/>
  <c r="CD83" i="70"/>
  <c r="CL82" i="70"/>
  <c r="CJ82" i="70"/>
  <c r="CH82" i="70"/>
  <c r="CF82" i="70"/>
  <c r="CD82" i="70"/>
  <c r="CL81" i="70"/>
  <c r="CJ81" i="70"/>
  <c r="CH81" i="70"/>
  <c r="CF81" i="70"/>
  <c r="CD81" i="70"/>
  <c r="CL79" i="70"/>
  <c r="CJ79" i="70"/>
  <c r="CH79" i="70"/>
  <c r="CF79" i="70"/>
  <c r="CD79" i="70"/>
  <c r="CL76" i="70"/>
  <c r="CJ76" i="70"/>
  <c r="CH76" i="70"/>
  <c r="CF76" i="70"/>
  <c r="CD76" i="70"/>
  <c r="CL75" i="70"/>
  <c r="CJ75" i="70"/>
  <c r="CH75" i="70"/>
  <c r="CF75" i="70"/>
  <c r="CD75" i="70"/>
  <c r="CL73" i="70"/>
  <c r="CJ73" i="70"/>
  <c r="CH73" i="70"/>
  <c r="CF73" i="70"/>
  <c r="CD73" i="70"/>
  <c r="CL72" i="70"/>
  <c r="CJ72" i="70"/>
  <c r="CH72" i="70"/>
  <c r="CF72" i="70"/>
  <c r="CD72" i="70"/>
  <c r="CL70" i="70"/>
  <c r="CJ70" i="70"/>
  <c r="CH70" i="70"/>
  <c r="CF70" i="70"/>
  <c r="CD70" i="70"/>
  <c r="CL69" i="70"/>
  <c r="CJ69" i="70"/>
  <c r="CH69" i="70"/>
  <c r="CF69" i="70"/>
  <c r="CD69" i="70"/>
  <c r="CL67" i="70"/>
  <c r="CJ67" i="70"/>
  <c r="CH67" i="70"/>
  <c r="CF67" i="70"/>
  <c r="CD67" i="70"/>
  <c r="CL66" i="70"/>
  <c r="CJ66" i="70"/>
  <c r="CH66" i="70"/>
  <c r="CF66" i="70"/>
  <c r="CD66" i="70"/>
  <c r="CL64" i="70"/>
  <c r="CJ64" i="70"/>
  <c r="CH64" i="70"/>
  <c r="CF64" i="70"/>
  <c r="CD64" i="70"/>
  <c r="CL63" i="70"/>
  <c r="CJ63" i="70"/>
  <c r="CH63" i="70"/>
  <c r="CF63" i="70"/>
  <c r="CD63" i="70"/>
  <c r="CL61" i="70"/>
  <c r="CJ61" i="70"/>
  <c r="CH61" i="70"/>
  <c r="CF61" i="70"/>
  <c r="CD61" i="70"/>
  <c r="CL60" i="70"/>
  <c r="CJ60" i="70"/>
  <c r="CH60" i="70"/>
  <c r="CF60" i="70"/>
  <c r="CD60" i="70"/>
  <c r="CL58" i="70"/>
  <c r="CJ58" i="70"/>
  <c r="CH58" i="70"/>
  <c r="CF58" i="70"/>
  <c r="CD58" i="70"/>
  <c r="CL57" i="70"/>
  <c r="CJ57" i="70"/>
  <c r="CH57" i="70"/>
  <c r="CF57" i="70"/>
  <c r="CD57" i="70"/>
  <c r="CL55" i="70"/>
  <c r="CJ55" i="70"/>
  <c r="CH55" i="70"/>
  <c r="CF55" i="70"/>
  <c r="CD55" i="70"/>
  <c r="CL54" i="70"/>
  <c r="CJ54" i="70"/>
  <c r="CH54" i="70"/>
  <c r="CF54" i="70"/>
  <c r="CD54" i="70"/>
  <c r="CL52" i="70"/>
  <c r="CJ52" i="70"/>
  <c r="CH52" i="70"/>
  <c r="CF52" i="70"/>
  <c r="CD52" i="70"/>
  <c r="CL51" i="70"/>
  <c r="CJ51" i="70"/>
  <c r="CH51" i="70"/>
  <c r="CF51" i="70"/>
  <c r="CD51" i="70"/>
  <c r="CL48" i="70"/>
  <c r="CJ48" i="70"/>
  <c r="CH48" i="70"/>
  <c r="CF48" i="70"/>
  <c r="CD48" i="70"/>
  <c r="CL29" i="70"/>
  <c r="CJ29" i="70"/>
  <c r="CH29" i="70"/>
  <c r="CF29" i="70"/>
  <c r="CD29" i="70"/>
  <c r="CL27" i="70"/>
  <c r="CJ27" i="70"/>
  <c r="CH27" i="70"/>
  <c r="CF27" i="70"/>
  <c r="CD27" i="70"/>
  <c r="CL25" i="70"/>
  <c r="CJ25" i="70"/>
  <c r="CH25" i="70"/>
  <c r="CF25" i="70"/>
  <c r="CD25" i="70"/>
  <c r="CL23" i="70"/>
  <c r="CJ23" i="70"/>
  <c r="CH23" i="70"/>
  <c r="CF23" i="70"/>
  <c r="CD23" i="70"/>
  <c r="CL20" i="70"/>
  <c r="CJ20" i="70"/>
  <c r="CH20" i="70"/>
  <c r="CF20" i="70"/>
  <c r="CD20" i="70"/>
  <c r="CL18" i="70"/>
  <c r="CJ18" i="70"/>
  <c r="CH18" i="70"/>
  <c r="CF18" i="70"/>
  <c r="CD18" i="70"/>
  <c r="CL16" i="70"/>
  <c r="CJ16" i="70"/>
  <c r="CH16" i="70"/>
  <c r="CF16" i="70"/>
  <c r="CD16" i="70"/>
  <c r="CL14" i="70"/>
  <c r="CJ14" i="70"/>
  <c r="CH14" i="70"/>
  <c r="CF14" i="70"/>
  <c r="CD14" i="70"/>
  <c r="CL12" i="70"/>
  <c r="CJ12" i="70"/>
  <c r="CH12" i="70"/>
  <c r="CF12" i="70"/>
  <c r="CD12" i="70"/>
  <c r="CA83" i="70"/>
  <c r="BY83" i="70"/>
  <c r="BW83" i="70"/>
  <c r="BU83" i="70"/>
  <c r="BS83" i="70"/>
  <c r="CA82" i="70"/>
  <c r="BY82" i="70"/>
  <c r="BW82" i="70"/>
  <c r="BU82" i="70"/>
  <c r="BS82" i="70"/>
  <c r="CA81" i="70"/>
  <c r="BY81" i="70"/>
  <c r="BW81" i="70"/>
  <c r="BU81" i="70"/>
  <c r="BS81" i="70"/>
  <c r="CA79" i="70"/>
  <c r="BY79" i="70"/>
  <c r="BW79" i="70"/>
  <c r="BU79" i="70"/>
  <c r="BS79" i="70"/>
  <c r="CA76" i="70"/>
  <c r="BY76" i="70"/>
  <c r="BW76" i="70"/>
  <c r="BU76" i="70"/>
  <c r="BS76" i="70"/>
  <c r="CA75" i="70"/>
  <c r="BY75" i="70"/>
  <c r="BW75" i="70"/>
  <c r="BU75" i="70"/>
  <c r="BS75" i="70"/>
  <c r="CA73" i="70"/>
  <c r="BY73" i="70"/>
  <c r="BW73" i="70"/>
  <c r="BU73" i="70"/>
  <c r="BS73" i="70"/>
  <c r="CA72" i="70"/>
  <c r="BY72" i="70"/>
  <c r="BW72" i="70"/>
  <c r="BU72" i="70"/>
  <c r="BS72" i="70"/>
  <c r="CA70" i="70"/>
  <c r="BY70" i="70"/>
  <c r="BW70" i="70"/>
  <c r="BU70" i="70"/>
  <c r="BS70" i="70"/>
  <c r="CA69" i="70"/>
  <c r="BY69" i="70"/>
  <c r="BW69" i="70"/>
  <c r="BU69" i="70"/>
  <c r="BS69" i="70"/>
  <c r="CA67" i="70"/>
  <c r="BY67" i="70"/>
  <c r="BW67" i="70"/>
  <c r="BU67" i="70"/>
  <c r="BS67" i="70"/>
  <c r="CA66" i="70"/>
  <c r="BY66" i="70"/>
  <c r="BW66" i="70"/>
  <c r="BU66" i="70"/>
  <c r="BS66" i="70"/>
  <c r="CA64" i="70"/>
  <c r="BY64" i="70"/>
  <c r="BW64" i="70"/>
  <c r="BU64" i="70"/>
  <c r="BS64" i="70"/>
  <c r="CA63" i="70"/>
  <c r="BY63" i="70"/>
  <c r="BW63" i="70"/>
  <c r="BU63" i="70"/>
  <c r="BS63" i="70"/>
  <c r="CA61" i="70"/>
  <c r="BY61" i="70"/>
  <c r="BW61" i="70"/>
  <c r="BU61" i="70"/>
  <c r="BS61" i="70"/>
  <c r="CA60" i="70"/>
  <c r="BY60" i="70"/>
  <c r="BW60" i="70"/>
  <c r="BU60" i="70"/>
  <c r="BS60" i="70"/>
  <c r="CA58" i="70"/>
  <c r="BY58" i="70"/>
  <c r="BW58" i="70"/>
  <c r="BU58" i="70"/>
  <c r="BS58" i="70"/>
  <c r="CA57" i="70"/>
  <c r="BY57" i="70"/>
  <c r="BW57" i="70"/>
  <c r="BU57" i="70"/>
  <c r="BS57" i="70"/>
  <c r="CA55" i="70"/>
  <c r="BY55" i="70"/>
  <c r="BW55" i="70"/>
  <c r="BU55" i="70"/>
  <c r="BS55" i="70"/>
  <c r="CA54" i="70"/>
  <c r="BY54" i="70"/>
  <c r="BW54" i="70"/>
  <c r="BU54" i="70"/>
  <c r="BS54" i="70"/>
  <c r="CA52" i="70"/>
  <c r="BY52" i="70"/>
  <c r="BW52" i="70"/>
  <c r="BU52" i="70"/>
  <c r="BS52" i="70"/>
  <c r="CA51" i="70"/>
  <c r="BY51" i="70"/>
  <c r="BW51" i="70"/>
  <c r="BU51" i="70"/>
  <c r="BS51" i="70"/>
  <c r="CA48" i="70"/>
  <c r="BY48" i="70"/>
  <c r="BW48" i="70"/>
  <c r="BU48" i="70"/>
  <c r="BS48" i="70"/>
  <c r="CA29" i="70"/>
  <c r="BY29" i="70"/>
  <c r="BW29" i="70"/>
  <c r="BU29" i="70"/>
  <c r="BS29" i="70"/>
  <c r="CA27" i="70"/>
  <c r="BY27" i="70"/>
  <c r="BW27" i="70"/>
  <c r="BU27" i="70"/>
  <c r="BS27" i="70"/>
  <c r="CA25" i="70"/>
  <c r="BY25" i="70"/>
  <c r="BW25" i="70"/>
  <c r="BU25" i="70"/>
  <c r="BS25" i="70"/>
  <c r="CA23" i="70"/>
  <c r="BY23" i="70"/>
  <c r="BW23" i="70"/>
  <c r="BU23" i="70"/>
  <c r="BS23" i="70"/>
  <c r="CA20" i="70"/>
  <c r="BY20" i="70"/>
  <c r="BW20" i="70"/>
  <c r="BU20" i="70"/>
  <c r="BS20" i="70"/>
  <c r="CA18" i="70"/>
  <c r="BY18" i="70"/>
  <c r="BW18" i="70"/>
  <c r="BU18" i="70"/>
  <c r="BS18" i="70"/>
  <c r="CA16" i="70"/>
  <c r="BY16" i="70"/>
  <c r="BW16" i="70"/>
  <c r="BU16" i="70"/>
  <c r="BS16" i="70"/>
  <c r="CA14" i="70"/>
  <c r="BY14" i="70"/>
  <c r="BW14" i="70"/>
  <c r="BU14" i="70"/>
  <c r="BS14" i="70"/>
  <c r="CA12" i="70"/>
  <c r="BY12" i="70"/>
  <c r="BW12" i="70"/>
  <c r="BU12" i="70"/>
  <c r="BS12" i="70"/>
  <c r="BP83" i="70"/>
  <c r="BN83" i="70"/>
  <c r="BL83" i="70"/>
  <c r="BJ83" i="70"/>
  <c r="BH83" i="70"/>
  <c r="BP82" i="70"/>
  <c r="BN82" i="70"/>
  <c r="BL82" i="70"/>
  <c r="BJ82" i="70"/>
  <c r="BH82" i="70"/>
  <c r="BP81" i="70"/>
  <c r="BN81" i="70"/>
  <c r="BL81" i="70"/>
  <c r="BJ81" i="70"/>
  <c r="BH81" i="70"/>
  <c r="BP79" i="70"/>
  <c r="BN79" i="70"/>
  <c r="BL79" i="70"/>
  <c r="BJ79" i="70"/>
  <c r="BH79" i="70"/>
  <c r="BP76" i="70"/>
  <c r="BN76" i="70"/>
  <c r="BL76" i="70"/>
  <c r="BJ76" i="70"/>
  <c r="BH76" i="70"/>
  <c r="BP75" i="70"/>
  <c r="BN75" i="70"/>
  <c r="BL75" i="70"/>
  <c r="BJ75" i="70"/>
  <c r="BH75" i="70"/>
  <c r="BP73" i="70"/>
  <c r="BN73" i="70"/>
  <c r="BL73" i="70"/>
  <c r="BJ73" i="70"/>
  <c r="BH73" i="70"/>
  <c r="BP72" i="70"/>
  <c r="BN72" i="70"/>
  <c r="BL72" i="70"/>
  <c r="BJ72" i="70"/>
  <c r="BH72" i="70"/>
  <c r="BP70" i="70"/>
  <c r="BN70" i="70"/>
  <c r="BL70" i="70"/>
  <c r="BJ70" i="70"/>
  <c r="BH70" i="70"/>
  <c r="BP69" i="70"/>
  <c r="BN69" i="70"/>
  <c r="BL69" i="70"/>
  <c r="BJ69" i="70"/>
  <c r="BH69" i="70"/>
  <c r="BP67" i="70"/>
  <c r="BN67" i="70"/>
  <c r="BL67" i="70"/>
  <c r="BJ67" i="70"/>
  <c r="BH67" i="70"/>
  <c r="BP66" i="70"/>
  <c r="BN66" i="70"/>
  <c r="BL66" i="70"/>
  <c r="BJ66" i="70"/>
  <c r="BH66" i="70"/>
  <c r="BP64" i="70"/>
  <c r="BN64" i="70"/>
  <c r="BL64" i="70"/>
  <c r="BJ64" i="70"/>
  <c r="BH64" i="70"/>
  <c r="BP63" i="70"/>
  <c r="BN63" i="70"/>
  <c r="BL63" i="70"/>
  <c r="BJ63" i="70"/>
  <c r="BH63" i="70"/>
  <c r="BP61" i="70"/>
  <c r="BN61" i="70"/>
  <c r="BL61" i="70"/>
  <c r="BJ61" i="70"/>
  <c r="BH61" i="70"/>
  <c r="BP60" i="70"/>
  <c r="BN60" i="70"/>
  <c r="BL60" i="70"/>
  <c r="BJ60" i="70"/>
  <c r="BH60" i="70"/>
  <c r="BP58" i="70"/>
  <c r="BN58" i="70"/>
  <c r="BL58" i="70"/>
  <c r="BJ58" i="70"/>
  <c r="BH58" i="70"/>
  <c r="BP57" i="70"/>
  <c r="BN57" i="70"/>
  <c r="BL57" i="70"/>
  <c r="BJ57" i="70"/>
  <c r="BH57" i="70"/>
  <c r="BP55" i="70"/>
  <c r="BN55" i="70"/>
  <c r="BL55" i="70"/>
  <c r="BJ55" i="70"/>
  <c r="BH55" i="70"/>
  <c r="BP54" i="70"/>
  <c r="BN54" i="70"/>
  <c r="BL54" i="70"/>
  <c r="BJ54" i="70"/>
  <c r="BH54" i="70"/>
  <c r="BP52" i="70"/>
  <c r="BN52" i="70"/>
  <c r="BL52" i="70"/>
  <c r="BJ52" i="70"/>
  <c r="BH52" i="70"/>
  <c r="BP51" i="70"/>
  <c r="BN51" i="70"/>
  <c r="BL51" i="70"/>
  <c r="BJ51" i="70"/>
  <c r="BH51" i="70"/>
  <c r="BP48" i="70"/>
  <c r="BN48" i="70"/>
  <c r="BL48" i="70"/>
  <c r="BJ48" i="70"/>
  <c r="BH48" i="70"/>
  <c r="BP29" i="70"/>
  <c r="BN29" i="70"/>
  <c r="BL29" i="70"/>
  <c r="BJ29" i="70"/>
  <c r="BH29" i="70"/>
  <c r="BP27" i="70"/>
  <c r="BN27" i="70"/>
  <c r="BL27" i="70"/>
  <c r="BJ27" i="70"/>
  <c r="BH27" i="70"/>
  <c r="BP25" i="70"/>
  <c r="BN25" i="70"/>
  <c r="BL25" i="70"/>
  <c r="BJ25" i="70"/>
  <c r="BH25" i="70"/>
  <c r="BP23" i="70"/>
  <c r="BN23" i="70"/>
  <c r="BL23" i="70"/>
  <c r="BJ23" i="70"/>
  <c r="BH23" i="70"/>
  <c r="BP20" i="70"/>
  <c r="BN20" i="70"/>
  <c r="BL20" i="70"/>
  <c r="BJ20" i="70"/>
  <c r="BH20" i="70"/>
  <c r="BP18" i="70"/>
  <c r="BN18" i="70"/>
  <c r="BL18" i="70"/>
  <c r="BJ18" i="70"/>
  <c r="BH18" i="70"/>
  <c r="BP16" i="70"/>
  <c r="BN16" i="70"/>
  <c r="BL16" i="70"/>
  <c r="BJ16" i="70"/>
  <c r="BH16" i="70"/>
  <c r="BP14" i="70"/>
  <c r="BN14" i="70"/>
  <c r="BL14" i="70"/>
  <c r="BJ14" i="70"/>
  <c r="BH14" i="70"/>
  <c r="BP12" i="70"/>
  <c r="BN12" i="70"/>
  <c r="BL12" i="70"/>
  <c r="BJ12" i="70"/>
  <c r="BH12" i="70"/>
  <c r="BC83" i="70"/>
  <c r="BA83" i="70"/>
  <c r="BC82" i="70"/>
  <c r="BA82" i="70"/>
  <c r="BC81" i="70"/>
  <c r="BA81" i="70"/>
  <c r="BC79" i="70"/>
  <c r="BA79" i="70"/>
  <c r="BC76" i="70"/>
  <c r="BA76" i="70"/>
  <c r="BC75" i="70"/>
  <c r="BA75" i="70"/>
  <c r="BC73" i="70"/>
  <c r="BA73" i="70"/>
  <c r="BC72" i="70"/>
  <c r="BA72" i="70"/>
  <c r="BC70" i="70"/>
  <c r="BA70" i="70"/>
  <c r="BC69" i="70"/>
  <c r="BA69" i="70"/>
  <c r="BC67" i="70"/>
  <c r="BA67" i="70"/>
  <c r="BC66" i="70"/>
  <c r="BA66" i="70"/>
  <c r="BC64" i="70"/>
  <c r="BA64" i="70"/>
  <c r="BC63" i="70"/>
  <c r="BA63" i="70"/>
  <c r="BC61" i="70"/>
  <c r="BA61" i="70"/>
  <c r="BC60" i="70"/>
  <c r="BA60" i="70"/>
  <c r="BC58" i="70"/>
  <c r="BA58" i="70"/>
  <c r="BC57" i="70"/>
  <c r="BA57" i="70"/>
  <c r="BC55" i="70"/>
  <c r="BA55" i="70"/>
  <c r="BC54" i="70"/>
  <c r="BA54" i="70"/>
  <c r="BC52" i="70"/>
  <c r="BA52" i="70"/>
  <c r="BC51" i="70"/>
  <c r="BA51" i="70"/>
  <c r="BC48" i="70"/>
  <c r="BA48" i="70"/>
  <c r="BC29" i="70"/>
  <c r="BA29" i="70"/>
  <c r="BC27" i="70"/>
  <c r="BA27" i="70"/>
  <c r="BC25" i="70"/>
  <c r="BA25" i="70"/>
  <c r="BC23" i="70"/>
  <c r="BA23" i="70"/>
  <c r="BC20" i="70"/>
  <c r="BA20" i="70"/>
  <c r="BC18" i="70"/>
  <c r="BA18" i="70"/>
  <c r="BC16" i="70"/>
  <c r="BA16" i="70"/>
  <c r="BC14" i="70"/>
  <c r="BA14" i="70"/>
  <c r="BC12" i="70"/>
  <c r="BA12" i="70"/>
  <c r="AN12" i="70"/>
  <c r="AP12" i="70"/>
  <c r="AL14" i="70"/>
  <c r="A263" i="1"/>
  <c r="Z144" i="35"/>
  <c r="W144" i="35"/>
  <c r="T144" i="35"/>
  <c r="Q144" i="35"/>
  <c r="P144" i="35"/>
  <c r="N144" i="35"/>
  <c r="K144" i="35"/>
  <c r="H144" i="35"/>
  <c r="E144" i="35"/>
  <c r="Z143" i="35"/>
  <c r="W143" i="35"/>
  <c r="T143" i="35"/>
  <c r="Q143" i="35"/>
  <c r="P143" i="35"/>
  <c r="N143" i="35"/>
  <c r="K143" i="35"/>
  <c r="H143" i="35"/>
  <c r="E143" i="35"/>
  <c r="Z142" i="35"/>
  <c r="W142" i="35"/>
  <c r="T142" i="35"/>
  <c r="Q142" i="35"/>
  <c r="N142" i="35"/>
  <c r="K142" i="35"/>
  <c r="H142" i="35"/>
  <c r="E142" i="35"/>
  <c r="Z141" i="35"/>
  <c r="W141" i="35"/>
  <c r="T141" i="35"/>
  <c r="Q141" i="35"/>
  <c r="N141" i="35"/>
  <c r="K141" i="35"/>
  <c r="H141" i="35"/>
  <c r="E141" i="35"/>
  <c r="Z140" i="35"/>
  <c r="W140" i="35"/>
  <c r="T140" i="35"/>
  <c r="Q140" i="35"/>
  <c r="N140" i="35"/>
  <c r="K140" i="35"/>
  <c r="H140" i="35"/>
  <c r="E140" i="35"/>
  <c r="Z139" i="35"/>
  <c r="W139" i="35"/>
  <c r="T139" i="35"/>
  <c r="Q139" i="35"/>
  <c r="N139" i="35"/>
  <c r="K139" i="35"/>
  <c r="H139" i="35"/>
  <c r="E139" i="35"/>
  <c r="Z138" i="35"/>
  <c r="W138" i="35"/>
  <c r="T138" i="35"/>
  <c r="Q138" i="35"/>
  <c r="N138" i="35"/>
  <c r="K138" i="35"/>
  <c r="H138" i="35"/>
  <c r="E138" i="35"/>
  <c r="Z137" i="35"/>
  <c r="W137" i="35"/>
  <c r="T137" i="35"/>
  <c r="Q137" i="35"/>
  <c r="N137" i="35"/>
  <c r="K137" i="35"/>
  <c r="H137" i="35"/>
  <c r="E137" i="35"/>
  <c r="Z136" i="35"/>
  <c r="W136" i="35"/>
  <c r="T136" i="35"/>
  <c r="Q136" i="35"/>
  <c r="N136" i="35"/>
  <c r="K136" i="35"/>
  <c r="H136" i="35"/>
  <c r="E136" i="35"/>
  <c r="Z135" i="35"/>
  <c r="W135" i="35"/>
  <c r="T135" i="35"/>
  <c r="Q135" i="35"/>
  <c r="N135" i="35"/>
  <c r="K135" i="35"/>
  <c r="H135" i="35"/>
  <c r="E135" i="35"/>
  <c r="Z134" i="35"/>
  <c r="W134" i="35"/>
  <c r="T134" i="35"/>
  <c r="Q134" i="35"/>
  <c r="N134" i="35"/>
  <c r="K134" i="35"/>
  <c r="H134" i="35"/>
  <c r="E134" i="35"/>
  <c r="Z133" i="35"/>
  <c r="W133" i="35"/>
  <c r="T133" i="35"/>
  <c r="Q133" i="35"/>
  <c r="N133" i="35"/>
  <c r="K133" i="35"/>
  <c r="H133" i="35"/>
  <c r="E133" i="35"/>
  <c r="Z132" i="35"/>
  <c r="W132" i="35"/>
  <c r="T132" i="35"/>
  <c r="Q132" i="35"/>
  <c r="N132" i="35"/>
  <c r="K132" i="35"/>
  <c r="H132" i="35"/>
  <c r="E132" i="35"/>
  <c r="Z131" i="35"/>
  <c r="W131" i="35"/>
  <c r="T131" i="35"/>
  <c r="Q131" i="35"/>
  <c r="P131" i="35"/>
  <c r="N131" i="35"/>
  <c r="K131" i="35"/>
  <c r="H131" i="35"/>
  <c r="E131" i="35"/>
  <c r="Z130" i="35"/>
  <c r="W130" i="35"/>
  <c r="T130" i="35"/>
  <c r="Q130" i="35"/>
  <c r="P130" i="35"/>
  <c r="N130" i="35"/>
  <c r="K130" i="35"/>
  <c r="H130" i="35"/>
  <c r="E130" i="35"/>
  <c r="Z129" i="35"/>
  <c r="W129" i="35"/>
  <c r="T129" i="35"/>
  <c r="Q129" i="35"/>
  <c r="N129" i="35"/>
  <c r="K129" i="35"/>
  <c r="H129" i="35"/>
  <c r="E129" i="35"/>
  <c r="Z128" i="35"/>
  <c r="W128" i="35"/>
  <c r="T128" i="35"/>
  <c r="Q128" i="35"/>
  <c r="N128" i="35"/>
  <c r="K128" i="35"/>
  <c r="H128" i="35"/>
  <c r="E128" i="35"/>
  <c r="Z127" i="35"/>
  <c r="W127" i="35"/>
  <c r="T127" i="35"/>
  <c r="Q127" i="35"/>
  <c r="N127" i="35"/>
  <c r="K127" i="35"/>
  <c r="H127" i="35"/>
  <c r="E127" i="35"/>
  <c r="Z126" i="35"/>
  <c r="W126" i="35"/>
  <c r="T126" i="35"/>
  <c r="Q126" i="35"/>
  <c r="N126" i="35"/>
  <c r="K126" i="35"/>
  <c r="H126" i="35"/>
  <c r="E126" i="35"/>
  <c r="Z125" i="35"/>
  <c r="W125" i="35"/>
  <c r="T125" i="35"/>
  <c r="Q125" i="35"/>
  <c r="N125" i="35"/>
  <c r="K125" i="35"/>
  <c r="H125" i="35"/>
  <c r="E125" i="35"/>
  <c r="Z124" i="35"/>
  <c r="W124" i="35"/>
  <c r="T124" i="35"/>
  <c r="Q124" i="35"/>
  <c r="N124" i="35"/>
  <c r="K124" i="35"/>
  <c r="H124" i="35"/>
  <c r="E124" i="35"/>
  <c r="Z123" i="35"/>
  <c r="W123" i="35"/>
  <c r="T123" i="35"/>
  <c r="Q123" i="35"/>
  <c r="N123" i="35"/>
  <c r="K123" i="35"/>
  <c r="H123" i="35"/>
  <c r="E123" i="35"/>
  <c r="Z122" i="35"/>
  <c r="W122" i="35"/>
  <c r="T122" i="35"/>
  <c r="Q122" i="35"/>
  <c r="N122" i="35"/>
  <c r="K122" i="35"/>
  <c r="H122" i="35"/>
  <c r="E122" i="35"/>
  <c r="Z121" i="35"/>
  <c r="W121" i="35"/>
  <c r="T121" i="35"/>
  <c r="Q121" i="35"/>
  <c r="N121" i="35"/>
  <c r="K121" i="35"/>
  <c r="H121" i="35"/>
  <c r="E121" i="35"/>
  <c r="Z120" i="35"/>
  <c r="W120" i="35"/>
  <c r="T120" i="35"/>
  <c r="Q120" i="35"/>
  <c r="N120" i="35"/>
  <c r="K120" i="35"/>
  <c r="H120" i="35"/>
  <c r="E120" i="35"/>
  <c r="Z119" i="35"/>
  <c r="W119" i="35"/>
  <c r="T119" i="35"/>
  <c r="Q119" i="35"/>
  <c r="N119" i="35"/>
  <c r="K119" i="35"/>
  <c r="H119" i="35"/>
  <c r="E119" i="35"/>
  <c r="Z118" i="35"/>
  <c r="W118" i="35"/>
  <c r="T118" i="35"/>
  <c r="Q118" i="35"/>
  <c r="P118" i="35"/>
  <c r="N118" i="35"/>
  <c r="K118" i="35"/>
  <c r="H118" i="35"/>
  <c r="E118" i="35"/>
  <c r="Z117" i="35"/>
  <c r="W117" i="35"/>
  <c r="T117" i="35"/>
  <c r="Q117" i="35"/>
  <c r="P117" i="35"/>
  <c r="N117" i="35"/>
  <c r="K117" i="35"/>
  <c r="H117" i="35"/>
  <c r="E117" i="35"/>
  <c r="Z116" i="35"/>
  <c r="W116" i="35"/>
  <c r="T116" i="35"/>
  <c r="Q116" i="35"/>
  <c r="N116" i="35"/>
  <c r="K116" i="35"/>
  <c r="H116" i="35"/>
  <c r="E116" i="35"/>
  <c r="Z115" i="35"/>
  <c r="W115" i="35"/>
  <c r="T115" i="35"/>
  <c r="Q115" i="35"/>
  <c r="N115" i="35"/>
  <c r="K115" i="35"/>
  <c r="H115" i="35"/>
  <c r="E115" i="35"/>
  <c r="Z114" i="35"/>
  <c r="W114" i="35"/>
  <c r="T114" i="35"/>
  <c r="Q114" i="35"/>
  <c r="N114" i="35"/>
  <c r="K114" i="35"/>
  <c r="H114" i="35"/>
  <c r="E114" i="35"/>
  <c r="Z113" i="35"/>
  <c r="W113" i="35"/>
  <c r="T113" i="35"/>
  <c r="Q113" i="35"/>
  <c r="N113" i="35"/>
  <c r="K113" i="35"/>
  <c r="H113" i="35"/>
  <c r="E113" i="35"/>
  <c r="Z112" i="35"/>
  <c r="W112" i="35"/>
  <c r="T112" i="35"/>
  <c r="Q112" i="35"/>
  <c r="N112" i="35"/>
  <c r="K112" i="35"/>
  <c r="H112" i="35"/>
  <c r="E112" i="35"/>
  <c r="Z111" i="35"/>
  <c r="W111" i="35"/>
  <c r="T111" i="35"/>
  <c r="Q111" i="35"/>
  <c r="N111" i="35"/>
  <c r="K111" i="35"/>
  <c r="H111" i="35"/>
  <c r="E111" i="35"/>
  <c r="Z110" i="35"/>
  <c r="W110" i="35"/>
  <c r="T110" i="35"/>
  <c r="Q110" i="35"/>
  <c r="N110" i="35"/>
  <c r="K110" i="35"/>
  <c r="H110" i="35"/>
  <c r="E110" i="35"/>
  <c r="Z109" i="35"/>
  <c r="W109" i="35"/>
  <c r="T109" i="35"/>
  <c r="Q109" i="35"/>
  <c r="N109" i="35"/>
  <c r="K109" i="35"/>
  <c r="H109" i="35"/>
  <c r="E109" i="35"/>
  <c r="Z108" i="35"/>
  <c r="W108" i="35"/>
  <c r="T108" i="35"/>
  <c r="Q108" i="35"/>
  <c r="N108" i="35"/>
  <c r="K108" i="35"/>
  <c r="H108" i="35"/>
  <c r="E108" i="35"/>
  <c r="Z107" i="35"/>
  <c r="W107" i="35"/>
  <c r="T107" i="35"/>
  <c r="Q107" i="35"/>
  <c r="N107" i="35"/>
  <c r="K107" i="35"/>
  <c r="H107" i="35"/>
  <c r="E107" i="35"/>
  <c r="Z106" i="35"/>
  <c r="W106" i="35"/>
  <c r="T106" i="35"/>
  <c r="Q106" i="35"/>
  <c r="N106" i="35"/>
  <c r="K106" i="35"/>
  <c r="H106" i="35"/>
  <c r="E106" i="35"/>
  <c r="P105" i="35"/>
  <c r="Z104" i="35"/>
  <c r="W104" i="35"/>
  <c r="T104" i="35"/>
  <c r="Q104" i="35"/>
  <c r="P104" i="35"/>
  <c r="N104" i="35"/>
  <c r="K104" i="35"/>
  <c r="H104" i="35"/>
  <c r="E104" i="35"/>
  <c r="Z103" i="35"/>
  <c r="W103" i="35"/>
  <c r="T103" i="35"/>
  <c r="Q103" i="35"/>
  <c r="N103" i="35"/>
  <c r="K103" i="35"/>
  <c r="H103" i="35"/>
  <c r="E103" i="35"/>
  <c r="Z102" i="35"/>
  <c r="W102" i="35"/>
  <c r="T102" i="35"/>
  <c r="Q102" i="35"/>
  <c r="N102" i="35"/>
  <c r="K102" i="35"/>
  <c r="H102" i="35"/>
  <c r="E102" i="35"/>
  <c r="Z101" i="35"/>
  <c r="W101" i="35"/>
  <c r="T101" i="35"/>
  <c r="Q101" i="35"/>
  <c r="N101" i="35"/>
  <c r="K101" i="35"/>
  <c r="H101" i="35"/>
  <c r="E101" i="35"/>
  <c r="Z100" i="35"/>
  <c r="W100" i="35"/>
  <c r="T100" i="35"/>
  <c r="Q100" i="35"/>
  <c r="N100" i="35"/>
  <c r="K100" i="35"/>
  <c r="H100" i="35"/>
  <c r="E100" i="35"/>
  <c r="Z99" i="35"/>
  <c r="W99" i="35"/>
  <c r="T99" i="35"/>
  <c r="Q99" i="35"/>
  <c r="N99" i="35"/>
  <c r="K99" i="35"/>
  <c r="H99" i="35"/>
  <c r="E99" i="35"/>
  <c r="Z98" i="35"/>
  <c r="W98" i="35"/>
  <c r="T98" i="35"/>
  <c r="Q98" i="35"/>
  <c r="Z97" i="35"/>
  <c r="W97" i="35"/>
  <c r="T97" i="35"/>
  <c r="Q97" i="35"/>
  <c r="Z96" i="35"/>
  <c r="W96" i="35"/>
  <c r="T96" i="35"/>
  <c r="Q96" i="35"/>
  <c r="Z95" i="35"/>
  <c r="W95" i="35"/>
  <c r="T95" i="35"/>
  <c r="Q95" i="35"/>
  <c r="Z94" i="35"/>
  <c r="W94" i="35"/>
  <c r="T94" i="35"/>
  <c r="Q94" i="35"/>
  <c r="Z93" i="35"/>
  <c r="W93" i="35"/>
  <c r="T93" i="35"/>
  <c r="Q93" i="35"/>
  <c r="FO173" i="1"/>
  <c r="FN173" i="1"/>
  <c r="FM173" i="1"/>
  <c r="FO172" i="1"/>
  <c r="FN172" i="1"/>
  <c r="FM172" i="1"/>
  <c r="FO171" i="1"/>
  <c r="FN171" i="1"/>
  <c r="FM171" i="1"/>
  <c r="FO170" i="1"/>
  <c r="FN170" i="1"/>
  <c r="FM170" i="1"/>
  <c r="FO169" i="1"/>
  <c r="FN169" i="1"/>
  <c r="FM169" i="1"/>
  <c r="FO168" i="1"/>
  <c r="FN168" i="1"/>
  <c r="FM168" i="1"/>
  <c r="FO167" i="1"/>
  <c r="FN167" i="1"/>
  <c r="FM167" i="1"/>
  <c r="FO166" i="1"/>
  <c r="FN166" i="1"/>
  <c r="FM166" i="1"/>
  <c r="FO165" i="1"/>
  <c r="FN165" i="1"/>
  <c r="FM165" i="1"/>
  <c r="FO164" i="1"/>
  <c r="FN164" i="1"/>
  <c r="FM164" i="1"/>
  <c r="FO163" i="1"/>
  <c r="FN163" i="1"/>
  <c r="FM163" i="1"/>
  <c r="FO162" i="1"/>
  <c r="FN162" i="1"/>
  <c r="FM162" i="1"/>
  <c r="FO161" i="1"/>
  <c r="FN161" i="1"/>
  <c r="FM161" i="1"/>
  <c r="FL172" i="1"/>
  <c r="FL171" i="1"/>
  <c r="FL170" i="1"/>
  <c r="FL169" i="1"/>
  <c r="FL168" i="1"/>
  <c r="FL167" i="1"/>
  <c r="FL166" i="1"/>
  <c r="FL165" i="1"/>
  <c r="FL164" i="1"/>
  <c r="FL163" i="1"/>
  <c r="FL162" i="1"/>
  <c r="FL161" i="1"/>
  <c r="N183" i="58"/>
  <c r="K183" i="58"/>
  <c r="H183" i="58"/>
  <c r="N182" i="58"/>
  <c r="K182" i="58"/>
  <c r="H182" i="58"/>
  <c r="E182" i="58"/>
  <c r="N181" i="58"/>
  <c r="K181" i="58"/>
  <c r="H181" i="58"/>
  <c r="E181" i="58"/>
  <c r="N180" i="58"/>
  <c r="K180" i="58"/>
  <c r="H180" i="58"/>
  <c r="E180" i="58"/>
  <c r="N179" i="58"/>
  <c r="K179" i="58"/>
  <c r="H179" i="58"/>
  <c r="E179" i="58"/>
  <c r="N178" i="58"/>
  <c r="K178" i="58"/>
  <c r="H178" i="58"/>
  <c r="E178" i="58"/>
  <c r="N177" i="58"/>
  <c r="K177" i="58"/>
  <c r="H177" i="58"/>
  <c r="E177" i="58"/>
  <c r="N176" i="58"/>
  <c r="K176" i="58"/>
  <c r="H176" i="58"/>
  <c r="E176" i="58"/>
  <c r="N175" i="58"/>
  <c r="K175" i="58"/>
  <c r="H175" i="58"/>
  <c r="E175" i="58"/>
  <c r="N174" i="58"/>
  <c r="K174" i="58"/>
  <c r="H174" i="58"/>
  <c r="E174" i="58"/>
  <c r="N173" i="58"/>
  <c r="K173" i="58"/>
  <c r="H173" i="58"/>
  <c r="E173" i="58"/>
  <c r="N172" i="58"/>
  <c r="K172" i="58"/>
  <c r="H172" i="58"/>
  <c r="E172" i="58"/>
  <c r="N171" i="58"/>
  <c r="K171" i="58"/>
  <c r="H171" i="58"/>
  <c r="E171" i="58"/>
  <c r="N170" i="58"/>
  <c r="K170" i="58"/>
  <c r="H170" i="58"/>
  <c r="E170" i="58"/>
  <c r="N169" i="58"/>
  <c r="K169" i="58"/>
  <c r="H169" i="58"/>
  <c r="E169" i="58"/>
  <c r="N168" i="58"/>
  <c r="K168" i="58"/>
  <c r="H168" i="58"/>
  <c r="E168" i="58"/>
  <c r="N167" i="58"/>
  <c r="K167" i="58"/>
  <c r="H167" i="58"/>
  <c r="E167" i="58"/>
  <c r="N166" i="58"/>
  <c r="K166" i="58"/>
  <c r="H166" i="58"/>
  <c r="E166" i="58"/>
  <c r="N165" i="58"/>
  <c r="K165" i="58"/>
  <c r="H165" i="58"/>
  <c r="E165" i="58"/>
  <c r="N164" i="58"/>
  <c r="K164" i="58"/>
  <c r="H164" i="58"/>
  <c r="E164" i="58"/>
  <c r="N163" i="58"/>
  <c r="K163" i="58"/>
  <c r="H163" i="58"/>
  <c r="E163" i="58"/>
  <c r="N162" i="58"/>
  <c r="K162" i="58"/>
  <c r="H162" i="58"/>
  <c r="E162" i="58"/>
  <c r="N161" i="58"/>
  <c r="K161" i="58"/>
  <c r="H161" i="58"/>
  <c r="E161" i="58"/>
  <c r="N160" i="58"/>
  <c r="K160" i="58"/>
  <c r="H160" i="58"/>
  <c r="E160" i="58"/>
  <c r="N159" i="58"/>
  <c r="K159" i="58"/>
  <c r="H159" i="58"/>
  <c r="E159" i="58"/>
  <c r="N158" i="58"/>
  <c r="K158" i="58"/>
  <c r="H158" i="58"/>
  <c r="E158" i="58"/>
  <c r="N157" i="58"/>
  <c r="K157" i="58"/>
  <c r="H157" i="58"/>
  <c r="E157" i="58"/>
  <c r="N156" i="58"/>
  <c r="K156" i="58"/>
  <c r="H156" i="58"/>
  <c r="E156" i="58"/>
  <c r="N155" i="58"/>
  <c r="K155" i="58"/>
  <c r="H155" i="58"/>
  <c r="E155" i="58"/>
  <c r="N154" i="58"/>
  <c r="K154" i="58"/>
  <c r="H154" i="58"/>
  <c r="E154" i="58"/>
  <c r="N153" i="58"/>
  <c r="K153" i="58"/>
  <c r="H153" i="58"/>
  <c r="E153" i="58"/>
  <c r="N152" i="58"/>
  <c r="K152" i="58"/>
  <c r="H152" i="58"/>
  <c r="E152" i="58"/>
  <c r="N151" i="58"/>
  <c r="K151" i="58"/>
  <c r="H151" i="58"/>
  <c r="E151" i="58"/>
  <c r="N150" i="58"/>
  <c r="K150" i="58"/>
  <c r="H150" i="58"/>
  <c r="E150" i="58"/>
  <c r="N149" i="58"/>
  <c r="K149" i="58"/>
  <c r="H149" i="58"/>
  <c r="E149" i="58"/>
  <c r="N148" i="58"/>
  <c r="K148" i="58"/>
  <c r="H148" i="58"/>
  <c r="E148" i="58"/>
  <c r="N147" i="58"/>
  <c r="K147" i="58"/>
  <c r="H147" i="58"/>
  <c r="E147" i="58"/>
  <c r="N146" i="58"/>
  <c r="K146" i="58"/>
  <c r="H146" i="58"/>
  <c r="E146" i="58"/>
  <c r="N145" i="58"/>
  <c r="K145" i="58"/>
  <c r="H145" i="58"/>
  <c r="E145" i="58"/>
  <c r="N144" i="58"/>
  <c r="K144" i="58"/>
  <c r="H144" i="58"/>
  <c r="E144" i="58"/>
  <c r="N143" i="58"/>
  <c r="K143" i="58"/>
  <c r="H143" i="58"/>
  <c r="E143" i="58"/>
  <c r="N142" i="58"/>
  <c r="K142" i="58"/>
  <c r="H142" i="58"/>
  <c r="E142" i="58"/>
  <c r="N141" i="58"/>
  <c r="K141" i="58"/>
  <c r="H141" i="58"/>
  <c r="E141" i="58"/>
  <c r="N140" i="58"/>
  <c r="K140" i="58"/>
  <c r="H140" i="58"/>
  <c r="E140" i="58"/>
  <c r="N139" i="58"/>
  <c r="K139" i="58"/>
  <c r="H139" i="58"/>
  <c r="E139" i="58"/>
  <c r="N138" i="58"/>
  <c r="K138" i="58"/>
  <c r="H138" i="58"/>
  <c r="E138" i="58"/>
  <c r="N137" i="58"/>
  <c r="K137" i="58"/>
  <c r="H137" i="58"/>
  <c r="E137" i="58"/>
  <c r="N136" i="58"/>
  <c r="K136" i="58"/>
  <c r="H136" i="58"/>
  <c r="E136" i="58"/>
  <c r="N135" i="58"/>
  <c r="K135" i="58"/>
  <c r="H135" i="58"/>
  <c r="E135" i="58"/>
  <c r="N134" i="58"/>
  <c r="K134" i="58"/>
  <c r="H134" i="58"/>
  <c r="E134" i="58"/>
  <c r="N133" i="58"/>
  <c r="K133" i="58"/>
  <c r="H133" i="58"/>
  <c r="E133" i="58"/>
  <c r="N132" i="58"/>
  <c r="K132" i="58"/>
  <c r="H132" i="58"/>
  <c r="E132" i="58"/>
  <c r="N131" i="58"/>
  <c r="K131" i="58"/>
  <c r="H131" i="58"/>
  <c r="E131" i="58"/>
  <c r="N130" i="58"/>
  <c r="K130" i="58"/>
  <c r="H130" i="58"/>
  <c r="E130" i="58"/>
  <c r="N129" i="58"/>
  <c r="K129" i="58"/>
  <c r="H129" i="58"/>
  <c r="E129" i="58"/>
  <c r="N128" i="58"/>
  <c r="K128" i="58"/>
  <c r="H128" i="58"/>
  <c r="E128" i="58"/>
  <c r="N127" i="58"/>
  <c r="K127" i="58"/>
  <c r="H127" i="58"/>
  <c r="E127" i="58"/>
  <c r="N126" i="58"/>
  <c r="K126" i="58"/>
  <c r="H126" i="58"/>
  <c r="E126" i="58"/>
  <c r="N125" i="58"/>
  <c r="K125" i="58"/>
  <c r="H125" i="58"/>
  <c r="E125" i="58"/>
  <c r="N124" i="58"/>
  <c r="K124" i="58"/>
  <c r="H124" i="58"/>
  <c r="E124" i="58"/>
  <c r="N123" i="58"/>
  <c r="K123" i="58"/>
  <c r="H123" i="58"/>
  <c r="E123" i="58"/>
  <c r="N122" i="58"/>
  <c r="K122" i="58"/>
  <c r="H122" i="58"/>
  <c r="E122" i="58"/>
  <c r="N121" i="58"/>
  <c r="K121" i="58"/>
  <c r="H121" i="58"/>
  <c r="E121" i="58"/>
  <c r="N120" i="58"/>
  <c r="K120" i="58"/>
  <c r="H120" i="58"/>
  <c r="E120" i="58"/>
  <c r="N119" i="58"/>
  <c r="K119" i="58"/>
  <c r="H119" i="58"/>
  <c r="E119" i="58"/>
  <c r="N118" i="58"/>
  <c r="K118" i="58"/>
  <c r="H118" i="58"/>
  <c r="E118" i="58"/>
  <c r="N117" i="58"/>
  <c r="K117" i="58"/>
  <c r="H117" i="58"/>
  <c r="E117" i="58"/>
  <c r="N116" i="58"/>
  <c r="K116" i="58"/>
  <c r="H116" i="58"/>
  <c r="E116" i="58"/>
  <c r="N115" i="58"/>
  <c r="K115" i="58"/>
  <c r="H115" i="58"/>
  <c r="E115" i="58"/>
  <c r="N114" i="58"/>
  <c r="K114" i="58"/>
  <c r="H114" i="58"/>
  <c r="E114" i="58"/>
  <c r="N113" i="58"/>
  <c r="K113" i="58"/>
  <c r="H113" i="58"/>
  <c r="E113" i="58"/>
  <c r="N112" i="58"/>
  <c r="K112" i="58"/>
  <c r="H112" i="58"/>
  <c r="E112" i="58"/>
  <c r="N111" i="58"/>
  <c r="K111" i="58"/>
  <c r="H111" i="58"/>
  <c r="E111" i="58"/>
  <c r="N110" i="58"/>
  <c r="K110" i="58"/>
  <c r="H110" i="58"/>
  <c r="E110" i="58"/>
  <c r="N109" i="58"/>
  <c r="K109" i="58"/>
  <c r="H109" i="58"/>
  <c r="E109" i="58"/>
  <c r="N108" i="58"/>
  <c r="K108" i="58"/>
  <c r="H108" i="58"/>
  <c r="E108" i="58"/>
  <c r="N107" i="58"/>
  <c r="K107" i="58"/>
  <c r="H107" i="58"/>
  <c r="E107" i="58"/>
  <c r="N106" i="58"/>
  <c r="K106" i="58"/>
  <c r="H106" i="58"/>
  <c r="E106" i="58"/>
  <c r="N105" i="58"/>
  <c r="K105" i="58"/>
  <c r="H105" i="58"/>
  <c r="E105" i="58"/>
  <c r="N104" i="58"/>
  <c r="K104" i="58"/>
  <c r="H104" i="58"/>
  <c r="E104" i="58"/>
  <c r="N103" i="58"/>
  <c r="K103" i="58"/>
  <c r="H103" i="58"/>
  <c r="E103" i="58"/>
  <c r="N102" i="58"/>
  <c r="K102" i="58"/>
  <c r="H102" i="58"/>
  <c r="E102" i="58"/>
  <c r="N101" i="58"/>
  <c r="K101" i="58"/>
  <c r="H101" i="58"/>
  <c r="E101" i="58"/>
  <c r="N100" i="58"/>
  <c r="K100" i="58"/>
  <c r="H100" i="58"/>
  <c r="E100" i="58"/>
  <c r="N99" i="58"/>
  <c r="K99" i="58"/>
  <c r="H99" i="58"/>
  <c r="E99" i="58"/>
  <c r="N98" i="58"/>
  <c r="K98" i="58"/>
  <c r="H98" i="58"/>
  <c r="E98" i="58"/>
  <c r="N97" i="58"/>
  <c r="K97" i="58"/>
  <c r="H97" i="58"/>
  <c r="E97" i="58"/>
  <c r="N96" i="58"/>
  <c r="K96" i="58"/>
  <c r="H96" i="58"/>
  <c r="E96" i="58"/>
  <c r="N95" i="58"/>
  <c r="K95" i="58"/>
  <c r="H95" i="58"/>
  <c r="E95" i="58"/>
  <c r="N94" i="58"/>
  <c r="K94" i="58"/>
  <c r="H94" i="58"/>
  <c r="E94" i="58"/>
  <c r="N93" i="58"/>
  <c r="K93" i="58"/>
  <c r="H93" i="58"/>
  <c r="E93" i="58"/>
  <c r="N92" i="58"/>
  <c r="K92" i="58"/>
  <c r="H92" i="58"/>
  <c r="E92" i="58"/>
  <c r="N91" i="58"/>
  <c r="K91" i="58"/>
  <c r="H91" i="58"/>
  <c r="E91" i="58"/>
  <c r="N90" i="58"/>
  <c r="K90" i="58"/>
  <c r="H90" i="58"/>
  <c r="E90" i="58"/>
  <c r="N89" i="58"/>
  <c r="K89" i="58"/>
  <c r="H89" i="58"/>
  <c r="E89" i="58"/>
  <c r="N88" i="58"/>
  <c r="K88" i="58"/>
  <c r="H88" i="58"/>
  <c r="E88" i="58"/>
  <c r="N87" i="58"/>
  <c r="K87" i="58"/>
  <c r="H87" i="58"/>
  <c r="E87" i="58"/>
  <c r="N86" i="58"/>
  <c r="K86" i="58"/>
  <c r="H86" i="58"/>
  <c r="E86" i="58"/>
  <c r="N85" i="58"/>
  <c r="K85" i="58"/>
  <c r="H85" i="58"/>
  <c r="E85" i="58"/>
  <c r="N84" i="58"/>
  <c r="K84" i="58"/>
  <c r="H84" i="58"/>
  <c r="E84" i="58"/>
  <c r="N83" i="58"/>
  <c r="K83" i="58"/>
  <c r="H83" i="58"/>
  <c r="E83" i="58"/>
  <c r="N82" i="58"/>
  <c r="K82" i="58"/>
  <c r="H82" i="58"/>
  <c r="E82" i="58"/>
  <c r="N81" i="58"/>
  <c r="K81" i="58"/>
  <c r="H81" i="58"/>
  <c r="E81" i="58"/>
  <c r="N80" i="58"/>
  <c r="K80" i="58"/>
  <c r="H80" i="58"/>
  <c r="E80" i="58"/>
  <c r="N79" i="58"/>
  <c r="K79" i="58"/>
  <c r="H79" i="58"/>
  <c r="E79" i="58"/>
  <c r="N78" i="58"/>
  <c r="K78" i="58"/>
  <c r="H78" i="58"/>
  <c r="E78" i="58"/>
  <c r="N77" i="58"/>
  <c r="K77" i="58"/>
  <c r="H77" i="58"/>
  <c r="E77" i="58"/>
  <c r="N76" i="58"/>
  <c r="K76" i="58"/>
  <c r="H76" i="58"/>
  <c r="E76" i="58"/>
  <c r="N75" i="58"/>
  <c r="K75" i="58"/>
  <c r="H75" i="58"/>
  <c r="E75" i="58"/>
  <c r="N74" i="58"/>
  <c r="K74" i="58"/>
  <c r="H74" i="58"/>
  <c r="E74" i="58"/>
  <c r="N73" i="58"/>
  <c r="K73" i="58"/>
  <c r="H73" i="58"/>
  <c r="E73" i="58"/>
  <c r="N72" i="58"/>
  <c r="K72" i="58"/>
  <c r="H72" i="58"/>
  <c r="E72" i="58"/>
  <c r="N71" i="58"/>
  <c r="K71" i="58"/>
  <c r="H71" i="58"/>
  <c r="E71" i="58"/>
  <c r="N70" i="58"/>
  <c r="K70" i="58"/>
  <c r="H70" i="58"/>
  <c r="E70" i="58"/>
  <c r="N69" i="58"/>
  <c r="K69" i="58"/>
  <c r="H69" i="58"/>
  <c r="E69" i="58"/>
  <c r="N68" i="58"/>
  <c r="K68" i="58"/>
  <c r="H68" i="58"/>
  <c r="E68" i="58"/>
  <c r="N67" i="58"/>
  <c r="K67" i="58"/>
  <c r="H67" i="58"/>
  <c r="E67" i="58"/>
  <c r="N66" i="58"/>
  <c r="K66" i="58"/>
  <c r="H66" i="58"/>
  <c r="E66" i="58"/>
  <c r="N65" i="58"/>
  <c r="K65" i="58"/>
  <c r="H65" i="58"/>
  <c r="E65" i="58"/>
  <c r="N64" i="58"/>
  <c r="K64" i="58"/>
  <c r="H64" i="58"/>
  <c r="E64" i="58"/>
  <c r="N63" i="58"/>
  <c r="K63" i="58"/>
  <c r="H63" i="58"/>
  <c r="E63" i="58"/>
  <c r="N62" i="58"/>
  <c r="K62" i="58"/>
  <c r="H62" i="58"/>
  <c r="E62" i="58"/>
  <c r="N61" i="58"/>
  <c r="K61" i="58"/>
  <c r="H61" i="58"/>
  <c r="E61" i="58"/>
  <c r="N60" i="58"/>
  <c r="K60" i="58"/>
  <c r="H60" i="58"/>
  <c r="E60" i="58"/>
  <c r="N59" i="58"/>
  <c r="K59" i="58"/>
  <c r="H59" i="58"/>
  <c r="E59" i="58"/>
  <c r="N58" i="58"/>
  <c r="K58" i="58"/>
  <c r="H58" i="58"/>
  <c r="E58" i="58"/>
  <c r="N57" i="58"/>
  <c r="K57" i="58"/>
  <c r="H57" i="58"/>
  <c r="E57" i="58"/>
  <c r="N56" i="58"/>
  <c r="K56" i="58"/>
  <c r="H56" i="58"/>
  <c r="E56" i="58"/>
  <c r="N55" i="58"/>
  <c r="K55" i="58"/>
  <c r="H55" i="58"/>
  <c r="E55" i="58"/>
  <c r="N54" i="58"/>
  <c r="K54" i="58"/>
  <c r="H54" i="58"/>
  <c r="E54" i="58"/>
  <c r="N53" i="58"/>
  <c r="K53" i="58"/>
  <c r="H53" i="58"/>
  <c r="E53" i="58"/>
  <c r="N52" i="58"/>
  <c r="K52" i="58"/>
  <c r="H52" i="58"/>
  <c r="E52" i="58"/>
  <c r="N51" i="58"/>
  <c r="K51" i="58"/>
  <c r="H51" i="58"/>
  <c r="E51" i="58"/>
  <c r="N50" i="58"/>
  <c r="K50" i="58"/>
  <c r="H50" i="58"/>
  <c r="E50" i="58"/>
  <c r="N49" i="58"/>
  <c r="K49" i="58"/>
  <c r="H49" i="58"/>
  <c r="E49" i="58"/>
  <c r="N48" i="58"/>
  <c r="K48" i="58"/>
  <c r="H48" i="58"/>
  <c r="E48" i="58"/>
  <c r="N47" i="58"/>
  <c r="K47" i="58"/>
  <c r="H47" i="58"/>
  <c r="E47" i="58"/>
  <c r="N46" i="58"/>
  <c r="K46" i="58"/>
  <c r="H46" i="58"/>
  <c r="E46" i="58"/>
  <c r="N45" i="58"/>
  <c r="K45" i="58"/>
  <c r="H45" i="58"/>
  <c r="E45" i="58"/>
  <c r="N44" i="58"/>
  <c r="K44" i="58"/>
  <c r="H44" i="58"/>
  <c r="E44" i="58"/>
  <c r="N43" i="58"/>
  <c r="K43" i="58"/>
  <c r="H43" i="58"/>
  <c r="E43" i="58"/>
  <c r="N42" i="58"/>
  <c r="K42" i="58"/>
  <c r="H42" i="58"/>
  <c r="E42" i="58"/>
  <c r="N41" i="58"/>
  <c r="K41" i="58"/>
  <c r="H41" i="58"/>
  <c r="E41" i="58"/>
  <c r="N40" i="58"/>
  <c r="K40" i="58"/>
  <c r="H40" i="58"/>
  <c r="E40" i="58"/>
  <c r="N39" i="58"/>
  <c r="K39" i="58"/>
  <c r="H39" i="58"/>
  <c r="E39" i="58"/>
  <c r="N38" i="58"/>
  <c r="K38" i="58"/>
  <c r="H38" i="58"/>
  <c r="E38" i="58"/>
  <c r="N37" i="58"/>
  <c r="K37" i="58"/>
  <c r="H37" i="58"/>
  <c r="E37" i="58"/>
  <c r="N36" i="58"/>
  <c r="K36" i="58"/>
  <c r="H36" i="58"/>
  <c r="E36" i="58"/>
  <c r="N35" i="58"/>
  <c r="K35" i="58"/>
  <c r="H35" i="58"/>
  <c r="E35" i="58"/>
  <c r="N34" i="58"/>
  <c r="K34" i="58"/>
  <c r="H34" i="58"/>
  <c r="E34" i="58"/>
  <c r="N33" i="58"/>
  <c r="K33" i="58"/>
  <c r="H33" i="58"/>
  <c r="E33" i="58"/>
  <c r="N32" i="58"/>
  <c r="K32" i="58"/>
  <c r="H32" i="58"/>
  <c r="E32" i="58"/>
  <c r="N31" i="58"/>
  <c r="K31" i="58"/>
  <c r="H31" i="58"/>
  <c r="E31" i="58"/>
  <c r="N30" i="58"/>
  <c r="K30" i="58"/>
  <c r="H30" i="58"/>
  <c r="E30" i="58"/>
  <c r="N29" i="58"/>
  <c r="K29" i="58"/>
  <c r="H29" i="58"/>
  <c r="E29" i="58"/>
  <c r="N28" i="58"/>
  <c r="K28" i="58"/>
  <c r="H28" i="58"/>
  <c r="E28" i="58"/>
  <c r="E15" i="58"/>
  <c r="H15" i="58"/>
  <c r="K15" i="58"/>
  <c r="N15" i="58"/>
  <c r="E16" i="58"/>
  <c r="H16" i="58"/>
  <c r="K16" i="58"/>
  <c r="N16" i="58"/>
  <c r="E17" i="58"/>
  <c r="H17" i="58"/>
  <c r="K17" i="58"/>
  <c r="N17" i="58"/>
  <c r="E18" i="58"/>
  <c r="H18" i="58"/>
  <c r="K18" i="58"/>
  <c r="N18" i="58"/>
  <c r="E19" i="58"/>
  <c r="H19" i="58"/>
  <c r="K19" i="58"/>
  <c r="N19" i="58"/>
  <c r="E20" i="58"/>
  <c r="H20" i="58"/>
  <c r="K20" i="58"/>
  <c r="N20" i="58"/>
  <c r="E21" i="58"/>
  <c r="H21" i="58"/>
  <c r="K21" i="58"/>
  <c r="N21" i="58"/>
  <c r="E22" i="58"/>
  <c r="H22" i="58"/>
  <c r="K22" i="58"/>
  <c r="N22" i="58"/>
  <c r="E23" i="58"/>
  <c r="H23" i="58"/>
  <c r="K23" i="58"/>
  <c r="N23" i="58"/>
  <c r="E24" i="58"/>
  <c r="H24" i="58"/>
  <c r="K24" i="58"/>
  <c r="N24" i="58"/>
  <c r="E25" i="58"/>
  <c r="H25" i="58"/>
  <c r="K25" i="58"/>
  <c r="N25" i="58"/>
  <c r="E26" i="58"/>
  <c r="H26" i="58"/>
  <c r="K26" i="58"/>
  <c r="N26" i="58"/>
  <c r="N27" i="58"/>
  <c r="K27" i="58"/>
  <c r="H27" i="58"/>
  <c r="E27" i="58"/>
  <c r="AA79" i="70"/>
  <c r="R79" i="70"/>
  <c r="K79" i="70"/>
  <c r="FC289" i="1"/>
  <c r="FC286" i="1"/>
  <c r="FC283" i="1"/>
  <c r="FC280" i="1"/>
  <c r="FC276" i="1"/>
  <c r="FC273" i="1"/>
  <c r="FC270" i="1"/>
  <c r="FC267" i="1"/>
  <c r="FC263" i="1"/>
  <c r="FC260" i="1"/>
  <c r="FC257" i="1"/>
  <c r="FC254" i="1"/>
  <c r="FC250" i="1"/>
  <c r="FC247" i="1"/>
  <c r="FC244" i="1"/>
  <c r="FC241" i="1"/>
  <c r="FC237" i="1"/>
  <c r="FC234" i="1"/>
  <c r="FC231" i="1"/>
  <c r="FC228" i="1"/>
  <c r="FC224" i="1"/>
  <c r="FC221" i="1"/>
  <c r="FC218" i="1"/>
  <c r="AY79" i="70"/>
  <c r="FC215" i="1"/>
  <c r="AW79" i="70"/>
  <c r="FC211" i="1"/>
  <c r="AR79" i="70"/>
  <c r="FC208" i="1"/>
  <c r="AP79" i="70"/>
  <c r="FC205" i="1"/>
  <c r="AN79" i="70"/>
  <c r="FC202" i="1"/>
  <c r="AL79" i="70"/>
  <c r="FC198" i="1"/>
  <c r="AG79" i="70"/>
  <c r="FC195" i="1"/>
  <c r="AE79" i="70"/>
  <c r="FC192" i="1"/>
  <c r="AC79" i="70"/>
  <c r="FC189" i="1"/>
  <c r="FC185" i="1"/>
  <c r="V79" i="70"/>
  <c r="FC182" i="1"/>
  <c r="T79" i="70"/>
  <c r="FC179" i="1"/>
  <c r="FC176" i="1"/>
  <c r="P79" i="70"/>
  <c r="FC172" i="1"/>
  <c r="FC169" i="1"/>
  <c r="I79" i="70"/>
  <c r="FC166" i="1"/>
  <c r="G79" i="70"/>
  <c r="FC163" i="1"/>
  <c r="E79" i="70"/>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EZ289" i="1"/>
  <c r="EY289" i="1"/>
  <c r="EX289" i="1"/>
  <c r="EV289" i="1"/>
  <c r="EU289" i="1"/>
  <c r="ET289" i="1"/>
  <c r="ER289" i="1"/>
  <c r="EQ289" i="1"/>
  <c r="EP289" i="1"/>
  <c r="EN289" i="1"/>
  <c r="EM289" i="1"/>
  <c r="EL289" i="1"/>
  <c r="EK289" i="1"/>
  <c r="EJ289" i="1"/>
  <c r="EI289" i="1"/>
  <c r="EH289" i="1"/>
  <c r="EG289" i="1"/>
  <c r="FB289" i="1"/>
  <c r="EF289" i="1"/>
  <c r="EE289" i="1"/>
  <c r="ED289" i="1"/>
  <c r="EC289" i="1"/>
  <c r="EZ286" i="1"/>
  <c r="EX286" i="1"/>
  <c r="EV286" i="1"/>
  <c r="ET286" i="1"/>
  <c r="ER286" i="1"/>
  <c r="EP286" i="1"/>
  <c r="EN286" i="1"/>
  <c r="EL286" i="1"/>
  <c r="EK286" i="1"/>
  <c r="EJ286" i="1"/>
  <c r="EI286" i="1"/>
  <c r="EH286" i="1"/>
  <c r="EG286" i="1"/>
  <c r="EY286" i="1"/>
  <c r="EF286" i="1"/>
  <c r="EE286" i="1"/>
  <c r="ED286" i="1"/>
  <c r="EC286" i="1"/>
  <c r="EZ283" i="1"/>
  <c r="EY283" i="1"/>
  <c r="EX283" i="1"/>
  <c r="EV283" i="1"/>
  <c r="EU283" i="1"/>
  <c r="ET283" i="1"/>
  <c r="ER283" i="1"/>
  <c r="EQ283" i="1"/>
  <c r="EP283" i="1"/>
  <c r="EN283" i="1"/>
  <c r="EM283" i="1"/>
  <c r="EL283" i="1"/>
  <c r="EK283" i="1"/>
  <c r="EJ283" i="1"/>
  <c r="EI283" i="1"/>
  <c r="EH283" i="1"/>
  <c r="EG283" i="1"/>
  <c r="FB283" i="1"/>
  <c r="EF283" i="1"/>
  <c r="EE283" i="1"/>
  <c r="ED283" i="1"/>
  <c r="EC283" i="1"/>
  <c r="EZ280" i="1"/>
  <c r="EX280" i="1"/>
  <c r="EV280" i="1"/>
  <c r="ET280" i="1"/>
  <c r="ER280" i="1"/>
  <c r="EP280" i="1"/>
  <c r="EN280" i="1"/>
  <c r="EL280" i="1"/>
  <c r="EK280" i="1"/>
  <c r="EJ280" i="1"/>
  <c r="EI280" i="1"/>
  <c r="EH280" i="1"/>
  <c r="EG280" i="1"/>
  <c r="EY280" i="1"/>
  <c r="EF280" i="1"/>
  <c r="EE280" i="1"/>
  <c r="ED280" i="1"/>
  <c r="EC280" i="1"/>
  <c r="EZ276" i="1"/>
  <c r="EY276" i="1"/>
  <c r="EX276" i="1"/>
  <c r="EV276" i="1"/>
  <c r="EU276" i="1"/>
  <c r="ET276" i="1"/>
  <c r="ER276" i="1"/>
  <c r="EQ276" i="1"/>
  <c r="EP276" i="1"/>
  <c r="EN276" i="1"/>
  <c r="EM276" i="1"/>
  <c r="EL276" i="1"/>
  <c r="EK276" i="1"/>
  <c r="EJ276" i="1"/>
  <c r="EI276" i="1"/>
  <c r="EH276" i="1"/>
  <c r="EG276" i="1"/>
  <c r="FB276" i="1"/>
  <c r="EF276" i="1"/>
  <c r="EE276" i="1"/>
  <c r="ED276" i="1"/>
  <c r="EC276" i="1"/>
  <c r="EZ273" i="1"/>
  <c r="EX273" i="1"/>
  <c r="EV273" i="1"/>
  <c r="ET273" i="1"/>
  <c r="ER273" i="1"/>
  <c r="EP273" i="1"/>
  <c r="EN273" i="1"/>
  <c r="EL273" i="1"/>
  <c r="EK273" i="1"/>
  <c r="EJ273" i="1"/>
  <c r="EI273" i="1"/>
  <c r="EH273" i="1"/>
  <c r="EG273" i="1"/>
  <c r="EW273" i="1"/>
  <c r="EF273" i="1"/>
  <c r="EE273" i="1"/>
  <c r="ED273" i="1"/>
  <c r="EC273" i="1"/>
  <c r="EZ270" i="1"/>
  <c r="EY270" i="1"/>
  <c r="EX270" i="1"/>
  <c r="EV270" i="1"/>
  <c r="EU270" i="1"/>
  <c r="ET270" i="1"/>
  <c r="ER270" i="1"/>
  <c r="EQ270" i="1"/>
  <c r="EP270" i="1"/>
  <c r="EN270" i="1"/>
  <c r="EM270" i="1"/>
  <c r="EL270" i="1"/>
  <c r="EK270" i="1"/>
  <c r="EJ270" i="1"/>
  <c r="EI270" i="1"/>
  <c r="EH270" i="1"/>
  <c r="EG270" i="1"/>
  <c r="FB270" i="1"/>
  <c r="EF270" i="1"/>
  <c r="EE270" i="1"/>
  <c r="ED270" i="1"/>
  <c r="EC270" i="1"/>
  <c r="EZ267" i="1"/>
  <c r="EX267" i="1"/>
  <c r="EV267" i="1"/>
  <c r="ET267" i="1"/>
  <c r="ER267" i="1"/>
  <c r="EP267" i="1"/>
  <c r="EN267" i="1"/>
  <c r="EL267" i="1"/>
  <c r="EK267" i="1"/>
  <c r="EJ267" i="1"/>
  <c r="EI267" i="1"/>
  <c r="EH267" i="1"/>
  <c r="EG267" i="1"/>
  <c r="FA267" i="1"/>
  <c r="EF267" i="1"/>
  <c r="EE267" i="1"/>
  <c r="ED267" i="1"/>
  <c r="EC267" i="1"/>
  <c r="EZ263" i="1"/>
  <c r="EY263" i="1"/>
  <c r="EX263" i="1"/>
  <c r="EV263" i="1"/>
  <c r="EU263" i="1"/>
  <c r="ET263" i="1"/>
  <c r="ER263" i="1"/>
  <c r="EQ263" i="1"/>
  <c r="EP263" i="1"/>
  <c r="EN263" i="1"/>
  <c r="EM263" i="1"/>
  <c r="EL263" i="1"/>
  <c r="EK263" i="1"/>
  <c r="EJ263" i="1"/>
  <c r="EI263" i="1"/>
  <c r="EH263" i="1"/>
  <c r="EG263" i="1"/>
  <c r="FB263" i="1"/>
  <c r="EF263" i="1"/>
  <c r="EE263" i="1"/>
  <c r="ED263" i="1"/>
  <c r="EC263" i="1"/>
  <c r="EZ260" i="1"/>
  <c r="EX260" i="1"/>
  <c r="EV260" i="1"/>
  <c r="ET260" i="1"/>
  <c r="ER260" i="1"/>
  <c r="EP260" i="1"/>
  <c r="EN260" i="1"/>
  <c r="EL260" i="1"/>
  <c r="EK260" i="1"/>
  <c r="EJ260" i="1"/>
  <c r="EI260" i="1"/>
  <c r="EH260" i="1"/>
  <c r="EG260" i="1"/>
  <c r="EY260" i="1"/>
  <c r="EF260" i="1"/>
  <c r="EE260" i="1"/>
  <c r="ED260" i="1"/>
  <c r="EC260" i="1"/>
  <c r="FB257" i="1"/>
  <c r="EZ257" i="1"/>
  <c r="EY257" i="1"/>
  <c r="EX257" i="1"/>
  <c r="EV257" i="1"/>
  <c r="EU257" i="1"/>
  <c r="ET257" i="1"/>
  <c r="ER257" i="1"/>
  <c r="EQ257" i="1"/>
  <c r="EP257" i="1"/>
  <c r="EN257" i="1"/>
  <c r="EM257" i="1"/>
  <c r="EL257" i="1"/>
  <c r="EK257" i="1"/>
  <c r="EJ257" i="1"/>
  <c r="EI257" i="1"/>
  <c r="EH257" i="1"/>
  <c r="EG257" i="1"/>
  <c r="FA257" i="1"/>
  <c r="EF257" i="1"/>
  <c r="EE257" i="1"/>
  <c r="ED257" i="1"/>
  <c r="EC257" i="1"/>
  <c r="EZ254" i="1"/>
  <c r="EX254" i="1"/>
  <c r="EV254" i="1"/>
  <c r="ET254" i="1"/>
  <c r="ER254" i="1"/>
  <c r="EP254" i="1"/>
  <c r="EN254" i="1"/>
  <c r="EL254" i="1"/>
  <c r="EK254" i="1"/>
  <c r="EJ254" i="1"/>
  <c r="EI254" i="1"/>
  <c r="EH254" i="1"/>
  <c r="EG254" i="1"/>
  <c r="EY254" i="1"/>
  <c r="EF254" i="1"/>
  <c r="EE254" i="1"/>
  <c r="ED254" i="1"/>
  <c r="EC254" i="1"/>
  <c r="EZ250" i="1"/>
  <c r="EY250" i="1"/>
  <c r="EX250" i="1"/>
  <c r="EV250" i="1"/>
  <c r="EU250" i="1"/>
  <c r="ET250" i="1"/>
  <c r="ER250" i="1"/>
  <c r="EQ250" i="1"/>
  <c r="EP250" i="1"/>
  <c r="EN250" i="1"/>
  <c r="EM250" i="1"/>
  <c r="EL250" i="1"/>
  <c r="EK250" i="1"/>
  <c r="EJ250" i="1"/>
  <c r="EI250" i="1"/>
  <c r="EH250" i="1"/>
  <c r="EG250" i="1"/>
  <c r="FB250" i="1"/>
  <c r="EF250" i="1"/>
  <c r="EE250" i="1"/>
  <c r="ED250" i="1"/>
  <c r="EC250" i="1"/>
  <c r="EZ247" i="1"/>
  <c r="EX247" i="1"/>
  <c r="EV247" i="1"/>
  <c r="ET247" i="1"/>
  <c r="ER247" i="1"/>
  <c r="EP247" i="1"/>
  <c r="EN247" i="1"/>
  <c r="EL247" i="1"/>
  <c r="EK247" i="1"/>
  <c r="EJ247" i="1"/>
  <c r="EI247" i="1"/>
  <c r="EH247" i="1"/>
  <c r="EG247" i="1"/>
  <c r="EY247" i="1"/>
  <c r="EF247" i="1"/>
  <c r="EE247" i="1"/>
  <c r="ED247" i="1"/>
  <c r="EC247" i="1"/>
  <c r="EZ244" i="1"/>
  <c r="EY244" i="1"/>
  <c r="EX244" i="1"/>
  <c r="EV244" i="1"/>
  <c r="EU244" i="1"/>
  <c r="ET244" i="1"/>
  <c r="ER244" i="1"/>
  <c r="EQ244" i="1"/>
  <c r="EP244" i="1"/>
  <c r="EN244" i="1"/>
  <c r="EM244" i="1"/>
  <c r="EL244" i="1"/>
  <c r="EK244" i="1"/>
  <c r="EJ244" i="1"/>
  <c r="EI244" i="1"/>
  <c r="EH244" i="1"/>
  <c r="EG244" i="1"/>
  <c r="FB244" i="1"/>
  <c r="EF244" i="1"/>
  <c r="EE244" i="1"/>
  <c r="ED244" i="1"/>
  <c r="EC244" i="1"/>
  <c r="EZ241" i="1"/>
  <c r="EX241" i="1"/>
  <c r="EV241" i="1"/>
  <c r="ET241" i="1"/>
  <c r="ER241" i="1"/>
  <c r="EP241" i="1"/>
  <c r="EN241" i="1"/>
  <c r="EL241" i="1"/>
  <c r="EK241" i="1"/>
  <c r="EJ241" i="1"/>
  <c r="EI241" i="1"/>
  <c r="EH241" i="1"/>
  <c r="EG241" i="1"/>
  <c r="EY241" i="1"/>
  <c r="EF241" i="1"/>
  <c r="EE241" i="1"/>
  <c r="ED241" i="1"/>
  <c r="EC241" i="1"/>
  <c r="EZ237" i="1"/>
  <c r="EY237" i="1"/>
  <c r="EX237" i="1"/>
  <c r="EV237" i="1"/>
  <c r="EU237" i="1"/>
  <c r="ET237" i="1"/>
  <c r="ER237" i="1"/>
  <c r="EQ237" i="1"/>
  <c r="EP237" i="1"/>
  <c r="EN237" i="1"/>
  <c r="EM237" i="1"/>
  <c r="EL237" i="1"/>
  <c r="EK237" i="1"/>
  <c r="EJ237" i="1"/>
  <c r="EI237" i="1"/>
  <c r="EH237" i="1"/>
  <c r="EG237" i="1"/>
  <c r="FB237" i="1"/>
  <c r="EF237" i="1"/>
  <c r="EE237" i="1"/>
  <c r="ED237" i="1"/>
  <c r="EC237" i="1"/>
  <c r="EZ234" i="1"/>
  <c r="EX234" i="1"/>
  <c r="EV234" i="1"/>
  <c r="ET234" i="1"/>
  <c r="ER234" i="1"/>
  <c r="EP234" i="1"/>
  <c r="EN234" i="1"/>
  <c r="EL234" i="1"/>
  <c r="EK234" i="1"/>
  <c r="EJ234" i="1"/>
  <c r="EI234" i="1"/>
  <c r="EH234" i="1"/>
  <c r="EG234" i="1"/>
  <c r="EY234" i="1"/>
  <c r="EF234" i="1"/>
  <c r="EE234" i="1"/>
  <c r="ED234" i="1"/>
  <c r="EC234" i="1"/>
  <c r="EZ231" i="1"/>
  <c r="EY231" i="1"/>
  <c r="EX231" i="1"/>
  <c r="EV231" i="1"/>
  <c r="EU231" i="1"/>
  <c r="ET231" i="1"/>
  <c r="ER231" i="1"/>
  <c r="EQ231" i="1"/>
  <c r="EP231" i="1"/>
  <c r="EN231" i="1"/>
  <c r="EM231" i="1"/>
  <c r="EL231" i="1"/>
  <c r="EK231" i="1"/>
  <c r="EJ231" i="1"/>
  <c r="EI231" i="1"/>
  <c r="EH231" i="1"/>
  <c r="EG231" i="1"/>
  <c r="FB231" i="1"/>
  <c r="EF231" i="1"/>
  <c r="EE231" i="1"/>
  <c r="ED231" i="1"/>
  <c r="EC231" i="1"/>
  <c r="EZ228" i="1"/>
  <c r="EX228" i="1"/>
  <c r="EV228" i="1"/>
  <c r="ET228" i="1"/>
  <c r="ER228" i="1"/>
  <c r="EP228" i="1"/>
  <c r="EN228" i="1"/>
  <c r="EL228" i="1"/>
  <c r="EK228" i="1"/>
  <c r="EJ228" i="1"/>
  <c r="EI228" i="1"/>
  <c r="EH228" i="1"/>
  <c r="EG228" i="1"/>
  <c r="EY228" i="1"/>
  <c r="EF228" i="1"/>
  <c r="EE228" i="1"/>
  <c r="ED228" i="1"/>
  <c r="EC228" i="1"/>
  <c r="EZ224" i="1"/>
  <c r="EY224" i="1"/>
  <c r="EX224" i="1"/>
  <c r="EV224" i="1"/>
  <c r="EU224" i="1"/>
  <c r="ET224" i="1"/>
  <c r="ER224" i="1"/>
  <c r="EQ224" i="1"/>
  <c r="EP224" i="1"/>
  <c r="EN224" i="1"/>
  <c r="EM224" i="1"/>
  <c r="EL224" i="1"/>
  <c r="EK224" i="1"/>
  <c r="EJ224" i="1"/>
  <c r="EI224" i="1"/>
  <c r="EH224" i="1"/>
  <c r="EG224" i="1"/>
  <c r="FB224" i="1"/>
  <c r="EF224" i="1"/>
  <c r="EE224" i="1"/>
  <c r="ED224" i="1"/>
  <c r="EC224" i="1"/>
  <c r="EZ221" i="1"/>
  <c r="EX221" i="1"/>
  <c r="EV221" i="1"/>
  <c r="ET221" i="1"/>
  <c r="ER221" i="1"/>
  <c r="EP221" i="1"/>
  <c r="EN221" i="1"/>
  <c r="EL221" i="1"/>
  <c r="EK221" i="1"/>
  <c r="EJ221" i="1"/>
  <c r="EI221" i="1"/>
  <c r="EH221" i="1"/>
  <c r="EG221" i="1"/>
  <c r="EY221" i="1"/>
  <c r="EF221" i="1"/>
  <c r="EE221" i="1"/>
  <c r="ED221" i="1"/>
  <c r="EC221"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244" i="1"/>
  <c r="FD244" i="1"/>
  <c r="FE241" i="1"/>
  <c r="FD241" i="1"/>
  <c r="FE237" i="1"/>
  <c r="FD237" i="1"/>
  <c r="FE234" i="1"/>
  <c r="FD234" i="1"/>
  <c r="FE231" i="1"/>
  <c r="FD231" i="1"/>
  <c r="FE228" i="1"/>
  <c r="FD228" i="1"/>
  <c r="FE224" i="1"/>
  <c r="FD224" i="1"/>
  <c r="FE221" i="1"/>
  <c r="FD221" i="1"/>
  <c r="FE218" i="1"/>
  <c r="AY82" i="70"/>
  <c r="FD218" i="1"/>
  <c r="AY81" i="70"/>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244" i="1"/>
  <c r="FF241" i="1"/>
  <c r="FF237" i="1"/>
  <c r="FF234" i="1"/>
  <c r="FF231" i="1"/>
  <c r="FF228" i="1"/>
  <c r="FF224" i="1"/>
  <c r="FF221" i="1"/>
  <c r="FF218" i="1"/>
  <c r="AY83" i="70"/>
  <c r="FF160" i="1"/>
  <c r="FF147" i="1"/>
  <c r="FF134" i="1"/>
  <c r="FF121" i="1"/>
  <c r="FF108" i="1"/>
  <c r="FF95" i="1"/>
  <c r="FF82" i="1"/>
  <c r="FF69" i="1"/>
  <c r="FF56" i="1"/>
  <c r="FF43" i="1"/>
  <c r="FF30" i="1"/>
  <c r="FF17" i="1"/>
  <c r="EO280" i="1"/>
  <c r="ES280" i="1"/>
  <c r="EW280" i="1"/>
  <c r="FA280" i="1"/>
  <c r="EO286" i="1"/>
  <c r="ES286" i="1"/>
  <c r="EW286" i="1"/>
  <c r="FA286" i="1"/>
  <c r="FB280" i="1"/>
  <c r="FB286" i="1"/>
  <c r="EM280" i="1"/>
  <c r="EQ280" i="1"/>
  <c r="EU280" i="1"/>
  <c r="EO283" i="1"/>
  <c r="ES283" i="1"/>
  <c r="EW283" i="1"/>
  <c r="FA283" i="1"/>
  <c r="EM286" i="1"/>
  <c r="EQ286" i="1"/>
  <c r="EU286" i="1"/>
  <c r="EO289" i="1"/>
  <c r="ES289" i="1"/>
  <c r="EW289" i="1"/>
  <c r="FA289" i="1"/>
  <c r="FA273" i="1"/>
  <c r="FB267" i="1"/>
  <c r="FB273" i="1"/>
  <c r="EM267" i="1"/>
  <c r="EQ267" i="1"/>
  <c r="EU267" i="1"/>
  <c r="EY267" i="1"/>
  <c r="EO270" i="1"/>
  <c r="ES270" i="1"/>
  <c r="EW270" i="1"/>
  <c r="FA270" i="1"/>
  <c r="EM273" i="1"/>
  <c r="EQ273" i="1"/>
  <c r="EU273" i="1"/>
  <c r="EY273" i="1"/>
  <c r="EO276" i="1"/>
  <c r="ES276" i="1"/>
  <c r="EW276" i="1"/>
  <c r="FA276" i="1"/>
  <c r="EO267" i="1"/>
  <c r="ES267" i="1"/>
  <c r="EW267" i="1"/>
  <c r="EO273" i="1"/>
  <c r="ES273" i="1"/>
  <c r="EO254" i="1"/>
  <c r="ES254" i="1"/>
  <c r="EW254" i="1"/>
  <c r="FA254" i="1"/>
  <c r="EO260" i="1"/>
  <c r="ES260" i="1"/>
  <c r="EW260" i="1"/>
  <c r="FA260" i="1"/>
  <c r="FB254" i="1"/>
  <c r="FB260" i="1"/>
  <c r="EM254" i="1"/>
  <c r="EQ254" i="1"/>
  <c r="EU254" i="1"/>
  <c r="EO257" i="1"/>
  <c r="ES257" i="1"/>
  <c r="EW257" i="1"/>
  <c r="EM260" i="1"/>
  <c r="EQ260" i="1"/>
  <c r="EU260" i="1"/>
  <c r="EO263" i="1"/>
  <c r="ES263" i="1"/>
  <c r="EW263" i="1"/>
  <c r="FA263" i="1"/>
  <c r="EO241" i="1"/>
  <c r="ES241" i="1"/>
  <c r="EW241" i="1"/>
  <c r="FA241" i="1"/>
  <c r="EO247" i="1"/>
  <c r="ES247" i="1"/>
  <c r="EW247" i="1"/>
  <c r="FA247" i="1"/>
  <c r="FB241" i="1"/>
  <c r="FB247" i="1"/>
  <c r="EM241" i="1"/>
  <c r="EQ241" i="1"/>
  <c r="EU241" i="1"/>
  <c r="EO244" i="1"/>
  <c r="ES244" i="1"/>
  <c r="EW244" i="1"/>
  <c r="FA244" i="1"/>
  <c r="EM247" i="1"/>
  <c r="EQ247" i="1"/>
  <c r="EU247" i="1"/>
  <c r="EO250" i="1"/>
  <c r="ES250" i="1"/>
  <c r="EW250" i="1"/>
  <c r="FA250" i="1"/>
  <c r="EO228" i="1"/>
  <c r="ES228" i="1"/>
  <c r="EW228" i="1"/>
  <c r="FA228" i="1"/>
  <c r="EO234" i="1"/>
  <c r="ES234" i="1"/>
  <c r="EW234" i="1"/>
  <c r="FA234" i="1"/>
  <c r="FB228" i="1"/>
  <c r="FB234" i="1"/>
  <c r="EM228" i="1"/>
  <c r="EQ228" i="1"/>
  <c r="EU228" i="1"/>
  <c r="EO231" i="1"/>
  <c r="ES231" i="1"/>
  <c r="EW231" i="1"/>
  <c r="FA231" i="1"/>
  <c r="EM234" i="1"/>
  <c r="EQ234" i="1"/>
  <c r="EU234" i="1"/>
  <c r="EO237" i="1"/>
  <c r="ES237" i="1"/>
  <c r="EW237" i="1"/>
  <c r="FA237" i="1"/>
  <c r="EO221" i="1"/>
  <c r="ES221" i="1"/>
  <c r="EW221" i="1"/>
  <c r="FA221" i="1"/>
  <c r="FB221" i="1"/>
  <c r="EM221" i="1"/>
  <c r="EQ221" i="1"/>
  <c r="EU221" i="1"/>
  <c r="EO224" i="1"/>
  <c r="ES224" i="1"/>
  <c r="EW224" i="1"/>
  <c r="FA224" i="1"/>
  <c r="AB181" i="1"/>
  <c r="AB180" i="1"/>
  <c r="FL17" i="1"/>
  <c r="DX17" i="1"/>
  <c r="DS17" i="1"/>
  <c r="DW17" i="1"/>
  <c r="DR17" i="1"/>
  <c r="DV17" i="1"/>
  <c r="DQ17" i="1"/>
  <c r="DU17" i="1"/>
  <c r="DP17" i="1"/>
  <c r="DG17" i="1"/>
  <c r="DO17" i="1"/>
  <c r="DF17" i="1"/>
  <c r="DN17" i="1"/>
  <c r="DE17" i="1"/>
  <c r="DM17" i="1"/>
  <c r="DD17" i="1"/>
  <c r="DH17" i="1"/>
  <c r="CU17" i="1"/>
  <c r="CY17" i="1"/>
  <c r="CT17" i="1"/>
  <c r="CX17" i="1"/>
  <c r="CS17" i="1"/>
  <c r="CW17" i="1"/>
  <c r="CM17" i="1"/>
  <c r="CQ17" i="1"/>
  <c r="CL17" i="1"/>
  <c r="CP17" i="1"/>
  <c r="CK17" i="1"/>
  <c r="CO17" i="1"/>
  <c r="CE17" i="1"/>
  <c r="CI17" i="1"/>
  <c r="CD17" i="1"/>
  <c r="CH17" i="1"/>
  <c r="CC17" i="1"/>
  <c r="CG17" i="1"/>
  <c r="BW17" i="1"/>
  <c r="CA17" i="1"/>
  <c r="BV17" i="1"/>
  <c r="BZ17" i="1"/>
  <c r="BU17" i="1"/>
  <c r="BY17" i="1"/>
  <c r="BO17" i="1"/>
  <c r="BS17" i="1"/>
  <c r="BN17" i="1"/>
  <c r="BR17" i="1"/>
  <c r="BM17" i="1"/>
  <c r="BQ17" i="1"/>
  <c r="BG17" i="1"/>
  <c r="BK17" i="1"/>
  <c r="GE17" i="1"/>
  <c r="BF17" i="1"/>
  <c r="BJ17" i="1"/>
  <c r="GD17" i="1"/>
  <c r="BE17" i="1"/>
  <c r="BI17" i="1"/>
  <c r="GC17" i="1"/>
  <c r="AY17" i="1"/>
  <c r="BC17" i="1"/>
  <c r="AX17" i="1"/>
  <c r="BB17" i="1"/>
  <c r="AW17" i="1"/>
  <c r="BA17" i="1"/>
  <c r="AQ17" i="1"/>
  <c r="AU17" i="1"/>
  <c r="AP17" i="1"/>
  <c r="AT17" i="1"/>
  <c r="AO17" i="1"/>
  <c r="AS17" i="1"/>
  <c r="AI17" i="1"/>
  <c r="AH17" i="1"/>
  <c r="AG17" i="1"/>
  <c r="AE17" i="1"/>
  <c r="AD17" i="1"/>
  <c r="AC17" i="1"/>
  <c r="S17" i="1"/>
  <c r="R17" i="1"/>
  <c r="Q17" i="1"/>
  <c r="O17" i="1"/>
  <c r="N17" i="1"/>
  <c r="M17" i="1"/>
  <c r="G17" i="1"/>
  <c r="F17" i="1"/>
  <c r="E17" i="1"/>
  <c r="FL30" i="1"/>
  <c r="DX30" i="1"/>
  <c r="DS30" i="1"/>
  <c r="DW30" i="1"/>
  <c r="DR30" i="1"/>
  <c r="DV30" i="1"/>
  <c r="DQ30" i="1"/>
  <c r="DU30" i="1"/>
  <c r="DP30" i="1"/>
  <c r="DG30" i="1"/>
  <c r="DO30" i="1"/>
  <c r="DF30" i="1"/>
  <c r="DN30" i="1"/>
  <c r="DE30" i="1"/>
  <c r="DM30" i="1"/>
  <c r="DD30" i="1"/>
  <c r="DL30" i="1"/>
  <c r="CU30" i="1"/>
  <c r="CY30" i="1"/>
  <c r="CT30" i="1"/>
  <c r="CX30" i="1"/>
  <c r="CS30" i="1"/>
  <c r="CW30" i="1"/>
  <c r="CM30" i="1"/>
  <c r="CQ30" i="1"/>
  <c r="CL30" i="1"/>
  <c r="CP30" i="1"/>
  <c r="CK30" i="1"/>
  <c r="CO30" i="1"/>
  <c r="CE30" i="1"/>
  <c r="CI30" i="1"/>
  <c r="CD30" i="1"/>
  <c r="CH30" i="1"/>
  <c r="CC30" i="1"/>
  <c r="CG30" i="1"/>
  <c r="BW30" i="1"/>
  <c r="CA30" i="1"/>
  <c r="BV30" i="1"/>
  <c r="BZ30" i="1"/>
  <c r="BU30" i="1"/>
  <c r="BY30" i="1"/>
  <c r="BO30" i="1"/>
  <c r="BS30" i="1"/>
  <c r="BN30" i="1"/>
  <c r="BR30" i="1"/>
  <c r="BM30" i="1"/>
  <c r="BQ30" i="1"/>
  <c r="BG30" i="1"/>
  <c r="BK30" i="1"/>
  <c r="GE30" i="1"/>
  <c r="BF30" i="1"/>
  <c r="BJ30" i="1"/>
  <c r="GD30" i="1"/>
  <c r="BE30" i="1"/>
  <c r="BI30" i="1"/>
  <c r="GC30" i="1"/>
  <c r="AY30" i="1"/>
  <c r="BC30" i="1"/>
  <c r="AX30" i="1"/>
  <c r="BB30" i="1"/>
  <c r="AW30" i="1"/>
  <c r="BA30" i="1"/>
  <c r="AQ30" i="1"/>
  <c r="AU30" i="1"/>
  <c r="AP30" i="1"/>
  <c r="AT30" i="1"/>
  <c r="AO30" i="1"/>
  <c r="AS30" i="1"/>
  <c r="AI30" i="1"/>
  <c r="AH30" i="1"/>
  <c r="AG30" i="1"/>
  <c r="AE30" i="1"/>
  <c r="AD30" i="1"/>
  <c r="AC30" i="1"/>
  <c r="S30" i="1"/>
  <c r="R30" i="1"/>
  <c r="Q30" i="1"/>
  <c r="O30" i="1"/>
  <c r="N30" i="1"/>
  <c r="M30" i="1"/>
  <c r="G30" i="1"/>
  <c r="F30" i="1"/>
  <c r="E30" i="1"/>
  <c r="FL43" i="1"/>
  <c r="DX43" i="1"/>
  <c r="DS43" i="1"/>
  <c r="DW43" i="1"/>
  <c r="DR43" i="1"/>
  <c r="DV43" i="1"/>
  <c r="DQ43" i="1"/>
  <c r="DU43" i="1"/>
  <c r="DP43" i="1"/>
  <c r="DG43" i="1"/>
  <c r="DO43" i="1"/>
  <c r="DF43" i="1"/>
  <c r="DN43" i="1"/>
  <c r="DE43" i="1"/>
  <c r="DM43" i="1"/>
  <c r="DD43" i="1"/>
  <c r="DL43" i="1"/>
  <c r="CU43" i="1"/>
  <c r="CY43" i="1"/>
  <c r="CT43" i="1"/>
  <c r="CX43" i="1"/>
  <c r="CS43" i="1"/>
  <c r="CW43" i="1"/>
  <c r="CM43" i="1"/>
  <c r="CQ43" i="1"/>
  <c r="CL43" i="1"/>
  <c r="CP43" i="1"/>
  <c r="CK43" i="1"/>
  <c r="CO43" i="1"/>
  <c r="CE43" i="1"/>
  <c r="CI43" i="1"/>
  <c r="CD43" i="1"/>
  <c r="CH43" i="1"/>
  <c r="CC43" i="1"/>
  <c r="CG43" i="1"/>
  <c r="BW43" i="1"/>
  <c r="CA43" i="1"/>
  <c r="BV43" i="1"/>
  <c r="BZ43" i="1"/>
  <c r="BU43" i="1"/>
  <c r="BY43" i="1"/>
  <c r="BO43" i="1"/>
  <c r="BS43" i="1"/>
  <c r="BN43" i="1"/>
  <c r="BR43" i="1"/>
  <c r="BM43" i="1"/>
  <c r="BQ43" i="1"/>
  <c r="BG43" i="1"/>
  <c r="BK43" i="1"/>
  <c r="GE43" i="1"/>
  <c r="BF43" i="1"/>
  <c r="BJ43" i="1"/>
  <c r="GD43" i="1"/>
  <c r="BE43" i="1"/>
  <c r="BI43" i="1"/>
  <c r="GC43" i="1"/>
  <c r="AY43" i="1"/>
  <c r="BC43" i="1"/>
  <c r="AX43" i="1"/>
  <c r="BB43" i="1"/>
  <c r="AW43" i="1"/>
  <c r="BA43" i="1"/>
  <c r="AQ43" i="1"/>
  <c r="AU43" i="1"/>
  <c r="AP43" i="1"/>
  <c r="AT43" i="1"/>
  <c r="AO43" i="1"/>
  <c r="AS43" i="1"/>
  <c r="AI43" i="1"/>
  <c r="AH43" i="1"/>
  <c r="AG43" i="1"/>
  <c r="AE43" i="1"/>
  <c r="AD43" i="1"/>
  <c r="AC43" i="1"/>
  <c r="S43" i="1"/>
  <c r="R43" i="1"/>
  <c r="Q43" i="1"/>
  <c r="O43" i="1"/>
  <c r="N43" i="1"/>
  <c r="M43" i="1"/>
  <c r="G43" i="1"/>
  <c r="F43" i="1"/>
  <c r="E43" i="1"/>
  <c r="FL56" i="1"/>
  <c r="DX56" i="1"/>
  <c r="DS56" i="1"/>
  <c r="DW56" i="1"/>
  <c r="DR56" i="1"/>
  <c r="DV56" i="1"/>
  <c r="DQ56" i="1"/>
  <c r="DU56" i="1"/>
  <c r="DP56" i="1"/>
  <c r="DG56" i="1"/>
  <c r="DO56" i="1"/>
  <c r="DF56" i="1"/>
  <c r="DN56" i="1"/>
  <c r="DE56" i="1"/>
  <c r="DM56" i="1"/>
  <c r="DD56" i="1"/>
  <c r="DL56" i="1"/>
  <c r="CU56" i="1"/>
  <c r="CY56" i="1"/>
  <c r="CT56" i="1"/>
  <c r="CX56" i="1"/>
  <c r="CS56" i="1"/>
  <c r="CW56" i="1"/>
  <c r="CM56" i="1"/>
  <c r="CQ56" i="1"/>
  <c r="CL56" i="1"/>
  <c r="CP56" i="1"/>
  <c r="CK56" i="1"/>
  <c r="CO56" i="1"/>
  <c r="CE56" i="1"/>
  <c r="CI56" i="1"/>
  <c r="CD56" i="1"/>
  <c r="CH56" i="1"/>
  <c r="CC56" i="1"/>
  <c r="CG56" i="1"/>
  <c r="BW56" i="1"/>
  <c r="CA56" i="1"/>
  <c r="BV56" i="1"/>
  <c r="BZ56" i="1"/>
  <c r="BU56" i="1"/>
  <c r="BY56" i="1"/>
  <c r="BO56" i="1"/>
  <c r="BS56" i="1"/>
  <c r="BN56" i="1"/>
  <c r="BR56" i="1"/>
  <c r="BM56" i="1"/>
  <c r="BQ56" i="1"/>
  <c r="BG56" i="1"/>
  <c r="BK56" i="1"/>
  <c r="GE56" i="1"/>
  <c r="BF56" i="1"/>
  <c r="BJ56" i="1"/>
  <c r="GD56" i="1"/>
  <c r="BE56" i="1"/>
  <c r="BI56" i="1"/>
  <c r="GC56" i="1"/>
  <c r="AY56" i="1"/>
  <c r="BC56" i="1"/>
  <c r="AX56" i="1"/>
  <c r="BB56" i="1"/>
  <c r="AW56" i="1"/>
  <c r="BA56" i="1"/>
  <c r="AQ56" i="1"/>
  <c r="AU56" i="1"/>
  <c r="AP56" i="1"/>
  <c r="AT56" i="1"/>
  <c r="AO56" i="1"/>
  <c r="AS56" i="1"/>
  <c r="AI56" i="1"/>
  <c r="AH56" i="1"/>
  <c r="AG56" i="1"/>
  <c r="AE56" i="1"/>
  <c r="AD56" i="1"/>
  <c r="AC56" i="1"/>
  <c r="S56" i="1"/>
  <c r="R56" i="1"/>
  <c r="Q56" i="1"/>
  <c r="O56" i="1"/>
  <c r="N56" i="1"/>
  <c r="M56" i="1"/>
  <c r="G56" i="1"/>
  <c r="F56" i="1"/>
  <c r="E56" i="1"/>
  <c r="FL69" i="1"/>
  <c r="DX69" i="1"/>
  <c r="DS69" i="1"/>
  <c r="DW69" i="1"/>
  <c r="DR69" i="1"/>
  <c r="DV69" i="1"/>
  <c r="DQ69" i="1"/>
  <c r="DU69" i="1"/>
  <c r="DP69" i="1"/>
  <c r="DG69" i="1"/>
  <c r="DO69" i="1"/>
  <c r="DF69" i="1"/>
  <c r="DN69" i="1"/>
  <c r="DE69" i="1"/>
  <c r="DM69" i="1"/>
  <c r="DD69" i="1"/>
  <c r="DL69" i="1"/>
  <c r="CU69" i="1"/>
  <c r="CY69" i="1"/>
  <c r="CT69" i="1"/>
  <c r="CX69" i="1"/>
  <c r="CS69" i="1"/>
  <c r="CW69" i="1"/>
  <c r="CM69" i="1"/>
  <c r="CQ69" i="1"/>
  <c r="CL69" i="1"/>
  <c r="CP69" i="1"/>
  <c r="CK69" i="1"/>
  <c r="CO69" i="1"/>
  <c r="CE69" i="1"/>
  <c r="CI69" i="1"/>
  <c r="CD69" i="1"/>
  <c r="CH69" i="1"/>
  <c r="CC69" i="1"/>
  <c r="CG69" i="1"/>
  <c r="BW69" i="1"/>
  <c r="CA69" i="1"/>
  <c r="BV69" i="1"/>
  <c r="BZ69" i="1"/>
  <c r="BU69" i="1"/>
  <c r="BY69" i="1"/>
  <c r="BO69" i="1"/>
  <c r="BS69" i="1"/>
  <c r="BN69" i="1"/>
  <c r="BR69" i="1"/>
  <c r="BM69" i="1"/>
  <c r="BQ69" i="1"/>
  <c r="BG69" i="1"/>
  <c r="BK69" i="1"/>
  <c r="GE69" i="1"/>
  <c r="BF69" i="1"/>
  <c r="BJ69" i="1"/>
  <c r="GD69" i="1"/>
  <c r="BE69" i="1"/>
  <c r="BI69" i="1"/>
  <c r="GC69" i="1"/>
  <c r="AY69" i="1"/>
  <c r="BC69" i="1"/>
  <c r="AX69" i="1"/>
  <c r="BB69" i="1"/>
  <c r="AW69" i="1"/>
  <c r="BA69" i="1"/>
  <c r="AQ69" i="1"/>
  <c r="AU69" i="1"/>
  <c r="AP69" i="1"/>
  <c r="AT69" i="1"/>
  <c r="AO69" i="1"/>
  <c r="AS69" i="1"/>
  <c r="AI69" i="1"/>
  <c r="AH69" i="1"/>
  <c r="AG69" i="1"/>
  <c r="AE69" i="1"/>
  <c r="AD69" i="1"/>
  <c r="AC69" i="1"/>
  <c r="S69" i="1"/>
  <c r="R69" i="1"/>
  <c r="Q69" i="1"/>
  <c r="O69" i="1"/>
  <c r="N69" i="1"/>
  <c r="M69" i="1"/>
  <c r="G69" i="1"/>
  <c r="F69" i="1"/>
  <c r="E69" i="1"/>
  <c r="FL82" i="1"/>
  <c r="DX82" i="1"/>
  <c r="DS82" i="1"/>
  <c r="DW82" i="1"/>
  <c r="DR82" i="1"/>
  <c r="DV82" i="1"/>
  <c r="DQ82" i="1"/>
  <c r="DU82" i="1"/>
  <c r="DP82" i="1"/>
  <c r="DG82" i="1"/>
  <c r="DO82" i="1"/>
  <c r="DF82" i="1"/>
  <c r="DN82" i="1"/>
  <c r="DE82" i="1"/>
  <c r="DM82" i="1"/>
  <c r="DD82" i="1"/>
  <c r="DL82" i="1"/>
  <c r="CU82" i="1"/>
  <c r="CY82" i="1"/>
  <c r="CT82" i="1"/>
  <c r="CX82" i="1"/>
  <c r="CS82" i="1"/>
  <c r="CW82" i="1"/>
  <c r="CM82" i="1"/>
  <c r="CQ82" i="1"/>
  <c r="CL82" i="1"/>
  <c r="CP82" i="1"/>
  <c r="CK82" i="1"/>
  <c r="CO82" i="1"/>
  <c r="CE82" i="1"/>
  <c r="CI82" i="1"/>
  <c r="CD82" i="1"/>
  <c r="CH82" i="1"/>
  <c r="CC82" i="1"/>
  <c r="CG82" i="1"/>
  <c r="BW82" i="1"/>
  <c r="CA82" i="1"/>
  <c r="BV82" i="1"/>
  <c r="BZ82" i="1"/>
  <c r="BU82" i="1"/>
  <c r="BY82" i="1"/>
  <c r="BO82" i="1"/>
  <c r="BS82" i="1"/>
  <c r="BN82" i="1"/>
  <c r="BR82" i="1"/>
  <c r="BM82" i="1"/>
  <c r="BQ82" i="1"/>
  <c r="BG82" i="1"/>
  <c r="BK82" i="1"/>
  <c r="GE82" i="1"/>
  <c r="BF82" i="1"/>
  <c r="BJ82" i="1"/>
  <c r="GD82" i="1"/>
  <c r="BE82" i="1"/>
  <c r="BI82" i="1"/>
  <c r="GC82" i="1"/>
  <c r="AY82" i="1"/>
  <c r="BC82" i="1"/>
  <c r="AX82" i="1"/>
  <c r="BB82" i="1"/>
  <c r="AW82" i="1"/>
  <c r="BA82" i="1"/>
  <c r="AQ82" i="1"/>
  <c r="AU82" i="1"/>
  <c r="AP82" i="1"/>
  <c r="AT82" i="1"/>
  <c r="AO82" i="1"/>
  <c r="AS82" i="1"/>
  <c r="AI82" i="1"/>
  <c r="AH82" i="1"/>
  <c r="AG82" i="1"/>
  <c r="AE82" i="1"/>
  <c r="AD82" i="1"/>
  <c r="AC82" i="1"/>
  <c r="S82" i="1"/>
  <c r="R82" i="1"/>
  <c r="Q82" i="1"/>
  <c r="O82" i="1"/>
  <c r="N82" i="1"/>
  <c r="M82" i="1"/>
  <c r="G82" i="1"/>
  <c r="F82" i="1"/>
  <c r="E82" i="1"/>
  <c r="FL95" i="1"/>
  <c r="DX95" i="1"/>
  <c r="DS95" i="1"/>
  <c r="DW95" i="1"/>
  <c r="DR95" i="1"/>
  <c r="DV95" i="1"/>
  <c r="DQ95" i="1"/>
  <c r="DU95" i="1"/>
  <c r="DP95" i="1"/>
  <c r="DG95" i="1"/>
  <c r="DO95" i="1"/>
  <c r="DF95" i="1"/>
  <c r="DN95" i="1"/>
  <c r="DE95" i="1"/>
  <c r="DM95" i="1"/>
  <c r="DD95" i="1"/>
  <c r="DL95" i="1"/>
  <c r="CU95" i="1"/>
  <c r="CY95" i="1"/>
  <c r="CT95" i="1"/>
  <c r="CX95" i="1"/>
  <c r="CS95" i="1"/>
  <c r="CW95" i="1"/>
  <c r="CM95" i="1"/>
  <c r="CQ95" i="1"/>
  <c r="CL95" i="1"/>
  <c r="CP95" i="1"/>
  <c r="CK95" i="1"/>
  <c r="CO95" i="1"/>
  <c r="CE95" i="1"/>
  <c r="CI95" i="1"/>
  <c r="CD95" i="1"/>
  <c r="CH95" i="1"/>
  <c r="CC95" i="1"/>
  <c r="CG95" i="1"/>
  <c r="BW95" i="1"/>
  <c r="CA95" i="1"/>
  <c r="BV95" i="1"/>
  <c r="BZ95" i="1"/>
  <c r="BU95" i="1"/>
  <c r="BY95" i="1"/>
  <c r="BO95" i="1"/>
  <c r="BS95" i="1"/>
  <c r="BN95" i="1"/>
  <c r="BR95" i="1"/>
  <c r="BM95" i="1"/>
  <c r="BQ95" i="1"/>
  <c r="BG95" i="1"/>
  <c r="BK95" i="1"/>
  <c r="GE95" i="1"/>
  <c r="BF95" i="1"/>
  <c r="BJ95" i="1"/>
  <c r="GD95" i="1"/>
  <c r="BE95" i="1"/>
  <c r="BI95" i="1"/>
  <c r="GC95" i="1"/>
  <c r="AY95" i="1"/>
  <c r="BC95" i="1"/>
  <c r="AX95" i="1"/>
  <c r="BB95" i="1"/>
  <c r="AW95" i="1"/>
  <c r="BA95" i="1"/>
  <c r="AQ95" i="1"/>
  <c r="AU95" i="1"/>
  <c r="AP95" i="1"/>
  <c r="AT95" i="1"/>
  <c r="AO95" i="1"/>
  <c r="AS95" i="1"/>
  <c r="AI95" i="1"/>
  <c r="AH95" i="1"/>
  <c r="AG95" i="1"/>
  <c r="AE95" i="1"/>
  <c r="AD95" i="1"/>
  <c r="AC95" i="1"/>
  <c r="S95" i="1"/>
  <c r="R95" i="1"/>
  <c r="Q95" i="1"/>
  <c r="O95" i="1"/>
  <c r="N95" i="1"/>
  <c r="M95" i="1"/>
  <c r="G95" i="1"/>
  <c r="F95" i="1"/>
  <c r="E95" i="1"/>
  <c r="FL108" i="1"/>
  <c r="DX108" i="1"/>
  <c r="DS108" i="1"/>
  <c r="DW108" i="1"/>
  <c r="DR108" i="1"/>
  <c r="DV108" i="1"/>
  <c r="DQ108" i="1"/>
  <c r="DU108" i="1"/>
  <c r="DP108" i="1"/>
  <c r="DG108" i="1"/>
  <c r="DO108" i="1"/>
  <c r="DF108" i="1"/>
  <c r="DN108" i="1"/>
  <c r="DE108" i="1"/>
  <c r="DM108" i="1"/>
  <c r="DD108" i="1"/>
  <c r="DL108" i="1"/>
  <c r="CU108" i="1"/>
  <c r="CY108" i="1"/>
  <c r="CT108" i="1"/>
  <c r="CX108" i="1"/>
  <c r="CS108" i="1"/>
  <c r="CW108" i="1"/>
  <c r="CM108" i="1"/>
  <c r="CQ108" i="1"/>
  <c r="CL108" i="1"/>
  <c r="CP108" i="1"/>
  <c r="CK108" i="1"/>
  <c r="CO108" i="1"/>
  <c r="CE108" i="1"/>
  <c r="CI108" i="1"/>
  <c r="CD108" i="1"/>
  <c r="CH108" i="1"/>
  <c r="CC108" i="1"/>
  <c r="CG108" i="1"/>
  <c r="BW108" i="1"/>
  <c r="CA108" i="1"/>
  <c r="BV108" i="1"/>
  <c r="BZ108" i="1"/>
  <c r="BU108" i="1"/>
  <c r="BY108" i="1"/>
  <c r="BO108" i="1"/>
  <c r="BS108" i="1"/>
  <c r="BN108" i="1"/>
  <c r="BR108" i="1"/>
  <c r="BM108" i="1"/>
  <c r="BQ108" i="1"/>
  <c r="BG108" i="1"/>
  <c r="BK108" i="1"/>
  <c r="GE108" i="1"/>
  <c r="BF108" i="1"/>
  <c r="BJ108" i="1"/>
  <c r="GD108" i="1"/>
  <c r="BE108" i="1"/>
  <c r="BI108" i="1"/>
  <c r="GC108" i="1"/>
  <c r="AY108" i="1"/>
  <c r="BC108" i="1"/>
  <c r="AX108" i="1"/>
  <c r="BB108" i="1"/>
  <c r="AW108" i="1"/>
  <c r="BA108" i="1"/>
  <c r="AQ108" i="1"/>
  <c r="AU108" i="1"/>
  <c r="AP108" i="1"/>
  <c r="AT108" i="1"/>
  <c r="AO108" i="1"/>
  <c r="AS108" i="1"/>
  <c r="AI108" i="1"/>
  <c r="AH108" i="1"/>
  <c r="AG108" i="1"/>
  <c r="AE108" i="1"/>
  <c r="AD108" i="1"/>
  <c r="AC108" i="1"/>
  <c r="S108" i="1"/>
  <c r="R108" i="1"/>
  <c r="Q108" i="1"/>
  <c r="O108" i="1"/>
  <c r="N108" i="1"/>
  <c r="M108" i="1"/>
  <c r="G108" i="1"/>
  <c r="F108" i="1"/>
  <c r="E108" i="1"/>
  <c r="FL121" i="1"/>
  <c r="DX121" i="1"/>
  <c r="DS121" i="1"/>
  <c r="DW121" i="1"/>
  <c r="DR121" i="1"/>
  <c r="DV121" i="1"/>
  <c r="DQ121" i="1"/>
  <c r="DU121" i="1"/>
  <c r="DP121" i="1"/>
  <c r="DG121" i="1"/>
  <c r="DO121" i="1"/>
  <c r="DF121" i="1"/>
  <c r="DN121" i="1"/>
  <c r="DE121" i="1"/>
  <c r="DM121" i="1"/>
  <c r="DD121" i="1"/>
  <c r="DL121" i="1"/>
  <c r="CU121" i="1"/>
  <c r="CY121" i="1"/>
  <c r="CT121" i="1"/>
  <c r="CX121" i="1"/>
  <c r="CS121" i="1"/>
  <c r="CW121" i="1"/>
  <c r="CM121" i="1"/>
  <c r="CQ121" i="1"/>
  <c r="CL121" i="1"/>
  <c r="CP121" i="1"/>
  <c r="CK121" i="1"/>
  <c r="CO121" i="1"/>
  <c r="CE121" i="1"/>
  <c r="CI121" i="1"/>
  <c r="CD121" i="1"/>
  <c r="CH121" i="1"/>
  <c r="CC121" i="1"/>
  <c r="CG121" i="1"/>
  <c r="BW121" i="1"/>
  <c r="CA121" i="1"/>
  <c r="BV121" i="1"/>
  <c r="BZ121" i="1"/>
  <c r="BU121" i="1"/>
  <c r="BY121" i="1"/>
  <c r="BO121" i="1"/>
  <c r="BS121" i="1"/>
  <c r="BN121" i="1"/>
  <c r="BR121" i="1"/>
  <c r="BM121" i="1"/>
  <c r="BQ121" i="1"/>
  <c r="BG121" i="1"/>
  <c r="BK121" i="1"/>
  <c r="GE121" i="1"/>
  <c r="BF121" i="1"/>
  <c r="BJ121" i="1"/>
  <c r="GD121" i="1"/>
  <c r="BE121" i="1"/>
  <c r="BI121" i="1"/>
  <c r="GC121" i="1"/>
  <c r="AY121" i="1"/>
  <c r="BC121" i="1"/>
  <c r="AX121" i="1"/>
  <c r="BB121" i="1"/>
  <c r="AW121" i="1"/>
  <c r="BA121" i="1"/>
  <c r="AQ121" i="1"/>
  <c r="AU121" i="1"/>
  <c r="AP121" i="1"/>
  <c r="AT121" i="1"/>
  <c r="AO121" i="1"/>
  <c r="AS121" i="1"/>
  <c r="AI121" i="1"/>
  <c r="AH121" i="1"/>
  <c r="AG121" i="1"/>
  <c r="AE121" i="1"/>
  <c r="AD121" i="1"/>
  <c r="AC121" i="1"/>
  <c r="S121" i="1"/>
  <c r="R121" i="1"/>
  <c r="Q121" i="1"/>
  <c r="O121" i="1"/>
  <c r="N121" i="1"/>
  <c r="M121" i="1"/>
  <c r="G121" i="1"/>
  <c r="F121" i="1"/>
  <c r="E121" i="1"/>
  <c r="FL134" i="1"/>
  <c r="DX134" i="1"/>
  <c r="DS134" i="1"/>
  <c r="DW134" i="1"/>
  <c r="DR134" i="1"/>
  <c r="DV134" i="1"/>
  <c r="DQ134" i="1"/>
  <c r="DU134" i="1"/>
  <c r="DP134" i="1"/>
  <c r="DG134" i="1"/>
  <c r="DO134" i="1"/>
  <c r="DF134" i="1"/>
  <c r="DN134" i="1"/>
  <c r="DE134" i="1"/>
  <c r="DM134" i="1"/>
  <c r="DD134" i="1"/>
  <c r="DL134" i="1"/>
  <c r="CU134" i="1"/>
  <c r="CY134" i="1"/>
  <c r="CT134" i="1"/>
  <c r="CX134" i="1"/>
  <c r="CS134" i="1"/>
  <c r="CW134" i="1"/>
  <c r="CM134" i="1"/>
  <c r="CQ134" i="1"/>
  <c r="CL134" i="1"/>
  <c r="CP134" i="1"/>
  <c r="CK134" i="1"/>
  <c r="CO134" i="1"/>
  <c r="CE134" i="1"/>
  <c r="CI134" i="1"/>
  <c r="CD134" i="1"/>
  <c r="CH134" i="1"/>
  <c r="CC134" i="1"/>
  <c r="CG134" i="1"/>
  <c r="BW134" i="1"/>
  <c r="CA134" i="1"/>
  <c r="BV134" i="1"/>
  <c r="BZ134" i="1"/>
  <c r="BU134" i="1"/>
  <c r="BY134" i="1"/>
  <c r="BO134" i="1"/>
  <c r="BS134" i="1"/>
  <c r="BN134" i="1"/>
  <c r="BR134" i="1"/>
  <c r="BM134" i="1"/>
  <c r="BQ134" i="1"/>
  <c r="BG134" i="1"/>
  <c r="BK134" i="1"/>
  <c r="GE134" i="1"/>
  <c r="BF134" i="1"/>
  <c r="BJ134" i="1"/>
  <c r="GD134" i="1"/>
  <c r="BE134" i="1"/>
  <c r="BI134" i="1"/>
  <c r="GC134" i="1"/>
  <c r="AY134" i="1"/>
  <c r="BC134" i="1"/>
  <c r="AX134" i="1"/>
  <c r="BB134" i="1"/>
  <c r="AW134" i="1"/>
  <c r="BA134" i="1"/>
  <c r="AQ134" i="1"/>
  <c r="AU134" i="1"/>
  <c r="AP134" i="1"/>
  <c r="AT134" i="1"/>
  <c r="AO134" i="1"/>
  <c r="AS134" i="1"/>
  <c r="AI134" i="1"/>
  <c r="AH134" i="1"/>
  <c r="AG134" i="1"/>
  <c r="AE134" i="1"/>
  <c r="AD134" i="1"/>
  <c r="AC134" i="1"/>
  <c r="S134" i="1"/>
  <c r="R134" i="1"/>
  <c r="Q134" i="1"/>
  <c r="O134" i="1"/>
  <c r="N134" i="1"/>
  <c r="M134" i="1"/>
  <c r="G134" i="1"/>
  <c r="F134" i="1"/>
  <c r="E134" i="1"/>
  <c r="DX277" i="1"/>
  <c r="DS277" i="1"/>
  <c r="DW277" i="1"/>
  <c r="DR277" i="1"/>
  <c r="DV277" i="1"/>
  <c r="DQ277" i="1"/>
  <c r="DU277" i="1"/>
  <c r="DP277" i="1"/>
  <c r="DG277" i="1"/>
  <c r="DO277" i="1"/>
  <c r="DF277" i="1"/>
  <c r="DN277" i="1"/>
  <c r="DE277" i="1"/>
  <c r="DM277" i="1"/>
  <c r="DD277" i="1"/>
  <c r="DL277" i="1"/>
  <c r="CU277" i="1"/>
  <c r="CY277" i="1"/>
  <c r="CT277" i="1"/>
  <c r="CX277" i="1"/>
  <c r="CS277" i="1"/>
  <c r="CW277" i="1"/>
  <c r="CM277" i="1"/>
  <c r="CQ277" i="1"/>
  <c r="CL277" i="1"/>
  <c r="CP277" i="1"/>
  <c r="CK277" i="1"/>
  <c r="CO277" i="1"/>
  <c r="CE277" i="1"/>
  <c r="CI277" i="1"/>
  <c r="CD277" i="1"/>
  <c r="CH277" i="1"/>
  <c r="CC277" i="1"/>
  <c r="CG277" i="1"/>
  <c r="BW277" i="1"/>
  <c r="CA277" i="1"/>
  <c r="BV277" i="1"/>
  <c r="BZ277" i="1"/>
  <c r="BU277" i="1"/>
  <c r="BY277" i="1"/>
  <c r="BO277" i="1"/>
  <c r="BS277" i="1"/>
  <c r="BN277" i="1"/>
  <c r="BR277" i="1"/>
  <c r="BM277" i="1"/>
  <c r="BQ277" i="1"/>
  <c r="BG277" i="1"/>
  <c r="BK277" i="1"/>
  <c r="GE277" i="1"/>
  <c r="BF277" i="1"/>
  <c r="BJ277" i="1"/>
  <c r="GD277" i="1"/>
  <c r="BE277" i="1"/>
  <c r="BI277" i="1"/>
  <c r="GC277" i="1"/>
  <c r="AY277" i="1"/>
  <c r="BC277" i="1"/>
  <c r="AX277" i="1"/>
  <c r="BB277" i="1"/>
  <c r="AW277" i="1"/>
  <c r="BA277" i="1"/>
  <c r="AQ277" i="1"/>
  <c r="AU277" i="1"/>
  <c r="AP277" i="1"/>
  <c r="AT277" i="1"/>
  <c r="AO277" i="1"/>
  <c r="AS277" i="1"/>
  <c r="AI277" i="1"/>
  <c r="AH277" i="1"/>
  <c r="AG277" i="1"/>
  <c r="AE277" i="1"/>
  <c r="AD277" i="1"/>
  <c r="AC277" i="1"/>
  <c r="S277" i="1"/>
  <c r="R277" i="1"/>
  <c r="Q277" i="1"/>
  <c r="O277" i="1"/>
  <c r="N277" i="1"/>
  <c r="M277" i="1"/>
  <c r="G277" i="1"/>
  <c r="F277" i="1"/>
  <c r="E277" i="1"/>
  <c r="DX264" i="1"/>
  <c r="DS264" i="1"/>
  <c r="DW264" i="1"/>
  <c r="DR264" i="1"/>
  <c r="DV264" i="1"/>
  <c r="DQ264" i="1"/>
  <c r="DU264" i="1"/>
  <c r="DP264" i="1"/>
  <c r="DG264" i="1"/>
  <c r="DO264" i="1"/>
  <c r="DF264" i="1"/>
  <c r="DN264" i="1"/>
  <c r="DE264" i="1"/>
  <c r="DD264" i="1"/>
  <c r="DH264" i="1"/>
  <c r="CU264" i="1"/>
  <c r="CY264" i="1"/>
  <c r="CT264" i="1"/>
  <c r="CX264" i="1"/>
  <c r="CS264" i="1"/>
  <c r="CW264" i="1"/>
  <c r="CM264" i="1"/>
  <c r="CQ264" i="1"/>
  <c r="CL264" i="1"/>
  <c r="CP264" i="1"/>
  <c r="CK264" i="1"/>
  <c r="CO264" i="1"/>
  <c r="CE264" i="1"/>
  <c r="CI264" i="1"/>
  <c r="CD264" i="1"/>
  <c r="CH264" i="1"/>
  <c r="CC264" i="1"/>
  <c r="CG264" i="1"/>
  <c r="BW264" i="1"/>
  <c r="CA264" i="1"/>
  <c r="BV264" i="1"/>
  <c r="BZ264" i="1"/>
  <c r="BU264" i="1"/>
  <c r="BY264" i="1"/>
  <c r="BO264" i="1"/>
  <c r="BS264" i="1"/>
  <c r="BN264" i="1"/>
  <c r="BR264" i="1"/>
  <c r="BM264" i="1"/>
  <c r="BQ264" i="1"/>
  <c r="BG264" i="1"/>
  <c r="BK264" i="1"/>
  <c r="GE264" i="1"/>
  <c r="BF264" i="1"/>
  <c r="BJ264" i="1"/>
  <c r="GD264" i="1"/>
  <c r="BE264" i="1"/>
  <c r="BI264" i="1"/>
  <c r="GC264" i="1"/>
  <c r="AY264" i="1"/>
  <c r="BC264" i="1"/>
  <c r="AX264" i="1"/>
  <c r="BB264" i="1"/>
  <c r="AW264" i="1"/>
  <c r="BA264" i="1"/>
  <c r="AQ264" i="1"/>
  <c r="AU264" i="1"/>
  <c r="AP264" i="1"/>
  <c r="AT264" i="1"/>
  <c r="AO264" i="1"/>
  <c r="AS264" i="1"/>
  <c r="AI264" i="1"/>
  <c r="AH264" i="1"/>
  <c r="AG264" i="1"/>
  <c r="AE264" i="1"/>
  <c r="AD264" i="1"/>
  <c r="AC264" i="1"/>
  <c r="S264" i="1"/>
  <c r="R264" i="1"/>
  <c r="Q264" i="1"/>
  <c r="O264" i="1"/>
  <c r="N264" i="1"/>
  <c r="M264" i="1"/>
  <c r="G264" i="1"/>
  <c r="F264" i="1"/>
  <c r="E264" i="1"/>
  <c r="DX251" i="1"/>
  <c r="DS251" i="1"/>
  <c r="DW251" i="1"/>
  <c r="DR251" i="1"/>
  <c r="DV251" i="1"/>
  <c r="DQ251" i="1"/>
  <c r="DU251" i="1"/>
  <c r="DP251" i="1"/>
  <c r="DG251" i="1"/>
  <c r="DO251" i="1"/>
  <c r="DF251" i="1"/>
  <c r="DE251" i="1"/>
  <c r="DM251" i="1"/>
  <c r="DD251" i="1"/>
  <c r="DL251" i="1"/>
  <c r="CU251" i="1"/>
  <c r="CY251" i="1"/>
  <c r="CT251" i="1"/>
  <c r="CX251" i="1"/>
  <c r="CS251" i="1"/>
  <c r="CW251" i="1"/>
  <c r="CM251" i="1"/>
  <c r="CQ251" i="1"/>
  <c r="CL251" i="1"/>
  <c r="CP251" i="1"/>
  <c r="CK251" i="1"/>
  <c r="CO251" i="1"/>
  <c r="CE251" i="1"/>
  <c r="CI251" i="1"/>
  <c r="CD251" i="1"/>
  <c r="CH251" i="1"/>
  <c r="CC251" i="1"/>
  <c r="CG251" i="1"/>
  <c r="BW251" i="1"/>
  <c r="CA251" i="1"/>
  <c r="BV251" i="1"/>
  <c r="BZ251" i="1"/>
  <c r="BU251" i="1"/>
  <c r="BY251" i="1"/>
  <c r="BO251" i="1"/>
  <c r="BS251" i="1"/>
  <c r="BN251" i="1"/>
  <c r="BR251" i="1"/>
  <c r="BM251" i="1"/>
  <c r="BQ251" i="1"/>
  <c r="BG251" i="1"/>
  <c r="BK251" i="1"/>
  <c r="GE251" i="1"/>
  <c r="BF251" i="1"/>
  <c r="BJ251" i="1"/>
  <c r="GD251" i="1"/>
  <c r="BE251" i="1"/>
  <c r="BI251" i="1"/>
  <c r="GC251" i="1"/>
  <c r="AY251" i="1"/>
  <c r="BC251" i="1"/>
  <c r="AX251" i="1"/>
  <c r="BB251" i="1"/>
  <c r="AW251" i="1"/>
  <c r="BA251" i="1"/>
  <c r="AQ251" i="1"/>
  <c r="AU251" i="1"/>
  <c r="AP251" i="1"/>
  <c r="AT251" i="1"/>
  <c r="AO251" i="1"/>
  <c r="AS251" i="1"/>
  <c r="AI251" i="1"/>
  <c r="AH251" i="1"/>
  <c r="AG251" i="1"/>
  <c r="AE251" i="1"/>
  <c r="AD251" i="1"/>
  <c r="AC251" i="1"/>
  <c r="S251" i="1"/>
  <c r="R251" i="1"/>
  <c r="Q251" i="1"/>
  <c r="O251" i="1"/>
  <c r="N251" i="1"/>
  <c r="M251" i="1"/>
  <c r="G251" i="1"/>
  <c r="F251" i="1"/>
  <c r="E251" i="1"/>
  <c r="DX238" i="1"/>
  <c r="DS238" i="1"/>
  <c r="DW238" i="1"/>
  <c r="DR238" i="1"/>
  <c r="DV238" i="1"/>
  <c r="DQ238" i="1"/>
  <c r="DU238" i="1"/>
  <c r="DP238" i="1"/>
  <c r="DG238" i="1"/>
  <c r="DF238" i="1"/>
  <c r="DN238" i="1"/>
  <c r="DE238" i="1"/>
  <c r="DM238" i="1"/>
  <c r="DD238" i="1"/>
  <c r="DL238" i="1"/>
  <c r="CU238" i="1"/>
  <c r="CY238" i="1"/>
  <c r="CT238" i="1"/>
  <c r="CX238" i="1"/>
  <c r="CS238" i="1"/>
  <c r="CW238" i="1"/>
  <c r="CM238" i="1"/>
  <c r="CQ238" i="1"/>
  <c r="CL238" i="1"/>
  <c r="CP238" i="1"/>
  <c r="CK238" i="1"/>
  <c r="CO238" i="1"/>
  <c r="CE238" i="1"/>
  <c r="CI238" i="1"/>
  <c r="CD238" i="1"/>
  <c r="CH238" i="1"/>
  <c r="CC238" i="1"/>
  <c r="CG238" i="1"/>
  <c r="BW238" i="1"/>
  <c r="CA238" i="1"/>
  <c r="BV238" i="1"/>
  <c r="BZ238" i="1"/>
  <c r="BU238" i="1"/>
  <c r="BY238" i="1"/>
  <c r="BO238" i="1"/>
  <c r="BS238" i="1"/>
  <c r="BN238" i="1"/>
  <c r="BR238" i="1"/>
  <c r="BM238" i="1"/>
  <c r="BQ238" i="1"/>
  <c r="BG238" i="1"/>
  <c r="BK238" i="1"/>
  <c r="GE238" i="1"/>
  <c r="BF238" i="1"/>
  <c r="BJ238" i="1"/>
  <c r="GD238" i="1"/>
  <c r="BE238" i="1"/>
  <c r="BI238" i="1"/>
  <c r="GC238" i="1"/>
  <c r="AY238" i="1"/>
  <c r="BC238" i="1"/>
  <c r="AX238" i="1"/>
  <c r="BB238" i="1"/>
  <c r="AW238" i="1"/>
  <c r="BA238" i="1"/>
  <c r="AQ238" i="1"/>
  <c r="AU238" i="1"/>
  <c r="AP238" i="1"/>
  <c r="AT238" i="1"/>
  <c r="AO238" i="1"/>
  <c r="AS238" i="1"/>
  <c r="AI238" i="1"/>
  <c r="AH238" i="1"/>
  <c r="AG238" i="1"/>
  <c r="AE238" i="1"/>
  <c r="AD238" i="1"/>
  <c r="AC238" i="1"/>
  <c r="S238" i="1"/>
  <c r="R238" i="1"/>
  <c r="Q238" i="1"/>
  <c r="O238" i="1"/>
  <c r="N238" i="1"/>
  <c r="M238" i="1"/>
  <c r="G238" i="1"/>
  <c r="F238" i="1"/>
  <c r="E238" i="1"/>
  <c r="DX225" i="1"/>
  <c r="DW225" i="1"/>
  <c r="DV225" i="1"/>
  <c r="DU225" i="1"/>
  <c r="DG225" i="1"/>
  <c r="EG79" i="64"/>
  <c r="DF225" i="1"/>
  <c r="EG79" i="63"/>
  <c r="DE225" i="1"/>
  <c r="EG79" i="60"/>
  <c r="DD225" i="1"/>
  <c r="CU225" i="1"/>
  <c r="EG72" i="64"/>
  <c r="CT225" i="1"/>
  <c r="EG72" i="63"/>
  <c r="CS225" i="1"/>
  <c r="EG72" i="60"/>
  <c r="CM225" i="1"/>
  <c r="EG69" i="64"/>
  <c r="CL225" i="1"/>
  <c r="EG69" i="63"/>
  <c r="CK225" i="1"/>
  <c r="EG69" i="60"/>
  <c r="CE225" i="1"/>
  <c r="EG66" i="64"/>
  <c r="CD225" i="1"/>
  <c r="EG66" i="63"/>
  <c r="CC225" i="1"/>
  <c r="EG66" i="60"/>
  <c r="BW225" i="1"/>
  <c r="EG63" i="64"/>
  <c r="BV225" i="1"/>
  <c r="EG63" i="63"/>
  <c r="BU225" i="1"/>
  <c r="EG63" i="60"/>
  <c r="BO225" i="1"/>
  <c r="EG60" i="64"/>
  <c r="BN225" i="1"/>
  <c r="EG60" i="63"/>
  <c r="BM225" i="1"/>
  <c r="EG60" i="60"/>
  <c r="BG225" i="1"/>
  <c r="EG57" i="64"/>
  <c r="BF225" i="1"/>
  <c r="EG57" i="63"/>
  <c r="BE225" i="1"/>
  <c r="EG57" i="60"/>
  <c r="AY225" i="1"/>
  <c r="EG54" i="64"/>
  <c r="AX225" i="1"/>
  <c r="EG54" i="63"/>
  <c r="AW225" i="1"/>
  <c r="EG54" i="60"/>
  <c r="AQ225" i="1"/>
  <c r="EG51" i="64"/>
  <c r="AP225" i="1"/>
  <c r="EG51" i="63"/>
  <c r="AO225" i="1"/>
  <c r="EG51" i="60"/>
  <c r="AI225" i="1"/>
  <c r="EG27" i="64"/>
  <c r="AH225" i="1"/>
  <c r="EG27" i="63"/>
  <c r="AG225" i="1"/>
  <c r="EG27" i="60"/>
  <c r="AE225" i="1"/>
  <c r="EG25" i="64"/>
  <c r="AD225" i="1"/>
  <c r="EG25" i="63"/>
  <c r="AC225" i="1"/>
  <c r="EG25" i="60"/>
  <c r="S225" i="1"/>
  <c r="EG18" i="64"/>
  <c r="R225" i="1"/>
  <c r="EG18" i="63"/>
  <c r="Q225" i="1"/>
  <c r="EG18" i="60"/>
  <c r="O225" i="1"/>
  <c r="EG16" i="64"/>
  <c r="N225" i="1"/>
  <c r="EG16" i="63"/>
  <c r="M225" i="1"/>
  <c r="EG16" i="60"/>
  <c r="G225" i="1"/>
  <c r="EG12" i="64"/>
  <c r="F225" i="1"/>
  <c r="EG12" i="63"/>
  <c r="E225" i="1"/>
  <c r="EG12" i="60"/>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AI79" i="70"/>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FL173" i="1"/>
  <c r="E183" i="58"/>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c r="DW160" i="1"/>
  <c r="DR160" i="1"/>
  <c r="DV160" i="1"/>
  <c r="DQ160" i="1"/>
  <c r="DU160" i="1"/>
  <c r="DP160" i="1"/>
  <c r="DG160" i="1"/>
  <c r="DO160" i="1"/>
  <c r="DF160" i="1"/>
  <c r="DN160" i="1"/>
  <c r="DE160" i="1"/>
  <c r="DM160" i="1"/>
  <c r="DD160" i="1"/>
  <c r="DL160" i="1"/>
  <c r="CU160" i="1"/>
  <c r="CY160" i="1"/>
  <c r="CT160" i="1"/>
  <c r="CX160" i="1"/>
  <c r="CS160" i="1"/>
  <c r="CW160" i="1"/>
  <c r="CM160" i="1"/>
  <c r="CQ160" i="1"/>
  <c r="CL160" i="1"/>
  <c r="CP160" i="1"/>
  <c r="CK160" i="1"/>
  <c r="CO160" i="1"/>
  <c r="CE160" i="1"/>
  <c r="CI160" i="1"/>
  <c r="CD160" i="1"/>
  <c r="CH160" i="1"/>
  <c r="CC160" i="1"/>
  <c r="CG160" i="1"/>
  <c r="BW160" i="1"/>
  <c r="CA160" i="1"/>
  <c r="BV160" i="1"/>
  <c r="BZ160" i="1"/>
  <c r="BU160" i="1"/>
  <c r="BY160" i="1"/>
  <c r="BO160" i="1"/>
  <c r="BS160" i="1"/>
  <c r="BN160" i="1"/>
  <c r="BR160" i="1"/>
  <c r="BM160" i="1"/>
  <c r="BQ160" i="1"/>
  <c r="BG160" i="1"/>
  <c r="BK160" i="1"/>
  <c r="GE160" i="1"/>
  <c r="BF160" i="1"/>
  <c r="BJ160" i="1"/>
  <c r="GD160" i="1"/>
  <c r="BE160" i="1"/>
  <c r="BI160" i="1"/>
  <c r="GC160" i="1"/>
  <c r="AY160" i="1"/>
  <c r="BC160" i="1"/>
  <c r="AX160" i="1"/>
  <c r="BB160" i="1"/>
  <c r="AW160" i="1"/>
  <c r="BA160" i="1"/>
  <c r="AQ160" i="1"/>
  <c r="AU160" i="1"/>
  <c r="AP160" i="1"/>
  <c r="AT160" i="1"/>
  <c r="AO160" i="1"/>
  <c r="AS160" i="1"/>
  <c r="AI160" i="1"/>
  <c r="AH160" i="1"/>
  <c r="AG160" i="1"/>
  <c r="AE160" i="1"/>
  <c r="AD160" i="1"/>
  <c r="AC160" i="1"/>
  <c r="S160" i="1"/>
  <c r="R160" i="1"/>
  <c r="Q160" i="1"/>
  <c r="O160" i="1"/>
  <c r="N160" i="1"/>
  <c r="M160" i="1"/>
  <c r="G160" i="1"/>
  <c r="F160" i="1"/>
  <c r="E160" i="1"/>
  <c r="DX147" i="1"/>
  <c r="DS147" i="1"/>
  <c r="DW147" i="1"/>
  <c r="DR147" i="1"/>
  <c r="DV147" i="1"/>
  <c r="DQ147" i="1"/>
  <c r="DU147" i="1"/>
  <c r="DP147" i="1"/>
  <c r="DG147" i="1"/>
  <c r="DO147" i="1"/>
  <c r="DF147" i="1"/>
  <c r="DE147" i="1"/>
  <c r="DM147" i="1"/>
  <c r="DD147" i="1"/>
  <c r="DL147" i="1"/>
  <c r="CU147" i="1"/>
  <c r="CY147" i="1"/>
  <c r="CT147" i="1"/>
  <c r="CX147" i="1"/>
  <c r="CS147" i="1"/>
  <c r="CW147" i="1"/>
  <c r="CM147" i="1"/>
  <c r="CQ147" i="1"/>
  <c r="CL147" i="1"/>
  <c r="CP147" i="1"/>
  <c r="CK147" i="1"/>
  <c r="CO147" i="1"/>
  <c r="CE147" i="1"/>
  <c r="CI147" i="1"/>
  <c r="CD147" i="1"/>
  <c r="CH147" i="1"/>
  <c r="CC147" i="1"/>
  <c r="CG147" i="1"/>
  <c r="BW147" i="1"/>
  <c r="CA147" i="1"/>
  <c r="BV147" i="1"/>
  <c r="BZ147" i="1"/>
  <c r="BU147" i="1"/>
  <c r="BY147" i="1"/>
  <c r="BO147" i="1"/>
  <c r="BS147" i="1"/>
  <c r="BN147" i="1"/>
  <c r="BR147" i="1"/>
  <c r="BM147" i="1"/>
  <c r="BQ147" i="1"/>
  <c r="BG147" i="1"/>
  <c r="BK147" i="1"/>
  <c r="GE147" i="1"/>
  <c r="BF147" i="1"/>
  <c r="BJ147" i="1"/>
  <c r="GD147" i="1"/>
  <c r="BE147" i="1"/>
  <c r="BI147" i="1"/>
  <c r="GC147" i="1"/>
  <c r="AY147" i="1"/>
  <c r="BC147" i="1"/>
  <c r="AX147" i="1"/>
  <c r="BB147" i="1"/>
  <c r="AW147" i="1"/>
  <c r="BA147" i="1"/>
  <c r="E147" i="1"/>
  <c r="F147" i="1"/>
  <c r="G147" i="1"/>
  <c r="M147" i="1"/>
  <c r="N147" i="1"/>
  <c r="O147" i="1"/>
  <c r="Q147" i="1"/>
  <c r="R147" i="1"/>
  <c r="S147" i="1"/>
  <c r="AC147" i="1"/>
  <c r="AD147" i="1"/>
  <c r="AE147" i="1"/>
  <c r="AG147" i="1"/>
  <c r="AH147" i="1"/>
  <c r="AI147" i="1"/>
  <c r="AO147" i="1"/>
  <c r="AS147" i="1"/>
  <c r="AP147" i="1"/>
  <c r="AT147" i="1"/>
  <c r="AQ147" i="1"/>
  <c r="AU147" i="1"/>
  <c r="DH238" i="1"/>
  <c r="DH147" i="1"/>
  <c r="DL264" i="1"/>
  <c r="DH251" i="1"/>
  <c r="DM264" i="1"/>
  <c r="DI264" i="1"/>
  <c r="DN147" i="1"/>
  <c r="DJ147" i="1"/>
  <c r="DN251" i="1"/>
  <c r="DJ251" i="1"/>
  <c r="DH160" i="1"/>
  <c r="DH277" i="1"/>
  <c r="DO238" i="1"/>
  <c r="DK238" i="1"/>
  <c r="DI160" i="1"/>
  <c r="DI147" i="1"/>
  <c r="DI238" i="1"/>
  <c r="DI251" i="1"/>
  <c r="DI277" i="1"/>
  <c r="DJ160" i="1"/>
  <c r="DJ238" i="1"/>
  <c r="DJ264" i="1"/>
  <c r="DJ277" i="1"/>
  <c r="DK160" i="1"/>
  <c r="DK147" i="1"/>
  <c r="DK251" i="1"/>
  <c r="DK264" i="1"/>
  <c r="DK27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U200" i="1"/>
  <c r="J200" i="1"/>
  <c r="K200" i="1"/>
  <c r="I201" i="1"/>
  <c r="J201" i="1"/>
  <c r="V201" i="1"/>
  <c r="K201" i="1"/>
  <c r="W201" i="1"/>
  <c r="I202" i="1"/>
  <c r="U202" i="1"/>
  <c r="CO202" i="1"/>
  <c r="CL70" i="60"/>
  <c r="J202" i="1"/>
  <c r="K202" i="1"/>
  <c r="W202" i="1"/>
  <c r="I203" i="1"/>
  <c r="U203" i="1"/>
  <c r="J203" i="1"/>
  <c r="V203" i="1"/>
  <c r="BB203" i="1"/>
  <c r="CN55" i="63"/>
  <c r="K203" i="1"/>
  <c r="I204" i="1"/>
  <c r="U204" i="1"/>
  <c r="J204" i="1"/>
  <c r="V204" i="1"/>
  <c r="K204" i="1"/>
  <c r="W204" i="1"/>
  <c r="CQ204" i="1"/>
  <c r="CP70" i="64"/>
  <c r="I205" i="1"/>
  <c r="J205" i="1"/>
  <c r="V205" i="1"/>
  <c r="K205" i="1"/>
  <c r="W205" i="1"/>
  <c r="I206" i="1"/>
  <c r="U206" i="1"/>
  <c r="BY206" i="1"/>
  <c r="CT64" i="60"/>
  <c r="J206" i="1"/>
  <c r="K206" i="1"/>
  <c r="W206" i="1"/>
  <c r="I207" i="1"/>
  <c r="U207" i="1"/>
  <c r="J207" i="1"/>
  <c r="V207" i="1"/>
  <c r="CP207" i="1"/>
  <c r="CV70" i="63"/>
  <c r="K207" i="1"/>
  <c r="I208" i="1"/>
  <c r="U208" i="1"/>
  <c r="J208" i="1"/>
  <c r="V208" i="1"/>
  <c r="K208" i="1"/>
  <c r="W208" i="1"/>
  <c r="BC208" i="1"/>
  <c r="CX55" i="64"/>
  <c r="I209" i="1"/>
  <c r="J209" i="1"/>
  <c r="V209" i="1"/>
  <c r="K209" i="1"/>
  <c r="W209" i="1"/>
  <c r="I210" i="1"/>
  <c r="U210" i="1"/>
  <c r="J210" i="1"/>
  <c r="K210" i="1"/>
  <c r="W210" i="1"/>
  <c r="I211" i="1"/>
  <c r="U211" i="1"/>
  <c r="J211" i="1"/>
  <c r="V211" i="1"/>
  <c r="BB211" i="1"/>
  <c r="DD55" i="63"/>
  <c r="K211" i="1"/>
  <c r="I213" i="1"/>
  <c r="DI14" i="60"/>
  <c r="J213" i="1"/>
  <c r="DI14" i="63"/>
  <c r="K213" i="1"/>
  <c r="DI14" i="64"/>
  <c r="I214" i="1"/>
  <c r="DK14" i="60"/>
  <c r="J214" i="1"/>
  <c r="DK14" i="63"/>
  <c r="K214" i="1"/>
  <c r="DK14" i="64"/>
  <c r="I215" i="1"/>
  <c r="DM14" i="60"/>
  <c r="J215" i="1"/>
  <c r="DM14" i="63"/>
  <c r="K215" i="1"/>
  <c r="DM14" i="64"/>
  <c r="I216" i="1"/>
  <c r="DO14" i="60"/>
  <c r="J216" i="1"/>
  <c r="DO14" i="63"/>
  <c r="K216" i="1"/>
  <c r="DO14" i="64"/>
  <c r="I217" i="1"/>
  <c r="DQ14" i="60"/>
  <c r="J217" i="1"/>
  <c r="DQ14" i="63"/>
  <c r="K217" i="1"/>
  <c r="DQ14" i="64"/>
  <c r="I218" i="1"/>
  <c r="DS14" i="60"/>
  <c r="J218" i="1"/>
  <c r="DS14" i="63"/>
  <c r="K218" i="1"/>
  <c r="DS14" i="64"/>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DI23" i="60"/>
  <c r="Z213" i="1"/>
  <c r="DI23" i="63"/>
  <c r="AA213" i="1"/>
  <c r="DI23" i="64"/>
  <c r="Y214" i="1"/>
  <c r="DK23" i="60"/>
  <c r="Z214" i="1"/>
  <c r="DK23" i="63"/>
  <c r="AA214" i="1"/>
  <c r="DK23" i="64"/>
  <c r="Y215" i="1"/>
  <c r="DM23" i="60"/>
  <c r="Z215" i="1"/>
  <c r="DM23" i="63"/>
  <c r="AA215" i="1"/>
  <c r="DM23" i="64"/>
  <c r="Y216" i="1"/>
  <c r="DO23" i="60"/>
  <c r="Z216" i="1"/>
  <c r="DO23" i="63"/>
  <c r="AA216" i="1"/>
  <c r="DO23" i="64"/>
  <c r="Y217" i="1"/>
  <c r="DQ23" i="60"/>
  <c r="Z217" i="1"/>
  <c r="DQ23" i="63"/>
  <c r="AA217" i="1"/>
  <c r="DQ23" i="64"/>
  <c r="Y218" i="1"/>
  <c r="DS23" i="60"/>
  <c r="Z218" i="1"/>
  <c r="DS23" i="63"/>
  <c r="AA218" i="1"/>
  <c r="DS23" i="64"/>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c r="Y186" i="1"/>
  <c r="K17" i="1"/>
  <c r="J17" i="1"/>
  <c r="AA17" i="1"/>
  <c r="Z17" i="1"/>
  <c r="AA277" i="1"/>
  <c r="AA264" i="1"/>
  <c r="AA251" i="1"/>
  <c r="AA238" i="1"/>
  <c r="AA212" i="1"/>
  <c r="AA199" i="1"/>
  <c r="Z186" i="1"/>
  <c r="AA173" i="1"/>
  <c r="AA160" i="1"/>
  <c r="AA134" i="1"/>
  <c r="AA121" i="1"/>
  <c r="AA108" i="1"/>
  <c r="AA95" i="1"/>
  <c r="AA82" i="1"/>
  <c r="AA69" i="1"/>
  <c r="AA56" i="1"/>
  <c r="AA43" i="1"/>
  <c r="AA30" i="1"/>
  <c r="U5" i="1"/>
  <c r="I17" i="1"/>
  <c r="K277" i="1"/>
  <c r="K264" i="1"/>
  <c r="K251" i="1"/>
  <c r="K238" i="1"/>
  <c r="K199" i="1"/>
  <c r="K186" i="1"/>
  <c r="K173" i="1"/>
  <c r="K160" i="1"/>
  <c r="K134" i="1"/>
  <c r="K121" i="1"/>
  <c r="K108" i="1"/>
  <c r="K95" i="1"/>
  <c r="K82" i="1"/>
  <c r="K69" i="1"/>
  <c r="K56" i="1"/>
  <c r="K43" i="1"/>
  <c r="K30" i="1"/>
  <c r="Z277" i="1"/>
  <c r="Z264" i="1"/>
  <c r="Z251" i="1"/>
  <c r="Z238" i="1"/>
  <c r="Z225" i="1"/>
  <c r="EG23" i="63"/>
  <c r="Z199" i="1"/>
  <c r="Z173" i="1"/>
  <c r="Z160" i="1"/>
  <c r="Z134" i="1"/>
  <c r="Z121" i="1"/>
  <c r="Z108" i="1"/>
  <c r="Z95" i="1"/>
  <c r="Z82" i="1"/>
  <c r="Z69" i="1"/>
  <c r="Z56" i="1"/>
  <c r="Z43" i="1"/>
  <c r="Z30" i="1"/>
  <c r="J277" i="1"/>
  <c r="J264" i="1"/>
  <c r="J251" i="1"/>
  <c r="J238" i="1"/>
  <c r="J199" i="1"/>
  <c r="J186" i="1"/>
  <c r="J173" i="1"/>
  <c r="J160" i="1"/>
  <c r="J134" i="1"/>
  <c r="J121" i="1"/>
  <c r="J108" i="1"/>
  <c r="J95" i="1"/>
  <c r="J82" i="1"/>
  <c r="J69" i="1"/>
  <c r="J56" i="1"/>
  <c r="J43" i="1"/>
  <c r="J30" i="1"/>
  <c r="Y277" i="1"/>
  <c r="Y264" i="1"/>
  <c r="Y251" i="1"/>
  <c r="Y238" i="1"/>
  <c r="Y199" i="1"/>
  <c r="Y173" i="1"/>
  <c r="Y160" i="1"/>
  <c r="Y134" i="1"/>
  <c r="Y121" i="1"/>
  <c r="Y108" i="1"/>
  <c r="Y95" i="1"/>
  <c r="Y82" i="1"/>
  <c r="Y69" i="1"/>
  <c r="Y56" i="1"/>
  <c r="Y43" i="1"/>
  <c r="Y30" i="1"/>
  <c r="I277" i="1"/>
  <c r="I264" i="1"/>
  <c r="I251" i="1"/>
  <c r="I238"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U201" i="1"/>
  <c r="V202" i="1"/>
  <c r="W203" i="1"/>
  <c r="U205" i="1"/>
  <c r="V206" i="1"/>
  <c r="W207" i="1"/>
  <c r="AU207" i="1"/>
  <c r="CV52" i="64"/>
  <c r="U209" i="1"/>
  <c r="V210" i="1"/>
  <c r="AT210" i="1"/>
  <c r="DB52" i="63"/>
  <c r="W211" i="1"/>
  <c r="V213" i="1"/>
  <c r="AL213" i="1"/>
  <c r="U214" i="1"/>
  <c r="CW214" i="1"/>
  <c r="DK73" i="60"/>
  <c r="W214" i="1"/>
  <c r="U216" i="1"/>
  <c r="V216" i="1"/>
  <c r="W216" i="1"/>
  <c r="AM216" i="1"/>
  <c r="DC216" i="1"/>
  <c r="DO76" i="64"/>
  <c r="U217" i="1"/>
  <c r="AK217" i="1"/>
  <c r="V217" i="1"/>
  <c r="W217" i="1"/>
  <c r="U218" i="1"/>
  <c r="AK218" i="1"/>
  <c r="DA218" i="1"/>
  <c r="DS76" i="60"/>
  <c r="V218" i="1"/>
  <c r="AL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186" i="1"/>
  <c r="DQ186" i="1"/>
  <c r="W277" i="1"/>
  <c r="V134" i="1"/>
  <c r="V121" i="1"/>
  <c r="V56" i="1"/>
  <c r="V30" i="1"/>
  <c r="U199" i="1"/>
  <c r="DQ199" i="1"/>
  <c r="V17" i="1"/>
  <c r="V277" i="1"/>
  <c r="V264" i="1"/>
  <c r="V251" i="1"/>
  <c r="V238" i="1"/>
  <c r="U173" i="1"/>
  <c r="DQ173" i="1"/>
  <c r="U160" i="1"/>
  <c r="U134" i="1"/>
  <c r="U121" i="1"/>
  <c r="U108" i="1"/>
  <c r="U95" i="1"/>
  <c r="U82" i="1"/>
  <c r="U69" i="1"/>
  <c r="U56" i="1"/>
  <c r="U43" i="1"/>
  <c r="U30" i="1"/>
  <c r="W264" i="1"/>
  <c r="W251" i="1"/>
  <c r="W238" i="1"/>
  <c r="V199" i="1"/>
  <c r="V173" i="1"/>
  <c r="DR173" i="1"/>
  <c r="V95" i="1"/>
  <c r="V82" i="1"/>
  <c r="AK5" i="1"/>
  <c r="U17" i="1"/>
  <c r="W186" i="1"/>
  <c r="DS186" i="1"/>
  <c r="W17" i="1"/>
  <c r="U277" i="1"/>
  <c r="U264" i="1"/>
  <c r="U251" i="1"/>
  <c r="U238" i="1"/>
  <c r="V160" i="1"/>
  <c r="V108" i="1"/>
  <c r="V69" i="1"/>
  <c r="V43" i="1"/>
  <c r="V186" i="1"/>
  <c r="DR186" i="1"/>
  <c r="W199" i="1"/>
  <c r="DS199" i="1"/>
  <c r="W173" i="1"/>
  <c r="DS173" i="1"/>
  <c r="W160" i="1"/>
  <c r="W134" i="1"/>
  <c r="W121" i="1"/>
  <c r="W108" i="1"/>
  <c r="W95" i="1"/>
  <c r="W82" i="1"/>
  <c r="W69" i="1"/>
  <c r="W56" i="1"/>
  <c r="W43" i="1"/>
  <c r="W30" i="1"/>
  <c r="T5" i="1"/>
  <c r="V147" i="1"/>
  <c r="U147" i="1"/>
  <c r="W147" i="1"/>
  <c r="AK6" i="1"/>
  <c r="DA6" i="1"/>
  <c r="AL6" i="1"/>
  <c r="DB6" i="1"/>
  <c r="AM6" i="1"/>
  <c r="DC6" i="1"/>
  <c r="AK7" i="1"/>
  <c r="DA7" i="1"/>
  <c r="AL7" i="1"/>
  <c r="DB7" i="1"/>
  <c r="AM7" i="1"/>
  <c r="DC7" i="1"/>
  <c r="AK8" i="1"/>
  <c r="DA8" i="1"/>
  <c r="AL8" i="1"/>
  <c r="DB8" i="1"/>
  <c r="AM8" i="1"/>
  <c r="DC8" i="1"/>
  <c r="AK9" i="1"/>
  <c r="DA9" i="1"/>
  <c r="AL9" i="1"/>
  <c r="DB9" i="1"/>
  <c r="AM9" i="1"/>
  <c r="DC9" i="1"/>
  <c r="AK10" i="1"/>
  <c r="DA10" i="1"/>
  <c r="AL10" i="1"/>
  <c r="DB10" i="1"/>
  <c r="AM10" i="1"/>
  <c r="DC10" i="1"/>
  <c r="AK11" i="1"/>
  <c r="DA11" i="1"/>
  <c r="AL11" i="1"/>
  <c r="DB11" i="1"/>
  <c r="AM11" i="1"/>
  <c r="DC11" i="1"/>
  <c r="AK12" i="1"/>
  <c r="DA12" i="1"/>
  <c r="AL12" i="1"/>
  <c r="DB12" i="1"/>
  <c r="AM12" i="1"/>
  <c r="DC12" i="1"/>
  <c r="AK13" i="1"/>
  <c r="DA13" i="1"/>
  <c r="AL13" i="1"/>
  <c r="DB13" i="1"/>
  <c r="AM13" i="1"/>
  <c r="DC13" i="1"/>
  <c r="AK14" i="1"/>
  <c r="DA14" i="1"/>
  <c r="AL14" i="1"/>
  <c r="DB14" i="1"/>
  <c r="AM14" i="1"/>
  <c r="DC14" i="1"/>
  <c r="AK15" i="1"/>
  <c r="DA15" i="1"/>
  <c r="AL15" i="1"/>
  <c r="DB15" i="1"/>
  <c r="AM15" i="1"/>
  <c r="DC15" i="1"/>
  <c r="AK16" i="1"/>
  <c r="DA16" i="1"/>
  <c r="AL16" i="1"/>
  <c r="DB16" i="1"/>
  <c r="AM16" i="1"/>
  <c r="DC16" i="1"/>
  <c r="AK18" i="1"/>
  <c r="AL18" i="1"/>
  <c r="AM18" i="1"/>
  <c r="AK19" i="1"/>
  <c r="DA19" i="1"/>
  <c r="AL19" i="1"/>
  <c r="DB19" i="1"/>
  <c r="AM19" i="1"/>
  <c r="DC19" i="1"/>
  <c r="AK20" i="1"/>
  <c r="DA20" i="1"/>
  <c r="AL20" i="1"/>
  <c r="DB20" i="1"/>
  <c r="AM20" i="1"/>
  <c r="DC20" i="1"/>
  <c r="AK21" i="1"/>
  <c r="DA21" i="1"/>
  <c r="AL21" i="1"/>
  <c r="DB21" i="1"/>
  <c r="AM21" i="1"/>
  <c r="DC21" i="1"/>
  <c r="AK22" i="1"/>
  <c r="DA22" i="1"/>
  <c r="AL22" i="1"/>
  <c r="DB22" i="1"/>
  <c r="AM22" i="1"/>
  <c r="DC22" i="1"/>
  <c r="AK23" i="1"/>
  <c r="DA23" i="1"/>
  <c r="AL23" i="1"/>
  <c r="DB23" i="1"/>
  <c r="AM23" i="1"/>
  <c r="DC23" i="1"/>
  <c r="AK24" i="1"/>
  <c r="DA24" i="1"/>
  <c r="AL24" i="1"/>
  <c r="DB24" i="1"/>
  <c r="AM24" i="1"/>
  <c r="DC24" i="1"/>
  <c r="AK25" i="1"/>
  <c r="DA25" i="1"/>
  <c r="AL25" i="1"/>
  <c r="DB25" i="1"/>
  <c r="AM25" i="1"/>
  <c r="DC25" i="1"/>
  <c r="AK26" i="1"/>
  <c r="DA26" i="1"/>
  <c r="AL26" i="1"/>
  <c r="DB26" i="1"/>
  <c r="AM26" i="1"/>
  <c r="DC26" i="1"/>
  <c r="AK27" i="1"/>
  <c r="DA27" i="1"/>
  <c r="AL27" i="1"/>
  <c r="DB27" i="1"/>
  <c r="AM27" i="1"/>
  <c r="DC27" i="1"/>
  <c r="AK28" i="1"/>
  <c r="DA28" i="1"/>
  <c r="AL28" i="1"/>
  <c r="DB28" i="1"/>
  <c r="AM28" i="1"/>
  <c r="DC28" i="1"/>
  <c r="AK29" i="1"/>
  <c r="DA29" i="1"/>
  <c r="AL29" i="1"/>
  <c r="DB29" i="1"/>
  <c r="AM29" i="1"/>
  <c r="DC29" i="1"/>
  <c r="AK31" i="1"/>
  <c r="AL31" i="1"/>
  <c r="AM31" i="1"/>
  <c r="AK32" i="1"/>
  <c r="DA32" i="1"/>
  <c r="AL32" i="1"/>
  <c r="DB32" i="1"/>
  <c r="AM32" i="1"/>
  <c r="DC32" i="1"/>
  <c r="AK33" i="1"/>
  <c r="DA33" i="1"/>
  <c r="AL33" i="1"/>
  <c r="DB33" i="1"/>
  <c r="AM33" i="1"/>
  <c r="DC33" i="1"/>
  <c r="AK34" i="1"/>
  <c r="DA34" i="1"/>
  <c r="AL34" i="1"/>
  <c r="DB34" i="1"/>
  <c r="AM34" i="1"/>
  <c r="DC34" i="1"/>
  <c r="AK35" i="1"/>
  <c r="DA35" i="1"/>
  <c r="AL35" i="1"/>
  <c r="DB35" i="1"/>
  <c r="AM35" i="1"/>
  <c r="DC35" i="1"/>
  <c r="AK36" i="1"/>
  <c r="DA36" i="1"/>
  <c r="AL36" i="1"/>
  <c r="DB36" i="1"/>
  <c r="AM36" i="1"/>
  <c r="DC36" i="1"/>
  <c r="AK37" i="1"/>
  <c r="DA37" i="1"/>
  <c r="AL37" i="1"/>
  <c r="DB37" i="1"/>
  <c r="AM37" i="1"/>
  <c r="DC37" i="1"/>
  <c r="AK38" i="1"/>
  <c r="DA38" i="1"/>
  <c r="AL38" i="1"/>
  <c r="DB38" i="1"/>
  <c r="AM38" i="1"/>
  <c r="DC38" i="1"/>
  <c r="AK39" i="1"/>
  <c r="DA39" i="1"/>
  <c r="AL39" i="1"/>
  <c r="DB39" i="1"/>
  <c r="AM39" i="1"/>
  <c r="DC39" i="1"/>
  <c r="AK40" i="1"/>
  <c r="DA40" i="1"/>
  <c r="AL40" i="1"/>
  <c r="DB40" i="1"/>
  <c r="AM40" i="1"/>
  <c r="DC40" i="1"/>
  <c r="AK41" i="1"/>
  <c r="DA41" i="1"/>
  <c r="AL41" i="1"/>
  <c r="DB41" i="1"/>
  <c r="AM41" i="1"/>
  <c r="DC41" i="1"/>
  <c r="AK42" i="1"/>
  <c r="DA42" i="1"/>
  <c r="AL42" i="1"/>
  <c r="DB42" i="1"/>
  <c r="AM42" i="1"/>
  <c r="DC42" i="1"/>
  <c r="AK44" i="1"/>
  <c r="AL44" i="1"/>
  <c r="AM44" i="1"/>
  <c r="AK45" i="1"/>
  <c r="DA45" i="1"/>
  <c r="AL45" i="1"/>
  <c r="DB45" i="1"/>
  <c r="AM45" i="1"/>
  <c r="DC45" i="1"/>
  <c r="AK46" i="1"/>
  <c r="DA46" i="1"/>
  <c r="AL46" i="1"/>
  <c r="DB46" i="1"/>
  <c r="AM46" i="1"/>
  <c r="DC46" i="1"/>
  <c r="AK47" i="1"/>
  <c r="DA47" i="1"/>
  <c r="AL47" i="1"/>
  <c r="DB47" i="1"/>
  <c r="AM47" i="1"/>
  <c r="DC47" i="1"/>
  <c r="AK48" i="1"/>
  <c r="DA48" i="1"/>
  <c r="AL48" i="1"/>
  <c r="DB48" i="1"/>
  <c r="AM48" i="1"/>
  <c r="DC48" i="1"/>
  <c r="AK49" i="1"/>
  <c r="DA49" i="1"/>
  <c r="AL49" i="1"/>
  <c r="DB49" i="1"/>
  <c r="AM49" i="1"/>
  <c r="DC49" i="1"/>
  <c r="AK50" i="1"/>
  <c r="DA50" i="1"/>
  <c r="AL50" i="1"/>
  <c r="DB50" i="1"/>
  <c r="AM50" i="1"/>
  <c r="DC50" i="1"/>
  <c r="AK51" i="1"/>
  <c r="DA51" i="1"/>
  <c r="AL51" i="1"/>
  <c r="DB51" i="1"/>
  <c r="AM51" i="1"/>
  <c r="DC51" i="1"/>
  <c r="AK52" i="1"/>
  <c r="DA52" i="1"/>
  <c r="AL52" i="1"/>
  <c r="DB52" i="1"/>
  <c r="AM52" i="1"/>
  <c r="DC52" i="1"/>
  <c r="AK53" i="1"/>
  <c r="DA53" i="1"/>
  <c r="AL53" i="1"/>
  <c r="DB53" i="1"/>
  <c r="AM53" i="1"/>
  <c r="DC53" i="1"/>
  <c r="AK54" i="1"/>
  <c r="DA54" i="1"/>
  <c r="AL54" i="1"/>
  <c r="DB54" i="1"/>
  <c r="AM54" i="1"/>
  <c r="DC54" i="1"/>
  <c r="AK55" i="1"/>
  <c r="DA55" i="1"/>
  <c r="AL55" i="1"/>
  <c r="DB55" i="1"/>
  <c r="AM55" i="1"/>
  <c r="DC55" i="1"/>
  <c r="AK57" i="1"/>
  <c r="AL57" i="1"/>
  <c r="AM57" i="1"/>
  <c r="AK58" i="1"/>
  <c r="DA58" i="1"/>
  <c r="AL58" i="1"/>
  <c r="DB58" i="1"/>
  <c r="AM58" i="1"/>
  <c r="DC58" i="1"/>
  <c r="AK59" i="1"/>
  <c r="DA59" i="1"/>
  <c r="AL59" i="1"/>
  <c r="DB59" i="1"/>
  <c r="AM59" i="1"/>
  <c r="DC59" i="1"/>
  <c r="AK60" i="1"/>
  <c r="DA60" i="1"/>
  <c r="AL60" i="1"/>
  <c r="DB60" i="1"/>
  <c r="AM60" i="1"/>
  <c r="DC60" i="1"/>
  <c r="AK61" i="1"/>
  <c r="DA61" i="1"/>
  <c r="AL61" i="1"/>
  <c r="DB61" i="1"/>
  <c r="AM61" i="1"/>
  <c r="DC61" i="1"/>
  <c r="AK62" i="1"/>
  <c r="DA62" i="1"/>
  <c r="AL62" i="1"/>
  <c r="DB62" i="1"/>
  <c r="AM62" i="1"/>
  <c r="DC62" i="1"/>
  <c r="AK63" i="1"/>
  <c r="DA63" i="1"/>
  <c r="AL63" i="1"/>
  <c r="DB63" i="1"/>
  <c r="AM63" i="1"/>
  <c r="DC63" i="1"/>
  <c r="AK64" i="1"/>
  <c r="DA64" i="1"/>
  <c r="AL64" i="1"/>
  <c r="DB64" i="1"/>
  <c r="AM64" i="1"/>
  <c r="DC64" i="1"/>
  <c r="AK65" i="1"/>
  <c r="DA65" i="1"/>
  <c r="AL65" i="1"/>
  <c r="DB65" i="1"/>
  <c r="AM65" i="1"/>
  <c r="DC65" i="1"/>
  <c r="AK66" i="1"/>
  <c r="DA66" i="1"/>
  <c r="AL66" i="1"/>
  <c r="DB66" i="1"/>
  <c r="AM66" i="1"/>
  <c r="DC66" i="1"/>
  <c r="AK67" i="1"/>
  <c r="DA67" i="1"/>
  <c r="AL67" i="1"/>
  <c r="DB67" i="1"/>
  <c r="AM67" i="1"/>
  <c r="DC67" i="1"/>
  <c r="AK68" i="1"/>
  <c r="DA68" i="1"/>
  <c r="AL68" i="1"/>
  <c r="DB68" i="1"/>
  <c r="AM68" i="1"/>
  <c r="DC68" i="1"/>
  <c r="AK70" i="1"/>
  <c r="AL70" i="1"/>
  <c r="AM70" i="1"/>
  <c r="AK71" i="1"/>
  <c r="DA71" i="1"/>
  <c r="AL71" i="1"/>
  <c r="DB71" i="1"/>
  <c r="AM71" i="1"/>
  <c r="DC71" i="1"/>
  <c r="AK72" i="1"/>
  <c r="DA72" i="1"/>
  <c r="AL72" i="1"/>
  <c r="DB72" i="1"/>
  <c r="AM72" i="1"/>
  <c r="DC72" i="1"/>
  <c r="AK73" i="1"/>
  <c r="DA73" i="1"/>
  <c r="AL73" i="1"/>
  <c r="DB73" i="1"/>
  <c r="AM73" i="1"/>
  <c r="DC73" i="1"/>
  <c r="AK74" i="1"/>
  <c r="DA74" i="1"/>
  <c r="AL74" i="1"/>
  <c r="DB74" i="1"/>
  <c r="AM74" i="1"/>
  <c r="DC74" i="1"/>
  <c r="AK75" i="1"/>
  <c r="DA75" i="1"/>
  <c r="AL75" i="1"/>
  <c r="DB75" i="1"/>
  <c r="AM75" i="1"/>
  <c r="DC75" i="1"/>
  <c r="AK76" i="1"/>
  <c r="DA76" i="1"/>
  <c r="AL76" i="1"/>
  <c r="DB76" i="1"/>
  <c r="AM76" i="1"/>
  <c r="DC76" i="1"/>
  <c r="AK77" i="1"/>
  <c r="DA77" i="1"/>
  <c r="AL77" i="1"/>
  <c r="DB77" i="1"/>
  <c r="AM77" i="1"/>
  <c r="DC77" i="1"/>
  <c r="AK78" i="1"/>
  <c r="DA78" i="1"/>
  <c r="AL78" i="1"/>
  <c r="DB78" i="1"/>
  <c r="AM78" i="1"/>
  <c r="DC78" i="1"/>
  <c r="AK79" i="1"/>
  <c r="DA79" i="1"/>
  <c r="AL79" i="1"/>
  <c r="DB79" i="1"/>
  <c r="AM79" i="1"/>
  <c r="DC79" i="1"/>
  <c r="AK80" i="1"/>
  <c r="DA80" i="1"/>
  <c r="AL80" i="1"/>
  <c r="DB80" i="1"/>
  <c r="AM80" i="1"/>
  <c r="DC80" i="1"/>
  <c r="AK81" i="1"/>
  <c r="DA81" i="1"/>
  <c r="AL81" i="1"/>
  <c r="DB81" i="1"/>
  <c r="AM81" i="1"/>
  <c r="DC81" i="1"/>
  <c r="AK83" i="1"/>
  <c r="AL83" i="1"/>
  <c r="AM83" i="1"/>
  <c r="AK84" i="1"/>
  <c r="DA84" i="1"/>
  <c r="AL84" i="1"/>
  <c r="DB84" i="1"/>
  <c r="AM84" i="1"/>
  <c r="DC84" i="1"/>
  <c r="AK85" i="1"/>
  <c r="DA85" i="1"/>
  <c r="AL85" i="1"/>
  <c r="DB85" i="1"/>
  <c r="AM85" i="1"/>
  <c r="DC85" i="1"/>
  <c r="AK86" i="1"/>
  <c r="DA86" i="1"/>
  <c r="AL86" i="1"/>
  <c r="DB86" i="1"/>
  <c r="AM86" i="1"/>
  <c r="DC86" i="1"/>
  <c r="AK87" i="1"/>
  <c r="DA87" i="1"/>
  <c r="AL87" i="1"/>
  <c r="DB87" i="1"/>
  <c r="AM87" i="1"/>
  <c r="DC87" i="1"/>
  <c r="AK88" i="1"/>
  <c r="DA88" i="1"/>
  <c r="AL88" i="1"/>
  <c r="DB88" i="1"/>
  <c r="AM88" i="1"/>
  <c r="DC88" i="1"/>
  <c r="AK89" i="1"/>
  <c r="DA89" i="1"/>
  <c r="AL89" i="1"/>
  <c r="DB89" i="1"/>
  <c r="AM89" i="1"/>
  <c r="DC89" i="1"/>
  <c r="AK90" i="1"/>
  <c r="DA90" i="1"/>
  <c r="AL90" i="1"/>
  <c r="DB90" i="1"/>
  <c r="AM90" i="1"/>
  <c r="DC90" i="1"/>
  <c r="AK91" i="1"/>
  <c r="DA91" i="1"/>
  <c r="AL91" i="1"/>
  <c r="DB91" i="1"/>
  <c r="AM91" i="1"/>
  <c r="DC91" i="1"/>
  <c r="AK92" i="1"/>
  <c r="DA92" i="1"/>
  <c r="AL92" i="1"/>
  <c r="DB92" i="1"/>
  <c r="AM92" i="1"/>
  <c r="DC92" i="1"/>
  <c r="AK93" i="1"/>
  <c r="DA93" i="1"/>
  <c r="AL93" i="1"/>
  <c r="DB93" i="1"/>
  <c r="AM93" i="1"/>
  <c r="DC93" i="1"/>
  <c r="AK94" i="1"/>
  <c r="DA94" i="1"/>
  <c r="AL94" i="1"/>
  <c r="DB94" i="1"/>
  <c r="AM94" i="1"/>
  <c r="DC94" i="1"/>
  <c r="AK96" i="1"/>
  <c r="AL96" i="1"/>
  <c r="AM96" i="1"/>
  <c r="AK97" i="1"/>
  <c r="DA97" i="1"/>
  <c r="AL97" i="1"/>
  <c r="DB97" i="1"/>
  <c r="AM97" i="1"/>
  <c r="DC97" i="1"/>
  <c r="AK98" i="1"/>
  <c r="DA98" i="1"/>
  <c r="AL98" i="1"/>
  <c r="DB98" i="1"/>
  <c r="AM98" i="1"/>
  <c r="DC98" i="1"/>
  <c r="AK99" i="1"/>
  <c r="DA99" i="1"/>
  <c r="AL99" i="1"/>
  <c r="DB99" i="1"/>
  <c r="AM99" i="1"/>
  <c r="DC99" i="1"/>
  <c r="AK100" i="1"/>
  <c r="DA100" i="1"/>
  <c r="AL100" i="1"/>
  <c r="DB100" i="1"/>
  <c r="AM100" i="1"/>
  <c r="DC100" i="1"/>
  <c r="AK101" i="1"/>
  <c r="DA101" i="1"/>
  <c r="AL101" i="1"/>
  <c r="DB101" i="1"/>
  <c r="AM101" i="1"/>
  <c r="DC101" i="1"/>
  <c r="AK102" i="1"/>
  <c r="DA102" i="1"/>
  <c r="AL102" i="1"/>
  <c r="DB102" i="1"/>
  <c r="AM102" i="1"/>
  <c r="DC102" i="1"/>
  <c r="AK103" i="1"/>
  <c r="DA103" i="1"/>
  <c r="AL103" i="1"/>
  <c r="DB103" i="1"/>
  <c r="AM103" i="1"/>
  <c r="DC103" i="1"/>
  <c r="AK104" i="1"/>
  <c r="DA104" i="1"/>
  <c r="AL104" i="1"/>
  <c r="DB104" i="1"/>
  <c r="AM104" i="1"/>
  <c r="DC104" i="1"/>
  <c r="AK105" i="1"/>
  <c r="DA105" i="1"/>
  <c r="AL105" i="1"/>
  <c r="DB105" i="1"/>
  <c r="AM105" i="1"/>
  <c r="DC105" i="1"/>
  <c r="AK106" i="1"/>
  <c r="DA106" i="1"/>
  <c r="AL106" i="1"/>
  <c r="DB106" i="1"/>
  <c r="AM106" i="1"/>
  <c r="DC106" i="1"/>
  <c r="AK107" i="1"/>
  <c r="DA107" i="1"/>
  <c r="AL107" i="1"/>
  <c r="DB107" i="1"/>
  <c r="AM107" i="1"/>
  <c r="DC107" i="1"/>
  <c r="AK109" i="1"/>
  <c r="AL109" i="1"/>
  <c r="AM109" i="1"/>
  <c r="AK110" i="1"/>
  <c r="DA110" i="1"/>
  <c r="AL110" i="1"/>
  <c r="DB110" i="1"/>
  <c r="AM110" i="1"/>
  <c r="DC110" i="1"/>
  <c r="AK111" i="1"/>
  <c r="DA111" i="1"/>
  <c r="AL111" i="1"/>
  <c r="DB111" i="1"/>
  <c r="AM111" i="1"/>
  <c r="DC111" i="1"/>
  <c r="AK112" i="1"/>
  <c r="DA112" i="1"/>
  <c r="AL112" i="1"/>
  <c r="DB112" i="1"/>
  <c r="AM112" i="1"/>
  <c r="DC112" i="1"/>
  <c r="AK113" i="1"/>
  <c r="DA113" i="1"/>
  <c r="AL113" i="1"/>
  <c r="DB113" i="1"/>
  <c r="AM113" i="1"/>
  <c r="DC113" i="1"/>
  <c r="AK114" i="1"/>
  <c r="DA114" i="1"/>
  <c r="AL114" i="1"/>
  <c r="DB114" i="1"/>
  <c r="AM114" i="1"/>
  <c r="DC114" i="1"/>
  <c r="AK115" i="1"/>
  <c r="DA115" i="1"/>
  <c r="AL115" i="1"/>
  <c r="DB115" i="1"/>
  <c r="AM115" i="1"/>
  <c r="DC115" i="1"/>
  <c r="AK116" i="1"/>
  <c r="DA116" i="1"/>
  <c r="AL116" i="1"/>
  <c r="DB116" i="1"/>
  <c r="AM116" i="1"/>
  <c r="DC116" i="1"/>
  <c r="AK117" i="1"/>
  <c r="DA117" i="1"/>
  <c r="AL117" i="1"/>
  <c r="DB117" i="1"/>
  <c r="AM117" i="1"/>
  <c r="DC117" i="1"/>
  <c r="AK118" i="1"/>
  <c r="DA118" i="1"/>
  <c r="AL118" i="1"/>
  <c r="DB118" i="1"/>
  <c r="AM118" i="1"/>
  <c r="DC118" i="1"/>
  <c r="AK119" i="1"/>
  <c r="DA119" i="1"/>
  <c r="AL119" i="1"/>
  <c r="DB119" i="1"/>
  <c r="AM119" i="1"/>
  <c r="DC119" i="1"/>
  <c r="AK120" i="1"/>
  <c r="DA120" i="1"/>
  <c r="AL120" i="1"/>
  <c r="DB120" i="1"/>
  <c r="AM120" i="1"/>
  <c r="DC120" i="1"/>
  <c r="AK122" i="1"/>
  <c r="AL122" i="1"/>
  <c r="AM122" i="1"/>
  <c r="AK123" i="1"/>
  <c r="DA123" i="1"/>
  <c r="AL123" i="1"/>
  <c r="DB123" i="1"/>
  <c r="AM123" i="1"/>
  <c r="DC123" i="1"/>
  <c r="AK124" i="1"/>
  <c r="DA124" i="1"/>
  <c r="AL124" i="1"/>
  <c r="DB124" i="1"/>
  <c r="AM124" i="1"/>
  <c r="DC124" i="1"/>
  <c r="AK125" i="1"/>
  <c r="DA125" i="1"/>
  <c r="AL125" i="1"/>
  <c r="DB125" i="1"/>
  <c r="AM125" i="1"/>
  <c r="DC125" i="1"/>
  <c r="AK126" i="1"/>
  <c r="DA126" i="1"/>
  <c r="AL126" i="1"/>
  <c r="DB126" i="1"/>
  <c r="AM126" i="1"/>
  <c r="DC126" i="1"/>
  <c r="AK127" i="1"/>
  <c r="DA127" i="1"/>
  <c r="AL127" i="1"/>
  <c r="DB127" i="1"/>
  <c r="AM127" i="1"/>
  <c r="DC127" i="1"/>
  <c r="AK128" i="1"/>
  <c r="DA128" i="1"/>
  <c r="AL128" i="1"/>
  <c r="DB128" i="1"/>
  <c r="AM128" i="1"/>
  <c r="DC128" i="1"/>
  <c r="AK129" i="1"/>
  <c r="DA129" i="1"/>
  <c r="AL129" i="1"/>
  <c r="DB129" i="1"/>
  <c r="AM129" i="1"/>
  <c r="DC129" i="1"/>
  <c r="AK130" i="1"/>
  <c r="DA130" i="1"/>
  <c r="AL130" i="1"/>
  <c r="DB130" i="1"/>
  <c r="AM130" i="1"/>
  <c r="DC130" i="1"/>
  <c r="AK131" i="1"/>
  <c r="DA131" i="1"/>
  <c r="AL131" i="1"/>
  <c r="DB131" i="1"/>
  <c r="AM131" i="1"/>
  <c r="DC131" i="1"/>
  <c r="AK132" i="1"/>
  <c r="DA132" i="1"/>
  <c r="AL132" i="1"/>
  <c r="DB132" i="1"/>
  <c r="AM132" i="1"/>
  <c r="DC132" i="1"/>
  <c r="AK133" i="1"/>
  <c r="DA133" i="1"/>
  <c r="AL133" i="1"/>
  <c r="DB133" i="1"/>
  <c r="AM133" i="1"/>
  <c r="DC133" i="1"/>
  <c r="AK135" i="1"/>
  <c r="AL135" i="1"/>
  <c r="AM135" i="1"/>
  <c r="AK136" i="1"/>
  <c r="DA136" i="1"/>
  <c r="AL136" i="1"/>
  <c r="DB136" i="1"/>
  <c r="AM136" i="1"/>
  <c r="DC136" i="1"/>
  <c r="AK137" i="1"/>
  <c r="DA137" i="1"/>
  <c r="AL137" i="1"/>
  <c r="DB137" i="1"/>
  <c r="AM137" i="1"/>
  <c r="DC137" i="1"/>
  <c r="AK138" i="1"/>
  <c r="DA138" i="1"/>
  <c r="AL138" i="1"/>
  <c r="DB138" i="1"/>
  <c r="AM138" i="1"/>
  <c r="DC138" i="1"/>
  <c r="AK139" i="1"/>
  <c r="DA139" i="1"/>
  <c r="AL139" i="1"/>
  <c r="DB139" i="1"/>
  <c r="AM139" i="1"/>
  <c r="DC139" i="1"/>
  <c r="AK140" i="1"/>
  <c r="DA140" i="1"/>
  <c r="AL140" i="1"/>
  <c r="DB140" i="1"/>
  <c r="AM140" i="1"/>
  <c r="DC140" i="1"/>
  <c r="AK141" i="1"/>
  <c r="DA141" i="1"/>
  <c r="AL141" i="1"/>
  <c r="DB141" i="1"/>
  <c r="AM141" i="1"/>
  <c r="DC141" i="1"/>
  <c r="AK142" i="1"/>
  <c r="DA142" i="1"/>
  <c r="AL142" i="1"/>
  <c r="DB142" i="1"/>
  <c r="AM142" i="1"/>
  <c r="DC142" i="1"/>
  <c r="AK143" i="1"/>
  <c r="DA143" i="1"/>
  <c r="AL143" i="1"/>
  <c r="DB143" i="1"/>
  <c r="AM143" i="1"/>
  <c r="DC143" i="1"/>
  <c r="AK144" i="1"/>
  <c r="DA144" i="1"/>
  <c r="AL144" i="1"/>
  <c r="DB144" i="1"/>
  <c r="AM144" i="1"/>
  <c r="DC144" i="1"/>
  <c r="AK145" i="1"/>
  <c r="DA145" i="1"/>
  <c r="AL145" i="1"/>
  <c r="DB145" i="1"/>
  <c r="AM145" i="1"/>
  <c r="DC145" i="1"/>
  <c r="AK146" i="1"/>
  <c r="DA146" i="1"/>
  <c r="AL146" i="1"/>
  <c r="DB146" i="1"/>
  <c r="AM146" i="1"/>
  <c r="DC146" i="1"/>
  <c r="AK148" i="1"/>
  <c r="AL148" i="1"/>
  <c r="AM148" i="1"/>
  <c r="AK149" i="1"/>
  <c r="DA149" i="1"/>
  <c r="AL149" i="1"/>
  <c r="DB149" i="1"/>
  <c r="AM149" i="1"/>
  <c r="DC149" i="1"/>
  <c r="AK150" i="1"/>
  <c r="DA150" i="1"/>
  <c r="AL150" i="1"/>
  <c r="DB150" i="1"/>
  <c r="AM150" i="1"/>
  <c r="DC150" i="1"/>
  <c r="AK151" i="1"/>
  <c r="DA151" i="1"/>
  <c r="AL151" i="1"/>
  <c r="DB151" i="1"/>
  <c r="AM151" i="1"/>
  <c r="DC151" i="1"/>
  <c r="AK152" i="1"/>
  <c r="DA152" i="1"/>
  <c r="AL152" i="1"/>
  <c r="DB152" i="1"/>
  <c r="AM152" i="1"/>
  <c r="DC152" i="1"/>
  <c r="AK153" i="1"/>
  <c r="DA153" i="1"/>
  <c r="AL153" i="1"/>
  <c r="DB153" i="1"/>
  <c r="AM153" i="1"/>
  <c r="DC153" i="1"/>
  <c r="AK154" i="1"/>
  <c r="DA154" i="1"/>
  <c r="AL154" i="1"/>
  <c r="DB154" i="1"/>
  <c r="AM154" i="1"/>
  <c r="DC154" i="1"/>
  <c r="AK155" i="1"/>
  <c r="DA155" i="1"/>
  <c r="AL155" i="1"/>
  <c r="DB155" i="1"/>
  <c r="AM155" i="1"/>
  <c r="DC155" i="1"/>
  <c r="AK156" i="1"/>
  <c r="DA156" i="1"/>
  <c r="AL156" i="1"/>
  <c r="DB156" i="1"/>
  <c r="AM156" i="1"/>
  <c r="DC156" i="1"/>
  <c r="AK157" i="1"/>
  <c r="DA157" i="1"/>
  <c r="AL157" i="1"/>
  <c r="DB157" i="1"/>
  <c r="AM157" i="1"/>
  <c r="DC157" i="1"/>
  <c r="AK158" i="1"/>
  <c r="DA158" i="1"/>
  <c r="AL158" i="1"/>
  <c r="DB158" i="1"/>
  <c r="AM158" i="1"/>
  <c r="DC158" i="1"/>
  <c r="AK159" i="1"/>
  <c r="DA159" i="1"/>
  <c r="AL159" i="1"/>
  <c r="DB159" i="1"/>
  <c r="AM159" i="1"/>
  <c r="DC159" i="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c r="AM174" i="1"/>
  <c r="DC174" i="1"/>
  <c r="AK175" i="1"/>
  <c r="DA175" i="1"/>
  <c r="AL175" i="1"/>
  <c r="DB175" i="1"/>
  <c r="AM175" i="1"/>
  <c r="DC175" i="1"/>
  <c r="AK176" i="1"/>
  <c r="DA176" i="1"/>
  <c r="AL176" i="1"/>
  <c r="DB176" i="1"/>
  <c r="AM176" i="1"/>
  <c r="DC176" i="1"/>
  <c r="AK177" i="1"/>
  <c r="DA177" i="1"/>
  <c r="AL177" i="1"/>
  <c r="DB177" i="1"/>
  <c r="AM177" i="1"/>
  <c r="DC177" i="1"/>
  <c r="AK178" i="1"/>
  <c r="DA178" i="1"/>
  <c r="AL178" i="1"/>
  <c r="DB178" i="1"/>
  <c r="AM178" i="1"/>
  <c r="DC178" i="1"/>
  <c r="AK179" i="1"/>
  <c r="DA179" i="1"/>
  <c r="AL179" i="1"/>
  <c r="DB179" i="1"/>
  <c r="AM179" i="1"/>
  <c r="DC179" i="1"/>
  <c r="AK180" i="1"/>
  <c r="DA180" i="1"/>
  <c r="AL180" i="1"/>
  <c r="DB180" i="1"/>
  <c r="AM180" i="1"/>
  <c r="DC180" i="1"/>
  <c r="AK181" i="1"/>
  <c r="DA181" i="1"/>
  <c r="AL181" i="1"/>
  <c r="DB181" i="1"/>
  <c r="AM181" i="1"/>
  <c r="DC181" i="1"/>
  <c r="AK182" i="1"/>
  <c r="DA182" i="1"/>
  <c r="AL182" i="1"/>
  <c r="DB182" i="1"/>
  <c r="AM182" i="1"/>
  <c r="DC182" i="1"/>
  <c r="AK183" i="1"/>
  <c r="DA183" i="1"/>
  <c r="AL183" i="1"/>
  <c r="DB183" i="1"/>
  <c r="AM183" i="1"/>
  <c r="DC183" i="1"/>
  <c r="AK184" i="1"/>
  <c r="DA184" i="1"/>
  <c r="AL184" i="1"/>
  <c r="DB184" i="1"/>
  <c r="AM184" i="1"/>
  <c r="DC184" i="1"/>
  <c r="AK185" i="1"/>
  <c r="AL185" i="1"/>
  <c r="AM185" i="1"/>
  <c r="AL187" i="1"/>
  <c r="AM187" i="1"/>
  <c r="AL188" i="1"/>
  <c r="AM188" i="1"/>
  <c r="AL189" i="1"/>
  <c r="AM189" i="1"/>
  <c r="DC189" i="1"/>
  <c r="AL190" i="1"/>
  <c r="AM190" i="1"/>
  <c r="DC190" i="1"/>
  <c r="AL191" i="1"/>
  <c r="AM191" i="1"/>
  <c r="DC191" i="1"/>
  <c r="AL192" i="1"/>
  <c r="AM192" i="1"/>
  <c r="DC192" i="1"/>
  <c r="AL193" i="1"/>
  <c r="AM193" i="1"/>
  <c r="DC193" i="1"/>
  <c r="AL194" i="1"/>
  <c r="AM194" i="1"/>
  <c r="DC194" i="1"/>
  <c r="AL195" i="1"/>
  <c r="AM195" i="1"/>
  <c r="DC195" i="1"/>
  <c r="AL196" i="1"/>
  <c r="AM196" i="1"/>
  <c r="DC196" i="1"/>
  <c r="AL197" i="1"/>
  <c r="AM197" i="1"/>
  <c r="DC197" i="1"/>
  <c r="AL198" i="1"/>
  <c r="AM198" i="1"/>
  <c r="DC198" i="1"/>
  <c r="AM218" i="1"/>
  <c r="DC218" i="1"/>
  <c r="DS76" i="64"/>
  <c r="AK219" i="1"/>
  <c r="DA219" i="1"/>
  <c r="AL219" i="1"/>
  <c r="DB219" i="1"/>
  <c r="AM219" i="1"/>
  <c r="DC219" i="1"/>
  <c r="AK220" i="1"/>
  <c r="DA220" i="1"/>
  <c r="AL220" i="1"/>
  <c r="DB220" i="1"/>
  <c r="AM220" i="1"/>
  <c r="DC220" i="1"/>
  <c r="AK221" i="1"/>
  <c r="DA221" i="1"/>
  <c r="AL221" i="1"/>
  <c r="DB221" i="1"/>
  <c r="AM221" i="1"/>
  <c r="DC221" i="1"/>
  <c r="AK222" i="1"/>
  <c r="DA222" i="1"/>
  <c r="AL222" i="1"/>
  <c r="DB222" i="1"/>
  <c r="AM222" i="1"/>
  <c r="DC222" i="1"/>
  <c r="AK223" i="1"/>
  <c r="DA223" i="1"/>
  <c r="AL223" i="1"/>
  <c r="DB223" i="1"/>
  <c r="AM223" i="1"/>
  <c r="DC223" i="1"/>
  <c r="AK224" i="1"/>
  <c r="DA224" i="1"/>
  <c r="AL224" i="1"/>
  <c r="DB224" i="1"/>
  <c r="AM224" i="1"/>
  <c r="DC224" i="1"/>
  <c r="AK226" i="1"/>
  <c r="AL226" i="1"/>
  <c r="AM226" i="1"/>
  <c r="AK227" i="1"/>
  <c r="DA227" i="1"/>
  <c r="AL227" i="1"/>
  <c r="DB227" i="1"/>
  <c r="AM227" i="1"/>
  <c r="DC227" i="1"/>
  <c r="AK228" i="1"/>
  <c r="DA228" i="1"/>
  <c r="AL228" i="1"/>
  <c r="DB228" i="1"/>
  <c r="AM228" i="1"/>
  <c r="DC228" i="1"/>
  <c r="AK229" i="1"/>
  <c r="DA229" i="1"/>
  <c r="AL229" i="1"/>
  <c r="DB229" i="1"/>
  <c r="AM229" i="1"/>
  <c r="DC229" i="1"/>
  <c r="AK230" i="1"/>
  <c r="DA230" i="1"/>
  <c r="AL230" i="1"/>
  <c r="DB230" i="1"/>
  <c r="AM230" i="1"/>
  <c r="DC230" i="1"/>
  <c r="AK231" i="1"/>
  <c r="DA231" i="1"/>
  <c r="AL231" i="1"/>
  <c r="DB231" i="1"/>
  <c r="AM231" i="1"/>
  <c r="DC231" i="1"/>
  <c r="AK232" i="1"/>
  <c r="DA232" i="1"/>
  <c r="AL232" i="1"/>
  <c r="DB232" i="1"/>
  <c r="AM232" i="1"/>
  <c r="DC232" i="1"/>
  <c r="AK233" i="1"/>
  <c r="DA233" i="1"/>
  <c r="AL233" i="1"/>
  <c r="DB233" i="1"/>
  <c r="AM233" i="1"/>
  <c r="DC233" i="1"/>
  <c r="AK234" i="1"/>
  <c r="DA234" i="1"/>
  <c r="AL234" i="1"/>
  <c r="DB234" i="1"/>
  <c r="AM234" i="1"/>
  <c r="DC234" i="1"/>
  <c r="AK235" i="1"/>
  <c r="DA235" i="1"/>
  <c r="AL235" i="1"/>
  <c r="DB235" i="1"/>
  <c r="AM235" i="1"/>
  <c r="DC235" i="1"/>
  <c r="AK236" i="1"/>
  <c r="DA236" i="1"/>
  <c r="AL236" i="1"/>
  <c r="DB236" i="1"/>
  <c r="AM236" i="1"/>
  <c r="DC236" i="1"/>
  <c r="AK237" i="1"/>
  <c r="DA237" i="1"/>
  <c r="AL237" i="1"/>
  <c r="DB237" i="1"/>
  <c r="AM237" i="1"/>
  <c r="DC237" i="1"/>
  <c r="AK239" i="1"/>
  <c r="AL239" i="1"/>
  <c r="AM239" i="1"/>
  <c r="AK240" i="1"/>
  <c r="DA240" i="1"/>
  <c r="AL240" i="1"/>
  <c r="DB240" i="1"/>
  <c r="AM240" i="1"/>
  <c r="DC240" i="1"/>
  <c r="AK241" i="1"/>
  <c r="DA241" i="1"/>
  <c r="AL241" i="1"/>
  <c r="DB241" i="1"/>
  <c r="AM241" i="1"/>
  <c r="DC241" i="1"/>
  <c r="AK242" i="1"/>
  <c r="DA242" i="1"/>
  <c r="AL242" i="1"/>
  <c r="DB242" i="1"/>
  <c r="AM242" i="1"/>
  <c r="DC242" i="1"/>
  <c r="AK243" i="1"/>
  <c r="DA243" i="1"/>
  <c r="AL243" i="1"/>
  <c r="DB243" i="1"/>
  <c r="AM243" i="1"/>
  <c r="DC243" i="1"/>
  <c r="AK244" i="1"/>
  <c r="DA244" i="1"/>
  <c r="AL244" i="1"/>
  <c r="DB244" i="1"/>
  <c r="AM244" i="1"/>
  <c r="DC244" i="1"/>
  <c r="AK245" i="1"/>
  <c r="DA245" i="1"/>
  <c r="AL245" i="1"/>
  <c r="DB245" i="1"/>
  <c r="AM245" i="1"/>
  <c r="DC245" i="1"/>
  <c r="AK246" i="1"/>
  <c r="DA246" i="1"/>
  <c r="AL246" i="1"/>
  <c r="DB246" i="1"/>
  <c r="AM246" i="1"/>
  <c r="DC246" i="1"/>
  <c r="AK247" i="1"/>
  <c r="DA247" i="1"/>
  <c r="AL247" i="1"/>
  <c r="DB247" i="1"/>
  <c r="AM247" i="1"/>
  <c r="DC247" i="1"/>
  <c r="AK248" i="1"/>
  <c r="DA248" i="1"/>
  <c r="AL248" i="1"/>
  <c r="DB248" i="1"/>
  <c r="AM248" i="1"/>
  <c r="DC248" i="1"/>
  <c r="AK249" i="1"/>
  <c r="DA249" i="1"/>
  <c r="AL249" i="1"/>
  <c r="DB249" i="1"/>
  <c r="AM249" i="1"/>
  <c r="DC249" i="1"/>
  <c r="AK250" i="1"/>
  <c r="DA250" i="1"/>
  <c r="AL250" i="1"/>
  <c r="DB250" i="1"/>
  <c r="AM250" i="1"/>
  <c r="DC250" i="1"/>
  <c r="AK252" i="1"/>
  <c r="AL252" i="1"/>
  <c r="AM252" i="1"/>
  <c r="AK253" i="1"/>
  <c r="DA253" i="1"/>
  <c r="AL253" i="1"/>
  <c r="DB253" i="1"/>
  <c r="AM253" i="1"/>
  <c r="DC253" i="1"/>
  <c r="AK254" i="1"/>
  <c r="DA254" i="1"/>
  <c r="AL254" i="1"/>
  <c r="DB254" i="1"/>
  <c r="AM254" i="1"/>
  <c r="DC254" i="1"/>
  <c r="AK255" i="1"/>
  <c r="DA255" i="1"/>
  <c r="AL255" i="1"/>
  <c r="DB255" i="1"/>
  <c r="AM255" i="1"/>
  <c r="DC255" i="1"/>
  <c r="AK256" i="1"/>
  <c r="DA256" i="1"/>
  <c r="AL256" i="1"/>
  <c r="DB256" i="1"/>
  <c r="AM256" i="1"/>
  <c r="DC256" i="1"/>
  <c r="AK257" i="1"/>
  <c r="DA257" i="1"/>
  <c r="AL257" i="1"/>
  <c r="DB257" i="1"/>
  <c r="AM257" i="1"/>
  <c r="DC257" i="1"/>
  <c r="AK258" i="1"/>
  <c r="DA258" i="1"/>
  <c r="AL258" i="1"/>
  <c r="DB258" i="1"/>
  <c r="AM258" i="1"/>
  <c r="DC258" i="1"/>
  <c r="AK259" i="1"/>
  <c r="DA259" i="1"/>
  <c r="AL259" i="1"/>
  <c r="DB259" i="1"/>
  <c r="AM259" i="1"/>
  <c r="DC259" i="1"/>
  <c r="AK260" i="1"/>
  <c r="DA260" i="1"/>
  <c r="AL260" i="1"/>
  <c r="DB260" i="1"/>
  <c r="AM260" i="1"/>
  <c r="DC260" i="1"/>
  <c r="AK261" i="1"/>
  <c r="DA261" i="1"/>
  <c r="AL261" i="1"/>
  <c r="DB261" i="1"/>
  <c r="AM261" i="1"/>
  <c r="DC261" i="1"/>
  <c r="AK262" i="1"/>
  <c r="DA262" i="1"/>
  <c r="AL262" i="1"/>
  <c r="DB262" i="1"/>
  <c r="AM262" i="1"/>
  <c r="DC262" i="1"/>
  <c r="AK263" i="1"/>
  <c r="DA263" i="1"/>
  <c r="AL263" i="1"/>
  <c r="DB263" i="1"/>
  <c r="AM263" i="1"/>
  <c r="DC263" i="1"/>
  <c r="AK265" i="1"/>
  <c r="AL265" i="1"/>
  <c r="AM265" i="1"/>
  <c r="AK266" i="1"/>
  <c r="DA266" i="1"/>
  <c r="AL266" i="1"/>
  <c r="DB266" i="1"/>
  <c r="AM266" i="1"/>
  <c r="DC266" i="1"/>
  <c r="AK267" i="1"/>
  <c r="DA267" i="1"/>
  <c r="AL267" i="1"/>
  <c r="DB267" i="1"/>
  <c r="AM267" i="1"/>
  <c r="DC267" i="1"/>
  <c r="AK268" i="1"/>
  <c r="DA268" i="1"/>
  <c r="AL268" i="1"/>
  <c r="DB268" i="1"/>
  <c r="AM268" i="1"/>
  <c r="DC268" i="1"/>
  <c r="AK269" i="1"/>
  <c r="DA269" i="1"/>
  <c r="AL269" i="1"/>
  <c r="DB269" i="1"/>
  <c r="AM269" i="1"/>
  <c r="DC269" i="1"/>
  <c r="AK270" i="1"/>
  <c r="DA270" i="1"/>
  <c r="AL270" i="1"/>
  <c r="DB270" i="1"/>
  <c r="AM270" i="1"/>
  <c r="DC270" i="1"/>
  <c r="AK271" i="1"/>
  <c r="DA271" i="1"/>
  <c r="AL271" i="1"/>
  <c r="DB271" i="1"/>
  <c r="AM271" i="1"/>
  <c r="DC271" i="1"/>
  <c r="AK272" i="1"/>
  <c r="DA272" i="1"/>
  <c r="AL272" i="1"/>
  <c r="DB272" i="1"/>
  <c r="AM272" i="1"/>
  <c r="DC272" i="1"/>
  <c r="AK273" i="1"/>
  <c r="DA273" i="1"/>
  <c r="AL273" i="1"/>
  <c r="DB273" i="1"/>
  <c r="AM273" i="1"/>
  <c r="DC273" i="1"/>
  <c r="AK274" i="1"/>
  <c r="DA274" i="1"/>
  <c r="AL274" i="1"/>
  <c r="DB274" i="1"/>
  <c r="AM274" i="1"/>
  <c r="DC274" i="1"/>
  <c r="AK275" i="1"/>
  <c r="DA275" i="1"/>
  <c r="AL275" i="1"/>
  <c r="DB275" i="1"/>
  <c r="AM275" i="1"/>
  <c r="DC275" i="1"/>
  <c r="AK276" i="1"/>
  <c r="DA276" i="1"/>
  <c r="AL276" i="1"/>
  <c r="DB276" i="1"/>
  <c r="AM276" i="1"/>
  <c r="DC276" i="1"/>
  <c r="AK278" i="1"/>
  <c r="DA278" i="1"/>
  <c r="AL278" i="1"/>
  <c r="DB278" i="1"/>
  <c r="AM278" i="1"/>
  <c r="DC278" i="1"/>
  <c r="AK279" i="1"/>
  <c r="DA279" i="1"/>
  <c r="AL279" i="1"/>
  <c r="DB279" i="1"/>
  <c r="AM279" i="1"/>
  <c r="DC279" i="1"/>
  <c r="AK280" i="1"/>
  <c r="DA280" i="1"/>
  <c r="AL280" i="1"/>
  <c r="DB280" i="1"/>
  <c r="AM280" i="1"/>
  <c r="DC280" i="1"/>
  <c r="AK281" i="1"/>
  <c r="DA281" i="1"/>
  <c r="AL281" i="1"/>
  <c r="DB281" i="1"/>
  <c r="AM281" i="1"/>
  <c r="DC281" i="1"/>
  <c r="AK282" i="1"/>
  <c r="DA282" i="1"/>
  <c r="AL282" i="1"/>
  <c r="DB282" i="1"/>
  <c r="AM282" i="1"/>
  <c r="DC282" i="1"/>
  <c r="AK283" i="1"/>
  <c r="DA283" i="1"/>
  <c r="AL283" i="1"/>
  <c r="DB283" i="1"/>
  <c r="AM283" i="1"/>
  <c r="DC283" i="1"/>
  <c r="AK284" i="1"/>
  <c r="DA284" i="1"/>
  <c r="AL284" i="1"/>
  <c r="DB284" i="1"/>
  <c r="AM284" i="1"/>
  <c r="DC284" i="1"/>
  <c r="AK285" i="1"/>
  <c r="DA285" i="1"/>
  <c r="AL285" i="1"/>
  <c r="DB285" i="1"/>
  <c r="AM285" i="1"/>
  <c r="DC285" i="1"/>
  <c r="AK286" i="1"/>
  <c r="DA286" i="1"/>
  <c r="AL286" i="1"/>
  <c r="DB286" i="1"/>
  <c r="AM286" i="1"/>
  <c r="DC286" i="1"/>
  <c r="AK287" i="1"/>
  <c r="DA287" i="1"/>
  <c r="AL287" i="1"/>
  <c r="DB287" i="1"/>
  <c r="AM287" i="1"/>
  <c r="DC287" i="1"/>
  <c r="AK288" i="1"/>
  <c r="DA288" i="1"/>
  <c r="AL288" i="1"/>
  <c r="DB288" i="1"/>
  <c r="AM288" i="1"/>
  <c r="DC288" i="1"/>
  <c r="AK289" i="1"/>
  <c r="DA289" i="1"/>
  <c r="AL289" i="1"/>
  <c r="DB289" i="1"/>
  <c r="AM289" i="1"/>
  <c r="DC289" i="1"/>
  <c r="AK290" i="1"/>
  <c r="DA290" i="1"/>
  <c r="AL290" i="1"/>
  <c r="DB290" i="1"/>
  <c r="AM290" i="1"/>
  <c r="DC290" i="1"/>
  <c r="AK291" i="1"/>
  <c r="DA291" i="1"/>
  <c r="AL291" i="1"/>
  <c r="DB291" i="1"/>
  <c r="AM291" i="1"/>
  <c r="DC291" i="1"/>
  <c r="AK292" i="1"/>
  <c r="DA292" i="1"/>
  <c r="AL292" i="1"/>
  <c r="DB292" i="1"/>
  <c r="AM292" i="1"/>
  <c r="DC292" i="1"/>
  <c r="AK293" i="1"/>
  <c r="DA293" i="1"/>
  <c r="AL293" i="1"/>
  <c r="DB293" i="1"/>
  <c r="AM293" i="1"/>
  <c r="DC293" i="1"/>
  <c r="AK294" i="1"/>
  <c r="DA294" i="1"/>
  <c r="AL294" i="1"/>
  <c r="DB294" i="1"/>
  <c r="AM294" i="1"/>
  <c r="DC294" i="1"/>
  <c r="AK295" i="1"/>
  <c r="DA295" i="1"/>
  <c r="AL295" i="1"/>
  <c r="DB295" i="1"/>
  <c r="AM295" i="1"/>
  <c r="DC295" i="1"/>
  <c r="AK296" i="1"/>
  <c r="DA296" i="1"/>
  <c r="AL296" i="1"/>
  <c r="DB296" i="1"/>
  <c r="AM296" i="1"/>
  <c r="DC296" i="1"/>
  <c r="AK297" i="1"/>
  <c r="DA297" i="1"/>
  <c r="AL297" i="1"/>
  <c r="DB297" i="1"/>
  <c r="AM297" i="1"/>
  <c r="DC297" i="1"/>
  <c r="AK298" i="1"/>
  <c r="DA298" i="1"/>
  <c r="AL298" i="1"/>
  <c r="DB298" i="1"/>
  <c r="AM298" i="1"/>
  <c r="DC298" i="1"/>
  <c r="AK299" i="1"/>
  <c r="DA299" i="1"/>
  <c r="AL299" i="1"/>
  <c r="DB299" i="1"/>
  <c r="AM299" i="1"/>
  <c r="DC299" i="1"/>
  <c r="AK300" i="1"/>
  <c r="DA300" i="1"/>
  <c r="AL300" i="1"/>
  <c r="DB300" i="1"/>
  <c r="AM300" i="1"/>
  <c r="DC300" i="1"/>
  <c r="AK301" i="1"/>
  <c r="DA301" i="1"/>
  <c r="AL301" i="1"/>
  <c r="DB301" i="1"/>
  <c r="AM301" i="1"/>
  <c r="DC301" i="1"/>
  <c r="AK302" i="1"/>
  <c r="DA302" i="1"/>
  <c r="AL302" i="1"/>
  <c r="DB302" i="1"/>
  <c r="AM302" i="1"/>
  <c r="DC302" i="1"/>
  <c r="AK303" i="1"/>
  <c r="DA303" i="1"/>
  <c r="AL303" i="1"/>
  <c r="DB303" i="1"/>
  <c r="AM303" i="1"/>
  <c r="DC303" i="1"/>
  <c r="AK304" i="1"/>
  <c r="DA304" i="1"/>
  <c r="AL304" i="1"/>
  <c r="DB304" i="1"/>
  <c r="AM304" i="1"/>
  <c r="DC304" i="1"/>
  <c r="AK305" i="1"/>
  <c r="DA305" i="1"/>
  <c r="AL305" i="1"/>
  <c r="DB305" i="1"/>
  <c r="AM305" i="1"/>
  <c r="DC305" i="1"/>
  <c r="AK306" i="1"/>
  <c r="DA306" i="1"/>
  <c r="AL306" i="1"/>
  <c r="DB306" i="1"/>
  <c r="AM306" i="1"/>
  <c r="DC306" i="1"/>
  <c r="AK307" i="1"/>
  <c r="DA307" i="1"/>
  <c r="AL307" i="1"/>
  <c r="DB307" i="1"/>
  <c r="AM307" i="1"/>
  <c r="DC307" i="1"/>
  <c r="AK308" i="1"/>
  <c r="DA308" i="1"/>
  <c r="AL308" i="1"/>
  <c r="DB308" i="1"/>
  <c r="AM308" i="1"/>
  <c r="DC308" i="1"/>
  <c r="AK309" i="1"/>
  <c r="DA309" i="1"/>
  <c r="AL309" i="1"/>
  <c r="DB309" i="1"/>
  <c r="AM309" i="1"/>
  <c r="DC309" i="1"/>
  <c r="AK310" i="1"/>
  <c r="DA310" i="1"/>
  <c r="AL310" i="1"/>
  <c r="DB310" i="1"/>
  <c r="AM310" i="1"/>
  <c r="DC310" i="1"/>
  <c r="AK311" i="1"/>
  <c r="DA311" i="1"/>
  <c r="AL311" i="1"/>
  <c r="DB311" i="1"/>
  <c r="AM311" i="1"/>
  <c r="DC311" i="1"/>
  <c r="AK312" i="1"/>
  <c r="DA312" i="1"/>
  <c r="AL312" i="1"/>
  <c r="DB312" i="1"/>
  <c r="AM312" i="1"/>
  <c r="DC312" i="1"/>
  <c r="AK313" i="1"/>
  <c r="DA313" i="1"/>
  <c r="AL313" i="1"/>
  <c r="DB313" i="1"/>
  <c r="AM313" i="1"/>
  <c r="DC313" i="1"/>
  <c r="AK314" i="1"/>
  <c r="DA314" i="1"/>
  <c r="AL314" i="1"/>
  <c r="DB314" i="1"/>
  <c r="AM314" i="1"/>
  <c r="DC314" i="1"/>
  <c r="AK315" i="1"/>
  <c r="DA315" i="1"/>
  <c r="AL315" i="1"/>
  <c r="DB315" i="1"/>
  <c r="AM315" i="1"/>
  <c r="DC315" i="1"/>
  <c r="AK316" i="1"/>
  <c r="DA316" i="1"/>
  <c r="AL316" i="1"/>
  <c r="DB316" i="1"/>
  <c r="AM316" i="1"/>
  <c r="DC316" i="1"/>
  <c r="AK317" i="1"/>
  <c r="DA317" i="1"/>
  <c r="AL317" i="1"/>
  <c r="DB317" i="1"/>
  <c r="AM317" i="1"/>
  <c r="DC317" i="1"/>
  <c r="AK318" i="1"/>
  <c r="DA318" i="1"/>
  <c r="AL318" i="1"/>
  <c r="DB318" i="1"/>
  <c r="AM318" i="1"/>
  <c r="DC318" i="1"/>
  <c r="AK319" i="1"/>
  <c r="DA319" i="1"/>
  <c r="AL319" i="1"/>
  <c r="DB319" i="1"/>
  <c r="AM319" i="1"/>
  <c r="DC319" i="1"/>
  <c r="AK320" i="1"/>
  <c r="DA320" i="1"/>
  <c r="AL320" i="1"/>
  <c r="DB320" i="1"/>
  <c r="AM320" i="1"/>
  <c r="DC320" i="1"/>
  <c r="AK321" i="1"/>
  <c r="DA321" i="1"/>
  <c r="AL321" i="1"/>
  <c r="DB321" i="1"/>
  <c r="AM321" i="1"/>
  <c r="DC321" i="1"/>
  <c r="AK322" i="1"/>
  <c r="DA322" i="1"/>
  <c r="AL322" i="1"/>
  <c r="DB322" i="1"/>
  <c r="AM322" i="1"/>
  <c r="DC322" i="1"/>
  <c r="AK323" i="1"/>
  <c r="DA323" i="1"/>
  <c r="AL323" i="1"/>
  <c r="DB323" i="1"/>
  <c r="AM323" i="1"/>
  <c r="DC323" i="1"/>
  <c r="AK324" i="1"/>
  <c r="DA324" i="1"/>
  <c r="AL324" i="1"/>
  <c r="DB324" i="1"/>
  <c r="AM324" i="1"/>
  <c r="DC324" i="1"/>
  <c r="AK325" i="1"/>
  <c r="DA325" i="1"/>
  <c r="AL325" i="1"/>
  <c r="DB325" i="1"/>
  <c r="AM325" i="1"/>
  <c r="DC325" i="1"/>
  <c r="AK326" i="1"/>
  <c r="DA326" i="1"/>
  <c r="AL326" i="1"/>
  <c r="DB326" i="1"/>
  <c r="AM326" i="1"/>
  <c r="DC326" i="1"/>
  <c r="AK327" i="1"/>
  <c r="DA327" i="1"/>
  <c r="AL327" i="1"/>
  <c r="DB327" i="1"/>
  <c r="AM327" i="1"/>
  <c r="DC327" i="1"/>
  <c r="AK328" i="1"/>
  <c r="DA328" i="1"/>
  <c r="AL328" i="1"/>
  <c r="DB328" i="1"/>
  <c r="AM328" i="1"/>
  <c r="DC328" i="1"/>
  <c r="AK329" i="1"/>
  <c r="DA329" i="1"/>
  <c r="AL329" i="1"/>
  <c r="DB329" i="1"/>
  <c r="AM329" i="1"/>
  <c r="DC329" i="1"/>
  <c r="AK330" i="1"/>
  <c r="DA330" i="1"/>
  <c r="AL330" i="1"/>
  <c r="DB330" i="1"/>
  <c r="AM330" i="1"/>
  <c r="DC330" i="1"/>
  <c r="AK331" i="1"/>
  <c r="DA331" i="1"/>
  <c r="AL331" i="1"/>
  <c r="DB331" i="1"/>
  <c r="AM331" i="1"/>
  <c r="DC331" i="1"/>
  <c r="AK332" i="1"/>
  <c r="DA332" i="1"/>
  <c r="AL332" i="1"/>
  <c r="DB332" i="1"/>
  <c r="AM332" i="1"/>
  <c r="DC332" i="1"/>
  <c r="AL5" i="1"/>
  <c r="AM5" i="1"/>
  <c r="DB198" i="1"/>
  <c r="DB196" i="1"/>
  <c r="DB194" i="1"/>
  <c r="DB192" i="1"/>
  <c r="DB190" i="1"/>
  <c r="DR199" i="1"/>
  <c r="DB197" i="1"/>
  <c r="DB195" i="1"/>
  <c r="DB193" i="1"/>
  <c r="DB191" i="1"/>
  <c r="DB189" i="1"/>
  <c r="DN173" i="1"/>
  <c r="CX173" i="1"/>
  <c r="CP173" i="1"/>
  <c r="CH173" i="1"/>
  <c r="BZ173" i="1"/>
  <c r="BR173" i="1"/>
  <c r="BJ173" i="1"/>
  <c r="DJ173" i="1"/>
  <c r="BB173" i="1"/>
  <c r="AT173" i="1"/>
  <c r="CQ173" i="1"/>
  <c r="BK173" i="1"/>
  <c r="BC173" i="1"/>
  <c r="AU173" i="1"/>
  <c r="DO173" i="1"/>
  <c r="CY173" i="1"/>
  <c r="CI173" i="1"/>
  <c r="CA173" i="1"/>
  <c r="BS173" i="1"/>
  <c r="DK173" i="1"/>
  <c r="BY173" i="1"/>
  <c r="AS173" i="1"/>
  <c r="DI173" i="1"/>
  <c r="DM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c r="DC122" i="1"/>
  <c r="AM134" i="1"/>
  <c r="DC134" i="1"/>
  <c r="DC109" i="1"/>
  <c r="AM121" i="1"/>
  <c r="DC121" i="1"/>
  <c r="DC96" i="1"/>
  <c r="AM108" i="1"/>
  <c r="DC108" i="1"/>
  <c r="DC83" i="1"/>
  <c r="AM95" i="1"/>
  <c r="DC95" i="1"/>
  <c r="DC70" i="1"/>
  <c r="AM82" i="1"/>
  <c r="DC82" i="1"/>
  <c r="DC57" i="1"/>
  <c r="AM69" i="1"/>
  <c r="DC69" i="1"/>
  <c r="DC44" i="1"/>
  <c r="AM56" i="1"/>
  <c r="DC56" i="1"/>
  <c r="DC31" i="1"/>
  <c r="AM43" i="1"/>
  <c r="DC43" i="1"/>
  <c r="DC18" i="1"/>
  <c r="AM30" i="1"/>
  <c r="DC30" i="1"/>
  <c r="BB186" i="1"/>
  <c r="CH186" i="1"/>
  <c r="BJ186" i="1"/>
  <c r="GD186" i="1"/>
  <c r="CP186" i="1"/>
  <c r="CX186" i="1"/>
  <c r="DJ186" i="1"/>
  <c r="BR186" i="1"/>
  <c r="DN186" i="1"/>
  <c r="AT186" i="1"/>
  <c r="BZ186" i="1"/>
  <c r="DC265" i="1"/>
  <c r="AM277" i="1"/>
  <c r="DC277" i="1"/>
  <c r="DC252" i="1"/>
  <c r="AM264" i="1"/>
  <c r="DC264" i="1"/>
  <c r="DC239" i="1"/>
  <c r="AM251" i="1"/>
  <c r="DC251" i="1"/>
  <c r="DC226" i="1"/>
  <c r="AM238" i="1"/>
  <c r="DC238" i="1"/>
  <c r="DB161" i="1"/>
  <c r="AL173" i="1"/>
  <c r="DB148" i="1"/>
  <c r="AL160" i="1"/>
  <c r="DB160" i="1"/>
  <c r="DB122" i="1"/>
  <c r="AL134" i="1"/>
  <c r="DB134" i="1"/>
  <c r="DB109" i="1"/>
  <c r="AL121" i="1"/>
  <c r="DB121" i="1"/>
  <c r="DB96" i="1"/>
  <c r="AL108" i="1"/>
  <c r="DB108" i="1"/>
  <c r="DB83" i="1"/>
  <c r="AL95" i="1"/>
  <c r="DB95" i="1"/>
  <c r="DB70" i="1"/>
  <c r="AL82" i="1"/>
  <c r="DB82" i="1"/>
  <c r="DB57" i="1"/>
  <c r="AL69" i="1"/>
  <c r="DB69" i="1"/>
  <c r="DB44" i="1"/>
  <c r="AL56" i="1"/>
  <c r="DB56" i="1"/>
  <c r="DB31" i="1"/>
  <c r="AL43" i="1"/>
  <c r="DB43" i="1"/>
  <c r="DB18" i="1"/>
  <c r="AL30" i="1"/>
  <c r="DB30" i="1"/>
  <c r="AK17" i="1"/>
  <c r="DA17" i="1"/>
  <c r="DA5" i="1"/>
  <c r="DN199" i="1"/>
  <c r="BB199" i="1"/>
  <c r="CH199" i="1"/>
  <c r="DJ199" i="1"/>
  <c r="BJ199" i="1"/>
  <c r="CP199" i="1"/>
  <c r="CX199" i="1"/>
  <c r="AT199" i="1"/>
  <c r="BZ199" i="1"/>
  <c r="BR199" i="1"/>
  <c r="DB265" i="1"/>
  <c r="AL277" i="1"/>
  <c r="DB277" i="1"/>
  <c r="DB252" i="1"/>
  <c r="AL264" i="1"/>
  <c r="DB264" i="1"/>
  <c r="DB239" i="1"/>
  <c r="AL251" i="1"/>
  <c r="DB251" i="1"/>
  <c r="DB226" i="1"/>
  <c r="AL238" i="1"/>
  <c r="DB238" i="1"/>
  <c r="DC187" i="1"/>
  <c r="AM199" i="1"/>
  <c r="DC199" i="1"/>
  <c r="AJ185" i="1"/>
  <c r="DA161" i="1"/>
  <c r="AK173" i="1"/>
  <c r="DA148" i="1"/>
  <c r="AK160" i="1"/>
  <c r="DA160" i="1"/>
  <c r="DA122" i="1"/>
  <c r="AK134" i="1"/>
  <c r="DA134" i="1"/>
  <c r="DA109" i="1"/>
  <c r="AK121" i="1"/>
  <c r="DA121" i="1"/>
  <c r="DA96" i="1"/>
  <c r="AK108" i="1"/>
  <c r="DA108" i="1"/>
  <c r="DA83" i="1"/>
  <c r="AK95" i="1"/>
  <c r="DA95" i="1"/>
  <c r="DA70" i="1"/>
  <c r="AK82" i="1"/>
  <c r="DA82" i="1"/>
  <c r="DA57" i="1"/>
  <c r="AK69" i="1"/>
  <c r="DA69" i="1"/>
  <c r="DA44" i="1"/>
  <c r="AK56" i="1"/>
  <c r="DA56" i="1"/>
  <c r="DA31" i="1"/>
  <c r="AK43" i="1"/>
  <c r="DA43" i="1"/>
  <c r="DA18" i="1"/>
  <c r="AK30" i="1"/>
  <c r="DA30" i="1"/>
  <c r="DA265" i="1"/>
  <c r="AK277" i="1"/>
  <c r="DA277" i="1"/>
  <c r="DA252" i="1"/>
  <c r="AK264" i="1"/>
  <c r="DA264" i="1"/>
  <c r="DA239" i="1"/>
  <c r="AK251" i="1"/>
  <c r="DA251" i="1"/>
  <c r="DA226" i="1"/>
  <c r="AK238" i="1"/>
  <c r="DA238" i="1"/>
  <c r="DB187" i="1"/>
  <c r="AL199" i="1"/>
  <c r="BS199" i="1"/>
  <c r="CI199" i="1"/>
  <c r="BK199" i="1"/>
  <c r="GE199" i="1"/>
  <c r="CY199" i="1"/>
  <c r="DO199" i="1"/>
  <c r="CQ199" i="1"/>
  <c r="AU199" i="1"/>
  <c r="DK199" i="1"/>
  <c r="BC199" i="1"/>
  <c r="CA199" i="1"/>
  <c r="BS186" i="1"/>
  <c r="DO186" i="1"/>
  <c r="CI186" i="1"/>
  <c r="AU186" i="1"/>
  <c r="DK186" i="1"/>
  <c r="BK186" i="1"/>
  <c r="GE186" i="1"/>
  <c r="CA186" i="1"/>
  <c r="CQ186" i="1"/>
  <c r="CY186" i="1"/>
  <c r="BC186" i="1"/>
  <c r="BA199" i="1"/>
  <c r="CG199" i="1"/>
  <c r="DM199" i="1"/>
  <c r="BI199" i="1"/>
  <c r="GC199" i="1"/>
  <c r="CO199" i="1"/>
  <c r="DI199" i="1"/>
  <c r="BQ199" i="1"/>
  <c r="AS199" i="1"/>
  <c r="BY199" i="1"/>
  <c r="CW199" i="1"/>
  <c r="BA186" i="1"/>
  <c r="CG186" i="1"/>
  <c r="DM186" i="1"/>
  <c r="BI186" i="1"/>
  <c r="GC186" i="1"/>
  <c r="CO186" i="1"/>
  <c r="BQ186" i="1"/>
  <c r="CW186" i="1"/>
  <c r="AS186" i="1"/>
  <c r="BY186" i="1"/>
  <c r="DI186" i="1"/>
  <c r="DC5" i="1"/>
  <c r="AM17" i="1"/>
  <c r="DC17" i="1"/>
  <c r="DB5" i="1"/>
  <c r="AL17" i="1"/>
  <c r="DB17" i="1"/>
  <c r="DC185" i="1"/>
  <c r="AM186" i="1"/>
  <c r="DC186" i="1"/>
  <c r="DB185" i="1"/>
  <c r="AL186" i="1"/>
  <c r="DB186" i="1"/>
  <c r="DA185" i="1"/>
  <c r="DC135" i="1"/>
  <c r="AM147" i="1"/>
  <c r="DC147" i="1"/>
  <c r="DB135" i="1"/>
  <c r="AL147" i="1"/>
  <c r="DB147" i="1"/>
  <c r="DA135" i="1"/>
  <c r="AK147" i="1"/>
  <c r="DA147" i="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Y201" i="1"/>
  <c r="CW203" i="1"/>
  <c r="CX204" i="1"/>
  <c r="CY205" i="1"/>
  <c r="CW207" i="1"/>
  <c r="CX208" i="1"/>
  <c r="CY209" i="1"/>
  <c r="CW211" i="1"/>
  <c r="CW216" i="1"/>
  <c r="DO73" i="60"/>
  <c r="CX216" i="1"/>
  <c r="DO73" i="63"/>
  <c r="CY216" i="1"/>
  <c r="DO73" i="64"/>
  <c r="CW217" i="1"/>
  <c r="DQ73" i="60"/>
  <c r="CX217" i="1"/>
  <c r="DQ73" i="63"/>
  <c r="CY217" i="1"/>
  <c r="DQ73" i="64"/>
  <c r="CW218" i="1"/>
  <c r="DS73" i="60"/>
  <c r="CX218" i="1"/>
  <c r="DS73" i="63"/>
  <c r="CY218" i="1"/>
  <c r="DS73" i="64"/>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Q201" i="1"/>
  <c r="CO203" i="1"/>
  <c r="CP204" i="1"/>
  <c r="CQ205" i="1"/>
  <c r="CO207" i="1"/>
  <c r="CP208" i="1"/>
  <c r="CQ209" i="1"/>
  <c r="CO210" i="1"/>
  <c r="CO211" i="1"/>
  <c r="CO216" i="1"/>
  <c r="DO70" i="60"/>
  <c r="CP216" i="1"/>
  <c r="DO70" i="63"/>
  <c r="CQ216" i="1"/>
  <c r="DO70" i="64"/>
  <c r="CO217" i="1"/>
  <c r="DQ70" i="60"/>
  <c r="CP217" i="1"/>
  <c r="DQ70" i="63"/>
  <c r="CQ217" i="1"/>
  <c r="DQ70" i="64"/>
  <c r="CO218" i="1"/>
  <c r="DS70" i="60"/>
  <c r="CP218" i="1"/>
  <c r="DS70" i="63"/>
  <c r="CQ218" i="1"/>
  <c r="DS70" i="64"/>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I201" i="1"/>
  <c r="CG203" i="1"/>
  <c r="CH204" i="1"/>
  <c r="CI205" i="1"/>
  <c r="CG207" i="1"/>
  <c r="CH208" i="1"/>
  <c r="CI209" i="1"/>
  <c r="CG211" i="1"/>
  <c r="CG216" i="1"/>
  <c r="DO67" i="60"/>
  <c r="CH216" i="1"/>
  <c r="DO67" i="63"/>
  <c r="CI216" i="1"/>
  <c r="DO67" i="64"/>
  <c r="CG217" i="1"/>
  <c r="DQ67" i="60"/>
  <c r="CH217" i="1"/>
  <c r="DQ67" i="63"/>
  <c r="CI217" i="1"/>
  <c r="DQ67" i="64"/>
  <c r="CG218" i="1"/>
  <c r="DS67" i="60"/>
  <c r="CH218" i="1"/>
  <c r="DS67" i="63"/>
  <c r="CI218" i="1"/>
  <c r="DS67" i="64"/>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CA201" i="1"/>
  <c r="BY203" i="1"/>
  <c r="BZ204" i="1"/>
  <c r="CA205" i="1"/>
  <c r="BY207" i="1"/>
  <c r="BZ208" i="1"/>
  <c r="CA208" i="1"/>
  <c r="CA209" i="1"/>
  <c r="BY211" i="1"/>
  <c r="BY216" i="1"/>
  <c r="DO64" i="60"/>
  <c r="BZ216" i="1"/>
  <c r="DO64" i="63"/>
  <c r="CA216" i="1"/>
  <c r="DO64" i="64"/>
  <c r="BY217" i="1"/>
  <c r="DQ64" i="60"/>
  <c r="BZ217" i="1"/>
  <c r="DQ64" i="63"/>
  <c r="CA217" i="1"/>
  <c r="DQ64" i="64"/>
  <c r="BY218" i="1"/>
  <c r="DS64" i="60"/>
  <c r="BZ218" i="1"/>
  <c r="DS64" i="63"/>
  <c r="CA218" i="1"/>
  <c r="DS64" i="64"/>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S201" i="1"/>
  <c r="BQ203" i="1"/>
  <c r="BR204" i="1"/>
  <c r="BS205" i="1"/>
  <c r="BQ207" i="1"/>
  <c r="BR208" i="1"/>
  <c r="BS209" i="1"/>
  <c r="BQ211" i="1"/>
  <c r="BS214" i="1"/>
  <c r="DK61" i="64"/>
  <c r="BQ216" i="1"/>
  <c r="DO61" i="60"/>
  <c r="BR216" i="1"/>
  <c r="DO61" i="63"/>
  <c r="BS216" i="1"/>
  <c r="DO61" i="64"/>
  <c r="BQ217" i="1"/>
  <c r="DQ61" i="60"/>
  <c r="BR217" i="1"/>
  <c r="DQ61" i="63"/>
  <c r="BS217" i="1"/>
  <c r="DQ61" i="64"/>
  <c r="BQ218" i="1"/>
  <c r="DS61" i="60"/>
  <c r="BR218" i="1"/>
  <c r="DS61" i="63"/>
  <c r="BS218" i="1"/>
  <c r="DS61" i="64"/>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c r="BJ6" i="1"/>
  <c r="GD6" i="1"/>
  <c r="BK6" i="1"/>
  <c r="GE6" i="1"/>
  <c r="BI7" i="1"/>
  <c r="GC7" i="1"/>
  <c r="BJ7" i="1"/>
  <c r="GD7" i="1"/>
  <c r="BK7" i="1"/>
  <c r="GE7" i="1"/>
  <c r="BI8" i="1"/>
  <c r="GC8" i="1"/>
  <c r="BJ8" i="1"/>
  <c r="GD8" i="1"/>
  <c r="BK8" i="1"/>
  <c r="GE8" i="1"/>
  <c r="BI9" i="1"/>
  <c r="GC9" i="1"/>
  <c r="BJ9" i="1"/>
  <c r="GD9" i="1"/>
  <c r="BK9" i="1"/>
  <c r="GE9" i="1"/>
  <c r="BI10" i="1"/>
  <c r="GC10" i="1"/>
  <c r="BJ10" i="1"/>
  <c r="GD10" i="1"/>
  <c r="BK10" i="1"/>
  <c r="GE10" i="1"/>
  <c r="BI11" i="1"/>
  <c r="GC11" i="1"/>
  <c r="BJ11" i="1"/>
  <c r="GD11" i="1"/>
  <c r="BK11" i="1"/>
  <c r="GE11" i="1"/>
  <c r="BI12" i="1"/>
  <c r="GC12" i="1"/>
  <c r="BJ12" i="1"/>
  <c r="GD12" i="1"/>
  <c r="BK12" i="1"/>
  <c r="GE12" i="1"/>
  <c r="BI13" i="1"/>
  <c r="GC13" i="1"/>
  <c r="BJ13" i="1"/>
  <c r="GD13" i="1"/>
  <c r="BK13" i="1"/>
  <c r="GE13" i="1"/>
  <c r="BI14" i="1"/>
  <c r="GC14" i="1"/>
  <c r="BJ14" i="1"/>
  <c r="GD14" i="1"/>
  <c r="BK14" i="1"/>
  <c r="GE14" i="1"/>
  <c r="BI15" i="1"/>
  <c r="GC15" i="1"/>
  <c r="BJ15" i="1"/>
  <c r="GD15" i="1"/>
  <c r="BK15" i="1"/>
  <c r="GE15" i="1"/>
  <c r="BI16" i="1"/>
  <c r="GC16" i="1"/>
  <c r="BJ16" i="1"/>
  <c r="GD16" i="1"/>
  <c r="BK16" i="1"/>
  <c r="GE16" i="1"/>
  <c r="BI18" i="1"/>
  <c r="GC18" i="1"/>
  <c r="BJ18" i="1"/>
  <c r="GD18" i="1"/>
  <c r="BK18" i="1"/>
  <c r="GE18" i="1"/>
  <c r="BI19" i="1"/>
  <c r="GC19" i="1"/>
  <c r="BJ19" i="1"/>
  <c r="GD19" i="1"/>
  <c r="BK19" i="1"/>
  <c r="GE19" i="1"/>
  <c r="BI20" i="1"/>
  <c r="GC20" i="1"/>
  <c r="BJ20" i="1"/>
  <c r="GD20" i="1"/>
  <c r="BK20" i="1"/>
  <c r="GE20" i="1"/>
  <c r="BI21" i="1"/>
  <c r="GC21" i="1"/>
  <c r="BJ21" i="1"/>
  <c r="GD21" i="1"/>
  <c r="BK21" i="1"/>
  <c r="GE21" i="1"/>
  <c r="BI22" i="1"/>
  <c r="GC22" i="1"/>
  <c r="BJ22" i="1"/>
  <c r="GD22" i="1"/>
  <c r="BK22" i="1"/>
  <c r="GE22" i="1"/>
  <c r="BI23" i="1"/>
  <c r="GC23" i="1"/>
  <c r="BJ23" i="1"/>
  <c r="GD23" i="1"/>
  <c r="BK23" i="1"/>
  <c r="GE23" i="1"/>
  <c r="BI24" i="1"/>
  <c r="GC24" i="1"/>
  <c r="BJ24" i="1"/>
  <c r="GD24" i="1"/>
  <c r="BK24" i="1"/>
  <c r="GE24" i="1"/>
  <c r="BI25" i="1"/>
  <c r="GC25" i="1"/>
  <c r="BJ25" i="1"/>
  <c r="GD25" i="1"/>
  <c r="BK25" i="1"/>
  <c r="GE25" i="1"/>
  <c r="BI26" i="1"/>
  <c r="GC26" i="1"/>
  <c r="BJ26" i="1"/>
  <c r="GD26" i="1"/>
  <c r="BK26" i="1"/>
  <c r="GE26" i="1"/>
  <c r="BI27" i="1"/>
  <c r="GC27" i="1"/>
  <c r="BJ27" i="1"/>
  <c r="GD27" i="1"/>
  <c r="BK27" i="1"/>
  <c r="GE27" i="1"/>
  <c r="BI28" i="1"/>
  <c r="GC28" i="1"/>
  <c r="BJ28" i="1"/>
  <c r="GD28" i="1"/>
  <c r="BK28" i="1"/>
  <c r="GE28" i="1"/>
  <c r="BI29" i="1"/>
  <c r="GC29" i="1"/>
  <c r="BJ29" i="1"/>
  <c r="GD29" i="1"/>
  <c r="BK29" i="1"/>
  <c r="GE29" i="1"/>
  <c r="BI31" i="1"/>
  <c r="GC31" i="1"/>
  <c r="BJ31" i="1"/>
  <c r="GD31" i="1"/>
  <c r="BK31" i="1"/>
  <c r="GE31" i="1"/>
  <c r="BI32" i="1"/>
  <c r="GC32" i="1"/>
  <c r="BJ32" i="1"/>
  <c r="GD32" i="1"/>
  <c r="BK32" i="1"/>
  <c r="GE32" i="1"/>
  <c r="BI33" i="1"/>
  <c r="GC33" i="1"/>
  <c r="BJ33" i="1"/>
  <c r="GD33" i="1"/>
  <c r="BK33" i="1"/>
  <c r="GE33" i="1"/>
  <c r="BI34" i="1"/>
  <c r="GC34" i="1"/>
  <c r="BJ34" i="1"/>
  <c r="GD34" i="1"/>
  <c r="BK34" i="1"/>
  <c r="GE34" i="1"/>
  <c r="BI35" i="1"/>
  <c r="GC35" i="1"/>
  <c r="BJ35" i="1"/>
  <c r="GD35" i="1"/>
  <c r="BK35" i="1"/>
  <c r="GE35" i="1"/>
  <c r="BI36" i="1"/>
  <c r="GC36" i="1"/>
  <c r="BJ36" i="1"/>
  <c r="GD36" i="1"/>
  <c r="BK36" i="1"/>
  <c r="GE36" i="1"/>
  <c r="BI37" i="1"/>
  <c r="GC37" i="1"/>
  <c r="BJ37" i="1"/>
  <c r="GD37" i="1"/>
  <c r="BK37" i="1"/>
  <c r="GE37" i="1"/>
  <c r="BI38" i="1"/>
  <c r="GC38" i="1"/>
  <c r="BJ38" i="1"/>
  <c r="GD38" i="1"/>
  <c r="BK38" i="1"/>
  <c r="GE38" i="1"/>
  <c r="BI39" i="1"/>
  <c r="GC39" i="1"/>
  <c r="BJ39" i="1"/>
  <c r="GD39" i="1"/>
  <c r="BK39" i="1"/>
  <c r="GE39" i="1"/>
  <c r="BI40" i="1"/>
  <c r="GC40" i="1"/>
  <c r="BJ40" i="1"/>
  <c r="GD40" i="1"/>
  <c r="BK40" i="1"/>
  <c r="GE40" i="1"/>
  <c r="BI41" i="1"/>
  <c r="GC41" i="1"/>
  <c r="BJ41" i="1"/>
  <c r="GD41" i="1"/>
  <c r="BK41" i="1"/>
  <c r="GE41" i="1"/>
  <c r="BI42" i="1"/>
  <c r="GC42" i="1"/>
  <c r="BJ42" i="1"/>
  <c r="GD42" i="1"/>
  <c r="BK42" i="1"/>
  <c r="GE42" i="1"/>
  <c r="BI44" i="1"/>
  <c r="GC44" i="1"/>
  <c r="BJ44" i="1"/>
  <c r="GD44" i="1"/>
  <c r="BK44" i="1"/>
  <c r="GE44" i="1"/>
  <c r="BI45" i="1"/>
  <c r="GC45" i="1"/>
  <c r="BJ45" i="1"/>
  <c r="GD45" i="1"/>
  <c r="BK45" i="1"/>
  <c r="GE45" i="1"/>
  <c r="BI46" i="1"/>
  <c r="GC46" i="1"/>
  <c r="BJ46" i="1"/>
  <c r="GD46" i="1"/>
  <c r="BK46" i="1"/>
  <c r="GE46" i="1"/>
  <c r="BI47" i="1"/>
  <c r="GC47" i="1"/>
  <c r="BJ47" i="1"/>
  <c r="GD47" i="1"/>
  <c r="BK47" i="1"/>
  <c r="GE47" i="1"/>
  <c r="BI48" i="1"/>
  <c r="GC48" i="1"/>
  <c r="BJ48" i="1"/>
  <c r="GD48" i="1"/>
  <c r="BK48" i="1"/>
  <c r="GE48" i="1"/>
  <c r="BI49" i="1"/>
  <c r="GC49" i="1"/>
  <c r="BJ49" i="1"/>
  <c r="GD49" i="1"/>
  <c r="BK49" i="1"/>
  <c r="GE49" i="1"/>
  <c r="BI50" i="1"/>
  <c r="GC50" i="1"/>
  <c r="BJ50" i="1"/>
  <c r="GD50" i="1"/>
  <c r="BK50" i="1"/>
  <c r="GE50" i="1"/>
  <c r="BI51" i="1"/>
  <c r="GC51" i="1"/>
  <c r="BJ51" i="1"/>
  <c r="GD51" i="1"/>
  <c r="BK51" i="1"/>
  <c r="GE51" i="1"/>
  <c r="BI52" i="1"/>
  <c r="GC52" i="1"/>
  <c r="BJ52" i="1"/>
  <c r="GD52" i="1"/>
  <c r="BK52" i="1"/>
  <c r="GE52" i="1"/>
  <c r="BI53" i="1"/>
  <c r="GC53" i="1"/>
  <c r="BJ53" i="1"/>
  <c r="GD53" i="1"/>
  <c r="BK53" i="1"/>
  <c r="GE53" i="1"/>
  <c r="BI54" i="1"/>
  <c r="GC54" i="1"/>
  <c r="BJ54" i="1"/>
  <c r="GD54" i="1"/>
  <c r="BK54" i="1"/>
  <c r="GE54" i="1"/>
  <c r="BI55" i="1"/>
  <c r="GC55" i="1"/>
  <c r="BJ55" i="1"/>
  <c r="GD55" i="1"/>
  <c r="BK55" i="1"/>
  <c r="GE55" i="1"/>
  <c r="BI57" i="1"/>
  <c r="GC57" i="1"/>
  <c r="BJ57" i="1"/>
  <c r="GD57" i="1"/>
  <c r="BK57" i="1"/>
  <c r="GE57" i="1"/>
  <c r="BI58" i="1"/>
  <c r="GC58" i="1"/>
  <c r="BJ58" i="1"/>
  <c r="GD58" i="1"/>
  <c r="BK58" i="1"/>
  <c r="GE58" i="1"/>
  <c r="BI59" i="1"/>
  <c r="GC59" i="1"/>
  <c r="BJ59" i="1"/>
  <c r="GD59" i="1"/>
  <c r="BK59" i="1"/>
  <c r="GE59" i="1"/>
  <c r="BI60" i="1"/>
  <c r="GC60" i="1"/>
  <c r="BJ60" i="1"/>
  <c r="GD60" i="1"/>
  <c r="BK60" i="1"/>
  <c r="GE60" i="1"/>
  <c r="BI61" i="1"/>
  <c r="GC61" i="1"/>
  <c r="BJ61" i="1"/>
  <c r="GD61" i="1"/>
  <c r="BK61" i="1"/>
  <c r="GE61" i="1"/>
  <c r="BI62" i="1"/>
  <c r="GC62" i="1"/>
  <c r="BJ62" i="1"/>
  <c r="GD62" i="1"/>
  <c r="BK62" i="1"/>
  <c r="GE62" i="1"/>
  <c r="BI63" i="1"/>
  <c r="GC63" i="1"/>
  <c r="BJ63" i="1"/>
  <c r="GD63" i="1"/>
  <c r="BK63" i="1"/>
  <c r="GE63" i="1"/>
  <c r="BI64" i="1"/>
  <c r="GC64" i="1"/>
  <c r="BJ64" i="1"/>
  <c r="GD64" i="1"/>
  <c r="BK64" i="1"/>
  <c r="GE64" i="1"/>
  <c r="BI65" i="1"/>
  <c r="GC65" i="1"/>
  <c r="BJ65" i="1"/>
  <c r="GD65" i="1"/>
  <c r="BK65" i="1"/>
  <c r="GE65" i="1"/>
  <c r="BI66" i="1"/>
  <c r="GC66" i="1"/>
  <c r="BJ66" i="1"/>
  <c r="GD66" i="1"/>
  <c r="BK66" i="1"/>
  <c r="GE66" i="1"/>
  <c r="BI67" i="1"/>
  <c r="GC67" i="1"/>
  <c r="BJ67" i="1"/>
  <c r="GD67" i="1"/>
  <c r="BK67" i="1"/>
  <c r="GE67" i="1"/>
  <c r="BI68" i="1"/>
  <c r="GC68" i="1"/>
  <c r="BJ68" i="1"/>
  <c r="GD68" i="1"/>
  <c r="BK68" i="1"/>
  <c r="GE68" i="1"/>
  <c r="BI70" i="1"/>
  <c r="GC70" i="1"/>
  <c r="BJ70" i="1"/>
  <c r="GD70" i="1"/>
  <c r="BK70" i="1"/>
  <c r="GE70" i="1"/>
  <c r="BI71" i="1"/>
  <c r="GC71" i="1"/>
  <c r="BJ71" i="1"/>
  <c r="GD71" i="1"/>
  <c r="BK71" i="1"/>
  <c r="GE71" i="1"/>
  <c r="BI72" i="1"/>
  <c r="GC72" i="1"/>
  <c r="BJ72" i="1"/>
  <c r="GD72" i="1"/>
  <c r="BK72" i="1"/>
  <c r="GE72" i="1"/>
  <c r="BI73" i="1"/>
  <c r="GC73" i="1"/>
  <c r="BJ73" i="1"/>
  <c r="GD73" i="1"/>
  <c r="BK73" i="1"/>
  <c r="GE73" i="1"/>
  <c r="BI74" i="1"/>
  <c r="GC74" i="1"/>
  <c r="BJ74" i="1"/>
  <c r="GD74" i="1"/>
  <c r="BK74" i="1"/>
  <c r="GE74" i="1"/>
  <c r="BI75" i="1"/>
  <c r="GC75" i="1"/>
  <c r="BJ75" i="1"/>
  <c r="GD75" i="1"/>
  <c r="BK75" i="1"/>
  <c r="GE75" i="1"/>
  <c r="BI76" i="1"/>
  <c r="GC76" i="1"/>
  <c r="BJ76" i="1"/>
  <c r="GD76" i="1"/>
  <c r="BK76" i="1"/>
  <c r="GE76" i="1"/>
  <c r="BI77" i="1"/>
  <c r="GC77" i="1"/>
  <c r="BJ77" i="1"/>
  <c r="GD77" i="1"/>
  <c r="BK77" i="1"/>
  <c r="GE77" i="1"/>
  <c r="BI78" i="1"/>
  <c r="GC78" i="1"/>
  <c r="BJ78" i="1"/>
  <c r="GD78" i="1"/>
  <c r="BK78" i="1"/>
  <c r="GE78" i="1"/>
  <c r="BI79" i="1"/>
  <c r="GC79" i="1"/>
  <c r="BJ79" i="1"/>
  <c r="GD79" i="1"/>
  <c r="BK79" i="1"/>
  <c r="GE79" i="1"/>
  <c r="BI80" i="1"/>
  <c r="GC80" i="1"/>
  <c r="BJ80" i="1"/>
  <c r="GD80" i="1"/>
  <c r="BK80" i="1"/>
  <c r="GE80" i="1"/>
  <c r="BI81" i="1"/>
  <c r="GC81" i="1"/>
  <c r="BJ81" i="1"/>
  <c r="GD81" i="1"/>
  <c r="BK81" i="1"/>
  <c r="GE81" i="1"/>
  <c r="BI83" i="1"/>
  <c r="GC83" i="1"/>
  <c r="BJ83" i="1"/>
  <c r="GD83" i="1"/>
  <c r="BK83" i="1"/>
  <c r="GE83" i="1"/>
  <c r="BI84" i="1"/>
  <c r="GC84" i="1"/>
  <c r="BJ84" i="1"/>
  <c r="GD84" i="1"/>
  <c r="BK84" i="1"/>
  <c r="GE84" i="1"/>
  <c r="BI85" i="1"/>
  <c r="GC85" i="1"/>
  <c r="BJ85" i="1"/>
  <c r="GD85" i="1"/>
  <c r="BK85" i="1"/>
  <c r="GE85" i="1"/>
  <c r="BI86" i="1"/>
  <c r="GC86" i="1"/>
  <c r="BJ86" i="1"/>
  <c r="GD86" i="1"/>
  <c r="BK86" i="1"/>
  <c r="GE86" i="1"/>
  <c r="BI87" i="1"/>
  <c r="GC87" i="1"/>
  <c r="BJ87" i="1"/>
  <c r="GD87" i="1"/>
  <c r="BK87" i="1"/>
  <c r="GE87" i="1"/>
  <c r="BI88" i="1"/>
  <c r="GC88" i="1"/>
  <c r="BJ88" i="1"/>
  <c r="GD88" i="1"/>
  <c r="BK88" i="1"/>
  <c r="GE88" i="1"/>
  <c r="BI89" i="1"/>
  <c r="GC89" i="1"/>
  <c r="BJ89" i="1"/>
  <c r="GD89" i="1"/>
  <c r="BK89" i="1"/>
  <c r="GE89" i="1"/>
  <c r="BI90" i="1"/>
  <c r="GC90" i="1"/>
  <c r="BJ90" i="1"/>
  <c r="GD90" i="1"/>
  <c r="BK90" i="1"/>
  <c r="GE90" i="1"/>
  <c r="BI91" i="1"/>
  <c r="GC91" i="1"/>
  <c r="BJ91" i="1"/>
  <c r="GD91" i="1"/>
  <c r="BK91" i="1"/>
  <c r="GE91" i="1"/>
  <c r="BI92" i="1"/>
  <c r="GC92" i="1"/>
  <c r="BJ92" i="1"/>
  <c r="GD92" i="1"/>
  <c r="BK92" i="1"/>
  <c r="GE92" i="1"/>
  <c r="BI93" i="1"/>
  <c r="GC93" i="1"/>
  <c r="BJ93" i="1"/>
  <c r="GD93" i="1"/>
  <c r="BK93" i="1"/>
  <c r="GE93" i="1"/>
  <c r="BI94" i="1"/>
  <c r="GC94" i="1"/>
  <c r="BJ94" i="1"/>
  <c r="GD94" i="1"/>
  <c r="BK94" i="1"/>
  <c r="GE94" i="1"/>
  <c r="BI96" i="1"/>
  <c r="GC96" i="1"/>
  <c r="BJ96" i="1"/>
  <c r="GD96" i="1"/>
  <c r="BK96" i="1"/>
  <c r="GE96" i="1"/>
  <c r="BI97" i="1"/>
  <c r="GC97" i="1"/>
  <c r="BJ97" i="1"/>
  <c r="GD97" i="1"/>
  <c r="BK97" i="1"/>
  <c r="GE97" i="1"/>
  <c r="BI98" i="1"/>
  <c r="GC98" i="1"/>
  <c r="BJ98" i="1"/>
  <c r="GD98" i="1"/>
  <c r="BK98" i="1"/>
  <c r="GE98" i="1"/>
  <c r="BI99" i="1"/>
  <c r="GC99" i="1"/>
  <c r="BJ99" i="1"/>
  <c r="GD99" i="1"/>
  <c r="BK99" i="1"/>
  <c r="GE99" i="1"/>
  <c r="BI100" i="1"/>
  <c r="GC100" i="1"/>
  <c r="BJ100" i="1"/>
  <c r="GD100" i="1"/>
  <c r="BK100" i="1"/>
  <c r="GE100" i="1"/>
  <c r="BI101" i="1"/>
  <c r="GC101" i="1"/>
  <c r="BJ101" i="1"/>
  <c r="GD101" i="1"/>
  <c r="BK101" i="1"/>
  <c r="GE101" i="1"/>
  <c r="BI102" i="1"/>
  <c r="GC102" i="1"/>
  <c r="BJ102" i="1"/>
  <c r="GD102" i="1"/>
  <c r="BK102" i="1"/>
  <c r="GE102" i="1"/>
  <c r="BI103" i="1"/>
  <c r="GC103" i="1"/>
  <c r="BJ103" i="1"/>
  <c r="GD103" i="1"/>
  <c r="BK103" i="1"/>
  <c r="GE103" i="1"/>
  <c r="BI104" i="1"/>
  <c r="GC104" i="1"/>
  <c r="BJ104" i="1"/>
  <c r="GD104" i="1"/>
  <c r="BK104" i="1"/>
  <c r="GE104" i="1"/>
  <c r="BI105" i="1"/>
  <c r="GC105" i="1"/>
  <c r="BJ105" i="1"/>
  <c r="GD105" i="1"/>
  <c r="BK105" i="1"/>
  <c r="GE105" i="1"/>
  <c r="BI106" i="1"/>
  <c r="GC106" i="1"/>
  <c r="BJ106" i="1"/>
  <c r="GD106" i="1"/>
  <c r="BK106" i="1"/>
  <c r="GE106" i="1"/>
  <c r="BI107" i="1"/>
  <c r="GC107" i="1"/>
  <c r="BJ107" i="1"/>
  <c r="GD107" i="1"/>
  <c r="BK107" i="1"/>
  <c r="GE107" i="1"/>
  <c r="BI109" i="1"/>
  <c r="GC109" i="1"/>
  <c r="BJ109" i="1"/>
  <c r="GD109" i="1"/>
  <c r="BK109" i="1"/>
  <c r="GE109" i="1"/>
  <c r="BI110" i="1"/>
  <c r="GC110" i="1"/>
  <c r="BJ110" i="1"/>
  <c r="GD110" i="1"/>
  <c r="BK110" i="1"/>
  <c r="GE110" i="1"/>
  <c r="BI111" i="1"/>
  <c r="GC111" i="1"/>
  <c r="BJ111" i="1"/>
  <c r="GD111" i="1"/>
  <c r="BK111" i="1"/>
  <c r="GE111" i="1"/>
  <c r="BI112" i="1"/>
  <c r="GC112" i="1"/>
  <c r="BJ112" i="1"/>
  <c r="GD112" i="1"/>
  <c r="BK112" i="1"/>
  <c r="GE112" i="1"/>
  <c r="BI113" i="1"/>
  <c r="GC113" i="1"/>
  <c r="BJ113" i="1"/>
  <c r="GD113" i="1"/>
  <c r="BK113" i="1"/>
  <c r="GE113" i="1"/>
  <c r="BI114" i="1"/>
  <c r="GC114" i="1"/>
  <c r="BJ114" i="1"/>
  <c r="GD114" i="1"/>
  <c r="BK114" i="1"/>
  <c r="GE114" i="1"/>
  <c r="BI115" i="1"/>
  <c r="GC115" i="1"/>
  <c r="BJ115" i="1"/>
  <c r="GD115" i="1"/>
  <c r="BK115" i="1"/>
  <c r="GE115" i="1"/>
  <c r="BI116" i="1"/>
  <c r="GC116" i="1"/>
  <c r="BJ116" i="1"/>
  <c r="GD116" i="1"/>
  <c r="BK116" i="1"/>
  <c r="GE116" i="1"/>
  <c r="BI117" i="1"/>
  <c r="GC117" i="1"/>
  <c r="BJ117" i="1"/>
  <c r="GD117" i="1"/>
  <c r="BK117" i="1"/>
  <c r="GE117" i="1"/>
  <c r="BI118" i="1"/>
  <c r="GC118" i="1"/>
  <c r="BJ118" i="1"/>
  <c r="GD118" i="1"/>
  <c r="BK118" i="1"/>
  <c r="GE118" i="1"/>
  <c r="BI119" i="1"/>
  <c r="GC119" i="1"/>
  <c r="BJ119" i="1"/>
  <c r="GD119" i="1"/>
  <c r="BK119" i="1"/>
  <c r="GE119" i="1"/>
  <c r="BI120" i="1"/>
  <c r="GC120" i="1"/>
  <c r="BJ120" i="1"/>
  <c r="GD120" i="1"/>
  <c r="BK120" i="1"/>
  <c r="GE120" i="1"/>
  <c r="BI122" i="1"/>
  <c r="GC122" i="1"/>
  <c r="BJ122" i="1"/>
  <c r="GD122" i="1"/>
  <c r="BK122" i="1"/>
  <c r="GE122" i="1"/>
  <c r="BI123" i="1"/>
  <c r="GC123" i="1"/>
  <c r="BJ123" i="1"/>
  <c r="GD123" i="1"/>
  <c r="BK123" i="1"/>
  <c r="GE123" i="1"/>
  <c r="BI124" i="1"/>
  <c r="GC124" i="1"/>
  <c r="BJ124" i="1"/>
  <c r="GD124" i="1"/>
  <c r="BK124" i="1"/>
  <c r="GE124" i="1"/>
  <c r="BI125" i="1"/>
  <c r="GC125" i="1"/>
  <c r="BJ125" i="1"/>
  <c r="GD125" i="1"/>
  <c r="BK125" i="1"/>
  <c r="GE125" i="1"/>
  <c r="BI126" i="1"/>
  <c r="GC126" i="1"/>
  <c r="BJ126" i="1"/>
  <c r="GD126" i="1"/>
  <c r="BK126" i="1"/>
  <c r="GE126" i="1"/>
  <c r="BI127" i="1"/>
  <c r="GC127" i="1"/>
  <c r="BJ127" i="1"/>
  <c r="GD127" i="1"/>
  <c r="BK127" i="1"/>
  <c r="GE127" i="1"/>
  <c r="BI128" i="1"/>
  <c r="GC128" i="1"/>
  <c r="BJ128" i="1"/>
  <c r="GD128" i="1"/>
  <c r="BK128" i="1"/>
  <c r="GE128" i="1"/>
  <c r="BI129" i="1"/>
  <c r="GC129" i="1"/>
  <c r="BJ129" i="1"/>
  <c r="GD129" i="1"/>
  <c r="BK129" i="1"/>
  <c r="GE129" i="1"/>
  <c r="BI130" i="1"/>
  <c r="GC130" i="1"/>
  <c r="BJ130" i="1"/>
  <c r="GD130" i="1"/>
  <c r="BK130" i="1"/>
  <c r="GE130" i="1"/>
  <c r="BI131" i="1"/>
  <c r="GC131" i="1"/>
  <c r="BJ131" i="1"/>
  <c r="GD131" i="1"/>
  <c r="BK131" i="1"/>
  <c r="GE131" i="1"/>
  <c r="BI132" i="1"/>
  <c r="GC132" i="1"/>
  <c r="BJ132" i="1"/>
  <c r="GD132" i="1"/>
  <c r="BK132" i="1"/>
  <c r="GE132" i="1"/>
  <c r="BI133" i="1"/>
  <c r="GC133" i="1"/>
  <c r="BJ133" i="1"/>
  <c r="GD133" i="1"/>
  <c r="BK133" i="1"/>
  <c r="GE133" i="1"/>
  <c r="BI135" i="1"/>
  <c r="GC135" i="1"/>
  <c r="BJ135" i="1"/>
  <c r="GD135" i="1"/>
  <c r="BK135" i="1"/>
  <c r="GE135" i="1"/>
  <c r="BI136" i="1"/>
  <c r="GC136" i="1"/>
  <c r="BJ136" i="1"/>
  <c r="GD136" i="1"/>
  <c r="BK136" i="1"/>
  <c r="GE136" i="1"/>
  <c r="BI137" i="1"/>
  <c r="GC137" i="1"/>
  <c r="BJ137" i="1"/>
  <c r="GD137" i="1"/>
  <c r="BK137" i="1"/>
  <c r="GE137" i="1"/>
  <c r="BI138" i="1"/>
  <c r="GC138" i="1"/>
  <c r="BJ138" i="1"/>
  <c r="GD138" i="1"/>
  <c r="BK138" i="1"/>
  <c r="GE138" i="1"/>
  <c r="BI139" i="1"/>
  <c r="GC139" i="1"/>
  <c r="BJ139" i="1"/>
  <c r="GD139" i="1"/>
  <c r="BK139" i="1"/>
  <c r="GE139" i="1"/>
  <c r="BI140" i="1"/>
  <c r="GC140" i="1"/>
  <c r="BJ140" i="1"/>
  <c r="GD140" i="1"/>
  <c r="BK140" i="1"/>
  <c r="GE140" i="1"/>
  <c r="BI141" i="1"/>
  <c r="GC141" i="1"/>
  <c r="BJ141" i="1"/>
  <c r="GD141" i="1"/>
  <c r="BK141" i="1"/>
  <c r="GE141" i="1"/>
  <c r="BI142" i="1"/>
  <c r="GC142" i="1"/>
  <c r="BJ142" i="1"/>
  <c r="GD142" i="1"/>
  <c r="BK142" i="1"/>
  <c r="GE142" i="1"/>
  <c r="BI143" i="1"/>
  <c r="GC143" i="1"/>
  <c r="BJ143" i="1"/>
  <c r="GD143" i="1"/>
  <c r="BK143" i="1"/>
  <c r="GE143" i="1"/>
  <c r="BI144" i="1"/>
  <c r="GC144" i="1"/>
  <c r="BJ144" i="1"/>
  <c r="GD144" i="1"/>
  <c r="BK144" i="1"/>
  <c r="GE144" i="1"/>
  <c r="BI145" i="1"/>
  <c r="GC145" i="1"/>
  <c r="BJ145" i="1"/>
  <c r="GD145" i="1"/>
  <c r="BK145" i="1"/>
  <c r="GE145" i="1"/>
  <c r="BI146" i="1"/>
  <c r="GC146" i="1"/>
  <c r="BJ146" i="1"/>
  <c r="GD146" i="1"/>
  <c r="BK146" i="1"/>
  <c r="GE146" i="1"/>
  <c r="BI148" i="1"/>
  <c r="GC148" i="1"/>
  <c r="BJ148" i="1"/>
  <c r="GD148" i="1"/>
  <c r="BK148" i="1"/>
  <c r="GE148" i="1"/>
  <c r="BI149" i="1"/>
  <c r="GC149" i="1"/>
  <c r="BJ149" i="1"/>
  <c r="GD149" i="1"/>
  <c r="BK149" i="1"/>
  <c r="GE149" i="1"/>
  <c r="BI150" i="1"/>
  <c r="GC150" i="1"/>
  <c r="BJ150" i="1"/>
  <c r="GD150" i="1"/>
  <c r="BK150" i="1"/>
  <c r="GE150" i="1"/>
  <c r="BI151" i="1"/>
  <c r="GC151" i="1"/>
  <c r="BJ151" i="1"/>
  <c r="GD151" i="1"/>
  <c r="BK151" i="1"/>
  <c r="GE151" i="1"/>
  <c r="BI152" i="1"/>
  <c r="GC152" i="1"/>
  <c r="BJ152" i="1"/>
  <c r="GD152" i="1"/>
  <c r="BK152" i="1"/>
  <c r="GE152" i="1"/>
  <c r="BI153" i="1"/>
  <c r="GC153" i="1"/>
  <c r="BJ153" i="1"/>
  <c r="GD153" i="1"/>
  <c r="BK153" i="1"/>
  <c r="GE153" i="1"/>
  <c r="BI154" i="1"/>
  <c r="GC154" i="1"/>
  <c r="BJ154" i="1"/>
  <c r="GD154" i="1"/>
  <c r="BK154" i="1"/>
  <c r="GE154" i="1"/>
  <c r="BI155" i="1"/>
  <c r="GC155" i="1"/>
  <c r="BJ155" i="1"/>
  <c r="GD155" i="1"/>
  <c r="BK155" i="1"/>
  <c r="GE155" i="1"/>
  <c r="BI156" i="1"/>
  <c r="GC156" i="1"/>
  <c r="BJ156" i="1"/>
  <c r="GD156" i="1"/>
  <c r="BK156" i="1"/>
  <c r="GE156" i="1"/>
  <c r="BI157" i="1"/>
  <c r="GC157" i="1"/>
  <c r="BJ157" i="1"/>
  <c r="GD157" i="1"/>
  <c r="BK157" i="1"/>
  <c r="GE157" i="1"/>
  <c r="BI158" i="1"/>
  <c r="GC158" i="1"/>
  <c r="BJ158" i="1"/>
  <c r="GD158" i="1"/>
  <c r="BK158" i="1"/>
  <c r="GE158" i="1"/>
  <c r="BI159" i="1"/>
  <c r="GC159" i="1"/>
  <c r="BJ159" i="1"/>
  <c r="GD159" i="1"/>
  <c r="BK159" i="1"/>
  <c r="GE159" i="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GC174" i="1"/>
  <c r="BJ174" i="1"/>
  <c r="GD174" i="1"/>
  <c r="BK174" i="1"/>
  <c r="GE174" i="1"/>
  <c r="BI175" i="1"/>
  <c r="GC175" i="1"/>
  <c r="BJ175" i="1"/>
  <c r="GD175" i="1"/>
  <c r="BK175" i="1"/>
  <c r="GE175" i="1"/>
  <c r="BI176" i="1"/>
  <c r="GC176" i="1"/>
  <c r="BJ176" i="1"/>
  <c r="GD176" i="1"/>
  <c r="BK176" i="1"/>
  <c r="GE176" i="1"/>
  <c r="BI177" i="1"/>
  <c r="GC177" i="1"/>
  <c r="BJ177" i="1"/>
  <c r="GD177" i="1"/>
  <c r="BK177" i="1"/>
  <c r="GE177" i="1"/>
  <c r="BI178" i="1"/>
  <c r="GC178" i="1"/>
  <c r="BJ178" i="1"/>
  <c r="GD178" i="1"/>
  <c r="BK178" i="1"/>
  <c r="GE178" i="1"/>
  <c r="BI179" i="1"/>
  <c r="GC179" i="1"/>
  <c r="BJ179" i="1"/>
  <c r="GD179" i="1"/>
  <c r="BK179" i="1"/>
  <c r="GE179" i="1"/>
  <c r="BI180" i="1"/>
  <c r="GC180" i="1"/>
  <c r="BJ180" i="1"/>
  <c r="GD180" i="1"/>
  <c r="BK180" i="1"/>
  <c r="GE180" i="1"/>
  <c r="BI181" i="1"/>
  <c r="GC181" i="1"/>
  <c r="BJ181" i="1"/>
  <c r="GD181" i="1"/>
  <c r="BK181" i="1"/>
  <c r="GE181" i="1"/>
  <c r="BI182" i="1"/>
  <c r="GC182" i="1"/>
  <c r="BJ182" i="1"/>
  <c r="GD182" i="1"/>
  <c r="BK182" i="1"/>
  <c r="GE182" i="1"/>
  <c r="BI183" i="1"/>
  <c r="GC183" i="1"/>
  <c r="BJ183" i="1"/>
  <c r="GD183" i="1"/>
  <c r="BK183" i="1"/>
  <c r="GE183" i="1"/>
  <c r="BI184" i="1"/>
  <c r="GC184" i="1"/>
  <c r="BJ184" i="1"/>
  <c r="GD184" i="1"/>
  <c r="BK184" i="1"/>
  <c r="GE184" i="1"/>
  <c r="BI185" i="1"/>
  <c r="GC185" i="1"/>
  <c r="BJ185" i="1"/>
  <c r="GD185" i="1"/>
  <c r="BK185" i="1"/>
  <c r="GE185" i="1"/>
  <c r="BI187" i="1"/>
  <c r="GC187" i="1"/>
  <c r="BJ187" i="1"/>
  <c r="BK187" i="1"/>
  <c r="GE187" i="1"/>
  <c r="BI188" i="1"/>
  <c r="GC188" i="1"/>
  <c r="BJ188" i="1"/>
  <c r="BK188" i="1"/>
  <c r="GE188" i="1"/>
  <c r="BI189" i="1"/>
  <c r="GC189" i="1"/>
  <c r="BJ189" i="1"/>
  <c r="BK189" i="1"/>
  <c r="GE189" i="1"/>
  <c r="BI190" i="1"/>
  <c r="GC190" i="1"/>
  <c r="BJ190" i="1"/>
  <c r="BK190" i="1"/>
  <c r="GE190" i="1"/>
  <c r="BI191" i="1"/>
  <c r="GC191" i="1"/>
  <c r="BJ191" i="1"/>
  <c r="BK191" i="1"/>
  <c r="GE191" i="1"/>
  <c r="BI192" i="1"/>
  <c r="GC192" i="1"/>
  <c r="BJ192" i="1"/>
  <c r="BK192" i="1"/>
  <c r="GE192" i="1"/>
  <c r="BI193" i="1"/>
  <c r="GC193" i="1"/>
  <c r="BJ193" i="1"/>
  <c r="BK193" i="1"/>
  <c r="GE193" i="1"/>
  <c r="BI194" i="1"/>
  <c r="GC194" i="1"/>
  <c r="BJ194" i="1"/>
  <c r="BK194" i="1"/>
  <c r="GE194" i="1"/>
  <c r="BI195" i="1"/>
  <c r="GC195" i="1"/>
  <c r="BJ195" i="1"/>
  <c r="BK195" i="1"/>
  <c r="GE195" i="1"/>
  <c r="BI196" i="1"/>
  <c r="GC196" i="1"/>
  <c r="BJ196" i="1"/>
  <c r="BK196" i="1"/>
  <c r="GE196" i="1"/>
  <c r="BI197" i="1"/>
  <c r="GC197" i="1"/>
  <c r="BJ197" i="1"/>
  <c r="BK197" i="1"/>
  <c r="GE197" i="1"/>
  <c r="BI198" i="1"/>
  <c r="GC198" i="1"/>
  <c r="BJ198" i="1"/>
  <c r="BK198" i="1"/>
  <c r="GE198" i="1"/>
  <c r="BK201" i="1"/>
  <c r="GE201" i="1"/>
  <c r="BI203" i="1"/>
  <c r="GC203" i="1"/>
  <c r="BJ204" i="1"/>
  <c r="GD204" i="1"/>
  <c r="BK205" i="1"/>
  <c r="GE205" i="1"/>
  <c r="BI207" i="1"/>
  <c r="GC207" i="1"/>
  <c r="BJ208" i="1"/>
  <c r="GD208" i="1"/>
  <c r="BK209" i="1"/>
  <c r="GE209" i="1"/>
  <c r="BI211" i="1"/>
  <c r="GC211" i="1"/>
  <c r="BI216" i="1"/>
  <c r="GC216" i="1"/>
  <c r="BJ216" i="1"/>
  <c r="GD216" i="1"/>
  <c r="BK216" i="1"/>
  <c r="GE216" i="1"/>
  <c r="BI217" i="1"/>
  <c r="GC217" i="1"/>
  <c r="BJ217" i="1"/>
  <c r="GD217" i="1"/>
  <c r="BK217" i="1"/>
  <c r="GE217" i="1"/>
  <c r="BI218" i="1"/>
  <c r="GC218" i="1"/>
  <c r="BJ218" i="1"/>
  <c r="GD218" i="1"/>
  <c r="BK218" i="1"/>
  <c r="GE218" i="1"/>
  <c r="BI219" i="1"/>
  <c r="GC219" i="1"/>
  <c r="BJ219" i="1"/>
  <c r="GD219" i="1"/>
  <c r="BK219" i="1"/>
  <c r="GE219" i="1"/>
  <c r="BI220" i="1"/>
  <c r="GC220" i="1"/>
  <c r="BJ220" i="1"/>
  <c r="GD220" i="1"/>
  <c r="BK220" i="1"/>
  <c r="GE220" i="1"/>
  <c r="BI221" i="1"/>
  <c r="GC221" i="1"/>
  <c r="BJ221" i="1"/>
  <c r="GD221" i="1"/>
  <c r="BK221" i="1"/>
  <c r="GE221" i="1"/>
  <c r="BI222" i="1"/>
  <c r="GC222" i="1"/>
  <c r="BJ222" i="1"/>
  <c r="GD222" i="1"/>
  <c r="BK222" i="1"/>
  <c r="GE222" i="1"/>
  <c r="BI223" i="1"/>
  <c r="GC223" i="1"/>
  <c r="BJ223" i="1"/>
  <c r="GD223" i="1"/>
  <c r="BK223" i="1"/>
  <c r="GE223" i="1"/>
  <c r="BI224" i="1"/>
  <c r="GC224" i="1"/>
  <c r="BJ224" i="1"/>
  <c r="GD224" i="1"/>
  <c r="BK224" i="1"/>
  <c r="GE224" i="1"/>
  <c r="BI226" i="1"/>
  <c r="GC226" i="1"/>
  <c r="BJ226" i="1"/>
  <c r="GD226" i="1"/>
  <c r="BK226" i="1"/>
  <c r="GE226" i="1"/>
  <c r="BI227" i="1"/>
  <c r="GC227" i="1"/>
  <c r="BJ227" i="1"/>
  <c r="GD227" i="1"/>
  <c r="BK227" i="1"/>
  <c r="GE227" i="1"/>
  <c r="BI228" i="1"/>
  <c r="GC228" i="1"/>
  <c r="BJ228" i="1"/>
  <c r="GD228" i="1"/>
  <c r="BK228" i="1"/>
  <c r="GE228" i="1"/>
  <c r="BI229" i="1"/>
  <c r="GC229" i="1"/>
  <c r="BJ229" i="1"/>
  <c r="GD229" i="1"/>
  <c r="BK229" i="1"/>
  <c r="GE229" i="1"/>
  <c r="BI230" i="1"/>
  <c r="GC230" i="1"/>
  <c r="BJ230" i="1"/>
  <c r="GD230" i="1"/>
  <c r="BK230" i="1"/>
  <c r="GE230" i="1"/>
  <c r="BI231" i="1"/>
  <c r="GC231" i="1"/>
  <c r="BJ231" i="1"/>
  <c r="GD231" i="1"/>
  <c r="BK231" i="1"/>
  <c r="GE231" i="1"/>
  <c r="BI232" i="1"/>
  <c r="GC232" i="1"/>
  <c r="BJ232" i="1"/>
  <c r="GD232" i="1"/>
  <c r="BK232" i="1"/>
  <c r="GE232" i="1"/>
  <c r="BI233" i="1"/>
  <c r="GC233" i="1"/>
  <c r="BJ233" i="1"/>
  <c r="GD233" i="1"/>
  <c r="BK233" i="1"/>
  <c r="GE233" i="1"/>
  <c r="BI234" i="1"/>
  <c r="GC234" i="1"/>
  <c r="BJ234" i="1"/>
  <c r="GD234" i="1"/>
  <c r="BK234" i="1"/>
  <c r="GE234" i="1"/>
  <c r="BI235" i="1"/>
  <c r="GC235" i="1"/>
  <c r="BJ235" i="1"/>
  <c r="GD235" i="1"/>
  <c r="BK235" i="1"/>
  <c r="GE235" i="1"/>
  <c r="BI236" i="1"/>
  <c r="GC236" i="1"/>
  <c r="BJ236" i="1"/>
  <c r="GD236" i="1"/>
  <c r="BK236" i="1"/>
  <c r="GE236" i="1"/>
  <c r="BI237" i="1"/>
  <c r="GC237" i="1"/>
  <c r="BJ237" i="1"/>
  <c r="GD237" i="1"/>
  <c r="BK237" i="1"/>
  <c r="GE237" i="1"/>
  <c r="BI239" i="1"/>
  <c r="GC239" i="1"/>
  <c r="BJ239" i="1"/>
  <c r="GD239" i="1"/>
  <c r="BK239" i="1"/>
  <c r="GE239" i="1"/>
  <c r="BI240" i="1"/>
  <c r="GC240" i="1"/>
  <c r="BJ240" i="1"/>
  <c r="GD240" i="1"/>
  <c r="BK240" i="1"/>
  <c r="GE240" i="1"/>
  <c r="BI241" i="1"/>
  <c r="GC241" i="1"/>
  <c r="BJ241" i="1"/>
  <c r="GD241" i="1"/>
  <c r="BK241" i="1"/>
  <c r="GE241" i="1"/>
  <c r="BI242" i="1"/>
  <c r="GC242" i="1"/>
  <c r="BJ242" i="1"/>
  <c r="GD242" i="1"/>
  <c r="BK242" i="1"/>
  <c r="GE242" i="1"/>
  <c r="BI243" i="1"/>
  <c r="GC243" i="1"/>
  <c r="BJ243" i="1"/>
  <c r="GD243" i="1"/>
  <c r="BK243" i="1"/>
  <c r="GE243" i="1"/>
  <c r="BI244" i="1"/>
  <c r="GC244" i="1"/>
  <c r="BJ244" i="1"/>
  <c r="GD244" i="1"/>
  <c r="BK244" i="1"/>
  <c r="GE244" i="1"/>
  <c r="BI245" i="1"/>
  <c r="GC245" i="1"/>
  <c r="BJ245" i="1"/>
  <c r="GD245" i="1"/>
  <c r="BK245" i="1"/>
  <c r="GE245" i="1"/>
  <c r="BI246" i="1"/>
  <c r="GC246" i="1"/>
  <c r="BJ246" i="1"/>
  <c r="GD246" i="1"/>
  <c r="BK246" i="1"/>
  <c r="GE246" i="1"/>
  <c r="BI247" i="1"/>
  <c r="GC247" i="1"/>
  <c r="BJ247" i="1"/>
  <c r="GD247" i="1"/>
  <c r="BK247" i="1"/>
  <c r="GE247" i="1"/>
  <c r="BI248" i="1"/>
  <c r="GC248" i="1"/>
  <c r="BJ248" i="1"/>
  <c r="GD248" i="1"/>
  <c r="BK248" i="1"/>
  <c r="GE248" i="1"/>
  <c r="BI249" i="1"/>
  <c r="GC249" i="1"/>
  <c r="BJ249" i="1"/>
  <c r="GD249" i="1"/>
  <c r="BK249" i="1"/>
  <c r="GE249" i="1"/>
  <c r="BI250" i="1"/>
  <c r="GC250" i="1"/>
  <c r="BJ250" i="1"/>
  <c r="GD250" i="1"/>
  <c r="BK250" i="1"/>
  <c r="GE250" i="1"/>
  <c r="BI252" i="1"/>
  <c r="GC252" i="1"/>
  <c r="BJ252" i="1"/>
  <c r="GD252" i="1"/>
  <c r="BK252" i="1"/>
  <c r="GE252" i="1"/>
  <c r="BI253" i="1"/>
  <c r="GC253" i="1"/>
  <c r="BJ253" i="1"/>
  <c r="GD253" i="1"/>
  <c r="BK253" i="1"/>
  <c r="GE253" i="1"/>
  <c r="BI254" i="1"/>
  <c r="GC254" i="1"/>
  <c r="BJ254" i="1"/>
  <c r="GD254" i="1"/>
  <c r="BK254" i="1"/>
  <c r="GE254" i="1"/>
  <c r="BI255" i="1"/>
  <c r="GC255" i="1"/>
  <c r="BJ255" i="1"/>
  <c r="GD255" i="1"/>
  <c r="BK255" i="1"/>
  <c r="GE255" i="1"/>
  <c r="BI256" i="1"/>
  <c r="GC256" i="1"/>
  <c r="BJ256" i="1"/>
  <c r="GD256" i="1"/>
  <c r="BK256" i="1"/>
  <c r="GE256" i="1"/>
  <c r="BI257" i="1"/>
  <c r="GC257" i="1"/>
  <c r="BJ257" i="1"/>
  <c r="GD257" i="1"/>
  <c r="BK257" i="1"/>
  <c r="GE257" i="1"/>
  <c r="BI258" i="1"/>
  <c r="GC258" i="1"/>
  <c r="BJ258" i="1"/>
  <c r="GD258" i="1"/>
  <c r="BK258" i="1"/>
  <c r="GE258" i="1"/>
  <c r="BI259" i="1"/>
  <c r="GC259" i="1"/>
  <c r="BJ259" i="1"/>
  <c r="GD259" i="1"/>
  <c r="BK259" i="1"/>
  <c r="GE259" i="1"/>
  <c r="BI260" i="1"/>
  <c r="GC260" i="1"/>
  <c r="BJ260" i="1"/>
  <c r="GD260" i="1"/>
  <c r="BK260" i="1"/>
  <c r="GE260" i="1"/>
  <c r="BI261" i="1"/>
  <c r="GC261" i="1"/>
  <c r="BJ261" i="1"/>
  <c r="GD261" i="1"/>
  <c r="BK261" i="1"/>
  <c r="GE261" i="1"/>
  <c r="BI262" i="1"/>
  <c r="GC262" i="1"/>
  <c r="BJ262" i="1"/>
  <c r="GD262" i="1"/>
  <c r="BK262" i="1"/>
  <c r="GE262" i="1"/>
  <c r="BI263" i="1"/>
  <c r="GC263" i="1"/>
  <c r="BJ263" i="1"/>
  <c r="GD263" i="1"/>
  <c r="BK263" i="1"/>
  <c r="GE263" i="1"/>
  <c r="BI265" i="1"/>
  <c r="GC265" i="1"/>
  <c r="BJ265" i="1"/>
  <c r="GD265" i="1"/>
  <c r="BK265" i="1"/>
  <c r="GE265" i="1"/>
  <c r="BI266" i="1"/>
  <c r="GC266" i="1"/>
  <c r="BJ266" i="1"/>
  <c r="GD266" i="1"/>
  <c r="BK266" i="1"/>
  <c r="GE266" i="1"/>
  <c r="BI267" i="1"/>
  <c r="GC267" i="1"/>
  <c r="BJ267" i="1"/>
  <c r="GD267" i="1"/>
  <c r="BK267" i="1"/>
  <c r="GE267" i="1"/>
  <c r="BI268" i="1"/>
  <c r="GC268" i="1"/>
  <c r="BJ268" i="1"/>
  <c r="GD268" i="1"/>
  <c r="BK268" i="1"/>
  <c r="GE268" i="1"/>
  <c r="BI269" i="1"/>
  <c r="GC269" i="1"/>
  <c r="BJ269" i="1"/>
  <c r="GD269" i="1"/>
  <c r="BK269" i="1"/>
  <c r="GE269" i="1"/>
  <c r="BI270" i="1"/>
  <c r="GC270" i="1"/>
  <c r="BJ270" i="1"/>
  <c r="GD270" i="1"/>
  <c r="BK270" i="1"/>
  <c r="GE270" i="1"/>
  <c r="BI271" i="1"/>
  <c r="GC271" i="1"/>
  <c r="BJ271" i="1"/>
  <c r="GD271" i="1"/>
  <c r="BK271" i="1"/>
  <c r="GE271" i="1"/>
  <c r="BI272" i="1"/>
  <c r="GC272" i="1"/>
  <c r="BJ272" i="1"/>
  <c r="GD272" i="1"/>
  <c r="BK272" i="1"/>
  <c r="GE272" i="1"/>
  <c r="BI273" i="1"/>
  <c r="GC273" i="1"/>
  <c r="BJ273" i="1"/>
  <c r="GD273" i="1"/>
  <c r="BK273" i="1"/>
  <c r="GE273" i="1"/>
  <c r="BI274" i="1"/>
  <c r="GC274" i="1"/>
  <c r="BJ274" i="1"/>
  <c r="GD274" i="1"/>
  <c r="BK274" i="1"/>
  <c r="GE274" i="1"/>
  <c r="BI275" i="1"/>
  <c r="GC275" i="1"/>
  <c r="BJ275" i="1"/>
  <c r="GD275" i="1"/>
  <c r="BK275" i="1"/>
  <c r="GE275" i="1"/>
  <c r="BI276" i="1"/>
  <c r="GC276" i="1"/>
  <c r="BJ276" i="1"/>
  <c r="GD276" i="1"/>
  <c r="BK276" i="1"/>
  <c r="GE276" i="1"/>
  <c r="BI278" i="1"/>
  <c r="GC278" i="1"/>
  <c r="BJ278" i="1"/>
  <c r="GD278" i="1"/>
  <c r="BK278" i="1"/>
  <c r="GE278" i="1"/>
  <c r="BI279" i="1"/>
  <c r="GC279" i="1"/>
  <c r="BJ279" i="1"/>
  <c r="GD279" i="1"/>
  <c r="BK279" i="1"/>
  <c r="GE279" i="1"/>
  <c r="BI280" i="1"/>
  <c r="GC280" i="1"/>
  <c r="BJ280" i="1"/>
  <c r="GD280" i="1"/>
  <c r="BK280" i="1"/>
  <c r="GE280" i="1"/>
  <c r="BI281" i="1"/>
  <c r="GC281" i="1"/>
  <c r="BJ281" i="1"/>
  <c r="GD281" i="1"/>
  <c r="BK281" i="1"/>
  <c r="GE281" i="1"/>
  <c r="BI282" i="1"/>
  <c r="GC282" i="1"/>
  <c r="BJ282" i="1"/>
  <c r="GD282" i="1"/>
  <c r="BK282" i="1"/>
  <c r="GE282" i="1"/>
  <c r="BI283" i="1"/>
  <c r="GC283" i="1"/>
  <c r="BJ283" i="1"/>
  <c r="GD283" i="1"/>
  <c r="BK283" i="1"/>
  <c r="GE283" i="1"/>
  <c r="BI284" i="1"/>
  <c r="GC284" i="1"/>
  <c r="BJ284" i="1"/>
  <c r="GD284" i="1"/>
  <c r="BK284" i="1"/>
  <c r="GE284" i="1"/>
  <c r="BI285" i="1"/>
  <c r="GC285" i="1"/>
  <c r="BJ285" i="1"/>
  <c r="GD285" i="1"/>
  <c r="BK285" i="1"/>
  <c r="GE285" i="1"/>
  <c r="BI286" i="1"/>
  <c r="GC286" i="1"/>
  <c r="BJ286" i="1"/>
  <c r="GD286" i="1"/>
  <c r="BK286" i="1"/>
  <c r="GE286" i="1"/>
  <c r="BI287" i="1"/>
  <c r="GC287" i="1"/>
  <c r="BJ287" i="1"/>
  <c r="GD287" i="1"/>
  <c r="BK287" i="1"/>
  <c r="GE287" i="1"/>
  <c r="BI288" i="1"/>
  <c r="GC288" i="1"/>
  <c r="BJ288" i="1"/>
  <c r="GD288" i="1"/>
  <c r="BK288" i="1"/>
  <c r="GE288" i="1"/>
  <c r="BI289" i="1"/>
  <c r="GC289" i="1"/>
  <c r="BJ289" i="1"/>
  <c r="GD289" i="1"/>
  <c r="BK289" i="1"/>
  <c r="GE289" i="1"/>
  <c r="BI290" i="1"/>
  <c r="GC290" i="1"/>
  <c r="BJ290" i="1"/>
  <c r="GD290" i="1"/>
  <c r="BK290" i="1"/>
  <c r="GE290" i="1"/>
  <c r="BI291" i="1"/>
  <c r="GC291" i="1"/>
  <c r="BJ291" i="1"/>
  <c r="GD291" i="1"/>
  <c r="BK291" i="1"/>
  <c r="GE291" i="1"/>
  <c r="BI292" i="1"/>
  <c r="GC292" i="1"/>
  <c r="BJ292" i="1"/>
  <c r="GD292" i="1"/>
  <c r="BK292" i="1"/>
  <c r="GE292" i="1"/>
  <c r="BI293" i="1"/>
  <c r="GC293" i="1"/>
  <c r="BJ293" i="1"/>
  <c r="GD293" i="1"/>
  <c r="BK293" i="1"/>
  <c r="GE293" i="1"/>
  <c r="BI294" i="1"/>
  <c r="GC294" i="1"/>
  <c r="BJ294" i="1"/>
  <c r="GD294" i="1"/>
  <c r="BK294" i="1"/>
  <c r="GE294" i="1"/>
  <c r="BI295" i="1"/>
  <c r="GC295" i="1"/>
  <c r="BJ295" i="1"/>
  <c r="GD295" i="1"/>
  <c r="BK295" i="1"/>
  <c r="GE295" i="1"/>
  <c r="BI296" i="1"/>
  <c r="GC296" i="1"/>
  <c r="BJ296" i="1"/>
  <c r="GD296" i="1"/>
  <c r="BK296" i="1"/>
  <c r="GE296" i="1"/>
  <c r="BI297" i="1"/>
  <c r="GC297" i="1"/>
  <c r="BJ297" i="1"/>
  <c r="GD297" i="1"/>
  <c r="BK297" i="1"/>
  <c r="GE297" i="1"/>
  <c r="BI298" i="1"/>
  <c r="GC298" i="1"/>
  <c r="BJ298" i="1"/>
  <c r="GD298" i="1"/>
  <c r="BK298" i="1"/>
  <c r="GE298" i="1"/>
  <c r="BI299" i="1"/>
  <c r="GC299" i="1"/>
  <c r="BJ299" i="1"/>
  <c r="GD299" i="1"/>
  <c r="BK299" i="1"/>
  <c r="GE299" i="1"/>
  <c r="BI300" i="1"/>
  <c r="GC300" i="1"/>
  <c r="BJ300" i="1"/>
  <c r="GD300" i="1"/>
  <c r="BK300" i="1"/>
  <c r="GE300" i="1"/>
  <c r="BI301" i="1"/>
  <c r="GC301" i="1"/>
  <c r="BJ301" i="1"/>
  <c r="GD301" i="1"/>
  <c r="BK301" i="1"/>
  <c r="GE301" i="1"/>
  <c r="BI302" i="1"/>
  <c r="GC302" i="1"/>
  <c r="BJ302" i="1"/>
  <c r="GD302" i="1"/>
  <c r="BK302" i="1"/>
  <c r="GE302" i="1"/>
  <c r="BI303" i="1"/>
  <c r="GC303" i="1"/>
  <c r="BJ303" i="1"/>
  <c r="GD303" i="1"/>
  <c r="BK303" i="1"/>
  <c r="GE303" i="1"/>
  <c r="BI304" i="1"/>
  <c r="GC304" i="1"/>
  <c r="BJ304" i="1"/>
  <c r="GD304" i="1"/>
  <c r="BK304" i="1"/>
  <c r="GE304" i="1"/>
  <c r="BI305" i="1"/>
  <c r="GC305" i="1"/>
  <c r="BJ305" i="1"/>
  <c r="GD305" i="1"/>
  <c r="BK305" i="1"/>
  <c r="GE305" i="1"/>
  <c r="BI306" i="1"/>
  <c r="GC306" i="1"/>
  <c r="BJ306" i="1"/>
  <c r="GD306" i="1"/>
  <c r="BK306" i="1"/>
  <c r="GE306" i="1"/>
  <c r="BI307" i="1"/>
  <c r="GC307" i="1"/>
  <c r="BJ307" i="1"/>
  <c r="GD307" i="1"/>
  <c r="BK307" i="1"/>
  <c r="GE307" i="1"/>
  <c r="BI308" i="1"/>
  <c r="GC308" i="1"/>
  <c r="BJ308" i="1"/>
  <c r="GD308" i="1"/>
  <c r="BK308" i="1"/>
  <c r="GE308" i="1"/>
  <c r="BI309" i="1"/>
  <c r="GC309" i="1"/>
  <c r="BJ309" i="1"/>
  <c r="GD309" i="1"/>
  <c r="BK309" i="1"/>
  <c r="GE309" i="1"/>
  <c r="BI310" i="1"/>
  <c r="GC310" i="1"/>
  <c r="BJ310" i="1"/>
  <c r="GD310" i="1"/>
  <c r="BK310" i="1"/>
  <c r="GE310" i="1"/>
  <c r="BI311" i="1"/>
  <c r="GC311" i="1"/>
  <c r="BJ311" i="1"/>
  <c r="GD311" i="1"/>
  <c r="BK311" i="1"/>
  <c r="GE311" i="1"/>
  <c r="BI312" i="1"/>
  <c r="GC312" i="1"/>
  <c r="BJ312" i="1"/>
  <c r="GD312" i="1"/>
  <c r="BK312" i="1"/>
  <c r="GE312" i="1"/>
  <c r="BI313" i="1"/>
  <c r="GC313" i="1"/>
  <c r="BJ313" i="1"/>
  <c r="GD313" i="1"/>
  <c r="BK313" i="1"/>
  <c r="GE313" i="1"/>
  <c r="BI314" i="1"/>
  <c r="GC314" i="1"/>
  <c r="BJ314" i="1"/>
  <c r="GD314" i="1"/>
  <c r="BK314" i="1"/>
  <c r="GE314" i="1"/>
  <c r="BI315" i="1"/>
  <c r="GC315" i="1"/>
  <c r="BJ315" i="1"/>
  <c r="GD315" i="1"/>
  <c r="BK315" i="1"/>
  <c r="GE315" i="1"/>
  <c r="BI316" i="1"/>
  <c r="GC316" i="1"/>
  <c r="BJ316" i="1"/>
  <c r="GD316" i="1"/>
  <c r="BK316" i="1"/>
  <c r="GE316" i="1"/>
  <c r="BI317" i="1"/>
  <c r="GC317" i="1"/>
  <c r="BJ317" i="1"/>
  <c r="GD317" i="1"/>
  <c r="BK317" i="1"/>
  <c r="GE317" i="1"/>
  <c r="BI318" i="1"/>
  <c r="GC318" i="1"/>
  <c r="BJ318" i="1"/>
  <c r="GD318" i="1"/>
  <c r="BK318" i="1"/>
  <c r="GE318" i="1"/>
  <c r="BI319" i="1"/>
  <c r="GC319" i="1"/>
  <c r="BJ319" i="1"/>
  <c r="GD319" i="1"/>
  <c r="BK319" i="1"/>
  <c r="GE319" i="1"/>
  <c r="BI320" i="1"/>
  <c r="GC320" i="1"/>
  <c r="BJ320" i="1"/>
  <c r="GD320" i="1"/>
  <c r="BK320" i="1"/>
  <c r="GE320" i="1"/>
  <c r="BI321" i="1"/>
  <c r="GC321" i="1"/>
  <c r="BJ321" i="1"/>
  <c r="GD321" i="1"/>
  <c r="BK321" i="1"/>
  <c r="GE321" i="1"/>
  <c r="BI322" i="1"/>
  <c r="GC322" i="1"/>
  <c r="BJ322" i="1"/>
  <c r="GD322" i="1"/>
  <c r="BK322" i="1"/>
  <c r="GE322" i="1"/>
  <c r="BI323" i="1"/>
  <c r="GC323" i="1"/>
  <c r="BJ323" i="1"/>
  <c r="GD323" i="1"/>
  <c r="BK323" i="1"/>
  <c r="GE323" i="1"/>
  <c r="BI324" i="1"/>
  <c r="GC324" i="1"/>
  <c r="BJ324" i="1"/>
  <c r="GD324" i="1"/>
  <c r="BK324" i="1"/>
  <c r="GE324" i="1"/>
  <c r="BI325" i="1"/>
  <c r="GC325" i="1"/>
  <c r="BJ325" i="1"/>
  <c r="GD325" i="1"/>
  <c r="BK325" i="1"/>
  <c r="GE325" i="1"/>
  <c r="BI326" i="1"/>
  <c r="GC326" i="1"/>
  <c r="BJ326" i="1"/>
  <c r="GD326" i="1"/>
  <c r="BK326" i="1"/>
  <c r="GE326" i="1"/>
  <c r="BI327" i="1"/>
  <c r="GC327" i="1"/>
  <c r="BJ327" i="1"/>
  <c r="GD327" i="1"/>
  <c r="BK327" i="1"/>
  <c r="GE327" i="1"/>
  <c r="BI328" i="1"/>
  <c r="GC328" i="1"/>
  <c r="BJ328" i="1"/>
  <c r="GD328" i="1"/>
  <c r="BK328" i="1"/>
  <c r="GE328" i="1"/>
  <c r="BI329" i="1"/>
  <c r="GC329" i="1"/>
  <c r="BJ329" i="1"/>
  <c r="GD329" i="1"/>
  <c r="BK329" i="1"/>
  <c r="GE329" i="1"/>
  <c r="BI330" i="1"/>
  <c r="GC330" i="1"/>
  <c r="BJ330" i="1"/>
  <c r="GD330" i="1"/>
  <c r="BK330" i="1"/>
  <c r="GE330" i="1"/>
  <c r="BI331" i="1"/>
  <c r="GC331" i="1"/>
  <c r="BJ331" i="1"/>
  <c r="GD331" i="1"/>
  <c r="BK331" i="1"/>
  <c r="GE331" i="1"/>
  <c r="BI332" i="1"/>
  <c r="GC332" i="1"/>
  <c r="BJ332" i="1"/>
  <c r="GD332" i="1"/>
  <c r="BK332" i="1"/>
  <c r="GE332" i="1"/>
  <c r="BI333" i="1"/>
  <c r="GC333" i="1"/>
  <c r="BJ333" i="1"/>
  <c r="GD333" i="1"/>
  <c r="BK333" i="1"/>
  <c r="GE333" i="1"/>
  <c r="BI334" i="1"/>
  <c r="GC334" i="1"/>
  <c r="BJ334" i="1"/>
  <c r="GD334" i="1"/>
  <c r="BK334" i="1"/>
  <c r="GE334" i="1"/>
  <c r="BI335" i="1"/>
  <c r="GC335" i="1"/>
  <c r="BJ335" i="1"/>
  <c r="GD335" i="1"/>
  <c r="BK335" i="1"/>
  <c r="GE335" i="1"/>
  <c r="BI336" i="1"/>
  <c r="GC336" i="1"/>
  <c r="BJ336" i="1"/>
  <c r="GD336" i="1"/>
  <c r="BK336" i="1"/>
  <c r="GE336" i="1"/>
  <c r="BI337" i="1"/>
  <c r="GC337" i="1"/>
  <c r="BJ337" i="1"/>
  <c r="GD337" i="1"/>
  <c r="BK337" i="1"/>
  <c r="GE337" i="1"/>
  <c r="BI338" i="1"/>
  <c r="GC338" i="1"/>
  <c r="BJ338" i="1"/>
  <c r="GD338" i="1"/>
  <c r="BK338" i="1"/>
  <c r="GE338" i="1"/>
  <c r="BI339" i="1"/>
  <c r="GC339" i="1"/>
  <c r="BJ339" i="1"/>
  <c r="GD339" i="1"/>
  <c r="BK339" i="1"/>
  <c r="GE339" i="1"/>
  <c r="BI340" i="1"/>
  <c r="GC340" i="1"/>
  <c r="BJ340" i="1"/>
  <c r="GD340" i="1"/>
  <c r="BK340" i="1"/>
  <c r="GE340" i="1"/>
  <c r="BI341" i="1"/>
  <c r="GC341" i="1"/>
  <c r="BJ341" i="1"/>
  <c r="GD341" i="1"/>
  <c r="BK341" i="1"/>
  <c r="GE341" i="1"/>
  <c r="BI342" i="1"/>
  <c r="GC342" i="1"/>
  <c r="BJ342" i="1"/>
  <c r="GD342" i="1"/>
  <c r="BK342" i="1"/>
  <c r="GE342" i="1"/>
  <c r="BI343" i="1"/>
  <c r="GC343" i="1"/>
  <c r="BJ343" i="1"/>
  <c r="GD343" i="1"/>
  <c r="BK343" i="1"/>
  <c r="GE343" i="1"/>
  <c r="BI344" i="1"/>
  <c r="GC344" i="1"/>
  <c r="BJ344" i="1"/>
  <c r="GD344" i="1"/>
  <c r="BK344" i="1"/>
  <c r="GE344" i="1"/>
  <c r="BI345" i="1"/>
  <c r="GC345" i="1"/>
  <c r="BJ345" i="1"/>
  <c r="GD345" i="1"/>
  <c r="BK345" i="1"/>
  <c r="GE345" i="1"/>
  <c r="BI346" i="1"/>
  <c r="GC346" i="1"/>
  <c r="BJ346" i="1"/>
  <c r="GD346" i="1"/>
  <c r="BK346" i="1"/>
  <c r="GE346" i="1"/>
  <c r="BI347" i="1"/>
  <c r="GC347" i="1"/>
  <c r="BJ347" i="1"/>
  <c r="GD347" i="1"/>
  <c r="BK347" i="1"/>
  <c r="GE347" i="1"/>
  <c r="BI348" i="1"/>
  <c r="GC348" i="1"/>
  <c r="BJ348" i="1"/>
  <c r="GD348" i="1"/>
  <c r="BK348" i="1"/>
  <c r="GE348" i="1"/>
  <c r="BI349" i="1"/>
  <c r="GC349" i="1"/>
  <c r="BJ349" i="1"/>
  <c r="GD349" i="1"/>
  <c r="BK349" i="1"/>
  <c r="GE349" i="1"/>
  <c r="BI350" i="1"/>
  <c r="GC350" i="1"/>
  <c r="BJ350" i="1"/>
  <c r="GD350" i="1"/>
  <c r="BK350" i="1"/>
  <c r="GE350" i="1"/>
  <c r="BI351" i="1"/>
  <c r="GC351" i="1"/>
  <c r="BJ351" i="1"/>
  <c r="GD351" i="1"/>
  <c r="BK351" i="1"/>
  <c r="GE351" i="1"/>
  <c r="BI352" i="1"/>
  <c r="GC352" i="1"/>
  <c r="BJ352" i="1"/>
  <c r="GD352" i="1"/>
  <c r="BK352" i="1"/>
  <c r="GE352" i="1"/>
  <c r="BI353" i="1"/>
  <c r="GC353" i="1"/>
  <c r="BJ353" i="1"/>
  <c r="GD353" i="1"/>
  <c r="BK353" i="1"/>
  <c r="GE353" i="1"/>
  <c r="BI354" i="1"/>
  <c r="GC354" i="1"/>
  <c r="BJ354" i="1"/>
  <c r="GD354" i="1"/>
  <c r="BK354" i="1"/>
  <c r="GE354" i="1"/>
  <c r="BI355" i="1"/>
  <c r="GC355" i="1"/>
  <c r="BJ355" i="1"/>
  <c r="GD355" i="1"/>
  <c r="BK355" i="1"/>
  <c r="GE355" i="1"/>
  <c r="BI356" i="1"/>
  <c r="GC356" i="1"/>
  <c r="BJ356" i="1"/>
  <c r="GD356" i="1"/>
  <c r="BK356" i="1"/>
  <c r="GE356" i="1"/>
  <c r="BI357" i="1"/>
  <c r="GC357" i="1"/>
  <c r="BJ357" i="1"/>
  <c r="GD357" i="1"/>
  <c r="BK357" i="1"/>
  <c r="GE357" i="1"/>
  <c r="BI358" i="1"/>
  <c r="GC358" i="1"/>
  <c r="BJ358" i="1"/>
  <c r="GD358" i="1"/>
  <c r="BK358" i="1"/>
  <c r="GE358" i="1"/>
  <c r="BI359" i="1"/>
  <c r="GC359" i="1"/>
  <c r="BJ359" i="1"/>
  <c r="GD359" i="1"/>
  <c r="BK359" i="1"/>
  <c r="GE359" i="1"/>
  <c r="BI360" i="1"/>
  <c r="GC360" i="1"/>
  <c r="BJ360" i="1"/>
  <c r="GD360" i="1"/>
  <c r="BK360" i="1"/>
  <c r="GE360" i="1"/>
  <c r="BI361" i="1"/>
  <c r="GC361" i="1"/>
  <c r="BJ361" i="1"/>
  <c r="GD361" i="1"/>
  <c r="BK361" i="1"/>
  <c r="GE361" i="1"/>
  <c r="BI362" i="1"/>
  <c r="GC362" i="1"/>
  <c r="BJ362" i="1"/>
  <c r="GD362" i="1"/>
  <c r="BK362" i="1"/>
  <c r="GE362" i="1"/>
  <c r="BI363" i="1"/>
  <c r="GC363" i="1"/>
  <c r="BJ363" i="1"/>
  <c r="GD363" i="1"/>
  <c r="BK363" i="1"/>
  <c r="GE363" i="1"/>
  <c r="BI364" i="1"/>
  <c r="GC364" i="1"/>
  <c r="BJ364" i="1"/>
  <c r="GD364" i="1"/>
  <c r="BK364" i="1"/>
  <c r="GE364" i="1"/>
  <c r="BI365" i="1"/>
  <c r="GC365" i="1"/>
  <c r="BJ365" i="1"/>
  <c r="GD365" i="1"/>
  <c r="BK365" i="1"/>
  <c r="GE365" i="1"/>
  <c r="BI366" i="1"/>
  <c r="GC366" i="1"/>
  <c r="BJ366" i="1"/>
  <c r="GD366" i="1"/>
  <c r="BK366" i="1"/>
  <c r="GE366" i="1"/>
  <c r="BI367" i="1"/>
  <c r="GC367" i="1"/>
  <c r="BJ367" i="1"/>
  <c r="GD367" i="1"/>
  <c r="BK367" i="1"/>
  <c r="GE367" i="1"/>
  <c r="BI368" i="1"/>
  <c r="GC368" i="1"/>
  <c r="BJ368" i="1"/>
  <c r="GD368" i="1"/>
  <c r="BK368" i="1"/>
  <c r="GE368" i="1"/>
  <c r="BI369" i="1"/>
  <c r="GC369" i="1"/>
  <c r="BJ369" i="1"/>
  <c r="GD369" i="1"/>
  <c r="BK369" i="1"/>
  <c r="GE369" i="1"/>
  <c r="BI370" i="1"/>
  <c r="GC370" i="1"/>
  <c r="BJ370" i="1"/>
  <c r="GD370" i="1"/>
  <c r="BK370" i="1"/>
  <c r="GE370" i="1"/>
  <c r="BI371" i="1"/>
  <c r="GC371" i="1"/>
  <c r="BJ371" i="1"/>
  <c r="GD371" i="1"/>
  <c r="BK371" i="1"/>
  <c r="GE371" i="1"/>
  <c r="BI372" i="1"/>
  <c r="GC372" i="1"/>
  <c r="BJ372" i="1"/>
  <c r="GD372" i="1"/>
  <c r="BK372" i="1"/>
  <c r="GE372" i="1"/>
  <c r="BI373" i="1"/>
  <c r="GC373" i="1"/>
  <c r="BJ373" i="1"/>
  <c r="GD373" i="1"/>
  <c r="BK373" i="1"/>
  <c r="GE373" i="1"/>
  <c r="BI374" i="1"/>
  <c r="GC374" i="1"/>
  <c r="BJ374" i="1"/>
  <c r="GD374" i="1"/>
  <c r="BK374" i="1"/>
  <c r="GE374" i="1"/>
  <c r="BI375" i="1"/>
  <c r="GC375" i="1"/>
  <c r="BJ375" i="1"/>
  <c r="GD375" i="1"/>
  <c r="BK375" i="1"/>
  <c r="GE375" i="1"/>
  <c r="BI376" i="1"/>
  <c r="GC376" i="1"/>
  <c r="BJ376" i="1"/>
  <c r="GD376" i="1"/>
  <c r="BK376" i="1"/>
  <c r="GE376" i="1"/>
  <c r="BI377" i="1"/>
  <c r="GC377" i="1"/>
  <c r="BJ377" i="1"/>
  <c r="GD377" i="1"/>
  <c r="BK377" i="1"/>
  <c r="GE377" i="1"/>
  <c r="BI378" i="1"/>
  <c r="GC378" i="1"/>
  <c r="BJ378" i="1"/>
  <c r="GD378" i="1"/>
  <c r="BK378" i="1"/>
  <c r="GE378" i="1"/>
  <c r="BI379" i="1"/>
  <c r="GC379" i="1"/>
  <c r="BJ379" i="1"/>
  <c r="GD379" i="1"/>
  <c r="BK379" i="1"/>
  <c r="GE379" i="1"/>
  <c r="BI380" i="1"/>
  <c r="GC380" i="1"/>
  <c r="BJ380" i="1"/>
  <c r="GD380" i="1"/>
  <c r="BK380" i="1"/>
  <c r="GE380" i="1"/>
  <c r="BI381" i="1"/>
  <c r="GC381" i="1"/>
  <c r="BJ381" i="1"/>
  <c r="GD381" i="1"/>
  <c r="BK381" i="1"/>
  <c r="GE381" i="1"/>
  <c r="BI382" i="1"/>
  <c r="GC382" i="1"/>
  <c r="BJ382" i="1"/>
  <c r="GD382" i="1"/>
  <c r="BK382" i="1"/>
  <c r="GE382" i="1"/>
  <c r="BI383" i="1"/>
  <c r="GC383" i="1"/>
  <c r="BJ383" i="1"/>
  <c r="GD383" i="1"/>
  <c r="BK383" i="1"/>
  <c r="GE383" i="1"/>
  <c r="BI384" i="1"/>
  <c r="GC384" i="1"/>
  <c r="BJ384" i="1"/>
  <c r="GD384" i="1"/>
  <c r="BK384" i="1"/>
  <c r="GE384" i="1"/>
  <c r="BI385" i="1"/>
  <c r="GC385" i="1"/>
  <c r="BJ385" i="1"/>
  <c r="GD385" i="1"/>
  <c r="BK385" i="1"/>
  <c r="GE385" i="1"/>
  <c r="BI5" i="1"/>
  <c r="GC5" i="1"/>
  <c r="BJ5" i="1"/>
  <c r="GD5" i="1"/>
  <c r="BK5" i="1"/>
  <c r="GE5" i="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C201" i="1"/>
  <c r="BA203" i="1"/>
  <c r="BB204" i="1"/>
  <c r="BC205" i="1"/>
  <c r="BA206" i="1"/>
  <c r="BA207" i="1"/>
  <c r="BB208" i="1"/>
  <c r="BC209" i="1"/>
  <c r="BA211" i="1"/>
  <c r="BA216" i="1"/>
  <c r="DO55" i="60"/>
  <c r="BB216" i="1"/>
  <c r="DO55" i="63"/>
  <c r="BC216" i="1"/>
  <c r="DO55" i="64"/>
  <c r="BA217" i="1"/>
  <c r="DQ55" i="60"/>
  <c r="BB217" i="1"/>
  <c r="DQ55" i="63"/>
  <c r="BC217" i="1"/>
  <c r="DQ55" i="64"/>
  <c r="BA218" i="1"/>
  <c r="DS55" i="60"/>
  <c r="BB218" i="1"/>
  <c r="DS55" i="63"/>
  <c r="BC218" i="1"/>
  <c r="DS55" i="64"/>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U201" i="1"/>
  <c r="AS203" i="1"/>
  <c r="AU203" i="1"/>
  <c r="AT204" i="1"/>
  <c r="AS205" i="1"/>
  <c r="AU205" i="1"/>
  <c r="AT206" i="1"/>
  <c r="AS207" i="1"/>
  <c r="AT208" i="1"/>
  <c r="AS209" i="1"/>
  <c r="AU209" i="1"/>
  <c r="AS211" i="1"/>
  <c r="AU211" i="1"/>
  <c r="AU214" i="1"/>
  <c r="DK52" i="64"/>
  <c r="AS216" i="1"/>
  <c r="DO52" i="60"/>
  <c r="AT216" i="1"/>
  <c r="DO52" i="63"/>
  <c r="AU216" i="1"/>
  <c r="DO52" i="64"/>
  <c r="AS217" i="1"/>
  <c r="DQ52" i="60"/>
  <c r="AT217" i="1"/>
  <c r="DQ52" i="63"/>
  <c r="AU217" i="1"/>
  <c r="DQ52" i="64"/>
  <c r="AS218" i="1"/>
  <c r="DS52" i="60"/>
  <c r="AT218" i="1"/>
  <c r="DS52" i="63"/>
  <c r="AU218" i="1"/>
  <c r="DS52" i="64"/>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c r="AK174" i="1"/>
  <c r="DA174" i="1"/>
  <c r="AK187" i="1"/>
  <c r="AK188" i="1"/>
  <c r="AK189" i="1"/>
  <c r="DA189" i="1"/>
  <c r="AK190" i="1"/>
  <c r="DA190" i="1"/>
  <c r="AK191" i="1"/>
  <c r="DA191" i="1"/>
  <c r="AK192" i="1"/>
  <c r="DA192" i="1"/>
  <c r="AK193" i="1"/>
  <c r="DA193" i="1"/>
  <c r="AK194" i="1"/>
  <c r="DA194" i="1"/>
  <c r="AK195" i="1"/>
  <c r="DA195" i="1"/>
  <c r="AK196" i="1"/>
  <c r="DA196" i="1"/>
  <c r="AK197" i="1"/>
  <c r="DA197" i="1"/>
  <c r="AK198" i="1"/>
  <c r="DA198" i="1"/>
  <c r="AL333" i="1"/>
  <c r="DB333" i="1"/>
  <c r="AM333" i="1"/>
  <c r="DC333" i="1"/>
  <c r="AK334" i="1"/>
  <c r="DA334" i="1"/>
  <c r="AL334" i="1"/>
  <c r="DB334" i="1"/>
  <c r="AM334" i="1"/>
  <c r="DC334" i="1"/>
  <c r="AK335" i="1"/>
  <c r="DA335" i="1"/>
  <c r="AL335" i="1"/>
  <c r="DB335" i="1"/>
  <c r="AM335" i="1"/>
  <c r="DC335" i="1"/>
  <c r="AK336" i="1"/>
  <c r="DA336" i="1"/>
  <c r="AL336" i="1"/>
  <c r="DB336" i="1"/>
  <c r="AM336" i="1"/>
  <c r="DC336" i="1"/>
  <c r="AK337" i="1"/>
  <c r="DA337" i="1"/>
  <c r="AL337" i="1"/>
  <c r="DB337" i="1"/>
  <c r="AM337" i="1"/>
  <c r="DC337" i="1"/>
  <c r="AK338" i="1"/>
  <c r="DA338" i="1"/>
  <c r="AL338" i="1"/>
  <c r="DB338" i="1"/>
  <c r="AM338" i="1"/>
  <c r="DC338" i="1"/>
  <c r="AK339" i="1"/>
  <c r="DA339" i="1"/>
  <c r="AL339" i="1"/>
  <c r="DB339" i="1"/>
  <c r="AM339" i="1"/>
  <c r="DC339" i="1"/>
  <c r="AK340" i="1"/>
  <c r="DA340" i="1"/>
  <c r="AL340" i="1"/>
  <c r="DB340" i="1"/>
  <c r="AM340" i="1"/>
  <c r="DC340" i="1"/>
  <c r="AK341" i="1"/>
  <c r="DA341" i="1"/>
  <c r="AL341" i="1"/>
  <c r="DB341" i="1"/>
  <c r="AM341" i="1"/>
  <c r="DC341" i="1"/>
  <c r="AK342" i="1"/>
  <c r="DA342" i="1"/>
  <c r="AL342" i="1"/>
  <c r="DB342" i="1"/>
  <c r="AM342" i="1"/>
  <c r="DC342" i="1"/>
  <c r="AK343" i="1"/>
  <c r="DA343" i="1"/>
  <c r="AL343" i="1"/>
  <c r="DB343" i="1"/>
  <c r="AM343" i="1"/>
  <c r="DC343" i="1"/>
  <c r="AK344" i="1"/>
  <c r="DA344" i="1"/>
  <c r="AL344" i="1"/>
  <c r="DB344" i="1"/>
  <c r="AM344" i="1"/>
  <c r="DC344" i="1"/>
  <c r="AK345" i="1"/>
  <c r="DA345" i="1"/>
  <c r="AL345" i="1"/>
  <c r="DB345" i="1"/>
  <c r="AM345" i="1"/>
  <c r="DC345" i="1"/>
  <c r="AK346" i="1"/>
  <c r="DA346" i="1"/>
  <c r="AL346" i="1"/>
  <c r="DB346" i="1"/>
  <c r="AM346" i="1"/>
  <c r="DC346" i="1"/>
  <c r="AK347" i="1"/>
  <c r="DA347" i="1"/>
  <c r="AL347" i="1"/>
  <c r="DB347" i="1"/>
  <c r="AM347" i="1"/>
  <c r="DC347" i="1"/>
  <c r="AK348" i="1"/>
  <c r="DA348" i="1"/>
  <c r="AL348" i="1"/>
  <c r="DB348" i="1"/>
  <c r="AM348" i="1"/>
  <c r="DC348" i="1"/>
  <c r="AK349" i="1"/>
  <c r="DA349" i="1"/>
  <c r="AL349" i="1"/>
  <c r="DB349" i="1"/>
  <c r="AM349" i="1"/>
  <c r="DC349" i="1"/>
  <c r="AK350" i="1"/>
  <c r="DA350" i="1"/>
  <c r="AL350" i="1"/>
  <c r="DB350" i="1"/>
  <c r="AM350" i="1"/>
  <c r="DC350" i="1"/>
  <c r="AK351" i="1"/>
  <c r="DA351" i="1"/>
  <c r="AL351" i="1"/>
  <c r="DB351" i="1"/>
  <c r="AM351" i="1"/>
  <c r="DC351" i="1"/>
  <c r="AK352" i="1"/>
  <c r="DA352" i="1"/>
  <c r="AL352" i="1"/>
  <c r="DB352" i="1"/>
  <c r="AM352" i="1"/>
  <c r="DC352" i="1"/>
  <c r="AK353" i="1"/>
  <c r="DA353" i="1"/>
  <c r="AL353" i="1"/>
  <c r="DB353" i="1"/>
  <c r="AM353" i="1"/>
  <c r="DC353" i="1"/>
  <c r="AK354" i="1"/>
  <c r="DA354" i="1"/>
  <c r="AL354" i="1"/>
  <c r="DB354" i="1"/>
  <c r="AM354" i="1"/>
  <c r="DC354" i="1"/>
  <c r="AK355" i="1"/>
  <c r="DA355" i="1"/>
  <c r="AL355" i="1"/>
  <c r="DB355" i="1"/>
  <c r="AM355" i="1"/>
  <c r="DC355" i="1"/>
  <c r="AK356" i="1"/>
  <c r="DA356" i="1"/>
  <c r="AL356" i="1"/>
  <c r="DB356" i="1"/>
  <c r="AM356" i="1"/>
  <c r="DC356" i="1"/>
  <c r="AK357" i="1"/>
  <c r="DA357" i="1"/>
  <c r="AL357" i="1"/>
  <c r="DB357" i="1"/>
  <c r="AM357" i="1"/>
  <c r="DC357" i="1"/>
  <c r="AK358" i="1"/>
  <c r="DA358" i="1"/>
  <c r="AL358" i="1"/>
  <c r="DB358" i="1"/>
  <c r="AM358" i="1"/>
  <c r="DC358" i="1"/>
  <c r="AK359" i="1"/>
  <c r="DA359" i="1"/>
  <c r="AL359" i="1"/>
  <c r="DB359" i="1"/>
  <c r="AM359" i="1"/>
  <c r="DC359" i="1"/>
  <c r="AK360" i="1"/>
  <c r="DA360" i="1"/>
  <c r="AL360" i="1"/>
  <c r="DB360" i="1"/>
  <c r="AM360" i="1"/>
  <c r="DC360" i="1"/>
  <c r="AK361" i="1"/>
  <c r="DA361" i="1"/>
  <c r="AL361" i="1"/>
  <c r="DB361" i="1"/>
  <c r="AM361" i="1"/>
  <c r="DC361" i="1"/>
  <c r="AK362" i="1"/>
  <c r="DA362" i="1"/>
  <c r="AL362" i="1"/>
  <c r="DB362" i="1"/>
  <c r="AM362" i="1"/>
  <c r="DC362" i="1"/>
  <c r="AK363" i="1"/>
  <c r="DA363" i="1"/>
  <c r="AL363" i="1"/>
  <c r="DB363" i="1"/>
  <c r="AM363" i="1"/>
  <c r="DC363" i="1"/>
  <c r="AK364" i="1"/>
  <c r="DA364" i="1"/>
  <c r="AL364" i="1"/>
  <c r="DB364" i="1"/>
  <c r="AM364" i="1"/>
  <c r="DC364" i="1"/>
  <c r="AK365" i="1"/>
  <c r="DA365" i="1"/>
  <c r="AL365" i="1"/>
  <c r="DB365" i="1"/>
  <c r="AM365" i="1"/>
  <c r="DC365" i="1"/>
  <c r="AK366" i="1"/>
  <c r="DA366" i="1"/>
  <c r="AL366" i="1"/>
  <c r="DB366" i="1"/>
  <c r="AM366" i="1"/>
  <c r="DC366" i="1"/>
  <c r="AK367" i="1"/>
  <c r="DA367" i="1"/>
  <c r="AL367" i="1"/>
  <c r="DB367" i="1"/>
  <c r="AM367" i="1"/>
  <c r="DC367" i="1"/>
  <c r="AK368" i="1"/>
  <c r="DA368" i="1"/>
  <c r="AL368" i="1"/>
  <c r="DB368" i="1"/>
  <c r="AM368" i="1"/>
  <c r="DC368" i="1"/>
  <c r="AK369" i="1"/>
  <c r="DA369" i="1"/>
  <c r="AL369" i="1"/>
  <c r="DB369" i="1"/>
  <c r="AM369" i="1"/>
  <c r="DC369" i="1"/>
  <c r="AK370" i="1"/>
  <c r="DA370" i="1"/>
  <c r="AL370" i="1"/>
  <c r="DB370" i="1"/>
  <c r="AM370" i="1"/>
  <c r="DC370" i="1"/>
  <c r="AK371" i="1"/>
  <c r="DA371" i="1"/>
  <c r="AL371" i="1"/>
  <c r="DB371" i="1"/>
  <c r="AM371" i="1"/>
  <c r="DC371" i="1"/>
  <c r="AK372" i="1"/>
  <c r="DA372" i="1"/>
  <c r="AL372" i="1"/>
  <c r="DB372" i="1"/>
  <c r="AM372" i="1"/>
  <c r="DC372" i="1"/>
  <c r="AK373" i="1"/>
  <c r="DA373" i="1"/>
  <c r="AL373" i="1"/>
  <c r="DB373" i="1"/>
  <c r="AM373" i="1"/>
  <c r="DC373" i="1"/>
  <c r="AK374" i="1"/>
  <c r="DA374" i="1"/>
  <c r="AL374" i="1"/>
  <c r="DB374" i="1"/>
  <c r="AM374" i="1"/>
  <c r="DC374" i="1"/>
  <c r="AK375" i="1"/>
  <c r="DA375" i="1"/>
  <c r="AL375" i="1"/>
  <c r="DB375" i="1"/>
  <c r="AM375" i="1"/>
  <c r="DC375" i="1"/>
  <c r="AK376" i="1"/>
  <c r="DA376" i="1"/>
  <c r="AL376" i="1"/>
  <c r="DB376" i="1"/>
  <c r="AM376" i="1"/>
  <c r="DC376" i="1"/>
  <c r="AK377" i="1"/>
  <c r="DA377" i="1"/>
  <c r="AL377" i="1"/>
  <c r="DB377" i="1"/>
  <c r="AM377" i="1"/>
  <c r="DC377" i="1"/>
  <c r="AK378" i="1"/>
  <c r="DA378" i="1"/>
  <c r="AL378" i="1"/>
  <c r="DB378" i="1"/>
  <c r="AM378" i="1"/>
  <c r="DC378" i="1"/>
  <c r="AK379" i="1"/>
  <c r="DA379" i="1"/>
  <c r="AL379" i="1"/>
  <c r="DB379" i="1"/>
  <c r="AM379" i="1"/>
  <c r="DC379" i="1"/>
  <c r="AK380" i="1"/>
  <c r="DA380" i="1"/>
  <c r="AL380" i="1"/>
  <c r="DB380" i="1"/>
  <c r="AM380" i="1"/>
  <c r="DC380" i="1"/>
  <c r="AK381" i="1"/>
  <c r="DA381" i="1"/>
  <c r="AL381" i="1"/>
  <c r="DB381" i="1"/>
  <c r="AM381" i="1"/>
  <c r="DC381" i="1"/>
  <c r="AK382" i="1"/>
  <c r="DA382" i="1"/>
  <c r="AL382" i="1"/>
  <c r="DB382" i="1"/>
  <c r="AM382" i="1"/>
  <c r="DC382" i="1"/>
  <c r="AK383" i="1"/>
  <c r="DA383" i="1"/>
  <c r="AL383" i="1"/>
  <c r="DB383" i="1"/>
  <c r="AM383" i="1"/>
  <c r="DC383" i="1"/>
  <c r="AK384" i="1"/>
  <c r="DA384" i="1"/>
  <c r="AL384" i="1"/>
  <c r="DB384" i="1"/>
  <c r="AM384" i="1"/>
  <c r="DC384" i="1"/>
  <c r="AK385" i="1"/>
  <c r="DA385" i="1"/>
  <c r="AL385" i="1"/>
  <c r="DB385" i="1"/>
  <c r="AM385" i="1"/>
  <c r="DC385" i="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DS16" i="29"/>
  <c r="L217" i="1"/>
  <c r="DQ16" i="29"/>
  <c r="L216" i="1"/>
  <c r="DO16" i="29"/>
  <c r="L215" i="1"/>
  <c r="DM16" i="29"/>
  <c r="L214" i="1"/>
  <c r="DK16" i="29"/>
  <c r="L213" i="1"/>
  <c r="DI16" i="29"/>
  <c r="L211" i="1"/>
  <c r="L210" i="1"/>
  <c r="L209" i="1"/>
  <c r="L208" i="1"/>
  <c r="L207" i="1"/>
  <c r="L206" i="1"/>
  <c r="EE208" i="1"/>
  <c r="AP16" i="70"/>
  <c r="L205" i="1"/>
  <c r="L204" i="1"/>
  <c r="L203" i="1"/>
  <c r="L202" i="1"/>
  <c r="CL16" i="29"/>
  <c r="L201" i="1"/>
  <c r="L200" i="1"/>
  <c r="EE202" i="1"/>
  <c r="AL16" i="70"/>
  <c r="L198" i="1"/>
  <c r="L197" i="1"/>
  <c r="L196" i="1"/>
  <c r="EE198" i="1"/>
  <c r="AG16" i="70"/>
  <c r="L195" i="1"/>
  <c r="L194" i="1"/>
  <c r="L193" i="1"/>
  <c r="EE195" i="1"/>
  <c r="AE16" i="70"/>
  <c r="L192" i="1"/>
  <c r="L191" i="1"/>
  <c r="L190" i="1"/>
  <c r="L189" i="1"/>
  <c r="L188" i="1"/>
  <c r="L187" i="1"/>
  <c r="L185" i="1"/>
  <c r="L184" i="1"/>
  <c r="L183" i="1"/>
  <c r="EE185" i="1"/>
  <c r="V16" i="70"/>
  <c r="L182" i="1"/>
  <c r="L181" i="1"/>
  <c r="L180" i="1"/>
  <c r="EE182" i="1"/>
  <c r="T16" i="70"/>
  <c r="L179" i="1"/>
  <c r="L178" i="1"/>
  <c r="L177" i="1"/>
  <c r="L176" i="1"/>
  <c r="L175" i="1"/>
  <c r="L174" i="1"/>
  <c r="L172" i="1"/>
  <c r="L171" i="1"/>
  <c r="L170" i="1"/>
  <c r="EE172" i="1"/>
  <c r="K16" i="70"/>
  <c r="L169" i="1"/>
  <c r="L168" i="1"/>
  <c r="L167" i="1"/>
  <c r="EE169" i="1"/>
  <c r="I16" i="70"/>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E205" i="1"/>
  <c r="AN16" i="70"/>
  <c r="EE211" i="1"/>
  <c r="AR16" i="70"/>
  <c r="EE189" i="1"/>
  <c r="AA16" i="70"/>
  <c r="EE192" i="1"/>
  <c r="AC16" i="70"/>
  <c r="EE176" i="1"/>
  <c r="P16" i="70"/>
  <c r="EE179" i="1"/>
  <c r="R16" i="70"/>
  <c r="EE163" i="1"/>
  <c r="E16" i="70"/>
  <c r="EE166" i="1"/>
  <c r="G16" i="70"/>
  <c r="GD198" i="1"/>
  <c r="GD194" i="1"/>
  <c r="GD190" i="1"/>
  <c r="GD195" i="1"/>
  <c r="GD191" i="1"/>
  <c r="GD187" i="1"/>
  <c r="GD196" i="1"/>
  <c r="GD192" i="1"/>
  <c r="GD188" i="1"/>
  <c r="DB199" i="1"/>
  <c r="GD199" i="1"/>
  <c r="GD197" i="1"/>
  <c r="GD193" i="1"/>
  <c r="GD189" i="1"/>
  <c r="GC173" i="1"/>
  <c r="GD173" i="1"/>
  <c r="GE173" i="1"/>
  <c r="GD172" i="1"/>
  <c r="GC171" i="1"/>
  <c r="GE169" i="1"/>
  <c r="GD168" i="1"/>
  <c r="GC167" i="1"/>
  <c r="GE165" i="1"/>
  <c r="GD164" i="1"/>
  <c r="GC163" i="1"/>
  <c r="GE161" i="1"/>
  <c r="DA173" i="1"/>
  <c r="GC172" i="1"/>
  <c r="GE170" i="1"/>
  <c r="GD169" i="1"/>
  <c r="GC168" i="1"/>
  <c r="GE166" i="1"/>
  <c r="GD165" i="1"/>
  <c r="GC164" i="1"/>
  <c r="GE162" i="1"/>
  <c r="GD161" i="1"/>
  <c r="GE171" i="1"/>
  <c r="GD170" i="1"/>
  <c r="GC169" i="1"/>
  <c r="GE167" i="1"/>
  <c r="GD166" i="1"/>
  <c r="GC165" i="1"/>
  <c r="GE163" i="1"/>
  <c r="GD162" i="1"/>
  <c r="GC161" i="1"/>
  <c r="DB173" i="1"/>
  <c r="GE172" i="1"/>
  <c r="GD171" i="1"/>
  <c r="GC170" i="1"/>
  <c r="GE168" i="1"/>
  <c r="GD167" i="1"/>
  <c r="GC166" i="1"/>
  <c r="GE164" i="1"/>
  <c r="GD163" i="1"/>
  <c r="GC162" i="1"/>
  <c r="DC173" i="1"/>
  <c r="DA187" i="1"/>
  <c r="AK199" i="1"/>
  <c r="DA199" i="1"/>
  <c r="AK186" i="1"/>
  <c r="DA186" i="1"/>
  <c r="L17" i="1"/>
  <c r="L30" i="1"/>
  <c r="L56" i="1"/>
  <c r="L82" i="1"/>
  <c r="L95" i="1"/>
  <c r="L108" i="1"/>
  <c r="L134" i="1"/>
  <c r="L147" i="1"/>
  <c r="L173" i="1"/>
  <c r="L264" i="1"/>
  <c r="L43" i="1"/>
  <c r="L69" i="1"/>
  <c r="L121" i="1"/>
  <c r="L160" i="1"/>
  <c r="L186" i="1"/>
  <c r="L199"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FU377" i="1"/>
  <c r="AB377" i="1"/>
  <c r="AF377" i="1"/>
  <c r="AN377" i="1"/>
  <c r="AV377" i="1"/>
  <c r="AZ377" i="1"/>
  <c r="BD377" i="1"/>
  <c r="BL377" i="1"/>
  <c r="BP377" i="1"/>
  <c r="BT377" i="1"/>
  <c r="BX377" i="1"/>
  <c r="CB377" i="1"/>
  <c r="CF377" i="1"/>
  <c r="CJ377" i="1"/>
  <c r="CN377" i="1"/>
  <c r="CR377" i="1"/>
  <c r="CV377" i="1"/>
  <c r="H378" i="1"/>
  <c r="P378" i="1"/>
  <c r="T378" i="1"/>
  <c r="X378" i="1"/>
  <c r="FU378" i="1"/>
  <c r="AB378" i="1"/>
  <c r="AF378" i="1"/>
  <c r="AN378" i="1"/>
  <c r="AV378" i="1"/>
  <c r="AZ378" i="1"/>
  <c r="BD378" i="1"/>
  <c r="BL378" i="1"/>
  <c r="BP378" i="1"/>
  <c r="BT378" i="1"/>
  <c r="BX378" i="1"/>
  <c r="CB378" i="1"/>
  <c r="CF378" i="1"/>
  <c r="CJ378" i="1"/>
  <c r="CN378" i="1"/>
  <c r="CR378" i="1"/>
  <c r="CV378" i="1"/>
  <c r="D379" i="1"/>
  <c r="H379" i="1"/>
  <c r="P379" i="1"/>
  <c r="T379" i="1"/>
  <c r="X379" i="1"/>
  <c r="FU379" i="1"/>
  <c r="FZ379" i="1"/>
  <c r="AB379" i="1"/>
  <c r="AF379" i="1"/>
  <c r="AN379" i="1"/>
  <c r="AV379" i="1"/>
  <c r="AZ379" i="1"/>
  <c r="BD379" i="1"/>
  <c r="BL379" i="1"/>
  <c r="BP379" i="1"/>
  <c r="BT379" i="1"/>
  <c r="BX379" i="1"/>
  <c r="CB379" i="1"/>
  <c r="CF379" i="1"/>
  <c r="CJ379" i="1"/>
  <c r="CN379" i="1"/>
  <c r="CR379" i="1"/>
  <c r="CV379" i="1"/>
  <c r="H380" i="1"/>
  <c r="P380" i="1"/>
  <c r="T380" i="1"/>
  <c r="X380" i="1"/>
  <c r="FU380" i="1"/>
  <c r="FZ380" i="1"/>
  <c r="AB380" i="1"/>
  <c r="AF380" i="1"/>
  <c r="AN380" i="1"/>
  <c r="AV380" i="1"/>
  <c r="AZ380" i="1"/>
  <c r="BD380" i="1"/>
  <c r="BL380" i="1"/>
  <c r="BP380" i="1"/>
  <c r="BT380" i="1"/>
  <c r="BX380" i="1"/>
  <c r="CB380" i="1"/>
  <c r="CF380" i="1"/>
  <c r="CJ380" i="1"/>
  <c r="CN380" i="1"/>
  <c r="CR380" i="1"/>
  <c r="CV380" i="1"/>
  <c r="D381" i="1"/>
  <c r="H381" i="1"/>
  <c r="P381" i="1"/>
  <c r="T381" i="1"/>
  <c r="X381" i="1"/>
  <c r="FU381" i="1"/>
  <c r="AB381" i="1"/>
  <c r="AF381" i="1"/>
  <c r="AN381" i="1"/>
  <c r="AV381" i="1"/>
  <c r="AZ381" i="1"/>
  <c r="BD381" i="1"/>
  <c r="BL381" i="1"/>
  <c r="BP381" i="1"/>
  <c r="BT381" i="1"/>
  <c r="BX381" i="1"/>
  <c r="CB381" i="1"/>
  <c r="CF381" i="1"/>
  <c r="CJ381" i="1"/>
  <c r="CN381" i="1"/>
  <c r="CR381" i="1"/>
  <c r="CV381" i="1"/>
  <c r="H382" i="1"/>
  <c r="P382" i="1"/>
  <c r="T382" i="1"/>
  <c r="X382" i="1"/>
  <c r="FU382" i="1"/>
  <c r="AB382" i="1"/>
  <c r="AF382" i="1"/>
  <c r="AN382" i="1"/>
  <c r="AV382" i="1"/>
  <c r="AZ382" i="1"/>
  <c r="BD382" i="1"/>
  <c r="BL382" i="1"/>
  <c r="BP382" i="1"/>
  <c r="BT382" i="1"/>
  <c r="BX382" i="1"/>
  <c r="CB382" i="1"/>
  <c r="CF382" i="1"/>
  <c r="CJ382" i="1"/>
  <c r="CN382" i="1"/>
  <c r="CR382" i="1"/>
  <c r="CV382" i="1"/>
  <c r="D383" i="1"/>
  <c r="H383" i="1"/>
  <c r="P383" i="1"/>
  <c r="T383" i="1"/>
  <c r="X383" i="1"/>
  <c r="FU383" i="1"/>
  <c r="FZ383" i="1"/>
  <c r="AB383" i="1"/>
  <c r="AF383" i="1"/>
  <c r="AN383" i="1"/>
  <c r="AV383" i="1"/>
  <c r="AZ383" i="1"/>
  <c r="BD383" i="1"/>
  <c r="BL383" i="1"/>
  <c r="BP383" i="1"/>
  <c r="BT383" i="1"/>
  <c r="BX383" i="1"/>
  <c r="CB383" i="1"/>
  <c r="CF383" i="1"/>
  <c r="CJ383" i="1"/>
  <c r="CN383" i="1"/>
  <c r="CR383" i="1"/>
  <c r="CV383" i="1"/>
  <c r="H384" i="1"/>
  <c r="P384" i="1"/>
  <c r="T384" i="1"/>
  <c r="X384" i="1"/>
  <c r="FU384" i="1"/>
  <c r="FZ384" i="1"/>
  <c r="AB384" i="1"/>
  <c r="AF384" i="1"/>
  <c r="AN384" i="1"/>
  <c r="AV384" i="1"/>
  <c r="AZ384" i="1"/>
  <c r="BD384" i="1"/>
  <c r="BL384" i="1"/>
  <c r="BP384" i="1"/>
  <c r="BT384" i="1"/>
  <c r="BX384" i="1"/>
  <c r="CB384" i="1"/>
  <c r="CF384" i="1"/>
  <c r="CJ384" i="1"/>
  <c r="CN384" i="1"/>
  <c r="CR384" i="1"/>
  <c r="CV384" i="1"/>
  <c r="D385" i="1"/>
  <c r="H385" i="1"/>
  <c r="P385" i="1"/>
  <c r="T385" i="1"/>
  <c r="X385" i="1"/>
  <c r="FU385" i="1"/>
  <c r="AB385" i="1"/>
  <c r="AF385" i="1"/>
  <c r="AN385" i="1"/>
  <c r="AV385" i="1"/>
  <c r="AZ385" i="1"/>
  <c r="BD385" i="1"/>
  <c r="BL385" i="1"/>
  <c r="BP385" i="1"/>
  <c r="BT385" i="1"/>
  <c r="BX385" i="1"/>
  <c r="CB385" i="1"/>
  <c r="CF385" i="1"/>
  <c r="CJ385" i="1"/>
  <c r="CN385" i="1"/>
  <c r="CR385" i="1"/>
  <c r="CV385" i="1"/>
  <c r="D351" i="1"/>
  <c r="H351" i="1"/>
  <c r="P351" i="1"/>
  <c r="T351" i="1"/>
  <c r="X351" i="1"/>
  <c r="FU351" i="1"/>
  <c r="FZ351" i="1"/>
  <c r="AB351" i="1"/>
  <c r="AF351" i="1"/>
  <c r="AN351" i="1"/>
  <c r="AV351" i="1"/>
  <c r="AZ351" i="1"/>
  <c r="BD351" i="1"/>
  <c r="BL351" i="1"/>
  <c r="BP351" i="1"/>
  <c r="BT351" i="1"/>
  <c r="BX351" i="1"/>
  <c r="CB351" i="1"/>
  <c r="CF351" i="1"/>
  <c r="CJ351" i="1"/>
  <c r="CN351" i="1"/>
  <c r="CR351" i="1"/>
  <c r="CV351" i="1"/>
  <c r="D352" i="1"/>
  <c r="H352" i="1"/>
  <c r="P352" i="1"/>
  <c r="T352" i="1"/>
  <c r="X352" i="1"/>
  <c r="FU352" i="1"/>
  <c r="AB352" i="1"/>
  <c r="AF352" i="1"/>
  <c r="AN352" i="1"/>
  <c r="AV352" i="1"/>
  <c r="AZ352" i="1"/>
  <c r="BD352" i="1"/>
  <c r="BL352" i="1"/>
  <c r="BP352" i="1"/>
  <c r="BT352" i="1"/>
  <c r="BX352" i="1"/>
  <c r="CB352" i="1"/>
  <c r="CF352" i="1"/>
  <c r="CJ352" i="1"/>
  <c r="CN352" i="1"/>
  <c r="CR352" i="1"/>
  <c r="CV352" i="1"/>
  <c r="H353" i="1"/>
  <c r="P353" i="1"/>
  <c r="T353" i="1"/>
  <c r="X353" i="1"/>
  <c r="FU353" i="1"/>
  <c r="AB353" i="1"/>
  <c r="AF353" i="1"/>
  <c r="AN353" i="1"/>
  <c r="AV353" i="1"/>
  <c r="AZ353" i="1"/>
  <c r="BD353" i="1"/>
  <c r="BL353" i="1"/>
  <c r="BP353" i="1"/>
  <c r="BT353" i="1"/>
  <c r="BX353" i="1"/>
  <c r="CB353" i="1"/>
  <c r="CF353" i="1"/>
  <c r="CJ353" i="1"/>
  <c r="CN353" i="1"/>
  <c r="CR353" i="1"/>
  <c r="CV353" i="1"/>
  <c r="H354" i="1"/>
  <c r="P354" i="1"/>
  <c r="T354" i="1"/>
  <c r="X354" i="1"/>
  <c r="FU354" i="1"/>
  <c r="AB354" i="1"/>
  <c r="AF354" i="1"/>
  <c r="AN354" i="1"/>
  <c r="AV354" i="1"/>
  <c r="AZ354" i="1"/>
  <c r="BD354" i="1"/>
  <c r="BL354" i="1"/>
  <c r="BP354" i="1"/>
  <c r="BT354" i="1"/>
  <c r="BX354" i="1"/>
  <c r="CB354" i="1"/>
  <c r="CF354" i="1"/>
  <c r="CJ354" i="1"/>
  <c r="CN354" i="1"/>
  <c r="CR354" i="1"/>
  <c r="CV354" i="1"/>
  <c r="D355" i="1"/>
  <c r="H355" i="1"/>
  <c r="P355" i="1"/>
  <c r="T355" i="1"/>
  <c r="X355" i="1"/>
  <c r="FU355" i="1"/>
  <c r="FZ355" i="1"/>
  <c r="AB355" i="1"/>
  <c r="AF355" i="1"/>
  <c r="AN355" i="1"/>
  <c r="AV355" i="1"/>
  <c r="AZ355" i="1"/>
  <c r="BD355" i="1"/>
  <c r="BL355" i="1"/>
  <c r="BP355" i="1"/>
  <c r="BT355" i="1"/>
  <c r="BX355" i="1"/>
  <c r="CB355" i="1"/>
  <c r="CF355" i="1"/>
  <c r="CJ355" i="1"/>
  <c r="CN355" i="1"/>
  <c r="CR355" i="1"/>
  <c r="CV355" i="1"/>
  <c r="D356" i="1"/>
  <c r="H356" i="1"/>
  <c r="P356" i="1"/>
  <c r="T356" i="1"/>
  <c r="X356" i="1"/>
  <c r="FU356" i="1"/>
  <c r="AB356" i="1"/>
  <c r="AF356" i="1"/>
  <c r="AN356" i="1"/>
  <c r="AV356" i="1"/>
  <c r="AZ356" i="1"/>
  <c r="BD356" i="1"/>
  <c r="BL356" i="1"/>
  <c r="BP356" i="1"/>
  <c r="BT356" i="1"/>
  <c r="BX356" i="1"/>
  <c r="CB356" i="1"/>
  <c r="CF356" i="1"/>
  <c r="CJ356" i="1"/>
  <c r="CN356" i="1"/>
  <c r="CR356" i="1"/>
  <c r="CV356" i="1"/>
  <c r="H357" i="1"/>
  <c r="P357" i="1"/>
  <c r="T357" i="1"/>
  <c r="X357" i="1"/>
  <c r="FU357" i="1"/>
  <c r="AB357" i="1"/>
  <c r="AF357" i="1"/>
  <c r="AN357" i="1"/>
  <c r="AV357" i="1"/>
  <c r="AZ357" i="1"/>
  <c r="BD357" i="1"/>
  <c r="BL357" i="1"/>
  <c r="BP357" i="1"/>
  <c r="BT357" i="1"/>
  <c r="BX357" i="1"/>
  <c r="CB357" i="1"/>
  <c r="CF357" i="1"/>
  <c r="CJ357" i="1"/>
  <c r="CN357" i="1"/>
  <c r="CR357" i="1"/>
  <c r="CV357" i="1"/>
  <c r="H358" i="1"/>
  <c r="P358" i="1"/>
  <c r="T358" i="1"/>
  <c r="X358" i="1"/>
  <c r="FU358" i="1"/>
  <c r="AB358" i="1"/>
  <c r="AF358" i="1"/>
  <c r="AN358" i="1"/>
  <c r="AV358" i="1"/>
  <c r="AZ358" i="1"/>
  <c r="BD358" i="1"/>
  <c r="BL358" i="1"/>
  <c r="BP358" i="1"/>
  <c r="BT358" i="1"/>
  <c r="BX358" i="1"/>
  <c r="CB358" i="1"/>
  <c r="CF358" i="1"/>
  <c r="CJ358" i="1"/>
  <c r="CN358" i="1"/>
  <c r="CR358" i="1"/>
  <c r="CV358" i="1"/>
  <c r="D359" i="1"/>
  <c r="H359" i="1"/>
  <c r="P359" i="1"/>
  <c r="T359" i="1"/>
  <c r="X359" i="1"/>
  <c r="FU359" i="1"/>
  <c r="FZ359" i="1"/>
  <c r="AB359" i="1"/>
  <c r="AF359" i="1"/>
  <c r="AN359" i="1"/>
  <c r="AV359" i="1"/>
  <c r="AZ359" i="1"/>
  <c r="BD359" i="1"/>
  <c r="BL359" i="1"/>
  <c r="BP359" i="1"/>
  <c r="BT359" i="1"/>
  <c r="BX359" i="1"/>
  <c r="CB359" i="1"/>
  <c r="CF359" i="1"/>
  <c r="CJ359" i="1"/>
  <c r="CN359" i="1"/>
  <c r="CR359" i="1"/>
  <c r="CV359" i="1"/>
  <c r="D360" i="1"/>
  <c r="H360" i="1"/>
  <c r="P360" i="1"/>
  <c r="T360" i="1"/>
  <c r="X360" i="1"/>
  <c r="FU360" i="1"/>
  <c r="AB360" i="1"/>
  <c r="AF360" i="1"/>
  <c r="AN360" i="1"/>
  <c r="AV360" i="1"/>
  <c r="AZ360" i="1"/>
  <c r="BD360" i="1"/>
  <c r="BL360" i="1"/>
  <c r="BP360" i="1"/>
  <c r="BT360" i="1"/>
  <c r="BX360" i="1"/>
  <c r="CB360" i="1"/>
  <c r="CF360" i="1"/>
  <c r="CJ360" i="1"/>
  <c r="CN360" i="1"/>
  <c r="CR360" i="1"/>
  <c r="CV360" i="1"/>
  <c r="D361" i="1"/>
  <c r="H361" i="1"/>
  <c r="P361" i="1"/>
  <c r="T361" i="1"/>
  <c r="X361" i="1"/>
  <c r="FU361" i="1"/>
  <c r="FZ361" i="1"/>
  <c r="AB361" i="1"/>
  <c r="AF361" i="1"/>
  <c r="AN361" i="1"/>
  <c r="AV361" i="1"/>
  <c r="AZ361" i="1"/>
  <c r="BD361" i="1"/>
  <c r="BL361" i="1"/>
  <c r="BP361" i="1"/>
  <c r="BT361" i="1"/>
  <c r="BX361" i="1"/>
  <c r="CB361" i="1"/>
  <c r="CF361" i="1"/>
  <c r="CJ361" i="1"/>
  <c r="CN361" i="1"/>
  <c r="CR361" i="1"/>
  <c r="CV361" i="1"/>
  <c r="D362" i="1"/>
  <c r="H362" i="1"/>
  <c r="P362" i="1"/>
  <c r="T362" i="1"/>
  <c r="X362" i="1"/>
  <c r="FU362" i="1"/>
  <c r="AB362" i="1"/>
  <c r="AF362" i="1"/>
  <c r="AN362" i="1"/>
  <c r="AV362" i="1"/>
  <c r="AZ362" i="1"/>
  <c r="BD362" i="1"/>
  <c r="BL362" i="1"/>
  <c r="BP362" i="1"/>
  <c r="BT362" i="1"/>
  <c r="BX362" i="1"/>
  <c r="CB362" i="1"/>
  <c r="CF362" i="1"/>
  <c r="CJ362" i="1"/>
  <c r="CN362" i="1"/>
  <c r="CR362" i="1"/>
  <c r="CV362" i="1"/>
  <c r="D363" i="1"/>
  <c r="H363" i="1"/>
  <c r="P363" i="1"/>
  <c r="T363" i="1"/>
  <c r="X363" i="1"/>
  <c r="FU363" i="1"/>
  <c r="FZ363" i="1"/>
  <c r="AB363" i="1"/>
  <c r="AF363" i="1"/>
  <c r="AN363" i="1"/>
  <c r="AV363" i="1"/>
  <c r="AZ363" i="1"/>
  <c r="BD363" i="1"/>
  <c r="BL363" i="1"/>
  <c r="BP363" i="1"/>
  <c r="BT363" i="1"/>
  <c r="BX363" i="1"/>
  <c r="CB363" i="1"/>
  <c r="CF363" i="1"/>
  <c r="CJ363" i="1"/>
  <c r="CN363" i="1"/>
  <c r="CR363" i="1"/>
  <c r="CV363" i="1"/>
  <c r="D364" i="1"/>
  <c r="H364" i="1"/>
  <c r="P364" i="1"/>
  <c r="T364" i="1"/>
  <c r="X364" i="1"/>
  <c r="FU364" i="1"/>
  <c r="AB364" i="1"/>
  <c r="AF364" i="1"/>
  <c r="AN364" i="1"/>
  <c r="AV364" i="1"/>
  <c r="AZ364" i="1"/>
  <c r="BD364" i="1"/>
  <c r="BL364" i="1"/>
  <c r="BP364" i="1"/>
  <c r="BT364" i="1"/>
  <c r="BX364" i="1"/>
  <c r="CB364" i="1"/>
  <c r="CF364" i="1"/>
  <c r="CJ364" i="1"/>
  <c r="CN364" i="1"/>
  <c r="CR364" i="1"/>
  <c r="CV364" i="1"/>
  <c r="D365" i="1"/>
  <c r="H365" i="1"/>
  <c r="P365" i="1"/>
  <c r="T365" i="1"/>
  <c r="X365" i="1"/>
  <c r="FU365" i="1"/>
  <c r="FZ365" i="1"/>
  <c r="AB365" i="1"/>
  <c r="AF365" i="1"/>
  <c r="AN365" i="1"/>
  <c r="AV365" i="1"/>
  <c r="AZ365" i="1"/>
  <c r="BD365" i="1"/>
  <c r="BL365" i="1"/>
  <c r="BP365" i="1"/>
  <c r="BT365" i="1"/>
  <c r="BX365" i="1"/>
  <c r="CB365" i="1"/>
  <c r="CF365" i="1"/>
  <c r="CJ365" i="1"/>
  <c r="CN365" i="1"/>
  <c r="CR365" i="1"/>
  <c r="CV365" i="1"/>
  <c r="D366" i="1"/>
  <c r="H366" i="1"/>
  <c r="P366" i="1"/>
  <c r="T366" i="1"/>
  <c r="X366" i="1"/>
  <c r="FU366" i="1"/>
  <c r="AB366" i="1"/>
  <c r="AF366" i="1"/>
  <c r="AN366" i="1"/>
  <c r="AV366" i="1"/>
  <c r="AZ366" i="1"/>
  <c r="BD366" i="1"/>
  <c r="BL366" i="1"/>
  <c r="BP366" i="1"/>
  <c r="BT366" i="1"/>
  <c r="BX366" i="1"/>
  <c r="CB366" i="1"/>
  <c r="CF366" i="1"/>
  <c r="CJ366" i="1"/>
  <c r="CN366" i="1"/>
  <c r="CR366" i="1"/>
  <c r="CV366" i="1"/>
  <c r="D367" i="1"/>
  <c r="H367" i="1"/>
  <c r="P367" i="1"/>
  <c r="T367" i="1"/>
  <c r="X367" i="1"/>
  <c r="FU367" i="1"/>
  <c r="FZ367" i="1"/>
  <c r="AB367" i="1"/>
  <c r="AF367" i="1"/>
  <c r="AN367" i="1"/>
  <c r="AV367" i="1"/>
  <c r="AZ367" i="1"/>
  <c r="BD367" i="1"/>
  <c r="BL367" i="1"/>
  <c r="BP367" i="1"/>
  <c r="BT367" i="1"/>
  <c r="BX367" i="1"/>
  <c r="CB367" i="1"/>
  <c r="CF367" i="1"/>
  <c r="CJ367" i="1"/>
  <c r="CN367" i="1"/>
  <c r="CR367" i="1"/>
  <c r="CV367" i="1"/>
  <c r="D368" i="1"/>
  <c r="H368" i="1"/>
  <c r="P368" i="1"/>
  <c r="T368" i="1"/>
  <c r="X368" i="1"/>
  <c r="FU368" i="1"/>
  <c r="AB368" i="1"/>
  <c r="AF368" i="1"/>
  <c r="AN368" i="1"/>
  <c r="AV368" i="1"/>
  <c r="AZ368" i="1"/>
  <c r="BD368" i="1"/>
  <c r="BL368" i="1"/>
  <c r="BP368" i="1"/>
  <c r="BT368" i="1"/>
  <c r="BX368" i="1"/>
  <c r="CB368" i="1"/>
  <c r="CF368" i="1"/>
  <c r="CJ368" i="1"/>
  <c r="CN368" i="1"/>
  <c r="CR368" i="1"/>
  <c r="CV368" i="1"/>
  <c r="D369" i="1"/>
  <c r="H369" i="1"/>
  <c r="P369" i="1"/>
  <c r="T369" i="1"/>
  <c r="X369" i="1"/>
  <c r="FU369" i="1"/>
  <c r="FZ369" i="1"/>
  <c r="AB369" i="1"/>
  <c r="AF369" i="1"/>
  <c r="AN369" i="1"/>
  <c r="AV369" i="1"/>
  <c r="AZ369" i="1"/>
  <c r="BD369" i="1"/>
  <c r="BL369" i="1"/>
  <c r="BP369" i="1"/>
  <c r="BT369" i="1"/>
  <c r="BX369" i="1"/>
  <c r="CB369" i="1"/>
  <c r="CF369" i="1"/>
  <c r="CJ369" i="1"/>
  <c r="CN369" i="1"/>
  <c r="CR369" i="1"/>
  <c r="CV369" i="1"/>
  <c r="D370" i="1"/>
  <c r="H370" i="1"/>
  <c r="P370" i="1"/>
  <c r="T370" i="1"/>
  <c r="X370" i="1"/>
  <c r="FU370" i="1"/>
  <c r="AB370" i="1"/>
  <c r="AF370" i="1"/>
  <c r="AN370" i="1"/>
  <c r="AV370" i="1"/>
  <c r="AZ370" i="1"/>
  <c r="BD370" i="1"/>
  <c r="BL370" i="1"/>
  <c r="BP370" i="1"/>
  <c r="BT370" i="1"/>
  <c r="BX370" i="1"/>
  <c r="CB370" i="1"/>
  <c r="CF370" i="1"/>
  <c r="CJ370" i="1"/>
  <c r="CN370" i="1"/>
  <c r="CR370" i="1"/>
  <c r="CV370" i="1"/>
  <c r="D371" i="1"/>
  <c r="H371" i="1"/>
  <c r="P371" i="1"/>
  <c r="T371" i="1"/>
  <c r="X371" i="1"/>
  <c r="FU371" i="1"/>
  <c r="FZ371" i="1"/>
  <c r="AB371" i="1"/>
  <c r="AF371" i="1"/>
  <c r="AN371" i="1"/>
  <c r="AV371" i="1"/>
  <c r="AZ371" i="1"/>
  <c r="BD371" i="1"/>
  <c r="BL371" i="1"/>
  <c r="BP371" i="1"/>
  <c r="BT371" i="1"/>
  <c r="BX371" i="1"/>
  <c r="CB371" i="1"/>
  <c r="CF371" i="1"/>
  <c r="CJ371" i="1"/>
  <c r="CN371" i="1"/>
  <c r="CR371" i="1"/>
  <c r="CV371" i="1"/>
  <c r="D372" i="1"/>
  <c r="H372" i="1"/>
  <c r="P372" i="1"/>
  <c r="T372" i="1"/>
  <c r="X372" i="1"/>
  <c r="FU372" i="1"/>
  <c r="AB372" i="1"/>
  <c r="AF372" i="1"/>
  <c r="AN372" i="1"/>
  <c r="AV372" i="1"/>
  <c r="AZ372" i="1"/>
  <c r="BD372" i="1"/>
  <c r="BL372" i="1"/>
  <c r="BP372" i="1"/>
  <c r="BT372" i="1"/>
  <c r="BX372" i="1"/>
  <c r="CB372" i="1"/>
  <c r="CF372" i="1"/>
  <c r="CJ372" i="1"/>
  <c r="CN372" i="1"/>
  <c r="CR372" i="1"/>
  <c r="CV372" i="1"/>
  <c r="D373" i="1"/>
  <c r="H373" i="1"/>
  <c r="P373" i="1"/>
  <c r="T373" i="1"/>
  <c r="X373" i="1"/>
  <c r="FU373" i="1"/>
  <c r="FZ373" i="1"/>
  <c r="AB373" i="1"/>
  <c r="AF373" i="1"/>
  <c r="AN373" i="1"/>
  <c r="AV373" i="1"/>
  <c r="AZ373" i="1"/>
  <c r="BD373" i="1"/>
  <c r="BL373" i="1"/>
  <c r="BP373" i="1"/>
  <c r="BT373" i="1"/>
  <c r="BX373" i="1"/>
  <c r="CB373" i="1"/>
  <c r="CF373" i="1"/>
  <c r="CJ373" i="1"/>
  <c r="CN373" i="1"/>
  <c r="CR373" i="1"/>
  <c r="CV373" i="1"/>
  <c r="D374" i="1"/>
  <c r="H374" i="1"/>
  <c r="P374" i="1"/>
  <c r="T374" i="1"/>
  <c r="X374" i="1"/>
  <c r="FU374" i="1"/>
  <c r="AB374" i="1"/>
  <c r="AF374" i="1"/>
  <c r="AN374" i="1"/>
  <c r="AV374" i="1"/>
  <c r="AZ374" i="1"/>
  <c r="BD374" i="1"/>
  <c r="BL374" i="1"/>
  <c r="BP374" i="1"/>
  <c r="BT374" i="1"/>
  <c r="BX374" i="1"/>
  <c r="CB374" i="1"/>
  <c r="CF374" i="1"/>
  <c r="CJ374" i="1"/>
  <c r="CN374" i="1"/>
  <c r="CR374" i="1"/>
  <c r="CV374" i="1"/>
  <c r="D375" i="1"/>
  <c r="H375" i="1"/>
  <c r="P375" i="1"/>
  <c r="T375" i="1"/>
  <c r="X375" i="1"/>
  <c r="FU375" i="1"/>
  <c r="FZ375" i="1"/>
  <c r="AB375" i="1"/>
  <c r="AF375" i="1"/>
  <c r="AN375" i="1"/>
  <c r="AV375" i="1"/>
  <c r="AZ375" i="1"/>
  <c r="BD375" i="1"/>
  <c r="BL375" i="1"/>
  <c r="BP375" i="1"/>
  <c r="BT375" i="1"/>
  <c r="BX375" i="1"/>
  <c r="CB375" i="1"/>
  <c r="CF375" i="1"/>
  <c r="CJ375" i="1"/>
  <c r="CN375" i="1"/>
  <c r="CR375" i="1"/>
  <c r="CV375" i="1"/>
  <c r="D376" i="1"/>
  <c r="H376" i="1"/>
  <c r="P376" i="1"/>
  <c r="T376" i="1"/>
  <c r="X376" i="1"/>
  <c r="FU376" i="1"/>
  <c r="AB376" i="1"/>
  <c r="AF376" i="1"/>
  <c r="AN376" i="1"/>
  <c r="AV376" i="1"/>
  <c r="AZ376" i="1"/>
  <c r="BD376" i="1"/>
  <c r="BL376" i="1"/>
  <c r="BP376" i="1"/>
  <c r="BT376" i="1"/>
  <c r="BX376" i="1"/>
  <c r="CB376" i="1"/>
  <c r="CF376" i="1"/>
  <c r="CJ376" i="1"/>
  <c r="CN376" i="1"/>
  <c r="CR376" i="1"/>
  <c r="CV376" i="1"/>
  <c r="D329" i="1"/>
  <c r="H329" i="1"/>
  <c r="P329" i="1"/>
  <c r="T329" i="1"/>
  <c r="X329" i="1"/>
  <c r="FU329" i="1"/>
  <c r="FZ329" i="1"/>
  <c r="AB329" i="1"/>
  <c r="AF329" i="1"/>
  <c r="AN329" i="1"/>
  <c r="AV329" i="1"/>
  <c r="AZ329" i="1"/>
  <c r="BD329" i="1"/>
  <c r="BL329" i="1"/>
  <c r="BP329" i="1"/>
  <c r="BT329" i="1"/>
  <c r="BX329" i="1"/>
  <c r="CB329" i="1"/>
  <c r="CF329" i="1"/>
  <c r="CJ329" i="1"/>
  <c r="CN329" i="1"/>
  <c r="CR329" i="1"/>
  <c r="CV329" i="1"/>
  <c r="D330" i="1"/>
  <c r="H330" i="1"/>
  <c r="P330" i="1"/>
  <c r="T330" i="1"/>
  <c r="X330" i="1"/>
  <c r="FU330" i="1"/>
  <c r="AB330" i="1"/>
  <c r="AF330" i="1"/>
  <c r="AN330" i="1"/>
  <c r="AV330" i="1"/>
  <c r="AZ330" i="1"/>
  <c r="BD330" i="1"/>
  <c r="BL330" i="1"/>
  <c r="BP330" i="1"/>
  <c r="BT330" i="1"/>
  <c r="BX330" i="1"/>
  <c r="CB330" i="1"/>
  <c r="CF330" i="1"/>
  <c r="CJ330" i="1"/>
  <c r="CN330" i="1"/>
  <c r="CR330" i="1"/>
  <c r="CV330" i="1"/>
  <c r="D331" i="1"/>
  <c r="H331" i="1"/>
  <c r="P331" i="1"/>
  <c r="T331" i="1"/>
  <c r="X331" i="1"/>
  <c r="FU331" i="1"/>
  <c r="FZ331" i="1"/>
  <c r="AB331" i="1"/>
  <c r="AF331" i="1"/>
  <c r="AN331" i="1"/>
  <c r="AV331" i="1"/>
  <c r="AZ331" i="1"/>
  <c r="BD331" i="1"/>
  <c r="BL331" i="1"/>
  <c r="BP331" i="1"/>
  <c r="BT331" i="1"/>
  <c r="BX331" i="1"/>
  <c r="CB331" i="1"/>
  <c r="CF331" i="1"/>
  <c r="CJ331" i="1"/>
  <c r="CN331" i="1"/>
  <c r="CR331" i="1"/>
  <c r="CV331" i="1"/>
  <c r="D332" i="1"/>
  <c r="H332" i="1"/>
  <c r="P332" i="1"/>
  <c r="T332" i="1"/>
  <c r="X332" i="1"/>
  <c r="FU332" i="1"/>
  <c r="AB332" i="1"/>
  <c r="AF332" i="1"/>
  <c r="AN332" i="1"/>
  <c r="AV332" i="1"/>
  <c r="AZ332" i="1"/>
  <c r="BD332" i="1"/>
  <c r="BL332" i="1"/>
  <c r="BP332" i="1"/>
  <c r="BT332" i="1"/>
  <c r="BX332" i="1"/>
  <c r="CB332" i="1"/>
  <c r="CF332" i="1"/>
  <c r="CJ332" i="1"/>
  <c r="CN332" i="1"/>
  <c r="CR332" i="1"/>
  <c r="CV332" i="1"/>
  <c r="D333" i="1"/>
  <c r="H333" i="1"/>
  <c r="P333" i="1"/>
  <c r="T333" i="1"/>
  <c r="X333" i="1"/>
  <c r="FU333" i="1"/>
  <c r="FZ333" i="1"/>
  <c r="AB333" i="1"/>
  <c r="AF333" i="1"/>
  <c r="AN333" i="1"/>
  <c r="AV333" i="1"/>
  <c r="AZ333" i="1"/>
  <c r="BD333" i="1"/>
  <c r="BL333" i="1"/>
  <c r="BP333" i="1"/>
  <c r="BT333" i="1"/>
  <c r="BX333" i="1"/>
  <c r="CB333" i="1"/>
  <c r="CF333" i="1"/>
  <c r="CJ333" i="1"/>
  <c r="CN333" i="1"/>
  <c r="CR333" i="1"/>
  <c r="CV333" i="1"/>
  <c r="D334" i="1"/>
  <c r="H334" i="1"/>
  <c r="P334" i="1"/>
  <c r="T334" i="1"/>
  <c r="X334" i="1"/>
  <c r="FU334" i="1"/>
  <c r="AB334" i="1"/>
  <c r="AF334" i="1"/>
  <c r="AN334" i="1"/>
  <c r="AV334" i="1"/>
  <c r="AZ334" i="1"/>
  <c r="BD334" i="1"/>
  <c r="BL334" i="1"/>
  <c r="BP334" i="1"/>
  <c r="BT334" i="1"/>
  <c r="BX334" i="1"/>
  <c r="CB334" i="1"/>
  <c r="CF334" i="1"/>
  <c r="CJ334" i="1"/>
  <c r="CN334" i="1"/>
  <c r="CR334" i="1"/>
  <c r="CV334" i="1"/>
  <c r="D335" i="1"/>
  <c r="H335" i="1"/>
  <c r="P335" i="1"/>
  <c r="T335" i="1"/>
  <c r="X335" i="1"/>
  <c r="FU335" i="1"/>
  <c r="FZ335" i="1"/>
  <c r="AB335" i="1"/>
  <c r="AF335" i="1"/>
  <c r="AJ335" i="1"/>
  <c r="AN335" i="1"/>
  <c r="AV335" i="1"/>
  <c r="AZ335" i="1"/>
  <c r="BD335" i="1"/>
  <c r="BL335" i="1"/>
  <c r="BP335" i="1"/>
  <c r="BT335" i="1"/>
  <c r="BX335" i="1"/>
  <c r="CB335" i="1"/>
  <c r="CF335" i="1"/>
  <c r="CJ335" i="1"/>
  <c r="CN335" i="1"/>
  <c r="CR335" i="1"/>
  <c r="CV335" i="1"/>
  <c r="D336" i="1"/>
  <c r="H336" i="1"/>
  <c r="P336" i="1"/>
  <c r="T336" i="1"/>
  <c r="X336" i="1"/>
  <c r="FU336" i="1"/>
  <c r="FZ336" i="1"/>
  <c r="AB336" i="1"/>
  <c r="AF336" i="1"/>
  <c r="AN336" i="1"/>
  <c r="AV336" i="1"/>
  <c r="AZ336" i="1"/>
  <c r="BD336" i="1"/>
  <c r="BL336" i="1"/>
  <c r="BP336" i="1"/>
  <c r="BT336" i="1"/>
  <c r="BX336" i="1"/>
  <c r="CB336" i="1"/>
  <c r="CF336" i="1"/>
  <c r="CJ336" i="1"/>
  <c r="CN336" i="1"/>
  <c r="CR336" i="1"/>
  <c r="CV336" i="1"/>
  <c r="D337" i="1"/>
  <c r="H337" i="1"/>
  <c r="P337" i="1"/>
  <c r="T337" i="1"/>
  <c r="X337" i="1"/>
  <c r="FU337" i="1"/>
  <c r="AB337" i="1"/>
  <c r="AF337" i="1"/>
  <c r="AN337" i="1"/>
  <c r="AV337" i="1"/>
  <c r="AZ337" i="1"/>
  <c r="BD337" i="1"/>
  <c r="BL337" i="1"/>
  <c r="BP337" i="1"/>
  <c r="BT337" i="1"/>
  <c r="BX337" i="1"/>
  <c r="CB337" i="1"/>
  <c r="CF337" i="1"/>
  <c r="CJ337" i="1"/>
  <c r="CN337" i="1"/>
  <c r="CR337" i="1"/>
  <c r="CV337" i="1"/>
  <c r="D338" i="1"/>
  <c r="H338" i="1"/>
  <c r="P338" i="1"/>
  <c r="T338" i="1"/>
  <c r="X338" i="1"/>
  <c r="FU338" i="1"/>
  <c r="FZ338" i="1"/>
  <c r="AB338" i="1"/>
  <c r="AF338" i="1"/>
  <c r="AN338" i="1"/>
  <c r="AV338" i="1"/>
  <c r="AZ338" i="1"/>
  <c r="BD338" i="1"/>
  <c r="BL338" i="1"/>
  <c r="BP338" i="1"/>
  <c r="BT338" i="1"/>
  <c r="BX338" i="1"/>
  <c r="CB338" i="1"/>
  <c r="CF338" i="1"/>
  <c r="CJ338" i="1"/>
  <c r="CN338" i="1"/>
  <c r="CR338" i="1"/>
  <c r="CV338" i="1"/>
  <c r="D339" i="1"/>
  <c r="H339" i="1"/>
  <c r="P339" i="1"/>
  <c r="T339" i="1"/>
  <c r="X339" i="1"/>
  <c r="FU339" i="1"/>
  <c r="AB339" i="1"/>
  <c r="AF339" i="1"/>
  <c r="AN339" i="1"/>
  <c r="AV339" i="1"/>
  <c r="AZ339" i="1"/>
  <c r="BD339" i="1"/>
  <c r="BL339" i="1"/>
  <c r="BP339" i="1"/>
  <c r="BT339" i="1"/>
  <c r="BX339" i="1"/>
  <c r="CB339" i="1"/>
  <c r="CF339" i="1"/>
  <c r="CJ339" i="1"/>
  <c r="CN339" i="1"/>
  <c r="CR339" i="1"/>
  <c r="CV339" i="1"/>
  <c r="D340" i="1"/>
  <c r="H340" i="1"/>
  <c r="P340" i="1"/>
  <c r="T340" i="1"/>
  <c r="X340" i="1"/>
  <c r="FU340" i="1"/>
  <c r="FZ340" i="1"/>
  <c r="AB340" i="1"/>
  <c r="AF340" i="1"/>
  <c r="AN340" i="1"/>
  <c r="AV340" i="1"/>
  <c r="AZ340" i="1"/>
  <c r="BD340" i="1"/>
  <c r="BL340" i="1"/>
  <c r="BP340" i="1"/>
  <c r="BT340" i="1"/>
  <c r="BX340" i="1"/>
  <c r="CB340" i="1"/>
  <c r="CF340" i="1"/>
  <c r="CJ340" i="1"/>
  <c r="CN340" i="1"/>
  <c r="CR340" i="1"/>
  <c r="CV340" i="1"/>
  <c r="D341" i="1"/>
  <c r="H341" i="1"/>
  <c r="P341" i="1"/>
  <c r="T341" i="1"/>
  <c r="X341" i="1"/>
  <c r="FU341" i="1"/>
  <c r="AB341" i="1"/>
  <c r="AF341" i="1"/>
  <c r="AN341" i="1"/>
  <c r="AV341" i="1"/>
  <c r="AZ341" i="1"/>
  <c r="BD341" i="1"/>
  <c r="BL341" i="1"/>
  <c r="BP341" i="1"/>
  <c r="BT341" i="1"/>
  <c r="BX341" i="1"/>
  <c r="CB341" i="1"/>
  <c r="CF341" i="1"/>
  <c r="CJ341" i="1"/>
  <c r="CN341" i="1"/>
  <c r="CR341" i="1"/>
  <c r="CV341" i="1"/>
  <c r="D342" i="1"/>
  <c r="H342" i="1"/>
  <c r="P342" i="1"/>
  <c r="T342" i="1"/>
  <c r="X342" i="1"/>
  <c r="FU342" i="1"/>
  <c r="FZ342" i="1"/>
  <c r="AB342" i="1"/>
  <c r="AF342" i="1"/>
  <c r="AN342" i="1"/>
  <c r="AV342" i="1"/>
  <c r="AZ342" i="1"/>
  <c r="BD342" i="1"/>
  <c r="BL342" i="1"/>
  <c r="BP342" i="1"/>
  <c r="BT342" i="1"/>
  <c r="BX342" i="1"/>
  <c r="CB342" i="1"/>
  <c r="CF342" i="1"/>
  <c r="CJ342" i="1"/>
  <c r="CN342" i="1"/>
  <c r="CR342" i="1"/>
  <c r="CV342" i="1"/>
  <c r="D343" i="1"/>
  <c r="H343" i="1"/>
  <c r="P343" i="1"/>
  <c r="T343" i="1"/>
  <c r="X343" i="1"/>
  <c r="FU343" i="1"/>
  <c r="AB343" i="1"/>
  <c r="AF343" i="1"/>
  <c r="AN343" i="1"/>
  <c r="AV343" i="1"/>
  <c r="AZ343" i="1"/>
  <c r="BD343" i="1"/>
  <c r="BL343" i="1"/>
  <c r="BP343" i="1"/>
  <c r="BT343" i="1"/>
  <c r="BX343" i="1"/>
  <c r="CB343" i="1"/>
  <c r="CF343" i="1"/>
  <c r="CJ343" i="1"/>
  <c r="CN343" i="1"/>
  <c r="CR343" i="1"/>
  <c r="CV343" i="1"/>
  <c r="D344" i="1"/>
  <c r="H344" i="1"/>
  <c r="P344" i="1"/>
  <c r="T344" i="1"/>
  <c r="X344" i="1"/>
  <c r="FU344" i="1"/>
  <c r="FZ344" i="1"/>
  <c r="AB344" i="1"/>
  <c r="AF344" i="1"/>
  <c r="AN344" i="1"/>
  <c r="AV344" i="1"/>
  <c r="AZ344" i="1"/>
  <c r="BD344" i="1"/>
  <c r="BL344" i="1"/>
  <c r="BP344" i="1"/>
  <c r="BT344" i="1"/>
  <c r="BX344" i="1"/>
  <c r="CB344" i="1"/>
  <c r="CF344" i="1"/>
  <c r="CJ344" i="1"/>
  <c r="CN344" i="1"/>
  <c r="CR344" i="1"/>
  <c r="CV344" i="1"/>
  <c r="D345" i="1"/>
  <c r="H345" i="1"/>
  <c r="P345" i="1"/>
  <c r="T345" i="1"/>
  <c r="X345" i="1"/>
  <c r="FU345" i="1"/>
  <c r="AB345" i="1"/>
  <c r="AF345" i="1"/>
  <c r="AN345" i="1"/>
  <c r="AV345" i="1"/>
  <c r="AZ345" i="1"/>
  <c r="BD345" i="1"/>
  <c r="BL345" i="1"/>
  <c r="BP345" i="1"/>
  <c r="BT345" i="1"/>
  <c r="BX345" i="1"/>
  <c r="CB345" i="1"/>
  <c r="CF345" i="1"/>
  <c r="CJ345" i="1"/>
  <c r="CN345" i="1"/>
  <c r="CR345" i="1"/>
  <c r="CV345" i="1"/>
  <c r="D346" i="1"/>
  <c r="H346" i="1"/>
  <c r="P346" i="1"/>
  <c r="T346" i="1"/>
  <c r="X346" i="1"/>
  <c r="FU346" i="1"/>
  <c r="FZ346" i="1"/>
  <c r="AB346" i="1"/>
  <c r="AF346" i="1"/>
  <c r="AN346" i="1"/>
  <c r="AV346" i="1"/>
  <c r="AZ346" i="1"/>
  <c r="BD346" i="1"/>
  <c r="BL346" i="1"/>
  <c r="BP346" i="1"/>
  <c r="BT346" i="1"/>
  <c r="BX346" i="1"/>
  <c r="CB346" i="1"/>
  <c r="CF346" i="1"/>
  <c r="CJ346" i="1"/>
  <c r="CN346" i="1"/>
  <c r="CR346" i="1"/>
  <c r="CV346" i="1"/>
  <c r="D347" i="1"/>
  <c r="H347" i="1"/>
  <c r="P347" i="1"/>
  <c r="T347" i="1"/>
  <c r="X347" i="1"/>
  <c r="FU347" i="1"/>
  <c r="AB347" i="1"/>
  <c r="AF347" i="1"/>
  <c r="AN347" i="1"/>
  <c r="AV347" i="1"/>
  <c r="AZ347" i="1"/>
  <c r="BD347" i="1"/>
  <c r="BL347" i="1"/>
  <c r="BP347" i="1"/>
  <c r="BT347" i="1"/>
  <c r="BX347" i="1"/>
  <c r="CB347" i="1"/>
  <c r="CF347" i="1"/>
  <c r="CJ347" i="1"/>
  <c r="CN347" i="1"/>
  <c r="CR347" i="1"/>
  <c r="CV347" i="1"/>
  <c r="D348" i="1"/>
  <c r="H348" i="1"/>
  <c r="P348" i="1"/>
  <c r="T348" i="1"/>
  <c r="X348" i="1"/>
  <c r="FU348" i="1"/>
  <c r="FZ348" i="1"/>
  <c r="AB348" i="1"/>
  <c r="AF348" i="1"/>
  <c r="AN348" i="1"/>
  <c r="AV348" i="1"/>
  <c r="AZ348" i="1"/>
  <c r="BD348" i="1"/>
  <c r="BL348" i="1"/>
  <c r="BP348" i="1"/>
  <c r="BT348" i="1"/>
  <c r="BX348" i="1"/>
  <c r="CB348" i="1"/>
  <c r="CF348" i="1"/>
  <c r="CJ348" i="1"/>
  <c r="CN348" i="1"/>
  <c r="CR348" i="1"/>
  <c r="CV348" i="1"/>
  <c r="D349" i="1"/>
  <c r="H349" i="1"/>
  <c r="P349" i="1"/>
  <c r="T349" i="1"/>
  <c r="X349" i="1"/>
  <c r="FU349" i="1"/>
  <c r="AB349" i="1"/>
  <c r="AF349" i="1"/>
  <c r="AN349" i="1"/>
  <c r="AV349" i="1"/>
  <c r="AZ349" i="1"/>
  <c r="BD349" i="1"/>
  <c r="BL349" i="1"/>
  <c r="BP349" i="1"/>
  <c r="BT349" i="1"/>
  <c r="BX349" i="1"/>
  <c r="CB349" i="1"/>
  <c r="CF349" i="1"/>
  <c r="CJ349" i="1"/>
  <c r="CN349" i="1"/>
  <c r="CR349" i="1"/>
  <c r="CV349" i="1"/>
  <c r="D350" i="1"/>
  <c r="H350" i="1"/>
  <c r="P350" i="1"/>
  <c r="T350" i="1"/>
  <c r="X350" i="1"/>
  <c r="FU350" i="1"/>
  <c r="FZ350" i="1"/>
  <c r="AB350" i="1"/>
  <c r="AF350" i="1"/>
  <c r="AN350" i="1"/>
  <c r="AV350" i="1"/>
  <c r="AZ350" i="1"/>
  <c r="BD350" i="1"/>
  <c r="BL350" i="1"/>
  <c r="BP350" i="1"/>
  <c r="BT350" i="1"/>
  <c r="BX350" i="1"/>
  <c r="CB350" i="1"/>
  <c r="CF350" i="1"/>
  <c r="CJ350" i="1"/>
  <c r="CN350" i="1"/>
  <c r="CR350" i="1"/>
  <c r="CV350" i="1"/>
  <c r="D265" i="1"/>
  <c r="H265" i="1"/>
  <c r="P265" i="1"/>
  <c r="T265" i="1"/>
  <c r="X265" i="1"/>
  <c r="AB265" i="1"/>
  <c r="AF265" i="1"/>
  <c r="AN265" i="1"/>
  <c r="AV265" i="1"/>
  <c r="BD265" i="1"/>
  <c r="BL265" i="1"/>
  <c r="BT265" i="1"/>
  <c r="CB265" i="1"/>
  <c r="CJ265" i="1"/>
  <c r="CR265" i="1"/>
  <c r="D266" i="1"/>
  <c r="H266" i="1"/>
  <c r="P266" i="1"/>
  <c r="T266" i="1"/>
  <c r="X266" i="1"/>
  <c r="FU266" i="1"/>
  <c r="FZ266" i="1"/>
  <c r="AB266" i="1"/>
  <c r="AF266" i="1"/>
  <c r="AJ266" i="1"/>
  <c r="AN266" i="1"/>
  <c r="AV266" i="1"/>
  <c r="AZ266" i="1"/>
  <c r="BD266" i="1"/>
  <c r="BL266" i="1"/>
  <c r="BP266" i="1"/>
  <c r="BT266" i="1"/>
  <c r="BX266" i="1"/>
  <c r="CB266" i="1"/>
  <c r="CF266" i="1"/>
  <c r="CJ266" i="1"/>
  <c r="CN266" i="1"/>
  <c r="CR266" i="1"/>
  <c r="CV266" i="1"/>
  <c r="D267" i="1"/>
  <c r="H267" i="1"/>
  <c r="P267" i="1"/>
  <c r="T267" i="1"/>
  <c r="X267" i="1"/>
  <c r="FU267" i="1"/>
  <c r="FZ267" i="1"/>
  <c r="AB267" i="1"/>
  <c r="AF267" i="1"/>
  <c r="AN267" i="1"/>
  <c r="AV267" i="1"/>
  <c r="AZ267" i="1"/>
  <c r="BD267" i="1"/>
  <c r="BL267" i="1"/>
  <c r="BP267" i="1"/>
  <c r="BT267" i="1"/>
  <c r="BX267" i="1"/>
  <c r="CB267" i="1"/>
  <c r="CF267" i="1"/>
  <c r="CJ267" i="1"/>
  <c r="CN267" i="1"/>
  <c r="CR267" i="1"/>
  <c r="CV267" i="1"/>
  <c r="D268" i="1"/>
  <c r="H268" i="1"/>
  <c r="P268" i="1"/>
  <c r="T268" i="1"/>
  <c r="X268" i="1"/>
  <c r="FU268" i="1"/>
  <c r="AB268" i="1"/>
  <c r="AF268" i="1"/>
  <c r="AN268" i="1"/>
  <c r="AV268" i="1"/>
  <c r="AZ268" i="1"/>
  <c r="BD268" i="1"/>
  <c r="BL268" i="1"/>
  <c r="BP268" i="1"/>
  <c r="BT268" i="1"/>
  <c r="BX268" i="1"/>
  <c r="CB268" i="1"/>
  <c r="CF268" i="1"/>
  <c r="CJ268" i="1"/>
  <c r="CN268" i="1"/>
  <c r="CR268" i="1"/>
  <c r="CV268" i="1"/>
  <c r="D269" i="1"/>
  <c r="H269" i="1"/>
  <c r="P269" i="1"/>
  <c r="T269" i="1"/>
  <c r="X269" i="1"/>
  <c r="FU269" i="1"/>
  <c r="FZ269" i="1"/>
  <c r="AB269" i="1"/>
  <c r="AF269" i="1"/>
  <c r="AN269" i="1"/>
  <c r="AV269" i="1"/>
  <c r="AZ269" i="1"/>
  <c r="BD269" i="1"/>
  <c r="BL269" i="1"/>
  <c r="BP269" i="1"/>
  <c r="BT269" i="1"/>
  <c r="BX269" i="1"/>
  <c r="CB269" i="1"/>
  <c r="CF269" i="1"/>
  <c r="CJ269" i="1"/>
  <c r="CN269" i="1"/>
  <c r="CR269" i="1"/>
  <c r="CV269" i="1"/>
  <c r="D270" i="1"/>
  <c r="H270" i="1"/>
  <c r="P270" i="1"/>
  <c r="T270" i="1"/>
  <c r="X270" i="1"/>
  <c r="FU270" i="1"/>
  <c r="AB270" i="1"/>
  <c r="AF270" i="1"/>
  <c r="AN270" i="1"/>
  <c r="AV270" i="1"/>
  <c r="AZ270" i="1"/>
  <c r="BD270" i="1"/>
  <c r="BL270" i="1"/>
  <c r="BP270" i="1"/>
  <c r="BT270" i="1"/>
  <c r="BX270" i="1"/>
  <c r="CB270" i="1"/>
  <c r="CF270" i="1"/>
  <c r="CJ270" i="1"/>
  <c r="CN270" i="1"/>
  <c r="CR270" i="1"/>
  <c r="CV270" i="1"/>
  <c r="D271" i="1"/>
  <c r="H271" i="1"/>
  <c r="P271" i="1"/>
  <c r="T271" i="1"/>
  <c r="X271" i="1"/>
  <c r="FU271" i="1"/>
  <c r="FZ271" i="1"/>
  <c r="AB271" i="1"/>
  <c r="AF271" i="1"/>
  <c r="AN271" i="1"/>
  <c r="AV271" i="1"/>
  <c r="AZ271" i="1"/>
  <c r="BD271" i="1"/>
  <c r="BL271" i="1"/>
  <c r="BP271" i="1"/>
  <c r="BT271" i="1"/>
  <c r="BX271" i="1"/>
  <c r="CB271" i="1"/>
  <c r="CF271" i="1"/>
  <c r="CJ271" i="1"/>
  <c r="CN271" i="1"/>
  <c r="CR271" i="1"/>
  <c r="CV271" i="1"/>
  <c r="D272" i="1"/>
  <c r="H272" i="1"/>
  <c r="P272" i="1"/>
  <c r="T272" i="1"/>
  <c r="X272" i="1"/>
  <c r="FU272" i="1"/>
  <c r="AB272" i="1"/>
  <c r="AF272" i="1"/>
  <c r="AN272" i="1"/>
  <c r="AV272" i="1"/>
  <c r="AZ272" i="1"/>
  <c r="BD272" i="1"/>
  <c r="BL272" i="1"/>
  <c r="BP272" i="1"/>
  <c r="BT272" i="1"/>
  <c r="BX272" i="1"/>
  <c r="CB272" i="1"/>
  <c r="CF272" i="1"/>
  <c r="CJ272" i="1"/>
  <c r="CN272" i="1"/>
  <c r="CR272" i="1"/>
  <c r="CV272" i="1"/>
  <c r="D273" i="1"/>
  <c r="H273" i="1"/>
  <c r="P273" i="1"/>
  <c r="T273" i="1"/>
  <c r="X273" i="1"/>
  <c r="FU273" i="1"/>
  <c r="FZ273" i="1"/>
  <c r="AB273" i="1"/>
  <c r="AF273" i="1"/>
  <c r="AN273" i="1"/>
  <c r="AV273" i="1"/>
  <c r="AZ273" i="1"/>
  <c r="BD273" i="1"/>
  <c r="BL273" i="1"/>
  <c r="BP273" i="1"/>
  <c r="BT273" i="1"/>
  <c r="BX273" i="1"/>
  <c r="CB273" i="1"/>
  <c r="CF273" i="1"/>
  <c r="CJ273" i="1"/>
  <c r="CN273" i="1"/>
  <c r="CR273" i="1"/>
  <c r="CV273" i="1"/>
  <c r="D274" i="1"/>
  <c r="H274" i="1"/>
  <c r="P274" i="1"/>
  <c r="T274" i="1"/>
  <c r="X274" i="1"/>
  <c r="FU274" i="1"/>
  <c r="AB274" i="1"/>
  <c r="AF274" i="1"/>
  <c r="AN274" i="1"/>
  <c r="AV274" i="1"/>
  <c r="AZ274" i="1"/>
  <c r="BD274" i="1"/>
  <c r="BL274" i="1"/>
  <c r="BP274" i="1"/>
  <c r="BT274" i="1"/>
  <c r="BX274" i="1"/>
  <c r="CB274" i="1"/>
  <c r="CF274" i="1"/>
  <c r="CJ274" i="1"/>
  <c r="CN274" i="1"/>
  <c r="CR274" i="1"/>
  <c r="CV274" i="1"/>
  <c r="D275" i="1"/>
  <c r="H275" i="1"/>
  <c r="P275" i="1"/>
  <c r="T275" i="1"/>
  <c r="X275" i="1"/>
  <c r="FU275" i="1"/>
  <c r="FZ275" i="1"/>
  <c r="AB275" i="1"/>
  <c r="AF275" i="1"/>
  <c r="AN275" i="1"/>
  <c r="AV275" i="1"/>
  <c r="AZ275" i="1"/>
  <c r="BD275" i="1"/>
  <c r="BL275" i="1"/>
  <c r="BP275" i="1"/>
  <c r="BT275" i="1"/>
  <c r="BX275" i="1"/>
  <c r="CB275" i="1"/>
  <c r="CF275" i="1"/>
  <c r="CJ275" i="1"/>
  <c r="CN275" i="1"/>
  <c r="CR275" i="1"/>
  <c r="CV275" i="1"/>
  <c r="D276" i="1"/>
  <c r="H276" i="1"/>
  <c r="P276" i="1"/>
  <c r="T276" i="1"/>
  <c r="X276" i="1"/>
  <c r="FU276" i="1"/>
  <c r="AB276" i="1"/>
  <c r="AF276" i="1"/>
  <c r="AN276" i="1"/>
  <c r="AV276" i="1"/>
  <c r="AZ276" i="1"/>
  <c r="BD276" i="1"/>
  <c r="BL276" i="1"/>
  <c r="BP276" i="1"/>
  <c r="BT276" i="1"/>
  <c r="BX276" i="1"/>
  <c r="CB276" i="1"/>
  <c r="CF276" i="1"/>
  <c r="CJ276" i="1"/>
  <c r="CN276" i="1"/>
  <c r="CR276" i="1"/>
  <c r="CV276" i="1"/>
  <c r="D278" i="1"/>
  <c r="H278" i="1"/>
  <c r="P278" i="1"/>
  <c r="T278" i="1"/>
  <c r="X278" i="1"/>
  <c r="FU278" i="1"/>
  <c r="FZ278" i="1"/>
  <c r="AB278" i="1"/>
  <c r="AF278" i="1"/>
  <c r="AN278" i="1"/>
  <c r="AV278" i="1"/>
  <c r="AZ278" i="1"/>
  <c r="BD278" i="1"/>
  <c r="BL278" i="1"/>
  <c r="BP278" i="1"/>
  <c r="BT278" i="1"/>
  <c r="BX278" i="1"/>
  <c r="CB278" i="1"/>
  <c r="CF278" i="1"/>
  <c r="CJ278" i="1"/>
  <c r="CN278" i="1"/>
  <c r="CR278" i="1"/>
  <c r="CV278" i="1"/>
  <c r="D279" i="1"/>
  <c r="H279" i="1"/>
  <c r="P279" i="1"/>
  <c r="T279" i="1"/>
  <c r="X279" i="1"/>
  <c r="FU279" i="1"/>
  <c r="AB279" i="1"/>
  <c r="AF279" i="1"/>
  <c r="AN279" i="1"/>
  <c r="AV279" i="1"/>
  <c r="AZ279" i="1"/>
  <c r="BD279" i="1"/>
  <c r="BL279" i="1"/>
  <c r="BP279" i="1"/>
  <c r="BT279" i="1"/>
  <c r="BX279" i="1"/>
  <c r="CB279" i="1"/>
  <c r="CF279" i="1"/>
  <c r="CJ279" i="1"/>
  <c r="CN279" i="1"/>
  <c r="CR279" i="1"/>
  <c r="CV279" i="1"/>
  <c r="D280" i="1"/>
  <c r="H280" i="1"/>
  <c r="P280" i="1"/>
  <c r="T280" i="1"/>
  <c r="X280" i="1"/>
  <c r="FU280" i="1"/>
  <c r="FZ280" i="1"/>
  <c r="AB280" i="1"/>
  <c r="AF280" i="1"/>
  <c r="AN280" i="1"/>
  <c r="AV280" i="1"/>
  <c r="AZ280" i="1"/>
  <c r="BD280" i="1"/>
  <c r="BL280" i="1"/>
  <c r="BP280" i="1"/>
  <c r="BT280" i="1"/>
  <c r="BX280" i="1"/>
  <c r="CB280" i="1"/>
  <c r="CF280" i="1"/>
  <c r="CJ280" i="1"/>
  <c r="CN280" i="1"/>
  <c r="CR280" i="1"/>
  <c r="CV280" i="1"/>
  <c r="D281" i="1"/>
  <c r="H281" i="1"/>
  <c r="P281" i="1"/>
  <c r="T281" i="1"/>
  <c r="X281" i="1"/>
  <c r="FU281" i="1"/>
  <c r="AB281" i="1"/>
  <c r="AF281" i="1"/>
  <c r="AN281" i="1"/>
  <c r="AV281" i="1"/>
  <c r="AZ281" i="1"/>
  <c r="BD281" i="1"/>
  <c r="BL281" i="1"/>
  <c r="BP281" i="1"/>
  <c r="BT281" i="1"/>
  <c r="BX281" i="1"/>
  <c r="CB281" i="1"/>
  <c r="CF281" i="1"/>
  <c r="CJ281" i="1"/>
  <c r="CN281" i="1"/>
  <c r="CR281" i="1"/>
  <c r="CV281" i="1"/>
  <c r="D282" i="1"/>
  <c r="H282" i="1"/>
  <c r="P282" i="1"/>
  <c r="T282" i="1"/>
  <c r="X282" i="1"/>
  <c r="FU282" i="1"/>
  <c r="FZ282" i="1"/>
  <c r="AB282" i="1"/>
  <c r="AF282" i="1"/>
  <c r="AN282" i="1"/>
  <c r="AV282" i="1"/>
  <c r="AZ282" i="1"/>
  <c r="BD282" i="1"/>
  <c r="BL282" i="1"/>
  <c r="BP282" i="1"/>
  <c r="BT282" i="1"/>
  <c r="BX282" i="1"/>
  <c r="CB282" i="1"/>
  <c r="CF282" i="1"/>
  <c r="CJ282" i="1"/>
  <c r="CN282" i="1"/>
  <c r="CR282" i="1"/>
  <c r="CV282" i="1"/>
  <c r="D283" i="1"/>
  <c r="H283" i="1"/>
  <c r="P283" i="1"/>
  <c r="T283" i="1"/>
  <c r="X283" i="1"/>
  <c r="FU283" i="1"/>
  <c r="AB283" i="1"/>
  <c r="AF283" i="1"/>
  <c r="AJ283" i="1"/>
  <c r="AN283" i="1"/>
  <c r="AV283" i="1"/>
  <c r="AZ283" i="1"/>
  <c r="BD283" i="1"/>
  <c r="BL283" i="1"/>
  <c r="BP283" i="1"/>
  <c r="BT283" i="1"/>
  <c r="BX283" i="1"/>
  <c r="CB283" i="1"/>
  <c r="CF283" i="1"/>
  <c r="CJ283" i="1"/>
  <c r="CN283" i="1"/>
  <c r="CR283" i="1"/>
  <c r="CV283" i="1"/>
  <c r="D284" i="1"/>
  <c r="H284" i="1"/>
  <c r="P284" i="1"/>
  <c r="T284" i="1"/>
  <c r="X284" i="1"/>
  <c r="FU284" i="1"/>
  <c r="AB284" i="1"/>
  <c r="AF284" i="1"/>
  <c r="AN284" i="1"/>
  <c r="AV284" i="1"/>
  <c r="AZ284" i="1"/>
  <c r="BD284" i="1"/>
  <c r="BL284" i="1"/>
  <c r="BP284" i="1"/>
  <c r="BT284" i="1"/>
  <c r="BX284" i="1"/>
  <c r="CB284" i="1"/>
  <c r="CF284" i="1"/>
  <c r="CJ284" i="1"/>
  <c r="CN284" i="1"/>
  <c r="CR284" i="1"/>
  <c r="CV284" i="1"/>
  <c r="D285" i="1"/>
  <c r="H285" i="1"/>
  <c r="P285" i="1"/>
  <c r="T285" i="1"/>
  <c r="X285" i="1"/>
  <c r="FU285" i="1"/>
  <c r="FZ285" i="1"/>
  <c r="AB285" i="1"/>
  <c r="AF285" i="1"/>
  <c r="AN285" i="1"/>
  <c r="AV285" i="1"/>
  <c r="AZ285" i="1"/>
  <c r="BD285" i="1"/>
  <c r="BL285" i="1"/>
  <c r="BP285" i="1"/>
  <c r="BT285" i="1"/>
  <c r="BX285" i="1"/>
  <c r="CB285" i="1"/>
  <c r="CF285" i="1"/>
  <c r="CJ285" i="1"/>
  <c r="CN285" i="1"/>
  <c r="CR285" i="1"/>
  <c r="CV285" i="1"/>
  <c r="D286" i="1"/>
  <c r="H286" i="1"/>
  <c r="P286" i="1"/>
  <c r="T286" i="1"/>
  <c r="X286" i="1"/>
  <c r="FU286" i="1"/>
  <c r="AB286" i="1"/>
  <c r="AF286" i="1"/>
  <c r="AN286" i="1"/>
  <c r="AV286" i="1"/>
  <c r="AZ286" i="1"/>
  <c r="BD286" i="1"/>
  <c r="BL286" i="1"/>
  <c r="BP286" i="1"/>
  <c r="BT286" i="1"/>
  <c r="BX286" i="1"/>
  <c r="CB286" i="1"/>
  <c r="CF286" i="1"/>
  <c r="CJ286" i="1"/>
  <c r="CN286" i="1"/>
  <c r="CR286" i="1"/>
  <c r="CV286" i="1"/>
  <c r="D287" i="1"/>
  <c r="H287" i="1"/>
  <c r="P287" i="1"/>
  <c r="T287" i="1"/>
  <c r="X287" i="1"/>
  <c r="FU287" i="1"/>
  <c r="FZ287" i="1"/>
  <c r="AB287" i="1"/>
  <c r="AF287" i="1"/>
  <c r="AN287" i="1"/>
  <c r="AV287" i="1"/>
  <c r="AZ287" i="1"/>
  <c r="BD287" i="1"/>
  <c r="BL287" i="1"/>
  <c r="BP287" i="1"/>
  <c r="BT287" i="1"/>
  <c r="BX287" i="1"/>
  <c r="CB287" i="1"/>
  <c r="CF287" i="1"/>
  <c r="CJ287" i="1"/>
  <c r="CN287" i="1"/>
  <c r="CR287" i="1"/>
  <c r="CV287" i="1"/>
  <c r="D288" i="1"/>
  <c r="H288" i="1"/>
  <c r="P288" i="1"/>
  <c r="T288" i="1"/>
  <c r="X288" i="1"/>
  <c r="FU288" i="1"/>
  <c r="AB288" i="1"/>
  <c r="AF288" i="1"/>
  <c r="AN288" i="1"/>
  <c r="AV288" i="1"/>
  <c r="AZ288" i="1"/>
  <c r="BD288" i="1"/>
  <c r="BL288" i="1"/>
  <c r="BP288" i="1"/>
  <c r="BT288" i="1"/>
  <c r="BX288" i="1"/>
  <c r="CB288" i="1"/>
  <c r="CF288" i="1"/>
  <c r="CJ288" i="1"/>
  <c r="CN288" i="1"/>
  <c r="CR288" i="1"/>
  <c r="CV288" i="1"/>
  <c r="D289" i="1"/>
  <c r="H289" i="1"/>
  <c r="P289" i="1"/>
  <c r="T289" i="1"/>
  <c r="X289" i="1"/>
  <c r="FU289" i="1"/>
  <c r="FZ289" i="1"/>
  <c r="AB289" i="1"/>
  <c r="AF289" i="1"/>
  <c r="AN289" i="1"/>
  <c r="AV289" i="1"/>
  <c r="AZ289" i="1"/>
  <c r="BD289" i="1"/>
  <c r="BL289" i="1"/>
  <c r="BP289" i="1"/>
  <c r="BT289" i="1"/>
  <c r="BX289" i="1"/>
  <c r="CB289" i="1"/>
  <c r="CF289" i="1"/>
  <c r="CJ289" i="1"/>
  <c r="CN289" i="1"/>
  <c r="CR289" i="1"/>
  <c r="CV289" i="1"/>
  <c r="D290" i="1"/>
  <c r="H290" i="1"/>
  <c r="P290" i="1"/>
  <c r="T290" i="1"/>
  <c r="X290" i="1"/>
  <c r="FU290" i="1"/>
  <c r="AB290" i="1"/>
  <c r="AF290" i="1"/>
  <c r="AN290" i="1"/>
  <c r="AV290" i="1"/>
  <c r="AZ290" i="1"/>
  <c r="BD290" i="1"/>
  <c r="BL290" i="1"/>
  <c r="BP290" i="1"/>
  <c r="BT290" i="1"/>
  <c r="BX290" i="1"/>
  <c r="CB290" i="1"/>
  <c r="CF290" i="1"/>
  <c r="CJ290" i="1"/>
  <c r="CN290" i="1"/>
  <c r="CR290" i="1"/>
  <c r="CV290" i="1"/>
  <c r="D291" i="1"/>
  <c r="H291" i="1"/>
  <c r="P291" i="1"/>
  <c r="T291" i="1"/>
  <c r="X291" i="1"/>
  <c r="FU291" i="1"/>
  <c r="FZ291" i="1"/>
  <c r="AB291" i="1"/>
  <c r="AF291" i="1"/>
  <c r="AN291" i="1"/>
  <c r="AV291" i="1"/>
  <c r="AZ291" i="1"/>
  <c r="BD291" i="1"/>
  <c r="BL291" i="1"/>
  <c r="BP291" i="1"/>
  <c r="BT291" i="1"/>
  <c r="BX291" i="1"/>
  <c r="CB291" i="1"/>
  <c r="CF291" i="1"/>
  <c r="CJ291" i="1"/>
  <c r="CN291" i="1"/>
  <c r="CR291" i="1"/>
  <c r="CV291" i="1"/>
  <c r="D292" i="1"/>
  <c r="H292" i="1"/>
  <c r="P292" i="1"/>
  <c r="T292" i="1"/>
  <c r="X292" i="1"/>
  <c r="FU292" i="1"/>
  <c r="AB292" i="1"/>
  <c r="AF292" i="1"/>
  <c r="AN292" i="1"/>
  <c r="AV292" i="1"/>
  <c r="AZ292" i="1"/>
  <c r="BD292" i="1"/>
  <c r="BL292" i="1"/>
  <c r="BP292" i="1"/>
  <c r="BT292" i="1"/>
  <c r="BX292" i="1"/>
  <c r="CB292" i="1"/>
  <c r="CF292" i="1"/>
  <c r="CJ292" i="1"/>
  <c r="CN292" i="1"/>
  <c r="CR292" i="1"/>
  <c r="CV292" i="1"/>
  <c r="D293" i="1"/>
  <c r="H293" i="1"/>
  <c r="P293" i="1"/>
  <c r="T293" i="1"/>
  <c r="X293" i="1"/>
  <c r="FU293" i="1"/>
  <c r="FZ293" i="1"/>
  <c r="AB293" i="1"/>
  <c r="AF293" i="1"/>
  <c r="AN293" i="1"/>
  <c r="AV293" i="1"/>
  <c r="AZ293" i="1"/>
  <c r="BD293" i="1"/>
  <c r="BL293" i="1"/>
  <c r="BP293" i="1"/>
  <c r="BT293" i="1"/>
  <c r="BX293" i="1"/>
  <c r="CB293" i="1"/>
  <c r="CF293" i="1"/>
  <c r="CJ293" i="1"/>
  <c r="CN293" i="1"/>
  <c r="CR293" i="1"/>
  <c r="CV293" i="1"/>
  <c r="D294" i="1"/>
  <c r="H294" i="1"/>
  <c r="P294" i="1"/>
  <c r="T294" i="1"/>
  <c r="X294" i="1"/>
  <c r="FU294" i="1"/>
  <c r="AB294" i="1"/>
  <c r="AF294" i="1"/>
  <c r="AN294" i="1"/>
  <c r="AV294" i="1"/>
  <c r="AZ294" i="1"/>
  <c r="BD294" i="1"/>
  <c r="BL294" i="1"/>
  <c r="BP294" i="1"/>
  <c r="BT294" i="1"/>
  <c r="BX294" i="1"/>
  <c r="CB294" i="1"/>
  <c r="CF294" i="1"/>
  <c r="CJ294" i="1"/>
  <c r="CN294" i="1"/>
  <c r="CR294" i="1"/>
  <c r="CV294" i="1"/>
  <c r="D295" i="1"/>
  <c r="H295" i="1"/>
  <c r="P295" i="1"/>
  <c r="T295" i="1"/>
  <c r="X295" i="1"/>
  <c r="FU295" i="1"/>
  <c r="FZ295" i="1"/>
  <c r="AB295" i="1"/>
  <c r="AF295" i="1"/>
  <c r="AN295" i="1"/>
  <c r="AV295" i="1"/>
  <c r="AZ295" i="1"/>
  <c r="BD295" i="1"/>
  <c r="BL295" i="1"/>
  <c r="BP295" i="1"/>
  <c r="BT295" i="1"/>
  <c r="BX295" i="1"/>
  <c r="CB295" i="1"/>
  <c r="CF295" i="1"/>
  <c r="CJ295" i="1"/>
  <c r="CN295" i="1"/>
  <c r="CR295" i="1"/>
  <c r="CV295" i="1"/>
  <c r="D296" i="1"/>
  <c r="H296" i="1"/>
  <c r="P296" i="1"/>
  <c r="T296" i="1"/>
  <c r="X296" i="1"/>
  <c r="FU296" i="1"/>
  <c r="AB296" i="1"/>
  <c r="AF296" i="1"/>
  <c r="AN296" i="1"/>
  <c r="AV296" i="1"/>
  <c r="AZ296" i="1"/>
  <c r="BD296" i="1"/>
  <c r="BL296" i="1"/>
  <c r="BP296" i="1"/>
  <c r="BT296" i="1"/>
  <c r="BX296" i="1"/>
  <c r="CB296" i="1"/>
  <c r="CF296" i="1"/>
  <c r="CJ296" i="1"/>
  <c r="CN296" i="1"/>
  <c r="CR296" i="1"/>
  <c r="CV296" i="1"/>
  <c r="D297" i="1"/>
  <c r="H297" i="1"/>
  <c r="P297" i="1"/>
  <c r="T297" i="1"/>
  <c r="X297" i="1"/>
  <c r="FU297" i="1"/>
  <c r="FZ297" i="1"/>
  <c r="AB297" i="1"/>
  <c r="AF297" i="1"/>
  <c r="AN297" i="1"/>
  <c r="AV297" i="1"/>
  <c r="AZ297" i="1"/>
  <c r="BD297" i="1"/>
  <c r="BL297" i="1"/>
  <c r="BP297" i="1"/>
  <c r="BT297" i="1"/>
  <c r="BX297" i="1"/>
  <c r="CB297" i="1"/>
  <c r="CF297" i="1"/>
  <c r="CJ297" i="1"/>
  <c r="CN297" i="1"/>
  <c r="CR297" i="1"/>
  <c r="CV297" i="1"/>
  <c r="D298" i="1"/>
  <c r="H298" i="1"/>
  <c r="P298" i="1"/>
  <c r="T298" i="1"/>
  <c r="X298" i="1"/>
  <c r="FU298" i="1"/>
  <c r="AB298" i="1"/>
  <c r="AF298" i="1"/>
  <c r="AN298" i="1"/>
  <c r="AV298" i="1"/>
  <c r="AZ298" i="1"/>
  <c r="BD298" i="1"/>
  <c r="BL298" i="1"/>
  <c r="BP298" i="1"/>
  <c r="BT298" i="1"/>
  <c r="BX298" i="1"/>
  <c r="CB298" i="1"/>
  <c r="CF298" i="1"/>
  <c r="CJ298" i="1"/>
  <c r="CN298" i="1"/>
  <c r="CR298" i="1"/>
  <c r="CV298" i="1"/>
  <c r="D299" i="1"/>
  <c r="H299" i="1"/>
  <c r="P299" i="1"/>
  <c r="T299" i="1"/>
  <c r="X299" i="1"/>
  <c r="FU299" i="1"/>
  <c r="FZ299" i="1"/>
  <c r="AB299" i="1"/>
  <c r="AF299" i="1"/>
  <c r="AN299" i="1"/>
  <c r="AV299" i="1"/>
  <c r="AZ299" i="1"/>
  <c r="BD299" i="1"/>
  <c r="BL299" i="1"/>
  <c r="BP299" i="1"/>
  <c r="BT299" i="1"/>
  <c r="BX299" i="1"/>
  <c r="CB299" i="1"/>
  <c r="CF299" i="1"/>
  <c r="CJ299" i="1"/>
  <c r="CN299" i="1"/>
  <c r="CR299" i="1"/>
  <c r="CV299" i="1"/>
  <c r="D300" i="1"/>
  <c r="H300" i="1"/>
  <c r="P300" i="1"/>
  <c r="T300" i="1"/>
  <c r="X300" i="1"/>
  <c r="FU300" i="1"/>
  <c r="AB300" i="1"/>
  <c r="AF300" i="1"/>
  <c r="AN300" i="1"/>
  <c r="AV300" i="1"/>
  <c r="AZ300" i="1"/>
  <c r="BD300" i="1"/>
  <c r="BL300" i="1"/>
  <c r="BP300" i="1"/>
  <c r="BT300" i="1"/>
  <c r="BX300" i="1"/>
  <c r="CB300" i="1"/>
  <c r="CF300" i="1"/>
  <c r="CJ300" i="1"/>
  <c r="CN300" i="1"/>
  <c r="CR300" i="1"/>
  <c r="CV300" i="1"/>
  <c r="D301" i="1"/>
  <c r="H301" i="1"/>
  <c r="P301" i="1"/>
  <c r="T301" i="1"/>
  <c r="X301" i="1"/>
  <c r="FU301" i="1"/>
  <c r="FZ301" i="1"/>
  <c r="AB301" i="1"/>
  <c r="AF301" i="1"/>
  <c r="AN301" i="1"/>
  <c r="AV301" i="1"/>
  <c r="AZ301" i="1"/>
  <c r="BD301" i="1"/>
  <c r="BL301" i="1"/>
  <c r="BP301" i="1"/>
  <c r="BT301" i="1"/>
  <c r="BX301" i="1"/>
  <c r="CB301" i="1"/>
  <c r="CF301" i="1"/>
  <c r="CJ301" i="1"/>
  <c r="CN301" i="1"/>
  <c r="CR301" i="1"/>
  <c r="CV301" i="1"/>
  <c r="D302" i="1"/>
  <c r="H302" i="1"/>
  <c r="P302" i="1"/>
  <c r="T302" i="1"/>
  <c r="X302" i="1"/>
  <c r="FU302" i="1"/>
  <c r="AB302" i="1"/>
  <c r="AF302" i="1"/>
  <c r="AN302" i="1"/>
  <c r="AV302" i="1"/>
  <c r="AZ302" i="1"/>
  <c r="BD302" i="1"/>
  <c r="BL302" i="1"/>
  <c r="BP302" i="1"/>
  <c r="BT302" i="1"/>
  <c r="BX302" i="1"/>
  <c r="CB302" i="1"/>
  <c r="CF302" i="1"/>
  <c r="CJ302" i="1"/>
  <c r="CN302" i="1"/>
  <c r="CR302" i="1"/>
  <c r="CV302" i="1"/>
  <c r="D303" i="1"/>
  <c r="H303" i="1"/>
  <c r="P303" i="1"/>
  <c r="T303" i="1"/>
  <c r="X303" i="1"/>
  <c r="FU303" i="1"/>
  <c r="FZ303" i="1"/>
  <c r="AB303" i="1"/>
  <c r="AF303" i="1"/>
  <c r="AN303" i="1"/>
  <c r="AV303" i="1"/>
  <c r="AZ303" i="1"/>
  <c r="BD303" i="1"/>
  <c r="BL303" i="1"/>
  <c r="BP303" i="1"/>
  <c r="BT303" i="1"/>
  <c r="BX303" i="1"/>
  <c r="CB303" i="1"/>
  <c r="CF303" i="1"/>
  <c r="CJ303" i="1"/>
  <c r="CN303" i="1"/>
  <c r="CR303" i="1"/>
  <c r="CV303" i="1"/>
  <c r="D304" i="1"/>
  <c r="H304" i="1"/>
  <c r="P304" i="1"/>
  <c r="T304" i="1"/>
  <c r="X304" i="1"/>
  <c r="FU304" i="1"/>
  <c r="AB304" i="1"/>
  <c r="AF304" i="1"/>
  <c r="AN304" i="1"/>
  <c r="AV304" i="1"/>
  <c r="AZ304" i="1"/>
  <c r="BD304" i="1"/>
  <c r="BL304" i="1"/>
  <c r="BP304" i="1"/>
  <c r="BT304" i="1"/>
  <c r="BX304" i="1"/>
  <c r="CB304" i="1"/>
  <c r="CF304" i="1"/>
  <c r="CJ304" i="1"/>
  <c r="CN304" i="1"/>
  <c r="CR304" i="1"/>
  <c r="CV304" i="1"/>
  <c r="D305" i="1"/>
  <c r="H305" i="1"/>
  <c r="P305" i="1"/>
  <c r="T305" i="1"/>
  <c r="X305" i="1"/>
  <c r="FU305" i="1"/>
  <c r="FZ305" i="1"/>
  <c r="AB305" i="1"/>
  <c r="AF305" i="1"/>
  <c r="AN305" i="1"/>
  <c r="AV305" i="1"/>
  <c r="AZ305" i="1"/>
  <c r="BD305" i="1"/>
  <c r="BL305" i="1"/>
  <c r="BP305" i="1"/>
  <c r="BT305" i="1"/>
  <c r="BX305" i="1"/>
  <c r="CB305" i="1"/>
  <c r="CF305" i="1"/>
  <c r="CJ305" i="1"/>
  <c r="CN305" i="1"/>
  <c r="CR305" i="1"/>
  <c r="CV305" i="1"/>
  <c r="D306" i="1"/>
  <c r="H306" i="1"/>
  <c r="P306" i="1"/>
  <c r="T306" i="1"/>
  <c r="X306" i="1"/>
  <c r="FU306" i="1"/>
  <c r="AB306" i="1"/>
  <c r="AF306" i="1"/>
  <c r="AN306" i="1"/>
  <c r="AV306" i="1"/>
  <c r="AZ306" i="1"/>
  <c r="BD306" i="1"/>
  <c r="BL306" i="1"/>
  <c r="BP306" i="1"/>
  <c r="BT306" i="1"/>
  <c r="BX306" i="1"/>
  <c r="CB306" i="1"/>
  <c r="CF306" i="1"/>
  <c r="CJ306" i="1"/>
  <c r="CN306" i="1"/>
  <c r="CR306" i="1"/>
  <c r="CV306" i="1"/>
  <c r="D307" i="1"/>
  <c r="H307" i="1"/>
  <c r="P307" i="1"/>
  <c r="T307" i="1"/>
  <c r="X307" i="1"/>
  <c r="FU307" i="1"/>
  <c r="FZ307" i="1"/>
  <c r="AB307" i="1"/>
  <c r="AF307" i="1"/>
  <c r="AN307" i="1"/>
  <c r="AV307" i="1"/>
  <c r="AZ307" i="1"/>
  <c r="BD307" i="1"/>
  <c r="BL307" i="1"/>
  <c r="BP307" i="1"/>
  <c r="BT307" i="1"/>
  <c r="BX307" i="1"/>
  <c r="CB307" i="1"/>
  <c r="CF307" i="1"/>
  <c r="CJ307" i="1"/>
  <c r="CN307" i="1"/>
  <c r="CR307" i="1"/>
  <c r="CV307" i="1"/>
  <c r="D308" i="1"/>
  <c r="H308" i="1"/>
  <c r="P308" i="1"/>
  <c r="T308" i="1"/>
  <c r="X308" i="1"/>
  <c r="FU308" i="1"/>
  <c r="AB308" i="1"/>
  <c r="AF308" i="1"/>
  <c r="AN308" i="1"/>
  <c r="AV308" i="1"/>
  <c r="AZ308" i="1"/>
  <c r="BD308" i="1"/>
  <c r="BL308" i="1"/>
  <c r="BP308" i="1"/>
  <c r="BT308" i="1"/>
  <c r="BX308" i="1"/>
  <c r="CB308" i="1"/>
  <c r="CF308" i="1"/>
  <c r="CJ308" i="1"/>
  <c r="CN308" i="1"/>
  <c r="CR308" i="1"/>
  <c r="CV308" i="1"/>
  <c r="D309" i="1"/>
  <c r="H309" i="1"/>
  <c r="P309" i="1"/>
  <c r="T309" i="1"/>
  <c r="X309" i="1"/>
  <c r="FU309" i="1"/>
  <c r="FZ309" i="1"/>
  <c r="AB309" i="1"/>
  <c r="AF309" i="1"/>
  <c r="AN309" i="1"/>
  <c r="AV309" i="1"/>
  <c r="AZ309" i="1"/>
  <c r="BD309" i="1"/>
  <c r="BL309" i="1"/>
  <c r="BP309" i="1"/>
  <c r="BT309" i="1"/>
  <c r="BX309" i="1"/>
  <c r="CB309" i="1"/>
  <c r="CF309" i="1"/>
  <c r="CJ309" i="1"/>
  <c r="CN309" i="1"/>
  <c r="CR309" i="1"/>
  <c r="CV309" i="1"/>
  <c r="D310" i="1"/>
  <c r="H310" i="1"/>
  <c r="P310" i="1"/>
  <c r="T310" i="1"/>
  <c r="X310" i="1"/>
  <c r="FU310" i="1"/>
  <c r="AB310" i="1"/>
  <c r="AF310" i="1"/>
  <c r="AN310" i="1"/>
  <c r="AV310" i="1"/>
  <c r="AZ310" i="1"/>
  <c r="BD310" i="1"/>
  <c r="BL310" i="1"/>
  <c r="BP310" i="1"/>
  <c r="BT310" i="1"/>
  <c r="BX310" i="1"/>
  <c r="CB310" i="1"/>
  <c r="CF310" i="1"/>
  <c r="CJ310" i="1"/>
  <c r="CN310" i="1"/>
  <c r="CR310" i="1"/>
  <c r="CV310" i="1"/>
  <c r="D311" i="1"/>
  <c r="H311" i="1"/>
  <c r="P311" i="1"/>
  <c r="T311" i="1"/>
  <c r="X311" i="1"/>
  <c r="FU311" i="1"/>
  <c r="FZ311" i="1"/>
  <c r="AB311" i="1"/>
  <c r="AF311" i="1"/>
  <c r="AJ311" i="1"/>
  <c r="AN311" i="1"/>
  <c r="AV311" i="1"/>
  <c r="AZ311" i="1"/>
  <c r="BD311" i="1"/>
  <c r="BL311" i="1"/>
  <c r="BP311" i="1"/>
  <c r="BT311" i="1"/>
  <c r="BX311" i="1"/>
  <c r="CB311" i="1"/>
  <c r="CF311" i="1"/>
  <c r="CJ311" i="1"/>
  <c r="CN311" i="1"/>
  <c r="CR311" i="1"/>
  <c r="CV311" i="1"/>
  <c r="D312" i="1"/>
  <c r="H312" i="1"/>
  <c r="P312" i="1"/>
  <c r="T312" i="1"/>
  <c r="X312" i="1"/>
  <c r="FU312" i="1"/>
  <c r="FZ312" i="1"/>
  <c r="AB312" i="1"/>
  <c r="AF312" i="1"/>
  <c r="AN312" i="1"/>
  <c r="AV312" i="1"/>
  <c r="AZ312" i="1"/>
  <c r="BD312" i="1"/>
  <c r="BL312" i="1"/>
  <c r="BP312" i="1"/>
  <c r="BT312" i="1"/>
  <c r="BX312" i="1"/>
  <c r="CB312" i="1"/>
  <c r="CF312" i="1"/>
  <c r="CJ312" i="1"/>
  <c r="CN312" i="1"/>
  <c r="CR312" i="1"/>
  <c r="CV312" i="1"/>
  <c r="D313" i="1"/>
  <c r="H313" i="1"/>
  <c r="P313" i="1"/>
  <c r="T313" i="1"/>
  <c r="X313" i="1"/>
  <c r="FU313" i="1"/>
  <c r="AB313" i="1"/>
  <c r="AF313" i="1"/>
  <c r="AN313" i="1"/>
  <c r="AV313" i="1"/>
  <c r="AZ313" i="1"/>
  <c r="BD313" i="1"/>
  <c r="BL313" i="1"/>
  <c r="BP313" i="1"/>
  <c r="BT313" i="1"/>
  <c r="BX313" i="1"/>
  <c r="CB313" i="1"/>
  <c r="CF313" i="1"/>
  <c r="CJ313" i="1"/>
  <c r="CN313" i="1"/>
  <c r="CR313" i="1"/>
  <c r="CV313" i="1"/>
  <c r="D314" i="1"/>
  <c r="H314" i="1"/>
  <c r="P314" i="1"/>
  <c r="T314" i="1"/>
  <c r="X314" i="1"/>
  <c r="FU314" i="1"/>
  <c r="FZ314" i="1"/>
  <c r="AB314" i="1"/>
  <c r="AF314" i="1"/>
  <c r="AN314" i="1"/>
  <c r="AV314" i="1"/>
  <c r="AZ314" i="1"/>
  <c r="BD314" i="1"/>
  <c r="BL314" i="1"/>
  <c r="BP314" i="1"/>
  <c r="BT314" i="1"/>
  <c r="BX314" i="1"/>
  <c r="CB314" i="1"/>
  <c r="CF314" i="1"/>
  <c r="CJ314" i="1"/>
  <c r="CN314" i="1"/>
  <c r="CR314" i="1"/>
  <c r="CV314" i="1"/>
  <c r="D315" i="1"/>
  <c r="H315" i="1"/>
  <c r="P315" i="1"/>
  <c r="T315" i="1"/>
  <c r="X315" i="1"/>
  <c r="FU315" i="1"/>
  <c r="AB315" i="1"/>
  <c r="AF315" i="1"/>
  <c r="AN315" i="1"/>
  <c r="AV315" i="1"/>
  <c r="AZ315" i="1"/>
  <c r="BD315" i="1"/>
  <c r="BL315" i="1"/>
  <c r="BP315" i="1"/>
  <c r="BT315" i="1"/>
  <c r="BX315" i="1"/>
  <c r="CB315" i="1"/>
  <c r="CF315" i="1"/>
  <c r="CJ315" i="1"/>
  <c r="CN315" i="1"/>
  <c r="CR315" i="1"/>
  <c r="CV315" i="1"/>
  <c r="D316" i="1"/>
  <c r="H316" i="1"/>
  <c r="P316" i="1"/>
  <c r="T316" i="1"/>
  <c r="X316" i="1"/>
  <c r="FU316" i="1"/>
  <c r="FZ316" i="1"/>
  <c r="AB316" i="1"/>
  <c r="AF316" i="1"/>
  <c r="AN316" i="1"/>
  <c r="AV316" i="1"/>
  <c r="AZ316" i="1"/>
  <c r="BD316" i="1"/>
  <c r="BL316" i="1"/>
  <c r="BP316" i="1"/>
  <c r="BT316" i="1"/>
  <c r="BX316" i="1"/>
  <c r="CB316" i="1"/>
  <c r="CF316" i="1"/>
  <c r="CJ316" i="1"/>
  <c r="CN316" i="1"/>
  <c r="CR316" i="1"/>
  <c r="CV316" i="1"/>
  <c r="D317" i="1"/>
  <c r="H317" i="1"/>
  <c r="P317" i="1"/>
  <c r="T317" i="1"/>
  <c r="X317" i="1"/>
  <c r="FU317" i="1"/>
  <c r="AB317" i="1"/>
  <c r="AF317" i="1"/>
  <c r="AN317" i="1"/>
  <c r="AV317" i="1"/>
  <c r="AZ317" i="1"/>
  <c r="BD317" i="1"/>
  <c r="BL317" i="1"/>
  <c r="BP317" i="1"/>
  <c r="BT317" i="1"/>
  <c r="BX317" i="1"/>
  <c r="CB317" i="1"/>
  <c r="CF317" i="1"/>
  <c r="CJ317" i="1"/>
  <c r="CN317" i="1"/>
  <c r="CR317" i="1"/>
  <c r="CV317" i="1"/>
  <c r="D318" i="1"/>
  <c r="H318" i="1"/>
  <c r="P318" i="1"/>
  <c r="T318" i="1"/>
  <c r="X318" i="1"/>
  <c r="FU318" i="1"/>
  <c r="FZ318" i="1"/>
  <c r="AB318" i="1"/>
  <c r="AF318" i="1"/>
  <c r="AN318" i="1"/>
  <c r="AV318" i="1"/>
  <c r="AZ318" i="1"/>
  <c r="BD318" i="1"/>
  <c r="BL318" i="1"/>
  <c r="BP318" i="1"/>
  <c r="BT318" i="1"/>
  <c r="BX318" i="1"/>
  <c r="CB318" i="1"/>
  <c r="CF318" i="1"/>
  <c r="CJ318" i="1"/>
  <c r="CN318" i="1"/>
  <c r="CR318" i="1"/>
  <c r="CV318" i="1"/>
  <c r="D319" i="1"/>
  <c r="H319" i="1"/>
  <c r="P319" i="1"/>
  <c r="T319" i="1"/>
  <c r="X319" i="1"/>
  <c r="FU319" i="1"/>
  <c r="AB319" i="1"/>
  <c r="AF319" i="1"/>
  <c r="AN319" i="1"/>
  <c r="AV319" i="1"/>
  <c r="AZ319" i="1"/>
  <c r="BD319" i="1"/>
  <c r="BL319" i="1"/>
  <c r="BP319" i="1"/>
  <c r="BT319" i="1"/>
  <c r="BX319" i="1"/>
  <c r="CB319" i="1"/>
  <c r="CF319" i="1"/>
  <c r="CJ319" i="1"/>
  <c r="CN319" i="1"/>
  <c r="CR319" i="1"/>
  <c r="CV319" i="1"/>
  <c r="D320" i="1"/>
  <c r="H320" i="1"/>
  <c r="P320" i="1"/>
  <c r="T320" i="1"/>
  <c r="X320" i="1"/>
  <c r="FU320" i="1"/>
  <c r="FZ320" i="1"/>
  <c r="AB320" i="1"/>
  <c r="AF320" i="1"/>
  <c r="AN320" i="1"/>
  <c r="AV320" i="1"/>
  <c r="AZ320" i="1"/>
  <c r="BD320" i="1"/>
  <c r="BL320" i="1"/>
  <c r="BP320" i="1"/>
  <c r="BT320" i="1"/>
  <c r="BX320" i="1"/>
  <c r="CB320" i="1"/>
  <c r="CF320" i="1"/>
  <c r="CJ320" i="1"/>
  <c r="CN320" i="1"/>
  <c r="CR320" i="1"/>
  <c r="CV320" i="1"/>
  <c r="D321" i="1"/>
  <c r="H321" i="1"/>
  <c r="P321" i="1"/>
  <c r="T321" i="1"/>
  <c r="X321" i="1"/>
  <c r="FU321" i="1"/>
  <c r="AB321" i="1"/>
  <c r="AF321" i="1"/>
  <c r="AN321" i="1"/>
  <c r="AV321" i="1"/>
  <c r="AZ321" i="1"/>
  <c r="BD321" i="1"/>
  <c r="BL321" i="1"/>
  <c r="BP321" i="1"/>
  <c r="BT321" i="1"/>
  <c r="BX321" i="1"/>
  <c r="CB321" i="1"/>
  <c r="CF321" i="1"/>
  <c r="CJ321" i="1"/>
  <c r="CN321" i="1"/>
  <c r="CR321" i="1"/>
  <c r="CV321" i="1"/>
  <c r="D322" i="1"/>
  <c r="H322" i="1"/>
  <c r="P322" i="1"/>
  <c r="T322" i="1"/>
  <c r="X322" i="1"/>
  <c r="FU322" i="1"/>
  <c r="FZ322" i="1"/>
  <c r="AB322" i="1"/>
  <c r="AF322" i="1"/>
  <c r="AN322" i="1"/>
  <c r="AV322" i="1"/>
  <c r="AZ322" i="1"/>
  <c r="BD322" i="1"/>
  <c r="BL322" i="1"/>
  <c r="BP322" i="1"/>
  <c r="BT322" i="1"/>
  <c r="BX322" i="1"/>
  <c r="CB322" i="1"/>
  <c r="CF322" i="1"/>
  <c r="CJ322" i="1"/>
  <c r="CN322" i="1"/>
  <c r="CR322" i="1"/>
  <c r="CV322" i="1"/>
  <c r="D323" i="1"/>
  <c r="H323" i="1"/>
  <c r="P323" i="1"/>
  <c r="T323" i="1"/>
  <c r="X323" i="1"/>
  <c r="FU323" i="1"/>
  <c r="AB323" i="1"/>
  <c r="AF323" i="1"/>
  <c r="AN323" i="1"/>
  <c r="AV323" i="1"/>
  <c r="AZ323" i="1"/>
  <c r="BD323" i="1"/>
  <c r="BL323" i="1"/>
  <c r="BP323" i="1"/>
  <c r="BT323" i="1"/>
  <c r="BX323" i="1"/>
  <c r="CB323" i="1"/>
  <c r="CF323" i="1"/>
  <c r="CJ323" i="1"/>
  <c r="CN323" i="1"/>
  <c r="CR323" i="1"/>
  <c r="CV323" i="1"/>
  <c r="D324" i="1"/>
  <c r="H324" i="1"/>
  <c r="P324" i="1"/>
  <c r="T324" i="1"/>
  <c r="X324" i="1"/>
  <c r="FU324" i="1"/>
  <c r="FZ324" i="1"/>
  <c r="AB324" i="1"/>
  <c r="AF324" i="1"/>
  <c r="AN324" i="1"/>
  <c r="AV324" i="1"/>
  <c r="AZ324" i="1"/>
  <c r="BD324" i="1"/>
  <c r="BL324" i="1"/>
  <c r="BP324" i="1"/>
  <c r="BT324" i="1"/>
  <c r="BX324" i="1"/>
  <c r="CB324" i="1"/>
  <c r="CF324" i="1"/>
  <c r="CJ324" i="1"/>
  <c r="CN324" i="1"/>
  <c r="CR324" i="1"/>
  <c r="CV324" i="1"/>
  <c r="D325" i="1"/>
  <c r="H325" i="1"/>
  <c r="P325" i="1"/>
  <c r="T325" i="1"/>
  <c r="X325" i="1"/>
  <c r="FU325" i="1"/>
  <c r="AB325" i="1"/>
  <c r="AF325" i="1"/>
  <c r="AN325" i="1"/>
  <c r="AV325" i="1"/>
  <c r="AZ325" i="1"/>
  <c r="BD325" i="1"/>
  <c r="BL325" i="1"/>
  <c r="BP325" i="1"/>
  <c r="BT325" i="1"/>
  <c r="BX325" i="1"/>
  <c r="CB325" i="1"/>
  <c r="CF325" i="1"/>
  <c r="CJ325" i="1"/>
  <c r="CN325" i="1"/>
  <c r="CR325" i="1"/>
  <c r="CV325" i="1"/>
  <c r="D326" i="1"/>
  <c r="H326" i="1"/>
  <c r="P326" i="1"/>
  <c r="T326" i="1"/>
  <c r="X326" i="1"/>
  <c r="FU326" i="1"/>
  <c r="FZ326" i="1"/>
  <c r="AB326" i="1"/>
  <c r="AF326" i="1"/>
  <c r="AN326" i="1"/>
  <c r="AV326" i="1"/>
  <c r="AZ326" i="1"/>
  <c r="BD326" i="1"/>
  <c r="BL326" i="1"/>
  <c r="BP326" i="1"/>
  <c r="BT326" i="1"/>
  <c r="BX326" i="1"/>
  <c r="CB326" i="1"/>
  <c r="CF326" i="1"/>
  <c r="CJ326" i="1"/>
  <c r="CN326" i="1"/>
  <c r="CR326" i="1"/>
  <c r="CV326" i="1"/>
  <c r="D327" i="1"/>
  <c r="H327" i="1"/>
  <c r="P327" i="1"/>
  <c r="T327" i="1"/>
  <c r="X327" i="1"/>
  <c r="FU327" i="1"/>
  <c r="AB327" i="1"/>
  <c r="AF327" i="1"/>
  <c r="AN327" i="1"/>
  <c r="AV327" i="1"/>
  <c r="AZ327" i="1"/>
  <c r="BD327" i="1"/>
  <c r="BL327" i="1"/>
  <c r="BP327" i="1"/>
  <c r="BT327" i="1"/>
  <c r="BX327" i="1"/>
  <c r="CB327" i="1"/>
  <c r="CF327" i="1"/>
  <c r="CJ327" i="1"/>
  <c r="CN327" i="1"/>
  <c r="CR327" i="1"/>
  <c r="CV327" i="1"/>
  <c r="D328" i="1"/>
  <c r="H328" i="1"/>
  <c r="P328" i="1"/>
  <c r="T328" i="1"/>
  <c r="X328" i="1"/>
  <c r="FU328" i="1"/>
  <c r="FZ328" i="1"/>
  <c r="AB328" i="1"/>
  <c r="AF328" i="1"/>
  <c r="AN328" i="1"/>
  <c r="AV328" i="1"/>
  <c r="AZ328" i="1"/>
  <c r="BD328" i="1"/>
  <c r="BL328" i="1"/>
  <c r="BP328" i="1"/>
  <c r="BT328" i="1"/>
  <c r="BX328" i="1"/>
  <c r="CB328" i="1"/>
  <c r="CF328" i="1"/>
  <c r="CJ328" i="1"/>
  <c r="CN328" i="1"/>
  <c r="CR328" i="1"/>
  <c r="CV328" i="1"/>
  <c r="FZ327" i="1"/>
  <c r="FZ323" i="1"/>
  <c r="FZ319" i="1"/>
  <c r="FZ315" i="1"/>
  <c r="FZ310" i="1"/>
  <c r="FZ306" i="1"/>
  <c r="FZ302" i="1"/>
  <c r="FZ298" i="1"/>
  <c r="FZ294" i="1"/>
  <c r="FZ290" i="1"/>
  <c r="FZ286" i="1"/>
  <c r="FZ281" i="1"/>
  <c r="FZ276" i="1"/>
  <c r="FZ272" i="1"/>
  <c r="FZ268" i="1"/>
  <c r="FZ349" i="1"/>
  <c r="FZ345" i="1"/>
  <c r="FZ341" i="1"/>
  <c r="FZ337" i="1"/>
  <c r="FZ332" i="1"/>
  <c r="FZ376" i="1"/>
  <c r="FZ372" i="1"/>
  <c r="FZ368" i="1"/>
  <c r="FZ364" i="1"/>
  <c r="FZ360" i="1"/>
  <c r="FZ357" i="1"/>
  <c r="FZ354" i="1"/>
  <c r="FZ352" i="1"/>
  <c r="FZ381" i="1"/>
  <c r="FZ378" i="1"/>
  <c r="FZ325" i="1"/>
  <c r="FZ321" i="1"/>
  <c r="FZ317" i="1"/>
  <c r="FZ313" i="1"/>
  <c r="FZ308" i="1"/>
  <c r="FZ304" i="1"/>
  <c r="FZ300" i="1"/>
  <c r="FZ296" i="1"/>
  <c r="FZ292" i="1"/>
  <c r="FZ288" i="1"/>
  <c r="FZ284" i="1"/>
  <c r="FZ283" i="1"/>
  <c r="FZ279" i="1"/>
  <c r="FZ274" i="1"/>
  <c r="FZ270" i="1"/>
  <c r="FZ347" i="1"/>
  <c r="FZ343" i="1"/>
  <c r="FZ339" i="1"/>
  <c r="FZ334" i="1"/>
  <c r="FZ330" i="1"/>
  <c r="FZ374" i="1"/>
  <c r="FZ370" i="1"/>
  <c r="FZ366" i="1"/>
  <c r="FZ362" i="1"/>
  <c r="FZ358" i="1"/>
  <c r="FZ356" i="1"/>
  <c r="FZ353" i="1"/>
  <c r="FZ385" i="1"/>
  <c r="FZ382" i="1"/>
  <c r="FZ377" i="1"/>
  <c r="AR317" i="1"/>
  <c r="FR317" i="1"/>
  <c r="FW317" i="1"/>
  <c r="BH315" i="1"/>
  <c r="GB315" i="1"/>
  <c r="FS315" i="1"/>
  <c r="FX315" i="1"/>
  <c r="BH311" i="1"/>
  <c r="GB311" i="1"/>
  <c r="FS311" i="1"/>
  <c r="FX311" i="1"/>
  <c r="AR284" i="1"/>
  <c r="FR284" i="1"/>
  <c r="FW284" i="1"/>
  <c r="AR335" i="1"/>
  <c r="FR335" i="1"/>
  <c r="FW335" i="1"/>
  <c r="AR334" i="1"/>
  <c r="FR334" i="1"/>
  <c r="FW334" i="1"/>
  <c r="BH332" i="1"/>
  <c r="GB332" i="1"/>
  <c r="FS332" i="1"/>
  <c r="FX332" i="1"/>
  <c r="AR330" i="1"/>
  <c r="FR330" i="1"/>
  <c r="FW330" i="1"/>
  <c r="BH376" i="1"/>
  <c r="GB376" i="1"/>
  <c r="FS376" i="1"/>
  <c r="FX376" i="1"/>
  <c r="AR374" i="1"/>
  <c r="FR374" i="1"/>
  <c r="FW374" i="1"/>
  <c r="BH372" i="1"/>
  <c r="GB372" i="1"/>
  <c r="FS372" i="1"/>
  <c r="FX372" i="1"/>
  <c r="AR370" i="1"/>
  <c r="FR370" i="1"/>
  <c r="FW370" i="1"/>
  <c r="BH368" i="1"/>
  <c r="GB368" i="1"/>
  <c r="FS368" i="1"/>
  <c r="FX368" i="1"/>
  <c r="AR366" i="1"/>
  <c r="FR366" i="1"/>
  <c r="FW366" i="1"/>
  <c r="BH364" i="1"/>
  <c r="GB364" i="1"/>
  <c r="FS364" i="1"/>
  <c r="FX364" i="1"/>
  <c r="AR362" i="1"/>
  <c r="FR362" i="1"/>
  <c r="FW362" i="1"/>
  <c r="BH360" i="1"/>
  <c r="GB360" i="1"/>
  <c r="FS360" i="1"/>
  <c r="FX360" i="1"/>
  <c r="AR358" i="1"/>
  <c r="FR358" i="1"/>
  <c r="FW358" i="1"/>
  <c r="BH357" i="1"/>
  <c r="GB357" i="1"/>
  <c r="FS357" i="1"/>
  <c r="FX357" i="1"/>
  <c r="AR356" i="1"/>
  <c r="FR356" i="1"/>
  <c r="FW356" i="1"/>
  <c r="BH354" i="1"/>
  <c r="GB354" i="1"/>
  <c r="FS354" i="1"/>
  <c r="FX354" i="1"/>
  <c r="AR353" i="1"/>
  <c r="FR353" i="1"/>
  <c r="FW353" i="1"/>
  <c r="BH352" i="1"/>
  <c r="GB352" i="1"/>
  <c r="FS352" i="1"/>
  <c r="FX352" i="1"/>
  <c r="AR385" i="1"/>
  <c r="FR385" i="1"/>
  <c r="FW385" i="1"/>
  <c r="AR382" i="1"/>
  <c r="FR382" i="1"/>
  <c r="FW382" i="1"/>
  <c r="BH381" i="1"/>
  <c r="GB381" i="1"/>
  <c r="FS381" i="1"/>
  <c r="FX381" i="1"/>
  <c r="BH378" i="1"/>
  <c r="GB378" i="1"/>
  <c r="FS378" i="1"/>
  <c r="FX378" i="1"/>
  <c r="AR377" i="1"/>
  <c r="FR377" i="1"/>
  <c r="FW377" i="1"/>
  <c r="CZ383" i="1"/>
  <c r="FN383" i="1"/>
  <c r="FO383" i="1"/>
  <c r="FL383" i="1"/>
  <c r="FM383" i="1"/>
  <c r="CZ370" i="1"/>
  <c r="FM370" i="1"/>
  <c r="FN370" i="1"/>
  <c r="FL370" i="1"/>
  <c r="FO370" i="1"/>
  <c r="CZ362" i="1"/>
  <c r="FM362" i="1"/>
  <c r="FN362" i="1"/>
  <c r="FL362" i="1"/>
  <c r="FO362" i="1"/>
  <c r="CZ354" i="1"/>
  <c r="FM354" i="1"/>
  <c r="FN354" i="1"/>
  <c r="FL354" i="1"/>
  <c r="FO354" i="1"/>
  <c r="CZ346" i="1"/>
  <c r="FM346" i="1"/>
  <c r="FN346" i="1"/>
  <c r="FL346" i="1"/>
  <c r="FO346" i="1"/>
  <c r="CZ338" i="1"/>
  <c r="FM338" i="1"/>
  <c r="FN338" i="1"/>
  <c r="FL338" i="1"/>
  <c r="FO338" i="1"/>
  <c r="BH323" i="1"/>
  <c r="GB323" i="1"/>
  <c r="FS323" i="1"/>
  <c r="FX323" i="1"/>
  <c r="BH319" i="1"/>
  <c r="GB319" i="1"/>
  <c r="FS319" i="1"/>
  <c r="FX319" i="1"/>
  <c r="AR313" i="1"/>
  <c r="FR313" i="1"/>
  <c r="FW313" i="1"/>
  <c r="BH306" i="1"/>
  <c r="GB306" i="1"/>
  <c r="FS306" i="1"/>
  <c r="FX306" i="1"/>
  <c r="AR296" i="1"/>
  <c r="FR296" i="1"/>
  <c r="FW296" i="1"/>
  <c r="BH281" i="1"/>
  <c r="GB281" i="1"/>
  <c r="FS281" i="1"/>
  <c r="FX281" i="1"/>
  <c r="AR279" i="1"/>
  <c r="FR279" i="1"/>
  <c r="FW279" i="1"/>
  <c r="BH276" i="1"/>
  <c r="GB276" i="1"/>
  <c r="FS276" i="1"/>
  <c r="FX276" i="1"/>
  <c r="BH283" i="1"/>
  <c r="GB283" i="1"/>
  <c r="FS283" i="1"/>
  <c r="FX283" i="1"/>
  <c r="BH282" i="1"/>
  <c r="GB282" i="1"/>
  <c r="FS282" i="1"/>
  <c r="FX282" i="1"/>
  <c r="AR280" i="1"/>
  <c r="FR280" i="1"/>
  <c r="FW280" i="1"/>
  <c r="BH278" i="1"/>
  <c r="GB278" i="1"/>
  <c r="FS278" i="1"/>
  <c r="FX278" i="1"/>
  <c r="AR275" i="1"/>
  <c r="FR275" i="1"/>
  <c r="FW275" i="1"/>
  <c r="BH273" i="1"/>
  <c r="GB273" i="1"/>
  <c r="FS273" i="1"/>
  <c r="FX273" i="1"/>
  <c r="AR271" i="1"/>
  <c r="FR271" i="1"/>
  <c r="FW271" i="1"/>
  <c r="BH269" i="1"/>
  <c r="GB269" i="1"/>
  <c r="FS269" i="1"/>
  <c r="FX269" i="1"/>
  <c r="AR267" i="1"/>
  <c r="FR267" i="1"/>
  <c r="FW267" i="1"/>
  <c r="CV265" i="1"/>
  <c r="CR277" i="1"/>
  <c r="CV277" i="1"/>
  <c r="BP265" i="1"/>
  <c r="BL277" i="1"/>
  <c r="BP277" i="1"/>
  <c r="AF277" i="1"/>
  <c r="P277" i="1"/>
  <c r="BH350" i="1"/>
  <c r="GB350" i="1"/>
  <c r="FS350" i="1"/>
  <c r="FX350" i="1"/>
  <c r="AR348" i="1"/>
  <c r="FR348" i="1"/>
  <c r="FW348" i="1"/>
  <c r="BH346" i="1"/>
  <c r="GB346" i="1"/>
  <c r="FS346" i="1"/>
  <c r="FX346" i="1"/>
  <c r="AR344" i="1"/>
  <c r="FR344" i="1"/>
  <c r="FW344" i="1"/>
  <c r="BH342" i="1"/>
  <c r="GB342" i="1"/>
  <c r="FS342" i="1"/>
  <c r="FX342" i="1"/>
  <c r="AR340" i="1"/>
  <c r="FR340" i="1"/>
  <c r="FW340" i="1"/>
  <c r="BH338" i="1"/>
  <c r="GB338" i="1"/>
  <c r="FS338" i="1"/>
  <c r="FX338" i="1"/>
  <c r="AR336" i="1"/>
  <c r="FR336" i="1"/>
  <c r="FW336" i="1"/>
  <c r="CZ335" i="1"/>
  <c r="FN335" i="1"/>
  <c r="FO335" i="1"/>
  <c r="FL335" i="1"/>
  <c r="FM335" i="1"/>
  <c r="BH333" i="1"/>
  <c r="GB333" i="1"/>
  <c r="FS333" i="1"/>
  <c r="FX333" i="1"/>
  <c r="AR331" i="1"/>
  <c r="FR331" i="1"/>
  <c r="FW331" i="1"/>
  <c r="BH329" i="1"/>
  <c r="GB329" i="1"/>
  <c r="FS329" i="1"/>
  <c r="FX329" i="1"/>
  <c r="AR375" i="1"/>
  <c r="FR375" i="1"/>
  <c r="FW375" i="1"/>
  <c r="BH373" i="1"/>
  <c r="GB373" i="1"/>
  <c r="FS373" i="1"/>
  <c r="FX373" i="1"/>
  <c r="AR371" i="1"/>
  <c r="FR371" i="1"/>
  <c r="FW371" i="1"/>
  <c r="BH369" i="1"/>
  <c r="GB369" i="1"/>
  <c r="FS369" i="1"/>
  <c r="FX369" i="1"/>
  <c r="AR367" i="1"/>
  <c r="FR367" i="1"/>
  <c r="FW367" i="1"/>
  <c r="BH365" i="1"/>
  <c r="GB365" i="1"/>
  <c r="FS365" i="1"/>
  <c r="FX365" i="1"/>
  <c r="AR363" i="1"/>
  <c r="FR363" i="1"/>
  <c r="FW363" i="1"/>
  <c r="BH361" i="1"/>
  <c r="GB361" i="1"/>
  <c r="FS361" i="1"/>
  <c r="FX361" i="1"/>
  <c r="AR359" i="1"/>
  <c r="FR359" i="1"/>
  <c r="FW359" i="1"/>
  <c r="BH355" i="1"/>
  <c r="GB355" i="1"/>
  <c r="FS355" i="1"/>
  <c r="FX355" i="1"/>
  <c r="AR351" i="1"/>
  <c r="FR351" i="1"/>
  <c r="FW351" i="1"/>
  <c r="BH384" i="1"/>
  <c r="GB384" i="1"/>
  <c r="FS384" i="1"/>
  <c r="FX384" i="1"/>
  <c r="AR383" i="1"/>
  <c r="FR383" i="1"/>
  <c r="FW383" i="1"/>
  <c r="AR380" i="1"/>
  <c r="FR380" i="1"/>
  <c r="FW380" i="1"/>
  <c r="BH379" i="1"/>
  <c r="GB379" i="1"/>
  <c r="FS379" i="1"/>
  <c r="FX379" i="1"/>
  <c r="CZ382" i="1"/>
  <c r="FM382" i="1"/>
  <c r="FN382" i="1"/>
  <c r="FL382" i="1"/>
  <c r="FO382" i="1"/>
  <c r="CZ367" i="1"/>
  <c r="FN367" i="1"/>
  <c r="FO367" i="1"/>
  <c r="FL367" i="1"/>
  <c r="FM367" i="1"/>
  <c r="CZ359" i="1"/>
  <c r="FN359" i="1"/>
  <c r="FO359" i="1"/>
  <c r="FL359" i="1"/>
  <c r="FM359" i="1"/>
  <c r="CZ351" i="1"/>
  <c r="FN351" i="1"/>
  <c r="FO351" i="1"/>
  <c r="FL351" i="1"/>
  <c r="FM351" i="1"/>
  <c r="CZ343" i="1"/>
  <c r="FN343" i="1"/>
  <c r="FO343" i="1"/>
  <c r="FL343" i="1"/>
  <c r="FM343" i="1"/>
  <c r="CZ334" i="1"/>
  <c r="FM334" i="1"/>
  <c r="FN334" i="1"/>
  <c r="FL334" i="1"/>
  <c r="FO334" i="1"/>
  <c r="BH272" i="1"/>
  <c r="GB272" i="1"/>
  <c r="FS272" i="1"/>
  <c r="FX272" i="1"/>
  <c r="AR270" i="1"/>
  <c r="FR270" i="1"/>
  <c r="FW270" i="1"/>
  <c r="BH268" i="1"/>
  <c r="GB268" i="1"/>
  <c r="FS268" i="1"/>
  <c r="FX268" i="1"/>
  <c r="AR266" i="1"/>
  <c r="FR266" i="1"/>
  <c r="FW266" i="1"/>
  <c r="AR265" i="1"/>
  <c r="FR265" i="1"/>
  <c r="FW265" i="1"/>
  <c r="AN277" i="1"/>
  <c r="BH345" i="1"/>
  <c r="GB345" i="1"/>
  <c r="FS345" i="1"/>
  <c r="FX345" i="1"/>
  <c r="AR343" i="1"/>
  <c r="FR343" i="1"/>
  <c r="FW343" i="1"/>
  <c r="BH341" i="1"/>
  <c r="GB341" i="1"/>
  <c r="FS341" i="1"/>
  <c r="FX341" i="1"/>
  <c r="AR322" i="1"/>
  <c r="FR322" i="1"/>
  <c r="FW322" i="1"/>
  <c r="BH320" i="1"/>
  <c r="GB320" i="1"/>
  <c r="FS320" i="1"/>
  <c r="FX320" i="1"/>
  <c r="AR314" i="1"/>
  <c r="FR314" i="1"/>
  <c r="FW314" i="1"/>
  <c r="AR305" i="1"/>
  <c r="FR305" i="1"/>
  <c r="FW305" i="1"/>
  <c r="BH291" i="1"/>
  <c r="GB291" i="1"/>
  <c r="FS291" i="1"/>
  <c r="FX291" i="1"/>
  <c r="AR289" i="1"/>
  <c r="FR289" i="1"/>
  <c r="FW289" i="1"/>
  <c r="BH287" i="1"/>
  <c r="GB287" i="1"/>
  <c r="FS287" i="1"/>
  <c r="FX287" i="1"/>
  <c r="AR327" i="1"/>
  <c r="FR327" i="1"/>
  <c r="FW327" i="1"/>
  <c r="AR298" i="1"/>
  <c r="FR298" i="1"/>
  <c r="FW298" i="1"/>
  <c r="BH296" i="1"/>
  <c r="GB296" i="1"/>
  <c r="FS296" i="1"/>
  <c r="FX296" i="1"/>
  <c r="AR294" i="1"/>
  <c r="FR294" i="1"/>
  <c r="FW294" i="1"/>
  <c r="BH292" i="1"/>
  <c r="GB292" i="1"/>
  <c r="FS292" i="1"/>
  <c r="FX292" i="1"/>
  <c r="AR290" i="1"/>
  <c r="FR290" i="1"/>
  <c r="FW290" i="1"/>
  <c r="BH288" i="1"/>
  <c r="GB288" i="1"/>
  <c r="FS288" i="1"/>
  <c r="FX288" i="1"/>
  <c r="AR286" i="1"/>
  <c r="FR286" i="1"/>
  <c r="FW286" i="1"/>
  <c r="BH284" i="1"/>
  <c r="GB284" i="1"/>
  <c r="FS284" i="1"/>
  <c r="FX284" i="1"/>
  <c r="AR281" i="1"/>
  <c r="FR281" i="1"/>
  <c r="FW281" i="1"/>
  <c r="BH279" i="1"/>
  <c r="GB279" i="1"/>
  <c r="FS279" i="1"/>
  <c r="FX279" i="1"/>
  <c r="AR276" i="1"/>
  <c r="FR276" i="1"/>
  <c r="FW276" i="1"/>
  <c r="BH274" i="1"/>
  <c r="GB274" i="1"/>
  <c r="FS274" i="1"/>
  <c r="FX274" i="1"/>
  <c r="AR272" i="1"/>
  <c r="FR272" i="1"/>
  <c r="FW272" i="1"/>
  <c r="BH270" i="1"/>
  <c r="GB270" i="1"/>
  <c r="FS270" i="1"/>
  <c r="FX270" i="1"/>
  <c r="AR268" i="1"/>
  <c r="FR268" i="1"/>
  <c r="FW268" i="1"/>
  <c r="BH266" i="1"/>
  <c r="GB266" i="1"/>
  <c r="FS266" i="1"/>
  <c r="FX266" i="1"/>
  <c r="CN265" i="1"/>
  <c r="CJ277" i="1"/>
  <c r="CN277" i="1"/>
  <c r="BH265" i="1"/>
  <c r="GB265" i="1"/>
  <c r="FS265" i="1"/>
  <c r="FX265" i="1"/>
  <c r="BD277" i="1"/>
  <c r="AB277" i="1"/>
  <c r="H277" i="1"/>
  <c r="AR349" i="1"/>
  <c r="FR349" i="1"/>
  <c r="FW349" i="1"/>
  <c r="BH347" i="1"/>
  <c r="GB347" i="1"/>
  <c r="FS347" i="1"/>
  <c r="FX347" i="1"/>
  <c r="AR345" i="1"/>
  <c r="FR345" i="1"/>
  <c r="FW345" i="1"/>
  <c r="BH343" i="1"/>
  <c r="GB343" i="1"/>
  <c r="FS343" i="1"/>
  <c r="FX343" i="1"/>
  <c r="AR341" i="1"/>
  <c r="FR341" i="1"/>
  <c r="FW341" i="1"/>
  <c r="BH339" i="1"/>
  <c r="GB339" i="1"/>
  <c r="FS339" i="1"/>
  <c r="FX339" i="1"/>
  <c r="AR337" i="1"/>
  <c r="FR337" i="1"/>
  <c r="FW337" i="1"/>
  <c r="BH335" i="1"/>
  <c r="GB335" i="1"/>
  <c r="FS335" i="1"/>
  <c r="FX335" i="1"/>
  <c r="BH334" i="1"/>
  <c r="GB334" i="1"/>
  <c r="FS334" i="1"/>
  <c r="FX334" i="1"/>
  <c r="AR332" i="1"/>
  <c r="FR332" i="1"/>
  <c r="FW332" i="1"/>
  <c r="BH330" i="1"/>
  <c r="GB330" i="1"/>
  <c r="FS330" i="1"/>
  <c r="FX330" i="1"/>
  <c r="AR376" i="1"/>
  <c r="FR376" i="1"/>
  <c r="FW376" i="1"/>
  <c r="BH374" i="1"/>
  <c r="GB374" i="1"/>
  <c r="FS374" i="1"/>
  <c r="FX374" i="1"/>
  <c r="AR372" i="1"/>
  <c r="FR372" i="1"/>
  <c r="FW372" i="1"/>
  <c r="BH370" i="1"/>
  <c r="GB370" i="1"/>
  <c r="FS370" i="1"/>
  <c r="FX370" i="1"/>
  <c r="AR368" i="1"/>
  <c r="FR368" i="1"/>
  <c r="FW368" i="1"/>
  <c r="BH366" i="1"/>
  <c r="GB366" i="1"/>
  <c r="FS366" i="1"/>
  <c r="FX366" i="1"/>
  <c r="AR364" i="1"/>
  <c r="FR364" i="1"/>
  <c r="FW364" i="1"/>
  <c r="BH362" i="1"/>
  <c r="GB362" i="1"/>
  <c r="FS362" i="1"/>
  <c r="FX362" i="1"/>
  <c r="AR360" i="1"/>
  <c r="FR360" i="1"/>
  <c r="FW360" i="1"/>
  <c r="BH358" i="1"/>
  <c r="GB358" i="1"/>
  <c r="FS358" i="1"/>
  <c r="FX358" i="1"/>
  <c r="AR357" i="1"/>
  <c r="FR357" i="1"/>
  <c r="FW357" i="1"/>
  <c r="BH356" i="1"/>
  <c r="GB356" i="1"/>
  <c r="FS356" i="1"/>
  <c r="FX356" i="1"/>
  <c r="AR354" i="1"/>
  <c r="FR354" i="1"/>
  <c r="FW354" i="1"/>
  <c r="BH353" i="1"/>
  <c r="GB353" i="1"/>
  <c r="FS353" i="1"/>
  <c r="FX353" i="1"/>
  <c r="AR352" i="1"/>
  <c r="FR352" i="1"/>
  <c r="FW352" i="1"/>
  <c r="BH385" i="1"/>
  <c r="GB385" i="1"/>
  <c r="FS385" i="1"/>
  <c r="FX385" i="1"/>
  <c r="BH382" i="1"/>
  <c r="GB382" i="1"/>
  <c r="FS382" i="1"/>
  <c r="FX382" i="1"/>
  <c r="AR381" i="1"/>
  <c r="FR381" i="1"/>
  <c r="FW381" i="1"/>
  <c r="AR378" i="1"/>
  <c r="FR378" i="1"/>
  <c r="FW378" i="1"/>
  <c r="BH377" i="1"/>
  <c r="GB377" i="1"/>
  <c r="FS377" i="1"/>
  <c r="FX377" i="1"/>
  <c r="CZ374" i="1"/>
  <c r="FM374" i="1"/>
  <c r="FN374" i="1"/>
  <c r="FL374" i="1"/>
  <c r="FO374" i="1"/>
  <c r="CZ366" i="1"/>
  <c r="FM366" i="1"/>
  <c r="FN366" i="1"/>
  <c r="FL366" i="1"/>
  <c r="FO366" i="1"/>
  <c r="CZ358" i="1"/>
  <c r="FM358" i="1"/>
  <c r="FN358" i="1"/>
  <c r="FL358" i="1"/>
  <c r="FO358" i="1"/>
  <c r="CZ350" i="1"/>
  <c r="FM350" i="1"/>
  <c r="FN350" i="1"/>
  <c r="FL350" i="1"/>
  <c r="FO350" i="1"/>
  <c r="CZ342" i="1"/>
  <c r="FM342" i="1"/>
  <c r="FN342" i="1"/>
  <c r="FL342" i="1"/>
  <c r="FO342" i="1"/>
  <c r="BH327" i="1"/>
  <c r="GB327" i="1"/>
  <c r="FS327" i="1"/>
  <c r="FX327" i="1"/>
  <c r="AR325" i="1"/>
  <c r="FR325" i="1"/>
  <c r="FW325" i="1"/>
  <c r="AR321" i="1"/>
  <c r="FR321" i="1"/>
  <c r="FW321" i="1"/>
  <c r="BH310" i="1"/>
  <c r="GB310" i="1"/>
  <c r="FS310" i="1"/>
  <c r="FX310" i="1"/>
  <c r="AR308" i="1"/>
  <c r="FR308" i="1"/>
  <c r="FW308" i="1"/>
  <c r="AR304" i="1"/>
  <c r="FR304" i="1"/>
  <c r="FW304" i="1"/>
  <c r="BH302" i="1"/>
  <c r="GB302" i="1"/>
  <c r="FS302" i="1"/>
  <c r="FX302" i="1"/>
  <c r="AR300" i="1"/>
  <c r="FR300" i="1"/>
  <c r="FW300" i="1"/>
  <c r="BH298" i="1"/>
  <c r="GB298" i="1"/>
  <c r="FS298" i="1"/>
  <c r="FX298" i="1"/>
  <c r="BH294" i="1"/>
  <c r="GB294" i="1"/>
  <c r="FS294" i="1"/>
  <c r="FX294" i="1"/>
  <c r="AR292" i="1"/>
  <c r="FR292" i="1"/>
  <c r="FW292" i="1"/>
  <c r="BH290" i="1"/>
  <c r="GB290" i="1"/>
  <c r="FS290" i="1"/>
  <c r="FX290" i="1"/>
  <c r="AR288" i="1"/>
  <c r="FR288" i="1"/>
  <c r="FW288" i="1"/>
  <c r="BH286" i="1"/>
  <c r="GB286" i="1"/>
  <c r="FS286" i="1"/>
  <c r="FX286" i="1"/>
  <c r="FT284" i="1"/>
  <c r="FY284" i="1"/>
  <c r="AR274" i="1"/>
  <c r="FR274" i="1"/>
  <c r="FW274" i="1"/>
  <c r="FT266" i="1"/>
  <c r="FY266" i="1"/>
  <c r="BX265" i="1"/>
  <c r="BT277" i="1"/>
  <c r="BX277" i="1"/>
  <c r="T277" i="1"/>
  <c r="BH349" i="1"/>
  <c r="GB349" i="1"/>
  <c r="FS349" i="1"/>
  <c r="FX349" i="1"/>
  <c r="AR347" i="1"/>
  <c r="FR347" i="1"/>
  <c r="FW347" i="1"/>
  <c r="AR339" i="1"/>
  <c r="FR339" i="1"/>
  <c r="FW339" i="1"/>
  <c r="BH337" i="1"/>
  <c r="GB337" i="1"/>
  <c r="FS337" i="1"/>
  <c r="FX337" i="1"/>
  <c r="BH328" i="1"/>
  <c r="GB328" i="1"/>
  <c r="FS328" i="1"/>
  <c r="FX328" i="1"/>
  <c r="AR326" i="1"/>
  <c r="FR326" i="1"/>
  <c r="FW326" i="1"/>
  <c r="BH324" i="1"/>
  <c r="GB324" i="1"/>
  <c r="FS324" i="1"/>
  <c r="FX324" i="1"/>
  <c r="AR318" i="1"/>
  <c r="FR318" i="1"/>
  <c r="FW318" i="1"/>
  <c r="BH316" i="1"/>
  <c r="GB316" i="1"/>
  <c r="FS316" i="1"/>
  <c r="FX316" i="1"/>
  <c r="BH312" i="1"/>
  <c r="GB312" i="1"/>
  <c r="FS312" i="1"/>
  <c r="FX312" i="1"/>
  <c r="AR309" i="1"/>
  <c r="FR309" i="1"/>
  <c r="FW309" i="1"/>
  <c r="BH307" i="1"/>
  <c r="GB307" i="1"/>
  <c r="FS307" i="1"/>
  <c r="FX307" i="1"/>
  <c r="BH303" i="1"/>
  <c r="GB303" i="1"/>
  <c r="FS303" i="1"/>
  <c r="FX303" i="1"/>
  <c r="AR301" i="1"/>
  <c r="FR301" i="1"/>
  <c r="FW301" i="1"/>
  <c r="BH299" i="1"/>
  <c r="GB299" i="1"/>
  <c r="FS299" i="1"/>
  <c r="FX299" i="1"/>
  <c r="FT298" i="1"/>
  <c r="FY298" i="1"/>
  <c r="AR297" i="1"/>
  <c r="FR297" i="1"/>
  <c r="FW297" i="1"/>
  <c r="BH295" i="1"/>
  <c r="GB295" i="1"/>
  <c r="FS295" i="1"/>
  <c r="FX295" i="1"/>
  <c r="AR293" i="1"/>
  <c r="FR293" i="1"/>
  <c r="FW293" i="1"/>
  <c r="AR285" i="1"/>
  <c r="FR285" i="1"/>
  <c r="FW285" i="1"/>
  <c r="FT327" i="1"/>
  <c r="FY327" i="1"/>
  <c r="BH325" i="1"/>
  <c r="GB325" i="1"/>
  <c r="FS325" i="1"/>
  <c r="FX325" i="1"/>
  <c r="AR323" i="1"/>
  <c r="FR323" i="1"/>
  <c r="FW323" i="1"/>
  <c r="BH321" i="1"/>
  <c r="GB321" i="1"/>
  <c r="FS321" i="1"/>
  <c r="FX321" i="1"/>
  <c r="AR319" i="1"/>
  <c r="FR319" i="1"/>
  <c r="FW319" i="1"/>
  <c r="BH317" i="1"/>
  <c r="GB317" i="1"/>
  <c r="FS317" i="1"/>
  <c r="FX317" i="1"/>
  <c r="AR315" i="1"/>
  <c r="FR315" i="1"/>
  <c r="FW315" i="1"/>
  <c r="BH313" i="1"/>
  <c r="GB313" i="1"/>
  <c r="FS313" i="1"/>
  <c r="FX313" i="1"/>
  <c r="AR311" i="1"/>
  <c r="FR311" i="1"/>
  <c r="FW311" i="1"/>
  <c r="AR310" i="1"/>
  <c r="FR310" i="1"/>
  <c r="FW310" i="1"/>
  <c r="BH308" i="1"/>
  <c r="GB308" i="1"/>
  <c r="FS308" i="1"/>
  <c r="FX308" i="1"/>
  <c r="AR306" i="1"/>
  <c r="FR306" i="1"/>
  <c r="FW306" i="1"/>
  <c r="BH304" i="1"/>
  <c r="GB304" i="1"/>
  <c r="FS304" i="1"/>
  <c r="FX304" i="1"/>
  <c r="AR302" i="1"/>
  <c r="FR302" i="1"/>
  <c r="FW302" i="1"/>
  <c r="BH300" i="1"/>
  <c r="GB300" i="1"/>
  <c r="FS300" i="1"/>
  <c r="FX300" i="1"/>
  <c r="AR328" i="1"/>
  <c r="FR328" i="1"/>
  <c r="FW328" i="1"/>
  <c r="BH326" i="1"/>
  <c r="GB326" i="1"/>
  <c r="FS326" i="1"/>
  <c r="FX326" i="1"/>
  <c r="AR324" i="1"/>
  <c r="FR324" i="1"/>
  <c r="FW324" i="1"/>
  <c r="BH322" i="1"/>
  <c r="GB322" i="1"/>
  <c r="FS322" i="1"/>
  <c r="FX322" i="1"/>
  <c r="AR320" i="1"/>
  <c r="FR320" i="1"/>
  <c r="FW320" i="1"/>
  <c r="BH318" i="1"/>
  <c r="GB318" i="1"/>
  <c r="FS318" i="1"/>
  <c r="FX318" i="1"/>
  <c r="AR316" i="1"/>
  <c r="FR316" i="1"/>
  <c r="FW316" i="1"/>
  <c r="BH314" i="1"/>
  <c r="GB314" i="1"/>
  <c r="FS314" i="1"/>
  <c r="FX314" i="1"/>
  <c r="AR312" i="1"/>
  <c r="FR312" i="1"/>
  <c r="FW312" i="1"/>
  <c r="BH309" i="1"/>
  <c r="GB309" i="1"/>
  <c r="FS309" i="1"/>
  <c r="FX309" i="1"/>
  <c r="AR307" i="1"/>
  <c r="FR307" i="1"/>
  <c r="FW307" i="1"/>
  <c r="BH305" i="1"/>
  <c r="GB305" i="1"/>
  <c r="FS305" i="1"/>
  <c r="FX305" i="1"/>
  <c r="AR303" i="1"/>
  <c r="FR303" i="1"/>
  <c r="FW303" i="1"/>
  <c r="BH301" i="1"/>
  <c r="GB301" i="1"/>
  <c r="FS301" i="1"/>
  <c r="FX301" i="1"/>
  <c r="AR299" i="1"/>
  <c r="FR299" i="1"/>
  <c r="FW299" i="1"/>
  <c r="BH297" i="1"/>
  <c r="GB297" i="1"/>
  <c r="FS297" i="1"/>
  <c r="FX297" i="1"/>
  <c r="AR295" i="1"/>
  <c r="FR295" i="1"/>
  <c r="FW295" i="1"/>
  <c r="BH293" i="1"/>
  <c r="GB293" i="1"/>
  <c r="FS293" i="1"/>
  <c r="FX293" i="1"/>
  <c r="AR291" i="1"/>
  <c r="FR291" i="1"/>
  <c r="FW291" i="1"/>
  <c r="BH289" i="1"/>
  <c r="GB289" i="1"/>
  <c r="FS289" i="1"/>
  <c r="FX289" i="1"/>
  <c r="AR287" i="1"/>
  <c r="FR287" i="1"/>
  <c r="FW287" i="1"/>
  <c r="BH285" i="1"/>
  <c r="GB285" i="1"/>
  <c r="FS285" i="1"/>
  <c r="FX285" i="1"/>
  <c r="AR283" i="1"/>
  <c r="FR283" i="1"/>
  <c r="FW283" i="1"/>
  <c r="AR282" i="1"/>
  <c r="FR282" i="1"/>
  <c r="FW282" i="1"/>
  <c r="BH280" i="1"/>
  <c r="GB280" i="1"/>
  <c r="FS280" i="1"/>
  <c r="FX280" i="1"/>
  <c r="AR278" i="1"/>
  <c r="FR278" i="1"/>
  <c r="FW278" i="1"/>
  <c r="BH275" i="1"/>
  <c r="GB275" i="1"/>
  <c r="FS275" i="1"/>
  <c r="FX275" i="1"/>
  <c r="AR273" i="1"/>
  <c r="FR273" i="1"/>
  <c r="FW273" i="1"/>
  <c r="BH271" i="1"/>
  <c r="GB271" i="1"/>
  <c r="FS271" i="1"/>
  <c r="FX271" i="1"/>
  <c r="FT270" i="1"/>
  <c r="FY270" i="1"/>
  <c r="AR269" i="1"/>
  <c r="FR269" i="1"/>
  <c r="FW269" i="1"/>
  <c r="BH267" i="1"/>
  <c r="GB267" i="1"/>
  <c r="FS267" i="1"/>
  <c r="FX267" i="1"/>
  <c r="CF265" i="1"/>
  <c r="CB277" i="1"/>
  <c r="CF277" i="1"/>
  <c r="AZ265" i="1"/>
  <c r="AV277" i="1"/>
  <c r="AZ277" i="1"/>
  <c r="FU265" i="1"/>
  <c r="FZ265" i="1"/>
  <c r="X277" i="1"/>
  <c r="FU277" i="1"/>
  <c r="FZ277" i="1"/>
  <c r="D277" i="1"/>
  <c r="AR350" i="1"/>
  <c r="FR350" i="1"/>
  <c r="FW350" i="1"/>
  <c r="BH348" i="1"/>
  <c r="GB348" i="1"/>
  <c r="FS348" i="1"/>
  <c r="FX348" i="1"/>
  <c r="AR346" i="1"/>
  <c r="FR346" i="1"/>
  <c r="FW346" i="1"/>
  <c r="BH344" i="1"/>
  <c r="GB344" i="1"/>
  <c r="FS344" i="1"/>
  <c r="FX344" i="1"/>
  <c r="AR342" i="1"/>
  <c r="FR342" i="1"/>
  <c r="FW342" i="1"/>
  <c r="BH340" i="1"/>
  <c r="GB340" i="1"/>
  <c r="FS340" i="1"/>
  <c r="FX340" i="1"/>
  <c r="AR338" i="1"/>
  <c r="FR338" i="1"/>
  <c r="FW338" i="1"/>
  <c r="BH336" i="1"/>
  <c r="GB336" i="1"/>
  <c r="FS336" i="1"/>
  <c r="FX336" i="1"/>
  <c r="AR333" i="1"/>
  <c r="FR333" i="1"/>
  <c r="FW333" i="1"/>
  <c r="BH331" i="1"/>
  <c r="GB331" i="1"/>
  <c r="FS331" i="1"/>
  <c r="FX331" i="1"/>
  <c r="FT330" i="1"/>
  <c r="FY330" i="1"/>
  <c r="AR329" i="1"/>
  <c r="FR329" i="1"/>
  <c r="FW329" i="1"/>
  <c r="BH375" i="1"/>
  <c r="GB375" i="1"/>
  <c r="FS375" i="1"/>
  <c r="FX375" i="1"/>
  <c r="FT374" i="1"/>
  <c r="FY374" i="1"/>
  <c r="AR373" i="1"/>
  <c r="FR373" i="1"/>
  <c r="FW373" i="1"/>
  <c r="BH371" i="1"/>
  <c r="GB371" i="1"/>
  <c r="FS371" i="1"/>
  <c r="FX371" i="1"/>
  <c r="FT370" i="1"/>
  <c r="FY370" i="1"/>
  <c r="AR369" i="1"/>
  <c r="FR369" i="1"/>
  <c r="FW369" i="1"/>
  <c r="BH367" i="1"/>
  <c r="GB367" i="1"/>
  <c r="FS367" i="1"/>
  <c r="FX367" i="1"/>
  <c r="FT366" i="1"/>
  <c r="FY366" i="1"/>
  <c r="AR365" i="1"/>
  <c r="FR365" i="1"/>
  <c r="FW365" i="1"/>
  <c r="BH363" i="1"/>
  <c r="GB363" i="1"/>
  <c r="FS363" i="1"/>
  <c r="FX363" i="1"/>
  <c r="FT362" i="1"/>
  <c r="FY362" i="1"/>
  <c r="AR361" i="1"/>
  <c r="FR361" i="1"/>
  <c r="FW361" i="1"/>
  <c r="BH359" i="1"/>
  <c r="GB359" i="1"/>
  <c r="FS359" i="1"/>
  <c r="FX359" i="1"/>
  <c r="FT358" i="1"/>
  <c r="FY358" i="1"/>
  <c r="AR355" i="1"/>
  <c r="FR355" i="1"/>
  <c r="FW355" i="1"/>
  <c r="BH351" i="1"/>
  <c r="GB351" i="1"/>
  <c r="FS351" i="1"/>
  <c r="FX351" i="1"/>
  <c r="AR384" i="1"/>
  <c r="FR384" i="1"/>
  <c r="FW384" i="1"/>
  <c r="BH383" i="1"/>
  <c r="GB383" i="1"/>
  <c r="FS383" i="1"/>
  <c r="FX383" i="1"/>
  <c r="FT382" i="1"/>
  <c r="FY382" i="1"/>
  <c r="BH380" i="1"/>
  <c r="GB380" i="1"/>
  <c r="FS380" i="1"/>
  <c r="FX380" i="1"/>
  <c r="AR379" i="1"/>
  <c r="FR379" i="1"/>
  <c r="FW379" i="1"/>
  <c r="CZ371" i="1"/>
  <c r="FN371" i="1"/>
  <c r="FO371" i="1"/>
  <c r="FL371" i="1"/>
  <c r="FM371" i="1"/>
  <c r="CZ363" i="1"/>
  <c r="FN363" i="1"/>
  <c r="FO363" i="1"/>
  <c r="FL363" i="1"/>
  <c r="FM363" i="1"/>
  <c r="CZ355" i="1"/>
  <c r="FN355" i="1"/>
  <c r="FO355" i="1"/>
  <c r="FL355" i="1"/>
  <c r="FM355" i="1"/>
  <c r="CZ347" i="1"/>
  <c r="FN347" i="1"/>
  <c r="FO347" i="1"/>
  <c r="FL347" i="1"/>
  <c r="FM347" i="1"/>
  <c r="CZ339" i="1"/>
  <c r="FN339" i="1"/>
  <c r="FO339" i="1"/>
  <c r="FL339" i="1"/>
  <c r="FM339" i="1"/>
  <c r="CZ311" i="1"/>
  <c r="FM311" i="1"/>
  <c r="FN311" i="1"/>
  <c r="FL311" i="1"/>
  <c r="FO311" i="1"/>
  <c r="CZ283" i="1"/>
  <c r="FM283" i="1"/>
  <c r="FN283" i="1"/>
  <c r="FL283" i="1"/>
  <c r="FO283" i="1"/>
  <c r="CZ266" i="1"/>
  <c r="FM266" i="1"/>
  <c r="FN266" i="1"/>
  <c r="FL266" i="1"/>
  <c r="FO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V263" i="1"/>
  <c r="CR262" i="1"/>
  <c r="CV262" i="1"/>
  <c r="CR261" i="1"/>
  <c r="CV261" i="1"/>
  <c r="CR260" i="1"/>
  <c r="CV260" i="1"/>
  <c r="CR259" i="1"/>
  <c r="CV259" i="1"/>
  <c r="CR258" i="1"/>
  <c r="CV258" i="1"/>
  <c r="CR257" i="1"/>
  <c r="CV257" i="1"/>
  <c r="CR256" i="1"/>
  <c r="CV256" i="1"/>
  <c r="CR255" i="1"/>
  <c r="CV255" i="1"/>
  <c r="CR254" i="1"/>
  <c r="CV254" i="1"/>
  <c r="CR253" i="1"/>
  <c r="CV253" i="1"/>
  <c r="CR252" i="1"/>
  <c r="CR250" i="1"/>
  <c r="CV250" i="1"/>
  <c r="CR249" i="1"/>
  <c r="CV249" i="1"/>
  <c r="CR248" i="1"/>
  <c r="CV248" i="1"/>
  <c r="CR247" i="1"/>
  <c r="CV247" i="1"/>
  <c r="CR246" i="1"/>
  <c r="CV246" i="1"/>
  <c r="CR245" i="1"/>
  <c r="CV245" i="1"/>
  <c r="CR244" i="1"/>
  <c r="CV244" i="1"/>
  <c r="CR243" i="1"/>
  <c r="CV243" i="1"/>
  <c r="CR242" i="1"/>
  <c r="CV242" i="1"/>
  <c r="CR241" i="1"/>
  <c r="CV241" i="1"/>
  <c r="CR240" i="1"/>
  <c r="CV240" i="1"/>
  <c r="CR239" i="1"/>
  <c r="CR237" i="1"/>
  <c r="CV237" i="1"/>
  <c r="CR236" i="1"/>
  <c r="CV236" i="1"/>
  <c r="CR235" i="1"/>
  <c r="CV235" i="1"/>
  <c r="CR234" i="1"/>
  <c r="CV234" i="1"/>
  <c r="CR233" i="1"/>
  <c r="CV233" i="1"/>
  <c r="CR232" i="1"/>
  <c r="CV232" i="1"/>
  <c r="CR231" i="1"/>
  <c r="CV231" i="1"/>
  <c r="CR230" i="1"/>
  <c r="CV230" i="1"/>
  <c r="CR229" i="1"/>
  <c r="CV229" i="1"/>
  <c r="CR228" i="1"/>
  <c r="CV228" i="1"/>
  <c r="CR227" i="1"/>
  <c r="CV227" i="1"/>
  <c r="CR226" i="1"/>
  <c r="CR224" i="1"/>
  <c r="CV224" i="1"/>
  <c r="CR223" i="1"/>
  <c r="CV223" i="1"/>
  <c r="CR222" i="1"/>
  <c r="CV222" i="1"/>
  <c r="CR221" i="1"/>
  <c r="CV221" i="1"/>
  <c r="CR220" i="1"/>
  <c r="CV220" i="1"/>
  <c r="CR219" i="1"/>
  <c r="CV219" i="1"/>
  <c r="CR218" i="1"/>
  <c r="DS72" i="29"/>
  <c r="CR217" i="1"/>
  <c r="DQ72" i="29"/>
  <c r="CV217" i="1"/>
  <c r="DQ73" i="29"/>
  <c r="CR216" i="1"/>
  <c r="DO72" i="29"/>
  <c r="CR215" i="1"/>
  <c r="DM72" i="29"/>
  <c r="CR214" i="1"/>
  <c r="DK72" i="29"/>
  <c r="CR213" i="1"/>
  <c r="DI72" i="29"/>
  <c r="CR211" i="1"/>
  <c r="CR210" i="1"/>
  <c r="EZ211" i="1"/>
  <c r="AR72" i="70"/>
  <c r="CR209" i="1"/>
  <c r="CR208" i="1"/>
  <c r="CR207" i="1"/>
  <c r="CR206" i="1"/>
  <c r="EZ208" i="1"/>
  <c r="AP72" i="70"/>
  <c r="CR205" i="1"/>
  <c r="CR204" i="1"/>
  <c r="CR203" i="1"/>
  <c r="CR202" i="1"/>
  <c r="CR212" i="1"/>
  <c r="CR201" i="1"/>
  <c r="CR200" i="1"/>
  <c r="EZ202" i="1"/>
  <c r="AL72" i="70"/>
  <c r="CR198" i="1"/>
  <c r="CR197" i="1"/>
  <c r="CR196" i="1"/>
  <c r="CR195" i="1"/>
  <c r="CR194" i="1"/>
  <c r="CR193" i="1"/>
  <c r="EZ195" i="1"/>
  <c r="AE72" i="70"/>
  <c r="CR192" i="1"/>
  <c r="CR191" i="1"/>
  <c r="CR190" i="1"/>
  <c r="CR189" i="1"/>
  <c r="CR188" i="1"/>
  <c r="CR187" i="1"/>
  <c r="CR185" i="1"/>
  <c r="CR184" i="1"/>
  <c r="CR183" i="1"/>
  <c r="EZ185" i="1"/>
  <c r="V72" i="70"/>
  <c r="CR182" i="1"/>
  <c r="CR181" i="1"/>
  <c r="CR180" i="1"/>
  <c r="EZ182" i="1"/>
  <c r="T72" i="70"/>
  <c r="CR179" i="1"/>
  <c r="CR178" i="1"/>
  <c r="CR177" i="1"/>
  <c r="CR176" i="1"/>
  <c r="CR175" i="1"/>
  <c r="CR174" i="1"/>
  <c r="CR172" i="1"/>
  <c r="CR171" i="1"/>
  <c r="CR170" i="1"/>
  <c r="EZ172" i="1"/>
  <c r="K72" i="70"/>
  <c r="CR169" i="1"/>
  <c r="CR168" i="1"/>
  <c r="CR167" i="1"/>
  <c r="EZ169" i="1"/>
  <c r="I72" i="70"/>
  <c r="CR166" i="1"/>
  <c r="CR165" i="1"/>
  <c r="CR164" i="1"/>
  <c r="CR163" i="1"/>
  <c r="CR162" i="1"/>
  <c r="CR161" i="1"/>
  <c r="CR159" i="1"/>
  <c r="CV159" i="1"/>
  <c r="CR158" i="1"/>
  <c r="CV158" i="1"/>
  <c r="CR157" i="1"/>
  <c r="CV157" i="1"/>
  <c r="CR156" i="1"/>
  <c r="CV156" i="1"/>
  <c r="CR155" i="1"/>
  <c r="CV155" i="1"/>
  <c r="CR154" i="1"/>
  <c r="CV154" i="1"/>
  <c r="CR153" i="1"/>
  <c r="CV153" i="1"/>
  <c r="CR152" i="1"/>
  <c r="CV152" i="1"/>
  <c r="CR151" i="1"/>
  <c r="CV151" i="1"/>
  <c r="CR150" i="1"/>
  <c r="CV150" i="1"/>
  <c r="CR149" i="1"/>
  <c r="CV149" i="1"/>
  <c r="CR148" i="1"/>
  <c r="CR146" i="1"/>
  <c r="CV146" i="1"/>
  <c r="CR145" i="1"/>
  <c r="CV145" i="1"/>
  <c r="CR144" i="1"/>
  <c r="CV144" i="1"/>
  <c r="CR143" i="1"/>
  <c r="CV143" i="1"/>
  <c r="CR142" i="1"/>
  <c r="CV142" i="1"/>
  <c r="CR141" i="1"/>
  <c r="CV141" i="1"/>
  <c r="CR140" i="1"/>
  <c r="CV140" i="1"/>
  <c r="CR139" i="1"/>
  <c r="CV139" i="1"/>
  <c r="CR138" i="1"/>
  <c r="CV138" i="1"/>
  <c r="CR137" i="1"/>
  <c r="CV137" i="1"/>
  <c r="CR136" i="1"/>
  <c r="CV136" i="1"/>
  <c r="CR135" i="1"/>
  <c r="CR133" i="1"/>
  <c r="CV133" i="1"/>
  <c r="CR132" i="1"/>
  <c r="CV132" i="1"/>
  <c r="CR131" i="1"/>
  <c r="CV131" i="1"/>
  <c r="CR130" i="1"/>
  <c r="CV130" i="1"/>
  <c r="CR129" i="1"/>
  <c r="CV129" i="1"/>
  <c r="CR128" i="1"/>
  <c r="CV128" i="1"/>
  <c r="CR127" i="1"/>
  <c r="CV127" i="1"/>
  <c r="CR126" i="1"/>
  <c r="CV126" i="1"/>
  <c r="CR125" i="1"/>
  <c r="CV125" i="1"/>
  <c r="CR124" i="1"/>
  <c r="CV124" i="1"/>
  <c r="CR123" i="1"/>
  <c r="CV123" i="1"/>
  <c r="CR122" i="1"/>
  <c r="CR120" i="1"/>
  <c r="CV120" i="1"/>
  <c r="CR119" i="1"/>
  <c r="CV119" i="1"/>
  <c r="CR118" i="1"/>
  <c r="CV118" i="1"/>
  <c r="CR117" i="1"/>
  <c r="CV117" i="1"/>
  <c r="CR116" i="1"/>
  <c r="CV116" i="1"/>
  <c r="CR115" i="1"/>
  <c r="CV115" i="1"/>
  <c r="CR114" i="1"/>
  <c r="CV114" i="1"/>
  <c r="CR113" i="1"/>
  <c r="CV113" i="1"/>
  <c r="CR112" i="1"/>
  <c r="CV112" i="1"/>
  <c r="CR111" i="1"/>
  <c r="CV111" i="1"/>
  <c r="CR110" i="1"/>
  <c r="CV110" i="1"/>
  <c r="CR109" i="1"/>
  <c r="CR107" i="1"/>
  <c r="CV107" i="1"/>
  <c r="CR106" i="1"/>
  <c r="CV106" i="1"/>
  <c r="CR105" i="1"/>
  <c r="CV105" i="1"/>
  <c r="CR104" i="1"/>
  <c r="CV104" i="1"/>
  <c r="CR103" i="1"/>
  <c r="CV103" i="1"/>
  <c r="CR102" i="1"/>
  <c r="CV102" i="1"/>
  <c r="CR101" i="1"/>
  <c r="CV101" i="1"/>
  <c r="CR100" i="1"/>
  <c r="CV100" i="1"/>
  <c r="CR99" i="1"/>
  <c r="CV99" i="1"/>
  <c r="CR98" i="1"/>
  <c r="CV98" i="1"/>
  <c r="CR97" i="1"/>
  <c r="CV97" i="1"/>
  <c r="CR96" i="1"/>
  <c r="CR94" i="1"/>
  <c r="CV94" i="1"/>
  <c r="CR93" i="1"/>
  <c r="CV93" i="1"/>
  <c r="CR92" i="1"/>
  <c r="CV92" i="1"/>
  <c r="CR91" i="1"/>
  <c r="CV91" i="1"/>
  <c r="CR90" i="1"/>
  <c r="CV90" i="1"/>
  <c r="CR89" i="1"/>
  <c r="CV89" i="1"/>
  <c r="CR88" i="1"/>
  <c r="CV88" i="1"/>
  <c r="CR87" i="1"/>
  <c r="CV87" i="1"/>
  <c r="CR86" i="1"/>
  <c r="CV86" i="1"/>
  <c r="CR85" i="1"/>
  <c r="CV85" i="1"/>
  <c r="CR84" i="1"/>
  <c r="CV84" i="1"/>
  <c r="CR83" i="1"/>
  <c r="CR81" i="1"/>
  <c r="CV81" i="1"/>
  <c r="CR80" i="1"/>
  <c r="CV80" i="1"/>
  <c r="CR79" i="1"/>
  <c r="CV79" i="1"/>
  <c r="CR78" i="1"/>
  <c r="CV78" i="1"/>
  <c r="CR77" i="1"/>
  <c r="CV77" i="1"/>
  <c r="CR76" i="1"/>
  <c r="CV76" i="1"/>
  <c r="CR75" i="1"/>
  <c r="CV75" i="1"/>
  <c r="CR74" i="1"/>
  <c r="CV74" i="1"/>
  <c r="CR73" i="1"/>
  <c r="CV73" i="1"/>
  <c r="CR72" i="1"/>
  <c r="CV72" i="1"/>
  <c r="CR71" i="1"/>
  <c r="CV71" i="1"/>
  <c r="CR70" i="1"/>
  <c r="CR68" i="1"/>
  <c r="CV68" i="1"/>
  <c r="CR67" i="1"/>
  <c r="CV67" i="1"/>
  <c r="CR66" i="1"/>
  <c r="CV66" i="1"/>
  <c r="CR65" i="1"/>
  <c r="CV65" i="1"/>
  <c r="CR64" i="1"/>
  <c r="CV64" i="1"/>
  <c r="CR63" i="1"/>
  <c r="CV63" i="1"/>
  <c r="CR62" i="1"/>
  <c r="CV62" i="1"/>
  <c r="CR61" i="1"/>
  <c r="CV61" i="1"/>
  <c r="CR60" i="1"/>
  <c r="CV60" i="1"/>
  <c r="CR59" i="1"/>
  <c r="CV59" i="1"/>
  <c r="CR58" i="1"/>
  <c r="CV58" i="1"/>
  <c r="CR57" i="1"/>
  <c r="CR55" i="1"/>
  <c r="CV55" i="1"/>
  <c r="CR54" i="1"/>
  <c r="CV54" i="1"/>
  <c r="CR53" i="1"/>
  <c r="CV53" i="1"/>
  <c r="CR52" i="1"/>
  <c r="CV52" i="1"/>
  <c r="CR51" i="1"/>
  <c r="CV51" i="1"/>
  <c r="CR50" i="1"/>
  <c r="CV50" i="1"/>
  <c r="CR49" i="1"/>
  <c r="CV49" i="1"/>
  <c r="CR48" i="1"/>
  <c r="CV48" i="1"/>
  <c r="CR47" i="1"/>
  <c r="CV47" i="1"/>
  <c r="CR46" i="1"/>
  <c r="CV46" i="1"/>
  <c r="CR45" i="1"/>
  <c r="CV45" i="1"/>
  <c r="CR44" i="1"/>
  <c r="CR42" i="1"/>
  <c r="CV42" i="1"/>
  <c r="CR41" i="1"/>
  <c r="CV41" i="1"/>
  <c r="CR40" i="1"/>
  <c r="CV40" i="1"/>
  <c r="CR39" i="1"/>
  <c r="CV39" i="1"/>
  <c r="CR38" i="1"/>
  <c r="CV38" i="1"/>
  <c r="CR37" i="1"/>
  <c r="CV37" i="1"/>
  <c r="CR36" i="1"/>
  <c r="CV36" i="1"/>
  <c r="CR35" i="1"/>
  <c r="CV35" i="1"/>
  <c r="CR34" i="1"/>
  <c r="CV34" i="1"/>
  <c r="CR33" i="1"/>
  <c r="CV33" i="1"/>
  <c r="CR32" i="1"/>
  <c r="CV32" i="1"/>
  <c r="CR31" i="1"/>
  <c r="CR29" i="1"/>
  <c r="CV29" i="1"/>
  <c r="CR28" i="1"/>
  <c r="CV28" i="1"/>
  <c r="CR27" i="1"/>
  <c r="CV27" i="1"/>
  <c r="CR26" i="1"/>
  <c r="CV26" i="1"/>
  <c r="CR25" i="1"/>
  <c r="CV25" i="1"/>
  <c r="CR24" i="1"/>
  <c r="CV24" i="1"/>
  <c r="CR23" i="1"/>
  <c r="CV23" i="1"/>
  <c r="CR22" i="1"/>
  <c r="CV22" i="1"/>
  <c r="CR21" i="1"/>
  <c r="CV21" i="1"/>
  <c r="CR20" i="1"/>
  <c r="CV20" i="1"/>
  <c r="CR19" i="1"/>
  <c r="CV19" i="1"/>
  <c r="CR18" i="1"/>
  <c r="CR16" i="1"/>
  <c r="CV16" i="1"/>
  <c r="CR15" i="1"/>
  <c r="CV15" i="1"/>
  <c r="CR14" i="1"/>
  <c r="CV14" i="1"/>
  <c r="CR13" i="1"/>
  <c r="CV13" i="1"/>
  <c r="CR12" i="1"/>
  <c r="CV12" i="1"/>
  <c r="CR11" i="1"/>
  <c r="CV11" i="1"/>
  <c r="CR10" i="1"/>
  <c r="CV10" i="1"/>
  <c r="CR9" i="1"/>
  <c r="CV9" i="1"/>
  <c r="CR8" i="1"/>
  <c r="CV8" i="1"/>
  <c r="CR7" i="1"/>
  <c r="CV7" i="1"/>
  <c r="CR6" i="1"/>
  <c r="CV6" i="1"/>
  <c r="CR5" i="1"/>
  <c r="CJ263" i="1"/>
  <c r="CN263" i="1"/>
  <c r="CJ262" i="1"/>
  <c r="CN262" i="1"/>
  <c r="CJ261" i="1"/>
  <c r="CN261" i="1"/>
  <c r="CJ260" i="1"/>
  <c r="CN260" i="1"/>
  <c r="CJ259" i="1"/>
  <c r="CN259" i="1"/>
  <c r="CJ258" i="1"/>
  <c r="CN258" i="1"/>
  <c r="CJ257" i="1"/>
  <c r="CN257" i="1"/>
  <c r="CJ256" i="1"/>
  <c r="CN256" i="1"/>
  <c r="CJ255" i="1"/>
  <c r="CN255" i="1"/>
  <c r="CJ254" i="1"/>
  <c r="CN254" i="1"/>
  <c r="CJ253" i="1"/>
  <c r="CN253" i="1"/>
  <c r="CJ252" i="1"/>
  <c r="CJ250" i="1"/>
  <c r="CN250" i="1"/>
  <c r="CJ249" i="1"/>
  <c r="CN249" i="1"/>
  <c r="CJ248" i="1"/>
  <c r="CN248" i="1"/>
  <c r="CJ247" i="1"/>
  <c r="CN247" i="1"/>
  <c r="CJ246" i="1"/>
  <c r="CN246" i="1"/>
  <c r="CJ245" i="1"/>
  <c r="CN245" i="1"/>
  <c r="CJ244" i="1"/>
  <c r="CN244" i="1"/>
  <c r="CJ243" i="1"/>
  <c r="CN243" i="1"/>
  <c r="CJ242" i="1"/>
  <c r="CN242" i="1"/>
  <c r="CJ241" i="1"/>
  <c r="CN241" i="1"/>
  <c r="CJ240" i="1"/>
  <c r="CN240" i="1"/>
  <c r="CJ239" i="1"/>
  <c r="CJ237" i="1"/>
  <c r="CN237" i="1"/>
  <c r="CJ236" i="1"/>
  <c r="CN236" i="1"/>
  <c r="CJ235" i="1"/>
  <c r="CN235" i="1"/>
  <c r="CJ234" i="1"/>
  <c r="CN234" i="1"/>
  <c r="CJ233" i="1"/>
  <c r="CN233" i="1"/>
  <c r="CJ232" i="1"/>
  <c r="CN232" i="1"/>
  <c r="CJ231" i="1"/>
  <c r="CN231" i="1"/>
  <c r="CJ230" i="1"/>
  <c r="CN230" i="1"/>
  <c r="CJ229" i="1"/>
  <c r="CN229" i="1"/>
  <c r="CJ228" i="1"/>
  <c r="CN228" i="1"/>
  <c r="CJ227" i="1"/>
  <c r="CN227" i="1"/>
  <c r="CJ226" i="1"/>
  <c r="CJ224" i="1"/>
  <c r="CN224" i="1"/>
  <c r="CJ223" i="1"/>
  <c r="CN223" i="1"/>
  <c r="CJ222" i="1"/>
  <c r="CN222" i="1"/>
  <c r="CJ221" i="1"/>
  <c r="CN221" i="1"/>
  <c r="CJ220" i="1"/>
  <c r="CN220" i="1"/>
  <c r="CJ219" i="1"/>
  <c r="CN219" i="1"/>
  <c r="CJ218" i="1"/>
  <c r="DS69" i="29"/>
  <c r="CJ217" i="1"/>
  <c r="DQ69" i="29"/>
  <c r="CN217" i="1"/>
  <c r="DQ70" i="29"/>
  <c r="CJ216" i="1"/>
  <c r="DO69" i="29"/>
  <c r="CJ215" i="1"/>
  <c r="DM69" i="29"/>
  <c r="CJ214" i="1"/>
  <c r="DK69" i="29"/>
  <c r="CJ213" i="1"/>
  <c r="DI69" i="29"/>
  <c r="CJ211" i="1"/>
  <c r="CJ210" i="1"/>
  <c r="EX211" i="1"/>
  <c r="AR69" i="70"/>
  <c r="CJ209" i="1"/>
  <c r="CJ208" i="1"/>
  <c r="CJ207" i="1"/>
  <c r="CJ206" i="1"/>
  <c r="CJ205" i="1"/>
  <c r="CJ204" i="1"/>
  <c r="CJ203" i="1"/>
  <c r="CJ202" i="1"/>
  <c r="CJ201" i="1"/>
  <c r="CJ200" i="1"/>
  <c r="CJ198" i="1"/>
  <c r="CJ197" i="1"/>
  <c r="CJ196" i="1"/>
  <c r="EX198" i="1"/>
  <c r="AG69" i="70"/>
  <c r="CJ195" i="1"/>
  <c r="CJ194" i="1"/>
  <c r="CJ193" i="1"/>
  <c r="EX195" i="1"/>
  <c r="AE69" i="70"/>
  <c r="CJ192" i="1"/>
  <c r="CJ191" i="1"/>
  <c r="CJ190" i="1"/>
  <c r="CJ189" i="1"/>
  <c r="CJ188" i="1"/>
  <c r="CJ187" i="1"/>
  <c r="CJ185" i="1"/>
  <c r="CJ184" i="1"/>
  <c r="CJ183" i="1"/>
  <c r="EX185" i="1"/>
  <c r="V69" i="70"/>
  <c r="CJ182" i="1"/>
  <c r="CJ181" i="1"/>
  <c r="CJ180" i="1"/>
  <c r="EX182" i="1"/>
  <c r="T69" i="70"/>
  <c r="CJ179" i="1"/>
  <c r="CJ178" i="1"/>
  <c r="CJ177" i="1"/>
  <c r="CJ176" i="1"/>
  <c r="CJ175" i="1"/>
  <c r="CJ174" i="1"/>
  <c r="CJ172" i="1"/>
  <c r="CJ171" i="1"/>
  <c r="CJ170" i="1"/>
  <c r="CJ169" i="1"/>
  <c r="CJ168" i="1"/>
  <c r="CJ167" i="1"/>
  <c r="EX169" i="1"/>
  <c r="I69" i="70"/>
  <c r="CJ166" i="1"/>
  <c r="CJ165" i="1"/>
  <c r="CJ164" i="1"/>
  <c r="EX166" i="1"/>
  <c r="G69" i="70"/>
  <c r="CJ163" i="1"/>
  <c r="CJ162" i="1"/>
  <c r="CJ161" i="1"/>
  <c r="CJ159" i="1"/>
  <c r="CN159" i="1"/>
  <c r="CJ158" i="1"/>
  <c r="CN158" i="1"/>
  <c r="CJ157" i="1"/>
  <c r="CN157" i="1"/>
  <c r="CJ156" i="1"/>
  <c r="CN156" i="1"/>
  <c r="CJ155" i="1"/>
  <c r="CN155" i="1"/>
  <c r="CJ154" i="1"/>
  <c r="CN154" i="1"/>
  <c r="CJ153" i="1"/>
  <c r="CN153" i="1"/>
  <c r="CJ152" i="1"/>
  <c r="CN152" i="1"/>
  <c r="CJ151" i="1"/>
  <c r="CN151" i="1"/>
  <c r="CJ150" i="1"/>
  <c r="CN150" i="1"/>
  <c r="CJ149" i="1"/>
  <c r="CN149" i="1"/>
  <c r="CJ148" i="1"/>
  <c r="CJ146" i="1"/>
  <c r="CN146" i="1"/>
  <c r="CJ145" i="1"/>
  <c r="CN145" i="1"/>
  <c r="CJ144" i="1"/>
  <c r="CN144" i="1"/>
  <c r="CJ143" i="1"/>
  <c r="CN143" i="1"/>
  <c r="CJ142" i="1"/>
  <c r="CN142" i="1"/>
  <c r="CJ141" i="1"/>
  <c r="CN141" i="1"/>
  <c r="CJ140" i="1"/>
  <c r="CN140" i="1"/>
  <c r="CJ139" i="1"/>
  <c r="CN139" i="1"/>
  <c r="CJ138" i="1"/>
  <c r="CN138" i="1"/>
  <c r="CJ137" i="1"/>
  <c r="CN137" i="1"/>
  <c r="CJ136" i="1"/>
  <c r="CN136" i="1"/>
  <c r="CJ135" i="1"/>
  <c r="CJ133" i="1"/>
  <c r="CN133" i="1"/>
  <c r="CJ132" i="1"/>
  <c r="CN132" i="1"/>
  <c r="CJ131" i="1"/>
  <c r="CN131" i="1"/>
  <c r="CJ130" i="1"/>
  <c r="CN130" i="1"/>
  <c r="CJ129" i="1"/>
  <c r="CN129" i="1"/>
  <c r="CJ128" i="1"/>
  <c r="CN128" i="1"/>
  <c r="CJ127" i="1"/>
  <c r="CN127" i="1"/>
  <c r="CJ126" i="1"/>
  <c r="CN126" i="1"/>
  <c r="CJ125" i="1"/>
  <c r="CN125" i="1"/>
  <c r="CJ124" i="1"/>
  <c r="CN124" i="1"/>
  <c r="CJ123" i="1"/>
  <c r="CN123" i="1"/>
  <c r="CJ122" i="1"/>
  <c r="CJ120" i="1"/>
  <c r="CN120" i="1"/>
  <c r="CJ119" i="1"/>
  <c r="CN119" i="1"/>
  <c r="CJ118" i="1"/>
  <c r="CN118" i="1"/>
  <c r="CJ117" i="1"/>
  <c r="CN117" i="1"/>
  <c r="CJ116" i="1"/>
  <c r="CN116" i="1"/>
  <c r="CJ115" i="1"/>
  <c r="CN115" i="1"/>
  <c r="CJ114" i="1"/>
  <c r="CN114" i="1"/>
  <c r="CJ113" i="1"/>
  <c r="CN113" i="1"/>
  <c r="CJ112" i="1"/>
  <c r="CN112" i="1"/>
  <c r="CJ111" i="1"/>
  <c r="CN111" i="1"/>
  <c r="CJ110" i="1"/>
  <c r="CN110" i="1"/>
  <c r="CJ109" i="1"/>
  <c r="CJ107" i="1"/>
  <c r="CN107" i="1"/>
  <c r="CJ106" i="1"/>
  <c r="CN106" i="1"/>
  <c r="CJ105" i="1"/>
  <c r="CN105" i="1"/>
  <c r="CJ104" i="1"/>
  <c r="CN104" i="1"/>
  <c r="CJ103" i="1"/>
  <c r="CN103" i="1"/>
  <c r="CJ102" i="1"/>
  <c r="CN102" i="1"/>
  <c r="CJ101" i="1"/>
  <c r="CN101" i="1"/>
  <c r="CJ100" i="1"/>
  <c r="CN100" i="1"/>
  <c r="CJ99" i="1"/>
  <c r="CN99" i="1"/>
  <c r="CJ98" i="1"/>
  <c r="CN98" i="1"/>
  <c r="CJ97" i="1"/>
  <c r="CN97" i="1"/>
  <c r="CJ96" i="1"/>
  <c r="CJ94" i="1"/>
  <c r="CN94" i="1"/>
  <c r="CJ93" i="1"/>
  <c r="CN93" i="1"/>
  <c r="CJ92" i="1"/>
  <c r="CN92" i="1"/>
  <c r="CJ91" i="1"/>
  <c r="CN91" i="1"/>
  <c r="CJ90" i="1"/>
  <c r="CN90" i="1"/>
  <c r="CJ89" i="1"/>
  <c r="CN89" i="1"/>
  <c r="CJ88" i="1"/>
  <c r="CN88" i="1"/>
  <c r="CJ87" i="1"/>
  <c r="CN87" i="1"/>
  <c r="CJ86" i="1"/>
  <c r="CN86" i="1"/>
  <c r="CJ85" i="1"/>
  <c r="CN85" i="1"/>
  <c r="CJ84" i="1"/>
  <c r="CN84" i="1"/>
  <c r="CJ83" i="1"/>
  <c r="CJ81" i="1"/>
  <c r="CN81" i="1"/>
  <c r="CJ80" i="1"/>
  <c r="CN80" i="1"/>
  <c r="CJ79" i="1"/>
  <c r="CN79" i="1"/>
  <c r="CJ78" i="1"/>
  <c r="CN78" i="1"/>
  <c r="CJ77" i="1"/>
  <c r="CN77" i="1"/>
  <c r="CJ76" i="1"/>
  <c r="CN76" i="1"/>
  <c r="CJ75" i="1"/>
  <c r="CN75" i="1"/>
  <c r="CJ74" i="1"/>
  <c r="CN74" i="1"/>
  <c r="CJ73" i="1"/>
  <c r="CN73" i="1"/>
  <c r="CJ72" i="1"/>
  <c r="CN72" i="1"/>
  <c r="CJ71" i="1"/>
  <c r="CN71" i="1"/>
  <c r="CJ70" i="1"/>
  <c r="CJ68" i="1"/>
  <c r="CN68" i="1"/>
  <c r="CJ67" i="1"/>
  <c r="CN67" i="1"/>
  <c r="CJ66" i="1"/>
  <c r="CN66" i="1"/>
  <c r="CJ65" i="1"/>
  <c r="CN65" i="1"/>
  <c r="CJ64" i="1"/>
  <c r="CN64" i="1"/>
  <c r="CJ63" i="1"/>
  <c r="CN63" i="1"/>
  <c r="CJ62" i="1"/>
  <c r="CN62" i="1"/>
  <c r="CJ61" i="1"/>
  <c r="CN61" i="1"/>
  <c r="CJ60" i="1"/>
  <c r="CN60" i="1"/>
  <c r="CJ59" i="1"/>
  <c r="CN59" i="1"/>
  <c r="CJ58" i="1"/>
  <c r="CN58" i="1"/>
  <c r="CJ57" i="1"/>
  <c r="CJ55" i="1"/>
  <c r="CN55" i="1"/>
  <c r="CJ54" i="1"/>
  <c r="CN54" i="1"/>
  <c r="CJ53" i="1"/>
  <c r="CN53" i="1"/>
  <c r="CJ52" i="1"/>
  <c r="CN52" i="1"/>
  <c r="CJ51" i="1"/>
  <c r="CN51" i="1"/>
  <c r="CJ50" i="1"/>
  <c r="CN50" i="1"/>
  <c r="CJ49" i="1"/>
  <c r="CN49" i="1"/>
  <c r="CJ48" i="1"/>
  <c r="CN48" i="1"/>
  <c r="CJ47" i="1"/>
  <c r="CN47" i="1"/>
  <c r="CJ46" i="1"/>
  <c r="CN46" i="1"/>
  <c r="CJ45" i="1"/>
  <c r="CN45" i="1"/>
  <c r="CJ44" i="1"/>
  <c r="CJ42" i="1"/>
  <c r="CN42" i="1"/>
  <c r="CJ41" i="1"/>
  <c r="CN41" i="1"/>
  <c r="CJ40" i="1"/>
  <c r="CN40" i="1"/>
  <c r="CJ39" i="1"/>
  <c r="CN39" i="1"/>
  <c r="CJ38" i="1"/>
  <c r="CN38" i="1"/>
  <c r="CJ37" i="1"/>
  <c r="CN37" i="1"/>
  <c r="CJ36" i="1"/>
  <c r="CN36" i="1"/>
  <c r="CJ35" i="1"/>
  <c r="CN35" i="1"/>
  <c r="CJ34" i="1"/>
  <c r="CN34" i="1"/>
  <c r="CJ33" i="1"/>
  <c r="CN33" i="1"/>
  <c r="CJ32" i="1"/>
  <c r="CN32" i="1"/>
  <c r="CJ31" i="1"/>
  <c r="CJ29" i="1"/>
  <c r="CN29" i="1"/>
  <c r="CJ28" i="1"/>
  <c r="CN28" i="1"/>
  <c r="CJ27" i="1"/>
  <c r="CN27" i="1"/>
  <c r="CJ26" i="1"/>
  <c r="CN26" i="1"/>
  <c r="CJ25" i="1"/>
  <c r="CN25" i="1"/>
  <c r="CJ24" i="1"/>
  <c r="CN24" i="1"/>
  <c r="CJ23" i="1"/>
  <c r="CN23" i="1"/>
  <c r="CJ22" i="1"/>
  <c r="CN22" i="1"/>
  <c r="CJ21" i="1"/>
  <c r="CN21" i="1"/>
  <c r="CJ20" i="1"/>
  <c r="CN20" i="1"/>
  <c r="CJ19" i="1"/>
  <c r="CN19" i="1"/>
  <c r="CJ18" i="1"/>
  <c r="CJ16" i="1"/>
  <c r="CN16" i="1"/>
  <c r="CJ15" i="1"/>
  <c r="CN15" i="1"/>
  <c r="CJ14" i="1"/>
  <c r="CN14" i="1"/>
  <c r="CJ13" i="1"/>
  <c r="CN13" i="1"/>
  <c r="CJ12" i="1"/>
  <c r="CN12" i="1"/>
  <c r="CJ11" i="1"/>
  <c r="CN11" i="1"/>
  <c r="CJ10" i="1"/>
  <c r="CN10" i="1"/>
  <c r="CJ9" i="1"/>
  <c r="CN9" i="1"/>
  <c r="CJ8" i="1"/>
  <c r="CN8" i="1"/>
  <c r="CJ7" i="1"/>
  <c r="CN7" i="1"/>
  <c r="CJ6" i="1"/>
  <c r="CN6" i="1"/>
  <c r="CJ5" i="1"/>
  <c r="CB263" i="1"/>
  <c r="CF263" i="1"/>
  <c r="CB262" i="1"/>
  <c r="CF262" i="1"/>
  <c r="CB261" i="1"/>
  <c r="CF261" i="1"/>
  <c r="CB260" i="1"/>
  <c r="CF260" i="1"/>
  <c r="CB259" i="1"/>
  <c r="CF259" i="1"/>
  <c r="CB258" i="1"/>
  <c r="CF258" i="1"/>
  <c r="CB257" i="1"/>
  <c r="CF257" i="1"/>
  <c r="CB256" i="1"/>
  <c r="CF256" i="1"/>
  <c r="CB255" i="1"/>
  <c r="CF255" i="1"/>
  <c r="CB254" i="1"/>
  <c r="CF254" i="1"/>
  <c r="CB253" i="1"/>
  <c r="CF253" i="1"/>
  <c r="CB252" i="1"/>
  <c r="CB250" i="1"/>
  <c r="CF250" i="1"/>
  <c r="CB249" i="1"/>
  <c r="CF249" i="1"/>
  <c r="CB248" i="1"/>
  <c r="CF248" i="1"/>
  <c r="CB247" i="1"/>
  <c r="CF247" i="1"/>
  <c r="CB246" i="1"/>
  <c r="CF246" i="1"/>
  <c r="CB245" i="1"/>
  <c r="CF245" i="1"/>
  <c r="CB244" i="1"/>
  <c r="CF244" i="1"/>
  <c r="CB243" i="1"/>
  <c r="CF243" i="1"/>
  <c r="CB242" i="1"/>
  <c r="CF242" i="1"/>
  <c r="CB241" i="1"/>
  <c r="CF241" i="1"/>
  <c r="CB240" i="1"/>
  <c r="CF240" i="1"/>
  <c r="CB239" i="1"/>
  <c r="CB237" i="1"/>
  <c r="CF237" i="1"/>
  <c r="CB236" i="1"/>
  <c r="CF236" i="1"/>
  <c r="CB235" i="1"/>
  <c r="CF235" i="1"/>
  <c r="CB234" i="1"/>
  <c r="CF234" i="1"/>
  <c r="CB233" i="1"/>
  <c r="CF233" i="1"/>
  <c r="CB232" i="1"/>
  <c r="CF232" i="1"/>
  <c r="CB231" i="1"/>
  <c r="CF231" i="1"/>
  <c r="CB230" i="1"/>
  <c r="CF230" i="1"/>
  <c r="CB229" i="1"/>
  <c r="CF229" i="1"/>
  <c r="CB228" i="1"/>
  <c r="CF228" i="1"/>
  <c r="CB227" i="1"/>
  <c r="CF227" i="1"/>
  <c r="CB226" i="1"/>
  <c r="CB224" i="1"/>
  <c r="CF224" i="1"/>
  <c r="CB223" i="1"/>
  <c r="CF223" i="1"/>
  <c r="CB222" i="1"/>
  <c r="CF222" i="1"/>
  <c r="CB221" i="1"/>
  <c r="CF221" i="1"/>
  <c r="CB220" i="1"/>
  <c r="CF220" i="1"/>
  <c r="CB219" i="1"/>
  <c r="CF219" i="1"/>
  <c r="CB218" i="1"/>
  <c r="DS66" i="29"/>
  <c r="CF218" i="1"/>
  <c r="DS67" i="29"/>
  <c r="CB217" i="1"/>
  <c r="DQ66" i="29"/>
  <c r="CB216" i="1"/>
  <c r="DO66" i="29"/>
  <c r="CF216" i="1"/>
  <c r="DO67" i="29"/>
  <c r="CB215" i="1"/>
  <c r="DM66" i="29"/>
  <c r="CB214" i="1"/>
  <c r="DK66" i="29"/>
  <c r="CB213" i="1"/>
  <c r="DI66" i="29"/>
  <c r="CB211" i="1"/>
  <c r="CB210" i="1"/>
  <c r="EV211" i="1"/>
  <c r="AR66" i="70"/>
  <c r="CB209" i="1"/>
  <c r="CB208" i="1"/>
  <c r="CB207" i="1"/>
  <c r="CB206" i="1"/>
  <c r="EV208" i="1"/>
  <c r="AP66" i="70"/>
  <c r="CB205" i="1"/>
  <c r="CB204" i="1"/>
  <c r="CB203" i="1"/>
  <c r="CB202" i="1"/>
  <c r="CB212" i="1"/>
  <c r="CB201" i="1"/>
  <c r="CB200" i="1"/>
  <c r="CB198" i="1"/>
  <c r="CB197" i="1"/>
  <c r="CB196" i="1"/>
  <c r="CB195" i="1"/>
  <c r="CB194" i="1"/>
  <c r="CB193" i="1"/>
  <c r="EV195" i="1"/>
  <c r="AE66" i="70"/>
  <c r="CB192" i="1"/>
  <c r="CB191" i="1"/>
  <c r="CB190" i="1"/>
  <c r="CB189" i="1"/>
  <c r="CB188" i="1"/>
  <c r="CB187" i="1"/>
  <c r="CB185" i="1"/>
  <c r="CB184" i="1"/>
  <c r="CB183" i="1"/>
  <c r="CB182" i="1"/>
  <c r="CB181" i="1"/>
  <c r="CB180" i="1"/>
  <c r="EV182" i="1"/>
  <c r="T66" i="70"/>
  <c r="CB179" i="1"/>
  <c r="CB178" i="1"/>
  <c r="CB177" i="1"/>
  <c r="CB176" i="1"/>
  <c r="CB175" i="1"/>
  <c r="CB174" i="1"/>
  <c r="CB172" i="1"/>
  <c r="CB171" i="1"/>
  <c r="CB170" i="1"/>
  <c r="CB169" i="1"/>
  <c r="CB168" i="1"/>
  <c r="CB167" i="1"/>
  <c r="EV169" i="1"/>
  <c r="I66" i="70"/>
  <c r="CB166" i="1"/>
  <c r="CB165" i="1"/>
  <c r="CB164" i="1"/>
  <c r="CB163" i="1"/>
  <c r="CB162" i="1"/>
  <c r="CB161" i="1"/>
  <c r="CB159" i="1"/>
  <c r="CF159" i="1"/>
  <c r="CB158" i="1"/>
  <c r="CF158" i="1"/>
  <c r="CB157" i="1"/>
  <c r="CF157" i="1"/>
  <c r="CB156" i="1"/>
  <c r="CF156" i="1"/>
  <c r="CB155" i="1"/>
  <c r="CF155" i="1"/>
  <c r="CB154" i="1"/>
  <c r="CF154" i="1"/>
  <c r="CB153" i="1"/>
  <c r="CF153" i="1"/>
  <c r="CB152" i="1"/>
  <c r="CF152" i="1"/>
  <c r="CB151" i="1"/>
  <c r="CF151" i="1"/>
  <c r="CB150" i="1"/>
  <c r="CF150" i="1"/>
  <c r="CB149" i="1"/>
  <c r="CF149" i="1"/>
  <c r="CB148" i="1"/>
  <c r="CB146" i="1"/>
  <c r="CF146" i="1"/>
  <c r="CB145" i="1"/>
  <c r="CF145" i="1"/>
  <c r="CB144" i="1"/>
  <c r="CF144" i="1"/>
  <c r="CB143" i="1"/>
  <c r="CF143" i="1"/>
  <c r="CB142" i="1"/>
  <c r="CF142" i="1"/>
  <c r="CB141" i="1"/>
  <c r="CF141" i="1"/>
  <c r="CB140" i="1"/>
  <c r="CF140" i="1"/>
  <c r="CB139" i="1"/>
  <c r="CF139" i="1"/>
  <c r="CB138" i="1"/>
  <c r="CF138" i="1"/>
  <c r="CB137" i="1"/>
  <c r="CF137" i="1"/>
  <c r="CB136" i="1"/>
  <c r="CF136" i="1"/>
  <c r="CB135" i="1"/>
  <c r="CB133" i="1"/>
  <c r="CF133" i="1"/>
  <c r="CB132" i="1"/>
  <c r="CF132" i="1"/>
  <c r="CB131" i="1"/>
  <c r="CF131" i="1"/>
  <c r="CB130" i="1"/>
  <c r="CF130" i="1"/>
  <c r="CB129" i="1"/>
  <c r="CF129" i="1"/>
  <c r="CB128" i="1"/>
  <c r="CF128" i="1"/>
  <c r="CB127" i="1"/>
  <c r="CF127" i="1"/>
  <c r="CB126" i="1"/>
  <c r="CF126" i="1"/>
  <c r="CB125" i="1"/>
  <c r="CF125" i="1"/>
  <c r="CB124" i="1"/>
  <c r="CF124" i="1"/>
  <c r="CB123" i="1"/>
  <c r="CF123" i="1"/>
  <c r="CB122" i="1"/>
  <c r="CB120" i="1"/>
  <c r="CF120" i="1"/>
  <c r="CB119" i="1"/>
  <c r="CF119" i="1"/>
  <c r="CB118" i="1"/>
  <c r="CF118" i="1"/>
  <c r="CB117" i="1"/>
  <c r="CF117" i="1"/>
  <c r="CB116" i="1"/>
  <c r="CF116" i="1"/>
  <c r="CB115" i="1"/>
  <c r="CF115" i="1"/>
  <c r="CB114" i="1"/>
  <c r="CF114" i="1"/>
  <c r="CB113" i="1"/>
  <c r="CF113" i="1"/>
  <c r="CB112" i="1"/>
  <c r="CF112" i="1"/>
  <c r="CB111" i="1"/>
  <c r="CF111" i="1"/>
  <c r="CB110" i="1"/>
  <c r="CF110" i="1"/>
  <c r="CB109" i="1"/>
  <c r="CB107" i="1"/>
  <c r="CF107" i="1"/>
  <c r="CB106" i="1"/>
  <c r="CF106" i="1"/>
  <c r="CB105" i="1"/>
  <c r="CF105" i="1"/>
  <c r="CB104" i="1"/>
  <c r="CF104" i="1"/>
  <c r="CB103" i="1"/>
  <c r="CF103" i="1"/>
  <c r="CB102" i="1"/>
  <c r="CF102" i="1"/>
  <c r="CB101" i="1"/>
  <c r="CF101" i="1"/>
  <c r="CB100" i="1"/>
  <c r="CF100" i="1"/>
  <c r="CB99" i="1"/>
  <c r="CF99" i="1"/>
  <c r="CB98" i="1"/>
  <c r="CF98" i="1"/>
  <c r="CB97" i="1"/>
  <c r="CF97" i="1"/>
  <c r="CB96" i="1"/>
  <c r="CB94" i="1"/>
  <c r="CF94" i="1"/>
  <c r="CB93" i="1"/>
  <c r="CF93" i="1"/>
  <c r="CB92" i="1"/>
  <c r="CF92" i="1"/>
  <c r="CB91" i="1"/>
  <c r="CF91" i="1"/>
  <c r="CB90" i="1"/>
  <c r="CF90" i="1"/>
  <c r="CB89" i="1"/>
  <c r="CF89" i="1"/>
  <c r="CB88" i="1"/>
  <c r="CF88" i="1"/>
  <c r="CB87" i="1"/>
  <c r="CF87" i="1"/>
  <c r="CB86" i="1"/>
  <c r="CF86" i="1"/>
  <c r="CB85" i="1"/>
  <c r="CF85" i="1"/>
  <c r="CB84" i="1"/>
  <c r="CF84" i="1"/>
  <c r="CB83" i="1"/>
  <c r="CB81" i="1"/>
  <c r="CF81" i="1"/>
  <c r="CB80" i="1"/>
  <c r="CF80" i="1"/>
  <c r="CB79" i="1"/>
  <c r="CF79" i="1"/>
  <c r="CB78" i="1"/>
  <c r="CF78" i="1"/>
  <c r="CB77" i="1"/>
  <c r="CF77" i="1"/>
  <c r="CB76" i="1"/>
  <c r="CF76" i="1"/>
  <c r="CB75" i="1"/>
  <c r="CF75" i="1"/>
  <c r="CB74" i="1"/>
  <c r="CF74" i="1"/>
  <c r="CB73" i="1"/>
  <c r="CF73" i="1"/>
  <c r="CB72" i="1"/>
  <c r="CF72" i="1"/>
  <c r="CB71" i="1"/>
  <c r="CF71" i="1"/>
  <c r="CB70" i="1"/>
  <c r="CB68" i="1"/>
  <c r="CF68" i="1"/>
  <c r="CB67" i="1"/>
  <c r="CF67" i="1"/>
  <c r="CB66" i="1"/>
  <c r="CF66" i="1"/>
  <c r="CB65" i="1"/>
  <c r="CF65" i="1"/>
  <c r="CB64" i="1"/>
  <c r="CF64" i="1"/>
  <c r="CB63" i="1"/>
  <c r="CF63" i="1"/>
  <c r="CB62" i="1"/>
  <c r="CF62" i="1"/>
  <c r="CB61" i="1"/>
  <c r="CF61" i="1"/>
  <c r="CB60" i="1"/>
  <c r="CF60" i="1"/>
  <c r="CB59" i="1"/>
  <c r="CF59" i="1"/>
  <c r="CB58" i="1"/>
  <c r="CF58" i="1"/>
  <c r="CB57" i="1"/>
  <c r="CB55" i="1"/>
  <c r="CF55" i="1"/>
  <c r="CB54" i="1"/>
  <c r="CF54" i="1"/>
  <c r="CB53" i="1"/>
  <c r="CF53" i="1"/>
  <c r="CB52" i="1"/>
  <c r="CF52" i="1"/>
  <c r="CB51" i="1"/>
  <c r="CF51" i="1"/>
  <c r="CB50" i="1"/>
  <c r="CF50" i="1"/>
  <c r="CB49" i="1"/>
  <c r="CF49" i="1"/>
  <c r="CB48" i="1"/>
  <c r="CF48" i="1"/>
  <c r="CB47" i="1"/>
  <c r="CF47" i="1"/>
  <c r="CB46" i="1"/>
  <c r="CF46" i="1"/>
  <c r="CB45" i="1"/>
  <c r="CF45" i="1"/>
  <c r="CB44" i="1"/>
  <c r="CB42" i="1"/>
  <c r="CF42" i="1"/>
  <c r="CB41" i="1"/>
  <c r="CF41" i="1"/>
  <c r="CB40" i="1"/>
  <c r="CF40" i="1"/>
  <c r="CB39" i="1"/>
  <c r="CF39" i="1"/>
  <c r="CB38" i="1"/>
  <c r="CF38" i="1"/>
  <c r="CB37" i="1"/>
  <c r="CF37" i="1"/>
  <c r="CB36" i="1"/>
  <c r="CF36" i="1"/>
  <c r="CB35" i="1"/>
  <c r="CF35" i="1"/>
  <c r="CB34" i="1"/>
  <c r="CF34" i="1"/>
  <c r="CB33" i="1"/>
  <c r="CF33" i="1"/>
  <c r="CB32" i="1"/>
  <c r="CF32" i="1"/>
  <c r="CB31" i="1"/>
  <c r="CB29" i="1"/>
  <c r="CF29" i="1"/>
  <c r="CB28" i="1"/>
  <c r="CF28" i="1"/>
  <c r="CB27" i="1"/>
  <c r="CF27" i="1"/>
  <c r="CB26" i="1"/>
  <c r="CF26" i="1"/>
  <c r="CB25" i="1"/>
  <c r="CF25" i="1"/>
  <c r="CB24" i="1"/>
  <c r="CF24" i="1"/>
  <c r="CB23" i="1"/>
  <c r="CF23" i="1"/>
  <c r="CB22" i="1"/>
  <c r="CF22" i="1"/>
  <c r="CB21" i="1"/>
  <c r="CF21" i="1"/>
  <c r="CB20" i="1"/>
  <c r="CF20" i="1"/>
  <c r="CB19" i="1"/>
  <c r="CF19" i="1"/>
  <c r="CB18" i="1"/>
  <c r="CB16" i="1"/>
  <c r="CF16" i="1"/>
  <c r="CB15" i="1"/>
  <c r="CF15" i="1"/>
  <c r="CB14" i="1"/>
  <c r="CF14" i="1"/>
  <c r="CB13" i="1"/>
  <c r="CF13" i="1"/>
  <c r="CB12" i="1"/>
  <c r="CF12" i="1"/>
  <c r="CB11" i="1"/>
  <c r="CF11" i="1"/>
  <c r="CB10" i="1"/>
  <c r="CF10" i="1"/>
  <c r="CB9" i="1"/>
  <c r="CF9" i="1"/>
  <c r="CB8" i="1"/>
  <c r="CF8" i="1"/>
  <c r="CB7" i="1"/>
  <c r="CF7" i="1"/>
  <c r="CB6" i="1"/>
  <c r="CF6" i="1"/>
  <c r="CB5" i="1"/>
  <c r="BT263" i="1"/>
  <c r="BX263" i="1"/>
  <c r="BT262" i="1"/>
  <c r="BX262" i="1"/>
  <c r="BT261" i="1"/>
  <c r="BX261" i="1"/>
  <c r="BT260" i="1"/>
  <c r="BX260" i="1"/>
  <c r="BT259" i="1"/>
  <c r="BX259" i="1"/>
  <c r="BT258" i="1"/>
  <c r="BX258" i="1"/>
  <c r="BT257" i="1"/>
  <c r="BX257" i="1"/>
  <c r="BT256" i="1"/>
  <c r="BX256" i="1"/>
  <c r="BT255" i="1"/>
  <c r="BX255" i="1"/>
  <c r="BT254" i="1"/>
  <c r="BX254" i="1"/>
  <c r="BT253" i="1"/>
  <c r="BX253" i="1"/>
  <c r="BT252" i="1"/>
  <c r="BT250" i="1"/>
  <c r="BX250" i="1"/>
  <c r="BT249" i="1"/>
  <c r="BX249" i="1"/>
  <c r="BT248" i="1"/>
  <c r="BX248" i="1"/>
  <c r="BT247" i="1"/>
  <c r="BX247" i="1"/>
  <c r="BT246" i="1"/>
  <c r="BX246" i="1"/>
  <c r="BT245" i="1"/>
  <c r="BX245" i="1"/>
  <c r="BT244" i="1"/>
  <c r="BX244" i="1"/>
  <c r="BT243" i="1"/>
  <c r="BX243" i="1"/>
  <c r="BT242" i="1"/>
  <c r="BX242" i="1"/>
  <c r="BT241" i="1"/>
  <c r="BX241" i="1"/>
  <c r="BT240" i="1"/>
  <c r="BX240" i="1"/>
  <c r="BT239" i="1"/>
  <c r="BT237" i="1"/>
  <c r="BX237" i="1"/>
  <c r="BT236" i="1"/>
  <c r="BX236" i="1"/>
  <c r="BT235" i="1"/>
  <c r="BX235" i="1"/>
  <c r="BT234" i="1"/>
  <c r="BX234" i="1"/>
  <c r="BT233" i="1"/>
  <c r="BX233" i="1"/>
  <c r="BT232" i="1"/>
  <c r="BX232" i="1"/>
  <c r="BT231" i="1"/>
  <c r="BX231" i="1"/>
  <c r="BT230" i="1"/>
  <c r="BX230" i="1"/>
  <c r="BT229" i="1"/>
  <c r="BX229" i="1"/>
  <c r="BT228" i="1"/>
  <c r="BX228" i="1"/>
  <c r="BT227" i="1"/>
  <c r="BX227" i="1"/>
  <c r="BT226" i="1"/>
  <c r="BT224" i="1"/>
  <c r="BX224" i="1"/>
  <c r="BT223" i="1"/>
  <c r="BX223" i="1"/>
  <c r="BT222" i="1"/>
  <c r="BX222" i="1"/>
  <c r="BT221" i="1"/>
  <c r="BX221" i="1"/>
  <c r="BT220" i="1"/>
  <c r="BX220" i="1"/>
  <c r="BT219" i="1"/>
  <c r="BX219" i="1"/>
  <c r="BT218" i="1"/>
  <c r="DS63" i="29"/>
  <c r="BX218" i="1"/>
  <c r="DS64" i="29"/>
  <c r="BT217" i="1"/>
  <c r="DQ63" i="29"/>
  <c r="BT216" i="1"/>
  <c r="DO63" i="29"/>
  <c r="BX216" i="1"/>
  <c r="DO64" i="29"/>
  <c r="BT215" i="1"/>
  <c r="DM63" i="29"/>
  <c r="BT214" i="1"/>
  <c r="DK63" i="29"/>
  <c r="BT213" i="1"/>
  <c r="DI63" i="29"/>
  <c r="BT211" i="1"/>
  <c r="BT210" i="1"/>
  <c r="BT209" i="1"/>
  <c r="ET211" i="1"/>
  <c r="AR63" i="70"/>
  <c r="BT208" i="1"/>
  <c r="BT207" i="1"/>
  <c r="BT206" i="1"/>
  <c r="BT205" i="1"/>
  <c r="BT204" i="1"/>
  <c r="ET205" i="1"/>
  <c r="AN63" i="70"/>
  <c r="BT203" i="1"/>
  <c r="BT202" i="1"/>
  <c r="BT201" i="1"/>
  <c r="BT200" i="1"/>
  <c r="BT198" i="1"/>
  <c r="BT197" i="1"/>
  <c r="BT196" i="1"/>
  <c r="BT195" i="1"/>
  <c r="BT194" i="1"/>
  <c r="BT193" i="1"/>
  <c r="ET195" i="1"/>
  <c r="AE63" i="70"/>
  <c r="BT192" i="1"/>
  <c r="BT191" i="1"/>
  <c r="BT190" i="1"/>
  <c r="BT189" i="1"/>
  <c r="BT188" i="1"/>
  <c r="BT187" i="1"/>
  <c r="BT185" i="1"/>
  <c r="BT184" i="1"/>
  <c r="BT183" i="1"/>
  <c r="BT182" i="1"/>
  <c r="BT181" i="1"/>
  <c r="BT180" i="1"/>
  <c r="ET182" i="1"/>
  <c r="T63" i="70"/>
  <c r="BT179" i="1"/>
  <c r="BT178" i="1"/>
  <c r="BT177" i="1"/>
  <c r="ET179" i="1"/>
  <c r="R63" i="70"/>
  <c r="BT176" i="1"/>
  <c r="BT175" i="1"/>
  <c r="BT174" i="1"/>
  <c r="BT172" i="1"/>
  <c r="BT171" i="1"/>
  <c r="BT170" i="1"/>
  <c r="ET172" i="1"/>
  <c r="K63" i="70"/>
  <c r="BT169" i="1"/>
  <c r="BT168" i="1"/>
  <c r="BT167" i="1"/>
  <c r="ET169" i="1"/>
  <c r="I63" i="70"/>
  <c r="BT166" i="1"/>
  <c r="BT165" i="1"/>
  <c r="BT164" i="1"/>
  <c r="BT163" i="1"/>
  <c r="BT162" i="1"/>
  <c r="BT161" i="1"/>
  <c r="BT159" i="1"/>
  <c r="BX159" i="1"/>
  <c r="BT158" i="1"/>
  <c r="BX158" i="1"/>
  <c r="BT157" i="1"/>
  <c r="BX157" i="1"/>
  <c r="BT156" i="1"/>
  <c r="BX156" i="1"/>
  <c r="BT155" i="1"/>
  <c r="BX155" i="1"/>
  <c r="BT154" i="1"/>
  <c r="BX154" i="1"/>
  <c r="BT153" i="1"/>
  <c r="BX153" i="1"/>
  <c r="BT152" i="1"/>
  <c r="BX152" i="1"/>
  <c r="BT151" i="1"/>
  <c r="BX151" i="1"/>
  <c r="BT150" i="1"/>
  <c r="BX150" i="1"/>
  <c r="BT149" i="1"/>
  <c r="BX149" i="1"/>
  <c r="BT148" i="1"/>
  <c r="BT146" i="1"/>
  <c r="BX146" i="1"/>
  <c r="BT145" i="1"/>
  <c r="BX145" i="1"/>
  <c r="BT144" i="1"/>
  <c r="BX144" i="1"/>
  <c r="BT143" i="1"/>
  <c r="BX143" i="1"/>
  <c r="BT142" i="1"/>
  <c r="BX142" i="1"/>
  <c r="BT141" i="1"/>
  <c r="BX141" i="1"/>
  <c r="BT140" i="1"/>
  <c r="BX140" i="1"/>
  <c r="BT139" i="1"/>
  <c r="BX139" i="1"/>
  <c r="BT138" i="1"/>
  <c r="BX138" i="1"/>
  <c r="BT137" i="1"/>
  <c r="BX137" i="1"/>
  <c r="BT136" i="1"/>
  <c r="BX136" i="1"/>
  <c r="BT135" i="1"/>
  <c r="BT133" i="1"/>
  <c r="BX133" i="1"/>
  <c r="BT132" i="1"/>
  <c r="BX132" i="1"/>
  <c r="BT131" i="1"/>
  <c r="BX131" i="1"/>
  <c r="BT130" i="1"/>
  <c r="BX130" i="1"/>
  <c r="BT129" i="1"/>
  <c r="BX129" i="1"/>
  <c r="BT128" i="1"/>
  <c r="BX128" i="1"/>
  <c r="BT127" i="1"/>
  <c r="BX127" i="1"/>
  <c r="BT126" i="1"/>
  <c r="BX126" i="1"/>
  <c r="BT125" i="1"/>
  <c r="BX125" i="1"/>
  <c r="BT124" i="1"/>
  <c r="BX124" i="1"/>
  <c r="BT123" i="1"/>
  <c r="BX123" i="1"/>
  <c r="BT122" i="1"/>
  <c r="BT120" i="1"/>
  <c r="BX120" i="1"/>
  <c r="BT119" i="1"/>
  <c r="BX119" i="1"/>
  <c r="BT118" i="1"/>
  <c r="BX118" i="1"/>
  <c r="BT117" i="1"/>
  <c r="BX117" i="1"/>
  <c r="BT116" i="1"/>
  <c r="BX116" i="1"/>
  <c r="BT115" i="1"/>
  <c r="BX115" i="1"/>
  <c r="BT114" i="1"/>
  <c r="BX114" i="1"/>
  <c r="BT113" i="1"/>
  <c r="BX113" i="1"/>
  <c r="BT112" i="1"/>
  <c r="BX112" i="1"/>
  <c r="BT111" i="1"/>
  <c r="BX111" i="1"/>
  <c r="BT110" i="1"/>
  <c r="BX110" i="1"/>
  <c r="BT109" i="1"/>
  <c r="BT107" i="1"/>
  <c r="BX107" i="1"/>
  <c r="BT106" i="1"/>
  <c r="BX106" i="1"/>
  <c r="BT105" i="1"/>
  <c r="BX105" i="1"/>
  <c r="BT104" i="1"/>
  <c r="BX104" i="1"/>
  <c r="BT103" i="1"/>
  <c r="BX103" i="1"/>
  <c r="BT102" i="1"/>
  <c r="BX102" i="1"/>
  <c r="BT101" i="1"/>
  <c r="BX101" i="1"/>
  <c r="BT100" i="1"/>
  <c r="BX100" i="1"/>
  <c r="BT99" i="1"/>
  <c r="BX99" i="1"/>
  <c r="BT98" i="1"/>
  <c r="BX98" i="1"/>
  <c r="BT97" i="1"/>
  <c r="BX97" i="1"/>
  <c r="BT96" i="1"/>
  <c r="BT94" i="1"/>
  <c r="BX94" i="1"/>
  <c r="BT93" i="1"/>
  <c r="BX93" i="1"/>
  <c r="BT92" i="1"/>
  <c r="BX92" i="1"/>
  <c r="BT91" i="1"/>
  <c r="BX91" i="1"/>
  <c r="BT90" i="1"/>
  <c r="BX90" i="1"/>
  <c r="BT89" i="1"/>
  <c r="BX89" i="1"/>
  <c r="BT88" i="1"/>
  <c r="BX88" i="1"/>
  <c r="BT87" i="1"/>
  <c r="BX87" i="1"/>
  <c r="BT86" i="1"/>
  <c r="BX86" i="1"/>
  <c r="BT85" i="1"/>
  <c r="BX85" i="1"/>
  <c r="BT84" i="1"/>
  <c r="BX84" i="1"/>
  <c r="BT83" i="1"/>
  <c r="BT81" i="1"/>
  <c r="BX81" i="1"/>
  <c r="BT80" i="1"/>
  <c r="BX80" i="1"/>
  <c r="BT79" i="1"/>
  <c r="BX79" i="1"/>
  <c r="BT78" i="1"/>
  <c r="BX78" i="1"/>
  <c r="BT77" i="1"/>
  <c r="BX77" i="1"/>
  <c r="BT76" i="1"/>
  <c r="BX76" i="1"/>
  <c r="BT75" i="1"/>
  <c r="BX75" i="1"/>
  <c r="BT74" i="1"/>
  <c r="BX74" i="1"/>
  <c r="BT73" i="1"/>
  <c r="BX73" i="1"/>
  <c r="BT72" i="1"/>
  <c r="BX72" i="1"/>
  <c r="BT71" i="1"/>
  <c r="BX71" i="1"/>
  <c r="BT70" i="1"/>
  <c r="BT68" i="1"/>
  <c r="BX68" i="1"/>
  <c r="BT67" i="1"/>
  <c r="BX67" i="1"/>
  <c r="BT66" i="1"/>
  <c r="BX66" i="1"/>
  <c r="BT65" i="1"/>
  <c r="BX65" i="1"/>
  <c r="BT64" i="1"/>
  <c r="BX64" i="1"/>
  <c r="BT63" i="1"/>
  <c r="BX63" i="1"/>
  <c r="BT62" i="1"/>
  <c r="BX62" i="1"/>
  <c r="BT61" i="1"/>
  <c r="BX61" i="1"/>
  <c r="BT60" i="1"/>
  <c r="BX60" i="1"/>
  <c r="BT59" i="1"/>
  <c r="BX59" i="1"/>
  <c r="BT58" i="1"/>
  <c r="BX58" i="1"/>
  <c r="BT57" i="1"/>
  <c r="BT55" i="1"/>
  <c r="BX55" i="1"/>
  <c r="BT54" i="1"/>
  <c r="BX54" i="1"/>
  <c r="BT53" i="1"/>
  <c r="BX53" i="1"/>
  <c r="BT52" i="1"/>
  <c r="BX52" i="1"/>
  <c r="BT51" i="1"/>
  <c r="BX51" i="1"/>
  <c r="BT50" i="1"/>
  <c r="BX50" i="1"/>
  <c r="BT49" i="1"/>
  <c r="BX49" i="1"/>
  <c r="BT48" i="1"/>
  <c r="BX48" i="1"/>
  <c r="BT47" i="1"/>
  <c r="BX47" i="1"/>
  <c r="BT46" i="1"/>
  <c r="BX46" i="1"/>
  <c r="BT45" i="1"/>
  <c r="BX45" i="1"/>
  <c r="BT44" i="1"/>
  <c r="BT42" i="1"/>
  <c r="BX42" i="1"/>
  <c r="BT41" i="1"/>
  <c r="BX41" i="1"/>
  <c r="BT40" i="1"/>
  <c r="BX40" i="1"/>
  <c r="BT39" i="1"/>
  <c r="BX39" i="1"/>
  <c r="BT38" i="1"/>
  <c r="BX38" i="1"/>
  <c r="BT37" i="1"/>
  <c r="BX37" i="1"/>
  <c r="BT36" i="1"/>
  <c r="BX36" i="1"/>
  <c r="BT35" i="1"/>
  <c r="BX35" i="1"/>
  <c r="BT34" i="1"/>
  <c r="BX34" i="1"/>
  <c r="BT33" i="1"/>
  <c r="BX33" i="1"/>
  <c r="BT32" i="1"/>
  <c r="BX32" i="1"/>
  <c r="BT31" i="1"/>
  <c r="BT29" i="1"/>
  <c r="BX29" i="1"/>
  <c r="BT28" i="1"/>
  <c r="BX28" i="1"/>
  <c r="BT27" i="1"/>
  <c r="BX27" i="1"/>
  <c r="BT26" i="1"/>
  <c r="BX26" i="1"/>
  <c r="BT25" i="1"/>
  <c r="BX25" i="1"/>
  <c r="BT24" i="1"/>
  <c r="BX24" i="1"/>
  <c r="BT23" i="1"/>
  <c r="BX23" i="1"/>
  <c r="BT22" i="1"/>
  <c r="BX22" i="1"/>
  <c r="BT21" i="1"/>
  <c r="BX21" i="1"/>
  <c r="BT20" i="1"/>
  <c r="BX20" i="1"/>
  <c r="BT19" i="1"/>
  <c r="BX19" i="1"/>
  <c r="BT18" i="1"/>
  <c r="BT16" i="1"/>
  <c r="BX16" i="1"/>
  <c r="BT15" i="1"/>
  <c r="BX15" i="1"/>
  <c r="BT14" i="1"/>
  <c r="BX14" i="1"/>
  <c r="BT13" i="1"/>
  <c r="BX13" i="1"/>
  <c r="BT12" i="1"/>
  <c r="BX12" i="1"/>
  <c r="BT11" i="1"/>
  <c r="BX11" i="1"/>
  <c r="BT10" i="1"/>
  <c r="BX10" i="1"/>
  <c r="BT9" i="1"/>
  <c r="BX9" i="1"/>
  <c r="BT8" i="1"/>
  <c r="BX8" i="1"/>
  <c r="BT7" i="1"/>
  <c r="BX7" i="1"/>
  <c r="BT6" i="1"/>
  <c r="BX6" i="1"/>
  <c r="BT5" i="1"/>
  <c r="BL263" i="1"/>
  <c r="BP263" i="1"/>
  <c r="BL262" i="1"/>
  <c r="BP262" i="1"/>
  <c r="BL261" i="1"/>
  <c r="BP261" i="1"/>
  <c r="BL260" i="1"/>
  <c r="BP260" i="1"/>
  <c r="BL259" i="1"/>
  <c r="BP259" i="1"/>
  <c r="BL258" i="1"/>
  <c r="BP258" i="1"/>
  <c r="BL257" i="1"/>
  <c r="BP257" i="1"/>
  <c r="BL256" i="1"/>
  <c r="BP256" i="1"/>
  <c r="BL255" i="1"/>
  <c r="BP255" i="1"/>
  <c r="BL254" i="1"/>
  <c r="BP254" i="1"/>
  <c r="BL253" i="1"/>
  <c r="BP253" i="1"/>
  <c r="BL252" i="1"/>
  <c r="BL250" i="1"/>
  <c r="BP250" i="1"/>
  <c r="BL249" i="1"/>
  <c r="BP249" i="1"/>
  <c r="BL248" i="1"/>
  <c r="BP248" i="1"/>
  <c r="BL247" i="1"/>
  <c r="BP247" i="1"/>
  <c r="BL246" i="1"/>
  <c r="BP246" i="1"/>
  <c r="BL245" i="1"/>
  <c r="BP245" i="1"/>
  <c r="BL244" i="1"/>
  <c r="BP244" i="1"/>
  <c r="BL243" i="1"/>
  <c r="BP243" i="1"/>
  <c r="BL242" i="1"/>
  <c r="BP242" i="1"/>
  <c r="BL241" i="1"/>
  <c r="BP241" i="1"/>
  <c r="BL240" i="1"/>
  <c r="BP240" i="1"/>
  <c r="BL239" i="1"/>
  <c r="BL237" i="1"/>
  <c r="BP237" i="1"/>
  <c r="BL236" i="1"/>
  <c r="BP236" i="1"/>
  <c r="BL235" i="1"/>
  <c r="BP235" i="1"/>
  <c r="BL234" i="1"/>
  <c r="BP234" i="1"/>
  <c r="BL233" i="1"/>
  <c r="BP233" i="1"/>
  <c r="BL232" i="1"/>
  <c r="BP232" i="1"/>
  <c r="BL231" i="1"/>
  <c r="BP231" i="1"/>
  <c r="BL230" i="1"/>
  <c r="BP230" i="1"/>
  <c r="BL229" i="1"/>
  <c r="BP229" i="1"/>
  <c r="BL228" i="1"/>
  <c r="BP228" i="1"/>
  <c r="BL227" i="1"/>
  <c r="BP227" i="1"/>
  <c r="BL226" i="1"/>
  <c r="BL224" i="1"/>
  <c r="BP224" i="1"/>
  <c r="BL223" i="1"/>
  <c r="BP223" i="1"/>
  <c r="BL222" i="1"/>
  <c r="BP222" i="1"/>
  <c r="BL221" i="1"/>
  <c r="BP221" i="1"/>
  <c r="BL220" i="1"/>
  <c r="BP220" i="1"/>
  <c r="BL219" i="1"/>
  <c r="BP219" i="1"/>
  <c r="BL218" i="1"/>
  <c r="DS60" i="29"/>
  <c r="BP218" i="1"/>
  <c r="DS61" i="29"/>
  <c r="BL217" i="1"/>
  <c r="DQ60" i="29"/>
  <c r="BL216" i="1"/>
  <c r="DO60" i="29"/>
  <c r="BL215" i="1"/>
  <c r="DM60" i="29"/>
  <c r="BL214" i="1"/>
  <c r="DK60" i="29"/>
  <c r="BL213" i="1"/>
  <c r="DI60" i="29"/>
  <c r="BL211" i="1"/>
  <c r="BL210" i="1"/>
  <c r="ER211" i="1"/>
  <c r="AR60" i="70"/>
  <c r="BL209" i="1"/>
  <c r="BL208" i="1"/>
  <c r="BL207" i="1"/>
  <c r="BL206" i="1"/>
  <c r="BL205" i="1"/>
  <c r="BL204" i="1"/>
  <c r="BL203" i="1"/>
  <c r="BL202" i="1"/>
  <c r="BL212" i="1"/>
  <c r="BL201" i="1"/>
  <c r="BL200" i="1"/>
  <c r="BL198" i="1"/>
  <c r="BL197" i="1"/>
  <c r="BL196" i="1"/>
  <c r="BL195" i="1"/>
  <c r="BL194" i="1"/>
  <c r="BL193" i="1"/>
  <c r="ER195" i="1"/>
  <c r="AE60" i="70"/>
  <c r="BL192" i="1"/>
  <c r="BL191" i="1"/>
  <c r="BL190" i="1"/>
  <c r="BL189" i="1"/>
  <c r="BL188" i="1"/>
  <c r="BL187" i="1"/>
  <c r="BL185" i="1"/>
  <c r="BL184" i="1"/>
  <c r="BL183" i="1"/>
  <c r="BL182" i="1"/>
  <c r="BL181" i="1"/>
  <c r="BL180" i="1"/>
  <c r="ER182" i="1"/>
  <c r="T60" i="70"/>
  <c r="BL179" i="1"/>
  <c r="BL178" i="1"/>
  <c r="BL177" i="1"/>
  <c r="BL176" i="1"/>
  <c r="BL175" i="1"/>
  <c r="BL174" i="1"/>
  <c r="BL172" i="1"/>
  <c r="BL171" i="1"/>
  <c r="BL170" i="1"/>
  <c r="ER172" i="1"/>
  <c r="K60" i="70"/>
  <c r="BL169" i="1"/>
  <c r="BL168" i="1"/>
  <c r="BL167" i="1"/>
  <c r="BL166" i="1"/>
  <c r="BL165" i="1"/>
  <c r="BL164" i="1"/>
  <c r="BL163" i="1"/>
  <c r="BL162" i="1"/>
  <c r="BL161" i="1"/>
  <c r="BL159" i="1"/>
  <c r="BP159" i="1"/>
  <c r="BL158" i="1"/>
  <c r="BP158" i="1"/>
  <c r="BL157" i="1"/>
  <c r="BP157" i="1"/>
  <c r="BL156" i="1"/>
  <c r="BP156" i="1"/>
  <c r="BL155" i="1"/>
  <c r="BP155" i="1"/>
  <c r="BL154" i="1"/>
  <c r="BP154" i="1"/>
  <c r="BL153" i="1"/>
  <c r="BP153" i="1"/>
  <c r="BL152" i="1"/>
  <c r="BP152" i="1"/>
  <c r="BL151" i="1"/>
  <c r="BP151" i="1"/>
  <c r="BL150" i="1"/>
  <c r="BP150" i="1"/>
  <c r="BL149" i="1"/>
  <c r="BP149" i="1"/>
  <c r="BL148" i="1"/>
  <c r="BL146" i="1"/>
  <c r="BP146" i="1"/>
  <c r="BL145" i="1"/>
  <c r="BP145" i="1"/>
  <c r="BL144" i="1"/>
  <c r="BP144" i="1"/>
  <c r="BL143" i="1"/>
  <c r="BP143" i="1"/>
  <c r="BL142" i="1"/>
  <c r="BP142" i="1"/>
  <c r="BL141" i="1"/>
  <c r="BP141" i="1"/>
  <c r="BL140" i="1"/>
  <c r="BP140" i="1"/>
  <c r="BL139" i="1"/>
  <c r="BP139" i="1"/>
  <c r="BL138" i="1"/>
  <c r="BP138" i="1"/>
  <c r="BL137" i="1"/>
  <c r="BP137" i="1"/>
  <c r="BL136" i="1"/>
  <c r="BP136" i="1"/>
  <c r="BL135" i="1"/>
  <c r="BL133" i="1"/>
  <c r="BP133" i="1"/>
  <c r="BL132" i="1"/>
  <c r="BP132" i="1"/>
  <c r="BL131" i="1"/>
  <c r="BP131" i="1"/>
  <c r="BL130" i="1"/>
  <c r="BP130" i="1"/>
  <c r="BL129" i="1"/>
  <c r="BP129" i="1"/>
  <c r="BL128" i="1"/>
  <c r="BP128" i="1"/>
  <c r="BL127" i="1"/>
  <c r="BP127" i="1"/>
  <c r="BL126" i="1"/>
  <c r="BP126" i="1"/>
  <c r="BL125" i="1"/>
  <c r="BP125" i="1"/>
  <c r="BL124" i="1"/>
  <c r="BP124" i="1"/>
  <c r="BL123" i="1"/>
  <c r="BP123" i="1"/>
  <c r="BL122" i="1"/>
  <c r="BL120" i="1"/>
  <c r="BP120" i="1"/>
  <c r="BL119" i="1"/>
  <c r="BP119" i="1"/>
  <c r="BL118" i="1"/>
  <c r="BP118" i="1"/>
  <c r="BL117" i="1"/>
  <c r="BP117" i="1"/>
  <c r="BL116" i="1"/>
  <c r="BP116" i="1"/>
  <c r="BL115" i="1"/>
  <c r="BP115" i="1"/>
  <c r="BL114" i="1"/>
  <c r="BP114" i="1"/>
  <c r="BL113" i="1"/>
  <c r="BP113" i="1"/>
  <c r="BL112" i="1"/>
  <c r="BP112" i="1"/>
  <c r="BL111" i="1"/>
  <c r="BP111" i="1"/>
  <c r="BL110" i="1"/>
  <c r="BP110" i="1"/>
  <c r="BL109" i="1"/>
  <c r="BL107" i="1"/>
  <c r="BP107" i="1"/>
  <c r="BL106" i="1"/>
  <c r="BP106" i="1"/>
  <c r="BL105" i="1"/>
  <c r="BP105" i="1"/>
  <c r="BL104" i="1"/>
  <c r="BP104" i="1"/>
  <c r="BL103" i="1"/>
  <c r="BP103" i="1"/>
  <c r="BL102" i="1"/>
  <c r="BP102" i="1"/>
  <c r="BL101" i="1"/>
  <c r="BP101" i="1"/>
  <c r="BL100" i="1"/>
  <c r="BP100" i="1"/>
  <c r="BL99" i="1"/>
  <c r="BP99" i="1"/>
  <c r="BL98" i="1"/>
  <c r="BP98" i="1"/>
  <c r="BL97" i="1"/>
  <c r="BP97" i="1"/>
  <c r="BL96" i="1"/>
  <c r="BL94" i="1"/>
  <c r="BP94" i="1"/>
  <c r="BL93" i="1"/>
  <c r="BP93" i="1"/>
  <c r="BL92" i="1"/>
  <c r="BP92" i="1"/>
  <c r="BL91" i="1"/>
  <c r="BP91" i="1"/>
  <c r="BL90" i="1"/>
  <c r="BP90" i="1"/>
  <c r="BL89" i="1"/>
  <c r="BP89" i="1"/>
  <c r="BL88" i="1"/>
  <c r="BP88" i="1"/>
  <c r="BL87" i="1"/>
  <c r="BP87" i="1"/>
  <c r="BL86" i="1"/>
  <c r="BP86" i="1"/>
  <c r="BL85" i="1"/>
  <c r="BP85" i="1"/>
  <c r="BL84" i="1"/>
  <c r="BP84" i="1"/>
  <c r="BL83" i="1"/>
  <c r="BL81" i="1"/>
  <c r="BP81" i="1"/>
  <c r="BL80" i="1"/>
  <c r="BP80" i="1"/>
  <c r="BL79" i="1"/>
  <c r="BP79" i="1"/>
  <c r="BL78" i="1"/>
  <c r="BP78" i="1"/>
  <c r="BL77" i="1"/>
  <c r="BP77" i="1"/>
  <c r="BL76" i="1"/>
  <c r="BP76" i="1"/>
  <c r="BL75" i="1"/>
  <c r="BP75" i="1"/>
  <c r="BL74" i="1"/>
  <c r="BP74" i="1"/>
  <c r="BL73" i="1"/>
  <c r="BP73" i="1"/>
  <c r="BL72" i="1"/>
  <c r="BP72" i="1"/>
  <c r="BL71" i="1"/>
  <c r="BP71" i="1"/>
  <c r="BL70" i="1"/>
  <c r="BL68" i="1"/>
  <c r="BP68" i="1"/>
  <c r="BL67" i="1"/>
  <c r="BP67" i="1"/>
  <c r="BL66" i="1"/>
  <c r="BP66" i="1"/>
  <c r="BL65" i="1"/>
  <c r="BP65" i="1"/>
  <c r="BL64" i="1"/>
  <c r="BP64" i="1"/>
  <c r="BL63" i="1"/>
  <c r="BP63" i="1"/>
  <c r="BL62" i="1"/>
  <c r="BP62" i="1"/>
  <c r="BL61" i="1"/>
  <c r="BP61" i="1"/>
  <c r="BL60" i="1"/>
  <c r="BP60" i="1"/>
  <c r="BL59" i="1"/>
  <c r="BP59" i="1"/>
  <c r="BL58" i="1"/>
  <c r="BP58" i="1"/>
  <c r="BL57" i="1"/>
  <c r="BL55" i="1"/>
  <c r="BP55" i="1"/>
  <c r="BL54" i="1"/>
  <c r="BP54" i="1"/>
  <c r="BL53" i="1"/>
  <c r="BP53" i="1"/>
  <c r="BL52" i="1"/>
  <c r="BP52" i="1"/>
  <c r="BL51" i="1"/>
  <c r="BP51" i="1"/>
  <c r="BL50" i="1"/>
  <c r="BP50" i="1"/>
  <c r="BL49" i="1"/>
  <c r="BP49" i="1"/>
  <c r="BL48" i="1"/>
  <c r="BP48" i="1"/>
  <c r="BL47" i="1"/>
  <c r="BP47" i="1"/>
  <c r="BL46" i="1"/>
  <c r="BP46" i="1"/>
  <c r="BL45" i="1"/>
  <c r="BP45" i="1"/>
  <c r="BL44" i="1"/>
  <c r="BL42" i="1"/>
  <c r="BP42" i="1"/>
  <c r="BL41" i="1"/>
  <c r="BP41" i="1"/>
  <c r="BL40" i="1"/>
  <c r="BP40" i="1"/>
  <c r="BL39" i="1"/>
  <c r="BP39" i="1"/>
  <c r="BL38" i="1"/>
  <c r="BP38" i="1"/>
  <c r="BL37" i="1"/>
  <c r="BP37" i="1"/>
  <c r="BL36" i="1"/>
  <c r="BP36" i="1"/>
  <c r="BL35" i="1"/>
  <c r="BP35" i="1"/>
  <c r="BL34" i="1"/>
  <c r="BP34" i="1"/>
  <c r="BL33" i="1"/>
  <c r="BP33" i="1"/>
  <c r="BL32" i="1"/>
  <c r="BP32" i="1"/>
  <c r="BL31" i="1"/>
  <c r="BL29" i="1"/>
  <c r="BP29" i="1"/>
  <c r="BL28" i="1"/>
  <c r="BP28" i="1"/>
  <c r="BL27" i="1"/>
  <c r="BP27" i="1"/>
  <c r="BL26" i="1"/>
  <c r="BP26" i="1"/>
  <c r="BL25" i="1"/>
  <c r="BP25" i="1"/>
  <c r="BL24" i="1"/>
  <c r="BP24" i="1"/>
  <c r="BL23" i="1"/>
  <c r="BP23" i="1"/>
  <c r="BL22" i="1"/>
  <c r="BP22" i="1"/>
  <c r="BL21" i="1"/>
  <c r="BP21" i="1"/>
  <c r="BL20" i="1"/>
  <c r="BP20" i="1"/>
  <c r="BL19" i="1"/>
  <c r="BP19" i="1"/>
  <c r="BL18" i="1"/>
  <c r="BL16" i="1"/>
  <c r="BP16" i="1"/>
  <c r="BL15" i="1"/>
  <c r="BP15" i="1"/>
  <c r="BL14" i="1"/>
  <c r="BP14" i="1"/>
  <c r="BL13" i="1"/>
  <c r="BP13" i="1"/>
  <c r="BL12" i="1"/>
  <c r="BP12" i="1"/>
  <c r="BL11" i="1"/>
  <c r="BP11" i="1"/>
  <c r="BL10" i="1"/>
  <c r="BP10" i="1"/>
  <c r="BL9" i="1"/>
  <c r="BP9" i="1"/>
  <c r="BL8" i="1"/>
  <c r="BP8" i="1"/>
  <c r="BL7" i="1"/>
  <c r="BP7" i="1"/>
  <c r="BL6" i="1"/>
  <c r="BP6" i="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DS57" i="29"/>
  <c r="BD217" i="1"/>
  <c r="DQ57" i="29"/>
  <c r="BD216" i="1"/>
  <c r="DO57" i="29"/>
  <c r="BD215" i="1"/>
  <c r="DM57" i="29"/>
  <c r="BD214" i="1"/>
  <c r="DK57" i="29"/>
  <c r="BD213" i="1"/>
  <c r="DI57" i="29"/>
  <c r="BD211" i="1"/>
  <c r="BD210" i="1"/>
  <c r="BD209" i="1"/>
  <c r="BD208" i="1"/>
  <c r="BD207" i="1"/>
  <c r="BD206" i="1"/>
  <c r="EP208" i="1"/>
  <c r="AP57" i="70"/>
  <c r="BD205" i="1"/>
  <c r="BD204" i="1"/>
  <c r="BD203" i="1"/>
  <c r="BD202" i="1"/>
  <c r="BD212" i="1"/>
  <c r="BD201" i="1"/>
  <c r="BD200" i="1"/>
  <c r="BD198" i="1"/>
  <c r="BD197" i="1"/>
  <c r="BD196" i="1"/>
  <c r="BD195" i="1"/>
  <c r="BD194" i="1"/>
  <c r="BD193" i="1"/>
  <c r="EP195" i="1"/>
  <c r="AE57" i="70"/>
  <c r="BD192" i="1"/>
  <c r="BD191" i="1"/>
  <c r="BD190" i="1"/>
  <c r="BD189" i="1"/>
  <c r="BD188" i="1"/>
  <c r="BD187" i="1"/>
  <c r="BD185" i="1"/>
  <c r="BD184" i="1"/>
  <c r="BD183" i="1"/>
  <c r="BD182" i="1"/>
  <c r="BD181" i="1"/>
  <c r="BD180" i="1"/>
  <c r="EP182" i="1"/>
  <c r="T57" i="70"/>
  <c r="BD179" i="1"/>
  <c r="BD178" i="1"/>
  <c r="BD177" i="1"/>
  <c r="BD176" i="1"/>
  <c r="BD175" i="1"/>
  <c r="BD174" i="1"/>
  <c r="BD172" i="1"/>
  <c r="BD171" i="1"/>
  <c r="BD170" i="1"/>
  <c r="BD169" i="1"/>
  <c r="BD168" i="1"/>
  <c r="BD167" i="1"/>
  <c r="EP169" i="1"/>
  <c r="I57" i="70"/>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c r="AV262" i="1"/>
  <c r="AZ262" i="1"/>
  <c r="AV261" i="1"/>
  <c r="AZ261" i="1"/>
  <c r="AV260" i="1"/>
  <c r="AZ260" i="1"/>
  <c r="AV259" i="1"/>
  <c r="AZ259" i="1"/>
  <c r="AV258" i="1"/>
  <c r="AZ258" i="1"/>
  <c r="AV257" i="1"/>
  <c r="AZ257" i="1"/>
  <c r="AV256" i="1"/>
  <c r="AZ256" i="1"/>
  <c r="AV255" i="1"/>
  <c r="AZ255" i="1"/>
  <c r="AV254" i="1"/>
  <c r="AZ254" i="1"/>
  <c r="AV253" i="1"/>
  <c r="AZ253" i="1"/>
  <c r="AV252" i="1"/>
  <c r="AV250" i="1"/>
  <c r="AZ250" i="1"/>
  <c r="AV249" i="1"/>
  <c r="AZ249" i="1"/>
  <c r="AV248" i="1"/>
  <c r="AZ248" i="1"/>
  <c r="AV247" i="1"/>
  <c r="AZ247" i="1"/>
  <c r="AV246" i="1"/>
  <c r="AZ246" i="1"/>
  <c r="AV245" i="1"/>
  <c r="AZ245" i="1"/>
  <c r="AV244" i="1"/>
  <c r="AZ244" i="1"/>
  <c r="AV243" i="1"/>
  <c r="AZ243" i="1"/>
  <c r="AV242" i="1"/>
  <c r="AZ242" i="1"/>
  <c r="AV241" i="1"/>
  <c r="AZ241" i="1"/>
  <c r="AV240" i="1"/>
  <c r="AZ240" i="1"/>
  <c r="AV239" i="1"/>
  <c r="AV237" i="1"/>
  <c r="AZ237" i="1"/>
  <c r="AV236" i="1"/>
  <c r="AZ236" i="1"/>
  <c r="AV235" i="1"/>
  <c r="AZ235" i="1"/>
  <c r="AV234" i="1"/>
  <c r="AZ234" i="1"/>
  <c r="AV233" i="1"/>
  <c r="AZ233" i="1"/>
  <c r="AV232" i="1"/>
  <c r="AZ232" i="1"/>
  <c r="AV231" i="1"/>
  <c r="AZ231" i="1"/>
  <c r="AV230" i="1"/>
  <c r="AZ230" i="1"/>
  <c r="AV229" i="1"/>
  <c r="AZ229" i="1"/>
  <c r="AV228" i="1"/>
  <c r="AZ228" i="1"/>
  <c r="AV227" i="1"/>
  <c r="AZ227" i="1"/>
  <c r="AV226" i="1"/>
  <c r="AV224" i="1"/>
  <c r="AZ224" i="1"/>
  <c r="AV223" i="1"/>
  <c r="AZ223" i="1"/>
  <c r="AV222" i="1"/>
  <c r="AZ222" i="1"/>
  <c r="AV221" i="1"/>
  <c r="AZ221" i="1"/>
  <c r="AV220" i="1"/>
  <c r="AZ220" i="1"/>
  <c r="AV219" i="1"/>
  <c r="AZ219" i="1"/>
  <c r="AV218" i="1"/>
  <c r="DS54" i="29"/>
  <c r="AV217" i="1"/>
  <c r="DQ54" i="29"/>
  <c r="AZ217" i="1"/>
  <c r="DQ55" i="29"/>
  <c r="AV216" i="1"/>
  <c r="DO54" i="29"/>
  <c r="AV215" i="1"/>
  <c r="DM54" i="29"/>
  <c r="AV214" i="1"/>
  <c r="DK54" i="29"/>
  <c r="AV213" i="1"/>
  <c r="DI54" i="29"/>
  <c r="AV211" i="1"/>
  <c r="AV210" i="1"/>
  <c r="AV209" i="1"/>
  <c r="EN211" i="1"/>
  <c r="AR54" i="70"/>
  <c r="AV208" i="1"/>
  <c r="AV207" i="1"/>
  <c r="AV206" i="1"/>
  <c r="AV205" i="1"/>
  <c r="AV204" i="1"/>
  <c r="EN205" i="1"/>
  <c r="AN54" i="70"/>
  <c r="AV203" i="1"/>
  <c r="AV202" i="1"/>
  <c r="AV201" i="1"/>
  <c r="AV200" i="1"/>
  <c r="AV212" i="1"/>
  <c r="AV198" i="1"/>
  <c r="AV197" i="1"/>
  <c r="AV196" i="1"/>
  <c r="AV195" i="1"/>
  <c r="AV194" i="1"/>
  <c r="AV193" i="1"/>
  <c r="EN195" i="1"/>
  <c r="AE54" i="70"/>
  <c r="AV192" i="1"/>
  <c r="AV191" i="1"/>
  <c r="AV190" i="1"/>
  <c r="AV189" i="1"/>
  <c r="AV188" i="1"/>
  <c r="AV187" i="1"/>
  <c r="AV185" i="1"/>
  <c r="AV184" i="1"/>
  <c r="AV183" i="1"/>
  <c r="AV182" i="1"/>
  <c r="AV181" i="1"/>
  <c r="AV180" i="1"/>
  <c r="EN182" i="1"/>
  <c r="T54" i="70"/>
  <c r="AV179" i="1"/>
  <c r="AV178" i="1"/>
  <c r="AV177" i="1"/>
  <c r="AV176" i="1"/>
  <c r="AV175" i="1"/>
  <c r="AV174" i="1"/>
  <c r="AV172" i="1"/>
  <c r="AV171" i="1"/>
  <c r="AV170" i="1"/>
  <c r="EN172" i="1"/>
  <c r="K54" i="70"/>
  <c r="AV169" i="1"/>
  <c r="AV168" i="1"/>
  <c r="AV167" i="1"/>
  <c r="EN169" i="1"/>
  <c r="I54" i="70"/>
  <c r="AV166" i="1"/>
  <c r="AV165" i="1"/>
  <c r="AV164" i="1"/>
  <c r="AV163" i="1"/>
  <c r="AV162" i="1"/>
  <c r="AV161" i="1"/>
  <c r="AV159" i="1"/>
  <c r="AZ159" i="1"/>
  <c r="AV158" i="1"/>
  <c r="AZ158" i="1"/>
  <c r="AV157" i="1"/>
  <c r="AZ157" i="1"/>
  <c r="AV156" i="1"/>
  <c r="AZ156" i="1"/>
  <c r="AV155" i="1"/>
  <c r="AZ155" i="1"/>
  <c r="AV154" i="1"/>
  <c r="AZ154" i="1"/>
  <c r="AV153" i="1"/>
  <c r="AZ153" i="1"/>
  <c r="AV152" i="1"/>
  <c r="AZ152" i="1"/>
  <c r="AV151" i="1"/>
  <c r="AZ151" i="1"/>
  <c r="AV150" i="1"/>
  <c r="AZ150" i="1"/>
  <c r="AV149" i="1"/>
  <c r="AZ149" i="1"/>
  <c r="AV148" i="1"/>
  <c r="AV146" i="1"/>
  <c r="AZ146" i="1"/>
  <c r="AV145" i="1"/>
  <c r="AZ145" i="1"/>
  <c r="AV144" i="1"/>
  <c r="AZ144" i="1"/>
  <c r="AV143" i="1"/>
  <c r="AZ143" i="1"/>
  <c r="AV142" i="1"/>
  <c r="AZ142" i="1"/>
  <c r="AV141" i="1"/>
  <c r="AZ141" i="1"/>
  <c r="AV140" i="1"/>
  <c r="AZ140" i="1"/>
  <c r="AV139" i="1"/>
  <c r="AZ139" i="1"/>
  <c r="AV138" i="1"/>
  <c r="AZ138" i="1"/>
  <c r="AV137" i="1"/>
  <c r="AZ137" i="1"/>
  <c r="AV136" i="1"/>
  <c r="AZ136" i="1"/>
  <c r="AV135" i="1"/>
  <c r="AV133" i="1"/>
  <c r="AZ133" i="1"/>
  <c r="AV132" i="1"/>
  <c r="AZ132" i="1"/>
  <c r="AV131" i="1"/>
  <c r="AZ131" i="1"/>
  <c r="AV130" i="1"/>
  <c r="AZ130" i="1"/>
  <c r="AV129" i="1"/>
  <c r="AZ129" i="1"/>
  <c r="AV128" i="1"/>
  <c r="AZ128" i="1"/>
  <c r="AV127" i="1"/>
  <c r="AZ127" i="1"/>
  <c r="AV126" i="1"/>
  <c r="AZ126" i="1"/>
  <c r="AV125" i="1"/>
  <c r="AZ125" i="1"/>
  <c r="AV124" i="1"/>
  <c r="AZ124" i="1"/>
  <c r="AV123" i="1"/>
  <c r="AZ123" i="1"/>
  <c r="AV122" i="1"/>
  <c r="AV120" i="1"/>
  <c r="AZ120" i="1"/>
  <c r="AV119" i="1"/>
  <c r="AZ119" i="1"/>
  <c r="AV118" i="1"/>
  <c r="AZ118" i="1"/>
  <c r="AV117" i="1"/>
  <c r="AZ117" i="1"/>
  <c r="AV116" i="1"/>
  <c r="AZ116" i="1"/>
  <c r="AV115" i="1"/>
  <c r="AZ115" i="1"/>
  <c r="AV114" i="1"/>
  <c r="AZ114" i="1"/>
  <c r="AV113" i="1"/>
  <c r="AZ113" i="1"/>
  <c r="AV112" i="1"/>
  <c r="AZ112" i="1"/>
  <c r="AV111" i="1"/>
  <c r="AZ111" i="1"/>
  <c r="AV110" i="1"/>
  <c r="AZ110" i="1"/>
  <c r="AV109" i="1"/>
  <c r="AV107" i="1"/>
  <c r="AZ107" i="1"/>
  <c r="AV106" i="1"/>
  <c r="AZ106" i="1"/>
  <c r="AV105" i="1"/>
  <c r="AZ105" i="1"/>
  <c r="AV104" i="1"/>
  <c r="AZ104" i="1"/>
  <c r="AV103" i="1"/>
  <c r="AZ103" i="1"/>
  <c r="AV102" i="1"/>
  <c r="AZ102" i="1"/>
  <c r="AV101" i="1"/>
  <c r="AZ101" i="1"/>
  <c r="AV100" i="1"/>
  <c r="AZ100" i="1"/>
  <c r="AV99" i="1"/>
  <c r="AZ99" i="1"/>
  <c r="AV98" i="1"/>
  <c r="AZ98" i="1"/>
  <c r="AV97" i="1"/>
  <c r="AZ97" i="1"/>
  <c r="AV96" i="1"/>
  <c r="AV94" i="1"/>
  <c r="AZ94" i="1"/>
  <c r="AV93" i="1"/>
  <c r="AZ93" i="1"/>
  <c r="AV92" i="1"/>
  <c r="AZ92" i="1"/>
  <c r="AV91" i="1"/>
  <c r="AZ91" i="1"/>
  <c r="AV90" i="1"/>
  <c r="AZ90" i="1"/>
  <c r="AV89" i="1"/>
  <c r="AZ89" i="1"/>
  <c r="AV88" i="1"/>
  <c r="AZ88" i="1"/>
  <c r="AV87" i="1"/>
  <c r="AZ87" i="1"/>
  <c r="AV86" i="1"/>
  <c r="AZ86" i="1"/>
  <c r="AV85" i="1"/>
  <c r="AZ85" i="1"/>
  <c r="AV84" i="1"/>
  <c r="AZ84" i="1"/>
  <c r="AV83" i="1"/>
  <c r="AV81" i="1"/>
  <c r="AZ81" i="1"/>
  <c r="AV80" i="1"/>
  <c r="AZ80" i="1"/>
  <c r="AV79" i="1"/>
  <c r="AZ79" i="1"/>
  <c r="AV78" i="1"/>
  <c r="AZ78" i="1"/>
  <c r="AV77" i="1"/>
  <c r="AZ77" i="1"/>
  <c r="AV76" i="1"/>
  <c r="AZ76" i="1"/>
  <c r="AV75" i="1"/>
  <c r="AZ75" i="1"/>
  <c r="AV74" i="1"/>
  <c r="AZ74" i="1"/>
  <c r="AV73" i="1"/>
  <c r="AZ73" i="1"/>
  <c r="AV72" i="1"/>
  <c r="AZ72" i="1"/>
  <c r="AV71" i="1"/>
  <c r="AZ71" i="1"/>
  <c r="AV70" i="1"/>
  <c r="AV68" i="1"/>
  <c r="AZ68" i="1"/>
  <c r="AV67" i="1"/>
  <c r="AZ67" i="1"/>
  <c r="AV66" i="1"/>
  <c r="AZ66" i="1"/>
  <c r="AV65" i="1"/>
  <c r="AZ65" i="1"/>
  <c r="AV64" i="1"/>
  <c r="AZ64" i="1"/>
  <c r="AV63" i="1"/>
  <c r="AZ63" i="1"/>
  <c r="AV62" i="1"/>
  <c r="AZ62" i="1"/>
  <c r="AV61" i="1"/>
  <c r="AZ61" i="1"/>
  <c r="AV60" i="1"/>
  <c r="AZ60" i="1"/>
  <c r="AV59" i="1"/>
  <c r="AZ59" i="1"/>
  <c r="AV58" i="1"/>
  <c r="AZ58" i="1"/>
  <c r="AV57" i="1"/>
  <c r="AV55" i="1"/>
  <c r="AZ55" i="1"/>
  <c r="AV54" i="1"/>
  <c r="AZ54" i="1"/>
  <c r="AV53" i="1"/>
  <c r="AZ53" i="1"/>
  <c r="AV52" i="1"/>
  <c r="AZ52" i="1"/>
  <c r="AV51" i="1"/>
  <c r="AZ51" i="1"/>
  <c r="AV50" i="1"/>
  <c r="AZ50" i="1"/>
  <c r="AV49" i="1"/>
  <c r="AZ49" i="1"/>
  <c r="AV48" i="1"/>
  <c r="AZ48" i="1"/>
  <c r="AV47" i="1"/>
  <c r="AZ47" i="1"/>
  <c r="AV46" i="1"/>
  <c r="AZ46" i="1"/>
  <c r="AV45" i="1"/>
  <c r="AZ45" i="1"/>
  <c r="AV44" i="1"/>
  <c r="AV42" i="1"/>
  <c r="AZ42" i="1"/>
  <c r="AV41" i="1"/>
  <c r="AZ41" i="1"/>
  <c r="AV40" i="1"/>
  <c r="AZ40" i="1"/>
  <c r="AV39" i="1"/>
  <c r="AZ39" i="1"/>
  <c r="AV38" i="1"/>
  <c r="AZ38" i="1"/>
  <c r="AV37" i="1"/>
  <c r="AZ37" i="1"/>
  <c r="AV36" i="1"/>
  <c r="AZ36" i="1"/>
  <c r="AV35" i="1"/>
  <c r="AZ35" i="1"/>
  <c r="AV34" i="1"/>
  <c r="AZ34" i="1"/>
  <c r="AV33" i="1"/>
  <c r="AZ33" i="1"/>
  <c r="AV32" i="1"/>
  <c r="AZ32" i="1"/>
  <c r="AV31" i="1"/>
  <c r="AV29" i="1"/>
  <c r="AZ29" i="1"/>
  <c r="AV28" i="1"/>
  <c r="AZ28" i="1"/>
  <c r="AV27" i="1"/>
  <c r="AZ27" i="1"/>
  <c r="AV26" i="1"/>
  <c r="AZ26" i="1"/>
  <c r="AV25" i="1"/>
  <c r="AZ25" i="1"/>
  <c r="AV24" i="1"/>
  <c r="AZ24" i="1"/>
  <c r="AV23" i="1"/>
  <c r="AZ23" i="1"/>
  <c r="AV22" i="1"/>
  <c r="AZ22" i="1"/>
  <c r="AV21" i="1"/>
  <c r="AZ21" i="1"/>
  <c r="AV20" i="1"/>
  <c r="AZ20" i="1"/>
  <c r="AV19" i="1"/>
  <c r="AZ19" i="1"/>
  <c r="AV18" i="1"/>
  <c r="AV16" i="1"/>
  <c r="AZ16" i="1"/>
  <c r="AV15" i="1"/>
  <c r="AZ15" i="1"/>
  <c r="AV14" i="1"/>
  <c r="AZ14" i="1"/>
  <c r="AV13" i="1"/>
  <c r="AZ13" i="1"/>
  <c r="AV12" i="1"/>
  <c r="AZ12" i="1"/>
  <c r="AV11" i="1"/>
  <c r="AZ11" i="1"/>
  <c r="AV10" i="1"/>
  <c r="AZ10" i="1"/>
  <c r="AV9" i="1"/>
  <c r="AZ9" i="1"/>
  <c r="AV8" i="1"/>
  <c r="AZ8" i="1"/>
  <c r="AV7" i="1"/>
  <c r="AZ7" i="1"/>
  <c r="AV6" i="1"/>
  <c r="AZ6" i="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DS51" i="29"/>
  <c r="AN217" i="1"/>
  <c r="DQ51" i="29"/>
  <c r="AN216" i="1"/>
  <c r="DO51" i="29"/>
  <c r="AN215" i="1"/>
  <c r="DM51" i="29"/>
  <c r="AN214" i="1"/>
  <c r="DK51" i="29"/>
  <c r="AN213" i="1"/>
  <c r="DI51" i="29"/>
  <c r="AN211" i="1"/>
  <c r="AN210" i="1"/>
  <c r="AN209" i="1"/>
  <c r="EL211" i="1"/>
  <c r="AR51" i="70"/>
  <c r="AN208" i="1"/>
  <c r="FS208" i="1"/>
  <c r="AN207" i="1"/>
  <c r="AN206" i="1"/>
  <c r="AN205" i="1"/>
  <c r="AN204" i="1"/>
  <c r="AN203" i="1"/>
  <c r="EL205" i="1"/>
  <c r="AN51" i="70"/>
  <c r="AN202" i="1"/>
  <c r="AN201" i="1"/>
  <c r="AN212" i="1"/>
  <c r="AN200" i="1"/>
  <c r="AN198" i="1"/>
  <c r="AN197" i="1"/>
  <c r="AN196" i="1"/>
  <c r="AN195" i="1"/>
  <c r="FR195" i="1"/>
  <c r="AN194" i="1"/>
  <c r="FR194" i="1"/>
  <c r="AN193" i="1"/>
  <c r="AN192" i="1"/>
  <c r="FR192" i="1"/>
  <c r="AN191" i="1"/>
  <c r="FR191" i="1"/>
  <c r="AN190" i="1"/>
  <c r="AN189" i="1"/>
  <c r="FR189" i="1"/>
  <c r="AN188" i="1"/>
  <c r="FR188" i="1"/>
  <c r="AN187" i="1"/>
  <c r="AN185" i="1"/>
  <c r="FR185" i="1"/>
  <c r="AN184" i="1"/>
  <c r="FR184" i="1"/>
  <c r="AN183" i="1"/>
  <c r="AN182" i="1"/>
  <c r="FR182" i="1"/>
  <c r="AN181" i="1"/>
  <c r="FR181" i="1"/>
  <c r="AN180" i="1"/>
  <c r="AN179" i="1"/>
  <c r="FR179" i="1"/>
  <c r="AN178" i="1"/>
  <c r="FR178" i="1"/>
  <c r="AN177" i="1"/>
  <c r="AN176" i="1"/>
  <c r="FR176" i="1"/>
  <c r="AN175" i="1"/>
  <c r="FR175" i="1"/>
  <c r="AN174" i="1"/>
  <c r="AN172" i="1"/>
  <c r="AN171" i="1"/>
  <c r="AN170" i="1"/>
  <c r="EL172" i="1"/>
  <c r="K51" i="70"/>
  <c r="AN169" i="1"/>
  <c r="AN168" i="1"/>
  <c r="AN167" i="1"/>
  <c r="EL169" i="1"/>
  <c r="I51" i="70"/>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FR135" i="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198" i="1"/>
  <c r="AJ197" i="1"/>
  <c r="AJ196" i="1"/>
  <c r="AJ195" i="1"/>
  <c r="AJ194" i="1"/>
  <c r="AJ193" i="1"/>
  <c r="EK195"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AF224" i="1"/>
  <c r="AF223" i="1"/>
  <c r="AF222" i="1"/>
  <c r="AF221" i="1"/>
  <c r="AF220" i="1"/>
  <c r="AF219" i="1"/>
  <c r="AF218" i="1"/>
  <c r="DS27" i="29"/>
  <c r="AF217" i="1"/>
  <c r="DQ27" i="29"/>
  <c r="AF216" i="1"/>
  <c r="DO27" i="29"/>
  <c r="AF215" i="1"/>
  <c r="DM27" i="29"/>
  <c r="AF214" i="1"/>
  <c r="DK27" i="29"/>
  <c r="AF213" i="1"/>
  <c r="DI27" i="29"/>
  <c r="AF211" i="1"/>
  <c r="AF210" i="1"/>
  <c r="AF209" i="1"/>
  <c r="AF208" i="1"/>
  <c r="AF207" i="1"/>
  <c r="AF206" i="1"/>
  <c r="AF205" i="1"/>
  <c r="AF204" i="1"/>
  <c r="EJ205" i="1"/>
  <c r="AN27" i="70"/>
  <c r="AF203" i="1"/>
  <c r="AF202" i="1"/>
  <c r="AF201" i="1"/>
  <c r="AF200" i="1"/>
  <c r="EJ202" i="1"/>
  <c r="AL27" i="70"/>
  <c r="AF198" i="1"/>
  <c r="AF197" i="1"/>
  <c r="AF196" i="1"/>
  <c r="AF195" i="1"/>
  <c r="AF194" i="1"/>
  <c r="AF193" i="1"/>
  <c r="AF192" i="1"/>
  <c r="AF191" i="1"/>
  <c r="AF190" i="1"/>
  <c r="AF189" i="1"/>
  <c r="AF188" i="1"/>
  <c r="AF187" i="1"/>
  <c r="EJ189" i="1"/>
  <c r="AA27" i="70"/>
  <c r="AF185" i="1"/>
  <c r="AF184" i="1"/>
  <c r="AF183" i="1"/>
  <c r="AF182" i="1"/>
  <c r="AF181" i="1"/>
  <c r="AF180" i="1"/>
  <c r="AF179" i="1"/>
  <c r="AF178" i="1"/>
  <c r="AF177" i="1"/>
  <c r="AF176" i="1"/>
  <c r="AF175" i="1"/>
  <c r="AF174" i="1"/>
  <c r="EJ176" i="1"/>
  <c r="P27" i="70"/>
  <c r="AF172" i="1"/>
  <c r="AF171" i="1"/>
  <c r="AF170" i="1"/>
  <c r="EJ172" i="1"/>
  <c r="K27" i="70"/>
  <c r="AF169" i="1"/>
  <c r="AF168" i="1"/>
  <c r="AF167" i="1"/>
  <c r="EJ169" i="1"/>
  <c r="I27" i="70"/>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DS25" i="29"/>
  <c r="AB217" i="1"/>
  <c r="DQ25" i="29"/>
  <c r="AB216" i="1"/>
  <c r="DO25" i="29"/>
  <c r="AB215" i="1"/>
  <c r="DM25" i="29"/>
  <c r="AB214" i="1"/>
  <c r="DK25" i="29"/>
  <c r="AB213" i="1"/>
  <c r="DI25" i="29"/>
  <c r="AB211" i="1"/>
  <c r="EI211" i="1"/>
  <c r="AR25" i="70"/>
  <c r="AB210" i="1"/>
  <c r="AB209" i="1"/>
  <c r="AB208" i="1"/>
  <c r="AB207" i="1"/>
  <c r="EI208" i="1"/>
  <c r="AP25" i="70"/>
  <c r="AB206" i="1"/>
  <c r="AB205" i="1"/>
  <c r="AB204" i="1"/>
  <c r="AB203" i="1"/>
  <c r="EI205" i="1"/>
  <c r="AN25" i="70"/>
  <c r="AB202" i="1"/>
  <c r="AB201" i="1"/>
  <c r="AB200" i="1"/>
  <c r="EI202" i="1"/>
  <c r="AL25" i="70"/>
  <c r="AB198" i="1"/>
  <c r="AB197" i="1"/>
  <c r="AB196" i="1"/>
  <c r="AB195" i="1"/>
  <c r="AB194" i="1"/>
  <c r="AB193" i="1"/>
  <c r="AB192" i="1"/>
  <c r="AB191" i="1"/>
  <c r="AB190" i="1"/>
  <c r="AB189" i="1"/>
  <c r="AB188" i="1"/>
  <c r="AB187" i="1"/>
  <c r="EI189" i="1"/>
  <c r="AA25" i="70"/>
  <c r="AB185" i="1"/>
  <c r="AB184" i="1"/>
  <c r="AB183" i="1"/>
  <c r="AB182" i="1"/>
  <c r="EI182" i="1"/>
  <c r="T25" i="70"/>
  <c r="AB179" i="1"/>
  <c r="AB178" i="1"/>
  <c r="AB177" i="1"/>
  <c r="AB176" i="1"/>
  <c r="AB175" i="1"/>
  <c r="AB174" i="1"/>
  <c r="AB172" i="1"/>
  <c r="AB171" i="1"/>
  <c r="AB170" i="1"/>
  <c r="EI172" i="1"/>
  <c r="K25" i="70"/>
  <c r="AB169" i="1"/>
  <c r="AB168" i="1"/>
  <c r="AB167" i="1"/>
  <c r="EI169" i="1"/>
  <c r="I25" i="70"/>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c r="X262" i="1"/>
  <c r="FU262" i="1"/>
  <c r="X261" i="1"/>
  <c r="FU261" i="1"/>
  <c r="X260" i="1"/>
  <c r="FU260" i="1"/>
  <c r="X259" i="1"/>
  <c r="FU259" i="1"/>
  <c r="X258" i="1"/>
  <c r="FU258" i="1"/>
  <c r="X257" i="1"/>
  <c r="FU257" i="1"/>
  <c r="X256" i="1"/>
  <c r="FU256" i="1"/>
  <c r="X255" i="1"/>
  <c r="FU255" i="1"/>
  <c r="X254" i="1"/>
  <c r="FU254" i="1"/>
  <c r="X253" i="1"/>
  <c r="FU253" i="1"/>
  <c r="X252" i="1"/>
  <c r="X250" i="1"/>
  <c r="FU250" i="1"/>
  <c r="X249" i="1"/>
  <c r="FU249" i="1"/>
  <c r="X248" i="1"/>
  <c r="FU248" i="1"/>
  <c r="X247" i="1"/>
  <c r="FU247" i="1"/>
  <c r="X246" i="1"/>
  <c r="FU246" i="1"/>
  <c r="X245" i="1"/>
  <c r="FU245" i="1"/>
  <c r="X244" i="1"/>
  <c r="FU244" i="1"/>
  <c r="X243" i="1"/>
  <c r="FU243" i="1"/>
  <c r="X242" i="1"/>
  <c r="FU242" i="1"/>
  <c r="X241" i="1"/>
  <c r="FU241" i="1"/>
  <c r="X240" i="1"/>
  <c r="FU240" i="1"/>
  <c r="X239" i="1"/>
  <c r="X237" i="1"/>
  <c r="FU237" i="1"/>
  <c r="X236" i="1"/>
  <c r="FU236" i="1"/>
  <c r="X235" i="1"/>
  <c r="FU235" i="1"/>
  <c r="X234" i="1"/>
  <c r="FU234" i="1"/>
  <c r="X233" i="1"/>
  <c r="FU233" i="1"/>
  <c r="X232" i="1"/>
  <c r="FU232" i="1"/>
  <c r="X231" i="1"/>
  <c r="FU231" i="1"/>
  <c r="X230" i="1"/>
  <c r="FU230" i="1"/>
  <c r="X229" i="1"/>
  <c r="FU229" i="1"/>
  <c r="X228" i="1"/>
  <c r="FU228" i="1"/>
  <c r="X227" i="1"/>
  <c r="FU227" i="1"/>
  <c r="X226" i="1"/>
  <c r="X224" i="1"/>
  <c r="FU224" i="1"/>
  <c r="X223" i="1"/>
  <c r="FU223" i="1"/>
  <c r="X222" i="1"/>
  <c r="FU222" i="1"/>
  <c r="X221" i="1"/>
  <c r="FU221" i="1"/>
  <c r="X220" i="1"/>
  <c r="FU220" i="1"/>
  <c r="X219" i="1"/>
  <c r="FU219" i="1"/>
  <c r="X218" i="1"/>
  <c r="DS23" i="29"/>
  <c r="X217" i="1"/>
  <c r="DQ23" i="29"/>
  <c r="X216" i="1"/>
  <c r="DO23" i="29"/>
  <c r="X215" i="1"/>
  <c r="DM23" i="29"/>
  <c r="X214" i="1"/>
  <c r="DK23" i="29"/>
  <c r="X211" i="1"/>
  <c r="FU211" i="1"/>
  <c r="X210" i="1"/>
  <c r="FU210" i="1"/>
  <c r="X209" i="1"/>
  <c r="X208" i="1"/>
  <c r="FU208" i="1"/>
  <c r="X207" i="1"/>
  <c r="FU207" i="1"/>
  <c r="X206" i="1"/>
  <c r="X205" i="1"/>
  <c r="FU205" i="1"/>
  <c r="X204" i="1"/>
  <c r="FU204" i="1"/>
  <c r="X203" i="1"/>
  <c r="X202" i="1"/>
  <c r="FU202" i="1"/>
  <c r="X201" i="1"/>
  <c r="FU201" i="1"/>
  <c r="X200" i="1"/>
  <c r="X198" i="1"/>
  <c r="FU198" i="1"/>
  <c r="X197" i="1"/>
  <c r="FU197" i="1"/>
  <c r="X196" i="1"/>
  <c r="X195" i="1"/>
  <c r="FU195" i="1"/>
  <c r="X194" i="1"/>
  <c r="FU194" i="1"/>
  <c r="X193" i="1"/>
  <c r="X192" i="1"/>
  <c r="FU192" i="1"/>
  <c r="X191" i="1"/>
  <c r="FU191" i="1"/>
  <c r="X190" i="1"/>
  <c r="X189" i="1"/>
  <c r="FU189" i="1"/>
  <c r="X188" i="1"/>
  <c r="FU188" i="1"/>
  <c r="X187" i="1"/>
  <c r="X185" i="1"/>
  <c r="X184" i="1"/>
  <c r="FU184" i="1"/>
  <c r="X183" i="1"/>
  <c r="X182" i="1"/>
  <c r="FU182" i="1"/>
  <c r="X181" i="1"/>
  <c r="FU181" i="1"/>
  <c r="X180" i="1"/>
  <c r="X179" i="1"/>
  <c r="FU179" i="1"/>
  <c r="X178" i="1"/>
  <c r="FU178" i="1"/>
  <c r="X177" i="1"/>
  <c r="X176" i="1"/>
  <c r="FU176" i="1"/>
  <c r="X175" i="1"/>
  <c r="FU175" i="1"/>
  <c r="X174" i="1"/>
  <c r="X172" i="1"/>
  <c r="X171" i="1"/>
  <c r="X170" i="1"/>
  <c r="EH172" i="1"/>
  <c r="K23" i="70"/>
  <c r="X169" i="1"/>
  <c r="X168" i="1"/>
  <c r="X167" i="1"/>
  <c r="X166" i="1"/>
  <c r="X165" i="1"/>
  <c r="X164" i="1"/>
  <c r="X163" i="1"/>
  <c r="X162" i="1"/>
  <c r="X161" i="1"/>
  <c r="X159" i="1"/>
  <c r="FU159" i="1"/>
  <c r="X158" i="1"/>
  <c r="FU158" i="1"/>
  <c r="X157" i="1"/>
  <c r="FU157" i="1"/>
  <c r="X156" i="1"/>
  <c r="FU156" i="1"/>
  <c r="X155" i="1"/>
  <c r="FU155" i="1"/>
  <c r="X154" i="1"/>
  <c r="FU154" i="1"/>
  <c r="X153" i="1"/>
  <c r="FU153" i="1"/>
  <c r="X152" i="1"/>
  <c r="FU152" i="1"/>
  <c r="X151" i="1"/>
  <c r="FU151" i="1"/>
  <c r="X150" i="1"/>
  <c r="FU150" i="1"/>
  <c r="X149" i="1"/>
  <c r="FU149" i="1"/>
  <c r="X148" i="1"/>
  <c r="X146" i="1"/>
  <c r="FU146" i="1"/>
  <c r="X145" i="1"/>
  <c r="FU145" i="1"/>
  <c r="X144" i="1"/>
  <c r="FU144" i="1"/>
  <c r="X143" i="1"/>
  <c r="FU143" i="1"/>
  <c r="X142" i="1"/>
  <c r="FU142" i="1"/>
  <c r="X141" i="1"/>
  <c r="FU141" i="1"/>
  <c r="X140" i="1"/>
  <c r="FU140" i="1"/>
  <c r="X139" i="1"/>
  <c r="FU139" i="1"/>
  <c r="X138" i="1"/>
  <c r="FU138" i="1"/>
  <c r="X137" i="1"/>
  <c r="FU137" i="1"/>
  <c r="X136" i="1"/>
  <c r="FU136" i="1"/>
  <c r="X135" i="1"/>
  <c r="FU135" i="1"/>
  <c r="X133" i="1"/>
  <c r="FU133" i="1"/>
  <c r="X132" i="1"/>
  <c r="FU132" i="1"/>
  <c r="X131" i="1"/>
  <c r="FU131" i="1"/>
  <c r="X130" i="1"/>
  <c r="FU130" i="1"/>
  <c r="X129" i="1"/>
  <c r="FU129" i="1"/>
  <c r="X128" i="1"/>
  <c r="FU128" i="1"/>
  <c r="X127" i="1"/>
  <c r="FU127" i="1"/>
  <c r="X126" i="1"/>
  <c r="FU126" i="1"/>
  <c r="X125" i="1"/>
  <c r="FU125" i="1"/>
  <c r="X124" i="1"/>
  <c r="FU124" i="1"/>
  <c r="X123" i="1"/>
  <c r="FU123" i="1"/>
  <c r="X122" i="1"/>
  <c r="X120" i="1"/>
  <c r="FU120" i="1"/>
  <c r="X119" i="1"/>
  <c r="FU119" i="1"/>
  <c r="X118" i="1"/>
  <c r="FU118" i="1"/>
  <c r="X117" i="1"/>
  <c r="FU117" i="1"/>
  <c r="X116" i="1"/>
  <c r="FU116" i="1"/>
  <c r="X115" i="1"/>
  <c r="FU115" i="1"/>
  <c r="X114" i="1"/>
  <c r="FU114" i="1"/>
  <c r="X113" i="1"/>
  <c r="FU113" i="1"/>
  <c r="X112" i="1"/>
  <c r="FU112" i="1"/>
  <c r="X111" i="1"/>
  <c r="FU111" i="1"/>
  <c r="X110" i="1"/>
  <c r="FU110" i="1"/>
  <c r="X109" i="1"/>
  <c r="X107" i="1"/>
  <c r="FU107" i="1"/>
  <c r="X106" i="1"/>
  <c r="FU106" i="1"/>
  <c r="X105" i="1"/>
  <c r="FU105" i="1"/>
  <c r="X104" i="1"/>
  <c r="FU104" i="1"/>
  <c r="X103" i="1"/>
  <c r="FU103" i="1"/>
  <c r="X102" i="1"/>
  <c r="FU102" i="1"/>
  <c r="X101" i="1"/>
  <c r="FU101" i="1"/>
  <c r="X100" i="1"/>
  <c r="FU100" i="1"/>
  <c r="X99" i="1"/>
  <c r="FU99" i="1"/>
  <c r="X98" i="1"/>
  <c r="FU98" i="1"/>
  <c r="X97" i="1"/>
  <c r="FU97" i="1"/>
  <c r="X96" i="1"/>
  <c r="X94" i="1"/>
  <c r="FU94" i="1"/>
  <c r="X93" i="1"/>
  <c r="FU93" i="1"/>
  <c r="X92" i="1"/>
  <c r="FU92" i="1"/>
  <c r="X91" i="1"/>
  <c r="FU91" i="1"/>
  <c r="X90" i="1"/>
  <c r="FU90" i="1"/>
  <c r="X89" i="1"/>
  <c r="FU89" i="1"/>
  <c r="X88" i="1"/>
  <c r="FU88" i="1"/>
  <c r="X87" i="1"/>
  <c r="FU87" i="1"/>
  <c r="X86" i="1"/>
  <c r="FU86" i="1"/>
  <c r="X85" i="1"/>
  <c r="FU85" i="1"/>
  <c r="X84" i="1"/>
  <c r="FU84" i="1"/>
  <c r="X83" i="1"/>
  <c r="X81" i="1"/>
  <c r="FU81" i="1"/>
  <c r="X80" i="1"/>
  <c r="FU80" i="1"/>
  <c r="X79" i="1"/>
  <c r="FU79" i="1"/>
  <c r="X78" i="1"/>
  <c r="FU78" i="1"/>
  <c r="X77" i="1"/>
  <c r="FU77" i="1"/>
  <c r="X76" i="1"/>
  <c r="FU76" i="1"/>
  <c r="X75" i="1"/>
  <c r="FU75" i="1"/>
  <c r="X74" i="1"/>
  <c r="FU74" i="1"/>
  <c r="X73" i="1"/>
  <c r="FU73" i="1"/>
  <c r="X72" i="1"/>
  <c r="FU72" i="1"/>
  <c r="X71" i="1"/>
  <c r="FU71" i="1"/>
  <c r="X70" i="1"/>
  <c r="X68" i="1"/>
  <c r="FU68" i="1"/>
  <c r="X67" i="1"/>
  <c r="FU67" i="1"/>
  <c r="X66" i="1"/>
  <c r="FU66" i="1"/>
  <c r="X65" i="1"/>
  <c r="FU65" i="1"/>
  <c r="X64" i="1"/>
  <c r="FU64" i="1"/>
  <c r="X63" i="1"/>
  <c r="FU63" i="1"/>
  <c r="X62" i="1"/>
  <c r="FU62" i="1"/>
  <c r="X61" i="1"/>
  <c r="FU61" i="1"/>
  <c r="X60" i="1"/>
  <c r="FU60" i="1"/>
  <c r="X59" i="1"/>
  <c r="FU59" i="1"/>
  <c r="X58" i="1"/>
  <c r="FU58" i="1"/>
  <c r="X57" i="1"/>
  <c r="X55" i="1"/>
  <c r="FU55" i="1"/>
  <c r="X54" i="1"/>
  <c r="FU54" i="1"/>
  <c r="X53" i="1"/>
  <c r="FU53" i="1"/>
  <c r="X52" i="1"/>
  <c r="FU52" i="1"/>
  <c r="X51" i="1"/>
  <c r="FU51" i="1"/>
  <c r="X50" i="1"/>
  <c r="FU50" i="1"/>
  <c r="X49" i="1"/>
  <c r="FU49" i="1"/>
  <c r="X48" i="1"/>
  <c r="FU48" i="1"/>
  <c r="X47" i="1"/>
  <c r="FU47" i="1"/>
  <c r="X46" i="1"/>
  <c r="FU46" i="1"/>
  <c r="X45" i="1"/>
  <c r="FU45" i="1"/>
  <c r="X44" i="1"/>
  <c r="X42" i="1"/>
  <c r="FU42" i="1"/>
  <c r="X41" i="1"/>
  <c r="FU41" i="1"/>
  <c r="X40" i="1"/>
  <c r="FU40" i="1"/>
  <c r="X39" i="1"/>
  <c r="FU39" i="1"/>
  <c r="X38" i="1"/>
  <c r="FU38" i="1"/>
  <c r="X37" i="1"/>
  <c r="FU37" i="1"/>
  <c r="X36" i="1"/>
  <c r="FU36" i="1"/>
  <c r="X35" i="1"/>
  <c r="FU35" i="1"/>
  <c r="X34" i="1"/>
  <c r="FU34" i="1"/>
  <c r="X33" i="1"/>
  <c r="FU33" i="1"/>
  <c r="X32" i="1"/>
  <c r="FU32" i="1"/>
  <c r="X31" i="1"/>
  <c r="X29" i="1"/>
  <c r="FU29" i="1"/>
  <c r="X28" i="1"/>
  <c r="FU28" i="1"/>
  <c r="X27" i="1"/>
  <c r="FU27" i="1"/>
  <c r="X26" i="1"/>
  <c r="FU26" i="1"/>
  <c r="X25" i="1"/>
  <c r="FU25" i="1"/>
  <c r="X24" i="1"/>
  <c r="FU24" i="1"/>
  <c r="X23" i="1"/>
  <c r="FU23" i="1"/>
  <c r="X22" i="1"/>
  <c r="FU22" i="1"/>
  <c r="X21" i="1"/>
  <c r="FU21" i="1"/>
  <c r="X20" i="1"/>
  <c r="FU20" i="1"/>
  <c r="X19" i="1"/>
  <c r="FU19" i="1"/>
  <c r="X18" i="1"/>
  <c r="X16" i="1"/>
  <c r="FU16" i="1"/>
  <c r="X15" i="1"/>
  <c r="FU15" i="1"/>
  <c r="X14" i="1"/>
  <c r="FU14" i="1"/>
  <c r="X13" i="1"/>
  <c r="FU13" i="1"/>
  <c r="X12" i="1"/>
  <c r="FU12" i="1"/>
  <c r="X11" i="1"/>
  <c r="FU11" i="1"/>
  <c r="X10" i="1"/>
  <c r="FU10" i="1"/>
  <c r="X9" i="1"/>
  <c r="FU9" i="1"/>
  <c r="X8" i="1"/>
  <c r="FU8" i="1"/>
  <c r="X7" i="1"/>
  <c r="FU7" i="1"/>
  <c r="X6" i="1"/>
  <c r="FU6" i="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DS18" i="29"/>
  <c r="P217" i="1"/>
  <c r="DQ18" i="29"/>
  <c r="P216" i="1"/>
  <c r="DO18" i="29"/>
  <c r="P215" i="1"/>
  <c r="DM18" i="29"/>
  <c r="P214" i="1"/>
  <c r="DK18" i="29"/>
  <c r="P213" i="1"/>
  <c r="DI18" i="29"/>
  <c r="P211" i="1"/>
  <c r="P210" i="1"/>
  <c r="P209" i="1"/>
  <c r="EF211" i="1"/>
  <c r="AR18" i="70"/>
  <c r="P208" i="1"/>
  <c r="P207" i="1"/>
  <c r="P206" i="1"/>
  <c r="P205" i="1"/>
  <c r="P204" i="1"/>
  <c r="P203" i="1"/>
  <c r="EF205" i="1"/>
  <c r="AN18" i="70"/>
  <c r="P202" i="1"/>
  <c r="P201" i="1"/>
  <c r="P200" i="1"/>
  <c r="P198" i="1"/>
  <c r="P197" i="1"/>
  <c r="P196" i="1"/>
  <c r="EF198" i="1"/>
  <c r="AG18" i="70"/>
  <c r="P195" i="1"/>
  <c r="P194" i="1"/>
  <c r="P193" i="1"/>
  <c r="P192" i="1"/>
  <c r="P191" i="1"/>
  <c r="P190" i="1"/>
  <c r="P189" i="1"/>
  <c r="P188" i="1"/>
  <c r="P187" i="1"/>
  <c r="P185" i="1"/>
  <c r="P184" i="1"/>
  <c r="P183" i="1"/>
  <c r="EF185" i="1"/>
  <c r="V18" i="70"/>
  <c r="P182" i="1"/>
  <c r="P181" i="1"/>
  <c r="P180" i="1"/>
  <c r="P179" i="1"/>
  <c r="P178" i="1"/>
  <c r="P177" i="1"/>
  <c r="P176" i="1"/>
  <c r="P175" i="1"/>
  <c r="P174" i="1"/>
  <c r="EF176" i="1"/>
  <c r="P18" i="70"/>
  <c r="P172" i="1"/>
  <c r="P171" i="1"/>
  <c r="P170" i="1"/>
  <c r="EF172" i="1"/>
  <c r="K18" i="70"/>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DS14" i="29"/>
  <c r="H217" i="1"/>
  <c r="DQ14" i="29"/>
  <c r="H216" i="1"/>
  <c r="DO14" i="29"/>
  <c r="H209" i="1"/>
  <c r="H206" i="1"/>
  <c r="H205" i="1"/>
  <c r="H202" i="1"/>
  <c r="H201" i="1"/>
  <c r="H198" i="1"/>
  <c r="H197" i="1"/>
  <c r="H196" i="1"/>
  <c r="ED198" i="1"/>
  <c r="AG14" i="70"/>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EC169" i="1"/>
  <c r="I12" i="70"/>
  <c r="D168" i="1"/>
  <c r="D169" i="1"/>
  <c r="D170" i="1"/>
  <c r="D171" i="1"/>
  <c r="D172" i="1"/>
  <c r="D175" i="1"/>
  <c r="EC176" i="1"/>
  <c r="P12" i="70"/>
  <c r="D176" i="1"/>
  <c r="D177" i="1"/>
  <c r="D178" i="1"/>
  <c r="D179" i="1"/>
  <c r="D180" i="1"/>
  <c r="D181" i="1"/>
  <c r="D182" i="1"/>
  <c r="D183" i="1"/>
  <c r="EC185" i="1"/>
  <c r="V12" i="70"/>
  <c r="D184" i="1"/>
  <c r="D185" i="1"/>
  <c r="D187" i="1"/>
  <c r="EC189" i="1"/>
  <c r="AA12" i="70"/>
  <c r="D188" i="1"/>
  <c r="D189" i="1"/>
  <c r="D190" i="1"/>
  <c r="EC192" i="1"/>
  <c r="AC12" i="70"/>
  <c r="D191" i="1"/>
  <c r="D192" i="1"/>
  <c r="D193" i="1"/>
  <c r="D194" i="1"/>
  <c r="D195" i="1"/>
  <c r="D196" i="1"/>
  <c r="D197" i="1"/>
  <c r="D198" i="1"/>
  <c r="D200" i="1"/>
  <c r="EC202" i="1"/>
  <c r="D201" i="1"/>
  <c r="D202" i="1"/>
  <c r="D203" i="1"/>
  <c r="EC205" i="1"/>
  <c r="D204" i="1"/>
  <c r="D205" i="1"/>
  <c r="D206" i="1"/>
  <c r="EC208" i="1"/>
  <c r="D207" i="1"/>
  <c r="D208" i="1"/>
  <c r="D209" i="1"/>
  <c r="D210" i="1"/>
  <c r="EC211" i="1"/>
  <c r="D211" i="1"/>
  <c r="D213" i="1"/>
  <c r="DI12" i="29"/>
  <c r="D214" i="1"/>
  <c r="DK12" i="29"/>
  <c r="D215" i="1"/>
  <c r="DM12" i="29"/>
  <c r="D216" i="1"/>
  <c r="DO12" i="29"/>
  <c r="D217" i="1"/>
  <c r="DQ12" i="29"/>
  <c r="D218" i="1"/>
  <c r="DS12" i="29"/>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c r="C55" i="1"/>
  <c r="C68" i="1"/>
  <c r="C81" i="1"/>
  <c r="C94" i="1"/>
  <c r="C107" i="1"/>
  <c r="C120" i="1"/>
  <c r="C133" i="1"/>
  <c r="C146" i="1"/>
  <c r="C159" i="1"/>
  <c r="C172" i="1"/>
  <c r="C185" i="1"/>
  <c r="B19" i="1"/>
  <c r="B20" i="1"/>
  <c r="B21" i="1"/>
  <c r="B34" i="1"/>
  <c r="B22" i="1"/>
  <c r="B35" i="1"/>
  <c r="B23" i="1"/>
  <c r="B24" i="1"/>
  <c r="B25" i="1"/>
  <c r="B38" i="1"/>
  <c r="B51" i="1"/>
  <c r="B64" i="1"/>
  <c r="B26" i="1"/>
  <c r="B39" i="1"/>
  <c r="B27" i="1"/>
  <c r="B40" i="1"/>
  <c r="B28" i="1"/>
  <c r="B29" i="1"/>
  <c r="B42" i="1"/>
  <c r="B18" i="1"/>
  <c r="B31" i="1"/>
  <c r="C19" i="1"/>
  <c r="C32" i="1"/>
  <c r="C45" i="1"/>
  <c r="C58" i="1"/>
  <c r="C71" i="1"/>
  <c r="C84" i="1"/>
  <c r="C97" i="1"/>
  <c r="C110" i="1"/>
  <c r="C123" i="1"/>
  <c r="C136" i="1"/>
  <c r="C149" i="1"/>
  <c r="C162" i="1"/>
  <c r="C20" i="1"/>
  <c r="C33" i="1"/>
  <c r="C46" i="1"/>
  <c r="C59" i="1"/>
  <c r="C72" i="1"/>
  <c r="C85" i="1"/>
  <c r="C98" i="1"/>
  <c r="C111" i="1"/>
  <c r="C124" i="1"/>
  <c r="C137" i="1"/>
  <c r="C150" i="1"/>
  <c r="C163" i="1"/>
  <c r="C176" i="1"/>
  <c r="C189" i="1"/>
  <c r="C202" i="1"/>
  <c r="C215" i="1"/>
  <c r="C228" i="1"/>
  <c r="C241" i="1"/>
  <c r="C254" i="1"/>
  <c r="C267" i="1"/>
  <c r="C280" i="1"/>
  <c r="C292" i="1"/>
  <c r="C304" i="1"/>
  <c r="C316" i="1"/>
  <c r="C328" i="1"/>
  <c r="C340" i="1"/>
  <c r="C352" i="1"/>
  <c r="C364" i="1"/>
  <c r="C376" i="1"/>
  <c r="C21" i="1"/>
  <c r="C34" i="1"/>
  <c r="C47" i="1"/>
  <c r="C60" i="1"/>
  <c r="C73" i="1"/>
  <c r="C86" i="1"/>
  <c r="C99" i="1"/>
  <c r="C112" i="1"/>
  <c r="C125" i="1"/>
  <c r="C138" i="1"/>
  <c r="C151" i="1"/>
  <c r="C164" i="1"/>
  <c r="C177" i="1"/>
  <c r="C190" i="1"/>
  <c r="C203" i="1"/>
  <c r="C216" i="1"/>
  <c r="C229" i="1"/>
  <c r="C242" i="1"/>
  <c r="C255" i="1"/>
  <c r="C268" i="1"/>
  <c r="C281" i="1"/>
  <c r="C293" i="1"/>
  <c r="C305" i="1"/>
  <c r="C317" i="1"/>
  <c r="C329" i="1"/>
  <c r="C341" i="1"/>
  <c r="C353" i="1"/>
  <c r="C365" i="1"/>
  <c r="C377" i="1"/>
  <c r="C22" i="1"/>
  <c r="C35" i="1"/>
  <c r="C48" i="1"/>
  <c r="C61" i="1"/>
  <c r="C74" i="1"/>
  <c r="C87" i="1"/>
  <c r="C100" i="1"/>
  <c r="C113" i="1"/>
  <c r="C126" i="1"/>
  <c r="C139" i="1"/>
  <c r="C152" i="1"/>
  <c r="C165" i="1"/>
  <c r="C178" i="1"/>
  <c r="C23" i="1"/>
  <c r="C36" i="1"/>
  <c r="C49" i="1"/>
  <c r="C62" i="1"/>
  <c r="C75" i="1"/>
  <c r="C88" i="1"/>
  <c r="C101" i="1"/>
  <c r="C114" i="1"/>
  <c r="C127" i="1"/>
  <c r="C140" i="1"/>
  <c r="C153" i="1"/>
  <c r="C166" i="1"/>
  <c r="C179" i="1"/>
  <c r="C192" i="1"/>
  <c r="C205" i="1"/>
  <c r="C218" i="1"/>
  <c r="C231" i="1"/>
  <c r="C244" i="1"/>
  <c r="C257" i="1"/>
  <c r="C270" i="1"/>
  <c r="C283" i="1"/>
  <c r="C295" i="1"/>
  <c r="C307" i="1"/>
  <c r="C319" i="1"/>
  <c r="C331" i="1"/>
  <c r="C343" i="1"/>
  <c r="C355" i="1"/>
  <c r="C367" i="1"/>
  <c r="C379" i="1"/>
  <c r="C24" i="1"/>
  <c r="C37" i="1"/>
  <c r="C50" i="1"/>
  <c r="C63" i="1"/>
  <c r="C76" i="1"/>
  <c r="C89" i="1"/>
  <c r="C102" i="1"/>
  <c r="C115" i="1"/>
  <c r="C128" i="1"/>
  <c r="C141" i="1"/>
  <c r="C154" i="1"/>
  <c r="C167" i="1"/>
  <c r="C180" i="1"/>
  <c r="C193" i="1"/>
  <c r="C206" i="1"/>
  <c r="C219" i="1"/>
  <c r="C232" i="1"/>
  <c r="C245" i="1"/>
  <c r="C258" i="1"/>
  <c r="C271" i="1"/>
  <c r="C284" i="1"/>
  <c r="C296" i="1"/>
  <c r="C308" i="1"/>
  <c r="C320" i="1"/>
  <c r="C332" i="1"/>
  <c r="C344" i="1"/>
  <c r="C356" i="1"/>
  <c r="C368" i="1"/>
  <c r="C380" i="1"/>
  <c r="C25" i="1"/>
  <c r="C38" i="1"/>
  <c r="C51" i="1"/>
  <c r="C64" i="1"/>
  <c r="C77" i="1"/>
  <c r="C90" i="1"/>
  <c r="C103" i="1"/>
  <c r="C116" i="1"/>
  <c r="C129" i="1"/>
  <c r="C142" i="1"/>
  <c r="C155" i="1"/>
  <c r="C168" i="1"/>
  <c r="C181" i="1"/>
  <c r="C194" i="1"/>
  <c r="C207" i="1"/>
  <c r="C220" i="1"/>
  <c r="C233" i="1"/>
  <c r="C246" i="1"/>
  <c r="C259" i="1"/>
  <c r="C272" i="1"/>
  <c r="C285" i="1"/>
  <c r="C297" i="1"/>
  <c r="C309" i="1"/>
  <c r="C321" i="1"/>
  <c r="C333" i="1"/>
  <c r="C345" i="1"/>
  <c r="C357" i="1"/>
  <c r="C369" i="1"/>
  <c r="C381" i="1"/>
  <c r="C26" i="1"/>
  <c r="C39" i="1"/>
  <c r="C52" i="1"/>
  <c r="C65" i="1"/>
  <c r="C78" i="1"/>
  <c r="C91" i="1"/>
  <c r="C104" i="1"/>
  <c r="C117" i="1"/>
  <c r="C130" i="1"/>
  <c r="C143" i="1"/>
  <c r="C156" i="1"/>
  <c r="C169" i="1"/>
  <c r="C182" i="1"/>
  <c r="C195" i="1"/>
  <c r="C208" i="1"/>
  <c r="C221" i="1"/>
  <c r="C234" i="1"/>
  <c r="C247" i="1"/>
  <c r="C260" i="1"/>
  <c r="C273" i="1"/>
  <c r="C286" i="1"/>
  <c r="C298" i="1"/>
  <c r="C310" i="1"/>
  <c r="C322" i="1"/>
  <c r="C334" i="1"/>
  <c r="C346" i="1"/>
  <c r="C358" i="1"/>
  <c r="C370" i="1"/>
  <c r="C382" i="1"/>
  <c r="C27" i="1"/>
  <c r="C40" i="1"/>
  <c r="C53" i="1"/>
  <c r="C66" i="1"/>
  <c r="C79" i="1"/>
  <c r="C92" i="1"/>
  <c r="C105" i="1"/>
  <c r="C118" i="1"/>
  <c r="C131" i="1"/>
  <c r="C144" i="1"/>
  <c r="C157" i="1"/>
  <c r="C170" i="1"/>
  <c r="C183" i="1"/>
  <c r="C196" i="1"/>
  <c r="C209" i="1"/>
  <c r="C222" i="1"/>
  <c r="C235" i="1"/>
  <c r="C248" i="1"/>
  <c r="C261" i="1"/>
  <c r="C274" i="1"/>
  <c r="C287" i="1"/>
  <c r="C299" i="1"/>
  <c r="C311" i="1"/>
  <c r="C323" i="1"/>
  <c r="C335" i="1"/>
  <c r="C347" i="1"/>
  <c r="C359" i="1"/>
  <c r="C371" i="1"/>
  <c r="C383" i="1"/>
  <c r="C28" i="1"/>
  <c r="C41" i="1"/>
  <c r="C54" i="1"/>
  <c r="C67" i="1"/>
  <c r="C80" i="1"/>
  <c r="C93" i="1"/>
  <c r="C106" i="1"/>
  <c r="C119" i="1"/>
  <c r="C132" i="1"/>
  <c r="C145" i="1"/>
  <c r="C158" i="1"/>
  <c r="C171" i="1"/>
  <c r="C184" i="1"/>
  <c r="C197" i="1"/>
  <c r="C210" i="1"/>
  <c r="C223" i="1"/>
  <c r="C236" i="1"/>
  <c r="C249" i="1"/>
  <c r="C262" i="1"/>
  <c r="C275" i="1"/>
  <c r="C288" i="1"/>
  <c r="C300" i="1"/>
  <c r="C312" i="1"/>
  <c r="C324" i="1"/>
  <c r="C336" i="1"/>
  <c r="C348" i="1"/>
  <c r="C360" i="1"/>
  <c r="C372" i="1"/>
  <c r="C384" i="1"/>
  <c r="C18" i="1"/>
  <c r="C31" i="1"/>
  <c r="C44" i="1"/>
  <c r="C57" i="1"/>
  <c r="C70" i="1"/>
  <c r="C83" i="1"/>
  <c r="C96" i="1"/>
  <c r="C109" i="1"/>
  <c r="C122" i="1"/>
  <c r="C135" i="1"/>
  <c r="C148" i="1"/>
  <c r="C161" i="1"/>
  <c r="AL12" i="70"/>
  <c r="CH27" i="29"/>
  <c r="EZ205" i="1"/>
  <c r="AN72" i="70"/>
  <c r="EX208" i="1"/>
  <c r="AP69" i="70"/>
  <c r="EX205" i="1"/>
  <c r="AN69" i="70"/>
  <c r="EX202" i="1"/>
  <c r="AL69" i="70"/>
  <c r="EV205" i="1"/>
  <c r="AN66" i="70"/>
  <c r="EV202" i="1"/>
  <c r="AL66" i="70"/>
  <c r="ET208" i="1"/>
  <c r="AP63" i="70"/>
  <c r="ET202" i="1"/>
  <c r="AL63" i="70"/>
  <c r="ER208" i="1"/>
  <c r="AP60" i="70"/>
  <c r="ER205" i="1"/>
  <c r="AN60" i="70"/>
  <c r="ER202" i="1"/>
  <c r="AL60" i="70"/>
  <c r="EP205" i="1"/>
  <c r="AN57" i="70"/>
  <c r="EP202" i="1"/>
  <c r="AL57" i="70"/>
  <c r="EP211" i="1"/>
  <c r="AR57" i="70"/>
  <c r="EN208" i="1"/>
  <c r="AP54" i="70"/>
  <c r="EN202" i="1"/>
  <c r="AL54" i="70"/>
  <c r="EL202" i="1"/>
  <c r="AL51" i="70"/>
  <c r="EJ211" i="1"/>
  <c r="AR27" i="70"/>
  <c r="EJ208" i="1"/>
  <c r="AP27" i="70"/>
  <c r="FU203" i="1"/>
  <c r="FU206" i="1"/>
  <c r="EH208" i="1"/>
  <c r="AP23" i="70"/>
  <c r="FU209" i="1"/>
  <c r="EF208" i="1"/>
  <c r="AP18" i="70"/>
  <c r="EF202" i="1"/>
  <c r="AL18" i="70"/>
  <c r="AR12" i="70"/>
  <c r="EZ192" i="1"/>
  <c r="AC72" i="70"/>
  <c r="EZ189" i="1"/>
  <c r="AA72" i="70"/>
  <c r="EZ198" i="1"/>
  <c r="AG72" i="70"/>
  <c r="EX192" i="1"/>
  <c r="AC69" i="70"/>
  <c r="EX189" i="1"/>
  <c r="AA69" i="70"/>
  <c r="EV192" i="1"/>
  <c r="AC66" i="70"/>
  <c r="EV189" i="1"/>
  <c r="AA66" i="70"/>
  <c r="EV198" i="1"/>
  <c r="AG66" i="70"/>
  <c r="ET192" i="1"/>
  <c r="AC63" i="70"/>
  <c r="ET189" i="1"/>
  <c r="AA63" i="70"/>
  <c r="ET198" i="1"/>
  <c r="AG63" i="70"/>
  <c r="ER192" i="1"/>
  <c r="AC60" i="70"/>
  <c r="ER189" i="1"/>
  <c r="AA60" i="70"/>
  <c r="ER198" i="1"/>
  <c r="AG60" i="70"/>
  <c r="EP192" i="1"/>
  <c r="AC57" i="70"/>
  <c r="EP189" i="1"/>
  <c r="AA57" i="70"/>
  <c r="EP198" i="1"/>
  <c r="AG57" i="70"/>
  <c r="EN192" i="1"/>
  <c r="AC54" i="70"/>
  <c r="EN189" i="1"/>
  <c r="AA54" i="70"/>
  <c r="EN198" i="1"/>
  <c r="AG54" i="70"/>
  <c r="FR190" i="1"/>
  <c r="EL192" i="1"/>
  <c r="AC51" i="70"/>
  <c r="EL189" i="1"/>
  <c r="AA51" i="70"/>
  <c r="FR193" i="1"/>
  <c r="EL195" i="1"/>
  <c r="AE51" i="70"/>
  <c r="EL198" i="1"/>
  <c r="AG51" i="70"/>
  <c r="EJ198" i="1"/>
  <c r="AG27" i="70"/>
  <c r="EJ195" i="1"/>
  <c r="AE27" i="70"/>
  <c r="EJ192" i="1"/>
  <c r="AC27" i="70"/>
  <c r="FU193" i="1"/>
  <c r="EH195" i="1"/>
  <c r="AE23" i="70"/>
  <c r="FU190" i="1"/>
  <c r="EH192" i="1"/>
  <c r="AC23" i="70"/>
  <c r="EI198" i="1"/>
  <c r="AG25" i="70"/>
  <c r="EH189" i="1"/>
  <c r="AA23" i="70"/>
  <c r="EI195" i="1"/>
  <c r="AE25" i="70"/>
  <c r="FU196" i="1"/>
  <c r="EH198" i="1"/>
  <c r="AG23" i="70"/>
  <c r="EI192" i="1"/>
  <c r="AC25" i="70"/>
  <c r="ED195" i="1"/>
  <c r="AE14" i="70"/>
  <c r="EF195" i="1"/>
  <c r="AE18" i="70"/>
  <c r="EF192" i="1"/>
  <c r="AC18" i="70"/>
  <c r="EF189" i="1"/>
  <c r="AA18" i="70"/>
  <c r="ED192" i="1"/>
  <c r="AC14" i="70"/>
  <c r="ED189" i="1"/>
  <c r="AA14" i="70"/>
  <c r="FD195" i="1"/>
  <c r="AE81" i="70"/>
  <c r="EG195" i="1"/>
  <c r="AE29" i="70"/>
  <c r="AE75" i="70"/>
  <c r="EC195" i="1"/>
  <c r="AE12" i="70"/>
  <c r="EG192" i="1"/>
  <c r="FD192" i="1"/>
  <c r="AC81" i="70"/>
  <c r="FF198" i="1"/>
  <c r="AG83" i="70"/>
  <c r="FE198" i="1"/>
  <c r="AG82" i="70"/>
  <c r="EK192" i="1"/>
  <c r="FF189" i="1"/>
  <c r="AA83" i="70"/>
  <c r="FE189" i="1"/>
  <c r="AA82" i="70"/>
  <c r="EC198" i="1"/>
  <c r="AG12" i="70"/>
  <c r="EG189" i="1"/>
  <c r="FD189" i="1"/>
  <c r="AA81" i="70"/>
  <c r="FF195" i="1"/>
  <c r="AE83" i="70"/>
  <c r="FE195" i="1"/>
  <c r="AE82" i="70"/>
  <c r="EK189" i="1"/>
  <c r="FF192" i="1"/>
  <c r="AC83" i="70"/>
  <c r="FE192" i="1"/>
  <c r="AC82" i="70"/>
  <c r="FD198" i="1"/>
  <c r="AG81" i="70"/>
  <c r="EG198" i="1"/>
  <c r="EK198" i="1"/>
  <c r="EZ179" i="1"/>
  <c r="R72" i="70"/>
  <c r="EZ176" i="1"/>
  <c r="P72" i="70"/>
  <c r="EX179" i="1"/>
  <c r="R69" i="70"/>
  <c r="EX176" i="1"/>
  <c r="P69" i="70"/>
  <c r="EV179" i="1"/>
  <c r="R66" i="70"/>
  <c r="EV176" i="1"/>
  <c r="P66" i="70"/>
  <c r="EV185" i="1"/>
  <c r="V66" i="70"/>
  <c r="ET176" i="1"/>
  <c r="P63" i="70"/>
  <c r="ET185" i="1"/>
  <c r="V63" i="70"/>
  <c r="ER179" i="1"/>
  <c r="R60" i="70"/>
  <c r="ER176" i="1"/>
  <c r="P60" i="70"/>
  <c r="ER185" i="1"/>
  <c r="V60" i="70"/>
  <c r="EP179" i="1"/>
  <c r="R57" i="70"/>
  <c r="EP176" i="1"/>
  <c r="P57" i="70"/>
  <c r="EP185" i="1"/>
  <c r="V57" i="70"/>
  <c r="EN179" i="1"/>
  <c r="R54" i="70"/>
  <c r="EN176" i="1"/>
  <c r="P54" i="70"/>
  <c r="EN185" i="1"/>
  <c r="V54" i="70"/>
  <c r="FR180" i="1"/>
  <c r="EL182" i="1"/>
  <c r="T51" i="70"/>
  <c r="FR177" i="1"/>
  <c r="EL179" i="1"/>
  <c r="R51" i="70"/>
  <c r="EL176" i="1"/>
  <c r="P51" i="70"/>
  <c r="FR183" i="1"/>
  <c r="EL185" i="1"/>
  <c r="V51" i="70"/>
  <c r="EJ185" i="1"/>
  <c r="V27" i="70"/>
  <c r="EJ182" i="1"/>
  <c r="T27" i="70"/>
  <c r="EJ179" i="1"/>
  <c r="R27" i="70"/>
  <c r="FU177" i="1"/>
  <c r="EH179" i="1"/>
  <c r="R23" i="70"/>
  <c r="EI179" i="1"/>
  <c r="R25" i="70"/>
  <c r="EI185" i="1"/>
  <c r="V25" i="70"/>
  <c r="FU174" i="1"/>
  <c r="EH176" i="1"/>
  <c r="P23" i="70"/>
  <c r="EI176" i="1"/>
  <c r="P25" i="70"/>
  <c r="FU180" i="1"/>
  <c r="FZ180" i="1"/>
  <c r="EH182" i="1"/>
  <c r="T23" i="70"/>
  <c r="FU183" i="1"/>
  <c r="EH185" i="1"/>
  <c r="V23" i="70"/>
  <c r="ED182" i="1"/>
  <c r="T14" i="70"/>
  <c r="EF182" i="1"/>
  <c r="T18" i="70"/>
  <c r="EF179" i="1"/>
  <c r="R18" i="70"/>
  <c r="ED185" i="1"/>
  <c r="V14" i="70"/>
  <c r="EK185" i="1"/>
  <c r="V29" i="70"/>
  <c r="ED179" i="1"/>
  <c r="R14" i="70"/>
  <c r="ED176" i="1"/>
  <c r="P14" i="70"/>
  <c r="EC179" i="1"/>
  <c r="R12" i="70"/>
  <c r="FE176" i="1"/>
  <c r="P82" i="70"/>
  <c r="FF176" i="1"/>
  <c r="P83" i="70"/>
  <c r="EG182" i="1"/>
  <c r="FD182" i="1"/>
  <c r="T81" i="70"/>
  <c r="V75" i="70"/>
  <c r="EC182" i="1"/>
  <c r="T12" i="70"/>
  <c r="FD179" i="1"/>
  <c r="R81" i="70"/>
  <c r="EG179" i="1"/>
  <c r="FE185" i="1"/>
  <c r="V82" i="70"/>
  <c r="FF185" i="1"/>
  <c r="V83" i="70"/>
  <c r="EK182" i="1"/>
  <c r="EG176" i="1"/>
  <c r="FD176" i="1"/>
  <c r="P81" i="70"/>
  <c r="FE182" i="1"/>
  <c r="T82" i="70"/>
  <c r="FF182" i="1"/>
  <c r="T83" i="70"/>
  <c r="EK179" i="1"/>
  <c r="FF179" i="1"/>
  <c r="R83" i="70"/>
  <c r="FE179" i="1"/>
  <c r="R82" i="70"/>
  <c r="FD185" i="1"/>
  <c r="V81" i="70"/>
  <c r="EG185" i="1"/>
  <c r="EK176" i="1"/>
  <c r="EZ166" i="1"/>
  <c r="G72" i="70"/>
  <c r="EZ163" i="1"/>
  <c r="E72" i="70"/>
  <c r="EX163" i="1"/>
  <c r="E69" i="70"/>
  <c r="EX172" i="1"/>
  <c r="K69" i="70"/>
  <c r="EV166" i="1"/>
  <c r="G66" i="70"/>
  <c r="EV163" i="1"/>
  <c r="E66" i="70"/>
  <c r="EV172" i="1"/>
  <c r="K66" i="70"/>
  <c r="ET166" i="1"/>
  <c r="G63" i="70"/>
  <c r="ET163" i="1"/>
  <c r="E63" i="70"/>
  <c r="ER169" i="1"/>
  <c r="I60" i="70"/>
  <c r="ER166" i="1"/>
  <c r="G60" i="70"/>
  <c r="ER163" i="1"/>
  <c r="E60" i="70"/>
  <c r="EP166" i="1"/>
  <c r="G57" i="70"/>
  <c r="EP163" i="1"/>
  <c r="E57" i="70"/>
  <c r="EP172" i="1"/>
  <c r="K57" i="70"/>
  <c r="EN166" i="1"/>
  <c r="G54" i="70"/>
  <c r="EN163" i="1"/>
  <c r="E54" i="70"/>
  <c r="EL166" i="1"/>
  <c r="G51" i="70"/>
  <c r="EL163" i="1"/>
  <c r="E51" i="70"/>
  <c r="EH169" i="1"/>
  <c r="I23" i="70"/>
  <c r="EJ163" i="1"/>
  <c r="E27" i="70"/>
  <c r="EJ166" i="1"/>
  <c r="G27" i="70"/>
  <c r="EK172" i="1"/>
  <c r="EH166" i="1"/>
  <c r="G23" i="70"/>
  <c r="EI166" i="1"/>
  <c r="G25" i="70"/>
  <c r="EK169" i="1"/>
  <c r="EH163" i="1"/>
  <c r="E23" i="70"/>
  <c r="EI163" i="1"/>
  <c r="E25" i="70"/>
  <c r="EF169" i="1"/>
  <c r="I18" i="70"/>
  <c r="ED166" i="1"/>
  <c r="G14" i="70"/>
  <c r="EF166" i="1"/>
  <c r="G18" i="70"/>
  <c r="ED163" i="1"/>
  <c r="E14" i="70"/>
  <c r="EF163" i="1"/>
  <c r="E18" i="70"/>
  <c r="ED172" i="1"/>
  <c r="K14" i="70"/>
  <c r="ED169" i="1"/>
  <c r="I14" i="70"/>
  <c r="FF163" i="1"/>
  <c r="E83" i="70"/>
  <c r="FE163" i="1"/>
  <c r="E82" i="70"/>
  <c r="EC172" i="1"/>
  <c r="K12" i="70"/>
  <c r="FD166" i="1"/>
  <c r="G81" i="70"/>
  <c r="EG166" i="1"/>
  <c r="FF172" i="1"/>
  <c r="K83" i="70"/>
  <c r="FE172" i="1"/>
  <c r="K82" i="70"/>
  <c r="I75" i="70"/>
  <c r="I29" i="70"/>
  <c r="EG169" i="1"/>
  <c r="FD169" i="1"/>
  <c r="I81" i="70"/>
  <c r="K29" i="70"/>
  <c r="K75" i="70"/>
  <c r="EC163" i="1"/>
  <c r="E12" i="70"/>
  <c r="EG163" i="1"/>
  <c r="FD163" i="1"/>
  <c r="E81" i="70"/>
  <c r="FE169" i="1"/>
  <c r="I82" i="70"/>
  <c r="FF169" i="1"/>
  <c r="I83" i="70"/>
  <c r="EK166" i="1"/>
  <c r="EC166" i="1"/>
  <c r="G12" i="70"/>
  <c r="FE166" i="1"/>
  <c r="G82" i="70"/>
  <c r="FF166" i="1"/>
  <c r="G83" i="70"/>
  <c r="EG172" i="1"/>
  <c r="FD172" i="1"/>
  <c r="K81" i="70"/>
  <c r="EK163" i="1"/>
  <c r="CZ161" i="1"/>
  <c r="FZ6" i="1"/>
  <c r="FZ10" i="1"/>
  <c r="FZ14" i="1"/>
  <c r="FZ19" i="1"/>
  <c r="FZ23" i="1"/>
  <c r="FZ27" i="1"/>
  <c r="FZ32" i="1"/>
  <c r="FZ36" i="1"/>
  <c r="FZ40" i="1"/>
  <c r="FZ45" i="1"/>
  <c r="FZ49" i="1"/>
  <c r="FZ53" i="1"/>
  <c r="FZ58" i="1"/>
  <c r="FZ62" i="1"/>
  <c r="FZ66" i="1"/>
  <c r="FZ71" i="1"/>
  <c r="FZ75" i="1"/>
  <c r="FZ79" i="1"/>
  <c r="FZ84" i="1"/>
  <c r="FZ88" i="1"/>
  <c r="FZ92" i="1"/>
  <c r="FZ97" i="1"/>
  <c r="FZ101" i="1"/>
  <c r="FZ105" i="1"/>
  <c r="FZ110" i="1"/>
  <c r="FZ114" i="1"/>
  <c r="FZ118" i="1"/>
  <c r="FZ123" i="1"/>
  <c r="FZ127" i="1"/>
  <c r="FZ131" i="1"/>
  <c r="FZ136" i="1"/>
  <c r="FZ140" i="1"/>
  <c r="FZ144" i="1"/>
  <c r="FZ149" i="1"/>
  <c r="FZ153" i="1"/>
  <c r="FZ157" i="1"/>
  <c r="FZ222" i="1"/>
  <c r="FZ227" i="1"/>
  <c r="FZ231" i="1"/>
  <c r="FZ235" i="1"/>
  <c r="FZ240" i="1"/>
  <c r="FZ244" i="1"/>
  <c r="FZ248" i="1"/>
  <c r="FZ253" i="1"/>
  <c r="FZ257" i="1"/>
  <c r="FZ261" i="1"/>
  <c r="FT294" i="1"/>
  <c r="FY294" i="1"/>
  <c r="FZ7" i="1"/>
  <c r="FZ11" i="1"/>
  <c r="FZ15" i="1"/>
  <c r="FZ20" i="1"/>
  <c r="FZ24" i="1"/>
  <c r="FZ28" i="1"/>
  <c r="FZ33" i="1"/>
  <c r="FZ37" i="1"/>
  <c r="FZ41" i="1"/>
  <c r="FZ46" i="1"/>
  <c r="FZ50" i="1"/>
  <c r="FZ54" i="1"/>
  <c r="FZ59" i="1"/>
  <c r="FZ63" i="1"/>
  <c r="FZ67" i="1"/>
  <c r="FZ72" i="1"/>
  <c r="FZ76" i="1"/>
  <c r="FZ80" i="1"/>
  <c r="FZ85" i="1"/>
  <c r="FZ89" i="1"/>
  <c r="FZ93" i="1"/>
  <c r="FZ98" i="1"/>
  <c r="FZ102" i="1"/>
  <c r="FZ106" i="1"/>
  <c r="FZ111" i="1"/>
  <c r="FZ115" i="1"/>
  <c r="FZ119" i="1"/>
  <c r="FZ124" i="1"/>
  <c r="FZ128" i="1"/>
  <c r="FZ132" i="1"/>
  <c r="FZ137" i="1"/>
  <c r="FZ141" i="1"/>
  <c r="FZ145" i="1"/>
  <c r="FZ150" i="1"/>
  <c r="FZ154" i="1"/>
  <c r="FZ158" i="1"/>
  <c r="FZ219" i="1"/>
  <c r="FZ223" i="1"/>
  <c r="FZ228" i="1"/>
  <c r="FZ232" i="1"/>
  <c r="FZ236" i="1"/>
  <c r="FZ241" i="1"/>
  <c r="FZ245" i="1"/>
  <c r="FZ249" i="1"/>
  <c r="FZ254" i="1"/>
  <c r="FZ258" i="1"/>
  <c r="FZ262" i="1"/>
  <c r="FT286" i="1"/>
  <c r="FY286" i="1"/>
  <c r="FZ8" i="1"/>
  <c r="FZ12" i="1"/>
  <c r="FZ16" i="1"/>
  <c r="FZ21" i="1"/>
  <c r="FZ25" i="1"/>
  <c r="FZ29" i="1"/>
  <c r="FZ34" i="1"/>
  <c r="FZ38" i="1"/>
  <c r="FZ42" i="1"/>
  <c r="FZ47" i="1"/>
  <c r="FZ51" i="1"/>
  <c r="FZ55" i="1"/>
  <c r="FZ60" i="1"/>
  <c r="FZ64" i="1"/>
  <c r="FZ68" i="1"/>
  <c r="FZ73" i="1"/>
  <c r="FZ77" i="1"/>
  <c r="FZ81" i="1"/>
  <c r="FZ86" i="1"/>
  <c r="FZ90" i="1"/>
  <c r="FZ94" i="1"/>
  <c r="FZ99" i="1"/>
  <c r="FZ103" i="1"/>
  <c r="FZ107" i="1"/>
  <c r="FZ112" i="1"/>
  <c r="FZ116" i="1"/>
  <c r="FZ120" i="1"/>
  <c r="FZ125" i="1"/>
  <c r="FZ129" i="1"/>
  <c r="FZ133" i="1"/>
  <c r="FZ138" i="1"/>
  <c r="FZ142" i="1"/>
  <c r="FZ146" i="1"/>
  <c r="FZ151" i="1"/>
  <c r="FZ155" i="1"/>
  <c r="FZ159" i="1"/>
  <c r="FZ220" i="1"/>
  <c r="FZ224" i="1"/>
  <c r="FZ229" i="1"/>
  <c r="FZ233" i="1"/>
  <c r="FZ237" i="1"/>
  <c r="FZ242" i="1"/>
  <c r="FZ246" i="1"/>
  <c r="FZ250" i="1"/>
  <c r="FZ255" i="1"/>
  <c r="FZ259" i="1"/>
  <c r="FZ263" i="1"/>
  <c r="FZ9" i="1"/>
  <c r="FZ13" i="1"/>
  <c r="FZ22" i="1"/>
  <c r="FZ26" i="1"/>
  <c r="FZ35" i="1"/>
  <c r="FZ39" i="1"/>
  <c r="FZ48" i="1"/>
  <c r="FZ52" i="1"/>
  <c r="FZ61" i="1"/>
  <c r="FZ65" i="1"/>
  <c r="FZ74" i="1"/>
  <c r="FZ78" i="1"/>
  <c r="FZ87" i="1"/>
  <c r="FZ91" i="1"/>
  <c r="FZ100" i="1"/>
  <c r="FZ104" i="1"/>
  <c r="FZ113" i="1"/>
  <c r="FZ117" i="1"/>
  <c r="FZ126" i="1"/>
  <c r="FZ130" i="1"/>
  <c r="FZ135" i="1"/>
  <c r="FZ139" i="1"/>
  <c r="FZ143" i="1"/>
  <c r="FZ152" i="1"/>
  <c r="FZ156" i="1"/>
  <c r="FZ221" i="1"/>
  <c r="FZ230" i="1"/>
  <c r="FZ234" i="1"/>
  <c r="FZ243" i="1"/>
  <c r="FZ247" i="1"/>
  <c r="FZ256" i="1"/>
  <c r="FZ260" i="1"/>
  <c r="FW135" i="1"/>
  <c r="FM174" i="1"/>
  <c r="H184" i="58"/>
  <c r="AZ198" i="1"/>
  <c r="BP198" i="1"/>
  <c r="BX198" i="1"/>
  <c r="CF198" i="1"/>
  <c r="CN198" i="1"/>
  <c r="CV198" i="1"/>
  <c r="AZ197" i="1"/>
  <c r="BP197" i="1"/>
  <c r="BX197" i="1"/>
  <c r="CF197" i="1"/>
  <c r="CN197" i="1"/>
  <c r="CV197" i="1"/>
  <c r="FZ198" i="1"/>
  <c r="FZ197" i="1"/>
  <c r="AZ196" i="1"/>
  <c r="BP196" i="1"/>
  <c r="BX196" i="1"/>
  <c r="CF196" i="1"/>
  <c r="CN196" i="1"/>
  <c r="CV196" i="1"/>
  <c r="FZ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FU165" i="1"/>
  <c r="FU169" i="1"/>
  <c r="FZ169" i="1"/>
  <c r="FU162" i="1"/>
  <c r="FZ162" i="1"/>
  <c r="FU166" i="1"/>
  <c r="FZ166" i="1"/>
  <c r="FU170" i="1"/>
  <c r="FU163" i="1"/>
  <c r="FZ163" i="1"/>
  <c r="FU167" i="1"/>
  <c r="FZ167" i="1"/>
  <c r="FU171" i="1"/>
  <c r="FZ171" i="1"/>
  <c r="FU164" i="1"/>
  <c r="FZ164" i="1"/>
  <c r="FU168" i="1"/>
  <c r="FZ168" i="1"/>
  <c r="FU172" i="1"/>
  <c r="FZ172" i="1"/>
  <c r="FZ165" i="1"/>
  <c r="FZ170" i="1"/>
  <c r="FW191" i="1"/>
  <c r="FZ191" i="1"/>
  <c r="FW195" i="1"/>
  <c r="FZ195" i="1"/>
  <c r="FW188" i="1"/>
  <c r="FZ188" i="1"/>
  <c r="FW192" i="1"/>
  <c r="FZ192" i="1"/>
  <c r="FW189" i="1"/>
  <c r="FZ189" i="1"/>
  <c r="FW193" i="1"/>
  <c r="FZ193" i="1"/>
  <c r="FW190" i="1"/>
  <c r="FZ190" i="1"/>
  <c r="FW194" i="1"/>
  <c r="FZ194" i="1"/>
  <c r="FW175" i="1"/>
  <c r="FZ175" i="1"/>
  <c r="FZ174" i="1"/>
  <c r="FW178" i="1"/>
  <c r="FZ178" i="1"/>
  <c r="FW182" i="1"/>
  <c r="FZ182" i="1"/>
  <c r="FW179" i="1"/>
  <c r="FZ179" i="1"/>
  <c r="FW183" i="1"/>
  <c r="FZ183" i="1"/>
  <c r="FW176" i="1"/>
  <c r="FZ176" i="1"/>
  <c r="FW180" i="1"/>
  <c r="FW184" i="1"/>
  <c r="FZ184" i="1"/>
  <c r="FW177" i="1"/>
  <c r="FZ177" i="1"/>
  <c r="FW181" i="1"/>
  <c r="FZ181" i="1"/>
  <c r="FW185" i="1"/>
  <c r="FT302" i="1"/>
  <c r="FY302" i="1"/>
  <c r="FT306" i="1"/>
  <c r="FY306" i="1"/>
  <c r="FT312" i="1"/>
  <c r="FY312" i="1"/>
  <c r="FT334" i="1"/>
  <c r="FY334" i="1"/>
  <c r="FT311" i="1"/>
  <c r="FY311" i="1"/>
  <c r="FT329" i="1"/>
  <c r="FY329" i="1"/>
  <c r="FT274" i="1"/>
  <c r="FY274" i="1"/>
  <c r="FT328" i="1"/>
  <c r="FY328" i="1"/>
  <c r="FT343" i="1"/>
  <c r="FY343" i="1"/>
  <c r="FT319" i="1"/>
  <c r="FY319" i="1"/>
  <c r="FT345" i="1"/>
  <c r="FY345" i="1"/>
  <c r="FT346" i="1"/>
  <c r="FY346" i="1"/>
  <c r="FT371" i="1"/>
  <c r="FY371" i="1"/>
  <c r="FT318" i="1"/>
  <c r="FY318" i="1"/>
  <c r="FT271" i="1"/>
  <c r="FY271" i="1"/>
  <c r="FT313" i="1"/>
  <c r="FY313" i="1"/>
  <c r="FT355" i="1"/>
  <c r="FY355" i="1"/>
  <c r="FT361" i="1"/>
  <c r="FY361" i="1"/>
  <c r="FT269" i="1"/>
  <c r="FY269" i="1"/>
  <c r="FT320" i="1"/>
  <c r="FY320" i="1"/>
  <c r="FT357" i="1"/>
  <c r="FY357" i="1"/>
  <c r="FT348" i="1"/>
  <c r="FY348" i="1"/>
  <c r="FT283" i="1"/>
  <c r="FY283" i="1"/>
  <c r="FT304" i="1"/>
  <c r="FY304" i="1"/>
  <c r="AB199" i="1"/>
  <c r="AB238" i="1"/>
  <c r="AB251" i="1"/>
  <c r="AB264" i="1"/>
  <c r="AF17" i="1"/>
  <c r="AF30" i="1"/>
  <c r="AF43" i="1"/>
  <c r="AF56" i="1"/>
  <c r="AF69" i="1"/>
  <c r="AF82" i="1"/>
  <c r="AF95" i="1"/>
  <c r="AF108" i="1"/>
  <c r="AF121" i="1"/>
  <c r="AF134" i="1"/>
  <c r="AF160" i="1"/>
  <c r="AF173" i="1"/>
  <c r="AF186" i="1"/>
  <c r="AF199" i="1"/>
  <c r="AF212" i="1"/>
  <c r="AF238" i="1"/>
  <c r="AF251" i="1"/>
  <c r="AF264" i="1"/>
  <c r="AJ17" i="1"/>
  <c r="CZ17" i="1"/>
  <c r="FT385" i="1"/>
  <c r="FY385" i="1"/>
  <c r="FT338" i="1"/>
  <c r="FY338" i="1"/>
  <c r="FT278" i="1"/>
  <c r="FY278" i="1"/>
  <c r="FT287" i="1"/>
  <c r="FY287" i="1"/>
  <c r="FT315" i="1"/>
  <c r="FY315" i="1"/>
  <c r="FT364" i="1"/>
  <c r="FY364" i="1"/>
  <c r="FT332" i="1"/>
  <c r="FY332" i="1"/>
  <c r="FT335" i="1"/>
  <c r="FY335" i="1"/>
  <c r="D186" i="1"/>
  <c r="X12" i="70"/>
  <c r="D173" i="1"/>
  <c r="D160" i="1"/>
  <c r="D134" i="1"/>
  <c r="D121" i="1"/>
  <c r="D108" i="1"/>
  <c r="D95" i="1"/>
  <c r="D82" i="1"/>
  <c r="D69" i="1"/>
  <c r="D56" i="1"/>
  <c r="D43" i="1"/>
  <c r="D30" i="1"/>
  <c r="D17" i="1"/>
  <c r="T30" i="1"/>
  <c r="T43" i="1"/>
  <c r="T56" i="1"/>
  <c r="T69" i="1"/>
  <c r="T82" i="1"/>
  <c r="T95" i="1"/>
  <c r="T108" i="1"/>
  <c r="T121" i="1"/>
  <c r="T134" i="1"/>
  <c r="T160" i="1"/>
  <c r="T173" i="1"/>
  <c r="T186" i="1"/>
  <c r="T199" i="1"/>
  <c r="AI48" i="70"/>
  <c r="T238" i="1"/>
  <c r="T251" i="1"/>
  <c r="T264" i="1"/>
  <c r="FU18" i="1"/>
  <c r="FZ18" i="1"/>
  <c r="X30" i="1"/>
  <c r="FU30" i="1"/>
  <c r="FZ30" i="1"/>
  <c r="FU31" i="1"/>
  <c r="FZ31" i="1"/>
  <c r="X43" i="1"/>
  <c r="FU43" i="1"/>
  <c r="FZ43" i="1"/>
  <c r="FU44" i="1"/>
  <c r="FZ44" i="1"/>
  <c r="X56" i="1"/>
  <c r="FU56" i="1"/>
  <c r="FZ56" i="1"/>
  <c r="FU57" i="1"/>
  <c r="FZ57" i="1"/>
  <c r="X69" i="1"/>
  <c r="FU69" i="1"/>
  <c r="FZ69" i="1"/>
  <c r="FU70" i="1"/>
  <c r="FZ70" i="1"/>
  <c r="X82" i="1"/>
  <c r="FU82" i="1"/>
  <c r="FZ82" i="1"/>
  <c r="FU83" i="1"/>
  <c r="FZ83" i="1"/>
  <c r="X95" i="1"/>
  <c r="FU95" i="1"/>
  <c r="FZ95" i="1"/>
  <c r="FT365" i="1"/>
  <c r="FY365" i="1"/>
  <c r="FT367" i="1"/>
  <c r="FY367" i="1"/>
  <c r="FT273" i="1"/>
  <c r="FY273" i="1"/>
  <c r="FT275" i="1"/>
  <c r="FY275" i="1"/>
  <c r="FT384" i="1"/>
  <c r="FY384" i="1"/>
  <c r="FT325" i="1"/>
  <c r="FY325" i="1"/>
  <c r="D264" i="1"/>
  <c r="D251" i="1"/>
  <c r="D238" i="1"/>
  <c r="D225" i="1"/>
  <c r="D212" i="1"/>
  <c r="D199" i="1"/>
  <c r="H17" i="1"/>
  <c r="H30" i="1"/>
  <c r="H43" i="1"/>
  <c r="H56" i="1"/>
  <c r="H69" i="1"/>
  <c r="H82" i="1"/>
  <c r="H95" i="1"/>
  <c r="H108" i="1"/>
  <c r="H121" i="1"/>
  <c r="H134" i="1"/>
  <c r="H160" i="1"/>
  <c r="H173" i="1"/>
  <c r="H186" i="1"/>
  <c r="H199" i="1"/>
  <c r="H238" i="1"/>
  <c r="H251" i="1"/>
  <c r="H264" i="1"/>
  <c r="P17" i="1"/>
  <c r="P30" i="1"/>
  <c r="P43" i="1"/>
  <c r="P56" i="1"/>
  <c r="P69" i="1"/>
  <c r="P82" i="1"/>
  <c r="P95" i="1"/>
  <c r="P108" i="1"/>
  <c r="P121" i="1"/>
  <c r="P134" i="1"/>
  <c r="P160" i="1"/>
  <c r="P173" i="1"/>
  <c r="P186" i="1"/>
  <c r="P199" i="1"/>
  <c r="P212" i="1"/>
  <c r="P238" i="1"/>
  <c r="P251" i="1"/>
  <c r="P264" i="1"/>
  <c r="T17" i="1"/>
  <c r="FT333" i="1"/>
  <c r="FY333" i="1"/>
  <c r="FT336" i="1"/>
  <c r="FY336" i="1"/>
  <c r="FT322" i="1"/>
  <c r="FY322" i="1"/>
  <c r="FT295" i="1"/>
  <c r="FY295" i="1"/>
  <c r="FT303" i="1"/>
  <c r="FY303" i="1"/>
  <c r="FT372" i="1"/>
  <c r="FY372" i="1"/>
  <c r="FT279" i="1"/>
  <c r="FY279" i="1"/>
  <c r="AR277" i="1"/>
  <c r="FR277" i="1"/>
  <c r="FW277" i="1"/>
  <c r="AR7" i="1"/>
  <c r="FR7" i="1"/>
  <c r="FW7" i="1"/>
  <c r="AR11" i="1"/>
  <c r="FR11" i="1"/>
  <c r="FW11" i="1"/>
  <c r="AR15" i="1"/>
  <c r="FR15" i="1"/>
  <c r="FW15" i="1"/>
  <c r="AR20" i="1"/>
  <c r="FR20" i="1"/>
  <c r="FW20" i="1"/>
  <c r="AR24" i="1"/>
  <c r="FR24" i="1"/>
  <c r="FW24" i="1"/>
  <c r="AR28" i="1"/>
  <c r="FR28" i="1"/>
  <c r="FW28" i="1"/>
  <c r="AR33" i="1"/>
  <c r="FR33" i="1"/>
  <c r="FW33" i="1"/>
  <c r="AR37" i="1"/>
  <c r="FR37" i="1"/>
  <c r="FW37" i="1"/>
  <c r="AR41" i="1"/>
  <c r="FR41" i="1"/>
  <c r="FW41" i="1"/>
  <c r="AR46" i="1"/>
  <c r="FR46" i="1"/>
  <c r="FW46" i="1"/>
  <c r="AR50" i="1"/>
  <c r="FR50" i="1"/>
  <c r="FW50" i="1"/>
  <c r="AR54" i="1"/>
  <c r="FR54" i="1"/>
  <c r="FW54" i="1"/>
  <c r="AR59" i="1"/>
  <c r="FR59" i="1"/>
  <c r="FW59" i="1"/>
  <c r="AR63" i="1"/>
  <c r="FR63" i="1"/>
  <c r="FW63" i="1"/>
  <c r="AR67" i="1"/>
  <c r="FR67" i="1"/>
  <c r="FW67" i="1"/>
  <c r="AR72" i="1"/>
  <c r="FR72" i="1"/>
  <c r="FW72" i="1"/>
  <c r="AR76" i="1"/>
  <c r="FR76" i="1"/>
  <c r="FW76" i="1"/>
  <c r="AR80" i="1"/>
  <c r="FR80" i="1"/>
  <c r="FW80" i="1"/>
  <c r="AR85" i="1"/>
  <c r="FR85" i="1"/>
  <c r="FW85" i="1"/>
  <c r="AR89" i="1"/>
  <c r="FR89" i="1"/>
  <c r="FW89" i="1"/>
  <c r="AR93" i="1"/>
  <c r="FR93" i="1"/>
  <c r="FW93" i="1"/>
  <c r="AR98" i="1"/>
  <c r="FR98" i="1"/>
  <c r="FW98" i="1"/>
  <c r="AR102" i="1"/>
  <c r="FR102" i="1"/>
  <c r="FW102" i="1"/>
  <c r="AR106" i="1"/>
  <c r="FR106" i="1"/>
  <c r="FW106" i="1"/>
  <c r="AR111" i="1"/>
  <c r="FR111" i="1"/>
  <c r="FW111" i="1"/>
  <c r="AR115" i="1"/>
  <c r="FR115" i="1"/>
  <c r="FW115" i="1"/>
  <c r="AR119" i="1"/>
  <c r="FR119" i="1"/>
  <c r="FW119" i="1"/>
  <c r="AR124" i="1"/>
  <c r="FR124" i="1"/>
  <c r="FW124" i="1"/>
  <c r="AR128" i="1"/>
  <c r="FR128" i="1"/>
  <c r="FW128" i="1"/>
  <c r="AR132" i="1"/>
  <c r="FR132" i="1"/>
  <c r="FW132" i="1"/>
  <c r="AR137" i="1"/>
  <c r="FR137" i="1"/>
  <c r="FW137" i="1"/>
  <c r="AR141" i="1"/>
  <c r="FR141" i="1"/>
  <c r="FW141" i="1"/>
  <c r="AR145" i="1"/>
  <c r="FR145" i="1"/>
  <c r="FW145" i="1"/>
  <c r="AR150" i="1"/>
  <c r="FR150" i="1"/>
  <c r="FW150" i="1"/>
  <c r="AR154" i="1"/>
  <c r="FR154" i="1"/>
  <c r="FW154" i="1"/>
  <c r="AR158" i="1"/>
  <c r="FR158" i="1"/>
  <c r="FW158" i="1"/>
  <c r="AR163" i="1"/>
  <c r="FR163" i="1"/>
  <c r="FW163" i="1"/>
  <c r="AR167" i="1"/>
  <c r="FR167" i="1"/>
  <c r="FW167" i="1"/>
  <c r="AR171" i="1"/>
  <c r="FR171" i="1"/>
  <c r="FW171" i="1"/>
  <c r="AR197" i="1"/>
  <c r="FR197" i="1"/>
  <c r="FW197" i="1"/>
  <c r="FR206" i="1"/>
  <c r="FR210" i="1"/>
  <c r="FR215" i="1"/>
  <c r="AR219" i="1"/>
  <c r="FR219" i="1"/>
  <c r="FW219" i="1"/>
  <c r="AR223" i="1"/>
  <c r="FR223" i="1"/>
  <c r="FW223" i="1"/>
  <c r="AR228" i="1"/>
  <c r="FR228" i="1"/>
  <c r="FW228" i="1"/>
  <c r="AR232" i="1"/>
  <c r="FR232" i="1"/>
  <c r="FW232" i="1"/>
  <c r="AR236" i="1"/>
  <c r="FR236" i="1"/>
  <c r="FW236" i="1"/>
  <c r="AR241" i="1"/>
  <c r="FR241" i="1"/>
  <c r="FW241" i="1"/>
  <c r="AR245" i="1"/>
  <c r="FR245" i="1"/>
  <c r="FW245" i="1"/>
  <c r="AR249" i="1"/>
  <c r="FR249" i="1"/>
  <c r="FW249" i="1"/>
  <c r="AR254" i="1"/>
  <c r="FR254" i="1"/>
  <c r="FW254" i="1"/>
  <c r="AR258" i="1"/>
  <c r="FR258" i="1"/>
  <c r="FW258" i="1"/>
  <c r="AR262" i="1"/>
  <c r="FR262" i="1"/>
  <c r="FW262" i="1"/>
  <c r="BH7" i="1"/>
  <c r="GB7" i="1"/>
  <c r="FS7" i="1"/>
  <c r="FX7" i="1"/>
  <c r="BH11" i="1"/>
  <c r="GB11" i="1"/>
  <c r="FS11" i="1"/>
  <c r="FX11" i="1"/>
  <c r="BH15" i="1"/>
  <c r="GB15" i="1"/>
  <c r="FS15" i="1"/>
  <c r="FX15" i="1"/>
  <c r="BH20" i="1"/>
  <c r="GB20" i="1"/>
  <c r="FS20" i="1"/>
  <c r="FX20" i="1"/>
  <c r="BH24" i="1"/>
  <c r="GB24" i="1"/>
  <c r="FS24" i="1"/>
  <c r="FX24" i="1"/>
  <c r="BH28" i="1"/>
  <c r="GB28" i="1"/>
  <c r="FS28" i="1"/>
  <c r="FX28" i="1"/>
  <c r="BH33" i="1"/>
  <c r="GB33" i="1"/>
  <c r="FS33" i="1"/>
  <c r="FX33" i="1"/>
  <c r="BH37" i="1"/>
  <c r="GB37" i="1"/>
  <c r="FS37" i="1"/>
  <c r="FX37" i="1"/>
  <c r="BH41" i="1"/>
  <c r="GB41" i="1"/>
  <c r="FS41" i="1"/>
  <c r="FX41" i="1"/>
  <c r="BH46" i="1"/>
  <c r="GB46" i="1"/>
  <c r="FS46" i="1"/>
  <c r="FX46" i="1"/>
  <c r="BH50" i="1"/>
  <c r="GB50" i="1"/>
  <c r="FS50" i="1"/>
  <c r="FX50" i="1"/>
  <c r="BH54" i="1"/>
  <c r="GB54" i="1"/>
  <c r="FS54" i="1"/>
  <c r="FX54" i="1"/>
  <c r="BH59" i="1"/>
  <c r="GB59" i="1"/>
  <c r="FS59" i="1"/>
  <c r="FX59" i="1"/>
  <c r="BH63" i="1"/>
  <c r="GB63" i="1"/>
  <c r="FS63" i="1"/>
  <c r="FX63" i="1"/>
  <c r="BH67" i="1"/>
  <c r="GB67" i="1"/>
  <c r="FS67" i="1"/>
  <c r="FX67" i="1"/>
  <c r="BH72" i="1"/>
  <c r="GB72" i="1"/>
  <c r="FS72" i="1"/>
  <c r="FX72" i="1"/>
  <c r="BH76" i="1"/>
  <c r="GB76" i="1"/>
  <c r="FS76" i="1"/>
  <c r="FX76" i="1"/>
  <c r="BH80" i="1"/>
  <c r="GB80" i="1"/>
  <c r="FS80" i="1"/>
  <c r="FX80" i="1"/>
  <c r="BH85" i="1"/>
  <c r="GB85" i="1"/>
  <c r="FS85" i="1"/>
  <c r="FX85" i="1"/>
  <c r="BH89" i="1"/>
  <c r="GB89" i="1"/>
  <c r="FS89" i="1"/>
  <c r="FX89" i="1"/>
  <c r="BH93" i="1"/>
  <c r="GB93" i="1"/>
  <c r="FS93" i="1"/>
  <c r="FX93" i="1"/>
  <c r="BH98" i="1"/>
  <c r="GB98" i="1"/>
  <c r="FS98" i="1"/>
  <c r="FX98" i="1"/>
  <c r="BH102" i="1"/>
  <c r="GB102" i="1"/>
  <c r="FS102" i="1"/>
  <c r="FX102" i="1"/>
  <c r="BH106" i="1"/>
  <c r="GB106" i="1"/>
  <c r="FS106" i="1"/>
  <c r="FX106" i="1"/>
  <c r="BH111" i="1"/>
  <c r="GB111" i="1"/>
  <c r="FS111" i="1"/>
  <c r="FX111" i="1"/>
  <c r="BH115" i="1"/>
  <c r="GB115" i="1"/>
  <c r="FS115" i="1"/>
  <c r="FX115" i="1"/>
  <c r="BH119" i="1"/>
  <c r="GB119" i="1"/>
  <c r="FS119" i="1"/>
  <c r="FX119" i="1"/>
  <c r="BH124" i="1"/>
  <c r="GB124" i="1"/>
  <c r="FS124" i="1"/>
  <c r="FX124" i="1"/>
  <c r="BH128" i="1"/>
  <c r="GB128" i="1"/>
  <c r="FS128" i="1"/>
  <c r="FX128" i="1"/>
  <c r="BH132" i="1"/>
  <c r="GB132" i="1"/>
  <c r="FS132" i="1"/>
  <c r="FX132" i="1"/>
  <c r="BH137" i="1"/>
  <c r="GB137" i="1"/>
  <c r="FS137" i="1"/>
  <c r="FX137" i="1"/>
  <c r="BH141" i="1"/>
  <c r="GB141" i="1"/>
  <c r="FS141" i="1"/>
  <c r="FX141" i="1"/>
  <c r="BH145" i="1"/>
  <c r="GB145" i="1"/>
  <c r="FS145" i="1"/>
  <c r="FX145" i="1"/>
  <c r="BH150" i="1"/>
  <c r="GB150" i="1"/>
  <c r="FS150" i="1"/>
  <c r="FX150" i="1"/>
  <c r="BH154" i="1"/>
  <c r="GB154" i="1"/>
  <c r="FS154" i="1"/>
  <c r="FX154" i="1"/>
  <c r="BH158" i="1"/>
  <c r="GB158" i="1"/>
  <c r="FS158" i="1"/>
  <c r="FX158" i="1"/>
  <c r="BH163" i="1"/>
  <c r="FS163" i="1"/>
  <c r="FX163" i="1"/>
  <c r="BH167" i="1"/>
  <c r="FS167" i="1"/>
  <c r="FX167" i="1"/>
  <c r="BH171" i="1"/>
  <c r="FS171" i="1"/>
  <c r="FX171" i="1"/>
  <c r="FS176" i="1"/>
  <c r="FX176" i="1"/>
  <c r="FS180" i="1"/>
  <c r="FX180" i="1"/>
  <c r="FS184" i="1"/>
  <c r="FX184" i="1"/>
  <c r="FS189" i="1"/>
  <c r="FX189" i="1"/>
  <c r="FS193" i="1"/>
  <c r="FX193" i="1"/>
  <c r="BH197" i="1"/>
  <c r="GB197" i="1"/>
  <c r="FS197" i="1"/>
  <c r="FX197" i="1"/>
  <c r="FS206" i="1"/>
  <c r="FS210" i="1"/>
  <c r="FS215" i="1"/>
  <c r="BH219" i="1"/>
  <c r="GB219" i="1"/>
  <c r="FS219" i="1"/>
  <c r="FX219" i="1"/>
  <c r="BH223" i="1"/>
  <c r="GB223" i="1"/>
  <c r="FS223" i="1"/>
  <c r="FX223" i="1"/>
  <c r="BH228" i="1"/>
  <c r="GB228" i="1"/>
  <c r="FS228" i="1"/>
  <c r="FX228" i="1"/>
  <c r="BH232" i="1"/>
  <c r="GB232" i="1"/>
  <c r="FS232" i="1"/>
  <c r="FX232" i="1"/>
  <c r="BH236" i="1"/>
  <c r="GB236" i="1"/>
  <c r="FS236" i="1"/>
  <c r="FX236" i="1"/>
  <c r="BH241" i="1"/>
  <c r="GB241" i="1"/>
  <c r="FS241" i="1"/>
  <c r="FX241" i="1"/>
  <c r="BH245" i="1"/>
  <c r="GB245" i="1"/>
  <c r="FS245" i="1"/>
  <c r="FX245" i="1"/>
  <c r="BH249" i="1"/>
  <c r="GB249" i="1"/>
  <c r="FS249" i="1"/>
  <c r="FX249" i="1"/>
  <c r="BH254" i="1"/>
  <c r="GB254" i="1"/>
  <c r="FS254" i="1"/>
  <c r="FX254" i="1"/>
  <c r="BH258" i="1"/>
  <c r="GB258" i="1"/>
  <c r="FS258" i="1"/>
  <c r="FX258" i="1"/>
  <c r="BH262" i="1"/>
  <c r="GB262" i="1"/>
  <c r="FS262" i="1"/>
  <c r="FX262" i="1"/>
  <c r="CZ360" i="1"/>
  <c r="FO360" i="1"/>
  <c r="FM360" i="1"/>
  <c r="FN360" i="1"/>
  <c r="FL360" i="1"/>
  <c r="CZ356" i="1"/>
  <c r="FO356" i="1"/>
  <c r="FM356" i="1"/>
  <c r="FN356" i="1"/>
  <c r="FL356" i="1"/>
  <c r="CZ372" i="1"/>
  <c r="FO372" i="1"/>
  <c r="FM372" i="1"/>
  <c r="FN372" i="1"/>
  <c r="FL372" i="1"/>
  <c r="CZ381" i="1"/>
  <c r="FL381" i="1"/>
  <c r="FM381" i="1"/>
  <c r="FN381" i="1"/>
  <c r="FO381" i="1"/>
  <c r="CZ345" i="1"/>
  <c r="FL345" i="1"/>
  <c r="FM345" i="1"/>
  <c r="FN345" i="1"/>
  <c r="FO345" i="1"/>
  <c r="CZ349" i="1"/>
  <c r="FL349" i="1"/>
  <c r="FM349" i="1"/>
  <c r="FN349" i="1"/>
  <c r="FO349" i="1"/>
  <c r="CZ332" i="1"/>
  <c r="FO332" i="1"/>
  <c r="FM332" i="1"/>
  <c r="FN332" i="1"/>
  <c r="FL332" i="1"/>
  <c r="CZ344" i="1"/>
  <c r="FO344" i="1"/>
  <c r="FM344" i="1"/>
  <c r="FN344" i="1"/>
  <c r="FL344" i="1"/>
  <c r="CZ331" i="1"/>
  <c r="FN331" i="1"/>
  <c r="FO331" i="1"/>
  <c r="FL331" i="1"/>
  <c r="FM331" i="1"/>
  <c r="FT314" i="1"/>
  <c r="FY314" i="1"/>
  <c r="FT378" i="1"/>
  <c r="FY378" i="1"/>
  <c r="FT276" i="1"/>
  <c r="FY276" i="1"/>
  <c r="FT354" i="1"/>
  <c r="FY354" i="1"/>
  <c r="FU96" i="1"/>
  <c r="FZ96" i="1"/>
  <c r="X108" i="1"/>
  <c r="FU108" i="1"/>
  <c r="FZ108" i="1"/>
  <c r="FU109" i="1"/>
  <c r="FZ109" i="1"/>
  <c r="X121" i="1"/>
  <c r="FU121" i="1"/>
  <c r="FZ121" i="1"/>
  <c r="FU122" i="1"/>
  <c r="FZ122" i="1"/>
  <c r="X134" i="1"/>
  <c r="FU134" i="1"/>
  <c r="FZ134" i="1"/>
  <c r="FU148" i="1"/>
  <c r="FZ148" i="1"/>
  <c r="X160" i="1"/>
  <c r="FU160" i="1"/>
  <c r="FZ160" i="1"/>
  <c r="FU161" i="1"/>
  <c r="FZ161" i="1"/>
  <c r="X173" i="1"/>
  <c r="FU187" i="1"/>
  <c r="FZ187" i="1"/>
  <c r="X199" i="1"/>
  <c r="FU199" i="1"/>
  <c r="FU200" i="1"/>
  <c r="X212" i="1"/>
  <c r="FU212" i="1"/>
  <c r="FU226" i="1"/>
  <c r="FZ226" i="1"/>
  <c r="X238" i="1"/>
  <c r="FU238" i="1"/>
  <c r="FZ238" i="1"/>
  <c r="FU239" i="1"/>
  <c r="FZ239" i="1"/>
  <c r="X251" i="1"/>
  <c r="FU251" i="1"/>
  <c r="FZ251" i="1"/>
  <c r="FU252" i="1"/>
  <c r="FZ252" i="1"/>
  <c r="X264" i="1"/>
  <c r="FU264" i="1"/>
  <c r="FZ264" i="1"/>
  <c r="AB17" i="1"/>
  <c r="AB30" i="1"/>
  <c r="AB43" i="1"/>
  <c r="AB56" i="1"/>
  <c r="AB69" i="1"/>
  <c r="AB82" i="1"/>
  <c r="AB95" i="1"/>
  <c r="AB108" i="1"/>
  <c r="AB121" i="1"/>
  <c r="AB134" i="1"/>
  <c r="AB160" i="1"/>
  <c r="AB173" i="1"/>
  <c r="AJ199" i="1"/>
  <c r="AI75" i="70"/>
  <c r="AJ238" i="1"/>
  <c r="AJ251" i="1"/>
  <c r="AJ264" i="1"/>
  <c r="AR5" i="1"/>
  <c r="FR5" i="1"/>
  <c r="FW5" i="1"/>
  <c r="AN17" i="1"/>
  <c r="AR9" i="1"/>
  <c r="FR9" i="1"/>
  <c r="FW9" i="1"/>
  <c r="AR13" i="1"/>
  <c r="FR13" i="1"/>
  <c r="FW13" i="1"/>
  <c r="AR18" i="1"/>
  <c r="FR18" i="1"/>
  <c r="FW18" i="1"/>
  <c r="AN30" i="1"/>
  <c r="AR22" i="1"/>
  <c r="FR22" i="1"/>
  <c r="FW22" i="1"/>
  <c r="AR26" i="1"/>
  <c r="FR26" i="1"/>
  <c r="FW26" i="1"/>
  <c r="AR31" i="1"/>
  <c r="FR31" i="1"/>
  <c r="FW31" i="1"/>
  <c r="AN43" i="1"/>
  <c r="AR35" i="1"/>
  <c r="FR35" i="1"/>
  <c r="FW35" i="1"/>
  <c r="AR39" i="1"/>
  <c r="FR39" i="1"/>
  <c r="FW39" i="1"/>
  <c r="AR44" i="1"/>
  <c r="FR44" i="1"/>
  <c r="FW44" i="1"/>
  <c r="AN56" i="1"/>
  <c r="AR48" i="1"/>
  <c r="FR48" i="1"/>
  <c r="FW48" i="1"/>
  <c r="AR52" i="1"/>
  <c r="FR52" i="1"/>
  <c r="FW52" i="1"/>
  <c r="AR57" i="1"/>
  <c r="FR57" i="1"/>
  <c r="FW57" i="1"/>
  <c r="AN69" i="1"/>
  <c r="AR61" i="1"/>
  <c r="FR61" i="1"/>
  <c r="FW61" i="1"/>
  <c r="AR65" i="1"/>
  <c r="FR65" i="1"/>
  <c r="FW65" i="1"/>
  <c r="AR70" i="1"/>
  <c r="FR70" i="1"/>
  <c r="FW70" i="1"/>
  <c r="AN82" i="1"/>
  <c r="AR74" i="1"/>
  <c r="FR74" i="1"/>
  <c r="FW74" i="1"/>
  <c r="AR78" i="1"/>
  <c r="FR78" i="1"/>
  <c r="FW78" i="1"/>
  <c r="AR83" i="1"/>
  <c r="FR83" i="1"/>
  <c r="FW83" i="1"/>
  <c r="AN95" i="1"/>
  <c r="AR87" i="1"/>
  <c r="FR87" i="1"/>
  <c r="FW87" i="1"/>
  <c r="AR91" i="1"/>
  <c r="FR91" i="1"/>
  <c r="FW91" i="1"/>
  <c r="AR96" i="1"/>
  <c r="FR96" i="1"/>
  <c r="FW96" i="1"/>
  <c r="AN108" i="1"/>
  <c r="AR100" i="1"/>
  <c r="FR100" i="1"/>
  <c r="FW100" i="1"/>
  <c r="AR104" i="1"/>
  <c r="FR104" i="1"/>
  <c r="FW104" i="1"/>
  <c r="AR109" i="1"/>
  <c r="FR109" i="1"/>
  <c r="FW109" i="1"/>
  <c r="AN121" i="1"/>
  <c r="AR113" i="1"/>
  <c r="FR113" i="1"/>
  <c r="FW113" i="1"/>
  <c r="AR117" i="1"/>
  <c r="FR117" i="1"/>
  <c r="FW117" i="1"/>
  <c r="AR122" i="1"/>
  <c r="FR122" i="1"/>
  <c r="FW122" i="1"/>
  <c r="AN134" i="1"/>
  <c r="AR126" i="1"/>
  <c r="FR126" i="1"/>
  <c r="FW126" i="1"/>
  <c r="AR130" i="1"/>
  <c r="FR130" i="1"/>
  <c r="FW130" i="1"/>
  <c r="AR139" i="1"/>
  <c r="FR139" i="1"/>
  <c r="FW139" i="1"/>
  <c r="AR143" i="1"/>
  <c r="FR143" i="1"/>
  <c r="FW143" i="1"/>
  <c r="AR148" i="1"/>
  <c r="FR148" i="1"/>
  <c r="FW148" i="1"/>
  <c r="AN160" i="1"/>
  <c r="AR152" i="1"/>
  <c r="FR152" i="1"/>
  <c r="FW152" i="1"/>
  <c r="AR156" i="1"/>
  <c r="FR156" i="1"/>
  <c r="FW156" i="1"/>
  <c r="AR161" i="1"/>
  <c r="FR161" i="1"/>
  <c r="FW161" i="1"/>
  <c r="AN173" i="1"/>
  <c r="AR165" i="1"/>
  <c r="FR165" i="1"/>
  <c r="FW165" i="1"/>
  <c r="AR169" i="1"/>
  <c r="FR169" i="1"/>
  <c r="FW169" i="1"/>
  <c r="FR174" i="1"/>
  <c r="FW174" i="1"/>
  <c r="AN186" i="1"/>
  <c r="FR187" i="1"/>
  <c r="FW187" i="1"/>
  <c r="AN199" i="1"/>
  <c r="AI51" i="70"/>
  <c r="FR200" i="1"/>
  <c r="FR204" i="1"/>
  <c r="FR208" i="1"/>
  <c r="AR217" i="1"/>
  <c r="DQ52" i="29"/>
  <c r="FR217" i="1"/>
  <c r="AR221" i="1"/>
  <c r="FR221" i="1"/>
  <c r="FW221" i="1"/>
  <c r="AR226" i="1"/>
  <c r="FR226" i="1"/>
  <c r="FW226" i="1"/>
  <c r="AN238" i="1"/>
  <c r="AR230" i="1"/>
  <c r="FR230" i="1"/>
  <c r="FW230" i="1"/>
  <c r="AR234" i="1"/>
  <c r="FR234" i="1"/>
  <c r="FW234" i="1"/>
  <c r="AR239" i="1"/>
  <c r="FR239" i="1"/>
  <c r="FW239" i="1"/>
  <c r="AN251" i="1"/>
  <c r="AR243" i="1"/>
  <c r="FR243" i="1"/>
  <c r="FW243" i="1"/>
  <c r="AR247" i="1"/>
  <c r="FR247" i="1"/>
  <c r="FW247" i="1"/>
  <c r="AR252" i="1"/>
  <c r="FR252" i="1"/>
  <c r="FW252" i="1"/>
  <c r="AN264" i="1"/>
  <c r="AR256" i="1"/>
  <c r="FR256" i="1"/>
  <c r="FW256" i="1"/>
  <c r="AR260" i="1"/>
  <c r="FR260" i="1"/>
  <c r="FW260" i="1"/>
  <c r="AZ5" i="1"/>
  <c r="AV17" i="1"/>
  <c r="AZ17" i="1"/>
  <c r="AZ18" i="1"/>
  <c r="AV30" i="1"/>
  <c r="AZ30" i="1"/>
  <c r="AZ31" i="1"/>
  <c r="AV43" i="1"/>
  <c r="AZ43" i="1"/>
  <c r="AZ44" i="1"/>
  <c r="AV56" i="1"/>
  <c r="AZ56" i="1"/>
  <c r="AZ57" i="1"/>
  <c r="AV69" i="1"/>
  <c r="AZ69" i="1"/>
  <c r="AZ70" i="1"/>
  <c r="AV82" i="1"/>
  <c r="AZ82" i="1"/>
  <c r="AZ83" i="1"/>
  <c r="AV95" i="1"/>
  <c r="AZ95" i="1"/>
  <c r="AZ96" i="1"/>
  <c r="AV108" i="1"/>
  <c r="AZ108" i="1"/>
  <c r="AZ109" i="1"/>
  <c r="AV121" i="1"/>
  <c r="AZ121" i="1"/>
  <c r="AZ122" i="1"/>
  <c r="AV134" i="1"/>
  <c r="AZ134" i="1"/>
  <c r="AZ148" i="1"/>
  <c r="AV160" i="1"/>
  <c r="AZ160" i="1"/>
  <c r="AZ161" i="1"/>
  <c r="AV173" i="1"/>
  <c r="AV186" i="1"/>
  <c r="AZ186" i="1"/>
  <c r="AV199" i="1"/>
  <c r="AV225" i="1"/>
  <c r="AZ226" i="1"/>
  <c r="AV238" i="1"/>
  <c r="AZ238" i="1"/>
  <c r="AZ239" i="1"/>
  <c r="AV251" i="1"/>
  <c r="AZ251" i="1"/>
  <c r="AZ252" i="1"/>
  <c r="AV264" i="1"/>
  <c r="AZ264" i="1"/>
  <c r="BH5" i="1"/>
  <c r="GB5" i="1"/>
  <c r="FS5" i="1"/>
  <c r="FX5" i="1"/>
  <c r="BD17" i="1"/>
  <c r="BH9" i="1"/>
  <c r="GB9" i="1"/>
  <c r="FS9" i="1"/>
  <c r="FX9" i="1"/>
  <c r="BH13" i="1"/>
  <c r="GB13" i="1"/>
  <c r="FS13" i="1"/>
  <c r="FX13" i="1"/>
  <c r="BH18" i="1"/>
  <c r="GB18" i="1"/>
  <c r="FS18" i="1"/>
  <c r="FX18" i="1"/>
  <c r="BD30" i="1"/>
  <c r="BH22" i="1"/>
  <c r="GB22" i="1"/>
  <c r="FS22" i="1"/>
  <c r="FX22" i="1"/>
  <c r="BH26" i="1"/>
  <c r="GB26" i="1"/>
  <c r="FS26" i="1"/>
  <c r="FX26" i="1"/>
  <c r="BH31" i="1"/>
  <c r="GB31" i="1"/>
  <c r="FS31" i="1"/>
  <c r="FX31" i="1"/>
  <c r="BD43" i="1"/>
  <c r="BH35" i="1"/>
  <c r="GB35" i="1"/>
  <c r="FS35" i="1"/>
  <c r="FX35" i="1"/>
  <c r="BH39" i="1"/>
  <c r="GB39" i="1"/>
  <c r="FS39" i="1"/>
  <c r="FX39" i="1"/>
  <c r="BH44" i="1"/>
  <c r="GB44" i="1"/>
  <c r="FS44" i="1"/>
  <c r="FX44" i="1"/>
  <c r="BD56" i="1"/>
  <c r="BH48" i="1"/>
  <c r="GB48" i="1"/>
  <c r="FS48" i="1"/>
  <c r="FX48" i="1"/>
  <c r="BH52" i="1"/>
  <c r="GB52" i="1"/>
  <c r="FS52" i="1"/>
  <c r="FX52" i="1"/>
  <c r="BH57" i="1"/>
  <c r="GB57" i="1"/>
  <c r="FS57" i="1"/>
  <c r="FX57" i="1"/>
  <c r="BD69" i="1"/>
  <c r="BH61" i="1"/>
  <c r="GB61" i="1"/>
  <c r="FS61" i="1"/>
  <c r="FX61" i="1"/>
  <c r="BH65" i="1"/>
  <c r="GB65" i="1"/>
  <c r="FS65" i="1"/>
  <c r="FX65" i="1"/>
  <c r="BH70" i="1"/>
  <c r="GB70" i="1"/>
  <c r="FS70" i="1"/>
  <c r="FX70" i="1"/>
  <c r="BD82" i="1"/>
  <c r="BH74" i="1"/>
  <c r="GB74" i="1"/>
  <c r="FS74" i="1"/>
  <c r="FX74" i="1"/>
  <c r="BH78" i="1"/>
  <c r="GB78" i="1"/>
  <c r="FS78" i="1"/>
  <c r="FX78" i="1"/>
  <c r="BH83" i="1"/>
  <c r="GB83" i="1"/>
  <c r="FS83" i="1"/>
  <c r="FX83" i="1"/>
  <c r="BD95" i="1"/>
  <c r="BH87" i="1"/>
  <c r="GB87" i="1"/>
  <c r="FS87" i="1"/>
  <c r="FX87" i="1"/>
  <c r="BH91" i="1"/>
  <c r="GB91" i="1"/>
  <c r="FS91" i="1"/>
  <c r="FX91" i="1"/>
  <c r="BH96" i="1"/>
  <c r="GB96" i="1"/>
  <c r="FS96" i="1"/>
  <c r="FX96" i="1"/>
  <c r="BD108" i="1"/>
  <c r="BH100" i="1"/>
  <c r="GB100" i="1"/>
  <c r="FS100" i="1"/>
  <c r="FX100" i="1"/>
  <c r="BH104" i="1"/>
  <c r="GB104" i="1"/>
  <c r="FS104" i="1"/>
  <c r="FX104" i="1"/>
  <c r="BH109" i="1"/>
  <c r="GB109" i="1"/>
  <c r="FS109" i="1"/>
  <c r="FX109" i="1"/>
  <c r="BD121" i="1"/>
  <c r="BH113" i="1"/>
  <c r="GB113" i="1"/>
  <c r="FS113" i="1"/>
  <c r="FX113" i="1"/>
  <c r="BH117" i="1"/>
  <c r="GB117" i="1"/>
  <c r="FS117" i="1"/>
  <c r="FX117" i="1"/>
  <c r="BH122" i="1"/>
  <c r="GB122" i="1"/>
  <c r="FS122" i="1"/>
  <c r="FX122" i="1"/>
  <c r="BD134" i="1"/>
  <c r="BH126" i="1"/>
  <c r="GB126" i="1"/>
  <c r="FS126" i="1"/>
  <c r="FX126" i="1"/>
  <c r="BH130" i="1"/>
  <c r="GB130" i="1"/>
  <c r="FS130" i="1"/>
  <c r="FX130" i="1"/>
  <c r="FS135" i="1"/>
  <c r="FX135" i="1"/>
  <c r="BH139" i="1"/>
  <c r="GB139" i="1"/>
  <c r="FS139" i="1"/>
  <c r="FX139" i="1"/>
  <c r="BH143" i="1"/>
  <c r="GB143" i="1"/>
  <c r="FS143" i="1"/>
  <c r="FX143" i="1"/>
  <c r="BH148" i="1"/>
  <c r="GB148" i="1"/>
  <c r="FS148" i="1"/>
  <c r="FX148" i="1"/>
  <c r="BD160" i="1"/>
  <c r="BH152" i="1"/>
  <c r="GB152" i="1"/>
  <c r="FS152" i="1"/>
  <c r="FX152" i="1"/>
  <c r="BH156" i="1"/>
  <c r="GB156" i="1"/>
  <c r="FS156" i="1"/>
  <c r="FX156" i="1"/>
  <c r="BH161" i="1"/>
  <c r="FS161" i="1"/>
  <c r="FX161" i="1"/>
  <c r="BD173" i="1"/>
  <c r="BH165" i="1"/>
  <c r="FS165" i="1"/>
  <c r="FX165" i="1"/>
  <c r="BH169" i="1"/>
  <c r="FS169" i="1"/>
  <c r="FX169" i="1"/>
  <c r="FS174" i="1"/>
  <c r="FX174" i="1"/>
  <c r="BD186" i="1"/>
  <c r="FS178" i="1"/>
  <c r="FX178" i="1"/>
  <c r="FS182" i="1"/>
  <c r="FX182" i="1"/>
  <c r="FS187" i="1"/>
  <c r="FX187" i="1"/>
  <c r="BD199" i="1"/>
  <c r="AI57" i="70"/>
  <c r="FS191" i="1"/>
  <c r="FX191" i="1"/>
  <c r="FS195" i="1"/>
  <c r="FX195" i="1"/>
  <c r="FS200" i="1"/>
  <c r="FS204" i="1"/>
  <c r="BH217" i="1"/>
  <c r="GB217" i="1"/>
  <c r="FS217" i="1"/>
  <c r="BH221" i="1"/>
  <c r="GB221" i="1"/>
  <c r="FS221" i="1"/>
  <c r="FX221" i="1"/>
  <c r="BH226" i="1"/>
  <c r="GB226" i="1"/>
  <c r="FS226" i="1"/>
  <c r="FX226" i="1"/>
  <c r="BD238" i="1"/>
  <c r="BH230" i="1"/>
  <c r="GB230" i="1"/>
  <c r="FS230" i="1"/>
  <c r="FX230" i="1"/>
  <c r="BH234" i="1"/>
  <c r="GB234" i="1"/>
  <c r="FS234" i="1"/>
  <c r="FX234" i="1"/>
  <c r="BH239" i="1"/>
  <c r="GB239" i="1"/>
  <c r="FS239" i="1"/>
  <c r="FX239" i="1"/>
  <c r="BD251" i="1"/>
  <c r="BH243" i="1"/>
  <c r="GB243" i="1"/>
  <c r="FS243" i="1"/>
  <c r="FX243" i="1"/>
  <c r="BH247" i="1"/>
  <c r="GB247" i="1"/>
  <c r="FS247" i="1"/>
  <c r="FX247" i="1"/>
  <c r="BH252" i="1"/>
  <c r="GB252" i="1"/>
  <c r="FS252" i="1"/>
  <c r="FX252" i="1"/>
  <c r="BD264" i="1"/>
  <c r="BH256" i="1"/>
  <c r="GB256" i="1"/>
  <c r="FS256" i="1"/>
  <c r="FX256" i="1"/>
  <c r="BH260" i="1"/>
  <c r="GB260" i="1"/>
  <c r="FS260" i="1"/>
  <c r="FX260" i="1"/>
  <c r="BP5" i="1"/>
  <c r="BL17" i="1"/>
  <c r="BP17" i="1"/>
  <c r="BP18" i="1"/>
  <c r="BL30" i="1"/>
  <c r="BP30" i="1"/>
  <c r="BP31" i="1"/>
  <c r="BL43" i="1"/>
  <c r="BP43" i="1"/>
  <c r="BP44" i="1"/>
  <c r="BL56" i="1"/>
  <c r="BP56" i="1"/>
  <c r="BP57" i="1"/>
  <c r="BL69" i="1"/>
  <c r="BP69" i="1"/>
  <c r="BP70" i="1"/>
  <c r="BL82" i="1"/>
  <c r="BP82" i="1"/>
  <c r="BP83" i="1"/>
  <c r="BL95" i="1"/>
  <c r="BP95" i="1"/>
  <c r="BP96" i="1"/>
  <c r="BL108" i="1"/>
  <c r="BP108" i="1"/>
  <c r="BP109" i="1"/>
  <c r="BL121" i="1"/>
  <c r="BP121" i="1"/>
  <c r="BP122" i="1"/>
  <c r="BL134" i="1"/>
  <c r="BP134" i="1"/>
  <c r="BP148" i="1"/>
  <c r="BL160" i="1"/>
  <c r="BP160" i="1"/>
  <c r="BP161" i="1"/>
  <c r="BL173" i="1"/>
  <c r="BL186" i="1"/>
  <c r="BP186" i="1"/>
  <c r="BL199" i="1"/>
  <c r="BP226" i="1"/>
  <c r="BL238" i="1"/>
  <c r="BP238" i="1"/>
  <c r="BP239" i="1"/>
  <c r="BL251" i="1"/>
  <c r="BP251" i="1"/>
  <c r="BP252" i="1"/>
  <c r="BL264" i="1"/>
  <c r="BP264" i="1"/>
  <c r="BX5" i="1"/>
  <c r="BT17" i="1"/>
  <c r="BX17" i="1"/>
  <c r="BX18" i="1"/>
  <c r="BT30" i="1"/>
  <c r="BX30" i="1"/>
  <c r="BX31" i="1"/>
  <c r="BT43" i="1"/>
  <c r="BX43" i="1"/>
  <c r="BX44" i="1"/>
  <c r="BT56" i="1"/>
  <c r="BX56" i="1"/>
  <c r="BX57" i="1"/>
  <c r="BT69" i="1"/>
  <c r="BX69" i="1"/>
  <c r="BX70" i="1"/>
  <c r="BT82" i="1"/>
  <c r="BX82" i="1"/>
  <c r="BX83" i="1"/>
  <c r="BT95" i="1"/>
  <c r="BX95" i="1"/>
  <c r="BX96" i="1"/>
  <c r="BT108" i="1"/>
  <c r="BX108" i="1"/>
  <c r="BX109" i="1"/>
  <c r="BT121" i="1"/>
  <c r="BX121" i="1"/>
  <c r="BX122" i="1"/>
  <c r="BT134" i="1"/>
  <c r="BX134" i="1"/>
  <c r="BX148" i="1"/>
  <c r="BT160" i="1"/>
  <c r="BX160" i="1"/>
  <c r="BX161" i="1"/>
  <c r="BT173" i="1"/>
  <c r="BT186" i="1"/>
  <c r="BX186" i="1"/>
  <c r="BT199" i="1"/>
  <c r="BT212" i="1"/>
  <c r="BT225" i="1"/>
  <c r="BX226" i="1"/>
  <c r="BT238" i="1"/>
  <c r="BX238" i="1"/>
  <c r="BX239" i="1"/>
  <c r="BT251" i="1"/>
  <c r="BX251" i="1"/>
  <c r="BX252" i="1"/>
  <c r="BT264" i="1"/>
  <c r="BX264" i="1"/>
  <c r="CF5" i="1"/>
  <c r="CB17" i="1"/>
  <c r="CF17" i="1"/>
  <c r="CF18" i="1"/>
  <c r="CB30" i="1"/>
  <c r="CF30" i="1"/>
  <c r="CF31" i="1"/>
  <c r="CB43" i="1"/>
  <c r="CF43" i="1"/>
  <c r="CF44" i="1"/>
  <c r="CB56" i="1"/>
  <c r="CF56" i="1"/>
  <c r="CF57" i="1"/>
  <c r="CB69" i="1"/>
  <c r="CF69" i="1"/>
  <c r="CF70" i="1"/>
  <c r="CB82" i="1"/>
  <c r="CF82" i="1"/>
  <c r="CF83" i="1"/>
  <c r="CB95" i="1"/>
  <c r="CF95" i="1"/>
  <c r="CF96" i="1"/>
  <c r="CB108" i="1"/>
  <c r="CF108" i="1"/>
  <c r="CF109" i="1"/>
  <c r="CB121" i="1"/>
  <c r="CF121" i="1"/>
  <c r="CF122" i="1"/>
  <c r="CB134" i="1"/>
  <c r="CF134" i="1"/>
  <c r="CF148" i="1"/>
  <c r="CB160" i="1"/>
  <c r="CF160" i="1"/>
  <c r="CF161" i="1"/>
  <c r="CB173" i="1"/>
  <c r="CB186" i="1"/>
  <c r="CF186" i="1"/>
  <c r="CB199" i="1"/>
  <c r="CF226" i="1"/>
  <c r="CB238" i="1"/>
  <c r="CF238" i="1"/>
  <c r="CF239" i="1"/>
  <c r="CB251" i="1"/>
  <c r="CF251" i="1"/>
  <c r="CF252" i="1"/>
  <c r="CB264" i="1"/>
  <c r="CF264" i="1"/>
  <c r="CN5" i="1"/>
  <c r="CJ17" i="1"/>
  <c r="CN17" i="1"/>
  <c r="CN18" i="1"/>
  <c r="CJ30" i="1"/>
  <c r="CN30" i="1"/>
  <c r="CN31" i="1"/>
  <c r="CJ43" i="1"/>
  <c r="CN43" i="1"/>
  <c r="CN44" i="1"/>
  <c r="CJ56" i="1"/>
  <c r="CN56" i="1"/>
  <c r="CN57" i="1"/>
  <c r="CJ69" i="1"/>
  <c r="CN69" i="1"/>
  <c r="CN70" i="1"/>
  <c r="CJ82" i="1"/>
  <c r="CN82" i="1"/>
  <c r="CN83" i="1"/>
  <c r="CJ95" i="1"/>
  <c r="CN95" i="1"/>
  <c r="CN96" i="1"/>
  <c r="CJ108" i="1"/>
  <c r="CN108" i="1"/>
  <c r="CN109" i="1"/>
  <c r="CJ121" i="1"/>
  <c r="CN121" i="1"/>
  <c r="CN122" i="1"/>
  <c r="CJ134" i="1"/>
  <c r="CN134" i="1"/>
  <c r="CN148" i="1"/>
  <c r="CJ160" i="1"/>
  <c r="CN160" i="1"/>
  <c r="CN161" i="1"/>
  <c r="CJ173" i="1"/>
  <c r="CJ186" i="1"/>
  <c r="CJ199" i="1"/>
  <c r="CJ212" i="1"/>
  <c r="CJ225" i="1"/>
  <c r="CN226" i="1"/>
  <c r="CJ238" i="1"/>
  <c r="CN238" i="1"/>
  <c r="CN239" i="1"/>
  <c r="CJ251" i="1"/>
  <c r="CN251" i="1"/>
  <c r="CN252" i="1"/>
  <c r="CJ264" i="1"/>
  <c r="CN264" i="1"/>
  <c r="CV5" i="1"/>
  <c r="CR17" i="1"/>
  <c r="CV17" i="1"/>
  <c r="CV18" i="1"/>
  <c r="CR30" i="1"/>
  <c r="CV30" i="1"/>
  <c r="CV31" i="1"/>
  <c r="CR43" i="1"/>
  <c r="CV43" i="1"/>
  <c r="CV44" i="1"/>
  <c r="CR56" i="1"/>
  <c r="CV56" i="1"/>
  <c r="CV57" i="1"/>
  <c r="CR69" i="1"/>
  <c r="CV69" i="1"/>
  <c r="CV70" i="1"/>
  <c r="CR82" i="1"/>
  <c r="CV82" i="1"/>
  <c r="CV83" i="1"/>
  <c r="CR95" i="1"/>
  <c r="CV95" i="1"/>
  <c r="CV96" i="1"/>
  <c r="CR108" i="1"/>
  <c r="CV108" i="1"/>
  <c r="CV109" i="1"/>
  <c r="CR121" i="1"/>
  <c r="CV121" i="1"/>
  <c r="CV122" i="1"/>
  <c r="CR134" i="1"/>
  <c r="CV134" i="1"/>
  <c r="CV148" i="1"/>
  <c r="CR160" i="1"/>
  <c r="CV160" i="1"/>
  <c r="CV161" i="1"/>
  <c r="CR173" i="1"/>
  <c r="CR186" i="1"/>
  <c r="CV186" i="1"/>
  <c r="CR199" i="1"/>
  <c r="CR225" i="1"/>
  <c r="CV226" i="1"/>
  <c r="CR238" i="1"/>
  <c r="CV238" i="1"/>
  <c r="CV239" i="1"/>
  <c r="CR251" i="1"/>
  <c r="CV251" i="1"/>
  <c r="CV252" i="1"/>
  <c r="CR264" i="1"/>
  <c r="CV264" i="1"/>
  <c r="AJ277" i="1"/>
  <c r="CZ352" i="1"/>
  <c r="FO352" i="1"/>
  <c r="FM352" i="1"/>
  <c r="FN352" i="1"/>
  <c r="FL352" i="1"/>
  <c r="CZ368" i="1"/>
  <c r="FO368" i="1"/>
  <c r="FM368" i="1"/>
  <c r="FN368" i="1"/>
  <c r="FL368" i="1"/>
  <c r="CZ365" i="1"/>
  <c r="FL365" i="1"/>
  <c r="FM365" i="1"/>
  <c r="FN365" i="1"/>
  <c r="FO365" i="1"/>
  <c r="CZ376" i="1"/>
  <c r="FO376" i="1"/>
  <c r="FM376" i="1"/>
  <c r="FN376" i="1"/>
  <c r="FL376" i="1"/>
  <c r="CZ380" i="1"/>
  <c r="FO380" i="1"/>
  <c r="FM380" i="1"/>
  <c r="FN380" i="1"/>
  <c r="FL380" i="1"/>
  <c r="CZ378" i="1"/>
  <c r="FM378" i="1"/>
  <c r="FN378" i="1"/>
  <c r="FL378" i="1"/>
  <c r="FO378" i="1"/>
  <c r="CZ337" i="1"/>
  <c r="FL337" i="1"/>
  <c r="FM337" i="1"/>
  <c r="FN337" i="1"/>
  <c r="FO337" i="1"/>
  <c r="FT369" i="1"/>
  <c r="FY369" i="1"/>
  <c r="FT316" i="1"/>
  <c r="FY316" i="1"/>
  <c r="FT324" i="1"/>
  <c r="FY324" i="1"/>
  <c r="FT305" i="1"/>
  <c r="FY305" i="1"/>
  <c r="FT310" i="1"/>
  <c r="FY310" i="1"/>
  <c r="FT265" i="1"/>
  <c r="FY265" i="1"/>
  <c r="FT352" i="1"/>
  <c r="FY352" i="1"/>
  <c r="FT337" i="1"/>
  <c r="FY337" i="1"/>
  <c r="BH277" i="1"/>
  <c r="GB277" i="1"/>
  <c r="FS277" i="1"/>
  <c r="FX277" i="1"/>
  <c r="FT272" i="1"/>
  <c r="FY272" i="1"/>
  <c r="FT281" i="1"/>
  <c r="FY281" i="1"/>
  <c r="FT282" i="1"/>
  <c r="FY282" i="1"/>
  <c r="FT290" i="1"/>
  <c r="FY290" i="1"/>
  <c r="FT297" i="1"/>
  <c r="FY297" i="1"/>
  <c r="FT309" i="1"/>
  <c r="FY309" i="1"/>
  <c r="FT351" i="1"/>
  <c r="FY351" i="1"/>
  <c r="FT363" i="1"/>
  <c r="FY363" i="1"/>
  <c r="FT331" i="1"/>
  <c r="FY331" i="1"/>
  <c r="FT340" i="1"/>
  <c r="FY340" i="1"/>
  <c r="FT280" i="1"/>
  <c r="FY280" i="1"/>
  <c r="FT356" i="1"/>
  <c r="FY356" i="1"/>
  <c r="FT296" i="1"/>
  <c r="FY296" i="1"/>
  <c r="AB186" i="1"/>
  <c r="AJ30" i="1"/>
  <c r="CZ30" i="1"/>
  <c r="AJ43" i="1"/>
  <c r="CZ43" i="1"/>
  <c r="AJ56" i="1"/>
  <c r="CZ56" i="1"/>
  <c r="AJ69" i="1"/>
  <c r="CZ69" i="1"/>
  <c r="AJ82" i="1"/>
  <c r="CZ82" i="1"/>
  <c r="AJ95" i="1"/>
  <c r="CZ95" i="1"/>
  <c r="AJ108" i="1"/>
  <c r="CZ108" i="1"/>
  <c r="AJ121" i="1"/>
  <c r="CZ121" i="1"/>
  <c r="AJ134" i="1"/>
  <c r="CZ134" i="1"/>
  <c r="AJ160" i="1"/>
  <c r="CZ160" i="1"/>
  <c r="AJ173" i="1"/>
  <c r="AR6" i="1"/>
  <c r="FR6" i="1"/>
  <c r="FW6" i="1"/>
  <c r="AR10" i="1"/>
  <c r="FR10" i="1"/>
  <c r="FW10" i="1"/>
  <c r="AR14" i="1"/>
  <c r="FR14" i="1"/>
  <c r="FW14" i="1"/>
  <c r="AR19" i="1"/>
  <c r="FR19" i="1"/>
  <c r="FW19" i="1"/>
  <c r="AR23" i="1"/>
  <c r="FR23" i="1"/>
  <c r="FW23" i="1"/>
  <c r="AR27" i="1"/>
  <c r="FR27" i="1"/>
  <c r="FW27" i="1"/>
  <c r="AR32" i="1"/>
  <c r="FR32" i="1"/>
  <c r="FW32" i="1"/>
  <c r="AR36" i="1"/>
  <c r="FR36" i="1"/>
  <c r="FW36" i="1"/>
  <c r="AR40" i="1"/>
  <c r="FR40" i="1"/>
  <c r="FW40" i="1"/>
  <c r="AR45" i="1"/>
  <c r="FR45" i="1"/>
  <c r="FW45" i="1"/>
  <c r="AR49" i="1"/>
  <c r="FR49" i="1"/>
  <c r="FW49" i="1"/>
  <c r="AR53" i="1"/>
  <c r="FR53" i="1"/>
  <c r="FW53" i="1"/>
  <c r="AR58" i="1"/>
  <c r="FR58" i="1"/>
  <c r="FW58" i="1"/>
  <c r="AR62" i="1"/>
  <c r="FR62" i="1"/>
  <c r="FW62" i="1"/>
  <c r="AR66" i="1"/>
  <c r="FR66" i="1"/>
  <c r="FW66" i="1"/>
  <c r="AR71" i="1"/>
  <c r="FR71" i="1"/>
  <c r="FW71" i="1"/>
  <c r="AR75" i="1"/>
  <c r="FR75" i="1"/>
  <c r="FW75" i="1"/>
  <c r="AR79" i="1"/>
  <c r="FR79" i="1"/>
  <c r="FW79" i="1"/>
  <c r="AR84" i="1"/>
  <c r="FR84" i="1"/>
  <c r="FW84" i="1"/>
  <c r="AR88" i="1"/>
  <c r="FR88" i="1"/>
  <c r="FW88" i="1"/>
  <c r="AR92" i="1"/>
  <c r="FR92" i="1"/>
  <c r="FW92" i="1"/>
  <c r="AR97" i="1"/>
  <c r="FR97" i="1"/>
  <c r="FW97" i="1"/>
  <c r="AR101" i="1"/>
  <c r="FR101" i="1"/>
  <c r="FW101" i="1"/>
  <c r="AR105" i="1"/>
  <c r="FR105" i="1"/>
  <c r="FW105" i="1"/>
  <c r="AR110" i="1"/>
  <c r="FR110" i="1"/>
  <c r="FW110" i="1"/>
  <c r="AR114" i="1"/>
  <c r="FR114" i="1"/>
  <c r="FW114" i="1"/>
  <c r="AR118" i="1"/>
  <c r="FR118" i="1"/>
  <c r="FW118" i="1"/>
  <c r="AR123" i="1"/>
  <c r="FR123" i="1"/>
  <c r="FW123" i="1"/>
  <c r="AR127" i="1"/>
  <c r="FR127" i="1"/>
  <c r="FW127" i="1"/>
  <c r="AR131" i="1"/>
  <c r="FR131" i="1"/>
  <c r="FW131" i="1"/>
  <c r="AR136" i="1"/>
  <c r="FR136" i="1"/>
  <c r="FW136" i="1"/>
  <c r="AR140" i="1"/>
  <c r="FR140" i="1"/>
  <c r="FW140" i="1"/>
  <c r="AR144" i="1"/>
  <c r="FR144" i="1"/>
  <c r="FW144" i="1"/>
  <c r="AR149" i="1"/>
  <c r="FR149" i="1"/>
  <c r="FW149" i="1"/>
  <c r="AR153" i="1"/>
  <c r="FR153" i="1"/>
  <c r="FW153" i="1"/>
  <c r="AR157" i="1"/>
  <c r="FR157" i="1"/>
  <c r="FW157" i="1"/>
  <c r="AR162" i="1"/>
  <c r="FR162" i="1"/>
  <c r="FW162" i="1"/>
  <c r="AR166" i="1"/>
  <c r="FR166" i="1"/>
  <c r="FW166" i="1"/>
  <c r="AR170" i="1"/>
  <c r="FR170" i="1"/>
  <c r="FW170" i="1"/>
  <c r="AR196" i="1"/>
  <c r="FR196" i="1"/>
  <c r="FW196" i="1"/>
  <c r="FR201" i="1"/>
  <c r="FR205" i="1"/>
  <c r="FR214" i="1"/>
  <c r="AR218" i="1"/>
  <c r="DS52" i="29"/>
  <c r="FR218" i="1"/>
  <c r="AR222" i="1"/>
  <c r="FR222" i="1"/>
  <c r="FW222" i="1"/>
  <c r="AR227" i="1"/>
  <c r="FR227" i="1"/>
  <c r="FW227" i="1"/>
  <c r="AR231" i="1"/>
  <c r="FR231" i="1"/>
  <c r="FW231" i="1"/>
  <c r="AR235" i="1"/>
  <c r="FR235" i="1"/>
  <c r="FW235" i="1"/>
  <c r="AR240" i="1"/>
  <c r="FR240" i="1"/>
  <c r="FW240" i="1"/>
  <c r="AR244" i="1"/>
  <c r="FR244" i="1"/>
  <c r="FW244" i="1"/>
  <c r="AR248" i="1"/>
  <c r="FR248" i="1"/>
  <c r="FW248" i="1"/>
  <c r="AR253" i="1"/>
  <c r="FR253" i="1"/>
  <c r="FW253" i="1"/>
  <c r="AR257" i="1"/>
  <c r="FR257" i="1"/>
  <c r="FW257" i="1"/>
  <c r="AR261" i="1"/>
  <c r="FR261" i="1"/>
  <c r="FW261" i="1"/>
  <c r="BH6" i="1"/>
  <c r="GB6" i="1"/>
  <c r="FS6" i="1"/>
  <c r="FX6" i="1"/>
  <c r="BH10" i="1"/>
  <c r="GB10" i="1"/>
  <c r="FS10" i="1"/>
  <c r="FX10" i="1"/>
  <c r="BH14" i="1"/>
  <c r="GB14" i="1"/>
  <c r="FS14" i="1"/>
  <c r="FX14" i="1"/>
  <c r="BH19" i="1"/>
  <c r="GB19" i="1"/>
  <c r="FS19" i="1"/>
  <c r="FX19" i="1"/>
  <c r="BH23" i="1"/>
  <c r="GB23" i="1"/>
  <c r="FS23" i="1"/>
  <c r="FX23" i="1"/>
  <c r="BH27" i="1"/>
  <c r="GB27" i="1"/>
  <c r="FS27" i="1"/>
  <c r="FX27" i="1"/>
  <c r="BH32" i="1"/>
  <c r="GB32" i="1"/>
  <c r="FS32" i="1"/>
  <c r="FX32" i="1"/>
  <c r="BH36" i="1"/>
  <c r="GB36" i="1"/>
  <c r="FS36" i="1"/>
  <c r="FX36" i="1"/>
  <c r="BH40" i="1"/>
  <c r="GB40" i="1"/>
  <c r="FS40" i="1"/>
  <c r="FX40" i="1"/>
  <c r="BH45" i="1"/>
  <c r="GB45" i="1"/>
  <c r="FS45" i="1"/>
  <c r="FX45" i="1"/>
  <c r="BH49" i="1"/>
  <c r="GB49" i="1"/>
  <c r="FS49" i="1"/>
  <c r="FX49" i="1"/>
  <c r="BH53" i="1"/>
  <c r="GB53" i="1"/>
  <c r="FS53" i="1"/>
  <c r="FX53" i="1"/>
  <c r="BH58" i="1"/>
  <c r="GB58" i="1"/>
  <c r="FS58" i="1"/>
  <c r="FX58" i="1"/>
  <c r="BH62" i="1"/>
  <c r="GB62" i="1"/>
  <c r="FS62" i="1"/>
  <c r="FX62" i="1"/>
  <c r="BH66" i="1"/>
  <c r="GB66" i="1"/>
  <c r="FS66" i="1"/>
  <c r="FX66" i="1"/>
  <c r="BH71" i="1"/>
  <c r="GB71" i="1"/>
  <c r="FS71" i="1"/>
  <c r="FX71" i="1"/>
  <c r="BH75" i="1"/>
  <c r="GB75" i="1"/>
  <c r="FS75" i="1"/>
  <c r="FX75" i="1"/>
  <c r="BH79" i="1"/>
  <c r="GB79" i="1"/>
  <c r="FS79" i="1"/>
  <c r="FX79" i="1"/>
  <c r="BH84" i="1"/>
  <c r="GB84" i="1"/>
  <c r="FS84" i="1"/>
  <c r="FX84" i="1"/>
  <c r="BH88" i="1"/>
  <c r="GB88" i="1"/>
  <c r="FS88" i="1"/>
  <c r="FX88" i="1"/>
  <c r="BH92" i="1"/>
  <c r="GB92" i="1"/>
  <c r="FS92" i="1"/>
  <c r="FX92" i="1"/>
  <c r="BH97" i="1"/>
  <c r="GB97" i="1"/>
  <c r="FS97" i="1"/>
  <c r="FX97" i="1"/>
  <c r="BH101" i="1"/>
  <c r="GB101" i="1"/>
  <c r="FS101" i="1"/>
  <c r="FX101" i="1"/>
  <c r="BH105" i="1"/>
  <c r="GB105" i="1"/>
  <c r="FS105" i="1"/>
  <c r="FX105" i="1"/>
  <c r="BH110" i="1"/>
  <c r="GB110" i="1"/>
  <c r="FS110" i="1"/>
  <c r="FX110" i="1"/>
  <c r="BH114" i="1"/>
  <c r="GB114" i="1"/>
  <c r="FS114" i="1"/>
  <c r="FX114" i="1"/>
  <c r="BH118" i="1"/>
  <c r="GB118" i="1"/>
  <c r="FS118" i="1"/>
  <c r="FX118" i="1"/>
  <c r="BH123" i="1"/>
  <c r="GB123" i="1"/>
  <c r="FS123" i="1"/>
  <c r="FX123" i="1"/>
  <c r="BH127" i="1"/>
  <c r="GB127" i="1"/>
  <c r="FS127" i="1"/>
  <c r="FX127" i="1"/>
  <c r="BH131" i="1"/>
  <c r="GB131" i="1"/>
  <c r="FS131" i="1"/>
  <c r="FX131" i="1"/>
  <c r="BH136" i="1"/>
  <c r="GB136" i="1"/>
  <c r="FS136" i="1"/>
  <c r="FX136" i="1"/>
  <c r="BH140" i="1"/>
  <c r="GB140" i="1"/>
  <c r="FS140" i="1"/>
  <c r="FX140" i="1"/>
  <c r="BH144" i="1"/>
  <c r="GB144" i="1"/>
  <c r="FS144" i="1"/>
  <c r="FX144" i="1"/>
  <c r="BH149" i="1"/>
  <c r="GB149" i="1"/>
  <c r="FS149" i="1"/>
  <c r="FX149" i="1"/>
  <c r="BH153" i="1"/>
  <c r="GB153" i="1"/>
  <c r="FS153" i="1"/>
  <c r="FX153" i="1"/>
  <c r="BH157" i="1"/>
  <c r="GB157" i="1"/>
  <c r="FS157" i="1"/>
  <c r="FX157" i="1"/>
  <c r="BH162" i="1"/>
  <c r="FS162" i="1"/>
  <c r="FX162" i="1"/>
  <c r="BH166" i="1"/>
  <c r="FS166" i="1"/>
  <c r="FX166" i="1"/>
  <c r="BH170" i="1"/>
  <c r="FS170" i="1"/>
  <c r="FX170" i="1"/>
  <c r="FS175" i="1"/>
  <c r="FX175" i="1"/>
  <c r="FS179" i="1"/>
  <c r="FX179" i="1"/>
  <c r="FS183" i="1"/>
  <c r="FX183" i="1"/>
  <c r="FS188" i="1"/>
  <c r="FX188" i="1"/>
  <c r="FS192" i="1"/>
  <c r="FX192" i="1"/>
  <c r="BH196" i="1"/>
  <c r="GB196" i="1"/>
  <c r="FS196" i="1"/>
  <c r="FX196" i="1"/>
  <c r="FS205" i="1"/>
  <c r="FS209" i="1"/>
  <c r="FS214" i="1"/>
  <c r="BH218" i="1"/>
  <c r="GB218" i="1"/>
  <c r="FS218" i="1"/>
  <c r="BH222" i="1"/>
  <c r="GB222" i="1"/>
  <c r="FS222" i="1"/>
  <c r="FX222" i="1"/>
  <c r="BH227" i="1"/>
  <c r="GB227" i="1"/>
  <c r="FS227" i="1"/>
  <c r="FX227" i="1"/>
  <c r="BH231" i="1"/>
  <c r="GB231" i="1"/>
  <c r="FS231" i="1"/>
  <c r="FX231" i="1"/>
  <c r="BH235" i="1"/>
  <c r="GB235" i="1"/>
  <c r="FS235" i="1"/>
  <c r="FX235" i="1"/>
  <c r="BH240" i="1"/>
  <c r="GB240" i="1"/>
  <c r="FS240" i="1"/>
  <c r="FX240" i="1"/>
  <c r="BH244" i="1"/>
  <c r="GB244" i="1"/>
  <c r="FS244" i="1"/>
  <c r="FX244" i="1"/>
  <c r="BH248" i="1"/>
  <c r="GB248" i="1"/>
  <c r="FS248" i="1"/>
  <c r="FX248" i="1"/>
  <c r="BH253" i="1"/>
  <c r="GB253" i="1"/>
  <c r="FS253" i="1"/>
  <c r="FX253" i="1"/>
  <c r="BH257" i="1"/>
  <c r="GB257" i="1"/>
  <c r="FS257" i="1"/>
  <c r="FX257" i="1"/>
  <c r="BH261" i="1"/>
  <c r="GB261" i="1"/>
  <c r="FS261" i="1"/>
  <c r="FX261" i="1"/>
  <c r="CZ357" i="1"/>
  <c r="FL357" i="1"/>
  <c r="FM357" i="1"/>
  <c r="FN357" i="1"/>
  <c r="FO357" i="1"/>
  <c r="CZ353" i="1"/>
  <c r="FL353" i="1"/>
  <c r="FM353" i="1"/>
  <c r="FN353" i="1"/>
  <c r="FO353" i="1"/>
  <c r="CZ369" i="1"/>
  <c r="FL369" i="1"/>
  <c r="FM369" i="1"/>
  <c r="FN369" i="1"/>
  <c r="FO369" i="1"/>
  <c r="CZ377" i="1"/>
  <c r="FL377" i="1"/>
  <c r="FM377" i="1"/>
  <c r="FN377" i="1"/>
  <c r="FO377" i="1"/>
  <c r="CZ341" i="1"/>
  <c r="FL341" i="1"/>
  <c r="FM341" i="1"/>
  <c r="FN341" i="1"/>
  <c r="FO341" i="1"/>
  <c r="CZ379" i="1"/>
  <c r="FN379" i="1"/>
  <c r="FO379" i="1"/>
  <c r="FL379" i="1"/>
  <c r="FM379" i="1"/>
  <c r="CZ333" i="1"/>
  <c r="FL333" i="1"/>
  <c r="FM333" i="1"/>
  <c r="FN333" i="1"/>
  <c r="FO333" i="1"/>
  <c r="CZ375" i="1"/>
  <c r="FN375" i="1"/>
  <c r="FO375" i="1"/>
  <c r="FL375" i="1"/>
  <c r="FM375" i="1"/>
  <c r="CZ340" i="1"/>
  <c r="FO340" i="1"/>
  <c r="FM340" i="1"/>
  <c r="FN340" i="1"/>
  <c r="FL340" i="1"/>
  <c r="CZ330" i="1"/>
  <c r="FM330" i="1"/>
  <c r="FN330" i="1"/>
  <c r="FL330" i="1"/>
  <c r="FO330" i="1"/>
  <c r="FT289" i="1"/>
  <c r="FY289" i="1"/>
  <c r="FT381" i="1"/>
  <c r="FY381" i="1"/>
  <c r="FT349" i="1"/>
  <c r="FY349" i="1"/>
  <c r="FT350" i="1"/>
  <c r="FY350" i="1"/>
  <c r="FT301" i="1"/>
  <c r="FY301" i="1"/>
  <c r="FT347" i="1"/>
  <c r="FY347" i="1"/>
  <c r="FT380" i="1"/>
  <c r="FY380" i="1"/>
  <c r="FT344" i="1"/>
  <c r="FY344" i="1"/>
  <c r="FT267" i="1"/>
  <c r="FY267" i="1"/>
  <c r="FT377" i="1"/>
  <c r="FY377" i="1"/>
  <c r="FT300" i="1"/>
  <c r="FY300" i="1"/>
  <c r="X186" i="1"/>
  <c r="FU186" i="1"/>
  <c r="FU185" i="1"/>
  <c r="FZ185" i="1"/>
  <c r="AR8" i="1"/>
  <c r="FR8" i="1"/>
  <c r="FW8" i="1"/>
  <c r="AR12" i="1"/>
  <c r="FR12" i="1"/>
  <c r="FW12" i="1"/>
  <c r="AR16" i="1"/>
  <c r="FR16" i="1"/>
  <c r="FW16" i="1"/>
  <c r="AR21" i="1"/>
  <c r="FR21" i="1"/>
  <c r="FW21" i="1"/>
  <c r="AR25" i="1"/>
  <c r="FR25" i="1"/>
  <c r="FW25" i="1"/>
  <c r="AR29" i="1"/>
  <c r="FR29" i="1"/>
  <c r="FW29" i="1"/>
  <c r="AR34" i="1"/>
  <c r="FR34" i="1"/>
  <c r="FW34" i="1"/>
  <c r="AR38" i="1"/>
  <c r="FR38" i="1"/>
  <c r="FW38" i="1"/>
  <c r="AR42" i="1"/>
  <c r="FR42" i="1"/>
  <c r="FW42" i="1"/>
  <c r="AR47" i="1"/>
  <c r="FR47" i="1"/>
  <c r="FW47" i="1"/>
  <c r="AR51" i="1"/>
  <c r="FR51" i="1"/>
  <c r="FW51" i="1"/>
  <c r="AR55" i="1"/>
  <c r="FR55" i="1"/>
  <c r="FW55" i="1"/>
  <c r="AR60" i="1"/>
  <c r="FR60" i="1"/>
  <c r="FW60" i="1"/>
  <c r="AR64" i="1"/>
  <c r="FR64" i="1"/>
  <c r="FW64" i="1"/>
  <c r="AR68" i="1"/>
  <c r="FR68" i="1"/>
  <c r="FW68" i="1"/>
  <c r="AR73" i="1"/>
  <c r="FR73" i="1"/>
  <c r="FW73" i="1"/>
  <c r="AR77" i="1"/>
  <c r="FR77" i="1"/>
  <c r="FW77" i="1"/>
  <c r="AR81" i="1"/>
  <c r="FR81" i="1"/>
  <c r="FW81" i="1"/>
  <c r="AR86" i="1"/>
  <c r="FR86" i="1"/>
  <c r="FW86" i="1"/>
  <c r="AR90" i="1"/>
  <c r="FR90" i="1"/>
  <c r="FW90" i="1"/>
  <c r="AR94" i="1"/>
  <c r="FR94" i="1"/>
  <c r="FW94" i="1"/>
  <c r="AR99" i="1"/>
  <c r="FR99" i="1"/>
  <c r="FW99" i="1"/>
  <c r="AR103" i="1"/>
  <c r="FR103" i="1"/>
  <c r="FW103" i="1"/>
  <c r="AR107" i="1"/>
  <c r="FR107" i="1"/>
  <c r="FW107" i="1"/>
  <c r="AR112" i="1"/>
  <c r="FR112" i="1"/>
  <c r="FW112" i="1"/>
  <c r="AR116" i="1"/>
  <c r="FR116" i="1"/>
  <c r="FW116" i="1"/>
  <c r="AR120" i="1"/>
  <c r="FR120" i="1"/>
  <c r="FW120" i="1"/>
  <c r="AR125" i="1"/>
  <c r="FR125" i="1"/>
  <c r="FW125" i="1"/>
  <c r="AR129" i="1"/>
  <c r="FR129" i="1"/>
  <c r="FW129" i="1"/>
  <c r="AR133" i="1"/>
  <c r="FR133" i="1"/>
  <c r="FW133" i="1"/>
  <c r="AR138" i="1"/>
  <c r="FR138" i="1"/>
  <c r="FW138" i="1"/>
  <c r="AR142" i="1"/>
  <c r="FR142" i="1"/>
  <c r="FW142" i="1"/>
  <c r="AR146" i="1"/>
  <c r="FR146" i="1"/>
  <c r="FW146" i="1"/>
  <c r="AR151" i="1"/>
  <c r="FR151" i="1"/>
  <c r="FW151" i="1"/>
  <c r="AR155" i="1"/>
  <c r="FR155" i="1"/>
  <c r="FW155" i="1"/>
  <c r="AR159" i="1"/>
  <c r="FR159" i="1"/>
  <c r="FW159" i="1"/>
  <c r="AR164" i="1"/>
  <c r="FR164" i="1"/>
  <c r="FW164" i="1"/>
  <c r="AR168" i="1"/>
  <c r="FR168" i="1"/>
  <c r="FW168" i="1"/>
  <c r="AR172" i="1"/>
  <c r="FR172" i="1"/>
  <c r="FW172" i="1"/>
  <c r="AR198" i="1"/>
  <c r="FR198" i="1"/>
  <c r="FW198" i="1"/>
  <c r="FR203" i="1"/>
  <c r="FR207" i="1"/>
  <c r="FR211" i="1"/>
  <c r="AR216" i="1"/>
  <c r="DO52" i="29"/>
  <c r="FR216" i="1"/>
  <c r="AR220" i="1"/>
  <c r="FR220" i="1"/>
  <c r="FW220" i="1"/>
  <c r="AR224" i="1"/>
  <c r="FR224" i="1"/>
  <c r="FW224" i="1"/>
  <c r="AR229" i="1"/>
  <c r="FR229" i="1"/>
  <c r="FW229" i="1"/>
  <c r="AR233" i="1"/>
  <c r="FR233" i="1"/>
  <c r="FW233" i="1"/>
  <c r="AR237" i="1"/>
  <c r="FR237" i="1"/>
  <c r="FW237" i="1"/>
  <c r="AR242" i="1"/>
  <c r="FR242" i="1"/>
  <c r="FW242" i="1"/>
  <c r="AR246" i="1"/>
  <c r="FR246" i="1"/>
  <c r="FW246" i="1"/>
  <c r="AR250" i="1"/>
  <c r="FR250" i="1"/>
  <c r="FW250" i="1"/>
  <c r="AR255" i="1"/>
  <c r="FR255" i="1"/>
  <c r="FW255" i="1"/>
  <c r="AR259" i="1"/>
  <c r="FR259" i="1"/>
  <c r="FW259" i="1"/>
  <c r="AR263" i="1"/>
  <c r="FR263" i="1"/>
  <c r="FW263" i="1"/>
  <c r="BH8" i="1"/>
  <c r="GB8" i="1"/>
  <c r="FS8" i="1"/>
  <c r="FX8" i="1"/>
  <c r="BH12" i="1"/>
  <c r="GB12" i="1"/>
  <c r="FS12" i="1"/>
  <c r="FX12" i="1"/>
  <c r="BH16" i="1"/>
  <c r="GB16" i="1"/>
  <c r="FS16" i="1"/>
  <c r="FX16" i="1"/>
  <c r="BH21" i="1"/>
  <c r="GB21" i="1"/>
  <c r="FS21" i="1"/>
  <c r="FX21" i="1"/>
  <c r="BH25" i="1"/>
  <c r="GB25" i="1"/>
  <c r="FS25" i="1"/>
  <c r="FX25" i="1"/>
  <c r="BH29" i="1"/>
  <c r="GB29" i="1"/>
  <c r="FS29" i="1"/>
  <c r="FX29" i="1"/>
  <c r="BH34" i="1"/>
  <c r="GB34" i="1"/>
  <c r="FS34" i="1"/>
  <c r="FX34" i="1"/>
  <c r="BH38" i="1"/>
  <c r="GB38" i="1"/>
  <c r="FS38" i="1"/>
  <c r="FX38" i="1"/>
  <c r="BH42" i="1"/>
  <c r="GB42" i="1"/>
  <c r="FS42" i="1"/>
  <c r="FX42" i="1"/>
  <c r="BH47" i="1"/>
  <c r="GB47" i="1"/>
  <c r="FS47" i="1"/>
  <c r="FX47" i="1"/>
  <c r="BH51" i="1"/>
  <c r="GB51" i="1"/>
  <c r="FS51" i="1"/>
  <c r="FX51" i="1"/>
  <c r="BH55" i="1"/>
  <c r="GB55" i="1"/>
  <c r="FS55" i="1"/>
  <c r="FX55" i="1"/>
  <c r="BH60" i="1"/>
  <c r="GB60" i="1"/>
  <c r="FS60" i="1"/>
  <c r="FX60" i="1"/>
  <c r="BH64" i="1"/>
  <c r="GB64" i="1"/>
  <c r="FS64" i="1"/>
  <c r="FX64" i="1"/>
  <c r="BH68" i="1"/>
  <c r="GB68" i="1"/>
  <c r="FS68" i="1"/>
  <c r="FX68" i="1"/>
  <c r="BH73" i="1"/>
  <c r="GB73" i="1"/>
  <c r="FS73" i="1"/>
  <c r="FX73" i="1"/>
  <c r="BH77" i="1"/>
  <c r="GB77" i="1"/>
  <c r="FS77" i="1"/>
  <c r="FX77" i="1"/>
  <c r="BH81" i="1"/>
  <c r="GB81" i="1"/>
  <c r="FS81" i="1"/>
  <c r="FX81" i="1"/>
  <c r="BH86" i="1"/>
  <c r="GB86" i="1"/>
  <c r="FS86" i="1"/>
  <c r="FX86" i="1"/>
  <c r="BH90" i="1"/>
  <c r="GB90" i="1"/>
  <c r="FS90" i="1"/>
  <c r="FX90" i="1"/>
  <c r="BH94" i="1"/>
  <c r="GB94" i="1"/>
  <c r="FS94" i="1"/>
  <c r="FX94" i="1"/>
  <c r="BH99" i="1"/>
  <c r="GB99" i="1"/>
  <c r="FS99" i="1"/>
  <c r="FX99" i="1"/>
  <c r="BH103" i="1"/>
  <c r="GB103" i="1"/>
  <c r="FS103" i="1"/>
  <c r="FX103" i="1"/>
  <c r="BH107" i="1"/>
  <c r="GB107" i="1"/>
  <c r="FS107" i="1"/>
  <c r="FX107" i="1"/>
  <c r="BH112" i="1"/>
  <c r="GB112" i="1"/>
  <c r="FS112" i="1"/>
  <c r="FX112" i="1"/>
  <c r="BH116" i="1"/>
  <c r="GB116" i="1"/>
  <c r="FS116" i="1"/>
  <c r="FX116" i="1"/>
  <c r="BH120" i="1"/>
  <c r="GB120" i="1"/>
  <c r="FS120" i="1"/>
  <c r="FX120" i="1"/>
  <c r="BH125" i="1"/>
  <c r="GB125" i="1"/>
  <c r="FS125" i="1"/>
  <c r="FX125" i="1"/>
  <c r="BH129" i="1"/>
  <c r="GB129" i="1"/>
  <c r="FS129" i="1"/>
  <c r="FX129" i="1"/>
  <c r="BH133" i="1"/>
  <c r="GB133" i="1"/>
  <c r="FS133" i="1"/>
  <c r="FX133" i="1"/>
  <c r="BH138" i="1"/>
  <c r="GB138" i="1"/>
  <c r="FS138" i="1"/>
  <c r="FX138" i="1"/>
  <c r="BH142" i="1"/>
  <c r="GB142" i="1"/>
  <c r="FS142" i="1"/>
  <c r="FX142" i="1"/>
  <c r="BH146" i="1"/>
  <c r="GB146" i="1"/>
  <c r="FS146" i="1"/>
  <c r="FX146" i="1"/>
  <c r="BH151" i="1"/>
  <c r="GB151" i="1"/>
  <c r="FS151" i="1"/>
  <c r="FX151" i="1"/>
  <c r="BH155" i="1"/>
  <c r="GB155" i="1"/>
  <c r="FS155" i="1"/>
  <c r="FX155" i="1"/>
  <c r="BH159" i="1"/>
  <c r="GB159" i="1"/>
  <c r="FS159" i="1"/>
  <c r="FX159" i="1"/>
  <c r="BH164" i="1"/>
  <c r="FS164" i="1"/>
  <c r="FX164" i="1"/>
  <c r="BH168" i="1"/>
  <c r="FS168" i="1"/>
  <c r="FX168" i="1"/>
  <c r="BH172" i="1"/>
  <c r="FS172" i="1"/>
  <c r="FX172" i="1"/>
  <c r="FS177" i="1"/>
  <c r="FX177" i="1"/>
  <c r="FS181" i="1"/>
  <c r="FX181" i="1"/>
  <c r="FS185" i="1"/>
  <c r="FX185" i="1"/>
  <c r="FS190" i="1"/>
  <c r="FX190" i="1"/>
  <c r="FS194" i="1"/>
  <c r="FX194" i="1"/>
  <c r="BH198" i="1"/>
  <c r="GB198" i="1"/>
  <c r="FS198" i="1"/>
  <c r="FX198" i="1"/>
  <c r="FS203" i="1"/>
  <c r="FS207" i="1"/>
  <c r="FS211" i="1"/>
  <c r="BH216" i="1"/>
  <c r="GB216" i="1"/>
  <c r="FS216" i="1"/>
  <c r="BH220" i="1"/>
  <c r="GB220" i="1"/>
  <c r="FS220" i="1"/>
  <c r="FX220" i="1"/>
  <c r="BH224" i="1"/>
  <c r="GB224" i="1"/>
  <c r="FS224" i="1"/>
  <c r="FX224" i="1"/>
  <c r="BH229" i="1"/>
  <c r="GB229" i="1"/>
  <c r="FS229" i="1"/>
  <c r="FX229" i="1"/>
  <c r="BH233" i="1"/>
  <c r="GB233" i="1"/>
  <c r="FS233" i="1"/>
  <c r="FX233" i="1"/>
  <c r="BH237" i="1"/>
  <c r="GB237" i="1"/>
  <c r="FS237" i="1"/>
  <c r="FX237" i="1"/>
  <c r="BH242" i="1"/>
  <c r="GB242" i="1"/>
  <c r="FS242" i="1"/>
  <c r="FX242" i="1"/>
  <c r="BH246" i="1"/>
  <c r="GB246" i="1"/>
  <c r="FS246" i="1"/>
  <c r="FX246" i="1"/>
  <c r="BH250" i="1"/>
  <c r="GB250" i="1"/>
  <c r="FS250" i="1"/>
  <c r="FX250" i="1"/>
  <c r="BH255" i="1"/>
  <c r="GB255" i="1"/>
  <c r="FS255" i="1"/>
  <c r="FX255" i="1"/>
  <c r="BH259" i="1"/>
  <c r="GB259" i="1"/>
  <c r="FS259" i="1"/>
  <c r="FX259" i="1"/>
  <c r="BH263" i="1"/>
  <c r="GB263" i="1"/>
  <c r="FS263" i="1"/>
  <c r="FX263" i="1"/>
  <c r="CZ385" i="1"/>
  <c r="FL385" i="1"/>
  <c r="FM385" i="1"/>
  <c r="FN385" i="1"/>
  <c r="FO385" i="1"/>
  <c r="CZ364" i="1"/>
  <c r="FO364" i="1"/>
  <c r="FM364" i="1"/>
  <c r="FN364" i="1"/>
  <c r="FL364" i="1"/>
  <c r="CZ361" i="1"/>
  <c r="FL361" i="1"/>
  <c r="FM361" i="1"/>
  <c r="FN361" i="1"/>
  <c r="FO361" i="1"/>
  <c r="CZ373" i="1"/>
  <c r="FL373" i="1"/>
  <c r="FM373" i="1"/>
  <c r="FN373" i="1"/>
  <c r="FO373" i="1"/>
  <c r="CZ384" i="1"/>
  <c r="FO384" i="1"/>
  <c r="FM384" i="1"/>
  <c r="FN384" i="1"/>
  <c r="FL384" i="1"/>
  <c r="CZ336" i="1"/>
  <c r="FO336" i="1"/>
  <c r="FM336" i="1"/>
  <c r="FN336" i="1"/>
  <c r="FL336" i="1"/>
  <c r="CZ348" i="1"/>
  <c r="FO348" i="1"/>
  <c r="FM348" i="1"/>
  <c r="FN348" i="1"/>
  <c r="FL348" i="1"/>
  <c r="FT379" i="1"/>
  <c r="FY379" i="1"/>
  <c r="FT373" i="1"/>
  <c r="FY373" i="1"/>
  <c r="FT291" i="1"/>
  <c r="FY291" i="1"/>
  <c r="FT299" i="1"/>
  <c r="FY299" i="1"/>
  <c r="FT307" i="1"/>
  <c r="FY307" i="1"/>
  <c r="FT323" i="1"/>
  <c r="FY323" i="1"/>
  <c r="FT339" i="1"/>
  <c r="FY339" i="1"/>
  <c r="FT317" i="1"/>
  <c r="FY317" i="1"/>
  <c r="FT360" i="1"/>
  <c r="FY360" i="1"/>
  <c r="FT368" i="1"/>
  <c r="FY368" i="1"/>
  <c r="FT376" i="1"/>
  <c r="FY376" i="1"/>
  <c r="FT341" i="1"/>
  <c r="FY341" i="1"/>
  <c r="FT342" i="1"/>
  <c r="FY342" i="1"/>
  <c r="FT268" i="1"/>
  <c r="FY268" i="1"/>
  <c r="FT293" i="1"/>
  <c r="FY293" i="1"/>
  <c r="FT383" i="1"/>
  <c r="FY383" i="1"/>
  <c r="FT359" i="1"/>
  <c r="FY359" i="1"/>
  <c r="FT375" i="1"/>
  <c r="FY375" i="1"/>
  <c r="FT285" i="1"/>
  <c r="FY285" i="1"/>
  <c r="FT288" i="1"/>
  <c r="FY288" i="1"/>
  <c r="FT353" i="1"/>
  <c r="FY353" i="1"/>
  <c r="FT292" i="1"/>
  <c r="FY292" i="1"/>
  <c r="FT308" i="1"/>
  <c r="FY308" i="1"/>
  <c r="FT321" i="1"/>
  <c r="FY321" i="1"/>
  <c r="FT326" i="1"/>
  <c r="FY326" i="1"/>
  <c r="FU5" i="1"/>
  <c r="FZ5" i="1"/>
  <c r="X17" i="1"/>
  <c r="FU17" i="1"/>
  <c r="FZ17" i="1"/>
  <c r="FM185" i="1"/>
  <c r="H195" i="58"/>
  <c r="AJ186" i="1"/>
  <c r="D147" i="1"/>
  <c r="T147" i="1"/>
  <c r="X147" i="1"/>
  <c r="FU147" i="1"/>
  <c r="AB147" i="1"/>
  <c r="AF147" i="1"/>
  <c r="H147" i="1"/>
  <c r="P147" i="1"/>
  <c r="AJ147" i="1"/>
  <c r="AR135" i="1"/>
  <c r="AN147" i="1"/>
  <c r="AZ135" i="1"/>
  <c r="AV147" i="1"/>
  <c r="AZ147" i="1"/>
  <c r="BH135" i="1"/>
  <c r="GB135" i="1"/>
  <c r="BD147" i="1"/>
  <c r="BP135" i="1"/>
  <c r="BL147" i="1"/>
  <c r="BP147" i="1"/>
  <c r="BX135" i="1"/>
  <c r="BT147" i="1"/>
  <c r="BX147" i="1"/>
  <c r="CF135" i="1"/>
  <c r="CB147" i="1"/>
  <c r="CF147" i="1"/>
  <c r="CN135" i="1"/>
  <c r="CJ147" i="1"/>
  <c r="CN147" i="1"/>
  <c r="CV135" i="1"/>
  <c r="CR147" i="1"/>
  <c r="CV147" i="1"/>
  <c r="AR174" i="1"/>
  <c r="CZ293" i="1"/>
  <c r="FO293" i="1"/>
  <c r="FN293" i="1"/>
  <c r="FL293" i="1"/>
  <c r="FM293" i="1"/>
  <c r="CZ313" i="1"/>
  <c r="FO313" i="1"/>
  <c r="FN313" i="1"/>
  <c r="FL313" i="1"/>
  <c r="FM313" i="1"/>
  <c r="CZ284" i="1"/>
  <c r="FN284" i="1"/>
  <c r="FL284" i="1"/>
  <c r="FO284" i="1"/>
  <c r="FM284" i="1"/>
  <c r="CZ292" i="1"/>
  <c r="FN292" i="1"/>
  <c r="FL292" i="1"/>
  <c r="FO292" i="1"/>
  <c r="FM292" i="1"/>
  <c r="CZ301" i="1"/>
  <c r="FO301" i="1"/>
  <c r="FM301" i="1"/>
  <c r="FN301" i="1"/>
  <c r="FL301" i="1"/>
  <c r="CZ308" i="1"/>
  <c r="FN308" i="1"/>
  <c r="FO308" i="1"/>
  <c r="FL308" i="1"/>
  <c r="FM308" i="1"/>
  <c r="CZ316" i="1"/>
  <c r="FN316" i="1"/>
  <c r="FL316" i="1"/>
  <c r="FO316" i="1"/>
  <c r="FM316" i="1"/>
  <c r="CZ329" i="1"/>
  <c r="FO329" i="1"/>
  <c r="FN329" i="1"/>
  <c r="FL329" i="1"/>
  <c r="FM329" i="1"/>
  <c r="CZ295" i="1"/>
  <c r="FM295" i="1"/>
  <c r="FN295" i="1"/>
  <c r="FL295" i="1"/>
  <c r="FO295" i="1"/>
  <c r="CZ315" i="1"/>
  <c r="FM315" i="1"/>
  <c r="FN315" i="1"/>
  <c r="FL315" i="1"/>
  <c r="FO315" i="1"/>
  <c r="CZ327" i="1"/>
  <c r="FM327" i="1"/>
  <c r="FN327" i="1"/>
  <c r="FL327" i="1"/>
  <c r="FO327" i="1"/>
  <c r="CZ286" i="1"/>
  <c r="FL286" i="1"/>
  <c r="FM286" i="1"/>
  <c r="FO286" i="1"/>
  <c r="FN286" i="1"/>
  <c r="CZ297" i="1"/>
  <c r="FO297" i="1"/>
  <c r="FM297" i="1"/>
  <c r="FN297" i="1"/>
  <c r="FL297" i="1"/>
  <c r="CZ317" i="1"/>
  <c r="FO317" i="1"/>
  <c r="FN317" i="1"/>
  <c r="FL317" i="1"/>
  <c r="FM317" i="1"/>
  <c r="CZ285" i="1"/>
  <c r="FO285" i="1"/>
  <c r="FM285" i="1"/>
  <c r="FN285" i="1"/>
  <c r="FL285" i="1"/>
  <c r="CZ294" i="1"/>
  <c r="FL294" i="1"/>
  <c r="FN294" i="1"/>
  <c r="FM294" i="1"/>
  <c r="FO294" i="1"/>
  <c r="CZ304" i="1"/>
  <c r="FN304" i="1"/>
  <c r="FL304" i="1"/>
  <c r="FO304" i="1"/>
  <c r="FM304" i="1"/>
  <c r="CZ309" i="1"/>
  <c r="FO309" i="1"/>
  <c r="FN309" i="1"/>
  <c r="FL309" i="1"/>
  <c r="FM309" i="1"/>
  <c r="CZ321" i="1"/>
  <c r="FO321" i="1"/>
  <c r="FN321" i="1"/>
  <c r="FL321" i="1"/>
  <c r="FM321" i="1"/>
  <c r="CZ299" i="1"/>
  <c r="FM299" i="1"/>
  <c r="FN299" i="1"/>
  <c r="FL299" i="1"/>
  <c r="FO299" i="1"/>
  <c r="CZ319" i="1"/>
  <c r="FM319" i="1"/>
  <c r="FN319" i="1"/>
  <c r="FL319" i="1"/>
  <c r="FO319" i="1"/>
  <c r="CZ302" i="1"/>
  <c r="FL302" i="1"/>
  <c r="FM302" i="1"/>
  <c r="FO302" i="1"/>
  <c r="FN302" i="1"/>
  <c r="CZ322" i="1"/>
  <c r="FL322" i="1"/>
  <c r="FN322" i="1"/>
  <c r="FM322" i="1"/>
  <c r="FO322" i="1"/>
  <c r="CZ288" i="1"/>
  <c r="FN288" i="1"/>
  <c r="FO288" i="1"/>
  <c r="FL288" i="1"/>
  <c r="FM288" i="1"/>
  <c r="CZ296" i="1"/>
  <c r="FN296" i="1"/>
  <c r="FO296" i="1"/>
  <c r="FL296" i="1"/>
  <c r="FM296" i="1"/>
  <c r="CZ305" i="1"/>
  <c r="FO305" i="1"/>
  <c r="FN305" i="1"/>
  <c r="FL305" i="1"/>
  <c r="FM305" i="1"/>
  <c r="CZ312" i="1"/>
  <c r="FN312" i="1"/>
  <c r="FO312" i="1"/>
  <c r="FM312" i="1"/>
  <c r="FL312" i="1"/>
  <c r="CZ324" i="1"/>
  <c r="FN324" i="1"/>
  <c r="FO324" i="1"/>
  <c r="FM324" i="1"/>
  <c r="FL324" i="1"/>
  <c r="CZ287" i="1"/>
  <c r="FM287" i="1"/>
  <c r="FO287" i="1"/>
  <c r="FN287" i="1"/>
  <c r="FL287" i="1"/>
  <c r="CZ303" i="1"/>
  <c r="FM303" i="1"/>
  <c r="FN303" i="1"/>
  <c r="FL303" i="1"/>
  <c r="FO303" i="1"/>
  <c r="CZ320" i="1"/>
  <c r="FN320" i="1"/>
  <c r="FO320" i="1"/>
  <c r="FL320" i="1"/>
  <c r="FM320" i="1"/>
  <c r="CZ318" i="1"/>
  <c r="FL318" i="1"/>
  <c r="FN318" i="1"/>
  <c r="FM318" i="1"/>
  <c r="FO318" i="1"/>
  <c r="CZ310" i="1"/>
  <c r="FL310" i="1"/>
  <c r="FN310" i="1"/>
  <c r="FM310" i="1"/>
  <c r="FO310" i="1"/>
  <c r="CZ325" i="1"/>
  <c r="FO325" i="1"/>
  <c r="FN325" i="1"/>
  <c r="FL325" i="1"/>
  <c r="FM325" i="1"/>
  <c r="CZ290" i="1"/>
  <c r="FL290" i="1"/>
  <c r="FN290" i="1"/>
  <c r="FM290" i="1"/>
  <c r="FO290" i="1"/>
  <c r="CZ298" i="1"/>
  <c r="FL298" i="1"/>
  <c r="FN298" i="1"/>
  <c r="FM298" i="1"/>
  <c r="FO298" i="1"/>
  <c r="CZ289" i="1"/>
  <c r="FO289" i="1"/>
  <c r="FN289" i="1"/>
  <c r="FL289" i="1"/>
  <c r="FM289" i="1"/>
  <c r="CZ300" i="1"/>
  <c r="FN300" i="1"/>
  <c r="FO300" i="1"/>
  <c r="FM300" i="1"/>
  <c r="FL300" i="1"/>
  <c r="CZ306" i="1"/>
  <c r="FL306" i="1"/>
  <c r="FN306" i="1"/>
  <c r="FM306" i="1"/>
  <c r="FO306" i="1"/>
  <c r="CZ314" i="1"/>
  <c r="FL314" i="1"/>
  <c r="FN314" i="1"/>
  <c r="FM314" i="1"/>
  <c r="FO314" i="1"/>
  <c r="CZ328" i="1"/>
  <c r="FN328" i="1"/>
  <c r="FL328" i="1"/>
  <c r="FO328" i="1"/>
  <c r="FM328" i="1"/>
  <c r="CZ291" i="1"/>
  <c r="FM291" i="1"/>
  <c r="FN291" i="1"/>
  <c r="FL291" i="1"/>
  <c r="FO291" i="1"/>
  <c r="CZ307" i="1"/>
  <c r="FM307" i="1"/>
  <c r="FN307" i="1"/>
  <c r="FL307" i="1"/>
  <c r="FO307" i="1"/>
  <c r="CZ323" i="1"/>
  <c r="FM323" i="1"/>
  <c r="FN323" i="1"/>
  <c r="FL323" i="1"/>
  <c r="FO323" i="1"/>
  <c r="CZ326" i="1"/>
  <c r="FL326" i="1"/>
  <c r="FN326" i="1"/>
  <c r="FM326" i="1"/>
  <c r="FO326" i="1"/>
  <c r="CZ220" i="1"/>
  <c r="FO220" i="1"/>
  <c r="FN220" i="1"/>
  <c r="FM220" i="1"/>
  <c r="FL220" i="1"/>
  <c r="CZ224" i="1"/>
  <c r="FO224" i="1"/>
  <c r="FN224" i="1"/>
  <c r="FM224" i="1"/>
  <c r="FL224" i="1"/>
  <c r="CZ229" i="1"/>
  <c r="FO229" i="1"/>
  <c r="FN229" i="1"/>
  <c r="FM229" i="1"/>
  <c r="FL229" i="1"/>
  <c r="CZ233" i="1"/>
  <c r="FO233" i="1"/>
  <c r="FN233" i="1"/>
  <c r="FM233" i="1"/>
  <c r="FL233" i="1"/>
  <c r="CZ237" i="1"/>
  <c r="FO237" i="1"/>
  <c r="FN237" i="1"/>
  <c r="FM237" i="1"/>
  <c r="FL237" i="1"/>
  <c r="CZ242" i="1"/>
  <c r="FO242" i="1"/>
  <c r="FN242" i="1"/>
  <c r="FM242" i="1"/>
  <c r="FL242" i="1"/>
  <c r="CZ246" i="1"/>
  <c r="FO246" i="1"/>
  <c r="FN246" i="1"/>
  <c r="FM246" i="1"/>
  <c r="FL246" i="1"/>
  <c r="CZ250" i="1"/>
  <c r="FO250" i="1"/>
  <c r="FN250" i="1"/>
  <c r="FM250" i="1"/>
  <c r="FL250" i="1"/>
  <c r="CZ255" i="1"/>
  <c r="FO255" i="1"/>
  <c r="FN255" i="1"/>
  <c r="FM255" i="1"/>
  <c r="FL255" i="1"/>
  <c r="CZ259" i="1"/>
  <c r="FO259" i="1"/>
  <c r="FN259" i="1"/>
  <c r="FM259" i="1"/>
  <c r="FL259" i="1"/>
  <c r="CZ263" i="1"/>
  <c r="FO263" i="1"/>
  <c r="FN263" i="1"/>
  <c r="FM263" i="1"/>
  <c r="FL263" i="1"/>
  <c r="CZ278" i="1"/>
  <c r="FL278" i="1"/>
  <c r="FM278" i="1"/>
  <c r="FN278" i="1"/>
  <c r="FO278" i="1"/>
  <c r="CZ282" i="1"/>
  <c r="FL282" i="1"/>
  <c r="FM282" i="1"/>
  <c r="FN282" i="1"/>
  <c r="FO282" i="1"/>
  <c r="CZ275" i="1"/>
  <c r="FN275" i="1"/>
  <c r="FO275" i="1"/>
  <c r="FL275" i="1"/>
  <c r="FM275" i="1"/>
  <c r="CZ268" i="1"/>
  <c r="FO268" i="1"/>
  <c r="FM268" i="1"/>
  <c r="FN268" i="1"/>
  <c r="FL268" i="1"/>
  <c r="CZ280" i="1"/>
  <c r="FN280" i="1"/>
  <c r="FO280" i="1"/>
  <c r="FL280" i="1"/>
  <c r="FM280" i="1"/>
  <c r="CZ221" i="1"/>
  <c r="FL221" i="1"/>
  <c r="FM221" i="1"/>
  <c r="FO221" i="1"/>
  <c r="FN221" i="1"/>
  <c r="CZ226" i="1"/>
  <c r="FL226" i="1"/>
  <c r="FO226" i="1"/>
  <c r="FM226" i="1"/>
  <c r="FN226" i="1"/>
  <c r="CZ230" i="1"/>
  <c r="FL230" i="1"/>
  <c r="FO230" i="1"/>
  <c r="FM230" i="1"/>
  <c r="FN230" i="1"/>
  <c r="CZ234" i="1"/>
  <c r="FL234" i="1"/>
  <c r="FM234" i="1"/>
  <c r="FO234" i="1"/>
  <c r="FN234" i="1"/>
  <c r="CZ239" i="1"/>
  <c r="FL239" i="1"/>
  <c r="FO239" i="1"/>
  <c r="FM239" i="1"/>
  <c r="FN239" i="1"/>
  <c r="CZ243" i="1"/>
  <c r="FL243" i="1"/>
  <c r="FM243" i="1"/>
  <c r="FO243" i="1"/>
  <c r="FN243" i="1"/>
  <c r="CZ247" i="1"/>
  <c r="FL247" i="1"/>
  <c r="FM247" i="1"/>
  <c r="FO247" i="1"/>
  <c r="FN247" i="1"/>
  <c r="CZ252" i="1"/>
  <c r="FL252" i="1"/>
  <c r="FO252" i="1"/>
  <c r="FM252" i="1"/>
  <c r="FN252" i="1"/>
  <c r="CZ256" i="1"/>
  <c r="FL256" i="1"/>
  <c r="FM256" i="1"/>
  <c r="FN256" i="1"/>
  <c r="FO256" i="1"/>
  <c r="CZ260" i="1"/>
  <c r="FL260" i="1"/>
  <c r="FO260" i="1"/>
  <c r="FM260" i="1"/>
  <c r="FN260" i="1"/>
  <c r="CZ265" i="1"/>
  <c r="FL265" i="1"/>
  <c r="FO265" i="1"/>
  <c r="FM265" i="1"/>
  <c r="FN265" i="1"/>
  <c r="CZ271" i="1"/>
  <c r="FN271" i="1"/>
  <c r="FO271" i="1"/>
  <c r="FM271" i="1"/>
  <c r="FL271" i="1"/>
  <c r="CZ281" i="1"/>
  <c r="FO281" i="1"/>
  <c r="FM281" i="1"/>
  <c r="FN281" i="1"/>
  <c r="FL281" i="1"/>
  <c r="CZ270" i="1"/>
  <c r="FM270" i="1"/>
  <c r="FN270" i="1"/>
  <c r="FL270" i="1"/>
  <c r="FO270" i="1"/>
  <c r="CZ222" i="1"/>
  <c r="FM222" i="1"/>
  <c r="FN222" i="1"/>
  <c r="FL222" i="1"/>
  <c r="FO222" i="1"/>
  <c r="CZ227" i="1"/>
  <c r="FM227" i="1"/>
  <c r="FN227" i="1"/>
  <c r="FL227" i="1"/>
  <c r="FO227" i="1"/>
  <c r="CZ231" i="1"/>
  <c r="FM231" i="1"/>
  <c r="FN231" i="1"/>
  <c r="FL231" i="1"/>
  <c r="FO231" i="1"/>
  <c r="CZ235" i="1"/>
  <c r="FM235" i="1"/>
  <c r="FN235" i="1"/>
  <c r="FL235" i="1"/>
  <c r="FO235" i="1"/>
  <c r="CZ240" i="1"/>
  <c r="FM240" i="1"/>
  <c r="FN240" i="1"/>
  <c r="FL240" i="1"/>
  <c r="FO240" i="1"/>
  <c r="CZ244" i="1"/>
  <c r="FM244" i="1"/>
  <c r="FN244" i="1"/>
  <c r="FL244" i="1"/>
  <c r="FO244" i="1"/>
  <c r="CZ248" i="1"/>
  <c r="FM248" i="1"/>
  <c r="FN248" i="1"/>
  <c r="FL248" i="1"/>
  <c r="FO248" i="1"/>
  <c r="CZ253" i="1"/>
  <c r="FM253" i="1"/>
  <c r="FN253" i="1"/>
  <c r="FL253" i="1"/>
  <c r="FO253" i="1"/>
  <c r="CZ257" i="1"/>
  <c r="FM257" i="1"/>
  <c r="FN257" i="1"/>
  <c r="FL257" i="1"/>
  <c r="FO257" i="1"/>
  <c r="CZ261" i="1"/>
  <c r="FM261" i="1"/>
  <c r="FN261" i="1"/>
  <c r="FL261" i="1"/>
  <c r="FO261" i="1"/>
  <c r="CZ269" i="1"/>
  <c r="FL269" i="1"/>
  <c r="FO269" i="1"/>
  <c r="FM269" i="1"/>
  <c r="FN269" i="1"/>
  <c r="CZ273" i="1"/>
  <c r="FL273" i="1"/>
  <c r="FM273" i="1"/>
  <c r="FN273" i="1"/>
  <c r="FO273" i="1"/>
  <c r="CZ274" i="1"/>
  <c r="FM274" i="1"/>
  <c r="FN274" i="1"/>
  <c r="FL274" i="1"/>
  <c r="FO274" i="1"/>
  <c r="CZ219" i="1"/>
  <c r="FN219" i="1"/>
  <c r="FO219" i="1"/>
  <c r="FM219" i="1"/>
  <c r="FL219" i="1"/>
  <c r="CZ223" i="1"/>
  <c r="FN223" i="1"/>
  <c r="FO223" i="1"/>
  <c r="FM223" i="1"/>
  <c r="FL223" i="1"/>
  <c r="CZ228" i="1"/>
  <c r="FN228" i="1"/>
  <c r="FO228" i="1"/>
  <c r="FM228" i="1"/>
  <c r="FL228" i="1"/>
  <c r="CZ232" i="1"/>
  <c r="FN232" i="1"/>
  <c r="FO232" i="1"/>
  <c r="FM232" i="1"/>
  <c r="FL232" i="1"/>
  <c r="CZ236" i="1"/>
  <c r="FN236" i="1"/>
  <c r="FM236" i="1"/>
  <c r="FO236" i="1"/>
  <c r="FL236" i="1"/>
  <c r="CZ241" i="1"/>
  <c r="FN241" i="1"/>
  <c r="FO241" i="1"/>
  <c r="FM241" i="1"/>
  <c r="FL241" i="1"/>
  <c r="CZ245" i="1"/>
  <c r="FN245" i="1"/>
  <c r="FM245" i="1"/>
  <c r="FO245" i="1"/>
  <c r="FL245" i="1"/>
  <c r="CZ249" i="1"/>
  <c r="FN249" i="1"/>
  <c r="FM249" i="1"/>
  <c r="FO249" i="1"/>
  <c r="FL249" i="1"/>
  <c r="CZ254" i="1"/>
  <c r="FN254" i="1"/>
  <c r="FO254" i="1"/>
  <c r="FM254" i="1"/>
  <c r="FL254" i="1"/>
  <c r="CZ258" i="1"/>
  <c r="FN258" i="1"/>
  <c r="FM258" i="1"/>
  <c r="FO258" i="1"/>
  <c r="FL258" i="1"/>
  <c r="CZ262" i="1"/>
  <c r="FN262" i="1"/>
  <c r="FO262" i="1"/>
  <c r="FM262" i="1"/>
  <c r="FL262" i="1"/>
  <c r="CZ272" i="1"/>
  <c r="FO272" i="1"/>
  <c r="FN272" i="1"/>
  <c r="FM272" i="1"/>
  <c r="FL272" i="1"/>
  <c r="CZ267" i="1"/>
  <c r="FN267" i="1"/>
  <c r="FO267" i="1"/>
  <c r="FM267" i="1"/>
  <c r="FL267" i="1"/>
  <c r="CZ276" i="1"/>
  <c r="FO276" i="1"/>
  <c r="FM276" i="1"/>
  <c r="FN276" i="1"/>
  <c r="FL276" i="1"/>
  <c r="CZ279" i="1"/>
  <c r="FM279" i="1"/>
  <c r="FN279" i="1"/>
  <c r="FL279" i="1"/>
  <c r="FO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FO177" i="1"/>
  <c r="N187" i="58"/>
  <c r="FL177" i="1"/>
  <c r="E187" i="58"/>
  <c r="FM177" i="1"/>
  <c r="H187" i="58"/>
  <c r="FN177" i="1"/>
  <c r="K187" i="58"/>
  <c r="FO181" i="1"/>
  <c r="N191" i="58"/>
  <c r="FL181" i="1"/>
  <c r="E191" i="58"/>
  <c r="FM181" i="1"/>
  <c r="H191" i="58"/>
  <c r="FN181" i="1"/>
  <c r="K191" i="58"/>
  <c r="FO185" i="1"/>
  <c r="N195" i="58"/>
  <c r="FL185" i="1"/>
  <c r="E195" i="58"/>
  <c r="FN185" i="1"/>
  <c r="K195" i="58"/>
  <c r="FN190" i="1"/>
  <c r="K200" i="58"/>
  <c r="FO190" i="1"/>
  <c r="N200" i="58"/>
  <c r="FM190" i="1"/>
  <c r="H200" i="58"/>
  <c r="FL190" i="1"/>
  <c r="E200" i="58"/>
  <c r="FN194" i="1"/>
  <c r="K204" i="58"/>
  <c r="FO194" i="1"/>
  <c r="N204" i="58"/>
  <c r="FM194" i="1"/>
  <c r="H204" i="58"/>
  <c r="FL194" i="1"/>
  <c r="E204" i="58"/>
  <c r="FN198" i="1"/>
  <c r="K208" i="58"/>
  <c r="FO198" i="1"/>
  <c r="N208" i="58"/>
  <c r="FL198" i="1"/>
  <c r="E208" i="58"/>
  <c r="FM198" i="1"/>
  <c r="H208" i="58"/>
  <c r="AR177" i="1"/>
  <c r="AR181" i="1"/>
  <c r="AR185" i="1"/>
  <c r="AR190" i="1"/>
  <c r="AR194" i="1"/>
  <c r="AZ177" i="1"/>
  <c r="AZ181" i="1"/>
  <c r="AZ185" i="1"/>
  <c r="AZ190" i="1"/>
  <c r="AZ194" i="1"/>
  <c r="BH177" i="1"/>
  <c r="GB177" i="1"/>
  <c r="BH181" i="1"/>
  <c r="GB181" i="1"/>
  <c r="BH185" i="1"/>
  <c r="GB185" i="1"/>
  <c r="BH190" i="1"/>
  <c r="GB190" i="1"/>
  <c r="BH194" i="1"/>
  <c r="GB194" i="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5" i="1"/>
  <c r="CZ169" i="1"/>
  <c r="FO174" i="1"/>
  <c r="N184" i="58"/>
  <c r="FN174" i="1"/>
  <c r="K184" i="58"/>
  <c r="FL174" i="1"/>
  <c r="E184" i="58"/>
  <c r="FM178" i="1"/>
  <c r="H188" i="58"/>
  <c r="FL178" i="1"/>
  <c r="E188" i="58"/>
  <c r="FN178" i="1"/>
  <c r="K188" i="58"/>
  <c r="FO178" i="1"/>
  <c r="N188" i="58"/>
  <c r="FM182" i="1"/>
  <c r="H192" i="58"/>
  <c r="FL182" i="1"/>
  <c r="E192" i="58"/>
  <c r="FN182" i="1"/>
  <c r="K192" i="58"/>
  <c r="FO182" i="1"/>
  <c r="N192" i="58"/>
  <c r="FM187" i="1"/>
  <c r="H197" i="58"/>
  <c r="FL187" i="1"/>
  <c r="E197" i="58"/>
  <c r="FN187" i="1"/>
  <c r="K197" i="58"/>
  <c r="FO187" i="1"/>
  <c r="N197" i="58"/>
  <c r="FO191" i="1"/>
  <c r="N201" i="58"/>
  <c r="FL191" i="1"/>
  <c r="E201" i="58"/>
  <c r="FM191" i="1"/>
  <c r="H201" i="58"/>
  <c r="FN191" i="1"/>
  <c r="K201" i="58"/>
  <c r="FO195" i="1"/>
  <c r="N205" i="58"/>
  <c r="FL195" i="1"/>
  <c r="E205" i="58"/>
  <c r="FM195" i="1"/>
  <c r="H205" i="58"/>
  <c r="FN195" i="1"/>
  <c r="K205" i="58"/>
  <c r="AR178" i="1"/>
  <c r="AR182" i="1"/>
  <c r="AR187" i="1"/>
  <c r="AR191" i="1"/>
  <c r="AR195" i="1"/>
  <c r="AZ178" i="1"/>
  <c r="AZ182" i="1"/>
  <c r="AZ187" i="1"/>
  <c r="AZ191" i="1"/>
  <c r="AZ195" i="1"/>
  <c r="BH174" i="1"/>
  <c r="GB174" i="1"/>
  <c r="BH178" i="1"/>
  <c r="GB178" i="1"/>
  <c r="BH182" i="1"/>
  <c r="GB182" i="1"/>
  <c r="BH187" i="1"/>
  <c r="GB187" i="1"/>
  <c r="BH191" i="1"/>
  <c r="GB191" i="1"/>
  <c r="BH195" i="1"/>
  <c r="GB195" i="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FM175" i="1"/>
  <c r="H185" i="58"/>
  <c r="FN175" i="1"/>
  <c r="K185" i="58"/>
  <c r="FL175" i="1"/>
  <c r="E185" i="58"/>
  <c r="FO175" i="1"/>
  <c r="N185" i="58"/>
  <c r="FM179" i="1"/>
  <c r="H189" i="58"/>
  <c r="FN179" i="1"/>
  <c r="K189" i="58"/>
  <c r="FO179" i="1"/>
  <c r="N189" i="58"/>
  <c r="FL179" i="1"/>
  <c r="E189" i="58"/>
  <c r="FM183" i="1"/>
  <c r="H193" i="58"/>
  <c r="FN183" i="1"/>
  <c r="K193" i="58"/>
  <c r="FO183" i="1"/>
  <c r="N193" i="58"/>
  <c r="FL183" i="1"/>
  <c r="E193" i="58"/>
  <c r="FM192" i="1"/>
  <c r="H202" i="58"/>
  <c r="FL192" i="1"/>
  <c r="E202" i="58"/>
  <c r="FN192" i="1"/>
  <c r="K202" i="58"/>
  <c r="FO192" i="1"/>
  <c r="N202" i="58"/>
  <c r="FM196" i="1"/>
  <c r="H206" i="58"/>
  <c r="FL196" i="1"/>
  <c r="E206" i="58"/>
  <c r="FN196" i="1"/>
  <c r="K206" i="58"/>
  <c r="FO196" i="1"/>
  <c r="N206" i="58"/>
  <c r="AR175" i="1"/>
  <c r="AR179" i="1"/>
  <c r="AR183" i="1"/>
  <c r="AR192" i="1"/>
  <c r="AZ175" i="1"/>
  <c r="AZ179" i="1"/>
  <c r="AZ183" i="1"/>
  <c r="AZ192" i="1"/>
  <c r="BH175" i="1"/>
  <c r="GB175" i="1"/>
  <c r="BH179" i="1"/>
  <c r="GB179" i="1"/>
  <c r="BH183" i="1"/>
  <c r="GB183" i="1"/>
  <c r="BH192" i="1"/>
  <c r="GB192" i="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FM176" i="1"/>
  <c r="H186" i="58"/>
  <c r="FN176" i="1"/>
  <c r="K186" i="58"/>
  <c r="FO176" i="1"/>
  <c r="N186" i="58"/>
  <c r="FL176" i="1"/>
  <c r="E186" i="58"/>
  <c r="FN180" i="1"/>
  <c r="K190" i="58"/>
  <c r="FO180" i="1"/>
  <c r="N190" i="58"/>
  <c r="FL180" i="1"/>
  <c r="E190" i="58"/>
  <c r="FM180" i="1"/>
  <c r="H190" i="58"/>
  <c r="FN184" i="1"/>
  <c r="K194" i="58"/>
  <c r="FO184" i="1"/>
  <c r="N194" i="58"/>
  <c r="FL184" i="1"/>
  <c r="E194" i="58"/>
  <c r="FM184" i="1"/>
  <c r="H194" i="58"/>
  <c r="FM189" i="1"/>
  <c r="H199" i="58"/>
  <c r="FN189" i="1"/>
  <c r="K199" i="58"/>
  <c r="FO189" i="1"/>
  <c r="N199" i="58"/>
  <c r="FL189" i="1"/>
  <c r="E199" i="58"/>
  <c r="FM193" i="1"/>
  <c r="H203" i="58"/>
  <c r="FN193" i="1"/>
  <c r="K203" i="58"/>
  <c r="FO193" i="1"/>
  <c r="N203" i="58"/>
  <c r="FL193" i="1"/>
  <c r="E203" i="58"/>
  <c r="FM197" i="1"/>
  <c r="H207" i="58"/>
  <c r="FN197" i="1"/>
  <c r="K207" i="58"/>
  <c r="FO197" i="1"/>
  <c r="N207" i="58"/>
  <c r="FL197" i="1"/>
  <c r="E207" i="58"/>
  <c r="AR176" i="1"/>
  <c r="AR180" i="1"/>
  <c r="AR184" i="1"/>
  <c r="AR189" i="1"/>
  <c r="AR193" i="1"/>
  <c r="AZ176" i="1"/>
  <c r="AZ180" i="1"/>
  <c r="AZ184" i="1"/>
  <c r="AZ189" i="1"/>
  <c r="AZ193" i="1"/>
  <c r="BH176" i="1"/>
  <c r="GB176" i="1"/>
  <c r="BH180" i="1"/>
  <c r="GB180" i="1"/>
  <c r="BH184" i="1"/>
  <c r="GB184" i="1"/>
  <c r="BH189" i="1"/>
  <c r="GB189" i="1"/>
  <c r="BH193" i="1"/>
  <c r="GB193" i="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FM188" i="1"/>
  <c r="H198" i="58"/>
  <c r="FN188" i="1"/>
  <c r="K198" i="58"/>
  <c r="FL188" i="1"/>
  <c r="E198" i="58"/>
  <c r="FO188" i="1"/>
  <c r="N198" i="58"/>
  <c r="AR188" i="1"/>
  <c r="AZ188" i="1"/>
  <c r="BH188" i="1"/>
  <c r="GB188" i="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CV199" i="1"/>
  <c r="AI73" i="70"/>
  <c r="AI72" i="70"/>
  <c r="CN199" i="1"/>
  <c r="AI70" i="70"/>
  <c r="AI69" i="70"/>
  <c r="CF199" i="1"/>
  <c r="AI67" i="70"/>
  <c r="AI66" i="70"/>
  <c r="BX199" i="1"/>
  <c r="AI64" i="70"/>
  <c r="AI63" i="70"/>
  <c r="BP199" i="1"/>
  <c r="AI61" i="70"/>
  <c r="AI60" i="70"/>
  <c r="AZ199" i="1"/>
  <c r="AI55" i="70"/>
  <c r="AI54" i="70"/>
  <c r="AG29" i="70"/>
  <c r="AG75" i="70"/>
  <c r="FB198" i="1"/>
  <c r="AG76" i="70"/>
  <c r="AG20" i="70"/>
  <c r="AG48" i="70"/>
  <c r="EM198" i="1"/>
  <c r="AG52" i="70"/>
  <c r="EY198" i="1"/>
  <c r="AG70" i="70"/>
  <c r="EQ198" i="1"/>
  <c r="AG58" i="70"/>
  <c r="EU198" i="1"/>
  <c r="AG64" i="70"/>
  <c r="ES198" i="1"/>
  <c r="AG61" i="70"/>
  <c r="EW198" i="1"/>
  <c r="AG67" i="70"/>
  <c r="FA198" i="1"/>
  <c r="AG73" i="70"/>
  <c r="EO198" i="1"/>
  <c r="AG55" i="70"/>
  <c r="AA75" i="70"/>
  <c r="AA29" i="70"/>
  <c r="FA189" i="1"/>
  <c r="AA73" i="70"/>
  <c r="AA20" i="70"/>
  <c r="AA48" i="70"/>
  <c r="EW189" i="1"/>
  <c r="AA67" i="70"/>
  <c r="EQ189" i="1"/>
  <c r="AA58" i="70"/>
  <c r="ES189" i="1"/>
  <c r="AA61" i="70"/>
  <c r="FB189" i="1"/>
  <c r="AA76" i="70"/>
  <c r="EU189" i="1"/>
  <c r="AA64" i="70"/>
  <c r="EY189" i="1"/>
  <c r="AA70" i="70"/>
  <c r="EM189" i="1"/>
  <c r="AA52" i="70"/>
  <c r="EO189" i="1"/>
  <c r="AA55" i="70"/>
  <c r="AC75" i="70"/>
  <c r="AC29" i="70"/>
  <c r="FB192" i="1"/>
  <c r="AC76" i="70"/>
  <c r="AC48" i="70"/>
  <c r="AC20" i="70"/>
  <c r="EU192" i="1"/>
  <c r="AC64" i="70"/>
  <c r="EQ192" i="1"/>
  <c r="AC58" i="70"/>
  <c r="EY192" i="1"/>
  <c r="AC70" i="70"/>
  <c r="EM192" i="1"/>
  <c r="AC52" i="70"/>
  <c r="ES192" i="1"/>
  <c r="AC61" i="70"/>
  <c r="EW192" i="1"/>
  <c r="AC67" i="70"/>
  <c r="FA192" i="1"/>
  <c r="AC73" i="70"/>
  <c r="EO192" i="1"/>
  <c r="AC55" i="70"/>
  <c r="FA195" i="1"/>
  <c r="AE73" i="70"/>
  <c r="AE48" i="70"/>
  <c r="AE20" i="70"/>
  <c r="EQ195" i="1"/>
  <c r="AE58" i="70"/>
  <c r="EU195" i="1"/>
  <c r="AE64" i="70"/>
  <c r="EO195" i="1"/>
  <c r="AE55" i="70"/>
  <c r="FB195" i="1"/>
  <c r="AE76" i="70"/>
  <c r="EY195" i="1"/>
  <c r="AE70" i="70"/>
  <c r="ES195" i="1"/>
  <c r="AE61" i="70"/>
  <c r="EM195" i="1"/>
  <c r="AE52" i="70"/>
  <c r="EW195" i="1"/>
  <c r="AE67" i="70"/>
  <c r="EY182" i="1"/>
  <c r="T70" i="70"/>
  <c r="T48" i="70"/>
  <c r="T20" i="70"/>
  <c r="EO182" i="1"/>
  <c r="T55" i="70"/>
  <c r="ES182" i="1"/>
  <c r="T61" i="70"/>
  <c r="FB182" i="1"/>
  <c r="T76" i="70"/>
  <c r="EM182" i="1"/>
  <c r="T52" i="70"/>
  <c r="FA182" i="1"/>
  <c r="T73" i="70"/>
  <c r="EU182" i="1"/>
  <c r="T64" i="70"/>
  <c r="EW182" i="1"/>
  <c r="T67" i="70"/>
  <c r="EQ182" i="1"/>
  <c r="T58" i="70"/>
  <c r="P75" i="70"/>
  <c r="P29" i="70"/>
  <c r="FB185" i="1"/>
  <c r="V76" i="70"/>
  <c r="V20" i="70"/>
  <c r="V48" i="70"/>
  <c r="EY185" i="1"/>
  <c r="V70" i="70"/>
  <c r="EM185" i="1"/>
  <c r="V52" i="70"/>
  <c r="EQ185" i="1"/>
  <c r="V58" i="70"/>
  <c r="EU185" i="1"/>
  <c r="V64" i="70"/>
  <c r="EO185" i="1"/>
  <c r="V55" i="70"/>
  <c r="ES185" i="1"/>
  <c r="V61" i="70"/>
  <c r="FA185" i="1"/>
  <c r="V73" i="70"/>
  <c r="EW185" i="1"/>
  <c r="V67" i="70"/>
  <c r="R75" i="70"/>
  <c r="R29" i="70"/>
  <c r="EY176" i="1"/>
  <c r="P70" i="70"/>
  <c r="P48" i="70"/>
  <c r="P20" i="70"/>
  <c r="EO176" i="1"/>
  <c r="P55" i="70"/>
  <c r="FB176" i="1"/>
  <c r="P76" i="70"/>
  <c r="EU176" i="1"/>
  <c r="P64" i="70"/>
  <c r="ES176" i="1"/>
  <c r="P61" i="70"/>
  <c r="FA176" i="1"/>
  <c r="P73" i="70"/>
  <c r="EQ176" i="1"/>
  <c r="P58" i="70"/>
  <c r="EW176" i="1"/>
  <c r="P67" i="70"/>
  <c r="EM176" i="1"/>
  <c r="P52" i="70"/>
  <c r="FB179" i="1"/>
  <c r="R76" i="70"/>
  <c r="R20" i="70"/>
  <c r="R48" i="70"/>
  <c r="EQ179" i="1"/>
  <c r="R58" i="70"/>
  <c r="EU179" i="1"/>
  <c r="R64" i="70"/>
  <c r="EY179" i="1"/>
  <c r="R70" i="70"/>
  <c r="EM179" i="1"/>
  <c r="R52" i="70"/>
  <c r="FA179" i="1"/>
  <c r="R73" i="70"/>
  <c r="EO179" i="1"/>
  <c r="R55" i="70"/>
  <c r="EW179" i="1"/>
  <c r="R67" i="70"/>
  <c r="ES179" i="1"/>
  <c r="R61" i="70"/>
  <c r="T75" i="70"/>
  <c r="T29" i="70"/>
  <c r="DP173" i="1"/>
  <c r="FA172" i="1"/>
  <c r="K73" i="70"/>
  <c r="K48" i="70"/>
  <c r="K20" i="70"/>
  <c r="EU172" i="1"/>
  <c r="K64" i="70"/>
  <c r="FB172" i="1"/>
  <c r="K76" i="70"/>
  <c r="EY172" i="1"/>
  <c r="K70" i="70"/>
  <c r="EM172" i="1"/>
  <c r="K52" i="70"/>
  <c r="EQ172" i="1"/>
  <c r="K58" i="70"/>
  <c r="EO172" i="1"/>
  <c r="K55" i="70"/>
  <c r="ES172" i="1"/>
  <c r="K61" i="70"/>
  <c r="EW172" i="1"/>
  <c r="K67" i="70"/>
  <c r="G29" i="70"/>
  <c r="G75" i="70"/>
  <c r="E20" i="70"/>
  <c r="E48" i="70"/>
  <c r="EW163" i="1"/>
  <c r="E67" i="70"/>
  <c r="EO163" i="1"/>
  <c r="E55" i="70"/>
  <c r="FB163" i="1"/>
  <c r="E76" i="70"/>
  <c r="EQ163" i="1"/>
  <c r="E58" i="70"/>
  <c r="EU163" i="1"/>
  <c r="E64" i="70"/>
  <c r="FA163" i="1"/>
  <c r="E73" i="70"/>
  <c r="ES163" i="1"/>
  <c r="E61" i="70"/>
  <c r="EY163" i="1"/>
  <c r="E70" i="70"/>
  <c r="EM163" i="1"/>
  <c r="E52" i="70"/>
  <c r="FB169" i="1"/>
  <c r="I76" i="70"/>
  <c r="I48" i="70"/>
  <c r="I20" i="70"/>
  <c r="EQ169" i="1"/>
  <c r="I58" i="70"/>
  <c r="EM169" i="1"/>
  <c r="I52" i="70"/>
  <c r="EU169" i="1"/>
  <c r="I64" i="70"/>
  <c r="EY169" i="1"/>
  <c r="I70" i="70"/>
  <c r="ES169" i="1"/>
  <c r="I61" i="70"/>
  <c r="EW169" i="1"/>
  <c r="I67" i="70"/>
  <c r="FA169" i="1"/>
  <c r="I73" i="70"/>
  <c r="EO169" i="1"/>
  <c r="I55" i="70"/>
  <c r="E29" i="70"/>
  <c r="E75" i="70"/>
  <c r="FA166" i="1"/>
  <c r="G73" i="70"/>
  <c r="G48" i="70"/>
  <c r="G20" i="70"/>
  <c r="EY166" i="1"/>
  <c r="G70" i="70"/>
  <c r="EM166" i="1"/>
  <c r="G52" i="70"/>
  <c r="FB166" i="1"/>
  <c r="G76" i="70"/>
  <c r="EQ166" i="1"/>
  <c r="G58" i="70"/>
  <c r="EU166" i="1"/>
  <c r="G64" i="70"/>
  <c r="ES166" i="1"/>
  <c r="G61" i="70"/>
  <c r="EW166" i="1"/>
  <c r="G67" i="70"/>
  <c r="EO166" i="1"/>
  <c r="G55" i="70"/>
  <c r="FZ147" i="1"/>
  <c r="DP199" i="1"/>
  <c r="AI83" i="70"/>
  <c r="DP186" i="1"/>
  <c r="DH173" i="1"/>
  <c r="DL173" i="1"/>
  <c r="CV173" i="1"/>
  <c r="CN173" i="1"/>
  <c r="CF173" i="1"/>
  <c r="BX173" i="1"/>
  <c r="BP173" i="1"/>
  <c r="AZ173" i="1"/>
  <c r="FU173" i="1"/>
  <c r="CZ173" i="1"/>
  <c r="GB161" i="1"/>
  <c r="GB170" i="1"/>
  <c r="GB162" i="1"/>
  <c r="GB165" i="1"/>
  <c r="GB171" i="1"/>
  <c r="GB163" i="1"/>
  <c r="GB172" i="1"/>
  <c r="GB164" i="1"/>
  <c r="GB168" i="1"/>
  <c r="GB166" i="1"/>
  <c r="GB169" i="1"/>
  <c r="GB167" i="1"/>
  <c r="FZ173" i="1"/>
  <c r="FZ199" i="1"/>
  <c r="FZ186" i="1"/>
  <c r="FT277" i="1"/>
  <c r="FY277" i="1"/>
  <c r="FT190" i="1"/>
  <c r="FY190" i="1"/>
  <c r="FT189" i="1"/>
  <c r="FY189" i="1"/>
  <c r="FT111" i="1"/>
  <c r="FY111" i="1"/>
  <c r="FT41" i="1"/>
  <c r="FY41" i="1"/>
  <c r="FT176" i="1"/>
  <c r="FY176" i="1"/>
  <c r="FT24" i="1"/>
  <c r="FY24" i="1"/>
  <c r="FT163" i="1"/>
  <c r="FY163" i="1"/>
  <c r="FT93" i="1"/>
  <c r="FY93" i="1"/>
  <c r="FT236" i="1"/>
  <c r="FY236" i="1"/>
  <c r="FT145" i="1"/>
  <c r="FY145" i="1"/>
  <c r="FT76" i="1"/>
  <c r="FY76" i="1"/>
  <c r="FT219" i="1"/>
  <c r="FY219" i="1"/>
  <c r="FT128" i="1"/>
  <c r="FY128" i="1"/>
  <c r="FT59" i="1"/>
  <c r="FY59" i="1"/>
  <c r="FL277" i="1"/>
  <c r="FT250" i="1"/>
  <c r="FY250" i="1"/>
  <c r="FT242" i="1"/>
  <c r="FY242" i="1"/>
  <c r="FT222" i="1"/>
  <c r="FY222" i="1"/>
  <c r="BH238" i="1"/>
  <c r="GB238" i="1"/>
  <c r="FS238" i="1"/>
  <c r="FX238" i="1"/>
  <c r="BH160" i="1"/>
  <c r="GB160" i="1"/>
  <c r="FS160" i="1"/>
  <c r="FX160" i="1"/>
  <c r="BH134" i="1"/>
  <c r="GB134" i="1"/>
  <c r="FS134" i="1"/>
  <c r="FX134" i="1"/>
  <c r="BH82" i="1"/>
  <c r="GB82" i="1"/>
  <c r="FS82" i="1"/>
  <c r="FX82" i="1"/>
  <c r="BH30" i="1"/>
  <c r="GB30" i="1"/>
  <c r="FS30" i="1"/>
  <c r="FX30" i="1"/>
  <c r="AR238" i="1"/>
  <c r="FR238" i="1"/>
  <c r="FW238" i="1"/>
  <c r="AR160" i="1"/>
  <c r="FR160" i="1"/>
  <c r="FW160" i="1"/>
  <c r="AR134" i="1"/>
  <c r="FR134" i="1"/>
  <c r="FW134" i="1"/>
  <c r="AR82" i="1"/>
  <c r="FR82" i="1"/>
  <c r="FW82" i="1"/>
  <c r="AR30" i="1"/>
  <c r="FR30" i="1"/>
  <c r="FW30" i="1"/>
  <c r="FO238" i="1"/>
  <c r="CZ238" i="1"/>
  <c r="FN238" i="1"/>
  <c r="FM238" i="1"/>
  <c r="FT178" i="1"/>
  <c r="FY178" i="1"/>
  <c r="FT180" i="1"/>
  <c r="FY180" i="1"/>
  <c r="FT245" i="1"/>
  <c r="FY245" i="1"/>
  <c r="FT228" i="1"/>
  <c r="FY228" i="1"/>
  <c r="FT197" i="1"/>
  <c r="FY197" i="1"/>
  <c r="FT171" i="1"/>
  <c r="FY171" i="1"/>
  <c r="FT154" i="1"/>
  <c r="FY154" i="1"/>
  <c r="FT137" i="1"/>
  <c r="FY137" i="1"/>
  <c r="FT119" i="1"/>
  <c r="FY119" i="1"/>
  <c r="FT102" i="1"/>
  <c r="FY102" i="1"/>
  <c r="FT85" i="1"/>
  <c r="FY85" i="1"/>
  <c r="FT67" i="1"/>
  <c r="FY67" i="1"/>
  <c r="FT50" i="1"/>
  <c r="FY50" i="1"/>
  <c r="FT33" i="1"/>
  <c r="FY33" i="1"/>
  <c r="FT11" i="1"/>
  <c r="FY11" i="1"/>
  <c r="FT253" i="1"/>
  <c r="FY253" i="1"/>
  <c r="FT235" i="1"/>
  <c r="FY235" i="1"/>
  <c r="FT188" i="1"/>
  <c r="FY188" i="1"/>
  <c r="FT170" i="1"/>
  <c r="FY170" i="1"/>
  <c r="FT153" i="1"/>
  <c r="FY153" i="1"/>
  <c r="FT136" i="1"/>
  <c r="FY136" i="1"/>
  <c r="FT118" i="1"/>
  <c r="FY118" i="1"/>
  <c r="FT101" i="1"/>
  <c r="FY101" i="1"/>
  <c r="FT84" i="1"/>
  <c r="FY84" i="1"/>
  <c r="FT66" i="1"/>
  <c r="FY66" i="1"/>
  <c r="FT49" i="1"/>
  <c r="FY49" i="1"/>
  <c r="FT23" i="1"/>
  <c r="FY23" i="1"/>
  <c r="FT252" i="1"/>
  <c r="FY252" i="1"/>
  <c r="FT239" i="1"/>
  <c r="FY239" i="1"/>
  <c r="DL199" i="1"/>
  <c r="AI82" i="70"/>
  <c r="DH199" i="1"/>
  <c r="AI81" i="70"/>
  <c r="FT174" i="1"/>
  <c r="FY174" i="1"/>
  <c r="FT161" i="1"/>
  <c r="FY161" i="1"/>
  <c r="FT148" i="1"/>
  <c r="FY148" i="1"/>
  <c r="FT130" i="1"/>
  <c r="FY130" i="1"/>
  <c r="FT117" i="1"/>
  <c r="FY117" i="1"/>
  <c r="FT104" i="1"/>
  <c r="FY104" i="1"/>
  <c r="FT91" i="1"/>
  <c r="FY91" i="1"/>
  <c r="FT78" i="1"/>
  <c r="FY78" i="1"/>
  <c r="FT65" i="1"/>
  <c r="FY65" i="1"/>
  <c r="FT52" i="1"/>
  <c r="FY52" i="1"/>
  <c r="FT35" i="1"/>
  <c r="FY35" i="1"/>
  <c r="FT22" i="1"/>
  <c r="FY22" i="1"/>
  <c r="FT9" i="1"/>
  <c r="FY9" i="1"/>
  <c r="FT16" i="1"/>
  <c r="FY16" i="1"/>
  <c r="FT263" i="1"/>
  <c r="FY263" i="1"/>
  <c r="FT233" i="1"/>
  <c r="FY233" i="1"/>
  <c r="FT185" i="1"/>
  <c r="FY185" i="1"/>
  <c r="FT164" i="1"/>
  <c r="FY164" i="1"/>
  <c r="FT146" i="1"/>
  <c r="FY146" i="1"/>
  <c r="FT125" i="1"/>
  <c r="FY125" i="1"/>
  <c r="FT103" i="1"/>
  <c r="FY103" i="1"/>
  <c r="FT73" i="1"/>
  <c r="FY73" i="1"/>
  <c r="FT42" i="1"/>
  <c r="FY42" i="1"/>
  <c r="FT90" i="1"/>
  <c r="FY90" i="1"/>
  <c r="FT47" i="1"/>
  <c r="FY47" i="1"/>
  <c r="FL199" i="1"/>
  <c r="E209" i="58"/>
  <c r="FL238" i="1"/>
  <c r="FT168" i="1"/>
  <c r="FY168" i="1"/>
  <c r="FO277" i="1"/>
  <c r="CZ277" i="1"/>
  <c r="FM277" i="1"/>
  <c r="FN277" i="1"/>
  <c r="BH251" i="1"/>
  <c r="GB251" i="1"/>
  <c r="FS251" i="1"/>
  <c r="FX251" i="1"/>
  <c r="BH173" i="1"/>
  <c r="FS173" i="1"/>
  <c r="FX173" i="1"/>
  <c r="BH95" i="1"/>
  <c r="GB95" i="1"/>
  <c r="FS95" i="1"/>
  <c r="FX95" i="1"/>
  <c r="BH43" i="1"/>
  <c r="GB43" i="1"/>
  <c r="FS43" i="1"/>
  <c r="FX43" i="1"/>
  <c r="AR251" i="1"/>
  <c r="FR251" i="1"/>
  <c r="FW251" i="1"/>
  <c r="AR173" i="1"/>
  <c r="FR173" i="1"/>
  <c r="FW173" i="1"/>
  <c r="AR95" i="1"/>
  <c r="FR95" i="1"/>
  <c r="FW95" i="1"/>
  <c r="AR43" i="1"/>
  <c r="FR43" i="1"/>
  <c r="FW43" i="1"/>
  <c r="FT234" i="1"/>
  <c r="FY234" i="1"/>
  <c r="FT226" i="1"/>
  <c r="FY226" i="1"/>
  <c r="FT258" i="1"/>
  <c r="FY258" i="1"/>
  <c r="FT241" i="1"/>
  <c r="FY241" i="1"/>
  <c r="FT223" i="1"/>
  <c r="FY223" i="1"/>
  <c r="FT193" i="1"/>
  <c r="FY193" i="1"/>
  <c r="FT167" i="1"/>
  <c r="FY167" i="1"/>
  <c r="FT150" i="1"/>
  <c r="FY150" i="1"/>
  <c r="FT132" i="1"/>
  <c r="FY132" i="1"/>
  <c r="FT115" i="1"/>
  <c r="FY115" i="1"/>
  <c r="FT98" i="1"/>
  <c r="FY98" i="1"/>
  <c r="FT80" i="1"/>
  <c r="FY80" i="1"/>
  <c r="FT63" i="1"/>
  <c r="FY63" i="1"/>
  <c r="FT46" i="1"/>
  <c r="FY46" i="1"/>
  <c r="FT28" i="1"/>
  <c r="FY28" i="1"/>
  <c r="FT7" i="1"/>
  <c r="FY7" i="1"/>
  <c r="FT36" i="1"/>
  <c r="FY36" i="1"/>
  <c r="FT248" i="1"/>
  <c r="FY248" i="1"/>
  <c r="FT231" i="1"/>
  <c r="FY231" i="1"/>
  <c r="FT183" i="1"/>
  <c r="FY183" i="1"/>
  <c r="FT166" i="1"/>
  <c r="FY166" i="1"/>
  <c r="FT149" i="1"/>
  <c r="FY149" i="1"/>
  <c r="FT131" i="1"/>
  <c r="FY131" i="1"/>
  <c r="FT114" i="1"/>
  <c r="FY114" i="1"/>
  <c r="FT97" i="1"/>
  <c r="FY97" i="1"/>
  <c r="FT79" i="1"/>
  <c r="FY79" i="1"/>
  <c r="FT62" i="1"/>
  <c r="FY62" i="1"/>
  <c r="FT45" i="1"/>
  <c r="FY45" i="1"/>
  <c r="FT19" i="1"/>
  <c r="FY19" i="1"/>
  <c r="FT6" i="1"/>
  <c r="FY6" i="1"/>
  <c r="FT260" i="1"/>
  <c r="FY260" i="1"/>
  <c r="FT247" i="1"/>
  <c r="FY247" i="1"/>
  <c r="FT187" i="1"/>
  <c r="FY187" i="1"/>
  <c r="FT169" i="1"/>
  <c r="FY169" i="1"/>
  <c r="FT156" i="1"/>
  <c r="FY156" i="1"/>
  <c r="FT143" i="1"/>
  <c r="FY143" i="1"/>
  <c r="FT126" i="1"/>
  <c r="FY126" i="1"/>
  <c r="FT113" i="1"/>
  <c r="FY113" i="1"/>
  <c r="FT100" i="1"/>
  <c r="FY100" i="1"/>
  <c r="FT87" i="1"/>
  <c r="FY87" i="1"/>
  <c r="FT74" i="1"/>
  <c r="FY74" i="1"/>
  <c r="FT61" i="1"/>
  <c r="FY61" i="1"/>
  <c r="FT48" i="1"/>
  <c r="FY48" i="1"/>
  <c r="FT43" i="1"/>
  <c r="FY43" i="1"/>
  <c r="FT259" i="1"/>
  <c r="FY259" i="1"/>
  <c r="FT229" i="1"/>
  <c r="FY229" i="1"/>
  <c r="FT181" i="1"/>
  <c r="FY181" i="1"/>
  <c r="FT159" i="1"/>
  <c r="FY159" i="1"/>
  <c r="FT142" i="1"/>
  <c r="FY142" i="1"/>
  <c r="FT120" i="1"/>
  <c r="FY120" i="1"/>
  <c r="FT94" i="1"/>
  <c r="FY94" i="1"/>
  <c r="FT64" i="1"/>
  <c r="FY64" i="1"/>
  <c r="FT34" i="1"/>
  <c r="FY34" i="1"/>
  <c r="FT129" i="1"/>
  <c r="FY129" i="1"/>
  <c r="FT77" i="1"/>
  <c r="FY77" i="1"/>
  <c r="FT38" i="1"/>
  <c r="FY38" i="1"/>
  <c r="FL251" i="1"/>
  <c r="BH147" i="1"/>
  <c r="GB147" i="1"/>
  <c r="FS147" i="1"/>
  <c r="FX147" i="1"/>
  <c r="AR147" i="1"/>
  <c r="FR147" i="1"/>
  <c r="FW147" i="1"/>
  <c r="FT246" i="1"/>
  <c r="FY246" i="1"/>
  <c r="BH264" i="1"/>
  <c r="GB264" i="1"/>
  <c r="FS264" i="1"/>
  <c r="FX264" i="1"/>
  <c r="BH108" i="1"/>
  <c r="GB108" i="1"/>
  <c r="FS108" i="1"/>
  <c r="FX108" i="1"/>
  <c r="BH56" i="1"/>
  <c r="GB56" i="1"/>
  <c r="FS56" i="1"/>
  <c r="FX56" i="1"/>
  <c r="AR264" i="1"/>
  <c r="FR264" i="1"/>
  <c r="FW264" i="1"/>
  <c r="AR108" i="1"/>
  <c r="FR108" i="1"/>
  <c r="FW108" i="1"/>
  <c r="AR56" i="1"/>
  <c r="FR56" i="1"/>
  <c r="FW56" i="1"/>
  <c r="FO264" i="1"/>
  <c r="FM264" i="1"/>
  <c r="FN264" i="1"/>
  <c r="CZ264" i="1"/>
  <c r="FT20" i="1"/>
  <c r="FY20" i="1"/>
  <c r="FT261" i="1"/>
  <c r="FY261" i="1"/>
  <c r="FT244" i="1"/>
  <c r="FY244" i="1"/>
  <c r="FT227" i="1"/>
  <c r="FY227" i="1"/>
  <c r="FT196" i="1"/>
  <c r="FY196" i="1"/>
  <c r="FT179" i="1"/>
  <c r="FY179" i="1"/>
  <c r="FT162" i="1"/>
  <c r="FY162" i="1"/>
  <c r="FT144" i="1"/>
  <c r="FY144" i="1"/>
  <c r="FT127" i="1"/>
  <c r="FY127" i="1"/>
  <c r="FT110" i="1"/>
  <c r="FY110" i="1"/>
  <c r="FT92" i="1"/>
  <c r="FY92" i="1"/>
  <c r="FT75" i="1"/>
  <c r="FY75" i="1"/>
  <c r="FT58" i="1"/>
  <c r="FY58" i="1"/>
  <c r="FT40" i="1"/>
  <c r="FY40" i="1"/>
  <c r="FT14" i="1"/>
  <c r="FY14" i="1"/>
  <c r="FT44" i="1"/>
  <c r="FY44" i="1"/>
  <c r="FT256" i="1"/>
  <c r="FY256" i="1"/>
  <c r="FT243" i="1"/>
  <c r="FY243" i="1"/>
  <c r="FT221" i="1"/>
  <c r="FY221" i="1"/>
  <c r="FT195" i="1"/>
  <c r="FY195" i="1"/>
  <c r="FT182" i="1"/>
  <c r="FY182" i="1"/>
  <c r="FT165" i="1"/>
  <c r="FY165" i="1"/>
  <c r="FT152" i="1"/>
  <c r="FY152" i="1"/>
  <c r="FT139" i="1"/>
  <c r="FY139" i="1"/>
  <c r="FT134" i="1"/>
  <c r="FY134" i="1"/>
  <c r="FT31" i="1"/>
  <c r="FY31" i="1"/>
  <c r="FT18" i="1"/>
  <c r="FY18" i="1"/>
  <c r="FT255" i="1"/>
  <c r="FY255" i="1"/>
  <c r="FT224" i="1"/>
  <c r="FY224" i="1"/>
  <c r="FT177" i="1"/>
  <c r="FY177" i="1"/>
  <c r="FT155" i="1"/>
  <c r="FY155" i="1"/>
  <c r="FT138" i="1"/>
  <c r="FY138" i="1"/>
  <c r="FT116" i="1"/>
  <c r="FY116" i="1"/>
  <c r="FT86" i="1"/>
  <c r="FY86" i="1"/>
  <c r="FT55" i="1"/>
  <c r="FY55" i="1"/>
  <c r="FT25" i="1"/>
  <c r="FY25" i="1"/>
  <c r="FT107" i="1"/>
  <c r="FY107" i="1"/>
  <c r="FT68" i="1"/>
  <c r="FY68" i="1"/>
  <c r="FT29" i="1"/>
  <c r="FY29" i="1"/>
  <c r="FL186" i="1"/>
  <c r="E196" i="58"/>
  <c r="FL264" i="1"/>
  <c r="FT198" i="1"/>
  <c r="FY198" i="1"/>
  <c r="BH199" i="1"/>
  <c r="FS199" i="1"/>
  <c r="FX199" i="1"/>
  <c r="BH186" i="1"/>
  <c r="GB186" i="1"/>
  <c r="FS186" i="1"/>
  <c r="FX186" i="1"/>
  <c r="BH121" i="1"/>
  <c r="GB121" i="1"/>
  <c r="FS121" i="1"/>
  <c r="FX121" i="1"/>
  <c r="BH69" i="1"/>
  <c r="GB69" i="1"/>
  <c r="FS69" i="1"/>
  <c r="FX69" i="1"/>
  <c r="BH17" i="1"/>
  <c r="GB17" i="1"/>
  <c r="FS17" i="1"/>
  <c r="FX17" i="1"/>
  <c r="AR199" i="1"/>
  <c r="AI52" i="70"/>
  <c r="FR199" i="1"/>
  <c r="FW199" i="1"/>
  <c r="AR186" i="1"/>
  <c r="FR186" i="1"/>
  <c r="FW186" i="1"/>
  <c r="AR121" i="1"/>
  <c r="FR121" i="1"/>
  <c r="FW121" i="1"/>
  <c r="AR69" i="1"/>
  <c r="FR69" i="1"/>
  <c r="FW69" i="1"/>
  <c r="AR17" i="1"/>
  <c r="FR17" i="1"/>
  <c r="FW17" i="1"/>
  <c r="FO251" i="1"/>
  <c r="FN251" i="1"/>
  <c r="CZ251" i="1"/>
  <c r="FM251" i="1"/>
  <c r="FO199" i="1"/>
  <c r="N209" i="58"/>
  <c r="FM199" i="1"/>
  <c r="H209" i="58"/>
  <c r="FN199" i="1"/>
  <c r="K209" i="58"/>
  <c r="CZ199" i="1"/>
  <c r="AI76" i="70"/>
  <c r="FT230" i="1"/>
  <c r="FY230" i="1"/>
  <c r="FT262" i="1"/>
  <c r="FY262" i="1"/>
  <c r="FT254" i="1"/>
  <c r="FY254" i="1"/>
  <c r="FT249" i="1"/>
  <c r="FY249" i="1"/>
  <c r="FT232" i="1"/>
  <c r="FY232" i="1"/>
  <c r="FT184" i="1"/>
  <c r="FY184" i="1"/>
  <c r="FT158" i="1"/>
  <c r="FY158" i="1"/>
  <c r="FT141" i="1"/>
  <c r="FY141" i="1"/>
  <c r="FT124" i="1"/>
  <c r="FY124" i="1"/>
  <c r="FT106" i="1"/>
  <c r="FY106" i="1"/>
  <c r="FT89" i="1"/>
  <c r="FY89" i="1"/>
  <c r="FT72" i="1"/>
  <c r="FY72" i="1"/>
  <c r="FT54" i="1"/>
  <c r="FY54" i="1"/>
  <c r="FT37" i="1"/>
  <c r="FY37" i="1"/>
  <c r="FT15" i="1"/>
  <c r="FY15" i="1"/>
  <c r="FT32" i="1"/>
  <c r="FY32" i="1"/>
  <c r="FT257" i="1"/>
  <c r="FY257" i="1"/>
  <c r="FT240" i="1"/>
  <c r="FY240" i="1"/>
  <c r="FT192" i="1"/>
  <c r="FY192" i="1"/>
  <c r="FT175" i="1"/>
  <c r="FY175" i="1"/>
  <c r="FT157" i="1"/>
  <c r="FY157" i="1"/>
  <c r="FT140" i="1"/>
  <c r="FY140" i="1"/>
  <c r="FT123" i="1"/>
  <c r="FY123" i="1"/>
  <c r="FT105" i="1"/>
  <c r="FY105" i="1"/>
  <c r="FT88" i="1"/>
  <c r="FY88" i="1"/>
  <c r="FT71" i="1"/>
  <c r="FY71" i="1"/>
  <c r="FT53" i="1"/>
  <c r="FY53" i="1"/>
  <c r="FT27" i="1"/>
  <c r="FY27" i="1"/>
  <c r="FT10" i="1"/>
  <c r="FY10" i="1"/>
  <c r="FT191" i="1"/>
  <c r="FY191" i="1"/>
  <c r="CN186" i="1"/>
  <c r="DL186" i="1"/>
  <c r="DH186" i="1"/>
  <c r="FT135" i="1"/>
  <c r="FY135" i="1"/>
  <c r="FT122" i="1"/>
  <c r="FY122" i="1"/>
  <c r="FT109" i="1"/>
  <c r="FY109" i="1"/>
  <c r="FT96" i="1"/>
  <c r="FY96" i="1"/>
  <c r="FT83" i="1"/>
  <c r="FY83" i="1"/>
  <c r="FT70" i="1"/>
  <c r="FY70" i="1"/>
  <c r="FT57" i="1"/>
  <c r="FY57" i="1"/>
  <c r="FT39" i="1"/>
  <c r="FY39" i="1"/>
  <c r="FT26" i="1"/>
  <c r="FY26" i="1"/>
  <c r="FT13" i="1"/>
  <c r="FY13" i="1"/>
  <c r="FT8" i="1"/>
  <c r="FY8" i="1"/>
  <c r="FT237" i="1"/>
  <c r="FY237" i="1"/>
  <c r="FT220" i="1"/>
  <c r="FY220" i="1"/>
  <c r="FT194" i="1"/>
  <c r="FY194" i="1"/>
  <c r="FT172" i="1"/>
  <c r="FY172" i="1"/>
  <c r="FT151" i="1"/>
  <c r="FY151" i="1"/>
  <c r="FT133" i="1"/>
  <c r="FY133" i="1"/>
  <c r="FT112" i="1"/>
  <c r="FY112" i="1"/>
  <c r="FT81" i="1"/>
  <c r="FY81" i="1"/>
  <c r="FT51" i="1"/>
  <c r="FY51" i="1"/>
  <c r="FT12" i="1"/>
  <c r="FY12" i="1"/>
  <c r="FT99" i="1"/>
  <c r="FY99" i="1"/>
  <c r="FT60" i="1"/>
  <c r="FY60" i="1"/>
  <c r="FT21" i="1"/>
  <c r="FY21" i="1"/>
  <c r="FT147" i="1"/>
  <c r="FY147" i="1"/>
  <c r="FT5" i="1"/>
  <c r="FY5" i="1"/>
  <c r="FO186" i="1"/>
  <c r="N196" i="58"/>
  <c r="FN186" i="1"/>
  <c r="K196" i="58"/>
  <c r="CZ186" i="1"/>
  <c r="FM186" i="1"/>
  <c r="H196" i="58"/>
  <c r="CZ147" i="1"/>
  <c r="FL147" i="1"/>
  <c r="C187" i="1"/>
  <c r="C200" i="1"/>
  <c r="C213" i="1"/>
  <c r="C226" i="1"/>
  <c r="C239" i="1"/>
  <c r="C252" i="1"/>
  <c r="C265" i="1"/>
  <c r="C278" i="1"/>
  <c r="C290" i="1"/>
  <c r="C302" i="1"/>
  <c r="C314" i="1"/>
  <c r="C326" i="1"/>
  <c r="C338" i="1"/>
  <c r="C350" i="1"/>
  <c r="C362" i="1"/>
  <c r="C374" i="1"/>
  <c r="C204" i="1"/>
  <c r="C211" i="1"/>
  <c r="C224" i="1"/>
  <c r="C237" i="1"/>
  <c r="C250" i="1"/>
  <c r="C263" i="1"/>
  <c r="C276" i="1"/>
  <c r="C289" i="1"/>
  <c r="C301" i="1"/>
  <c r="C313" i="1"/>
  <c r="C325" i="1"/>
  <c r="C337" i="1"/>
  <c r="C349" i="1"/>
  <c r="C361" i="1"/>
  <c r="C373" i="1"/>
  <c r="C385" i="1"/>
  <c r="C188" i="1"/>
  <c r="C201" i="1"/>
  <c r="C214" i="1"/>
  <c r="C227" i="1"/>
  <c r="C240" i="1"/>
  <c r="C253" i="1"/>
  <c r="C266" i="1"/>
  <c r="C279" i="1"/>
  <c r="C291" i="1"/>
  <c r="C303" i="1"/>
  <c r="C315" i="1"/>
  <c r="C327" i="1"/>
  <c r="C339" i="1"/>
  <c r="C351" i="1"/>
  <c r="C363" i="1"/>
  <c r="C375" i="1"/>
  <c r="A33" i="1"/>
  <c r="B46" i="1"/>
  <c r="A41" i="1"/>
  <c r="B54" i="1"/>
  <c r="A44" i="1"/>
  <c r="B57" i="1"/>
  <c r="A37" i="1"/>
  <c r="B50" i="1"/>
  <c r="B90" i="1"/>
  <c r="A77" i="1"/>
  <c r="A55" i="1"/>
  <c r="B68" i="1"/>
  <c r="A47" i="1"/>
  <c r="B60" i="1"/>
  <c r="A32" i="1"/>
  <c r="B45" i="1"/>
  <c r="A52" i="1"/>
  <c r="B65" i="1"/>
  <c r="A48" i="1"/>
  <c r="B61" i="1"/>
  <c r="A53" i="1"/>
  <c r="B66" i="1"/>
  <c r="A36" i="1"/>
  <c r="B49" i="1"/>
  <c r="A5" i="1"/>
  <c r="GB199" i="1"/>
  <c r="AI58" i="70"/>
  <c r="FT173" i="1"/>
  <c r="FY173" i="1"/>
  <c r="GB173" i="1"/>
  <c r="FT82" i="1"/>
  <c r="FY82" i="1"/>
  <c r="FT251" i="1"/>
  <c r="FY251" i="1"/>
  <c r="FT264" i="1"/>
  <c r="FY264" i="1"/>
  <c r="FT95" i="1"/>
  <c r="FY95" i="1"/>
  <c r="FT238" i="1"/>
  <c r="FY238" i="1"/>
  <c r="FT69" i="1"/>
  <c r="FY69" i="1"/>
  <c r="FT30" i="1"/>
  <c r="FY30" i="1"/>
  <c r="FT17" i="1"/>
  <c r="FY17" i="1"/>
  <c r="FT56" i="1"/>
  <c r="FY56" i="1"/>
  <c r="FT108" i="1"/>
  <c r="FY108" i="1"/>
  <c r="FT160" i="1"/>
  <c r="FY160" i="1"/>
  <c r="FT121" i="1"/>
  <c r="FY121" i="1"/>
  <c r="FT199" i="1"/>
  <c r="FY199" i="1"/>
  <c r="FT186" i="1"/>
  <c r="FY186" i="1"/>
  <c r="C217" i="1"/>
  <c r="C230" i="1"/>
  <c r="C243" i="1"/>
  <c r="C256" i="1"/>
  <c r="C269" i="1"/>
  <c r="C282" i="1"/>
  <c r="C294" i="1"/>
  <c r="C306" i="1"/>
  <c r="C318" i="1"/>
  <c r="C330" i="1"/>
  <c r="C342" i="1"/>
  <c r="C354" i="1"/>
  <c r="C366" i="1"/>
  <c r="C378" i="1"/>
  <c r="A65" i="1"/>
  <c r="B78" i="1"/>
  <c r="A60" i="1"/>
  <c r="B73" i="1"/>
  <c r="A46" i="1"/>
  <c r="B59" i="1"/>
  <c r="A49" i="1"/>
  <c r="B62" i="1"/>
  <c r="A61" i="1"/>
  <c r="B74" i="1"/>
  <c r="A45" i="1"/>
  <c r="B58" i="1"/>
  <c r="A68" i="1"/>
  <c r="B81" i="1"/>
  <c r="A50" i="1"/>
  <c r="B63" i="1"/>
  <c r="A54" i="1"/>
  <c r="B67" i="1"/>
  <c r="A66" i="1"/>
  <c r="B79" i="1"/>
  <c r="A57" i="1"/>
  <c r="B70" i="1"/>
  <c r="B103" i="1"/>
  <c r="A90" i="1"/>
  <c r="B92" i="1"/>
  <c r="A79" i="1"/>
  <c r="A63" i="1"/>
  <c r="B76" i="1"/>
  <c r="A58" i="1"/>
  <c r="B71" i="1"/>
  <c r="A62" i="1"/>
  <c r="B75" i="1"/>
  <c r="B86" i="1"/>
  <c r="A73" i="1"/>
  <c r="B116" i="1"/>
  <c r="A103" i="1"/>
  <c r="A70" i="1"/>
  <c r="B83" i="1"/>
  <c r="A67" i="1"/>
  <c r="B80" i="1"/>
  <c r="B94" i="1"/>
  <c r="A81" i="1"/>
  <c r="A74" i="1"/>
  <c r="B87" i="1"/>
  <c r="A59" i="1"/>
  <c r="B72" i="1"/>
  <c r="A78" i="1"/>
  <c r="B91" i="1"/>
  <c r="A72" i="1"/>
  <c r="B85" i="1"/>
  <c r="A83" i="1"/>
  <c r="B96" i="1"/>
  <c r="A91" i="1"/>
  <c r="B104" i="1"/>
  <c r="A87" i="1"/>
  <c r="B100" i="1"/>
  <c r="A80" i="1"/>
  <c r="B93" i="1"/>
  <c r="B88" i="1"/>
  <c r="A75" i="1"/>
  <c r="A76" i="1"/>
  <c r="B89" i="1"/>
  <c r="B129" i="1"/>
  <c r="A116" i="1"/>
  <c r="B84" i="1"/>
  <c r="A71" i="1"/>
  <c r="B107" i="1"/>
  <c r="A94" i="1"/>
  <c r="B99" i="1"/>
  <c r="A86" i="1"/>
  <c r="B105" i="1"/>
  <c r="A92" i="1"/>
  <c r="P221" i="58"/>
  <c r="P92" i="35"/>
  <c r="P91" i="35"/>
  <c r="P79" i="35"/>
  <c r="P208" i="58"/>
  <c r="B97" i="1"/>
  <c r="A84" i="1"/>
  <c r="A100" i="1"/>
  <c r="B113" i="1"/>
  <c r="A96" i="1"/>
  <c r="B109" i="1"/>
  <c r="A93" i="1"/>
  <c r="B106" i="1"/>
  <c r="A104" i="1"/>
  <c r="B117" i="1"/>
  <c r="A85" i="1"/>
  <c r="B98" i="1"/>
  <c r="B118" i="1"/>
  <c r="A105" i="1"/>
  <c r="B120" i="1"/>
  <c r="A107" i="1"/>
  <c r="A129" i="1"/>
  <c r="B142" i="1"/>
  <c r="B101" i="1"/>
  <c r="A88" i="1"/>
  <c r="A89" i="1"/>
  <c r="B102" i="1"/>
  <c r="B112" i="1"/>
  <c r="A99" i="1"/>
  <c r="A102" i="1"/>
  <c r="B115" i="1"/>
  <c r="A98" i="1"/>
  <c r="B111" i="1"/>
  <c r="A106" i="1"/>
  <c r="B119" i="1"/>
  <c r="A113" i="1"/>
  <c r="B126" i="1"/>
  <c r="B155" i="1"/>
  <c r="A142" i="1"/>
  <c r="A117" i="1"/>
  <c r="B130" i="1"/>
  <c r="A109" i="1"/>
  <c r="B122" i="1"/>
  <c r="B125" i="1"/>
  <c r="A112" i="1"/>
  <c r="B114" i="1"/>
  <c r="A101" i="1"/>
  <c r="B133" i="1"/>
  <c r="A120" i="1"/>
  <c r="A118" i="1"/>
  <c r="B131" i="1"/>
  <c r="B110" i="1"/>
  <c r="A97" i="1"/>
  <c r="P78" i="35"/>
  <c r="A130" i="1"/>
  <c r="B143" i="1"/>
  <c r="A126" i="1"/>
  <c r="B139" i="1"/>
  <c r="A111" i="1"/>
  <c r="B124" i="1"/>
  <c r="B123" i="1"/>
  <c r="A110" i="1"/>
  <c r="B146" i="1"/>
  <c r="A133" i="1"/>
  <c r="B138" i="1"/>
  <c r="A125" i="1"/>
  <c r="A131" i="1"/>
  <c r="B144" i="1"/>
  <c r="A122" i="1"/>
  <c r="B135" i="1"/>
  <c r="A119" i="1"/>
  <c r="B132" i="1"/>
  <c r="A115" i="1"/>
  <c r="B128" i="1"/>
  <c r="B127" i="1"/>
  <c r="A114" i="1"/>
  <c r="B168" i="1"/>
  <c r="A155" i="1"/>
  <c r="A132" i="1"/>
  <c r="B145" i="1"/>
  <c r="B157" i="1"/>
  <c r="A144" i="1"/>
  <c r="A124" i="1"/>
  <c r="B137" i="1"/>
  <c r="A143" i="1"/>
  <c r="B156" i="1"/>
  <c r="B140" i="1"/>
  <c r="A127" i="1"/>
  <c r="A146" i="1"/>
  <c r="B159" i="1"/>
  <c r="A128" i="1"/>
  <c r="B141" i="1"/>
  <c r="A135" i="1"/>
  <c r="B148" i="1"/>
  <c r="A139" i="1"/>
  <c r="B152" i="1"/>
  <c r="B181" i="1"/>
  <c r="A181" i="1"/>
  <c r="A168" i="1"/>
  <c r="B151" i="1"/>
  <c r="A138" i="1"/>
  <c r="A123" i="1"/>
  <c r="B136" i="1"/>
  <c r="A152" i="1"/>
  <c r="B165" i="1"/>
  <c r="A141" i="1"/>
  <c r="B154" i="1"/>
  <c r="A136" i="1"/>
  <c r="B149" i="1"/>
  <c r="A148" i="1"/>
  <c r="B161" i="1"/>
  <c r="A159" i="1"/>
  <c r="B172" i="1"/>
  <c r="A156" i="1"/>
  <c r="B169" i="1"/>
  <c r="A169" i="1"/>
  <c r="B194" i="1"/>
  <c r="A194" i="1"/>
  <c r="A157" i="1"/>
  <c r="B170" i="1"/>
  <c r="A137" i="1"/>
  <c r="B150" i="1"/>
  <c r="A145" i="1"/>
  <c r="B158" i="1"/>
  <c r="A151" i="1"/>
  <c r="B164" i="1"/>
  <c r="A140" i="1"/>
  <c r="B153" i="1"/>
  <c r="A150" i="1"/>
  <c r="B163" i="1"/>
  <c r="B207" i="1"/>
  <c r="A207" i="1"/>
  <c r="B185" i="1"/>
  <c r="A185" i="1"/>
  <c r="A172" i="1"/>
  <c r="A149" i="1"/>
  <c r="B162" i="1"/>
  <c r="A165" i="1"/>
  <c r="B178" i="1"/>
  <c r="A178" i="1"/>
  <c r="A153" i="1"/>
  <c r="B166" i="1"/>
  <c r="A158" i="1"/>
  <c r="B171" i="1"/>
  <c r="B183" i="1"/>
  <c r="A183" i="1"/>
  <c r="A170" i="1"/>
  <c r="B182" i="1"/>
  <c r="A182" i="1"/>
  <c r="A161" i="1"/>
  <c r="B174" i="1"/>
  <c r="A174" i="1"/>
  <c r="A154" i="1"/>
  <c r="B167" i="1"/>
  <c r="B177" i="1"/>
  <c r="A177" i="1"/>
  <c r="A164" i="1"/>
  <c r="B190" i="1"/>
  <c r="A190" i="1"/>
  <c r="B196" i="1"/>
  <c r="A196" i="1"/>
  <c r="A167" i="1"/>
  <c r="B180" i="1"/>
  <c r="A180" i="1"/>
  <c r="B195" i="1"/>
  <c r="A195" i="1"/>
  <c r="A171" i="1"/>
  <c r="B184" i="1"/>
  <c r="A184" i="1"/>
  <c r="B191" i="1"/>
  <c r="A191" i="1"/>
  <c r="A163" i="1"/>
  <c r="B176" i="1"/>
  <c r="A176" i="1"/>
  <c r="B198" i="1"/>
  <c r="A198" i="1"/>
  <c r="B187" i="1"/>
  <c r="A187" i="1"/>
  <c r="A166" i="1"/>
  <c r="B179" i="1"/>
  <c r="A179" i="1"/>
  <c r="B175" i="1"/>
  <c r="A175" i="1"/>
  <c r="A162" i="1"/>
  <c r="B220" i="1"/>
  <c r="AD12" i="29"/>
  <c r="AD12" i="63"/>
  <c r="AD12" i="60"/>
  <c r="B233" i="1"/>
  <c r="A220" i="1"/>
  <c r="B211" i="1"/>
  <c r="B200" i="1"/>
  <c r="A200" i="1"/>
  <c r="B189" i="1"/>
  <c r="A189" i="1"/>
  <c r="B197" i="1"/>
  <c r="A197" i="1"/>
  <c r="B193" i="1"/>
  <c r="A193" i="1"/>
  <c r="B203" i="1"/>
  <c r="A203" i="1"/>
  <c r="B188" i="1"/>
  <c r="A188" i="1"/>
  <c r="B192" i="1"/>
  <c r="A192" i="1"/>
  <c r="B204" i="1"/>
  <c r="A204" i="1"/>
  <c r="B208" i="1"/>
  <c r="A208" i="1"/>
  <c r="B209" i="1"/>
  <c r="A209" i="1"/>
  <c r="B222" i="1"/>
  <c r="B221" i="1"/>
  <c r="B216" i="1"/>
  <c r="B213" i="1"/>
  <c r="B205" i="1"/>
  <c r="A205" i="1"/>
  <c r="B246" i="1"/>
  <c r="A233" i="1"/>
  <c r="B217" i="1"/>
  <c r="B201" i="1"/>
  <c r="A201" i="1"/>
  <c r="B206" i="1"/>
  <c r="A206" i="1"/>
  <c r="B202" i="1"/>
  <c r="A202" i="1"/>
  <c r="B224" i="1"/>
  <c r="A211" i="1"/>
  <c r="B210" i="1"/>
  <c r="B237" i="1"/>
  <c r="A224" i="1"/>
  <c r="B229" i="1"/>
  <c r="A216" i="1"/>
  <c r="A210" i="1"/>
  <c r="B223" i="1"/>
  <c r="A213" i="1"/>
  <c r="B226" i="1"/>
  <c r="A221" i="1"/>
  <c r="B234" i="1"/>
  <c r="B214" i="1"/>
  <c r="A246" i="1"/>
  <c r="B259" i="1"/>
  <c r="B215" i="1"/>
  <c r="B219" i="1"/>
  <c r="A217" i="1"/>
  <c r="B230" i="1"/>
  <c r="B218" i="1"/>
  <c r="B235" i="1"/>
  <c r="A222" i="1"/>
  <c r="A259" i="1"/>
  <c r="B272" i="1"/>
  <c r="B285" i="1"/>
  <c r="B297" i="1"/>
  <c r="B309" i="1"/>
  <c r="B321" i="1"/>
  <c r="B333" i="1"/>
  <c r="B345" i="1"/>
  <c r="B357" i="1"/>
  <c r="B369" i="1"/>
  <c r="B381" i="1"/>
  <c r="B250" i="1"/>
  <c r="A237" i="1"/>
  <c r="A230" i="1"/>
  <c r="B243" i="1"/>
  <c r="A215" i="1"/>
  <c r="B228" i="1"/>
  <c r="B227" i="1"/>
  <c r="A214" i="1"/>
  <c r="A226" i="1"/>
  <c r="B239" i="1"/>
  <c r="A235" i="1"/>
  <c r="B248" i="1"/>
  <c r="A229" i="1"/>
  <c r="B242" i="1"/>
  <c r="A218" i="1"/>
  <c r="B231" i="1"/>
  <c r="A219" i="1"/>
  <c r="B232" i="1"/>
  <c r="A234" i="1"/>
  <c r="B247" i="1"/>
  <c r="A223" i="1"/>
  <c r="B236" i="1"/>
  <c r="A236" i="1"/>
  <c r="B249" i="1"/>
  <c r="A232" i="1"/>
  <c r="B245" i="1"/>
  <c r="A242" i="1"/>
  <c r="B255" i="1"/>
  <c r="A239" i="1"/>
  <c r="B252" i="1"/>
  <c r="A228" i="1"/>
  <c r="B241" i="1"/>
  <c r="A250" i="1"/>
  <c r="B263" i="1"/>
  <c r="A247" i="1"/>
  <c r="B260" i="1"/>
  <c r="B244" i="1"/>
  <c r="A231" i="1"/>
  <c r="A248" i="1"/>
  <c r="B261" i="1"/>
  <c r="A243" i="1"/>
  <c r="B256" i="1"/>
  <c r="A227" i="1"/>
  <c r="B240" i="1"/>
  <c r="A256" i="1"/>
  <c r="B269" i="1"/>
  <c r="B282" i="1"/>
  <c r="B294" i="1"/>
  <c r="B306" i="1"/>
  <c r="B318" i="1"/>
  <c r="B330" i="1"/>
  <c r="B342" i="1"/>
  <c r="B354" i="1"/>
  <c r="B366" i="1"/>
  <c r="B378" i="1"/>
  <c r="B276" i="1"/>
  <c r="B289" i="1"/>
  <c r="B301" i="1"/>
  <c r="B313" i="1"/>
  <c r="B325" i="1"/>
  <c r="B337" i="1"/>
  <c r="B349" i="1"/>
  <c r="B361" i="1"/>
  <c r="B373" i="1"/>
  <c r="B385" i="1"/>
  <c r="A252" i="1"/>
  <c r="B265" i="1"/>
  <c r="B278" i="1"/>
  <c r="B290" i="1"/>
  <c r="B302" i="1"/>
  <c r="B314" i="1"/>
  <c r="B326" i="1"/>
  <c r="B338" i="1"/>
  <c r="B350" i="1"/>
  <c r="B362" i="1"/>
  <c r="B374" i="1"/>
  <c r="A261" i="1"/>
  <c r="B274" i="1"/>
  <c r="B287" i="1"/>
  <c r="B299" i="1"/>
  <c r="B311" i="1"/>
  <c r="B323" i="1"/>
  <c r="B335" i="1"/>
  <c r="B347" i="1"/>
  <c r="B359" i="1"/>
  <c r="B371" i="1"/>
  <c r="B383" i="1"/>
  <c r="A260" i="1"/>
  <c r="B273" i="1"/>
  <c r="B286" i="1"/>
  <c r="B298" i="1"/>
  <c r="B310" i="1"/>
  <c r="B322" i="1"/>
  <c r="B334" i="1"/>
  <c r="B346" i="1"/>
  <c r="B358" i="1"/>
  <c r="B370" i="1"/>
  <c r="B382" i="1"/>
  <c r="A255" i="1"/>
  <c r="B268" i="1"/>
  <c r="B281" i="1"/>
  <c r="B293" i="1"/>
  <c r="B305" i="1"/>
  <c r="B317" i="1"/>
  <c r="B329" i="1"/>
  <c r="B341" i="1"/>
  <c r="B353" i="1"/>
  <c r="B365" i="1"/>
  <c r="B377" i="1"/>
  <c r="A245" i="1"/>
  <c r="B258" i="1"/>
  <c r="A244" i="1"/>
  <c r="B257" i="1"/>
  <c r="A240" i="1"/>
  <c r="B253" i="1"/>
  <c r="A241" i="1"/>
  <c r="B254" i="1"/>
  <c r="A249" i="1"/>
  <c r="B262" i="1"/>
  <c r="Y23" i="60"/>
  <c r="Q70" i="63"/>
  <c r="G76" i="29"/>
  <c r="Y64" i="63"/>
  <c r="M70" i="63"/>
  <c r="K55" i="60"/>
  <c r="BI61" i="63"/>
  <c r="BQ14" i="63"/>
  <c r="M73" i="64"/>
  <c r="AA67" i="60"/>
  <c r="AC61" i="64"/>
  <c r="Y55" i="64"/>
  <c r="G67" i="64"/>
  <c r="G27" i="29"/>
  <c r="Y73" i="64"/>
  <c r="S57" i="29"/>
  <c r="CE76" i="63"/>
  <c r="Q70" i="64"/>
  <c r="W52" i="64"/>
  <c r="E14" i="29"/>
  <c r="S18" i="29"/>
  <c r="AC76" i="60"/>
  <c r="Q70" i="60"/>
  <c r="K64" i="60"/>
  <c r="U51" i="29"/>
  <c r="AC27" i="29"/>
  <c r="E72" i="29"/>
  <c r="G61" i="29"/>
  <c r="K67" i="29"/>
  <c r="K70" i="29"/>
  <c r="AC14" i="29"/>
  <c r="M55" i="29"/>
  <c r="G12" i="29"/>
  <c r="Q14" i="64"/>
  <c r="O61" i="60"/>
  <c r="U55" i="60"/>
  <c r="AA18" i="29"/>
  <c r="Y57" i="29"/>
  <c r="O73" i="63"/>
  <c r="W67" i="60"/>
  <c r="W57" i="29"/>
  <c r="U64" i="29"/>
  <c r="AA14" i="29"/>
  <c r="O52" i="29"/>
  <c r="Y55" i="29"/>
  <c r="Y61" i="29"/>
  <c r="AC16" i="29"/>
  <c r="E52" i="29"/>
  <c r="K61" i="60"/>
  <c r="G57" i="29"/>
  <c r="W61" i="29"/>
  <c r="CE73" i="63"/>
  <c r="G14" i="64"/>
  <c r="Q73" i="64"/>
  <c r="BG70" i="63"/>
  <c r="Y25" i="29"/>
  <c r="Y73" i="29"/>
  <c r="I61" i="29"/>
  <c r="G70" i="29"/>
  <c r="AA67" i="29"/>
  <c r="Q61" i="29"/>
  <c r="Y55" i="60"/>
  <c r="Y14" i="64"/>
  <c r="E70" i="63"/>
  <c r="W51" i="29"/>
  <c r="E54" i="29"/>
  <c r="M67" i="63"/>
  <c r="W18" i="29"/>
  <c r="M61" i="29"/>
  <c r="Q55" i="29"/>
  <c r="E70" i="29"/>
  <c r="G67" i="63"/>
  <c r="AC55" i="60"/>
  <c r="O14" i="64"/>
  <c r="AC25" i="60"/>
  <c r="S70" i="63"/>
  <c r="S52" i="60"/>
  <c r="E73" i="63"/>
  <c r="BY55" i="63"/>
  <c r="W70" i="64"/>
  <c r="BQ52" i="63"/>
  <c r="Y55" i="63"/>
  <c r="S67" i="64"/>
  <c r="U23" i="64"/>
  <c r="CE16" i="63"/>
  <c r="AC23" i="60"/>
  <c r="K76" i="63"/>
  <c r="BG61" i="63"/>
  <c r="U14" i="63"/>
  <c r="BU52" i="63"/>
  <c r="AA64" i="63"/>
  <c r="AC25" i="63"/>
  <c r="BI76" i="63"/>
  <c r="I55" i="64"/>
  <c r="G73" i="63"/>
  <c r="I52" i="63"/>
  <c r="K14" i="63"/>
  <c r="G18" i="29"/>
  <c r="W61" i="60"/>
  <c r="CA55" i="63"/>
  <c r="BK67" i="63"/>
  <c r="K14" i="60"/>
  <c r="U52" i="64"/>
  <c r="Q64" i="60"/>
  <c r="CE27" i="63"/>
  <c r="BW61" i="63"/>
  <c r="G70" i="64"/>
  <c r="BI64" i="63"/>
  <c r="W73" i="63"/>
  <c r="AC25" i="64"/>
  <c r="O55" i="63"/>
  <c r="U70" i="60"/>
  <c r="O73" i="60"/>
  <c r="BU23" i="63"/>
  <c r="K52" i="63"/>
  <c r="E64" i="64"/>
  <c r="CE51" i="63"/>
  <c r="M64" i="63"/>
  <c r="S76" i="63"/>
  <c r="K23" i="64"/>
  <c r="U70" i="64"/>
  <c r="I16" i="29"/>
  <c r="Y64" i="64"/>
  <c r="CE82" i="63"/>
  <c r="CA64" i="63"/>
  <c r="BK73" i="63"/>
  <c r="G14" i="60"/>
  <c r="Q55" i="60"/>
  <c r="I51" i="29"/>
  <c r="AA12" i="29"/>
  <c r="AC52" i="63"/>
  <c r="BW67" i="63"/>
  <c r="W76" i="60"/>
  <c r="CA52" i="63"/>
  <c r="BK64" i="63"/>
  <c r="I14" i="63"/>
  <c r="CE69" i="63"/>
  <c r="I70" i="60"/>
  <c r="G52" i="64"/>
  <c r="BY14" i="63"/>
  <c r="K61" i="63"/>
  <c r="E70" i="64"/>
  <c r="AC16" i="64"/>
  <c r="O52" i="63"/>
  <c r="U67" i="60"/>
  <c r="Y52" i="63"/>
  <c r="S64" i="64"/>
  <c r="BU14" i="63"/>
  <c r="AC23" i="63"/>
  <c r="CA70" i="63"/>
  <c r="AC64" i="64"/>
  <c r="S14" i="63"/>
  <c r="U67" i="64"/>
  <c r="Y76" i="63"/>
  <c r="BW73" i="63"/>
  <c r="I52" i="64"/>
  <c r="E76" i="63"/>
  <c r="BK55" i="63"/>
  <c r="Q73" i="63"/>
  <c r="S76" i="29"/>
  <c r="K64" i="29"/>
  <c r="E55" i="60"/>
  <c r="K73" i="29"/>
  <c r="G67" i="29"/>
  <c r="AC82" i="63"/>
  <c r="M61" i="60"/>
  <c r="CA14" i="63"/>
  <c r="BS73" i="63"/>
  <c r="BM52" i="63"/>
  <c r="CC67" i="63"/>
  <c r="BK14" i="63"/>
  <c r="O55" i="64"/>
  <c r="K67" i="60"/>
  <c r="BW52" i="63"/>
  <c r="G64" i="64"/>
  <c r="BI70" i="63"/>
  <c r="AC82" i="64"/>
  <c r="Y14" i="63"/>
  <c r="W73" i="60"/>
  <c r="I55" i="60"/>
  <c r="M70" i="64"/>
  <c r="BO76" i="63"/>
  <c r="AC64" i="60"/>
  <c r="W70" i="63"/>
  <c r="I76" i="60"/>
  <c r="W27" i="29"/>
  <c r="BW55" i="63"/>
  <c r="AC14" i="63"/>
  <c r="AA23" i="64"/>
  <c r="G52" i="60"/>
  <c r="Y76" i="60"/>
  <c r="G61" i="60"/>
  <c r="BQ70" i="63"/>
  <c r="S73" i="64"/>
  <c r="U61" i="64"/>
  <c r="O52" i="64"/>
  <c r="W52" i="29"/>
  <c r="M52" i="29"/>
  <c r="AA73" i="29"/>
  <c r="U76" i="29"/>
  <c r="M73" i="63"/>
  <c r="I12" i="29"/>
  <c r="E76" i="60"/>
  <c r="G51" i="29"/>
  <c r="S14" i="29"/>
  <c r="Q73" i="29"/>
  <c r="S67" i="29"/>
  <c r="I73" i="29"/>
  <c r="O61" i="29"/>
  <c r="AC18" i="60"/>
  <c r="BW76" i="63"/>
  <c r="K51" i="29"/>
  <c r="BM64" i="63"/>
  <c r="W55" i="64"/>
  <c r="U70" i="29"/>
  <c r="E51" i="29"/>
  <c r="E76" i="29"/>
  <c r="AC57" i="29"/>
  <c r="K52" i="29"/>
  <c r="M67" i="29"/>
  <c r="O76" i="29"/>
  <c r="I25" i="29"/>
  <c r="Q76" i="29"/>
  <c r="M76" i="64"/>
  <c r="AC14" i="60"/>
  <c r="AA73" i="63"/>
  <c r="S64" i="29"/>
  <c r="W67" i="29"/>
  <c r="Q27" i="29"/>
  <c r="Y14" i="29"/>
  <c r="BM61" i="63"/>
  <c r="CC73" i="63"/>
  <c r="G76" i="63"/>
  <c r="M55" i="60"/>
  <c r="M23" i="63"/>
  <c r="E16" i="29"/>
  <c r="Q64" i="63"/>
  <c r="BQ23" i="63"/>
  <c r="BK76" i="63"/>
  <c r="AC61" i="60"/>
  <c r="G61" i="64"/>
  <c r="O76" i="64"/>
  <c r="BY61" i="63"/>
  <c r="Q23" i="60"/>
  <c r="W55" i="60"/>
  <c r="Q64" i="64"/>
  <c r="M73" i="60"/>
  <c r="I23" i="63"/>
  <c r="BM67" i="63"/>
  <c r="AC67" i="64"/>
  <c r="Q14" i="63"/>
  <c r="O70" i="64"/>
  <c r="BU76" i="63"/>
  <c r="O12" i="29"/>
  <c r="W67" i="63"/>
  <c r="I18" i="29"/>
  <c r="O76" i="60"/>
  <c r="S61" i="60"/>
  <c r="G64" i="63"/>
  <c r="CE64" i="63"/>
  <c r="CA23" i="63"/>
  <c r="BS70" i="63"/>
  <c r="S52" i="63"/>
  <c r="Y67" i="60"/>
  <c r="E14" i="64"/>
  <c r="Q52" i="60"/>
  <c r="W67" i="64"/>
  <c r="AC81" i="60"/>
  <c r="BI67" i="63"/>
  <c r="Q76" i="60"/>
  <c r="O14" i="60"/>
  <c r="K73" i="64"/>
  <c r="AC27" i="60"/>
  <c r="BQ76" i="63"/>
  <c r="I61" i="63"/>
  <c r="U23" i="63"/>
  <c r="AA61" i="63"/>
  <c r="M52" i="63"/>
  <c r="S67" i="60"/>
  <c r="G55" i="63"/>
  <c r="BY70" i="63"/>
  <c r="E52" i="64"/>
  <c r="Q51" i="29"/>
  <c r="S23" i="60"/>
  <c r="CE52" i="63"/>
  <c r="CE66" i="63"/>
  <c r="S73" i="63"/>
  <c r="S55" i="60"/>
  <c r="O73" i="64"/>
  <c r="M52" i="60"/>
  <c r="BW14" i="63"/>
  <c r="BS52" i="63"/>
  <c r="Y76" i="29"/>
  <c r="BI73" i="63"/>
  <c r="BK52" i="63"/>
  <c r="G23" i="63"/>
  <c r="AC16" i="60"/>
  <c r="I73" i="60"/>
  <c r="G55" i="64"/>
  <c r="AC81" i="64"/>
  <c r="W61" i="63"/>
  <c r="AC12" i="64"/>
  <c r="M61" i="63"/>
  <c r="S73" i="60"/>
  <c r="M76" i="63"/>
  <c r="I55" i="63"/>
  <c r="I14" i="64"/>
  <c r="AC12" i="60"/>
  <c r="S67" i="63"/>
  <c r="AC73" i="63"/>
  <c r="O57" i="29"/>
  <c r="M57" i="29"/>
  <c r="AC76" i="63"/>
  <c r="AA52" i="63"/>
  <c r="U76" i="64"/>
  <c r="M27" i="29"/>
  <c r="O25" i="29"/>
  <c r="M52" i="64"/>
  <c r="O23" i="64"/>
  <c r="AA61" i="60"/>
  <c r="U70" i="63"/>
  <c r="O64" i="63"/>
  <c r="AA76" i="63"/>
  <c r="O67" i="60"/>
  <c r="K76" i="60"/>
  <c r="E23" i="60"/>
  <c r="BS64" i="63"/>
  <c r="CE23" i="63"/>
  <c r="S61" i="63"/>
  <c r="Y73" i="60"/>
  <c r="AA14" i="60"/>
  <c r="O61" i="64"/>
  <c r="K70" i="60"/>
  <c r="CE72" i="63"/>
  <c r="Y70" i="64"/>
  <c r="U16" i="29"/>
  <c r="CE12" i="63"/>
  <c r="BS67" i="63"/>
  <c r="Q12" i="29"/>
  <c r="M18" i="29"/>
  <c r="I23" i="60"/>
  <c r="Y64" i="60"/>
  <c r="E67" i="63"/>
  <c r="AA55" i="29"/>
  <c r="I57" i="29"/>
  <c r="W64" i="63"/>
  <c r="E57" i="29"/>
  <c r="U14" i="29"/>
  <c r="Q14" i="29"/>
  <c r="M23" i="60"/>
  <c r="BG76" i="63"/>
  <c r="G55" i="60"/>
  <c r="W64" i="29"/>
  <c r="E61" i="29"/>
  <c r="AA70" i="29"/>
  <c r="AA27" i="29"/>
  <c r="O73" i="29"/>
  <c r="K57" i="29"/>
  <c r="U52" i="29"/>
  <c r="E73" i="29"/>
  <c r="W16" i="29"/>
  <c r="E23" i="29"/>
  <c r="E64" i="63"/>
  <c r="G76" i="64"/>
  <c r="E64" i="29"/>
  <c r="K61" i="29"/>
  <c r="O64" i="29"/>
  <c r="S55" i="29"/>
  <c r="Y70" i="29"/>
  <c r="U12" i="29"/>
  <c r="G64" i="29"/>
  <c r="Y18" i="29"/>
  <c r="M76" i="29"/>
  <c r="I67" i="64"/>
  <c r="U23" i="60"/>
  <c r="K27" i="29"/>
  <c r="AA76" i="64"/>
  <c r="Y67" i="29"/>
  <c r="M14" i="29"/>
  <c r="AC51" i="29"/>
  <c r="M73" i="29"/>
  <c r="AC52" i="64"/>
  <c r="K76" i="29"/>
  <c r="W64" i="60"/>
  <c r="M51" i="29"/>
  <c r="E18" i="29"/>
  <c r="U76" i="63"/>
  <c r="M16" i="29"/>
  <c r="BU64" i="63"/>
  <c r="I73" i="63"/>
  <c r="O70" i="29"/>
  <c r="I76" i="29"/>
  <c r="W55" i="29"/>
  <c r="Q67" i="29"/>
  <c r="AA64" i="29"/>
  <c r="Q70" i="29"/>
  <c r="U61" i="29"/>
  <c r="Y52" i="29"/>
  <c r="AC27" i="63"/>
  <c r="O70" i="63"/>
  <c r="AA52" i="64"/>
  <c r="BS23" i="63"/>
  <c r="K67" i="63"/>
  <c r="AC82" i="60"/>
  <c r="Q76" i="64"/>
  <c r="U61" i="60"/>
  <c r="BM14" i="63"/>
  <c r="O67" i="64"/>
  <c r="K76" i="64"/>
  <c r="I14" i="60"/>
  <c r="BS61" i="63"/>
  <c r="G70" i="60"/>
  <c r="CC52" i="63"/>
  <c r="K14" i="64"/>
  <c r="U73" i="64"/>
  <c r="K52" i="60"/>
  <c r="K23" i="63"/>
  <c r="I52" i="60"/>
  <c r="M67" i="64"/>
  <c r="CE14" i="63"/>
  <c r="AA73" i="60"/>
  <c r="W52" i="63"/>
  <c r="Y76" i="64"/>
  <c r="AA61" i="64"/>
  <c r="CC76" i="63"/>
  <c r="E27" i="29"/>
  <c r="S52" i="29"/>
  <c r="M55" i="64"/>
  <c r="Y23" i="64"/>
  <c r="BI55" i="63"/>
  <c r="Q16" i="29"/>
  <c r="E69" i="29"/>
  <c r="AA14" i="63"/>
  <c r="K55" i="64"/>
  <c r="BM55" i="63"/>
  <c r="CC70" i="63"/>
  <c r="BK23" i="63"/>
  <c r="AA55" i="60"/>
  <c r="U67" i="63"/>
  <c r="E64" i="60"/>
  <c r="S76" i="64"/>
  <c r="G52" i="63"/>
  <c r="BY67" i="63"/>
  <c r="BG14" i="63"/>
  <c r="M76" i="60"/>
  <c r="S55" i="63"/>
  <c r="Y70" i="60"/>
  <c r="E14" i="63"/>
  <c r="E61" i="63"/>
  <c r="BO73" i="63"/>
  <c r="S23" i="64"/>
  <c r="AC27" i="64"/>
  <c r="BM73" i="63"/>
  <c r="BG55" i="63"/>
  <c r="Q61" i="64"/>
  <c r="M70" i="60"/>
  <c r="O14" i="63"/>
  <c r="K64" i="64"/>
  <c r="G76" i="60"/>
  <c r="CC64" i="63"/>
  <c r="Y12" i="29"/>
  <c r="M64" i="60"/>
  <c r="S55" i="64"/>
  <c r="M14" i="64"/>
  <c r="AA64" i="60"/>
  <c r="U73" i="63"/>
  <c r="M14" i="63"/>
  <c r="K52" i="64"/>
  <c r="Q67" i="63"/>
  <c r="W23" i="60"/>
  <c r="BU70" i="63"/>
  <c r="AC61" i="63"/>
  <c r="S64" i="63"/>
  <c r="I76" i="64"/>
  <c r="S16" i="29"/>
  <c r="BY64" i="63"/>
  <c r="CC23" i="63"/>
  <c r="BS55" i="63"/>
  <c r="G67" i="60"/>
  <c r="Y52" i="60"/>
  <c r="O23" i="60"/>
  <c r="K70" i="64"/>
  <c r="CE79" i="63"/>
  <c r="BM70" i="63"/>
  <c r="BG52" i="63"/>
  <c r="G23" i="60"/>
  <c r="AA70" i="60"/>
  <c r="AC55" i="63"/>
  <c r="W76" i="64"/>
  <c r="Q61" i="63"/>
  <c r="I67" i="63"/>
  <c r="CE63" i="63"/>
  <c r="BU67" i="63"/>
  <c r="CE57" i="63"/>
  <c r="Y52" i="64"/>
  <c r="BQ67" i="63"/>
  <c r="AC23" i="64"/>
  <c r="Y70" i="63"/>
  <c r="CA76" i="63"/>
  <c r="K23" i="60"/>
  <c r="Q61" i="60"/>
  <c r="CE25" i="63"/>
  <c r="W61" i="64"/>
  <c r="BG73" i="63"/>
  <c r="Q14" i="60"/>
  <c r="AC55" i="64"/>
  <c r="U61" i="63"/>
  <c r="CE54" i="63"/>
  <c r="E70" i="60"/>
  <c r="Q52" i="63"/>
  <c r="O70" i="60"/>
  <c r="M23" i="64"/>
  <c r="BU55" i="63"/>
  <c r="AA67" i="63"/>
  <c r="E55" i="64"/>
  <c r="BO23" i="63"/>
  <c r="I61" i="60"/>
  <c r="G14" i="63"/>
  <c r="U57" i="29"/>
  <c r="E25" i="29"/>
  <c r="AA76" i="29"/>
  <c r="AC67" i="60"/>
  <c r="O18" i="29"/>
  <c r="G73" i="60"/>
  <c r="S14" i="60"/>
  <c r="AA67" i="64"/>
  <c r="U52" i="60"/>
  <c r="BI52" i="63"/>
  <c r="BG67" i="63"/>
  <c r="G64" i="60"/>
  <c r="G55" i="29"/>
  <c r="S73" i="29"/>
  <c r="E76" i="64"/>
  <c r="U27" i="29"/>
  <c r="G73" i="29"/>
  <c r="Q52" i="29"/>
  <c r="O55" i="29"/>
  <c r="I52" i="29"/>
  <c r="I55" i="29"/>
  <c r="E67" i="29"/>
  <c r="I70" i="63"/>
  <c r="AC18" i="29"/>
  <c r="M64" i="29"/>
  <c r="AA55" i="64"/>
  <c r="BI14" i="63"/>
  <c r="I64" i="60"/>
  <c r="E55" i="29"/>
  <c r="AA52" i="29"/>
  <c r="S61" i="29"/>
  <c r="W70" i="29"/>
  <c r="K55" i="29"/>
  <c r="E52" i="60"/>
  <c r="I27" i="29"/>
  <c r="S52" i="64"/>
  <c r="I67" i="29"/>
  <c r="W76" i="29"/>
  <c r="M70" i="29"/>
  <c r="E12" i="29"/>
  <c r="Q18" i="29"/>
  <c r="I64" i="29"/>
  <c r="S70" i="29"/>
  <c r="AA61" i="29"/>
  <c r="W73" i="29"/>
  <c r="BY52" i="63"/>
  <c r="W14" i="29"/>
  <c r="G70" i="63"/>
  <c r="AC64" i="63"/>
  <c r="W14" i="63"/>
  <c r="O64" i="60"/>
  <c r="S27" i="29"/>
  <c r="Q64" i="29"/>
  <c r="U67" i="29"/>
  <c r="M12" i="29"/>
  <c r="U14" i="64"/>
  <c r="U55" i="64"/>
  <c r="Q67" i="60"/>
  <c r="AC73" i="64"/>
  <c r="BQ64" i="63"/>
  <c r="AC52" i="60"/>
  <c r="BK61" i="63"/>
  <c r="AA23" i="60"/>
  <c r="Q76" i="63"/>
  <c r="G23" i="64"/>
  <c r="CE67" i="63"/>
  <c r="U55" i="63"/>
  <c r="AC18" i="64"/>
  <c r="BS76" i="63"/>
  <c r="U64" i="60"/>
  <c r="O52" i="60"/>
  <c r="I64" i="63"/>
  <c r="Y67" i="64"/>
  <c r="AC70" i="60"/>
  <c r="M14" i="60"/>
  <c r="U64" i="64"/>
  <c r="Q73" i="60"/>
  <c r="W73" i="64"/>
  <c r="BQ55" i="63"/>
  <c r="M25" i="29"/>
  <c r="AA73" i="64"/>
  <c r="I67" i="60"/>
  <c r="W12" i="29"/>
  <c r="BG23" i="63"/>
  <c r="K73" i="63"/>
  <c r="BO55" i="63"/>
  <c r="O67" i="63"/>
  <c r="AC70" i="64"/>
  <c r="Y67" i="63"/>
  <c r="W76" i="63"/>
  <c r="BO14" i="63"/>
  <c r="G16" i="29"/>
  <c r="E61" i="64"/>
  <c r="CC61" i="63"/>
  <c r="BI23" i="63"/>
  <c r="O64" i="64"/>
  <c r="K73" i="60"/>
  <c r="E67" i="60"/>
  <c r="CE83" i="63"/>
  <c r="CA73" i="63"/>
  <c r="W14" i="64"/>
  <c r="W52" i="60"/>
  <c r="O16" i="29"/>
  <c r="M64" i="64"/>
  <c r="I23" i="64"/>
  <c r="Y16" i="29"/>
  <c r="BO64" i="63"/>
  <c r="O61" i="63"/>
  <c r="U73" i="60"/>
  <c r="I14" i="29"/>
  <c r="Q52" i="64"/>
  <c r="BG64" i="63"/>
  <c r="Q23" i="63"/>
  <c r="O76" i="63"/>
  <c r="K25" i="29"/>
  <c r="Y73" i="63"/>
  <c r="BS14" i="63"/>
  <c r="K70" i="63"/>
  <c r="BO52" i="63"/>
  <c r="AC12" i="63"/>
  <c r="CE55" i="63"/>
  <c r="BQ61" i="63"/>
  <c r="AC81" i="63"/>
  <c r="S61" i="64"/>
  <c r="E73" i="60"/>
  <c r="Q55" i="63"/>
  <c r="CC55" i="63"/>
  <c r="W14" i="60"/>
  <c r="BU73" i="63"/>
  <c r="U52" i="63"/>
  <c r="CE60" i="63"/>
  <c r="AA16" i="29"/>
  <c r="I64" i="64"/>
  <c r="S14" i="64"/>
  <c r="E55" i="63"/>
  <c r="BO70" i="63"/>
  <c r="W23" i="64"/>
  <c r="AC67" i="63"/>
  <c r="AA64" i="64"/>
  <c r="AC70" i="63"/>
  <c r="BM23" i="63"/>
  <c r="K64" i="63"/>
  <c r="E73" i="64"/>
  <c r="G14" i="29"/>
  <c r="AA57" i="29"/>
  <c r="S23" i="63"/>
  <c r="O55" i="60"/>
  <c r="I70" i="64"/>
  <c r="E23" i="64"/>
  <c r="Q57" i="29"/>
  <c r="E60" i="29"/>
  <c r="Q23" i="64"/>
  <c r="AC79" i="64"/>
  <c r="BW64" i="63"/>
  <c r="G73" i="64"/>
  <c r="G61" i="63"/>
  <c r="BY73" i="63"/>
  <c r="Y23" i="63"/>
  <c r="W70" i="60"/>
  <c r="AC25" i="29"/>
  <c r="Y61" i="63"/>
  <c r="S70" i="64"/>
  <c r="BY23" i="63"/>
  <c r="K55" i="63"/>
  <c r="E67" i="64"/>
  <c r="AC18" i="63"/>
  <c r="W64" i="64"/>
  <c r="CE61" i="63"/>
  <c r="Q67" i="64"/>
  <c r="I76" i="63"/>
  <c r="CC14" i="63"/>
  <c r="E52" i="63"/>
  <c r="BO67" i="63"/>
  <c r="Y61" i="64"/>
  <c r="BQ73" i="63"/>
  <c r="E61" i="60"/>
  <c r="BW70" i="63"/>
  <c r="G52" i="29"/>
  <c r="G25" i="29"/>
  <c r="U64" i="63"/>
  <c r="AA76" i="60"/>
  <c r="CE81" i="63"/>
  <c r="AA55" i="63"/>
  <c r="I73" i="64"/>
  <c r="K16" i="29"/>
  <c r="E63" i="29"/>
  <c r="AC16" i="63"/>
  <c r="M55" i="63"/>
  <c r="S70" i="60"/>
  <c r="Q55" i="64"/>
  <c r="M67" i="60"/>
  <c r="E14" i="60"/>
  <c r="BU61" i="63"/>
  <c r="O51" i="29"/>
  <c r="U76" i="60"/>
  <c r="I61" i="64"/>
  <c r="CA67" i="63"/>
  <c r="AA14" i="64"/>
  <c r="AA52" i="60"/>
  <c r="BW23" i="63"/>
  <c r="E23" i="63"/>
  <c r="CE70" i="63"/>
  <c r="W55" i="63"/>
  <c r="Y14" i="60"/>
  <c r="K67" i="64"/>
  <c r="BM76" i="63"/>
  <c r="AC14" i="64"/>
  <c r="M61" i="64"/>
  <c r="U14" i="60"/>
  <c r="AA70" i="63"/>
  <c r="CE18" i="63"/>
  <c r="AC73" i="60"/>
  <c r="W23" i="63"/>
  <c r="Y61" i="60"/>
  <c r="CX23" i="60"/>
  <c r="I79" i="60"/>
  <c r="Y75" i="29"/>
  <c r="O75" i="60"/>
  <c r="S51" i="60"/>
  <c r="Y51" i="63"/>
  <c r="BS66" i="63"/>
  <c r="Y66" i="64"/>
  <c r="T84" i="35"/>
  <c r="AC69" i="60"/>
  <c r="M79" i="64"/>
  <c r="O16" i="60"/>
  <c r="E58" i="64"/>
  <c r="DF51" i="60"/>
  <c r="E25" i="64"/>
  <c r="O69" i="63"/>
  <c r="M27" i="63"/>
  <c r="I58" i="63"/>
  <c r="O67" i="29"/>
  <c r="Y60" i="60"/>
  <c r="CN25" i="63"/>
  <c r="CH23" i="64"/>
  <c r="CP23" i="64"/>
  <c r="CZ60" i="64"/>
  <c r="CZ70" i="64"/>
  <c r="DB79" i="60"/>
  <c r="CZ83" i="63"/>
  <c r="I29" i="29"/>
  <c r="Q20" i="29"/>
  <c r="M58" i="70"/>
  <c r="CV20" i="63"/>
  <c r="AI18" i="70"/>
  <c r="DD20" i="64"/>
  <c r="DB25" i="63"/>
  <c r="CJ58" i="64"/>
  <c r="CJ20" i="64"/>
  <c r="CL57" i="60"/>
  <c r="DD54" i="63"/>
  <c r="CN18" i="64"/>
  <c r="Y18" i="60"/>
  <c r="AC67" i="29"/>
  <c r="DD18" i="64"/>
  <c r="DB79" i="64"/>
  <c r="CX27" i="63"/>
  <c r="CH72" i="64"/>
  <c r="DB81" i="64"/>
  <c r="DB16" i="64"/>
  <c r="AA48" i="29"/>
  <c r="AC23" i="29"/>
  <c r="K20" i="29"/>
  <c r="AA20" i="60"/>
  <c r="CP18" i="64"/>
  <c r="CP55" i="63"/>
  <c r="CH51" i="64"/>
  <c r="CJ63" i="63"/>
  <c r="AI27" i="70"/>
  <c r="CX23" i="64"/>
  <c r="AC69" i="29"/>
  <c r="CZ83" i="60"/>
  <c r="CX70" i="63"/>
  <c r="CZ79" i="63"/>
  <c r="CT55" i="60"/>
  <c r="S60" i="63"/>
  <c r="BG72" i="63"/>
  <c r="CN73" i="60"/>
  <c r="S57" i="63"/>
  <c r="I83" i="60"/>
  <c r="I82" i="64"/>
  <c r="M18" i="63"/>
  <c r="BK81" i="63"/>
  <c r="CV64" i="60"/>
  <c r="AA18" i="63"/>
  <c r="BW57" i="63"/>
  <c r="BK79" i="63"/>
  <c r="G12" i="63"/>
  <c r="U54" i="60"/>
  <c r="K75" i="64"/>
  <c r="S12" i="63"/>
  <c r="BG27" i="63"/>
  <c r="CA66" i="63"/>
  <c r="CJ60" i="60"/>
  <c r="S83" i="60"/>
  <c r="BU79" i="63"/>
  <c r="T89" i="35"/>
  <c r="BY72" i="63"/>
  <c r="BU72" i="63"/>
  <c r="I69" i="60"/>
  <c r="AC20" i="63"/>
  <c r="I16" i="63"/>
  <c r="AC63" i="29"/>
  <c r="I60" i="63"/>
  <c r="DD61" i="60"/>
  <c r="CN60" i="29"/>
  <c r="DB57" i="60"/>
  <c r="CP25" i="63"/>
  <c r="I48" i="64"/>
  <c r="O25" i="63"/>
  <c r="G20" i="64"/>
  <c r="CV58" i="60"/>
  <c r="S63" i="64"/>
  <c r="CX60" i="29"/>
  <c r="G75" i="64"/>
  <c r="BY58" i="63"/>
  <c r="W16" i="63"/>
  <c r="BQ51" i="63"/>
  <c r="BM51" i="63"/>
  <c r="CJ57" i="60"/>
  <c r="BQ27" i="63"/>
  <c r="E83" i="29"/>
  <c r="BW16" i="63"/>
  <c r="BK57" i="63"/>
  <c r="K81" i="60"/>
  <c r="BW12" i="63"/>
  <c r="Q83" i="63"/>
  <c r="G63" i="64"/>
  <c r="U18" i="64"/>
  <c r="W20" i="60"/>
  <c r="AC81" i="29"/>
  <c r="DF69" i="60"/>
  <c r="K83" i="64"/>
  <c r="DB69" i="29"/>
  <c r="O20" i="64"/>
  <c r="Q58" i="60"/>
  <c r="CX82" i="63"/>
  <c r="S69" i="64"/>
  <c r="CT63" i="29"/>
  <c r="CT60" i="60"/>
  <c r="S66" i="64"/>
  <c r="W72" i="60"/>
  <c r="E48" i="63"/>
  <c r="Q58" i="63"/>
  <c r="CP60" i="29"/>
  <c r="CL60" i="29"/>
  <c r="CP57" i="60"/>
  <c r="K60" i="64"/>
  <c r="AC79" i="29"/>
  <c r="CV54" i="29"/>
  <c r="CX16" i="63"/>
  <c r="Y54" i="60"/>
  <c r="AC57" i="60"/>
  <c r="BG48" i="63"/>
  <c r="Y12" i="64"/>
  <c r="CV18" i="60"/>
  <c r="Q86" i="35"/>
  <c r="CZ83" i="29"/>
  <c r="CV83" i="29"/>
  <c r="G51" i="60"/>
  <c r="M69" i="64"/>
  <c r="AA18" i="60"/>
  <c r="DD54" i="64"/>
  <c r="CZ12" i="29"/>
  <c r="CR14" i="60"/>
  <c r="CR81" i="60"/>
  <c r="W83" i="35"/>
  <c r="BS75" i="63"/>
  <c r="I27" i="63"/>
  <c r="O72" i="63"/>
  <c r="S83" i="64"/>
  <c r="CP72" i="29"/>
  <c r="CL72" i="29"/>
  <c r="W79" i="64"/>
  <c r="E75" i="29"/>
  <c r="I63" i="29"/>
  <c r="W27" i="60"/>
  <c r="BK70" i="63"/>
  <c r="BO61" i="63"/>
  <c r="AA51" i="29"/>
  <c r="E12" i="63"/>
  <c r="O60" i="29"/>
  <c r="AC60" i="64"/>
  <c r="CP82" i="63"/>
  <c r="CP81" i="64"/>
  <c r="X57" i="70"/>
  <c r="CP69" i="63"/>
  <c r="AA63" i="29"/>
  <c r="CZ16" i="60"/>
  <c r="BM48" i="63"/>
  <c r="Q82" i="29"/>
  <c r="CP12" i="64"/>
  <c r="CH23" i="63"/>
  <c r="CN69" i="64"/>
  <c r="M69" i="29"/>
  <c r="DD14" i="64"/>
  <c r="CN81" i="60"/>
  <c r="M16" i="70"/>
  <c r="M54" i="70"/>
  <c r="DF79" i="63"/>
  <c r="DD51" i="64"/>
  <c r="E58" i="63"/>
  <c r="U63" i="64"/>
  <c r="X70" i="70"/>
  <c r="CJ60" i="63"/>
  <c r="CJ48" i="64"/>
  <c r="CT79" i="63"/>
  <c r="DB27" i="63"/>
  <c r="X63" i="70"/>
  <c r="DD81" i="64"/>
  <c r="CL27" i="64"/>
  <c r="DB23" i="63"/>
  <c r="CR72" i="63"/>
  <c r="CJ67" i="64"/>
  <c r="E81" i="64"/>
  <c r="M69" i="60"/>
  <c r="I58" i="29"/>
  <c r="CR69" i="63"/>
  <c r="DF60" i="64"/>
  <c r="DB16" i="63"/>
  <c r="CP25" i="64"/>
  <c r="CJ60" i="64"/>
  <c r="CV81" i="63"/>
  <c r="CN54" i="63"/>
  <c r="DD27" i="29"/>
  <c r="DB20" i="60"/>
  <c r="AA81" i="63"/>
  <c r="CJ27" i="29"/>
  <c r="G72" i="63"/>
  <c r="U16" i="63"/>
  <c r="BK75" i="63"/>
  <c r="BQ58" i="63"/>
  <c r="CP81" i="29"/>
  <c r="CP69" i="60"/>
  <c r="CH57" i="63"/>
  <c r="CR79" i="29"/>
  <c r="E63" i="64"/>
  <c r="BK48" i="63"/>
  <c r="DF27" i="64"/>
  <c r="Z91" i="35"/>
  <c r="CT18" i="60"/>
  <c r="W81" i="35"/>
  <c r="AA63" i="63"/>
  <c r="BO79" i="63"/>
  <c r="AA60" i="63"/>
  <c r="Q12" i="63"/>
  <c r="Q83" i="64"/>
  <c r="Y79" i="29"/>
  <c r="M72" i="29"/>
  <c r="AC29" i="64"/>
  <c r="BG12" i="63"/>
  <c r="CX79" i="29"/>
  <c r="CT79" i="29"/>
  <c r="CJ83" i="60"/>
  <c r="E48" i="64"/>
  <c r="K18" i="60"/>
  <c r="DB48" i="63"/>
  <c r="AA83" i="64"/>
  <c r="CT72" i="29"/>
  <c r="CT69" i="60"/>
  <c r="AA82" i="64"/>
  <c r="Q57" i="64"/>
  <c r="G79" i="29"/>
  <c r="U66" i="64"/>
  <c r="CA72" i="63"/>
  <c r="S16" i="63"/>
  <c r="BO54" i="63"/>
  <c r="CA69" i="63"/>
  <c r="W82" i="60"/>
  <c r="DD69" i="29"/>
  <c r="CH60" i="60"/>
  <c r="CV27" i="63"/>
  <c r="CV60" i="29"/>
  <c r="AA48" i="60"/>
  <c r="I69" i="64"/>
  <c r="G16" i="60"/>
  <c r="AC75" i="29"/>
  <c r="BI29" i="63"/>
  <c r="CT63" i="63"/>
  <c r="CX18" i="60"/>
  <c r="CR66" i="60"/>
  <c r="W88" i="35"/>
  <c r="DB14" i="60"/>
  <c r="Q25" i="63"/>
  <c r="W57" i="63"/>
  <c r="CA48" i="63"/>
  <c r="CN54" i="60"/>
  <c r="K57" i="63"/>
  <c r="BW66" i="63"/>
  <c r="T83" i="35"/>
  <c r="K54" i="63"/>
  <c r="Y81" i="60"/>
  <c r="Y79" i="64"/>
  <c r="E16" i="63"/>
  <c r="DD27" i="63"/>
  <c r="DD60" i="29"/>
  <c r="CN69" i="29"/>
  <c r="M18" i="64"/>
  <c r="DB72" i="29"/>
  <c r="CV72" i="60"/>
  <c r="CH72" i="29"/>
  <c r="W75" i="60"/>
  <c r="Q16" i="63"/>
  <c r="I83" i="64"/>
  <c r="M54" i="60"/>
  <c r="DF18" i="63"/>
  <c r="S63" i="60"/>
  <c r="CA18" i="63"/>
  <c r="S60" i="60"/>
  <c r="S58" i="60"/>
  <c r="W63" i="60"/>
  <c r="M25" i="60"/>
  <c r="CV81" i="60"/>
  <c r="M81" i="64"/>
  <c r="AA82" i="29"/>
  <c r="G57" i="60"/>
  <c r="CJ83" i="29"/>
  <c r="CH16" i="60"/>
  <c r="Q85" i="35"/>
  <c r="CL82" i="29"/>
  <c r="CN63" i="60"/>
  <c r="K82" i="63"/>
  <c r="CL25" i="29"/>
  <c r="CN27" i="29"/>
  <c r="DD18" i="60"/>
  <c r="K81" i="63"/>
  <c r="K75" i="29"/>
  <c r="CE29" i="63"/>
  <c r="U66" i="63"/>
  <c r="W27" i="64"/>
  <c r="I54" i="64"/>
  <c r="Y64" i="29"/>
  <c r="U25" i="29"/>
  <c r="O18" i="60"/>
  <c r="M61" i="70"/>
  <c r="DB60" i="64"/>
  <c r="CV12" i="64"/>
  <c r="CN57" i="63"/>
  <c r="CH54" i="64"/>
  <c r="DB81" i="60"/>
  <c r="CH25" i="64"/>
  <c r="CT54" i="64"/>
  <c r="CR81" i="63"/>
  <c r="E58" i="29"/>
  <c r="CR18" i="64"/>
  <c r="DD66" i="64"/>
  <c r="M51" i="60"/>
  <c r="AC72" i="64"/>
  <c r="DB69" i="63"/>
  <c r="CJ83" i="64"/>
  <c r="AC29" i="60"/>
  <c r="M52" i="70"/>
  <c r="CR51" i="63"/>
  <c r="DB12" i="64"/>
  <c r="X79" i="70"/>
  <c r="AI16" i="70"/>
  <c r="DD12" i="64"/>
  <c r="DD51" i="63"/>
  <c r="DB83" i="64"/>
  <c r="DB66" i="63"/>
  <c r="CR82" i="63"/>
  <c r="O72" i="60"/>
  <c r="S20" i="64"/>
  <c r="E48" i="29"/>
  <c r="CV83" i="60"/>
  <c r="CN63" i="63"/>
  <c r="DF57" i="64"/>
  <c r="DD83" i="63"/>
  <c r="X52" i="70"/>
  <c r="CT60" i="64"/>
  <c r="DF18" i="64"/>
  <c r="W20" i="63"/>
  <c r="G20" i="29"/>
  <c r="CV27" i="64"/>
  <c r="CT57" i="63"/>
  <c r="CJ64" i="64"/>
  <c r="G58" i="29"/>
  <c r="DD72" i="64"/>
  <c r="DB81" i="63"/>
  <c r="CV60" i="64"/>
  <c r="U23" i="29"/>
  <c r="CP83" i="60"/>
  <c r="CP79" i="63"/>
  <c r="CN48" i="60"/>
  <c r="CN82" i="60"/>
  <c r="CP27" i="29"/>
  <c r="DD23" i="60"/>
  <c r="I81" i="63"/>
  <c r="M81" i="29"/>
  <c r="Q54" i="60"/>
  <c r="CV14" i="60"/>
  <c r="CP18" i="29"/>
  <c r="U27" i="63"/>
  <c r="G16" i="64"/>
  <c r="Y27" i="60"/>
  <c r="CH63" i="63"/>
  <c r="E79" i="64"/>
  <c r="CZ16" i="29"/>
  <c r="CN14" i="60"/>
  <c r="CZ72" i="60"/>
  <c r="K48" i="60"/>
  <c r="W16" i="60"/>
  <c r="M83" i="29"/>
  <c r="O83" i="63"/>
  <c r="CL79" i="63"/>
  <c r="DB18" i="60"/>
  <c r="CL81" i="29"/>
  <c r="U82" i="64"/>
  <c r="K16" i="60"/>
  <c r="Y82" i="63"/>
  <c r="S72" i="63"/>
  <c r="BG83" i="63"/>
  <c r="S69" i="63"/>
  <c r="I25" i="63"/>
  <c r="W72" i="63"/>
  <c r="M54" i="63"/>
  <c r="BW79" i="63"/>
  <c r="K63" i="63"/>
  <c r="BW72" i="63"/>
  <c r="CP63" i="60"/>
  <c r="CP57" i="63"/>
  <c r="Q81" i="64"/>
  <c r="U81" i="60"/>
  <c r="W75" i="63"/>
  <c r="E58" i="60"/>
  <c r="AC79" i="63"/>
  <c r="CV14" i="64"/>
  <c r="CZ27" i="64"/>
  <c r="CR72" i="60"/>
  <c r="K18" i="64"/>
  <c r="DD27" i="60"/>
  <c r="K16" i="64"/>
  <c r="U83" i="64"/>
  <c r="G48" i="60"/>
  <c r="E79" i="63"/>
  <c r="CT14" i="60"/>
  <c r="Q89" i="35"/>
  <c r="CR83" i="29"/>
  <c r="AA79" i="29"/>
  <c r="M48" i="64"/>
  <c r="W12" i="64"/>
  <c r="CT63" i="60"/>
  <c r="K69" i="63"/>
  <c r="BW81" i="63"/>
  <c r="CH16" i="29"/>
  <c r="CJ81" i="60"/>
  <c r="K66" i="63"/>
  <c r="DB23" i="60"/>
  <c r="W90" i="35"/>
  <c r="CP23" i="29"/>
  <c r="CN20" i="60"/>
  <c r="Y27" i="63"/>
  <c r="G63" i="63"/>
  <c r="Y69" i="63"/>
  <c r="Y48" i="29"/>
  <c r="O66" i="64"/>
  <c r="CH60" i="64"/>
  <c r="CT52" i="63"/>
  <c r="H83" i="35"/>
  <c r="BI63" i="63"/>
  <c r="BM66" i="63"/>
  <c r="Q82" i="35"/>
  <c r="W54" i="64"/>
  <c r="AC48" i="63"/>
  <c r="CH25" i="63"/>
  <c r="K54" i="64"/>
  <c r="CX57" i="29"/>
  <c r="CV52" i="60"/>
  <c r="K51" i="64"/>
  <c r="O51" i="60"/>
  <c r="CA20" i="63"/>
  <c r="DF66" i="63"/>
  <c r="BI16" i="63"/>
  <c r="BM18" i="63"/>
  <c r="CJ51" i="60"/>
  <c r="Z88" i="35"/>
  <c r="W20" i="64"/>
  <c r="I72" i="29"/>
  <c r="K29" i="63"/>
  <c r="Q25" i="29"/>
  <c r="E66" i="29"/>
  <c r="O14" i="29"/>
  <c r="M75" i="29"/>
  <c r="CX14" i="64"/>
  <c r="AC61" i="29"/>
  <c r="CN60" i="64"/>
  <c r="AA75" i="29"/>
  <c r="DD72" i="63"/>
  <c r="G63" i="29"/>
  <c r="O58" i="29"/>
  <c r="CX58" i="63"/>
  <c r="CP16" i="64"/>
  <c r="O63" i="64"/>
  <c r="G72" i="29"/>
  <c r="AC83" i="29"/>
  <c r="CN72" i="63"/>
  <c r="Q20" i="63"/>
  <c r="CZ23" i="64"/>
  <c r="CN27" i="63"/>
  <c r="M72" i="70"/>
  <c r="CX63" i="64"/>
  <c r="X14" i="70"/>
  <c r="W12" i="63"/>
  <c r="CR79" i="64"/>
  <c r="X29" i="70"/>
  <c r="X75" i="70"/>
  <c r="Q58" i="29"/>
  <c r="AT63" i="70"/>
  <c r="AA72" i="64"/>
  <c r="AA69" i="64"/>
  <c r="CT60" i="29"/>
  <c r="CJ14" i="63"/>
  <c r="AA25" i="64"/>
  <c r="W58" i="63"/>
  <c r="CX57" i="64"/>
  <c r="CA51" i="63"/>
  <c r="I82" i="63"/>
  <c r="BM16" i="63"/>
  <c r="AA54" i="60"/>
  <c r="CV79" i="29"/>
  <c r="CC12" i="63"/>
  <c r="Q18" i="60"/>
  <c r="BI60" i="63"/>
  <c r="BI57" i="63"/>
  <c r="DB25" i="60"/>
  <c r="BK29" i="63"/>
  <c r="CH18" i="29"/>
  <c r="CL54" i="29"/>
  <c r="AA20" i="64"/>
  <c r="CZ57" i="63"/>
  <c r="CL72" i="60"/>
  <c r="E72" i="64"/>
  <c r="BI69" i="63"/>
  <c r="CN63" i="29"/>
  <c r="E81" i="63"/>
  <c r="K72" i="64"/>
  <c r="G58" i="63"/>
  <c r="G12" i="60"/>
  <c r="K20" i="60"/>
  <c r="AA57" i="63"/>
  <c r="G29" i="63"/>
  <c r="E63" i="63"/>
  <c r="O82" i="63"/>
  <c r="O81" i="60"/>
  <c r="E29" i="29"/>
  <c r="U81" i="29"/>
  <c r="BO72" i="63"/>
  <c r="U58" i="63"/>
  <c r="Q54" i="63"/>
  <c r="O75" i="64"/>
  <c r="W29" i="60"/>
  <c r="CL25" i="60"/>
  <c r="CX27" i="29"/>
  <c r="E27" i="60"/>
  <c r="CL79" i="60"/>
  <c r="I58" i="60"/>
  <c r="Q79" i="63"/>
  <c r="Y25" i="60"/>
  <c r="U18" i="29"/>
  <c r="K12" i="29"/>
  <c r="U81" i="64"/>
  <c r="E16" i="60"/>
  <c r="CT48" i="63"/>
  <c r="CJ79" i="63"/>
  <c r="DB72" i="64"/>
  <c r="CL14" i="63"/>
  <c r="CX81" i="63"/>
  <c r="CX69" i="64"/>
  <c r="CT14" i="63"/>
  <c r="Q75" i="29"/>
  <c r="CZ79" i="64"/>
  <c r="CL66" i="63"/>
  <c r="CR66" i="64"/>
  <c r="CV20" i="64"/>
  <c r="CV57" i="63"/>
  <c r="CN52" i="64"/>
  <c r="I79" i="63"/>
  <c r="X83" i="70"/>
  <c r="CJ66" i="64"/>
  <c r="CR12" i="64"/>
  <c r="CR79" i="63"/>
  <c r="CR67" i="64"/>
  <c r="AI20" i="70"/>
  <c r="CN12" i="63"/>
  <c r="CJ66" i="63"/>
  <c r="M69" i="70"/>
  <c r="CV48" i="64"/>
  <c r="CR27" i="64"/>
  <c r="M58" i="64"/>
  <c r="CV72" i="64"/>
  <c r="CZ82" i="63"/>
  <c r="CL72" i="63"/>
  <c r="CN16" i="63"/>
  <c r="DB57" i="63"/>
  <c r="X61" i="70"/>
  <c r="CP20" i="63"/>
  <c r="CX54" i="64"/>
  <c r="BW48" i="63"/>
  <c r="AC55" i="29"/>
  <c r="M20" i="70"/>
  <c r="CV60" i="63"/>
  <c r="DB23" i="64"/>
  <c r="Y60" i="29"/>
  <c r="DD79" i="60"/>
  <c r="CL81" i="64"/>
  <c r="CV63" i="63"/>
  <c r="CN51" i="63"/>
  <c r="AC82" i="29"/>
  <c r="CH18" i="63"/>
  <c r="CH12" i="64"/>
  <c r="CT16" i="29"/>
  <c r="O83" i="64"/>
  <c r="E54" i="64"/>
  <c r="W60" i="63"/>
  <c r="BI48" i="63"/>
  <c r="CT69" i="29"/>
  <c r="CP69" i="29"/>
  <c r="CN67" i="60"/>
  <c r="AA81" i="64"/>
  <c r="AC66" i="60"/>
  <c r="BW20" i="63"/>
  <c r="W58" i="60"/>
  <c r="CL66" i="29"/>
  <c r="K69" i="64"/>
  <c r="O60" i="64"/>
  <c r="DD55" i="60"/>
  <c r="CX25" i="63"/>
  <c r="E16" i="64"/>
  <c r="O81" i="64"/>
  <c r="E60" i="64"/>
  <c r="W48" i="29"/>
  <c r="E83" i="60"/>
  <c r="CT12" i="60"/>
  <c r="K25" i="63"/>
  <c r="BW54" i="63"/>
  <c r="BS79" i="63"/>
  <c r="CZ63" i="60"/>
  <c r="K18" i="63"/>
  <c r="Y66" i="60"/>
  <c r="G29" i="64"/>
  <c r="CV25" i="63"/>
  <c r="BY57" i="63"/>
  <c r="CC60" i="63"/>
  <c r="CN60" i="60"/>
  <c r="O51" i="64"/>
  <c r="Q66" i="60"/>
  <c r="AC20" i="60"/>
  <c r="CN57" i="29"/>
  <c r="CR27" i="60"/>
  <c r="DD82" i="60"/>
  <c r="DF27" i="29"/>
  <c r="AA60" i="64"/>
  <c r="CH60" i="29"/>
  <c r="CH57" i="60"/>
  <c r="AA57" i="64"/>
  <c r="G66" i="60"/>
  <c r="E51" i="60"/>
  <c r="S75" i="63"/>
  <c r="Q72" i="64"/>
  <c r="CX83" i="64"/>
  <c r="DF66" i="64"/>
  <c r="CL83" i="63"/>
  <c r="DD18" i="29"/>
  <c r="BQ81" i="63"/>
  <c r="BU82" i="63"/>
  <c r="DD70" i="60"/>
  <c r="CP16" i="29"/>
  <c r="U29" i="60"/>
  <c r="I12" i="63"/>
  <c r="Y81" i="64"/>
  <c r="CC66" i="63"/>
  <c r="CJ63" i="60"/>
  <c r="BI66" i="63"/>
  <c r="CC63" i="63"/>
  <c r="Q60" i="60"/>
  <c r="U75" i="63"/>
  <c r="Q82" i="60"/>
  <c r="CX14" i="63"/>
  <c r="BQ54" i="63"/>
  <c r="BU57" i="63"/>
  <c r="Z80" i="35"/>
  <c r="K83" i="60"/>
  <c r="BW18" i="63"/>
  <c r="BS63" i="63"/>
  <c r="DD57" i="60"/>
  <c r="K82" i="60"/>
  <c r="U79" i="63"/>
  <c r="S29" i="63"/>
  <c r="S48" i="29"/>
  <c r="CE58" i="63"/>
  <c r="DF23" i="29"/>
  <c r="CL23" i="60"/>
  <c r="CV69" i="60"/>
  <c r="CH23" i="29"/>
  <c r="U12" i="63"/>
  <c r="M75" i="64"/>
  <c r="S48" i="63"/>
  <c r="DD66" i="29"/>
  <c r="DD64" i="60"/>
  <c r="Y69" i="64"/>
  <c r="G83" i="64"/>
  <c r="E69" i="64"/>
  <c r="AA83" i="29"/>
  <c r="BI83" i="63"/>
  <c r="CC82" i="63"/>
  <c r="DD73" i="60"/>
  <c r="BI82" i="63"/>
  <c r="U63" i="60"/>
  <c r="BG75" i="63"/>
  <c r="G20" i="63"/>
  <c r="AA70" i="64"/>
  <c r="O27" i="29"/>
  <c r="BG29" i="63"/>
  <c r="U72" i="29"/>
  <c r="O58" i="60"/>
  <c r="CX52" i="63"/>
  <c r="CH16" i="64"/>
  <c r="CL79" i="64"/>
  <c r="K69" i="29"/>
  <c r="AC73" i="29"/>
  <c r="DB83" i="63"/>
  <c r="CT79" i="64"/>
  <c r="K23" i="29"/>
  <c r="DF69" i="64"/>
  <c r="CH82" i="60"/>
  <c r="CR66" i="63"/>
  <c r="U48" i="29"/>
  <c r="K79" i="29"/>
  <c r="CX66" i="63"/>
  <c r="M25" i="70"/>
  <c r="CP54" i="63"/>
  <c r="X66" i="70"/>
  <c r="CT82" i="64"/>
  <c r="AI25" i="70"/>
  <c r="CP60" i="63"/>
  <c r="CL69" i="64"/>
  <c r="S63" i="29"/>
  <c r="CH63" i="64"/>
  <c r="DB14" i="64"/>
  <c r="AA69" i="29"/>
  <c r="BO48" i="63"/>
  <c r="CP64" i="63"/>
  <c r="CT25" i="64"/>
  <c r="X58" i="70"/>
  <c r="CX51" i="64"/>
  <c r="CP57" i="64"/>
  <c r="CH82" i="63"/>
  <c r="CN82" i="64"/>
  <c r="CL27" i="60"/>
  <c r="DD60" i="64"/>
  <c r="W29" i="29"/>
  <c r="I75" i="64"/>
  <c r="DB51" i="63"/>
  <c r="CR58" i="64"/>
  <c r="CT16" i="63"/>
  <c r="CN16" i="64"/>
  <c r="CR54" i="64"/>
  <c r="K48" i="29"/>
  <c r="CJ16" i="63"/>
  <c r="CZ66" i="63"/>
  <c r="CR61" i="64"/>
  <c r="CR16" i="64"/>
  <c r="M58" i="29"/>
  <c r="CJ23" i="64"/>
  <c r="CH82" i="64"/>
  <c r="DB48" i="60"/>
  <c r="DF18" i="60"/>
  <c r="CJ18" i="29"/>
  <c r="K83" i="29"/>
  <c r="BY48" i="63"/>
  <c r="G18" i="64"/>
  <c r="M58" i="60"/>
  <c r="BG82" i="63"/>
  <c r="CL12" i="29"/>
  <c r="CZ81" i="60"/>
  <c r="S66" i="63"/>
  <c r="BG81" i="63"/>
  <c r="BO29" i="63"/>
  <c r="BU75" i="63"/>
  <c r="I63" i="63"/>
  <c r="CX51" i="63"/>
  <c r="CL63" i="60"/>
  <c r="Q66" i="64"/>
  <c r="DB79" i="29"/>
  <c r="CX79" i="60"/>
  <c r="N85" i="35"/>
  <c r="CH79" i="29"/>
  <c r="G82" i="29"/>
  <c r="M57" i="64"/>
  <c r="G66" i="63"/>
  <c r="U25" i="63"/>
  <c r="S57" i="60"/>
  <c r="CN12" i="60"/>
  <c r="CV63" i="60"/>
  <c r="W85" i="35"/>
  <c r="BY75" i="63"/>
  <c r="Q51" i="63"/>
  <c r="W79" i="63"/>
  <c r="BM83" i="63"/>
  <c r="CX72" i="60"/>
  <c r="CN18" i="29"/>
  <c r="BQ82" i="63"/>
  <c r="BM82" i="63"/>
  <c r="Y79" i="60"/>
  <c r="G16" i="63"/>
  <c r="E79" i="60"/>
  <c r="BU29" i="63"/>
  <c r="S79" i="64"/>
  <c r="CP66" i="29"/>
  <c r="CT23" i="60"/>
  <c r="S27" i="63"/>
  <c r="BG60" i="63"/>
  <c r="CA81" i="63"/>
  <c r="CP66" i="60"/>
  <c r="S25" i="63"/>
  <c r="I72" i="60"/>
  <c r="W27" i="63"/>
  <c r="M82" i="60"/>
  <c r="Y54" i="29"/>
  <c r="Q79" i="60"/>
  <c r="CX63" i="63"/>
  <c r="CV82" i="29"/>
  <c r="CN72" i="29"/>
  <c r="CX81" i="29"/>
  <c r="M66" i="64"/>
  <c r="Y20" i="64"/>
  <c r="Q66" i="63"/>
  <c r="DF72" i="60"/>
  <c r="G82" i="64"/>
  <c r="U27" i="64"/>
  <c r="O57" i="63"/>
  <c r="BQ48" i="63"/>
  <c r="BO60" i="63"/>
  <c r="CA79" i="63"/>
  <c r="DB66" i="60"/>
  <c r="AA25" i="63"/>
  <c r="BO57" i="63"/>
  <c r="BY82" i="63"/>
  <c r="CC83" i="63"/>
  <c r="O79" i="64"/>
  <c r="M60" i="64"/>
  <c r="W63" i="63"/>
  <c r="AA75" i="64"/>
  <c r="DB54" i="29"/>
  <c r="CZ48" i="60"/>
  <c r="K25" i="64"/>
  <c r="CH54" i="29"/>
  <c r="O12" i="64"/>
  <c r="I12" i="60"/>
  <c r="AC69" i="63"/>
  <c r="O20" i="63"/>
  <c r="CZ27" i="29"/>
  <c r="CV27" i="29"/>
  <c r="CZ23" i="60"/>
  <c r="AA82" i="63"/>
  <c r="DB25" i="29"/>
  <c r="G75" i="60"/>
  <c r="Y83" i="29"/>
  <c r="Y75" i="60"/>
  <c r="DD20" i="60"/>
  <c r="W89" i="35"/>
  <c r="CJ16" i="60"/>
  <c r="Q90" i="35"/>
  <c r="O57" i="60"/>
  <c r="W82" i="64"/>
  <c r="U20" i="64"/>
  <c r="Q29" i="60"/>
  <c r="AC58" i="64"/>
  <c r="S75" i="29"/>
  <c r="G27" i="60"/>
  <c r="U63" i="29"/>
  <c r="CV54" i="64"/>
  <c r="CR23" i="64"/>
  <c r="AT79" i="70"/>
  <c r="CN81" i="63"/>
  <c r="CT27" i="64"/>
  <c r="AC20" i="29"/>
  <c r="M51" i="70"/>
  <c r="X72" i="70"/>
  <c r="CN52" i="60"/>
  <c r="X55" i="70"/>
  <c r="CL57" i="63"/>
  <c r="CT69" i="64"/>
  <c r="I29" i="60"/>
  <c r="O66" i="63"/>
  <c r="X54" i="70"/>
  <c r="DD52" i="64"/>
  <c r="CP48" i="63"/>
  <c r="CH83" i="64"/>
  <c r="CZ69" i="64"/>
  <c r="CJ57" i="63"/>
  <c r="CX82" i="64"/>
  <c r="CP25" i="60"/>
  <c r="X69" i="70"/>
  <c r="CN48" i="63"/>
  <c r="BU58" i="63"/>
  <c r="Y18" i="63"/>
  <c r="CZ51" i="64"/>
  <c r="G48" i="29"/>
  <c r="DD14" i="63"/>
  <c r="CL51" i="64"/>
  <c r="CN54" i="64"/>
  <c r="CR63" i="63"/>
  <c r="I57" i="63"/>
  <c r="DD82" i="63"/>
  <c r="CZ16" i="63"/>
  <c r="CV69" i="63"/>
  <c r="AT69" i="70"/>
  <c r="CR20" i="64"/>
  <c r="CN63" i="64"/>
  <c r="CL63" i="63"/>
  <c r="DB69" i="64"/>
  <c r="X23" i="70"/>
  <c r="DD48" i="63"/>
  <c r="M81" i="70"/>
  <c r="CZ54" i="64"/>
  <c r="M29" i="70"/>
  <c r="CL14" i="64"/>
  <c r="CA27" i="63"/>
  <c r="CV51" i="60"/>
  <c r="S66" i="60"/>
  <c r="CA25" i="63"/>
  <c r="G54" i="60"/>
  <c r="S20" i="60"/>
  <c r="M79" i="63"/>
  <c r="BY29" i="63"/>
  <c r="DB81" i="29"/>
  <c r="CV25" i="60"/>
  <c r="CH69" i="63"/>
  <c r="DD79" i="29"/>
  <c r="Q60" i="63"/>
  <c r="E81" i="29"/>
  <c r="U69" i="63"/>
  <c r="CT25" i="29"/>
  <c r="CP25" i="29"/>
  <c r="CT20" i="60"/>
  <c r="S81" i="63"/>
  <c r="CV23" i="29"/>
  <c r="CP23" i="60"/>
  <c r="CT66" i="63"/>
  <c r="CN79" i="29"/>
  <c r="CZ12" i="60"/>
  <c r="S16" i="60"/>
  <c r="I79" i="29"/>
  <c r="AC54" i="63"/>
  <c r="W48" i="60"/>
  <c r="W63" i="29"/>
  <c r="CH51" i="60"/>
  <c r="DF25" i="60"/>
  <c r="K12" i="64"/>
  <c r="AA29" i="64"/>
  <c r="Q48" i="60"/>
  <c r="O63" i="60"/>
  <c r="CN83" i="29"/>
  <c r="T81" i="35"/>
  <c r="CT82" i="29"/>
  <c r="CP82" i="29"/>
  <c r="W18" i="60"/>
  <c r="E66" i="64"/>
  <c r="S12" i="60"/>
  <c r="CV72" i="63"/>
  <c r="CL79" i="29"/>
  <c r="Q81" i="35"/>
  <c r="CV18" i="29"/>
  <c r="DB82" i="60"/>
  <c r="AA66" i="63"/>
  <c r="BW82" i="63"/>
  <c r="CR14" i="29"/>
  <c r="G60" i="63"/>
  <c r="S48" i="60"/>
  <c r="G82" i="63"/>
  <c r="K29" i="29"/>
  <c r="AC48" i="64"/>
  <c r="AT18" i="70"/>
  <c r="CZ82" i="60"/>
  <c r="BU16" i="63"/>
  <c r="CT48" i="60"/>
  <c r="Z86" i="35"/>
  <c r="BY12" i="63"/>
  <c r="BU12" i="63"/>
  <c r="I83" i="29"/>
  <c r="M75" i="63"/>
  <c r="BG58" i="63"/>
  <c r="AA66" i="29"/>
  <c r="CN12" i="29"/>
  <c r="CX23" i="29"/>
  <c r="CH27" i="60"/>
  <c r="CN69" i="60"/>
  <c r="T91" i="35"/>
  <c r="S20" i="63"/>
  <c r="Q63" i="63"/>
  <c r="U79" i="29"/>
  <c r="CH82" i="29"/>
  <c r="CR12" i="60"/>
  <c r="CN81" i="29"/>
  <c r="CJ81" i="29"/>
  <c r="O12" i="60"/>
  <c r="DB83" i="29"/>
  <c r="CV73" i="60"/>
  <c r="CT60" i="63"/>
  <c r="DD82" i="29"/>
  <c r="U69" i="64"/>
  <c r="CC48" i="63"/>
  <c r="W12" i="60"/>
  <c r="M54" i="29"/>
  <c r="I75" i="29"/>
  <c r="CP14" i="64"/>
  <c r="CX60" i="60"/>
  <c r="CN18" i="63"/>
  <c r="CN54" i="29"/>
  <c r="DD63" i="29"/>
  <c r="DB51" i="60"/>
  <c r="Q18" i="64"/>
  <c r="U18" i="60"/>
  <c r="Q63" i="64"/>
  <c r="BU51" i="63"/>
  <c r="BY27" i="63"/>
  <c r="BU27" i="63"/>
  <c r="I25" i="60"/>
  <c r="M29" i="64"/>
  <c r="CC58" i="63"/>
  <c r="CV23" i="60"/>
  <c r="CR18" i="60"/>
  <c r="Q69" i="63"/>
  <c r="U60" i="64"/>
  <c r="Q16" i="64"/>
  <c r="U12" i="60"/>
  <c r="S51" i="29"/>
  <c r="Y51" i="29"/>
  <c r="U82" i="63"/>
  <c r="M79" i="70"/>
  <c r="DF63" i="64"/>
  <c r="CN27" i="64"/>
  <c r="CX61" i="63"/>
  <c r="CV48" i="63"/>
  <c r="CL57" i="64"/>
  <c r="CV23" i="64"/>
  <c r="AC29" i="63"/>
  <c r="CJ18" i="63"/>
  <c r="CR52" i="64"/>
  <c r="W66" i="29"/>
  <c r="CN60" i="63"/>
  <c r="Q60" i="29"/>
  <c r="CL82" i="63"/>
  <c r="CJ54" i="64"/>
  <c r="DB83" i="60"/>
  <c r="CT27" i="63"/>
  <c r="CZ72" i="64"/>
  <c r="AI29" i="70"/>
  <c r="I54" i="29"/>
  <c r="W81" i="64"/>
  <c r="DB14" i="63"/>
  <c r="CJ72" i="63"/>
  <c r="CP63" i="64"/>
  <c r="M18" i="70"/>
  <c r="CR57" i="64"/>
  <c r="CH27" i="63"/>
  <c r="CX73" i="63"/>
  <c r="CP69" i="64"/>
  <c r="CX82" i="60"/>
  <c r="CH72" i="63"/>
  <c r="DF23" i="64"/>
  <c r="Y75" i="64"/>
  <c r="I66" i="29"/>
  <c r="W58" i="29"/>
  <c r="CR57" i="63"/>
  <c r="CJ14" i="64"/>
  <c r="CZ81" i="64"/>
  <c r="CJ25" i="63"/>
  <c r="CL18" i="63"/>
  <c r="CR82" i="60"/>
  <c r="CN14" i="64"/>
  <c r="CZ69" i="63"/>
  <c r="BM72" i="63"/>
  <c r="T85" i="35"/>
  <c r="BQ69" i="63"/>
  <c r="BM69" i="63"/>
  <c r="Y63" i="60"/>
  <c r="AC66" i="64"/>
  <c r="S48" i="64"/>
  <c r="K58" i="63"/>
  <c r="BY54" i="63"/>
  <c r="BU54" i="63"/>
  <c r="BY51" i="63"/>
  <c r="M12" i="60"/>
  <c r="E69" i="63"/>
  <c r="O69" i="64"/>
  <c r="BM27" i="63"/>
  <c r="CR18" i="29"/>
  <c r="BQ25" i="63"/>
  <c r="BM25" i="63"/>
  <c r="Y16" i="60"/>
  <c r="BK54" i="63"/>
  <c r="AA69" i="60"/>
  <c r="BK51" i="63"/>
  <c r="W60" i="60"/>
  <c r="U82" i="29"/>
  <c r="Y57" i="60"/>
  <c r="AC54" i="60"/>
  <c r="Y58" i="64"/>
  <c r="CP12" i="63"/>
  <c r="CR51" i="64"/>
  <c r="DF51" i="63"/>
  <c r="S57" i="64"/>
  <c r="DB57" i="29"/>
  <c r="DB54" i="60"/>
  <c r="S54" i="64"/>
  <c r="G60" i="60"/>
  <c r="U25" i="60"/>
  <c r="S54" i="29"/>
  <c r="CL23" i="29"/>
  <c r="CV51" i="29"/>
  <c r="CZ18" i="60"/>
  <c r="M20" i="60"/>
  <c r="Y81" i="63"/>
  <c r="G54" i="64"/>
  <c r="S83" i="63"/>
  <c r="CR27" i="29"/>
  <c r="CR23" i="60"/>
  <c r="S82" i="63"/>
  <c r="CX18" i="29"/>
  <c r="CN51" i="29"/>
  <c r="CL16" i="60"/>
  <c r="I66" i="63"/>
  <c r="O81" i="63"/>
  <c r="M63" i="63"/>
  <c r="Q75" i="63"/>
  <c r="CN57" i="64"/>
  <c r="DF54" i="60"/>
  <c r="CZ60" i="29"/>
  <c r="DD48" i="60"/>
  <c r="CR14" i="63"/>
  <c r="CR51" i="29"/>
  <c r="BS20" i="63"/>
  <c r="Q27" i="64"/>
  <c r="U60" i="60"/>
  <c r="BS25" i="63"/>
  <c r="K63" i="60"/>
  <c r="BS18" i="63"/>
  <c r="G25" i="60"/>
  <c r="E79" i="29"/>
  <c r="E72" i="63"/>
  <c r="DF16" i="60"/>
  <c r="CT72" i="63"/>
  <c r="CT81" i="29"/>
  <c r="BK12" i="63"/>
  <c r="CN25" i="60"/>
  <c r="K51" i="60"/>
  <c r="CC18" i="63"/>
  <c r="CZ51" i="60"/>
  <c r="Z90" i="35"/>
  <c r="BI18" i="63"/>
  <c r="CC16" i="63"/>
  <c r="Q12" i="60"/>
  <c r="BO75" i="63"/>
  <c r="O58" i="64"/>
  <c r="W72" i="29"/>
  <c r="CP14" i="60"/>
  <c r="W80" i="35"/>
  <c r="BY83" i="63"/>
  <c r="BU83" i="63"/>
  <c r="I82" i="60"/>
  <c r="Y60" i="64"/>
  <c r="M81" i="60"/>
  <c r="Y29" i="60"/>
  <c r="CR66" i="29"/>
  <c r="CV55" i="60"/>
  <c r="CJ23" i="63"/>
  <c r="CJ57" i="29"/>
  <c r="BG20" i="63"/>
  <c r="G18" i="63"/>
  <c r="Q48" i="64"/>
  <c r="BG25" i="63"/>
  <c r="BS60" i="63"/>
  <c r="S82" i="60"/>
  <c r="BG18" i="63"/>
  <c r="CR60" i="63"/>
  <c r="T86" i="35"/>
  <c r="BQ66" i="63"/>
  <c r="BU69" i="63"/>
  <c r="DF63" i="60"/>
  <c r="E83" i="63"/>
  <c r="W60" i="64"/>
  <c r="Q12" i="64"/>
  <c r="CE75" i="63"/>
  <c r="CZ25" i="29"/>
  <c r="BK27" i="63"/>
  <c r="AA66" i="60"/>
  <c r="CX60" i="63"/>
  <c r="X60" i="70"/>
  <c r="CJ27" i="64"/>
  <c r="CJ51" i="63"/>
  <c r="CN23" i="63"/>
  <c r="G81" i="60"/>
  <c r="O27" i="64"/>
  <c r="AA27" i="64"/>
  <c r="CP51" i="60"/>
  <c r="W18" i="64"/>
  <c r="O75" i="29"/>
  <c r="BO12" i="63"/>
  <c r="BQ16" i="63"/>
  <c r="BQ12" i="63"/>
  <c r="BM58" i="63"/>
  <c r="CL66" i="60"/>
  <c r="CV60" i="60"/>
  <c r="M72" i="63"/>
  <c r="CJ25" i="29"/>
  <c r="G12" i="64"/>
  <c r="S25" i="64"/>
  <c r="S18" i="64"/>
  <c r="CH66" i="63"/>
  <c r="CX72" i="29"/>
  <c r="K58" i="64"/>
  <c r="CC69" i="63"/>
  <c r="Q60" i="64"/>
  <c r="CL51" i="60"/>
  <c r="U27" i="60"/>
  <c r="O27" i="63"/>
  <c r="G60" i="64"/>
  <c r="W82" i="35"/>
  <c r="I63" i="60"/>
  <c r="I18" i="60"/>
  <c r="E75" i="60"/>
  <c r="AA63" i="60"/>
  <c r="CV66" i="29"/>
  <c r="O12" i="63"/>
  <c r="BI25" i="63"/>
  <c r="O63" i="29"/>
  <c r="G27" i="64"/>
  <c r="G20" i="60"/>
  <c r="W25" i="63"/>
  <c r="AC79" i="60"/>
  <c r="S27" i="64"/>
  <c r="CH57" i="29"/>
  <c r="Q83" i="60"/>
  <c r="W83" i="60"/>
  <c r="U69" i="60"/>
  <c r="BQ20" i="63"/>
  <c r="CA61" i="63"/>
  <c r="S76" i="60"/>
  <c r="S64" i="60"/>
  <c r="U55" i="29"/>
  <c r="AA48" i="64"/>
  <c r="BQ75" i="63"/>
  <c r="CP83" i="63"/>
  <c r="CV66" i="64"/>
  <c r="X82" i="70"/>
  <c r="DF12" i="64"/>
  <c r="CR63" i="64"/>
  <c r="CR14" i="64"/>
  <c r="CL23" i="63"/>
  <c r="Y58" i="29"/>
  <c r="M23" i="70"/>
  <c r="CH27" i="64"/>
  <c r="M51" i="63"/>
  <c r="CJ70" i="64"/>
  <c r="DB57" i="64"/>
  <c r="CZ72" i="63"/>
  <c r="CZ61" i="64"/>
  <c r="CL23" i="64"/>
  <c r="CX83" i="63"/>
  <c r="CP70" i="63"/>
  <c r="CR83" i="64"/>
  <c r="E54" i="60"/>
  <c r="G69" i="63"/>
  <c r="AA58" i="29"/>
  <c r="CP82" i="64"/>
  <c r="CT23" i="63"/>
  <c r="CH69" i="64"/>
  <c r="CX57" i="63"/>
  <c r="DD81" i="63"/>
  <c r="I57" i="64"/>
  <c r="CH83" i="60"/>
  <c r="DD79" i="64"/>
  <c r="CN51" i="64"/>
  <c r="CT69" i="63"/>
  <c r="CP79" i="64"/>
  <c r="CP27" i="64"/>
  <c r="AC64" i="29"/>
  <c r="CZ66" i="60"/>
  <c r="CZ20" i="60"/>
  <c r="CL82" i="60"/>
  <c r="K84" i="35"/>
  <c r="CJ12" i="29"/>
  <c r="M72" i="60"/>
  <c r="S29" i="64"/>
  <c r="K20" i="63"/>
  <c r="CZ14" i="29"/>
  <c r="BI79" i="63"/>
  <c r="BM81" i="63"/>
  <c r="CL69" i="60"/>
  <c r="Q91" i="35"/>
  <c r="AC20" i="64"/>
  <c r="Y82" i="60"/>
  <c r="Q79" i="64"/>
  <c r="BY66" i="63"/>
  <c r="BU66" i="63"/>
  <c r="BY63" i="63"/>
  <c r="M27" i="60"/>
  <c r="BG57" i="63"/>
  <c r="BS72" i="63"/>
  <c r="S18" i="63"/>
  <c r="BG54" i="63"/>
  <c r="Y27" i="64"/>
  <c r="M66" i="60"/>
  <c r="AA75" i="60"/>
  <c r="Y23" i="29"/>
  <c r="E20" i="60"/>
  <c r="CX69" i="29"/>
  <c r="CH66" i="60"/>
  <c r="AA79" i="64"/>
  <c r="G69" i="64"/>
  <c r="U12" i="64"/>
  <c r="W82" i="29"/>
  <c r="CH16" i="63"/>
  <c r="CV48" i="60"/>
  <c r="I16" i="64"/>
  <c r="M16" i="60"/>
  <c r="M12" i="64"/>
  <c r="K72" i="60"/>
  <c r="BS51" i="63"/>
  <c r="K69" i="60"/>
  <c r="BM60" i="63"/>
  <c r="BQ57" i="63"/>
  <c r="BM57" i="63"/>
  <c r="Y51" i="60"/>
  <c r="AC72" i="63"/>
  <c r="Y48" i="63"/>
  <c r="Q23" i="29"/>
  <c r="M25" i="64"/>
  <c r="DB72" i="63"/>
  <c r="DF25" i="64"/>
  <c r="CT82" i="60"/>
  <c r="Y57" i="64"/>
  <c r="G72" i="64"/>
  <c r="E57" i="64"/>
  <c r="O60" i="63"/>
  <c r="CR52" i="60"/>
  <c r="CL20" i="63"/>
  <c r="CV63" i="29"/>
  <c r="M82" i="63"/>
  <c r="W69" i="64"/>
  <c r="M51" i="64"/>
  <c r="CZ52" i="60"/>
  <c r="DB12" i="63"/>
  <c r="CR60" i="29"/>
  <c r="Y83" i="63"/>
  <c r="DF63" i="29"/>
  <c r="DD58" i="60"/>
  <c r="AA63" i="64"/>
  <c r="CL63" i="29"/>
  <c r="CH63" i="29"/>
  <c r="G57" i="64"/>
  <c r="Y51" i="64"/>
  <c r="G81" i="64"/>
  <c r="E27" i="64"/>
  <c r="AC54" i="29"/>
  <c r="CH81" i="64"/>
  <c r="CH23" i="60"/>
  <c r="CT83" i="29"/>
  <c r="CL60" i="63"/>
  <c r="Y48" i="60"/>
  <c r="K25" i="60"/>
  <c r="Y12" i="60"/>
  <c r="K60" i="63"/>
  <c r="BG79" i="63"/>
  <c r="H87" i="35"/>
  <c r="O51" i="63"/>
  <c r="E72" i="60"/>
  <c r="E75" i="64"/>
  <c r="O48" i="63"/>
  <c r="CZ63" i="29"/>
  <c r="CJ72" i="29"/>
  <c r="CN61" i="60"/>
  <c r="CX64" i="63"/>
  <c r="K82" i="29"/>
  <c r="K54" i="60"/>
  <c r="M63" i="64"/>
  <c r="AC76" i="64"/>
  <c r="S25" i="29"/>
  <c r="S12" i="29"/>
  <c r="AA58" i="63"/>
  <c r="BI58" i="63"/>
  <c r="CN23" i="64"/>
  <c r="M57" i="70"/>
  <c r="CJ18" i="64"/>
  <c r="CN72" i="64"/>
  <c r="CX55" i="63"/>
  <c r="DD82" i="64"/>
  <c r="CP23" i="63"/>
  <c r="AC52" i="29"/>
  <c r="CZ63" i="64"/>
  <c r="M27" i="70"/>
  <c r="I72" i="64"/>
  <c r="M63" i="29"/>
  <c r="M75" i="60"/>
  <c r="CT18" i="63"/>
  <c r="CR72" i="64"/>
  <c r="CL54" i="63"/>
  <c r="CJ82" i="63"/>
  <c r="CR12" i="63"/>
  <c r="AC72" i="29"/>
  <c r="X67" i="70"/>
  <c r="CZ63" i="63"/>
  <c r="O48" i="29"/>
  <c r="W54" i="29"/>
  <c r="X48" i="70"/>
  <c r="M64" i="70"/>
  <c r="CJ82" i="60"/>
  <c r="CR82" i="64"/>
  <c r="CR25" i="64"/>
  <c r="CP52" i="63"/>
  <c r="Y69" i="29"/>
  <c r="CJ51" i="64"/>
  <c r="M14" i="70"/>
  <c r="DF16" i="64"/>
  <c r="CP72" i="64"/>
  <c r="CL51" i="63"/>
  <c r="AA60" i="29"/>
  <c r="I60" i="60"/>
  <c r="CZ12" i="64"/>
  <c r="CV57" i="64"/>
  <c r="CP16" i="63"/>
  <c r="M82" i="70"/>
  <c r="CP82" i="60"/>
  <c r="CZ55" i="64"/>
  <c r="CL60" i="60"/>
  <c r="AT12" i="70"/>
  <c r="CL81" i="60"/>
  <c r="CZ66" i="64"/>
  <c r="DB82" i="64"/>
  <c r="CJ18" i="60"/>
  <c r="CT14" i="29"/>
  <c r="DD25" i="29"/>
  <c r="CH12" i="60"/>
  <c r="CV12" i="29"/>
  <c r="E48" i="60"/>
  <c r="Y66" i="63"/>
  <c r="E82" i="29"/>
  <c r="CT81" i="63"/>
  <c r="DB16" i="29"/>
  <c r="CP79" i="29"/>
  <c r="CR81" i="29"/>
  <c r="DD81" i="60"/>
  <c r="N89" i="35"/>
  <c r="Y72" i="64"/>
  <c r="O54" i="60"/>
  <c r="E83" i="64"/>
  <c r="CT72" i="60"/>
  <c r="AA54" i="63"/>
  <c r="BW69" i="63"/>
  <c r="T82" i="35"/>
  <c r="G27" i="63"/>
  <c r="CN16" i="29"/>
  <c r="CP16" i="60"/>
  <c r="DD63" i="60"/>
  <c r="U79" i="60"/>
  <c r="O29" i="64"/>
  <c r="G81" i="29"/>
  <c r="G23" i="29"/>
  <c r="Q29" i="63"/>
  <c r="CZ81" i="63"/>
  <c r="CV57" i="60"/>
  <c r="CJ69" i="29"/>
  <c r="CZ79" i="29"/>
  <c r="I79" i="64"/>
  <c r="O81" i="29"/>
  <c r="M72" i="64"/>
  <c r="S18" i="60"/>
  <c r="CR72" i="29"/>
  <c r="CP60" i="60"/>
  <c r="CJ63" i="29"/>
  <c r="U25" i="64"/>
  <c r="W48" i="63"/>
  <c r="CP67" i="63"/>
  <c r="T90" i="35"/>
  <c r="BY69" i="63"/>
  <c r="CC72" i="63"/>
  <c r="CV66" i="60"/>
  <c r="T87" i="35"/>
  <c r="K82" i="64"/>
  <c r="DF69" i="29"/>
  <c r="O72" i="64"/>
  <c r="E18" i="64"/>
  <c r="AC57" i="64"/>
  <c r="I48" i="60"/>
  <c r="U54" i="29"/>
  <c r="I48" i="29"/>
  <c r="CR81" i="64"/>
  <c r="CJ23" i="60"/>
  <c r="BO83" i="63"/>
  <c r="CL18" i="60"/>
  <c r="AA69" i="63"/>
  <c r="BO82" i="63"/>
  <c r="BQ29" i="63"/>
  <c r="G63" i="60"/>
  <c r="W81" i="29"/>
  <c r="CJ12" i="60"/>
  <c r="BQ83" i="63"/>
  <c r="E69" i="60"/>
  <c r="Y29" i="64"/>
  <c r="I20" i="64"/>
  <c r="DD20" i="63"/>
  <c r="S82" i="64"/>
  <c r="CL69" i="29"/>
  <c r="DD66" i="60"/>
  <c r="S81" i="64"/>
  <c r="CR63" i="29"/>
  <c r="DF60" i="60"/>
  <c r="I63" i="64"/>
  <c r="M63" i="60"/>
  <c r="AC83" i="60"/>
  <c r="U20" i="60"/>
  <c r="AA29" i="29"/>
  <c r="CZ57" i="60"/>
  <c r="BY18" i="63"/>
  <c r="BU18" i="63"/>
  <c r="BY16" i="63"/>
  <c r="M79" i="29"/>
  <c r="E57" i="63"/>
  <c r="W29" i="63"/>
  <c r="CL25" i="63"/>
  <c r="Q80" i="35"/>
  <c r="CP18" i="60"/>
  <c r="AA81" i="29"/>
  <c r="U54" i="63"/>
  <c r="CV72" i="29"/>
  <c r="CL83" i="29"/>
  <c r="DB72" i="60"/>
  <c r="Y82" i="64"/>
  <c r="CL27" i="29"/>
  <c r="CX27" i="60"/>
  <c r="DB70" i="60"/>
  <c r="DD12" i="29"/>
  <c r="CN25" i="29"/>
  <c r="E18" i="63"/>
  <c r="W23" i="29"/>
  <c r="E51" i="63"/>
  <c r="K63" i="29"/>
  <c r="Q72" i="29"/>
  <c r="AC63" i="60"/>
  <c r="DD23" i="63"/>
  <c r="CT51" i="64"/>
  <c r="CT81" i="60"/>
  <c r="CJ16" i="64"/>
  <c r="CJ54" i="63"/>
  <c r="CZ58" i="64"/>
  <c r="CV14" i="63"/>
  <c r="CP83" i="64"/>
  <c r="Q48" i="29"/>
  <c r="DF63" i="63"/>
  <c r="CZ12" i="63"/>
  <c r="Q66" i="29"/>
  <c r="CX27" i="64"/>
  <c r="CV54" i="63"/>
  <c r="CT12" i="64"/>
  <c r="CP72" i="63"/>
  <c r="DF79" i="64"/>
  <c r="DB51" i="64"/>
  <c r="CV79" i="60"/>
  <c r="CV69" i="64"/>
  <c r="DD16" i="64"/>
  <c r="M48" i="29"/>
  <c r="U66" i="60"/>
  <c r="CL63" i="64"/>
  <c r="DD48" i="64"/>
  <c r="DD25" i="64"/>
  <c r="X73" i="70"/>
  <c r="CV23" i="63"/>
  <c r="DF27" i="63"/>
  <c r="CN82" i="63"/>
  <c r="O82" i="64"/>
  <c r="X64" i="70"/>
  <c r="AC70" i="29"/>
  <c r="CL16" i="64"/>
  <c r="CX64" i="64"/>
  <c r="CR73" i="64"/>
  <c r="CV12" i="63"/>
  <c r="DD69" i="63"/>
  <c r="CJ61" i="64"/>
  <c r="M75" i="70"/>
  <c r="DF69" i="63"/>
  <c r="CH14" i="63"/>
  <c r="CP61" i="63"/>
  <c r="CP51" i="64"/>
  <c r="DF57" i="60"/>
  <c r="DD52" i="60"/>
  <c r="S51" i="64"/>
  <c r="U75" i="64"/>
  <c r="AC58" i="63"/>
  <c r="I27" i="64"/>
  <c r="AA12" i="64"/>
  <c r="CX25" i="60"/>
  <c r="AA83" i="63"/>
  <c r="M82" i="64"/>
  <c r="M20" i="63"/>
  <c r="CN14" i="63"/>
  <c r="W91" i="35"/>
  <c r="DD12" i="60"/>
  <c r="Q88" i="35"/>
  <c r="CH25" i="60"/>
  <c r="K83" i="63"/>
  <c r="O79" i="63"/>
  <c r="E25" i="63"/>
  <c r="BM75" i="63"/>
  <c r="K58" i="60"/>
  <c r="CX23" i="63"/>
  <c r="CJ82" i="64"/>
  <c r="Z83" i="35"/>
  <c r="CJ25" i="60"/>
  <c r="AA12" i="60"/>
  <c r="I16" i="60"/>
  <c r="AC63" i="63"/>
  <c r="CH18" i="60"/>
  <c r="DB18" i="29"/>
  <c r="M83" i="60"/>
  <c r="BI75" i="63"/>
  <c r="U48" i="60"/>
  <c r="CN18" i="60"/>
  <c r="CR83" i="60"/>
  <c r="W84" i="35"/>
  <c r="CL12" i="60"/>
  <c r="Y12" i="63"/>
  <c r="DD81" i="29"/>
  <c r="CZ81" i="29"/>
  <c r="CR20" i="60"/>
  <c r="DF79" i="29"/>
  <c r="O48" i="64"/>
  <c r="Y54" i="63"/>
  <c r="AA27" i="60"/>
  <c r="AC58" i="60"/>
  <c r="O23" i="29"/>
  <c r="CV82" i="60"/>
  <c r="DD51" i="29"/>
  <c r="DB16" i="60"/>
  <c r="E54" i="63"/>
  <c r="O18" i="64"/>
  <c r="Q58" i="64"/>
  <c r="DD72" i="60"/>
  <c r="DB60" i="63"/>
  <c r="O79" i="29"/>
  <c r="O27" i="60"/>
  <c r="M83" i="64"/>
  <c r="G48" i="64"/>
  <c r="CT18" i="29"/>
  <c r="CV12" i="60"/>
  <c r="CJ66" i="60"/>
  <c r="K88" i="35"/>
  <c r="CV16" i="29"/>
  <c r="E82" i="60"/>
  <c r="CN23" i="29"/>
  <c r="CJ23" i="29"/>
  <c r="CZ14" i="60"/>
  <c r="K79" i="63"/>
  <c r="BW83" i="63"/>
  <c r="Q75" i="60"/>
  <c r="I81" i="29"/>
  <c r="AC51" i="63"/>
  <c r="S72" i="29"/>
  <c r="K54" i="29"/>
  <c r="CX25" i="64"/>
  <c r="BK66" i="63"/>
  <c r="AA82" i="60"/>
  <c r="BW25" i="63"/>
  <c r="BK63" i="63"/>
  <c r="G79" i="60"/>
  <c r="Y69" i="60"/>
  <c r="G25" i="63"/>
  <c r="CV57" i="29"/>
  <c r="CT25" i="60"/>
  <c r="CL83" i="60"/>
  <c r="E66" i="63"/>
  <c r="O54" i="64"/>
  <c r="I66" i="60"/>
  <c r="BK18" i="63"/>
  <c r="K57" i="60"/>
  <c r="CX83" i="29"/>
  <c r="BK16" i="63"/>
  <c r="Q18" i="63"/>
  <c r="K81" i="29"/>
  <c r="U29" i="64"/>
  <c r="O29" i="29"/>
  <c r="K18" i="29"/>
  <c r="K14" i="29"/>
  <c r="BK20" i="63"/>
  <c r="CL81" i="63"/>
  <c r="CZ57" i="64"/>
  <c r="DD66" i="63"/>
  <c r="CR83" i="63"/>
  <c r="CL18" i="64"/>
  <c r="DB20" i="63"/>
  <c r="DB27" i="64"/>
  <c r="AC69" i="64"/>
  <c r="W25" i="60"/>
  <c r="CR60" i="64"/>
  <c r="CX79" i="63"/>
  <c r="X27" i="70"/>
  <c r="CX20" i="63"/>
  <c r="CN48" i="64"/>
  <c r="AC60" i="29"/>
  <c r="CH18" i="64"/>
  <c r="CZ60" i="63"/>
  <c r="DF51" i="64"/>
  <c r="CJ54" i="60"/>
  <c r="M66" i="70"/>
  <c r="CZ51" i="63"/>
  <c r="CP81" i="63"/>
  <c r="Y16" i="64"/>
  <c r="M66" i="29"/>
  <c r="AC12" i="29"/>
  <c r="M48" i="70"/>
  <c r="CR69" i="64"/>
  <c r="CJ57" i="64"/>
  <c r="CZ27" i="63"/>
  <c r="DD79" i="63"/>
  <c r="CJ63" i="64"/>
  <c r="CJ69" i="60"/>
  <c r="CJ55" i="64"/>
  <c r="AI14" i="70"/>
  <c r="DB79" i="63"/>
  <c r="CV51" i="63"/>
  <c r="S60" i="29"/>
  <c r="CP20" i="64"/>
  <c r="CX16" i="64"/>
  <c r="CR25" i="63"/>
  <c r="K58" i="29"/>
  <c r="CP66" i="63"/>
  <c r="CX79" i="64"/>
  <c r="CR64" i="64"/>
  <c r="CZ66" i="29"/>
  <c r="CX54" i="60"/>
  <c r="CR23" i="63"/>
  <c r="CR57" i="29"/>
  <c r="U83" i="63"/>
  <c r="CA29" i="63"/>
  <c r="Y83" i="60"/>
  <c r="Q29" i="29"/>
  <c r="CJ51" i="29"/>
  <c r="CL12" i="63"/>
  <c r="Y20" i="60"/>
  <c r="I25" i="64"/>
  <c r="M57" i="60"/>
  <c r="CN23" i="60"/>
  <c r="CR54" i="29"/>
  <c r="U60" i="63"/>
  <c r="AA54" i="64"/>
  <c r="CL57" i="29"/>
  <c r="AC60" i="63"/>
  <c r="K20" i="64"/>
  <c r="U81" i="63"/>
  <c r="K75" i="63"/>
  <c r="E82" i="64"/>
  <c r="CZ18" i="63"/>
  <c r="CC54" i="63"/>
  <c r="CR57" i="60"/>
  <c r="BI54" i="63"/>
  <c r="CC51" i="63"/>
  <c r="Q27" i="60"/>
  <c r="AC57" i="63"/>
  <c r="Q20" i="60"/>
  <c r="CV27" i="60"/>
  <c r="AA57" i="60"/>
  <c r="CZ82" i="29"/>
  <c r="BS16" i="63"/>
  <c r="CT27" i="60"/>
  <c r="AA51" i="60"/>
  <c r="U58" i="60"/>
  <c r="W57" i="60"/>
  <c r="E18" i="60"/>
  <c r="CV20" i="60"/>
  <c r="Q79" i="29"/>
  <c r="CA12" i="63"/>
  <c r="DD25" i="60"/>
  <c r="S27" i="60"/>
  <c r="CR82" i="29"/>
  <c r="W79" i="29"/>
  <c r="S25" i="60"/>
  <c r="I12" i="64"/>
  <c r="Q54" i="29"/>
  <c r="DD63" i="63"/>
  <c r="DB63" i="60"/>
  <c r="AA81" i="60"/>
  <c r="BO16" i="63"/>
  <c r="BK60" i="63"/>
  <c r="AA79" i="60"/>
  <c r="BO58" i="63"/>
  <c r="G82" i="60"/>
  <c r="I48" i="63"/>
  <c r="CX54" i="29"/>
  <c r="CT54" i="29"/>
  <c r="CX51" i="60"/>
  <c r="K27" i="64"/>
  <c r="AC63" i="64"/>
  <c r="E20" i="64"/>
  <c r="Y18" i="64"/>
  <c r="CP51" i="29"/>
  <c r="CN27" i="60"/>
  <c r="S12" i="64"/>
  <c r="W81" i="63"/>
  <c r="CJ54" i="29"/>
  <c r="CZ79" i="60"/>
  <c r="DB23" i="29"/>
  <c r="M57" i="63"/>
  <c r="W25" i="64"/>
  <c r="Q57" i="60"/>
  <c r="O69" i="60"/>
  <c r="CV61" i="60"/>
  <c r="CP51" i="63"/>
  <c r="CZ72" i="29"/>
  <c r="E51" i="64"/>
  <c r="O18" i="63"/>
  <c r="M48" i="63"/>
  <c r="CX14" i="60"/>
  <c r="AA16" i="63"/>
  <c r="BO51" i="63"/>
  <c r="BK72" i="63"/>
  <c r="AA12" i="63"/>
  <c r="Q63" i="60"/>
  <c r="K29" i="64"/>
  <c r="K66" i="64"/>
  <c r="CP63" i="29"/>
  <c r="CN58" i="60"/>
  <c r="K63" i="64"/>
  <c r="CT20" i="63"/>
  <c r="CJ66" i="29"/>
  <c r="CH54" i="60"/>
  <c r="M20" i="64"/>
  <c r="Y29" i="63"/>
  <c r="M60" i="63"/>
  <c r="W48" i="64"/>
  <c r="DD54" i="60"/>
  <c r="BI27" i="63"/>
  <c r="CT83" i="64"/>
  <c r="CH12" i="63"/>
  <c r="CN81" i="64"/>
  <c r="CV16" i="64"/>
  <c r="CZ82" i="64"/>
  <c r="DF72" i="64"/>
  <c r="CN83" i="64"/>
  <c r="DD12" i="63"/>
  <c r="CX18" i="64"/>
  <c r="E29" i="63"/>
  <c r="BW29" i="63"/>
  <c r="CT83" i="60"/>
  <c r="Q82" i="63"/>
  <c r="G75" i="29"/>
  <c r="CZ54" i="60"/>
  <c r="W57" i="64"/>
  <c r="CR51" i="60"/>
  <c r="U51" i="63"/>
  <c r="CV16" i="60"/>
  <c r="Z87" i="35"/>
  <c r="AA25" i="60"/>
  <c r="W72" i="64"/>
  <c r="CZ54" i="29"/>
  <c r="I51" i="60"/>
  <c r="CJ79" i="60"/>
  <c r="CJ48" i="60"/>
  <c r="Y63" i="29"/>
  <c r="BI72" i="63"/>
  <c r="U51" i="60"/>
  <c r="DF16" i="63"/>
  <c r="CH66" i="29"/>
  <c r="Y54" i="64"/>
  <c r="Y25" i="64"/>
  <c r="AA29" i="63"/>
  <c r="BM29" i="63"/>
  <c r="K72" i="29"/>
  <c r="E12" i="60"/>
  <c r="I58" i="64"/>
  <c r="U72" i="64"/>
  <c r="BO69" i="63"/>
  <c r="AA29" i="60"/>
  <c r="CR12" i="29"/>
  <c r="M60" i="29"/>
  <c r="O75" i="63"/>
  <c r="U82" i="60"/>
  <c r="I66" i="64"/>
  <c r="W16" i="64"/>
  <c r="CX81" i="60"/>
  <c r="AC54" i="64"/>
  <c r="CN16" i="60"/>
  <c r="BS29" i="63"/>
  <c r="Y20" i="63"/>
  <c r="G72" i="60"/>
  <c r="W25" i="29"/>
  <c r="Y27" i="29"/>
  <c r="I70" i="29"/>
  <c r="U73" i="29"/>
  <c r="Q69" i="64"/>
  <c r="CH79" i="64"/>
  <c r="CZ64" i="64"/>
  <c r="CH66" i="64"/>
  <c r="S58" i="29"/>
  <c r="CX20" i="64"/>
  <c r="CJ69" i="64"/>
  <c r="CN79" i="63"/>
  <c r="X25" i="70"/>
  <c r="M55" i="70"/>
  <c r="CT57" i="64"/>
  <c r="X16" i="70"/>
  <c r="W51" i="63"/>
  <c r="U20" i="63"/>
  <c r="CP14" i="63"/>
  <c r="CV63" i="64"/>
  <c r="CJ12" i="64"/>
  <c r="M83" i="70"/>
  <c r="CT51" i="63"/>
  <c r="DB63" i="64"/>
  <c r="CV83" i="63"/>
  <c r="CX48" i="63"/>
  <c r="CV82" i="64"/>
  <c r="S29" i="60"/>
  <c r="CL83" i="64"/>
  <c r="M12" i="70"/>
  <c r="CX69" i="63"/>
  <c r="DD69" i="64"/>
  <c r="U58" i="29"/>
  <c r="CH83" i="63"/>
  <c r="Y58" i="60"/>
  <c r="X81" i="70"/>
  <c r="CL48" i="63"/>
  <c r="CT83" i="63"/>
  <c r="CZ73" i="64"/>
  <c r="CH14" i="60"/>
  <c r="CN69" i="63"/>
  <c r="W83" i="63"/>
  <c r="E82" i="63"/>
  <c r="CT82" i="63"/>
  <c r="CL69" i="63"/>
  <c r="DD57" i="63"/>
  <c r="DD27" i="64"/>
  <c r="S23" i="29"/>
  <c r="X18" i="70"/>
  <c r="CX12" i="63"/>
  <c r="DF60" i="63"/>
  <c r="CJ72" i="64"/>
  <c r="CP72" i="60"/>
  <c r="CN66" i="60"/>
  <c r="CN66" i="29"/>
  <c r="M48" i="60"/>
  <c r="AA58" i="64"/>
  <c r="O60" i="60"/>
  <c r="DF25" i="63"/>
  <c r="CV69" i="29"/>
  <c r="CT57" i="60"/>
  <c r="Q54" i="64"/>
  <c r="W66" i="64"/>
  <c r="U51" i="64"/>
  <c r="G57" i="63"/>
  <c r="CP54" i="60"/>
  <c r="DD18" i="63"/>
  <c r="DD54" i="29"/>
  <c r="DD83" i="60"/>
  <c r="K81" i="64"/>
  <c r="CH69" i="29"/>
  <c r="CN64" i="60"/>
  <c r="K79" i="64"/>
  <c r="O82" i="60"/>
  <c r="BU20" i="63"/>
  <c r="BK58" i="63"/>
  <c r="Q20" i="64"/>
  <c r="AA23" i="29"/>
  <c r="BQ79" i="63"/>
  <c r="BM79" i="63"/>
  <c r="CX69" i="60"/>
  <c r="CT12" i="29"/>
  <c r="BQ72" i="63"/>
  <c r="E57" i="60"/>
  <c r="Y63" i="64"/>
  <c r="E81" i="60"/>
  <c r="CA60" i="63"/>
  <c r="CN57" i="60"/>
  <c r="S81" i="60"/>
  <c r="BO18" i="63"/>
  <c r="CA57" i="63"/>
  <c r="W69" i="60"/>
  <c r="BY20" i="63"/>
  <c r="I60" i="64"/>
  <c r="CL54" i="60"/>
  <c r="AA51" i="64"/>
  <c r="CT57" i="29"/>
  <c r="CP57" i="29"/>
  <c r="G25" i="64"/>
  <c r="CZ14" i="63"/>
  <c r="CZ51" i="29"/>
  <c r="CJ60" i="29"/>
  <c r="U72" i="63"/>
  <c r="G29" i="60"/>
  <c r="Y72" i="60"/>
  <c r="U20" i="29"/>
  <c r="U48" i="64"/>
  <c r="CR16" i="63"/>
  <c r="BS82" i="63"/>
  <c r="K27" i="63"/>
  <c r="BG63" i="63"/>
  <c r="BS81" i="63"/>
  <c r="O16" i="63"/>
  <c r="E60" i="60"/>
  <c r="M29" i="63"/>
  <c r="I20" i="63"/>
  <c r="BO27" i="63"/>
  <c r="CA63" i="63"/>
  <c r="CR60" i="60"/>
  <c r="AA83" i="60"/>
  <c r="BO25" i="63"/>
  <c r="I18" i="64"/>
  <c r="U57" i="60"/>
  <c r="I29" i="63"/>
  <c r="BS57" i="63"/>
  <c r="K79" i="60"/>
  <c r="BG16" i="63"/>
  <c r="BS54" i="63"/>
  <c r="O66" i="60"/>
  <c r="BQ63" i="63"/>
  <c r="BM63" i="63"/>
  <c r="CX12" i="29"/>
  <c r="BQ60" i="63"/>
  <c r="E25" i="60"/>
  <c r="O83" i="60"/>
  <c r="E66" i="60"/>
  <c r="BO20" i="63"/>
  <c r="CV79" i="63"/>
  <c r="CZ14" i="64"/>
  <c r="AA79" i="63"/>
  <c r="CH25" i="29"/>
  <c r="DB12" i="60"/>
  <c r="AA72" i="63"/>
  <c r="Q27" i="63"/>
  <c r="G81" i="63"/>
  <c r="U57" i="63"/>
  <c r="CH79" i="60"/>
  <c r="AC66" i="63"/>
  <c r="G48" i="63"/>
  <c r="S83" i="29"/>
  <c r="DF27" i="60"/>
  <c r="AA51" i="63"/>
  <c r="BO63" i="63"/>
  <c r="BK83" i="63"/>
  <c r="CH69" i="60"/>
  <c r="AA27" i="63"/>
  <c r="AC60" i="60"/>
  <c r="I82" i="29"/>
  <c r="AC75" i="64"/>
  <c r="K75" i="60"/>
  <c r="AA25" i="29"/>
  <c r="O23" i="63"/>
  <c r="Y57" i="63"/>
  <c r="O20" i="29"/>
  <c r="G51" i="64"/>
  <c r="CL82" i="64"/>
  <c r="CZ83" i="64"/>
  <c r="CR70" i="64"/>
  <c r="DD60" i="63"/>
  <c r="CV18" i="64"/>
  <c r="CH54" i="63"/>
  <c r="CX60" i="64"/>
  <c r="M27" i="64"/>
  <c r="E29" i="64"/>
  <c r="AC66" i="29"/>
  <c r="CV83" i="64"/>
  <c r="CZ25" i="63"/>
  <c r="CH81" i="63"/>
  <c r="AT27" i="70"/>
  <c r="CX54" i="63"/>
  <c r="CT63" i="64"/>
  <c r="M76" i="70"/>
  <c r="CV82" i="63"/>
  <c r="CX18" i="63"/>
  <c r="CJ27" i="63"/>
  <c r="CZ52" i="64"/>
  <c r="G66" i="64"/>
  <c r="S79" i="29"/>
  <c r="CV81" i="64"/>
  <c r="CX83" i="60"/>
  <c r="CN79" i="64"/>
  <c r="CR18" i="63"/>
  <c r="DB25" i="64"/>
  <c r="CV16" i="63"/>
  <c r="G58" i="64"/>
  <c r="W60" i="29"/>
  <c r="M23" i="29"/>
  <c r="CZ67" i="64"/>
  <c r="CT23" i="64"/>
  <c r="CR55" i="64"/>
  <c r="CN66" i="63"/>
  <c r="CX66" i="64"/>
  <c r="CT25" i="63"/>
  <c r="CP54" i="64"/>
  <c r="AC29" i="29"/>
  <c r="CZ16" i="64"/>
  <c r="CP63" i="63"/>
  <c r="CP79" i="60"/>
  <c r="S82" i="29"/>
  <c r="W54" i="60"/>
  <c r="O82" i="29"/>
  <c r="I20" i="60"/>
  <c r="CL14" i="60"/>
  <c r="W86" i="35"/>
  <c r="DD16" i="29"/>
  <c r="CL20" i="60"/>
  <c r="I18" i="63"/>
  <c r="O54" i="63"/>
  <c r="M16" i="63"/>
  <c r="E75" i="63"/>
  <c r="CH12" i="29"/>
  <c r="AC51" i="64"/>
  <c r="CR69" i="29"/>
  <c r="DD67" i="60"/>
  <c r="CT54" i="63"/>
  <c r="AA48" i="63"/>
  <c r="U58" i="64"/>
  <c r="E20" i="63"/>
  <c r="K66" i="29"/>
  <c r="G18" i="60"/>
  <c r="CP27" i="63"/>
  <c r="DB12" i="29"/>
  <c r="S63" i="63"/>
  <c r="BO81" i="63"/>
  <c r="H91" i="35"/>
  <c r="W54" i="63"/>
  <c r="M79" i="60"/>
  <c r="AA75" i="63"/>
  <c r="U48" i="63"/>
  <c r="BW63" i="63"/>
  <c r="BK82" i="63"/>
  <c r="CR69" i="60"/>
  <c r="K51" i="63"/>
  <c r="BW60" i="63"/>
  <c r="G75" i="63"/>
  <c r="Q29" i="64"/>
  <c r="Y25" i="63"/>
  <c r="CZ69" i="60"/>
  <c r="CZ23" i="63"/>
  <c r="CZ57" i="29"/>
  <c r="CN55" i="60"/>
  <c r="I51" i="64"/>
  <c r="BY81" i="63"/>
  <c r="BU81" i="63"/>
  <c r="CN72" i="60"/>
  <c r="CX16" i="29"/>
  <c r="BY79" i="63"/>
  <c r="M60" i="60"/>
  <c r="I75" i="60"/>
  <c r="AC83" i="64"/>
  <c r="U29" i="29"/>
  <c r="U83" i="60"/>
  <c r="DF72" i="63"/>
  <c r="CT16" i="64"/>
  <c r="Q83" i="35"/>
  <c r="CV81" i="29"/>
  <c r="CX82" i="29"/>
  <c r="DD16" i="60"/>
  <c r="I81" i="64"/>
  <c r="U18" i="63"/>
  <c r="W29" i="64"/>
  <c r="CX63" i="60"/>
  <c r="CH51" i="63"/>
  <c r="CC20" i="63"/>
  <c r="G58" i="60"/>
  <c r="W51" i="60"/>
  <c r="CC81" i="63"/>
  <c r="CJ14" i="29"/>
  <c r="BI81" i="63"/>
  <c r="CC79" i="63"/>
  <c r="Q72" i="60"/>
  <c r="CA83" i="63"/>
  <c r="DB69" i="60"/>
  <c r="S51" i="63"/>
  <c r="BO66" i="63"/>
  <c r="CA82" i="63"/>
  <c r="W18" i="63"/>
  <c r="K48" i="63"/>
  <c r="CA58" i="63"/>
  <c r="I81" i="60"/>
  <c r="CL60" i="64"/>
  <c r="CP48" i="64"/>
  <c r="CR25" i="29"/>
  <c r="CR79" i="60"/>
  <c r="CT23" i="29"/>
  <c r="AA20" i="63"/>
  <c r="I83" i="63"/>
  <c r="O57" i="64"/>
  <c r="CX12" i="60"/>
  <c r="CJ72" i="60"/>
  <c r="CL14" i="29"/>
  <c r="DB27" i="29"/>
  <c r="Q57" i="63"/>
  <c r="W69" i="63"/>
  <c r="Q81" i="63"/>
  <c r="CR23" i="29"/>
  <c r="CJ20" i="60"/>
  <c r="K72" i="63"/>
  <c r="O63" i="63"/>
  <c r="DF79" i="60"/>
  <c r="BS48" i="63"/>
  <c r="Y16" i="63"/>
  <c r="I69" i="29"/>
  <c r="O58" i="63"/>
  <c r="W75" i="64"/>
  <c r="CX48" i="64"/>
  <c r="CP81" i="60"/>
  <c r="CP58" i="63"/>
  <c r="DD23" i="64"/>
  <c r="DD83" i="64"/>
  <c r="M60" i="70"/>
  <c r="CH14" i="64"/>
  <c r="CX72" i="63"/>
  <c r="CL12" i="64"/>
  <c r="CJ73" i="64"/>
  <c r="Q81" i="60"/>
  <c r="AA20" i="29"/>
  <c r="DF12" i="63"/>
  <c r="CT81" i="64"/>
  <c r="CZ18" i="64"/>
  <c r="CJ81" i="63"/>
  <c r="CL27" i="63"/>
  <c r="CJ79" i="64"/>
  <c r="CH79" i="63"/>
  <c r="CN25" i="64"/>
  <c r="CL66" i="64"/>
  <c r="AA54" i="29"/>
  <c r="S75" i="60"/>
  <c r="AT23" i="70"/>
  <c r="CT18" i="64"/>
  <c r="DB54" i="64"/>
  <c r="CN12" i="64"/>
  <c r="DD63" i="64"/>
  <c r="CJ83" i="63"/>
  <c r="CV51" i="64"/>
  <c r="CV79" i="64"/>
  <c r="M66" i="63"/>
  <c r="AC72" i="60"/>
  <c r="DF54" i="63"/>
  <c r="X20" i="70"/>
  <c r="G29" i="29"/>
  <c r="AC76" i="29"/>
  <c r="CJ81" i="64"/>
  <c r="AI23" i="70"/>
  <c r="CN20" i="63"/>
  <c r="DB66" i="64"/>
  <c r="CN70" i="60"/>
  <c r="M73" i="70"/>
  <c r="CV66" i="63"/>
  <c r="CJ25" i="64"/>
  <c r="CP73" i="63"/>
  <c r="CJ52" i="64"/>
  <c r="DB82" i="63"/>
  <c r="BY25" i="63"/>
  <c r="CC27" i="63"/>
  <c r="CV54" i="60"/>
  <c r="T80" i="35"/>
  <c r="O16" i="64"/>
  <c r="AC75" i="63"/>
  <c r="W81" i="60"/>
  <c r="BM12" i="63"/>
  <c r="CP27" i="60"/>
  <c r="Z82" i="35"/>
  <c r="Y81" i="29"/>
  <c r="S75" i="64"/>
  <c r="AC75" i="60"/>
  <c r="DD69" i="60"/>
  <c r="CV25" i="29"/>
  <c r="CR25" i="60"/>
  <c r="I54" i="63"/>
  <c r="CZ25" i="60"/>
  <c r="Z81" i="35"/>
  <c r="AA16" i="60"/>
  <c r="I72" i="63"/>
  <c r="O25" i="64"/>
  <c r="Y58" i="63"/>
  <c r="DD14" i="60"/>
  <c r="CR16" i="29"/>
  <c r="DF12" i="60"/>
  <c r="Y60" i="63"/>
  <c r="G79" i="63"/>
  <c r="E60" i="63"/>
  <c r="U75" i="60"/>
  <c r="DD72" i="29"/>
  <c r="CN82" i="29"/>
  <c r="DF57" i="63"/>
  <c r="Q48" i="63"/>
  <c r="K12" i="60"/>
  <c r="Q83" i="29"/>
  <c r="CJ79" i="29"/>
  <c r="CX66" i="60"/>
  <c r="DB54" i="63"/>
  <c r="U57" i="64"/>
  <c r="CL18" i="29"/>
  <c r="CR16" i="60"/>
  <c r="W87" i="35"/>
  <c r="W83" i="29"/>
  <c r="U79" i="64"/>
  <c r="BM20" i="63"/>
  <c r="O25" i="60"/>
  <c r="S66" i="29"/>
  <c r="CZ48" i="64"/>
  <c r="DD51" i="60"/>
  <c r="CH83" i="29"/>
  <c r="BS12" i="63"/>
  <c r="DB27" i="60"/>
  <c r="S54" i="60"/>
  <c r="CJ82" i="29"/>
  <c r="Y63" i="63"/>
  <c r="M82" i="29"/>
  <c r="I54" i="60"/>
  <c r="CX25" i="29"/>
  <c r="CX16" i="60"/>
  <c r="S79" i="63"/>
  <c r="DD23" i="29"/>
  <c r="CZ23" i="29"/>
  <c r="W66" i="63"/>
  <c r="M12" i="63"/>
  <c r="K29" i="60"/>
  <c r="W58" i="64"/>
  <c r="CH81" i="29"/>
  <c r="CV70" i="60"/>
  <c r="CZ69" i="29"/>
  <c r="CN79" i="60"/>
  <c r="Q87" i="35"/>
  <c r="DB82" i="29"/>
  <c r="DD83" i="29"/>
  <c r="CJ14" i="60"/>
  <c r="Q84" i="35"/>
  <c r="Q82" i="64"/>
  <c r="E27" i="63"/>
  <c r="CE48" i="63"/>
  <c r="O29" i="63"/>
  <c r="Q69" i="29"/>
  <c r="CT66" i="60"/>
  <c r="DB63" i="29"/>
  <c r="CX63" i="29"/>
  <c r="DB60" i="60"/>
  <c r="AA66" i="64"/>
  <c r="AC83" i="63"/>
  <c r="U16" i="64"/>
  <c r="Y75" i="63"/>
  <c r="BS27" i="63"/>
  <c r="S69" i="60"/>
  <c r="Y79" i="63"/>
  <c r="M18" i="60"/>
  <c r="E12" i="64"/>
  <c r="CR48" i="60"/>
  <c r="AA18" i="64"/>
  <c r="CT51" i="29"/>
  <c r="CA75" i="63"/>
  <c r="I60" i="29"/>
  <c r="Q81" i="29"/>
  <c r="AA23" i="63"/>
  <c r="BY76" i="63"/>
  <c r="K61" i="64"/>
  <c r="G51" i="63"/>
  <c r="Q72" i="63"/>
  <c r="CP60" i="64"/>
  <c r="O54" i="29"/>
  <c r="M70" i="70"/>
  <c r="CT66" i="64"/>
  <c r="CN20" i="64"/>
  <c r="CL54" i="64"/>
  <c r="X76" i="70"/>
  <c r="CL72" i="64"/>
  <c r="CN83" i="60"/>
  <c r="CX67" i="63"/>
  <c r="CR54" i="63"/>
  <c r="CX81" i="64"/>
  <c r="AI12" i="70"/>
  <c r="Q75" i="64"/>
  <c r="Y83" i="64"/>
  <c r="CH57" i="64"/>
  <c r="CT14" i="64"/>
  <c r="CZ54" i="63"/>
  <c r="AC48" i="29"/>
  <c r="CZ25" i="64"/>
  <c r="O72" i="29"/>
  <c r="CX12" i="64"/>
  <c r="U63" i="63"/>
  <c r="S81" i="29"/>
  <c r="CP66" i="64"/>
  <c r="CR27" i="63"/>
  <c r="CJ12" i="63"/>
  <c r="AA72" i="29"/>
  <c r="M63" i="70"/>
  <c r="Q25" i="60"/>
  <c r="W69" i="29"/>
  <c r="M67" i="70"/>
  <c r="CV25" i="64"/>
  <c r="DB63" i="63"/>
  <c r="CX72" i="64"/>
  <c r="CL25" i="64"/>
  <c r="CR48" i="64"/>
  <c r="DD25" i="63"/>
  <c r="X51" i="70"/>
  <c r="CZ20" i="64"/>
  <c r="DD57" i="64"/>
  <c r="CV67" i="60"/>
  <c r="BW51" i="63"/>
  <c r="BK69" i="63"/>
  <c r="K16" i="63"/>
  <c r="BW27" i="63"/>
  <c r="Q25" i="64"/>
  <c r="G79" i="64"/>
  <c r="U54" i="64"/>
  <c r="S79" i="60"/>
  <c r="CA54" i="63"/>
  <c r="CR54" i="60"/>
  <c r="S72" i="60"/>
  <c r="AA58" i="60"/>
  <c r="W79" i="60"/>
  <c r="Y48" i="64"/>
  <c r="BK25" i="63"/>
  <c r="CN51" i="60"/>
  <c r="K66" i="60"/>
  <c r="DB18" i="64"/>
  <c r="CZ18" i="29"/>
  <c r="BI51" i="63"/>
  <c r="BM54" i="63"/>
  <c r="M29" i="60"/>
  <c r="BW58" i="63"/>
  <c r="Q51" i="64"/>
  <c r="Y66" i="29"/>
  <c r="K48" i="64"/>
  <c r="CV18" i="63"/>
  <c r="CZ27" i="60"/>
  <c r="CT12" i="63"/>
  <c r="DD57" i="29"/>
  <c r="M69" i="63"/>
  <c r="I29" i="64"/>
  <c r="Q69" i="60"/>
  <c r="AA16" i="64"/>
  <c r="DB51" i="29"/>
  <c r="CX51" i="29"/>
  <c r="G83" i="63"/>
  <c r="Y82" i="29"/>
  <c r="AC51" i="60"/>
  <c r="BI20" i="63"/>
  <c r="CP12" i="60"/>
  <c r="CJ16" i="29"/>
  <c r="CT27" i="29"/>
  <c r="M25" i="63"/>
  <c r="CL51" i="29"/>
  <c r="CH51" i="29"/>
  <c r="S16" i="64"/>
  <c r="U29" i="63"/>
  <c r="O20" i="60"/>
  <c r="W66" i="60"/>
  <c r="U66" i="29"/>
  <c r="CJ69" i="63"/>
  <c r="CX57" i="60"/>
  <c r="S60" i="64"/>
  <c r="DB60" i="29"/>
  <c r="W51" i="64"/>
  <c r="Q51" i="60"/>
  <c r="CC29" i="63"/>
  <c r="N81" i="35"/>
  <c r="BQ18" i="63"/>
  <c r="BU25" i="63"/>
  <c r="DF12" i="29"/>
  <c r="CC75" i="63"/>
  <c r="M58" i="63"/>
  <c r="O79" i="60"/>
  <c r="BI12" i="63"/>
  <c r="CL48" i="60"/>
  <c r="Z85" i="35"/>
  <c r="K27" i="60"/>
  <c r="CA16" i="63"/>
  <c r="AA60" i="60"/>
  <c r="CP83" i="29"/>
  <c r="I69" i="63"/>
  <c r="U83" i="29"/>
  <c r="M81" i="63"/>
  <c r="U69" i="29"/>
  <c r="CT72" i="64"/>
  <c r="CT79" i="60"/>
  <c r="BG69" i="63"/>
  <c r="BS83" i="63"/>
  <c r="CH72" i="60"/>
  <c r="S54" i="63"/>
  <c r="BG66" i="63"/>
  <c r="AC48" i="60"/>
  <c r="O29" i="60"/>
  <c r="I51" i="63"/>
  <c r="CR63" i="60"/>
  <c r="S72" i="64"/>
  <c r="CX66" i="29"/>
  <c r="CT66" i="29"/>
  <c r="W63" i="64"/>
  <c r="M83" i="63"/>
  <c r="W83" i="64"/>
  <c r="BU63" i="63"/>
  <c r="DD60" i="60"/>
  <c r="CP12" i="29"/>
  <c r="BY60" i="63"/>
  <c r="BU60" i="63"/>
  <c r="I57" i="60"/>
  <c r="BS69" i="63"/>
  <c r="CZ60" i="60"/>
  <c r="K12" i="63"/>
  <c r="BG51" i="63"/>
  <c r="W82" i="63"/>
  <c r="O48" i="60"/>
  <c r="Q16" i="60"/>
  <c r="M54" i="64"/>
  <c r="CT54" i="60"/>
  <c r="CN83" i="63"/>
  <c r="DF54" i="64"/>
  <c r="CE20" i="63"/>
  <c r="CP18" i="63"/>
  <c r="DB18" i="63"/>
  <c r="CL16" i="63"/>
  <c r="K60" i="60"/>
  <c r="DD16" i="63"/>
  <c r="M29" i="29"/>
  <c r="DB66" i="29"/>
  <c r="E63" i="60"/>
  <c r="K57" i="64"/>
  <c r="I27" i="60"/>
  <c r="CP54" i="29"/>
  <c r="CT51" i="60"/>
  <c r="CJ27" i="60"/>
  <c r="G83" i="60"/>
  <c r="AA72" i="60"/>
  <c r="M16" i="64"/>
  <c r="Z89" i="35"/>
  <c r="E29" i="60"/>
  <c r="CH60" i="63"/>
  <c r="Z84" i="35"/>
  <c r="G54" i="63"/>
  <c r="CC57" i="63"/>
  <c r="U16" i="60"/>
  <c r="CH81" i="60"/>
  <c r="Y72" i="63"/>
  <c r="DF18" i="29"/>
  <c r="CT16" i="60"/>
  <c r="O83" i="29"/>
  <c r="CN66" i="64"/>
  <c r="G83" i="29"/>
  <c r="DF66" i="60"/>
  <c r="T88" i="35"/>
  <c r="U72" i="60"/>
  <c r="CH63" i="60"/>
  <c r="G69" i="60"/>
  <c r="CC25" i="63"/>
  <c r="BU48" i="63"/>
  <c r="G60" i="29"/>
  <c r="S69" i="29"/>
  <c r="G66" i="29"/>
  <c r="I75" i="63"/>
  <c r="S58" i="64"/>
  <c r="U60" i="29"/>
  <c r="Q63" i="29"/>
  <c r="I23" i="29"/>
  <c r="S20" i="29"/>
  <c r="O66" i="29"/>
  <c r="K60" i="29"/>
  <c r="BW75" i="63"/>
  <c r="AC58" i="29"/>
  <c r="W20" i="29"/>
  <c r="Y72" i="29"/>
  <c r="Y29" i="29"/>
  <c r="G54" i="29"/>
  <c r="Y20" i="29"/>
  <c r="S58" i="63"/>
  <c r="E20" i="29"/>
  <c r="S29" i="29"/>
  <c r="M20" i="29"/>
  <c r="G69" i="29"/>
  <c r="I20" i="29"/>
  <c r="W75" i="29"/>
  <c r="O69" i="29"/>
  <c r="U75" i="29"/>
  <c r="BS58" i="63"/>
  <c r="BD25" i="29"/>
  <c r="BB25" i="60"/>
  <c r="AZ25" i="60"/>
  <c r="AR54" i="29"/>
  <c r="BY64" i="60"/>
  <c r="K53" i="35"/>
  <c r="BD82" i="63"/>
  <c r="CE58" i="29"/>
  <c r="CE51" i="60"/>
  <c r="BD66" i="64"/>
  <c r="BD52" i="64"/>
  <c r="CE73" i="29"/>
  <c r="CE55" i="64"/>
  <c r="BD23" i="64"/>
  <c r="CE25" i="64"/>
  <c r="Q27" i="35"/>
  <c r="CE60" i="60"/>
  <c r="BD18" i="63"/>
  <c r="N27" i="35"/>
  <c r="W27" i="35"/>
  <c r="BD14" i="60"/>
  <c r="CE23" i="29"/>
  <c r="BD12" i="63"/>
  <c r="CE29" i="64"/>
  <c r="BD57" i="29"/>
  <c r="BD20" i="29"/>
  <c r="CE27" i="60"/>
  <c r="CE66" i="29"/>
  <c r="BD16" i="60"/>
  <c r="CE63" i="60"/>
  <c r="E66" i="35"/>
  <c r="BD23" i="29"/>
  <c r="BD60" i="60"/>
  <c r="Q79" i="35"/>
  <c r="CE67" i="64"/>
  <c r="CE72" i="60"/>
  <c r="CE14" i="29"/>
  <c r="Z40" i="35"/>
  <c r="BD83" i="60"/>
  <c r="BD73" i="64"/>
  <c r="BD23" i="60"/>
  <c r="BD69" i="29"/>
  <c r="BD69" i="63"/>
  <c r="CE83" i="64"/>
  <c r="CE82" i="60"/>
  <c r="BD29" i="63"/>
  <c r="BD79" i="60"/>
  <c r="CE16" i="64"/>
  <c r="CE79" i="64"/>
  <c r="BD58" i="29"/>
  <c r="BD70" i="63"/>
  <c r="CE55" i="60"/>
  <c r="BD55" i="64"/>
  <c r="CE12" i="29"/>
  <c r="BD27" i="64"/>
  <c r="BD69" i="60"/>
  <c r="BD72" i="60"/>
  <c r="BD61" i="60"/>
  <c r="BD67" i="63"/>
  <c r="BD51" i="63"/>
  <c r="BD72" i="63"/>
  <c r="E79" i="35"/>
  <c r="CE60" i="29"/>
  <c r="CE79" i="29"/>
  <c r="CE27" i="64"/>
  <c r="BD58" i="64"/>
  <c r="BD63" i="63"/>
  <c r="BD29" i="60"/>
  <c r="BD61" i="29"/>
  <c r="CE12" i="64"/>
  <c r="BD27" i="60"/>
  <c r="H66" i="35"/>
  <c r="BD67" i="64"/>
  <c r="BD57" i="63"/>
  <c r="BD61" i="63"/>
  <c r="CE64" i="60"/>
  <c r="W66" i="35"/>
  <c r="BD66" i="63"/>
  <c r="K27" i="35"/>
  <c r="T79" i="35"/>
  <c r="BD52" i="29"/>
  <c r="BD73" i="60"/>
  <c r="BD64" i="29"/>
  <c r="W79" i="35"/>
  <c r="BD79" i="63"/>
  <c r="CE25" i="60"/>
  <c r="BD12" i="29"/>
  <c r="BD55" i="29"/>
  <c r="BD16" i="64"/>
  <c r="BD57" i="64"/>
  <c r="CE75" i="60"/>
  <c r="CE18" i="60"/>
  <c r="CE57" i="60"/>
  <c r="CE55" i="29"/>
  <c r="BD69" i="64"/>
  <c r="BD72" i="29"/>
  <c r="BD70" i="29"/>
  <c r="CE48" i="64"/>
  <c r="BD75" i="64"/>
  <c r="CE66" i="64"/>
  <c r="Q40" i="35"/>
  <c r="H40" i="35"/>
  <c r="BD48" i="64"/>
  <c r="BD16" i="29"/>
  <c r="CE29" i="29"/>
  <c r="BD58" i="63"/>
  <c r="BD64" i="60"/>
  <c r="BD55" i="60"/>
  <c r="BD14" i="64"/>
  <c r="BD27" i="29"/>
  <c r="CE82" i="29"/>
  <c r="BD25" i="63"/>
  <c r="BD60" i="64"/>
  <c r="BD81" i="63"/>
  <c r="CE23" i="60"/>
  <c r="H53" i="35"/>
  <c r="CE70" i="60"/>
  <c r="BD12" i="60"/>
  <c r="CE64" i="29"/>
  <c r="BD14" i="29"/>
  <c r="W53" i="35"/>
  <c r="BD81" i="64"/>
  <c r="BD81" i="60"/>
  <c r="CE51" i="64"/>
  <c r="BD81" i="29"/>
  <c r="CE52" i="60"/>
  <c r="CE81" i="64"/>
  <c r="BD54" i="60"/>
  <c r="BD83" i="29"/>
  <c r="BD75" i="29"/>
  <c r="CE63" i="64"/>
  <c r="CE48" i="29"/>
  <c r="CE75" i="29"/>
  <c r="CE16" i="60"/>
  <c r="CE29" i="60"/>
  <c r="N53" i="35"/>
  <c r="CE18" i="64"/>
  <c r="CE61" i="64"/>
  <c r="CE66" i="60"/>
  <c r="CE12" i="60"/>
  <c r="BD29" i="29"/>
  <c r="BD51" i="60"/>
  <c r="CE52" i="29"/>
  <c r="BD52" i="63"/>
  <c r="CE20" i="60"/>
  <c r="BD48" i="29"/>
  <c r="BD66" i="60"/>
  <c r="CE76" i="29"/>
  <c r="CE51" i="29"/>
  <c r="Z66" i="35"/>
  <c r="BD63" i="64"/>
  <c r="BD70" i="64"/>
  <c r="CE25" i="29"/>
  <c r="CE57" i="29"/>
  <c r="BD82" i="29"/>
  <c r="Z79" i="35"/>
  <c r="CE57" i="64"/>
  <c r="CE20" i="64"/>
  <c r="BD48" i="60"/>
  <c r="BD60" i="63"/>
  <c r="CE83" i="60"/>
  <c r="N40" i="35"/>
  <c r="BD82" i="60"/>
  <c r="BD54" i="29"/>
  <c r="CE79" i="60"/>
  <c r="BD63" i="29"/>
  <c r="BD14" i="63"/>
  <c r="CE18" i="29"/>
  <c r="CE69" i="64"/>
  <c r="BD29" i="64"/>
  <c r="T27" i="35"/>
  <c r="BD48" i="63"/>
  <c r="CE69" i="29"/>
  <c r="E40" i="35"/>
  <c r="H27" i="35"/>
  <c r="CE73" i="64"/>
  <c r="BD20" i="60"/>
  <c r="BD73" i="29"/>
  <c r="E53" i="35"/>
  <c r="BD76" i="64"/>
  <c r="BD64" i="64"/>
  <c r="CE61" i="60"/>
  <c r="BD18" i="29"/>
  <c r="CE58" i="60"/>
  <c r="CE70" i="64"/>
  <c r="BD55" i="63"/>
  <c r="BD23" i="63"/>
  <c r="BD67" i="29"/>
  <c r="BD70" i="60"/>
  <c r="BD20" i="64"/>
  <c r="CE76" i="60"/>
  <c r="BD54" i="63"/>
  <c r="BD79" i="64"/>
  <c r="Z53" i="35"/>
  <c r="T40" i="35"/>
  <c r="CE72" i="29"/>
  <c r="BD51" i="64"/>
  <c r="BD51" i="29"/>
  <c r="N79" i="35"/>
  <c r="CE54" i="60"/>
  <c r="T53" i="35"/>
  <c r="BD20" i="63"/>
  <c r="BD76" i="63"/>
  <c r="E27" i="35"/>
  <c r="CE72" i="64"/>
  <c r="CE52" i="64"/>
  <c r="BD79" i="29"/>
  <c r="CE60" i="64"/>
  <c r="BD67" i="60"/>
  <c r="BD25" i="60"/>
  <c r="CE54" i="29"/>
  <c r="CE64" i="64"/>
  <c r="BD16" i="63"/>
  <c r="K79" i="35"/>
  <c r="H79" i="35"/>
  <c r="BD72" i="64"/>
  <c r="BD64" i="63"/>
  <c r="BD12" i="64"/>
  <c r="CE23" i="64"/>
  <c r="BD82" i="64"/>
  <c r="N66" i="35"/>
  <c r="K66" i="35"/>
  <c r="CE16" i="29"/>
  <c r="CE48" i="60"/>
  <c r="BD54" i="64"/>
  <c r="CE63" i="29"/>
  <c r="CE14" i="64"/>
  <c r="BD76" i="60"/>
  <c r="BD73" i="63"/>
  <c r="Q53" i="35"/>
  <c r="CE81" i="29"/>
  <c r="BD63" i="60"/>
  <c r="BD66" i="29"/>
  <c r="T66" i="35"/>
  <c r="CE14" i="60"/>
  <c r="BD83" i="63"/>
  <c r="BD60" i="29"/>
  <c r="CE27" i="29"/>
  <c r="BD25" i="64"/>
  <c r="CE61" i="29"/>
  <c r="BD18" i="64"/>
  <c r="W40" i="35"/>
  <c r="BD57" i="60"/>
  <c r="CE67" i="60"/>
  <c r="BD18" i="60"/>
  <c r="BD52" i="60"/>
  <c r="CE75" i="64"/>
  <c r="K40" i="35"/>
  <c r="CE82" i="64"/>
  <c r="BD76" i="29"/>
  <c r="CE20" i="29"/>
  <c r="CE70" i="29"/>
  <c r="BD83" i="64"/>
  <c r="CE83" i="29"/>
  <c r="BD75" i="60"/>
  <c r="BD61" i="64"/>
  <c r="CE81" i="60"/>
  <c r="Z27" i="35"/>
  <c r="BD27" i="63"/>
  <c r="Q66" i="35"/>
  <c r="BD58" i="60"/>
  <c r="CE69" i="60"/>
  <c r="CE76" i="64"/>
  <c r="CE54" i="64"/>
  <c r="CE73" i="60"/>
  <c r="CE58" i="64"/>
  <c r="CE67" i="29"/>
  <c r="BD75" i="63"/>
  <c r="BK55" i="64"/>
  <c r="BI76" i="64"/>
  <c r="BI55" i="60"/>
  <c r="BI70" i="60"/>
  <c r="BI67" i="64"/>
  <c r="BI61" i="60"/>
  <c r="BI23" i="64"/>
  <c r="BI76" i="60"/>
  <c r="BI52" i="60"/>
  <c r="BI64" i="64"/>
  <c r="BI23" i="60"/>
  <c r="BI67" i="60"/>
  <c r="BQ70" i="29"/>
  <c r="AH75" i="63"/>
  <c r="BI73" i="60"/>
  <c r="BI14" i="60"/>
  <c r="BI73" i="64"/>
  <c r="BI70" i="64"/>
  <c r="BI14" i="64"/>
  <c r="BI55" i="64"/>
  <c r="BI64" i="60"/>
  <c r="BI52" i="64"/>
  <c r="BI61" i="64"/>
  <c r="AR66" i="64"/>
  <c r="W22" i="35"/>
  <c r="AN66" i="63"/>
  <c r="AH66" i="60"/>
  <c r="AH72" i="63"/>
  <c r="AH58" i="64"/>
  <c r="CC72" i="29"/>
  <c r="BW66" i="29"/>
  <c r="BO83" i="29"/>
  <c r="K28" i="35"/>
  <c r="BB16" i="60"/>
  <c r="AP25" i="64"/>
  <c r="CA79" i="60"/>
  <c r="AP54" i="60"/>
  <c r="BW16" i="60"/>
  <c r="AX72" i="63"/>
  <c r="AV51" i="29"/>
  <c r="AX57" i="60"/>
  <c r="Q15" i="35"/>
  <c r="AH18" i="63"/>
  <c r="AL57" i="63"/>
  <c r="K63" i="35"/>
  <c r="W25" i="35"/>
  <c r="Q34" i="35"/>
  <c r="AZ54" i="63"/>
  <c r="BI63" i="64"/>
  <c r="BY67" i="29"/>
  <c r="BG82" i="29"/>
  <c r="AF83" i="29"/>
  <c r="CA73" i="64"/>
  <c r="BQ83" i="64"/>
  <c r="BB51" i="64"/>
  <c r="N48" i="35"/>
  <c r="N59" i="35"/>
  <c r="BQ51" i="29"/>
  <c r="AJ14" i="60"/>
  <c r="H38" i="35"/>
  <c r="BB83" i="64"/>
  <c r="BO20" i="64"/>
  <c r="BI27" i="60"/>
  <c r="BW52" i="60"/>
  <c r="BG52" i="60"/>
  <c r="AZ75" i="60"/>
  <c r="AX18" i="63"/>
  <c r="AL76" i="29"/>
  <c r="K44" i="35"/>
  <c r="BW76" i="60"/>
  <c r="AP82" i="64"/>
  <c r="CC79" i="60"/>
  <c r="AP57" i="29"/>
  <c r="AX16" i="63"/>
  <c r="BB83" i="63"/>
  <c r="AP12" i="60"/>
  <c r="AR48" i="60"/>
  <c r="AT55" i="63"/>
  <c r="AZ51" i="63"/>
  <c r="E34" i="35"/>
  <c r="H63" i="35"/>
  <c r="AX79" i="29"/>
  <c r="BU58" i="64"/>
  <c r="BG69" i="60"/>
  <c r="AJ81" i="60"/>
  <c r="AZ76" i="60"/>
  <c r="W23" i="35"/>
  <c r="AV54" i="64"/>
  <c r="AX69" i="29"/>
  <c r="BB27" i="64"/>
  <c r="AL25" i="60"/>
  <c r="BU69" i="60"/>
  <c r="E17" i="35"/>
  <c r="H28" i="35"/>
  <c r="BW55" i="29"/>
  <c r="AR83" i="60"/>
  <c r="AZ63" i="64"/>
  <c r="AN27" i="60"/>
  <c r="AJ58" i="64"/>
  <c r="BY82" i="60"/>
  <c r="BW54" i="29"/>
  <c r="CA83" i="60"/>
  <c r="BM16" i="64"/>
  <c r="AP14" i="63"/>
  <c r="AH70" i="64"/>
  <c r="BO48" i="64"/>
  <c r="AN83" i="29"/>
  <c r="N64" i="35"/>
  <c r="AT64" i="64"/>
  <c r="BQ14" i="64"/>
  <c r="AN82" i="64"/>
  <c r="AP52" i="63"/>
  <c r="AX60" i="60"/>
  <c r="AJ58" i="29"/>
  <c r="AF64" i="64"/>
  <c r="Q43" i="35"/>
  <c r="K41" i="35"/>
  <c r="AR73" i="64"/>
  <c r="AJ54" i="63"/>
  <c r="BO27" i="60"/>
  <c r="AX48" i="29"/>
  <c r="T44" i="35"/>
  <c r="K70" i="35"/>
  <c r="W72" i="35"/>
  <c r="AJ64" i="60"/>
  <c r="AZ67" i="60"/>
  <c r="BQ73" i="60"/>
  <c r="AV58" i="29"/>
  <c r="E49" i="35"/>
  <c r="AJ23" i="63"/>
  <c r="BQ73" i="29"/>
  <c r="AH16" i="60"/>
  <c r="Q44" i="35"/>
  <c r="AX79" i="63"/>
  <c r="Z19" i="35"/>
  <c r="AJ64" i="29"/>
  <c r="AT25" i="63"/>
  <c r="BK73" i="60"/>
  <c r="AL69" i="60"/>
  <c r="Q49" i="35"/>
  <c r="W17" i="35"/>
  <c r="K24" i="35"/>
  <c r="AL54" i="63"/>
  <c r="AX54" i="63"/>
  <c r="AV72" i="60"/>
  <c r="AR69" i="60"/>
  <c r="AN82" i="60"/>
  <c r="CA83" i="29"/>
  <c r="AP66" i="64"/>
  <c r="BQ55" i="64"/>
  <c r="AL55" i="64"/>
  <c r="K35" i="35"/>
  <c r="AH67" i="63"/>
  <c r="BB61" i="63"/>
  <c r="BM64" i="60"/>
  <c r="BK60" i="29"/>
  <c r="AJ72" i="64"/>
  <c r="N22" i="35"/>
  <c r="AP29" i="60"/>
  <c r="BU75" i="29"/>
  <c r="BU57" i="64"/>
  <c r="AX76" i="63"/>
  <c r="AF55" i="60"/>
  <c r="BY23" i="60"/>
  <c r="AV76" i="63"/>
  <c r="AH55" i="29"/>
  <c r="AT63" i="64"/>
  <c r="CA69" i="64"/>
  <c r="BK61" i="29"/>
  <c r="BM83" i="29"/>
  <c r="BG83" i="29"/>
  <c r="AR63" i="29"/>
  <c r="BQ75" i="64"/>
  <c r="H70" i="35"/>
  <c r="H35" i="35"/>
  <c r="E25" i="35"/>
  <c r="AF52" i="63"/>
  <c r="CC63" i="29"/>
  <c r="AR51" i="63"/>
  <c r="AT14" i="63"/>
  <c r="H16" i="35"/>
  <c r="AN55" i="63"/>
  <c r="AH82" i="64"/>
  <c r="AJ23" i="64"/>
  <c r="AJ16" i="60"/>
  <c r="AP76" i="60"/>
  <c r="AF18" i="60"/>
  <c r="Z77" i="35"/>
  <c r="BG67" i="64"/>
  <c r="BW20" i="60"/>
  <c r="BM14" i="60"/>
  <c r="AN70" i="63"/>
  <c r="BK75" i="29"/>
  <c r="AN72" i="64"/>
  <c r="BG18" i="64"/>
  <c r="AZ73" i="60"/>
  <c r="AJ51" i="64"/>
  <c r="AJ76" i="60"/>
  <c r="BI75" i="64"/>
  <c r="AT25" i="60"/>
  <c r="BS63" i="64"/>
  <c r="BY72" i="60"/>
  <c r="AZ66" i="60"/>
  <c r="BS29" i="60"/>
  <c r="AN55" i="60"/>
  <c r="BW18" i="64"/>
  <c r="AH61" i="64"/>
  <c r="BB14" i="64"/>
  <c r="AL58" i="60"/>
  <c r="AF57" i="64"/>
  <c r="AR57" i="60"/>
  <c r="CC58" i="64"/>
  <c r="AH83" i="60"/>
  <c r="AZ29" i="60"/>
  <c r="AN25" i="63"/>
  <c r="AX63" i="60"/>
  <c r="Q68" i="35"/>
  <c r="AJ29" i="64"/>
  <c r="BO55" i="29"/>
  <c r="AP67" i="63"/>
  <c r="BB20" i="63"/>
  <c r="BG58" i="29"/>
  <c r="AH75" i="64"/>
  <c r="BU81" i="60"/>
  <c r="Q63" i="35"/>
  <c r="AN75" i="64"/>
  <c r="BK67" i="29"/>
  <c r="AP67" i="29"/>
  <c r="AT48" i="63"/>
  <c r="AR14" i="63"/>
  <c r="BO51" i="64"/>
  <c r="BG72" i="29"/>
  <c r="BW83" i="60"/>
  <c r="AV27" i="60"/>
  <c r="AF18" i="64"/>
  <c r="AX57" i="29"/>
  <c r="AX57" i="64"/>
  <c r="BK12" i="60"/>
  <c r="AR79" i="60"/>
  <c r="AZ52" i="60"/>
  <c r="AF52" i="60"/>
  <c r="BQ16" i="64"/>
  <c r="BM69" i="64"/>
  <c r="AT60" i="64"/>
  <c r="T43" i="35"/>
  <c r="T21" i="35"/>
  <c r="AH64" i="60"/>
  <c r="AR52" i="29"/>
  <c r="Z75" i="35"/>
  <c r="AJ57" i="63"/>
  <c r="T70" i="35"/>
  <c r="H77" i="35"/>
  <c r="BG75" i="64"/>
  <c r="T23" i="35"/>
  <c r="AL58" i="63"/>
  <c r="AR70" i="29"/>
  <c r="H71" i="35"/>
  <c r="BB48" i="63"/>
  <c r="AP23" i="60"/>
  <c r="BG83" i="60"/>
  <c r="AP48" i="29"/>
  <c r="AT12" i="63"/>
  <c r="AT58" i="63"/>
  <c r="AR76" i="29"/>
  <c r="AR63" i="64"/>
  <c r="CC64" i="29"/>
  <c r="AT73" i="60"/>
  <c r="AR48" i="63"/>
  <c r="AH75" i="60"/>
  <c r="K74" i="35"/>
  <c r="CC12" i="64"/>
  <c r="Z72" i="35"/>
  <c r="BU75" i="60"/>
  <c r="E45" i="35"/>
  <c r="W35" i="35"/>
  <c r="AX82" i="63"/>
  <c r="AZ18" i="64"/>
  <c r="BM14" i="64"/>
  <c r="BI25" i="60"/>
  <c r="AF76" i="60"/>
  <c r="BM23" i="60"/>
  <c r="BM75" i="29"/>
  <c r="K71" i="35"/>
  <c r="BO73" i="64"/>
  <c r="AX82" i="60"/>
  <c r="AH60" i="60"/>
  <c r="BO64" i="60"/>
  <c r="AH61" i="63"/>
  <c r="BS48" i="64"/>
  <c r="AP75" i="60"/>
  <c r="AV64" i="29"/>
  <c r="BY58" i="60"/>
  <c r="E63" i="35"/>
  <c r="CC58" i="60"/>
  <c r="BS67" i="29"/>
  <c r="BO63" i="29"/>
  <c r="AZ48" i="29"/>
  <c r="AL61" i="64"/>
  <c r="BS57" i="64"/>
  <c r="K38" i="35"/>
  <c r="Z48" i="35"/>
  <c r="AT63" i="63"/>
  <c r="AR82" i="60"/>
  <c r="BO14" i="60"/>
  <c r="BS69" i="60"/>
  <c r="W56" i="35"/>
  <c r="Q72" i="35"/>
  <c r="BS29" i="64"/>
  <c r="Z58" i="35"/>
  <c r="CC67" i="60"/>
  <c r="BO76" i="60"/>
  <c r="AH69" i="29"/>
  <c r="BQ58" i="64"/>
  <c r="BS52" i="64"/>
  <c r="E29" i="35"/>
  <c r="Z78" i="35"/>
  <c r="AP76" i="29"/>
  <c r="BM52" i="60"/>
  <c r="AX81" i="29"/>
  <c r="BG67" i="60"/>
  <c r="AN18" i="63"/>
  <c r="CA72" i="60"/>
  <c r="AN57" i="60"/>
  <c r="AP57" i="63"/>
  <c r="Z24" i="35"/>
  <c r="AX54" i="29"/>
  <c r="BK69" i="60"/>
  <c r="BQ12" i="60"/>
  <c r="AF12" i="64"/>
  <c r="AR67" i="63"/>
  <c r="BB66" i="63"/>
  <c r="BQ61" i="64"/>
  <c r="AT54" i="63"/>
  <c r="BM73" i="64"/>
  <c r="AR14" i="60"/>
  <c r="BK67" i="64"/>
  <c r="CA81" i="29"/>
  <c r="BG67" i="29"/>
  <c r="AT16" i="63"/>
  <c r="BG27" i="64"/>
  <c r="BQ23" i="60"/>
  <c r="K60" i="35"/>
  <c r="AP25" i="60"/>
  <c r="BM70" i="29"/>
  <c r="BB51" i="63"/>
  <c r="AN69" i="29"/>
  <c r="BQ72" i="64"/>
  <c r="AZ66" i="64"/>
  <c r="H76" i="35"/>
  <c r="BY79" i="60"/>
  <c r="AF27" i="60"/>
  <c r="BI57" i="29"/>
  <c r="AN52" i="63"/>
  <c r="T16" i="35"/>
  <c r="CC73" i="60"/>
  <c r="BM48" i="60"/>
  <c r="BI79" i="60"/>
  <c r="AL25" i="63"/>
  <c r="AT61" i="60"/>
  <c r="BB57" i="64"/>
  <c r="AT70" i="63"/>
  <c r="BK64" i="29"/>
  <c r="BW18" i="60"/>
  <c r="CA81" i="64"/>
  <c r="BI25" i="64"/>
  <c r="BS12" i="64"/>
  <c r="BK57" i="64"/>
  <c r="BU29" i="60"/>
  <c r="AV66" i="29"/>
  <c r="BQ57" i="29"/>
  <c r="BB81" i="64"/>
  <c r="BB72" i="63"/>
  <c r="CA27" i="64"/>
  <c r="AT81" i="29"/>
  <c r="BM81" i="60"/>
  <c r="AX81" i="60"/>
  <c r="AL51" i="64"/>
  <c r="CA75" i="64"/>
  <c r="BO63" i="60"/>
  <c r="AN12" i="63"/>
  <c r="AH76" i="63"/>
  <c r="AF67" i="29"/>
  <c r="Q47" i="35"/>
  <c r="AZ23" i="64"/>
  <c r="AL63" i="60"/>
  <c r="AZ14" i="60"/>
  <c r="AJ16" i="64"/>
  <c r="BS48" i="29"/>
  <c r="AP76" i="64"/>
  <c r="T45" i="35"/>
  <c r="AH79" i="63"/>
  <c r="AN20" i="60"/>
  <c r="AT67" i="60"/>
  <c r="AV18" i="60"/>
  <c r="CA58" i="64"/>
  <c r="K22" i="35"/>
  <c r="T41" i="35"/>
  <c r="Z31" i="35"/>
  <c r="BB70" i="29"/>
  <c r="AX55" i="60"/>
  <c r="AN51" i="63"/>
  <c r="BW63" i="29"/>
  <c r="AZ75" i="64"/>
  <c r="CA16" i="64"/>
  <c r="AT67" i="64"/>
  <c r="AH29" i="60"/>
  <c r="AF76" i="29"/>
  <c r="BB60" i="29"/>
  <c r="AR67" i="64"/>
  <c r="H64" i="35"/>
  <c r="E20" i="35"/>
  <c r="Z39" i="35"/>
  <c r="BB75" i="60"/>
  <c r="AX61" i="60"/>
  <c r="BQ55" i="29"/>
  <c r="AP75" i="64"/>
  <c r="AH14" i="63"/>
  <c r="BG60" i="60"/>
  <c r="AX64" i="63"/>
  <c r="H68" i="35"/>
  <c r="K67" i="35"/>
  <c r="AZ83" i="29"/>
  <c r="BG81" i="60"/>
  <c r="BK14" i="60"/>
  <c r="AP81" i="29"/>
  <c r="N47" i="35"/>
  <c r="H48" i="35"/>
  <c r="BI51" i="64"/>
  <c r="BI27" i="64"/>
  <c r="N58" i="35"/>
  <c r="BG75" i="60"/>
  <c r="AZ51" i="29"/>
  <c r="AN61" i="64"/>
  <c r="BW69" i="60"/>
  <c r="AX48" i="64"/>
  <c r="AH55" i="63"/>
  <c r="AJ23" i="60"/>
  <c r="AP66" i="29"/>
  <c r="K21" i="35"/>
  <c r="E42" i="35"/>
  <c r="AZ83" i="63"/>
  <c r="BS66" i="64"/>
  <c r="BB63" i="29"/>
  <c r="BG25" i="64"/>
  <c r="AT23" i="63"/>
  <c r="BG52" i="29"/>
  <c r="AN16" i="60"/>
  <c r="BM79" i="64"/>
  <c r="AT58" i="29"/>
  <c r="AV66" i="60"/>
  <c r="BU83" i="29"/>
  <c r="Z42" i="35"/>
  <c r="H69" i="35"/>
  <c r="BQ51" i="64"/>
  <c r="BB51" i="60"/>
  <c r="AX61" i="64"/>
  <c r="AP51" i="29"/>
  <c r="BB63" i="63"/>
  <c r="AZ82" i="60"/>
  <c r="AL69" i="29"/>
  <c r="AJ82" i="63"/>
  <c r="K32" i="35"/>
  <c r="AH27" i="60"/>
  <c r="AN29" i="60"/>
  <c r="AN60" i="63"/>
  <c r="AR27" i="60"/>
  <c r="H75" i="35"/>
  <c r="K75" i="35"/>
  <c r="AN73" i="64"/>
  <c r="AJ27" i="63"/>
  <c r="BS81" i="60"/>
  <c r="AV27" i="63"/>
  <c r="AH23" i="60"/>
  <c r="BO72" i="29"/>
  <c r="AT83" i="60"/>
  <c r="BY81" i="60"/>
  <c r="AN60" i="29"/>
  <c r="AN54" i="63"/>
  <c r="AV52" i="64"/>
  <c r="AJ48" i="60"/>
  <c r="AL16" i="60"/>
  <c r="AF63" i="60"/>
  <c r="AR83" i="29"/>
  <c r="Z60" i="35"/>
  <c r="CC61" i="64"/>
  <c r="AL81" i="64"/>
  <c r="K26" i="35"/>
  <c r="BM16" i="60"/>
  <c r="AN29" i="64"/>
  <c r="BW72" i="60"/>
  <c r="AZ61" i="64"/>
  <c r="BW67" i="64"/>
  <c r="AN64" i="29"/>
  <c r="AV70" i="60"/>
  <c r="AV82" i="63"/>
  <c r="AL29" i="63"/>
  <c r="AF58" i="64"/>
  <c r="AJ73" i="64"/>
  <c r="BS25" i="60"/>
  <c r="AF72" i="29"/>
  <c r="CA51" i="29"/>
  <c r="BM83" i="64"/>
  <c r="Z28" i="35"/>
  <c r="BB76" i="64"/>
  <c r="BS75" i="29"/>
  <c r="BB18" i="60"/>
  <c r="AJ61" i="60"/>
  <c r="CA55" i="64"/>
  <c r="Z73" i="35"/>
  <c r="AT51" i="63"/>
  <c r="K76" i="35"/>
  <c r="AR29" i="64"/>
  <c r="AZ18" i="60"/>
  <c r="AT51" i="64"/>
  <c r="AP69" i="64"/>
  <c r="H37" i="35"/>
  <c r="W63" i="35"/>
  <c r="AT20" i="60"/>
  <c r="AL83" i="60"/>
  <c r="CC54" i="29"/>
  <c r="BY83" i="64"/>
  <c r="AH73" i="64"/>
  <c r="Z45" i="35"/>
  <c r="Z32" i="35"/>
  <c r="W34" i="35"/>
  <c r="Z18" i="35"/>
  <c r="AX83" i="63"/>
  <c r="BO60" i="64"/>
  <c r="AJ51" i="63"/>
  <c r="W37" i="35"/>
  <c r="BS82" i="60"/>
  <c r="AL67" i="63"/>
  <c r="AP70" i="60"/>
  <c r="BY82" i="29"/>
  <c r="BB76" i="29"/>
  <c r="AT55" i="29"/>
  <c r="BM27" i="64"/>
  <c r="AP55" i="29"/>
  <c r="CA54" i="60"/>
  <c r="AT51" i="60"/>
  <c r="BY63" i="64"/>
  <c r="N39" i="35"/>
  <c r="BO70" i="64"/>
  <c r="AF14" i="64"/>
  <c r="AV51" i="63"/>
  <c r="BQ66" i="29"/>
  <c r="BB55" i="60"/>
  <c r="AR72" i="63"/>
  <c r="N28" i="35"/>
  <c r="W75" i="35"/>
  <c r="H52" i="35"/>
  <c r="AX70" i="63"/>
  <c r="CA73" i="29"/>
  <c r="BK57" i="29"/>
  <c r="CC70" i="64"/>
  <c r="AL64" i="64"/>
  <c r="BU51" i="64"/>
  <c r="BK55" i="29"/>
  <c r="BM58" i="60"/>
  <c r="BO81" i="64"/>
  <c r="CC64" i="60"/>
  <c r="AN57" i="63"/>
  <c r="AZ64" i="64"/>
  <c r="AH63" i="29"/>
  <c r="BU83" i="64"/>
  <c r="AL64" i="60"/>
  <c r="BB66" i="64"/>
  <c r="AX60" i="64"/>
  <c r="BY54" i="64"/>
  <c r="BU69" i="64"/>
  <c r="CA61" i="64"/>
  <c r="BY20" i="64"/>
  <c r="BK54" i="29"/>
  <c r="BI60" i="60"/>
  <c r="AP18" i="64"/>
  <c r="AX58" i="29"/>
  <c r="CC82" i="64"/>
  <c r="BQ48" i="64"/>
  <c r="AX73" i="60"/>
  <c r="AV69" i="63"/>
  <c r="BS57" i="29"/>
  <c r="H39" i="35"/>
  <c r="AL66" i="63"/>
  <c r="BS82" i="64"/>
  <c r="AP82" i="63"/>
  <c r="E77" i="35"/>
  <c r="BQ57" i="60"/>
  <c r="BQ81" i="29"/>
  <c r="AF75" i="60"/>
  <c r="K16" i="35"/>
  <c r="BB58" i="60"/>
  <c r="AJ60" i="64"/>
  <c r="BM67" i="29"/>
  <c r="W54" i="35"/>
  <c r="AL83" i="29"/>
  <c r="AP55" i="60"/>
  <c r="BO52" i="29"/>
  <c r="BM81" i="64"/>
  <c r="AJ63" i="29"/>
  <c r="AL66" i="60"/>
  <c r="AN23" i="60"/>
  <c r="CC20" i="64"/>
  <c r="BS51" i="60"/>
  <c r="BO23" i="60"/>
  <c r="CA61" i="29"/>
  <c r="AR60" i="63"/>
  <c r="AX55" i="63"/>
  <c r="T19" i="35"/>
  <c r="K78" i="35"/>
  <c r="CC51" i="64"/>
  <c r="W26" i="35"/>
  <c r="AX61" i="63"/>
  <c r="BM61" i="64"/>
  <c r="Q56" i="35"/>
  <c r="AR64" i="60"/>
  <c r="N20" i="35"/>
  <c r="AV51" i="60"/>
  <c r="AF83" i="60"/>
  <c r="AX14" i="60"/>
  <c r="BB57" i="63"/>
  <c r="BQ14" i="60"/>
  <c r="N76" i="35"/>
  <c r="AZ57" i="60"/>
  <c r="AX23" i="64"/>
  <c r="AX75" i="63"/>
  <c r="AN76" i="63"/>
  <c r="AN79" i="29"/>
  <c r="BB69" i="63"/>
  <c r="W71" i="35"/>
  <c r="CC63" i="64"/>
  <c r="CC69" i="29"/>
  <c r="AJ75" i="29"/>
  <c r="BY73" i="29"/>
  <c r="AJ82" i="64"/>
  <c r="Z76" i="35"/>
  <c r="BS54" i="29"/>
  <c r="AV79" i="64"/>
  <c r="AZ57" i="63"/>
  <c r="AN72" i="63"/>
  <c r="BU16" i="60"/>
  <c r="BS83" i="29"/>
  <c r="BM64" i="29"/>
  <c r="CC14" i="64"/>
  <c r="BQ70" i="64"/>
  <c r="AJ66" i="63"/>
  <c r="AR82" i="29"/>
  <c r="CA16" i="60"/>
  <c r="Z71" i="35"/>
  <c r="AX67" i="60"/>
  <c r="CC66" i="64"/>
  <c r="AP58" i="60"/>
  <c r="E57" i="35"/>
  <c r="T76" i="35"/>
  <c r="AP60" i="60"/>
  <c r="CC63" i="60"/>
  <c r="BO82" i="60"/>
  <c r="BI82" i="60"/>
  <c r="AF81" i="64"/>
  <c r="T50" i="35"/>
  <c r="AL54" i="64"/>
  <c r="T47" i="35"/>
  <c r="BS75" i="64"/>
  <c r="K18" i="35"/>
  <c r="BY81" i="29"/>
  <c r="AF81" i="60"/>
  <c r="BK66" i="60"/>
  <c r="AF61" i="63"/>
  <c r="BB64" i="64"/>
  <c r="AV61" i="63"/>
  <c r="Q19" i="35"/>
  <c r="CA70" i="29"/>
  <c r="AH82" i="63"/>
  <c r="CC75" i="64"/>
  <c r="AX12" i="63"/>
  <c r="Q67" i="35"/>
  <c r="AL27" i="63"/>
  <c r="AX81" i="63"/>
  <c r="BS52" i="60"/>
  <c r="BB61" i="29"/>
  <c r="BG63" i="29"/>
  <c r="AP12" i="64"/>
  <c r="AL61" i="29"/>
  <c r="AV73" i="29"/>
  <c r="AX58" i="64"/>
  <c r="CC58" i="29"/>
  <c r="AN64" i="64"/>
  <c r="CC18" i="64"/>
  <c r="CC69" i="64"/>
  <c r="E28" i="35"/>
  <c r="AJ60" i="60"/>
  <c r="AF69" i="63"/>
  <c r="AV76" i="29"/>
  <c r="BB60" i="63"/>
  <c r="CC76" i="29"/>
  <c r="AF67" i="64"/>
  <c r="N15" i="35"/>
  <c r="BG64" i="29"/>
  <c r="AT27" i="60"/>
  <c r="AR61" i="60"/>
  <c r="BY66" i="60"/>
  <c r="AF16" i="63"/>
  <c r="AN63" i="64"/>
  <c r="AR64" i="64"/>
  <c r="BU25" i="64"/>
  <c r="E41" i="35"/>
  <c r="AV14" i="60"/>
  <c r="BB81" i="29"/>
  <c r="CC83" i="29"/>
  <c r="AV48" i="64"/>
  <c r="Q78" i="35"/>
  <c r="AL60" i="60"/>
  <c r="CA12" i="60"/>
  <c r="AT55" i="60"/>
  <c r="BK52" i="60"/>
  <c r="BW73" i="64"/>
  <c r="K43" i="35"/>
  <c r="BU61" i="64"/>
  <c r="BK52" i="64"/>
  <c r="BM76" i="29"/>
  <c r="BK27" i="60"/>
  <c r="CA66" i="29"/>
  <c r="AV25" i="63"/>
  <c r="K15" i="35"/>
  <c r="AL73" i="64"/>
  <c r="AL58" i="64"/>
  <c r="H65" i="35"/>
  <c r="BY61" i="64"/>
  <c r="AF72" i="60"/>
  <c r="BG82" i="60"/>
  <c r="BO16" i="60"/>
  <c r="AP72" i="63"/>
  <c r="AZ70" i="63"/>
  <c r="Q70" i="35"/>
  <c r="T18" i="35"/>
  <c r="BY64" i="64"/>
  <c r="Q39" i="35"/>
  <c r="AH75" i="29"/>
  <c r="AV67" i="60"/>
  <c r="BQ60" i="60"/>
  <c r="BB67" i="64"/>
  <c r="AJ51" i="60"/>
  <c r="N60" i="35"/>
  <c r="AR81" i="29"/>
  <c r="AL66" i="29"/>
  <c r="AJ66" i="60"/>
  <c r="CC72" i="60"/>
  <c r="CC54" i="60"/>
  <c r="BW60" i="60"/>
  <c r="BS64" i="60"/>
  <c r="AL27" i="64"/>
  <c r="BU18" i="64"/>
  <c r="BU54" i="64"/>
  <c r="CA72" i="64"/>
  <c r="AF57" i="29"/>
  <c r="BU57" i="29"/>
  <c r="BQ72" i="60"/>
  <c r="BO64" i="64"/>
  <c r="BY29" i="64"/>
  <c r="AN48" i="63"/>
  <c r="AJ76" i="63"/>
  <c r="AF29" i="63"/>
  <c r="AT82" i="29"/>
  <c r="AF76" i="64"/>
  <c r="BB79" i="64"/>
  <c r="AR58" i="63"/>
  <c r="Z29" i="35"/>
  <c r="AH79" i="29"/>
  <c r="AH57" i="63"/>
  <c r="BM79" i="29"/>
  <c r="CC83" i="64"/>
  <c r="CC54" i="64"/>
  <c r="BK63" i="60"/>
  <c r="BU27" i="60"/>
  <c r="AX58" i="60"/>
  <c r="BI72" i="60"/>
  <c r="BB27" i="60"/>
  <c r="CA14" i="64"/>
  <c r="AJ64" i="63"/>
  <c r="H24" i="35"/>
  <c r="AR52" i="60"/>
  <c r="CA52" i="60"/>
  <c r="AF67" i="63"/>
  <c r="BY52" i="64"/>
  <c r="Q24" i="35"/>
  <c r="Z30" i="35"/>
  <c r="W78" i="35"/>
  <c r="AL16" i="63"/>
  <c r="BY14" i="64"/>
  <c r="AR55" i="29"/>
  <c r="BY20" i="60"/>
  <c r="H49" i="35"/>
  <c r="CA25" i="60"/>
  <c r="BB55" i="64"/>
  <c r="AF81" i="63"/>
  <c r="AT48" i="29"/>
  <c r="AX52" i="63"/>
  <c r="N32" i="35"/>
  <c r="BK29" i="60"/>
  <c r="BB70" i="63"/>
  <c r="AV57" i="29"/>
  <c r="AL64" i="63"/>
  <c r="AR18" i="63"/>
  <c r="BG54" i="29"/>
  <c r="BG55" i="64"/>
  <c r="AJ51" i="29"/>
  <c r="N26" i="35"/>
  <c r="AV70" i="29"/>
  <c r="BO69" i="60"/>
  <c r="BB63" i="60"/>
  <c r="AF82" i="29"/>
  <c r="AP81" i="63"/>
  <c r="BS25" i="64"/>
  <c r="BM82" i="29"/>
  <c r="BY61" i="29"/>
  <c r="W31" i="35"/>
  <c r="AL12" i="63"/>
  <c r="BK58" i="64"/>
  <c r="BU51" i="60"/>
  <c r="AH60" i="29"/>
  <c r="AL81" i="63"/>
  <c r="BK72" i="60"/>
  <c r="AZ82" i="63"/>
  <c r="BS79" i="60"/>
  <c r="AX72" i="60"/>
  <c r="AV20" i="60"/>
  <c r="AZ69" i="63"/>
  <c r="BQ12" i="64"/>
  <c r="AX60" i="63"/>
  <c r="AP69" i="29"/>
  <c r="AF23" i="60"/>
  <c r="CC57" i="64"/>
  <c r="AR72" i="29"/>
  <c r="AX66" i="64"/>
  <c r="AP51" i="60"/>
  <c r="BB23" i="60"/>
  <c r="AJ79" i="60"/>
  <c r="K72" i="35"/>
  <c r="AR67" i="29"/>
  <c r="T61" i="35"/>
  <c r="BU60" i="29"/>
  <c r="BB82" i="63"/>
  <c r="BG64" i="60"/>
  <c r="Q28" i="35"/>
  <c r="BU76" i="64"/>
  <c r="AT72" i="63"/>
  <c r="AZ73" i="29"/>
  <c r="AV60" i="60"/>
  <c r="BM73" i="29"/>
  <c r="AH67" i="60"/>
  <c r="CA18" i="64"/>
  <c r="E48" i="35"/>
  <c r="AH63" i="64"/>
  <c r="CC64" i="64"/>
  <c r="BQ64" i="64"/>
  <c r="AF82" i="60"/>
  <c r="CA81" i="60"/>
  <c r="CA66" i="64"/>
  <c r="H50" i="35"/>
  <c r="AN18" i="60"/>
  <c r="AH20" i="64"/>
  <c r="AL82" i="60"/>
  <c r="AV51" i="64"/>
  <c r="BY27" i="64"/>
  <c r="AR12" i="63"/>
  <c r="AT73" i="63"/>
  <c r="AL60" i="29"/>
  <c r="N23" i="35"/>
  <c r="BB27" i="63"/>
  <c r="AZ18" i="63"/>
  <c r="AF70" i="29"/>
  <c r="BQ29" i="64"/>
  <c r="E37" i="35"/>
  <c r="AX52" i="64"/>
  <c r="N49" i="35"/>
  <c r="BB16" i="63"/>
  <c r="BI57" i="60"/>
  <c r="AJ75" i="63"/>
  <c r="BS54" i="60"/>
  <c r="AV70" i="64"/>
  <c r="AR18" i="64"/>
  <c r="BS18" i="64"/>
  <c r="T58" i="35"/>
  <c r="CC18" i="60"/>
  <c r="AX82" i="64"/>
  <c r="CC20" i="60"/>
  <c r="AZ60" i="29"/>
  <c r="BW29" i="64"/>
  <c r="H55" i="35"/>
  <c r="T57" i="35"/>
  <c r="E76" i="35"/>
  <c r="BO61" i="29"/>
  <c r="AX48" i="63"/>
  <c r="AP58" i="29"/>
  <c r="AJ63" i="63"/>
  <c r="AR61" i="64"/>
  <c r="BI18" i="60"/>
  <c r="AN29" i="63"/>
  <c r="BO75" i="29"/>
  <c r="AZ64" i="63"/>
  <c r="BS12" i="60"/>
  <c r="AJ79" i="64"/>
  <c r="AZ51" i="60"/>
  <c r="AV18" i="63"/>
  <c r="AP57" i="60"/>
  <c r="AP60" i="64"/>
  <c r="AL79" i="64"/>
  <c r="AN52" i="64"/>
  <c r="BQ63" i="64"/>
  <c r="BS81" i="29"/>
  <c r="AF14" i="63"/>
  <c r="BM25" i="60"/>
  <c r="H21" i="35"/>
  <c r="AF79" i="63"/>
  <c r="BI60" i="64"/>
  <c r="T29" i="35"/>
  <c r="Z52" i="35"/>
  <c r="AT72" i="60"/>
  <c r="AR25" i="64"/>
  <c r="AJ69" i="63"/>
  <c r="BS48" i="60"/>
  <c r="N30" i="35"/>
  <c r="T69" i="35"/>
  <c r="BQ79" i="29"/>
  <c r="AJ52" i="63"/>
  <c r="E71" i="35"/>
  <c r="AH48" i="29"/>
  <c r="BY75" i="60"/>
  <c r="AX63" i="29"/>
  <c r="BW83" i="64"/>
  <c r="CC69" i="60"/>
  <c r="AV67" i="64"/>
  <c r="BO72" i="60"/>
  <c r="CA60" i="29"/>
  <c r="AV57" i="63"/>
  <c r="BO55" i="60"/>
  <c r="BU72" i="64"/>
  <c r="W77" i="35"/>
  <c r="AN79" i="64"/>
  <c r="N45" i="35"/>
  <c r="BG58" i="60"/>
  <c r="BM29" i="64"/>
  <c r="AV48" i="60"/>
  <c r="AZ52" i="29"/>
  <c r="BB25" i="64"/>
  <c r="AJ25" i="60"/>
  <c r="E22" i="35"/>
  <c r="AH58" i="63"/>
  <c r="BM69" i="29"/>
  <c r="AV72" i="29"/>
  <c r="AF27" i="64"/>
  <c r="AL25" i="64"/>
  <c r="BB54" i="29"/>
  <c r="AZ27" i="63"/>
  <c r="AH73" i="63"/>
  <c r="AR61" i="29"/>
  <c r="BM52" i="64"/>
  <c r="AP57" i="64"/>
  <c r="AJ67" i="29"/>
  <c r="AV16" i="60"/>
  <c r="AR58" i="64"/>
  <c r="AF61" i="60"/>
  <c r="AP73" i="60"/>
  <c r="AL55" i="63"/>
  <c r="AZ61" i="29"/>
  <c r="BG29" i="64"/>
  <c r="BU70" i="64"/>
  <c r="AV61" i="64"/>
  <c r="BQ69" i="60"/>
  <c r="BU60" i="64"/>
  <c r="AT66" i="60"/>
  <c r="CA29" i="60"/>
  <c r="E59" i="35"/>
  <c r="BU52" i="64"/>
  <c r="BS27" i="64"/>
  <c r="AZ73" i="64"/>
  <c r="BS72" i="64"/>
  <c r="CC82" i="29"/>
  <c r="BI58" i="60"/>
  <c r="BI81" i="60"/>
  <c r="CC52" i="29"/>
  <c r="BW23" i="64"/>
  <c r="K20" i="35"/>
  <c r="BI57" i="64"/>
  <c r="BS63" i="60"/>
  <c r="BY60" i="29"/>
  <c r="AJ72" i="29"/>
  <c r="AX12" i="64"/>
  <c r="AT52" i="60"/>
  <c r="Q77" i="35"/>
  <c r="AV29" i="60"/>
  <c r="AV64" i="63"/>
  <c r="AF60" i="29"/>
  <c r="CA73" i="60"/>
  <c r="AT72" i="64"/>
  <c r="BU14" i="64"/>
  <c r="AN61" i="60"/>
  <c r="CC66" i="60"/>
  <c r="CA57" i="29"/>
  <c r="BW14" i="64"/>
  <c r="AP76" i="63"/>
  <c r="BQ67" i="64"/>
  <c r="BM76" i="64"/>
  <c r="BQ27" i="64"/>
  <c r="BK29" i="64"/>
  <c r="AL23" i="63"/>
  <c r="AN64" i="63"/>
  <c r="BM82" i="60"/>
  <c r="BO66" i="29"/>
  <c r="T34" i="35"/>
  <c r="Q51" i="35"/>
  <c r="K49" i="35"/>
  <c r="Q42" i="35"/>
  <c r="AL63" i="29"/>
  <c r="AZ79" i="63"/>
  <c r="AP20" i="64"/>
  <c r="BW67" i="60"/>
  <c r="W38" i="35"/>
  <c r="AP23" i="63"/>
  <c r="BM27" i="60"/>
  <c r="AJ81" i="63"/>
  <c r="BU70" i="29"/>
  <c r="AJ25" i="64"/>
  <c r="E78" i="35"/>
  <c r="BO25" i="60"/>
  <c r="AZ81" i="60"/>
  <c r="AN60" i="60"/>
  <c r="BK48" i="29"/>
  <c r="H61" i="35"/>
  <c r="BI51" i="29"/>
  <c r="BB48" i="60"/>
  <c r="BU14" i="60"/>
  <c r="AX72" i="64"/>
  <c r="E46" i="35"/>
  <c r="AT61" i="64"/>
  <c r="Q74" i="35"/>
  <c r="AX29" i="63"/>
  <c r="AZ81" i="29"/>
  <c r="K37" i="35"/>
  <c r="BG12" i="64"/>
  <c r="BB12" i="60"/>
  <c r="E70" i="35"/>
  <c r="AP48" i="64"/>
  <c r="AP64" i="64"/>
  <c r="AF63" i="64"/>
  <c r="AZ12" i="63"/>
  <c r="BK82" i="60"/>
  <c r="AF29" i="60"/>
  <c r="BU83" i="60"/>
  <c r="AZ67" i="64"/>
  <c r="K59" i="35"/>
  <c r="K57" i="35"/>
  <c r="AH61" i="60"/>
  <c r="BB52" i="60"/>
  <c r="AP51" i="64"/>
  <c r="BY72" i="29"/>
  <c r="T64" i="35"/>
  <c r="AX70" i="29"/>
  <c r="CA58" i="29"/>
  <c r="AR63" i="63"/>
  <c r="K19" i="35"/>
  <c r="AX52" i="60"/>
  <c r="E15" i="35"/>
  <c r="AJ72" i="63"/>
  <c r="AF54" i="63"/>
  <c r="AH83" i="29"/>
  <c r="E56" i="35"/>
  <c r="AF82" i="63"/>
  <c r="BK16" i="60"/>
  <c r="AJ79" i="29"/>
  <c r="AR60" i="64"/>
  <c r="AV83" i="60"/>
  <c r="AX67" i="64"/>
  <c r="AF67" i="60"/>
  <c r="CC70" i="29"/>
  <c r="Q76" i="35"/>
  <c r="BW79" i="60"/>
  <c r="N73" i="35"/>
  <c r="AN76" i="60"/>
  <c r="AH55" i="64"/>
  <c r="AT79" i="60"/>
  <c r="AT61" i="29"/>
  <c r="BW27" i="64"/>
  <c r="AZ23" i="63"/>
  <c r="W67" i="35"/>
  <c r="AP79" i="64"/>
  <c r="AX66" i="29"/>
  <c r="AP63" i="29"/>
  <c r="AL79" i="63"/>
  <c r="BK54" i="64"/>
  <c r="AT79" i="29"/>
  <c r="AF16" i="60"/>
  <c r="BB76" i="60"/>
  <c r="AH60" i="63"/>
  <c r="BQ52" i="29"/>
  <c r="AL61" i="63"/>
  <c r="AP70" i="29"/>
  <c r="AJ67" i="63"/>
  <c r="AX69" i="64"/>
  <c r="BU66" i="64"/>
  <c r="BB66" i="60"/>
  <c r="BW69" i="64"/>
  <c r="CC27" i="60"/>
  <c r="AX51" i="29"/>
  <c r="AH27" i="64"/>
  <c r="Z36" i="35"/>
  <c r="Z23" i="35"/>
  <c r="BO58" i="64"/>
  <c r="AH66" i="63"/>
  <c r="AP16" i="60"/>
  <c r="AL23" i="64"/>
  <c r="AL67" i="29"/>
  <c r="AL79" i="29"/>
  <c r="BM73" i="60"/>
  <c r="AV29" i="63"/>
  <c r="CA25" i="64"/>
  <c r="BY70" i="29"/>
  <c r="BU25" i="60"/>
  <c r="N70" i="35"/>
  <c r="BM72" i="29"/>
  <c r="BB64" i="63"/>
  <c r="AR57" i="63"/>
  <c r="AR20" i="63"/>
  <c r="T38" i="35"/>
  <c r="BK70" i="64"/>
  <c r="CA70" i="64"/>
  <c r="K50" i="35"/>
  <c r="AZ72" i="60"/>
  <c r="BS52" i="29"/>
  <c r="AF48" i="29"/>
  <c r="BY25" i="64"/>
  <c r="AT48" i="60"/>
  <c r="K62" i="35"/>
  <c r="N18" i="35"/>
  <c r="BI81" i="64"/>
  <c r="AZ58" i="63"/>
  <c r="BG76" i="29"/>
  <c r="CC60" i="60"/>
  <c r="AJ63" i="60"/>
  <c r="AH60" i="64"/>
  <c r="T67" i="35"/>
  <c r="CC52" i="64"/>
  <c r="BG20" i="60"/>
  <c r="BO29" i="64"/>
  <c r="AJ20" i="60"/>
  <c r="AN67" i="64"/>
  <c r="H20" i="35"/>
  <c r="BB72" i="64"/>
  <c r="AN67" i="29"/>
  <c r="BU61" i="60"/>
  <c r="AP23" i="64"/>
  <c r="CA63" i="29"/>
  <c r="AP69" i="63"/>
  <c r="H73" i="35"/>
  <c r="BO73" i="60"/>
  <c r="BQ55" i="60"/>
  <c r="CA79" i="64"/>
  <c r="BG66" i="64"/>
  <c r="AX70" i="64"/>
  <c r="BS51" i="64"/>
  <c r="BM51" i="60"/>
  <c r="AL76" i="63"/>
  <c r="AZ75" i="29"/>
  <c r="BB79" i="63"/>
  <c r="BK48" i="64"/>
  <c r="BO76" i="64"/>
  <c r="AN20" i="64"/>
  <c r="AN63" i="29"/>
  <c r="BU52" i="29"/>
  <c r="BW12" i="64"/>
  <c r="BY83" i="60"/>
  <c r="BY16" i="64"/>
  <c r="AN20" i="63"/>
  <c r="AX20" i="64"/>
  <c r="BB69" i="29"/>
  <c r="BI54" i="29"/>
  <c r="BY12" i="64"/>
  <c r="W49" i="35"/>
  <c r="BY57" i="60"/>
  <c r="BO66" i="60"/>
  <c r="BM54" i="60"/>
  <c r="BM72" i="64"/>
  <c r="N44" i="35"/>
  <c r="AJ83" i="60"/>
  <c r="AF27" i="63"/>
  <c r="CC82" i="60"/>
  <c r="BY76" i="60"/>
  <c r="AH25" i="64"/>
  <c r="AT54" i="29"/>
  <c r="AT57" i="63"/>
  <c r="AR75" i="60"/>
  <c r="AZ12" i="60"/>
  <c r="W41" i="35"/>
  <c r="AH83" i="63"/>
  <c r="W57" i="35"/>
  <c r="AV25" i="60"/>
  <c r="AP81" i="60"/>
  <c r="AR61" i="63"/>
  <c r="CA52" i="29"/>
  <c r="CC51" i="60"/>
  <c r="AX52" i="29"/>
  <c r="AH82" i="60"/>
  <c r="BB58" i="64"/>
  <c r="BS72" i="60"/>
  <c r="T15" i="35"/>
  <c r="BO75" i="60"/>
  <c r="AR55" i="63"/>
  <c r="AH81" i="63"/>
  <c r="BU58" i="60"/>
  <c r="AH79" i="64"/>
  <c r="BO63" i="64"/>
  <c r="AJ54" i="64"/>
  <c r="AP72" i="64"/>
  <c r="AV75" i="29"/>
  <c r="AH51" i="60"/>
  <c r="AZ76" i="29"/>
  <c r="BY55" i="64"/>
  <c r="Q21" i="35"/>
  <c r="BU64" i="64"/>
  <c r="AN73" i="63"/>
  <c r="E32" i="35"/>
  <c r="AR57" i="64"/>
  <c r="BB81" i="60"/>
  <c r="BO58" i="29"/>
  <c r="AH16" i="63"/>
  <c r="AP61" i="63"/>
  <c r="BI81" i="29"/>
  <c r="BB12" i="64"/>
  <c r="W48" i="35"/>
  <c r="BK72" i="64"/>
  <c r="BQ63" i="29"/>
  <c r="BU72" i="29"/>
  <c r="BW20" i="64"/>
  <c r="AJ75" i="60"/>
  <c r="BG64" i="64"/>
  <c r="AP52" i="29"/>
  <c r="AF20" i="64"/>
  <c r="BK67" i="60"/>
  <c r="AX83" i="64"/>
  <c r="AT27" i="64"/>
  <c r="AT79" i="64"/>
  <c r="AH48" i="64"/>
  <c r="AX75" i="60"/>
  <c r="AJ82" i="60"/>
  <c r="AF20" i="63"/>
  <c r="BI66" i="64"/>
  <c r="N50" i="35"/>
  <c r="BK18" i="64"/>
  <c r="T60" i="35"/>
  <c r="E19" i="35"/>
  <c r="AV57" i="60"/>
  <c r="AF54" i="64"/>
  <c r="AV61" i="60"/>
  <c r="CA23" i="60"/>
  <c r="T17" i="35"/>
  <c r="Q45" i="35"/>
  <c r="T31" i="35"/>
  <c r="Q46" i="35"/>
  <c r="BK69" i="29"/>
  <c r="BK64" i="60"/>
  <c r="AN27" i="64"/>
  <c r="CC48" i="29"/>
  <c r="K42" i="35"/>
  <c r="BW58" i="29"/>
  <c r="BK58" i="29"/>
  <c r="AJ82" i="29"/>
  <c r="CC55" i="64"/>
  <c r="BI58" i="64"/>
  <c r="AL27" i="60"/>
  <c r="BI79" i="29"/>
  <c r="H62" i="35"/>
  <c r="BI82" i="64"/>
  <c r="H57" i="35"/>
  <c r="BO55" i="64"/>
  <c r="AV82" i="60"/>
  <c r="AF25" i="60"/>
  <c r="AT60" i="29"/>
  <c r="AH72" i="64"/>
  <c r="BY75" i="64"/>
  <c r="Z62" i="35"/>
  <c r="BO83" i="64"/>
  <c r="AV81" i="64"/>
  <c r="BW76" i="64"/>
  <c r="W24" i="35"/>
  <c r="AL12" i="60"/>
  <c r="AR51" i="64"/>
  <c r="AL76" i="60"/>
  <c r="AR25" i="63"/>
  <c r="BY58" i="64"/>
  <c r="N75" i="35"/>
  <c r="Q59" i="35"/>
  <c r="BW29" i="60"/>
  <c r="AF58" i="60"/>
  <c r="AJ54" i="60"/>
  <c r="N29" i="35"/>
  <c r="BW63" i="60"/>
  <c r="BU81" i="64"/>
  <c r="BG69" i="29"/>
  <c r="AT76" i="63"/>
  <c r="Q64" i="35"/>
  <c r="AR79" i="29"/>
  <c r="BB79" i="60"/>
  <c r="AT66" i="63"/>
  <c r="AZ29" i="64"/>
  <c r="AL82" i="29"/>
  <c r="CC29" i="64"/>
  <c r="AL48" i="64"/>
  <c r="AX54" i="64"/>
  <c r="BS76" i="29"/>
  <c r="AH18" i="64"/>
  <c r="BK52" i="29"/>
  <c r="BB60" i="60"/>
  <c r="Z56" i="35"/>
  <c r="AV58" i="60"/>
  <c r="T65" i="35"/>
  <c r="AT18" i="63"/>
  <c r="E64" i="35"/>
  <c r="BB58" i="29"/>
  <c r="BU66" i="60"/>
  <c r="AF29" i="64"/>
  <c r="BS67" i="60"/>
  <c r="Z26" i="35"/>
  <c r="AF75" i="63"/>
  <c r="AT14" i="64"/>
  <c r="AN83" i="63"/>
  <c r="AP82" i="29"/>
  <c r="BW64" i="29"/>
  <c r="AR54" i="63"/>
  <c r="E35" i="35"/>
  <c r="AR16" i="64"/>
  <c r="BI29" i="60"/>
  <c r="CA20" i="60"/>
  <c r="AF60" i="64"/>
  <c r="BS18" i="60"/>
  <c r="CC23" i="64"/>
  <c r="H29" i="35"/>
  <c r="BY81" i="64"/>
  <c r="CA76" i="29"/>
  <c r="AL79" i="60"/>
  <c r="BB52" i="64"/>
  <c r="AT54" i="64"/>
  <c r="BS14" i="64"/>
  <c r="AH54" i="64"/>
  <c r="AN82" i="29"/>
  <c r="CA48" i="60"/>
  <c r="BK57" i="60"/>
  <c r="AV12" i="64"/>
  <c r="BG20" i="64"/>
  <c r="AF23" i="64"/>
  <c r="H31" i="35"/>
  <c r="AJ72" i="60"/>
  <c r="CC76" i="64"/>
  <c r="CA48" i="29"/>
  <c r="BB18" i="64"/>
  <c r="AL60" i="63"/>
  <c r="BU69" i="29"/>
  <c r="BM75" i="64"/>
  <c r="BW55" i="60"/>
  <c r="AR57" i="29"/>
  <c r="BG14" i="64"/>
  <c r="Z41" i="35"/>
  <c r="AT76" i="60"/>
  <c r="AH81" i="29"/>
  <c r="BU23" i="60"/>
  <c r="BO16" i="64"/>
  <c r="BI12" i="60"/>
  <c r="W16" i="35"/>
  <c r="BQ61" i="60"/>
  <c r="CA82" i="64"/>
  <c r="BI48" i="64"/>
  <c r="BW60" i="29"/>
  <c r="AP55" i="64"/>
  <c r="AZ83" i="64"/>
  <c r="BY55" i="29"/>
  <c r="AT52" i="63"/>
  <c r="BW16" i="64"/>
  <c r="Q33" i="35"/>
  <c r="Z22" i="35"/>
  <c r="BG57" i="60"/>
  <c r="BQ51" i="60"/>
  <c r="AF64" i="29"/>
  <c r="BY51" i="60"/>
  <c r="AN67" i="63"/>
  <c r="BQ18" i="60"/>
  <c r="BS61" i="29"/>
  <c r="AZ60" i="63"/>
  <c r="AN27" i="63"/>
  <c r="BQ79" i="64"/>
  <c r="Z70" i="35"/>
  <c r="AJ70" i="63"/>
  <c r="BW76" i="29"/>
  <c r="H58" i="35"/>
  <c r="AN75" i="60"/>
  <c r="W74" i="35"/>
  <c r="E55" i="35"/>
  <c r="AZ55" i="64"/>
  <c r="K31" i="35"/>
  <c r="BM58" i="64"/>
  <c r="AV79" i="63"/>
  <c r="BK81" i="64"/>
  <c r="AZ25" i="63"/>
  <c r="AN60" i="64"/>
  <c r="BO60" i="60"/>
  <c r="BK83" i="64"/>
  <c r="E74" i="35"/>
  <c r="W64" i="35"/>
  <c r="K30" i="35"/>
  <c r="BB70" i="60"/>
  <c r="BK70" i="60"/>
  <c r="AH57" i="29"/>
  <c r="BK25" i="60"/>
  <c r="Q38" i="35"/>
  <c r="BQ67" i="29"/>
  <c r="BB55" i="63"/>
  <c r="AL64" i="29"/>
  <c r="BS73" i="29"/>
  <c r="AJ27" i="64"/>
  <c r="AV60" i="63"/>
  <c r="BQ25" i="60"/>
  <c r="AN75" i="29"/>
  <c r="BK82" i="64"/>
  <c r="BI12" i="64"/>
  <c r="CA63" i="64"/>
  <c r="AZ52" i="64"/>
  <c r="BQ64" i="60"/>
  <c r="BU72" i="60"/>
  <c r="AH61" i="29"/>
  <c r="AV69" i="64"/>
  <c r="AF57" i="63"/>
  <c r="AN82" i="63"/>
  <c r="BW73" i="60"/>
  <c r="BY29" i="60"/>
  <c r="AT82" i="63"/>
  <c r="AP60" i="29"/>
  <c r="Q60" i="35"/>
  <c r="AR51" i="29"/>
  <c r="AV73" i="64"/>
  <c r="BO79" i="64"/>
  <c r="AZ70" i="60"/>
  <c r="AP52" i="60"/>
  <c r="BY51" i="29"/>
  <c r="CA64" i="29"/>
  <c r="AH52" i="64"/>
  <c r="AF66" i="29"/>
  <c r="AP51" i="63"/>
  <c r="BB29" i="64"/>
  <c r="AZ81" i="64"/>
  <c r="AX61" i="29"/>
  <c r="BW79" i="29"/>
  <c r="BI69" i="29"/>
  <c r="AJ61" i="63"/>
  <c r="Z67" i="35"/>
  <c r="AJ60" i="63"/>
  <c r="H26" i="35"/>
  <c r="AX27" i="64"/>
  <c r="BG57" i="64"/>
  <c r="CC57" i="60"/>
  <c r="BK79" i="60"/>
  <c r="K69" i="35"/>
  <c r="T48" i="35"/>
  <c r="N57" i="35"/>
  <c r="N77" i="35"/>
  <c r="AP52" i="64"/>
  <c r="BG51" i="29"/>
  <c r="AH66" i="29"/>
  <c r="AT76" i="29"/>
  <c r="AP79" i="29"/>
  <c r="BB54" i="63"/>
  <c r="BK64" i="64"/>
  <c r="CA76" i="60"/>
  <c r="AX83" i="29"/>
  <c r="E65" i="35"/>
  <c r="BU82" i="60"/>
  <c r="AT76" i="64"/>
  <c r="CA14" i="60"/>
  <c r="BI75" i="60"/>
  <c r="AL63" i="64"/>
  <c r="AT63" i="60"/>
  <c r="AL52" i="29"/>
  <c r="H41" i="35"/>
  <c r="BS76" i="64"/>
  <c r="AT82" i="60"/>
  <c r="AR73" i="63"/>
  <c r="H36" i="35"/>
  <c r="BM76" i="60"/>
  <c r="AT58" i="64"/>
  <c r="AF58" i="63"/>
  <c r="Q54" i="35"/>
  <c r="AH54" i="63"/>
  <c r="AH70" i="63"/>
  <c r="AH51" i="29"/>
  <c r="AX82" i="29"/>
  <c r="CC51" i="29"/>
  <c r="BM20" i="60"/>
  <c r="AH51" i="63"/>
  <c r="AH20" i="63"/>
  <c r="AP83" i="64"/>
  <c r="AR69" i="63"/>
  <c r="AF79" i="60"/>
  <c r="AP81" i="64"/>
  <c r="AT61" i="63"/>
  <c r="BQ58" i="60"/>
  <c r="AV76" i="64"/>
  <c r="AL72" i="29"/>
  <c r="BS64" i="29"/>
  <c r="BO57" i="60"/>
  <c r="CA52" i="64"/>
  <c r="CA69" i="60"/>
  <c r="AZ66" i="63"/>
  <c r="BB64" i="60"/>
  <c r="AL83" i="63"/>
  <c r="AJ20" i="64"/>
  <c r="BM57" i="60"/>
  <c r="BW63" i="64"/>
  <c r="AH14" i="60"/>
  <c r="AT75" i="64"/>
  <c r="BB20" i="64"/>
  <c r="BI16" i="64"/>
  <c r="AH48" i="60"/>
  <c r="BS55" i="29"/>
  <c r="BO57" i="64"/>
  <c r="AN55" i="29"/>
  <c r="BS58" i="60"/>
  <c r="AP64" i="29"/>
  <c r="AX64" i="64"/>
  <c r="AF72" i="63"/>
  <c r="Q18" i="35"/>
  <c r="BB12" i="63"/>
  <c r="BS81" i="64"/>
  <c r="AZ79" i="64"/>
  <c r="CC57" i="29"/>
  <c r="AT75" i="60"/>
  <c r="BY69" i="29"/>
  <c r="BK51" i="64"/>
  <c r="CC73" i="64"/>
  <c r="N56" i="35"/>
  <c r="BO14" i="64"/>
  <c r="BO64" i="29"/>
  <c r="BK81" i="29"/>
  <c r="AR12" i="60"/>
  <c r="AH55" i="60"/>
  <c r="BI18" i="64"/>
  <c r="AX23" i="60"/>
  <c r="AH14" i="64"/>
  <c r="BO81" i="60"/>
  <c r="BI54" i="60"/>
  <c r="CC81" i="64"/>
  <c r="AX79" i="60"/>
  <c r="AP83" i="29"/>
  <c r="E61" i="35"/>
  <c r="AP58" i="63"/>
  <c r="T63" i="35"/>
  <c r="AL48" i="63"/>
  <c r="AT70" i="29"/>
  <c r="BG79" i="29"/>
  <c r="T37" i="35"/>
  <c r="BM12" i="64"/>
  <c r="AL14" i="63"/>
  <c r="BM55" i="29"/>
  <c r="BQ54" i="60"/>
  <c r="AL54" i="60"/>
  <c r="AJ18" i="64"/>
  <c r="AH57" i="64"/>
  <c r="AF79" i="29"/>
  <c r="AZ48" i="64"/>
  <c r="BO48" i="60"/>
  <c r="BQ64" i="29"/>
  <c r="BI29" i="64"/>
  <c r="AT52" i="64"/>
  <c r="BG16" i="64"/>
  <c r="BU61" i="29"/>
  <c r="T35" i="35"/>
  <c r="AH27" i="63"/>
  <c r="AR48" i="29"/>
  <c r="AJ14" i="63"/>
  <c r="BS83" i="60"/>
  <c r="BK14" i="64"/>
  <c r="BG61" i="64"/>
  <c r="AV18" i="64"/>
  <c r="BO67" i="29"/>
  <c r="AJ25" i="63"/>
  <c r="AF70" i="63"/>
  <c r="AV54" i="29"/>
  <c r="AJ73" i="63"/>
  <c r="AN66" i="29"/>
  <c r="CA67" i="29"/>
  <c r="AH48" i="63"/>
  <c r="E31" i="35"/>
  <c r="AF73" i="63"/>
  <c r="AX25" i="63"/>
  <c r="AV82" i="29"/>
  <c r="AR64" i="29"/>
  <c r="BY67" i="64"/>
  <c r="K55" i="35"/>
  <c r="Z74" i="35"/>
  <c r="BS60" i="64"/>
  <c r="AV81" i="63"/>
  <c r="AL82" i="63"/>
  <c r="BQ29" i="60"/>
  <c r="BQ54" i="29"/>
  <c r="BI66" i="60"/>
  <c r="AT73" i="29"/>
  <c r="BO27" i="64"/>
  <c r="AX14" i="64"/>
  <c r="BU55" i="64"/>
  <c r="AL12" i="64"/>
  <c r="AX51" i="60"/>
  <c r="AV83" i="63"/>
  <c r="AX27" i="63"/>
  <c r="BW82" i="29"/>
  <c r="BB48" i="29"/>
  <c r="AN70" i="29"/>
  <c r="AN12" i="64"/>
  <c r="AH12" i="60"/>
  <c r="AJ63" i="64"/>
  <c r="BY52" i="29"/>
  <c r="BG18" i="60"/>
  <c r="BW70" i="60"/>
  <c r="BQ63" i="60"/>
  <c r="AV63" i="63"/>
  <c r="CA75" i="29"/>
  <c r="BM57" i="29"/>
  <c r="AJ70" i="64"/>
  <c r="BY73" i="60"/>
  <c r="AF52" i="64"/>
  <c r="AH16" i="64"/>
  <c r="BB61" i="64"/>
  <c r="H46" i="35"/>
  <c r="BK70" i="29"/>
  <c r="AZ66" i="29"/>
  <c r="AJ29" i="60"/>
  <c r="CA54" i="64"/>
  <c r="Q30" i="35"/>
  <c r="AL72" i="64"/>
  <c r="H47" i="35"/>
  <c r="AT60" i="60"/>
  <c r="BW61" i="60"/>
  <c r="BW48" i="64"/>
  <c r="N63" i="35"/>
  <c r="BU51" i="29"/>
  <c r="BO67" i="60"/>
  <c r="AZ58" i="64"/>
  <c r="BK75" i="60"/>
  <c r="T32" i="35"/>
  <c r="AJ60" i="29"/>
  <c r="AT73" i="64"/>
  <c r="AZ23" i="60"/>
  <c r="AN54" i="64"/>
  <c r="AN76" i="29"/>
  <c r="AJ73" i="29"/>
  <c r="BB66" i="29"/>
  <c r="T49" i="35"/>
  <c r="AX58" i="63"/>
  <c r="AJ52" i="64"/>
  <c r="AV66" i="64"/>
  <c r="AF73" i="60"/>
  <c r="AX66" i="60"/>
  <c r="AZ55" i="29"/>
  <c r="BU12" i="64"/>
  <c r="AL75" i="64"/>
  <c r="W20" i="35"/>
  <c r="AH64" i="64"/>
  <c r="K52" i="35"/>
  <c r="BM70" i="60"/>
  <c r="AL23" i="60"/>
  <c r="N61" i="35"/>
  <c r="Z47" i="35"/>
  <c r="Z17" i="35"/>
  <c r="Q16" i="35"/>
  <c r="AL61" i="60"/>
  <c r="BU48" i="29"/>
  <c r="AZ60" i="64"/>
  <c r="AL75" i="29"/>
  <c r="BB57" i="60"/>
  <c r="W73" i="35"/>
  <c r="AL81" i="60"/>
  <c r="Z20" i="35"/>
  <c r="AR79" i="63"/>
  <c r="AX14" i="63"/>
  <c r="AJ57" i="60"/>
  <c r="AH76" i="64"/>
  <c r="AJ81" i="64"/>
  <c r="AT60" i="63"/>
  <c r="AJ61" i="29"/>
  <c r="AP55" i="63"/>
  <c r="BQ48" i="29"/>
  <c r="AV23" i="64"/>
  <c r="AN51" i="60"/>
  <c r="Z16" i="35"/>
  <c r="BY51" i="64"/>
  <c r="AF82" i="64"/>
  <c r="AZ82" i="29"/>
  <c r="BO48" i="29"/>
  <c r="AZ75" i="63"/>
  <c r="AF23" i="63"/>
  <c r="BB51" i="29"/>
  <c r="AZ12" i="64"/>
  <c r="AZ70" i="29"/>
  <c r="W43" i="35"/>
  <c r="BG54" i="60"/>
  <c r="T78" i="35"/>
  <c r="AV75" i="60"/>
  <c r="AR20" i="60"/>
  <c r="BW75" i="60"/>
  <c r="BS79" i="64"/>
  <c r="AL52" i="64"/>
  <c r="AL54" i="29"/>
  <c r="BG61" i="60"/>
  <c r="BO23" i="64"/>
  <c r="AX54" i="60"/>
  <c r="W33" i="35"/>
  <c r="AZ69" i="29"/>
  <c r="AH64" i="29"/>
  <c r="AR29" i="63"/>
  <c r="T52" i="35"/>
  <c r="CC75" i="29"/>
  <c r="AT75" i="63"/>
  <c r="AL57" i="29"/>
  <c r="AL51" i="29"/>
  <c r="AX16" i="64"/>
  <c r="AR54" i="60"/>
  <c r="W32" i="35"/>
  <c r="H19" i="35"/>
  <c r="AX73" i="64"/>
  <c r="AL52" i="63"/>
  <c r="AX76" i="29"/>
  <c r="BB67" i="63"/>
  <c r="AP63" i="64"/>
  <c r="AT70" i="64"/>
  <c r="AF48" i="60"/>
  <c r="AV52" i="29"/>
  <c r="AJ27" i="60"/>
  <c r="AH67" i="29"/>
  <c r="T36" i="35"/>
  <c r="BM64" i="64"/>
  <c r="AT75" i="29"/>
  <c r="BQ70" i="60"/>
  <c r="AZ14" i="63"/>
  <c r="AV75" i="63"/>
  <c r="BY66" i="64"/>
  <c r="AH23" i="64"/>
  <c r="AH69" i="60"/>
  <c r="AJ12" i="60"/>
  <c r="AN69" i="60"/>
  <c r="W36" i="35"/>
  <c r="BW75" i="29"/>
  <c r="AF63" i="29"/>
  <c r="AP67" i="60"/>
  <c r="BI20" i="60"/>
  <c r="BG72" i="64"/>
  <c r="E75" i="35"/>
  <c r="AN81" i="63"/>
  <c r="BG60" i="64"/>
  <c r="AN18" i="64"/>
  <c r="BO69" i="29"/>
  <c r="BI83" i="29"/>
  <c r="AP48" i="60"/>
  <c r="AH12" i="64"/>
  <c r="W55" i="35"/>
  <c r="BS16" i="64"/>
  <c r="N36" i="35"/>
  <c r="AP14" i="60"/>
  <c r="BU79" i="29"/>
  <c r="N72" i="35"/>
  <c r="N21" i="35"/>
  <c r="BM25" i="64"/>
  <c r="N68" i="35"/>
  <c r="CC73" i="29"/>
  <c r="AX69" i="63"/>
  <c r="AZ16" i="63"/>
  <c r="Q57" i="35"/>
  <c r="BI72" i="29"/>
  <c r="CA27" i="60"/>
  <c r="BQ23" i="64"/>
  <c r="AN52" i="60"/>
  <c r="BU48" i="64"/>
  <c r="AV69" i="60"/>
  <c r="Z69" i="35"/>
  <c r="CA23" i="64"/>
  <c r="AZ27" i="64"/>
  <c r="BQ69" i="64"/>
  <c r="BG82" i="64"/>
  <c r="BU66" i="29"/>
  <c r="AP83" i="60"/>
  <c r="BI63" i="60"/>
  <c r="AJ66" i="64"/>
  <c r="W44" i="35"/>
  <c r="AX18" i="64"/>
  <c r="H34" i="35"/>
  <c r="AR76" i="63"/>
  <c r="BS72" i="29"/>
  <c r="AF52" i="29"/>
  <c r="AR23" i="63"/>
  <c r="AF14" i="60"/>
  <c r="AR55" i="64"/>
  <c r="AJ83" i="64"/>
  <c r="AF61" i="29"/>
  <c r="BO18" i="60"/>
  <c r="AR82" i="64"/>
  <c r="BM63" i="64"/>
  <c r="AJ76" i="64"/>
  <c r="AT23" i="60"/>
  <c r="BW14" i="60"/>
  <c r="N33" i="35"/>
  <c r="AP27" i="63"/>
  <c r="BU79" i="64"/>
  <c r="BB83" i="60"/>
  <c r="Q35" i="35"/>
  <c r="AT12" i="60"/>
  <c r="AX75" i="29"/>
  <c r="AT69" i="63"/>
  <c r="AX64" i="29"/>
  <c r="AZ54" i="64"/>
  <c r="AV75" i="64"/>
  <c r="BM70" i="64"/>
  <c r="AL69" i="63"/>
  <c r="Q17" i="35"/>
  <c r="BO54" i="64"/>
  <c r="AZ57" i="29"/>
  <c r="BG72" i="60"/>
  <c r="BU76" i="60"/>
  <c r="E67" i="35"/>
  <c r="H67" i="35"/>
  <c r="N43" i="35"/>
  <c r="AP61" i="29"/>
  <c r="BO79" i="60"/>
  <c r="AZ69" i="60"/>
  <c r="AV54" i="63"/>
  <c r="AV58" i="63"/>
  <c r="AJ58" i="63"/>
  <c r="BB25" i="63"/>
  <c r="CC60" i="29"/>
  <c r="BK48" i="60"/>
  <c r="K61" i="35"/>
  <c r="CA55" i="60"/>
  <c r="AF55" i="64"/>
  <c r="H30" i="35"/>
  <c r="AF12" i="60"/>
  <c r="BB69" i="60"/>
  <c r="AH66" i="64"/>
  <c r="BG27" i="60"/>
  <c r="AF51" i="29"/>
  <c r="AR54" i="64"/>
  <c r="AZ82" i="64"/>
  <c r="N71" i="35"/>
  <c r="E16" i="35"/>
  <c r="BQ52" i="64"/>
  <c r="AH29" i="64"/>
  <c r="AV29" i="64"/>
  <c r="BM66" i="60"/>
  <c r="BW66" i="60"/>
  <c r="T77" i="35"/>
  <c r="N42" i="35"/>
  <c r="AV82" i="64"/>
  <c r="BY57" i="64"/>
  <c r="BY48" i="60"/>
  <c r="AX64" i="60"/>
  <c r="AR73" i="60"/>
  <c r="AZ61" i="63"/>
  <c r="Q23" i="35"/>
  <c r="BI48" i="60"/>
  <c r="AV73" i="60"/>
  <c r="BG79" i="64"/>
  <c r="BS55" i="64"/>
  <c r="CA75" i="60"/>
  <c r="BQ48" i="60"/>
  <c r="CA54" i="29"/>
  <c r="AV16" i="63"/>
  <c r="BM18" i="64"/>
  <c r="AN81" i="29"/>
  <c r="AN48" i="64"/>
  <c r="BG23" i="60"/>
  <c r="BG25" i="60"/>
  <c r="W28" i="35"/>
  <c r="AR20" i="64"/>
  <c r="N25" i="35"/>
  <c r="AP73" i="64"/>
  <c r="BQ82" i="64"/>
  <c r="AN81" i="64"/>
  <c r="BU79" i="60"/>
  <c r="AT20" i="64"/>
  <c r="BY66" i="29"/>
  <c r="N24" i="35"/>
  <c r="BM57" i="64"/>
  <c r="BS54" i="64"/>
  <c r="W69" i="35"/>
  <c r="AJ83" i="63"/>
  <c r="AZ73" i="63"/>
  <c r="BM72" i="60"/>
  <c r="BB73" i="64"/>
  <c r="AP63" i="63"/>
  <c r="BQ75" i="29"/>
  <c r="BG70" i="64"/>
  <c r="BW82" i="60"/>
  <c r="BO60" i="29"/>
  <c r="BY75" i="29"/>
  <c r="AJ67" i="64"/>
  <c r="BK73" i="29"/>
  <c r="AH69" i="63"/>
  <c r="AX67" i="63"/>
  <c r="AF69" i="64"/>
  <c r="AN51" i="29"/>
  <c r="AP63" i="60"/>
  <c r="K65" i="35"/>
  <c r="BO54" i="60"/>
  <c r="AN61" i="63"/>
  <c r="BB58" i="63"/>
  <c r="AJ75" i="64"/>
  <c r="BY14" i="60"/>
  <c r="W50" i="35"/>
  <c r="AZ14" i="64"/>
  <c r="T56" i="35"/>
  <c r="BY64" i="29"/>
  <c r="BO29" i="60"/>
  <c r="BI69" i="60"/>
  <c r="AN64" i="60"/>
  <c r="BO66" i="64"/>
  <c r="BU63" i="64"/>
  <c r="BS83" i="64"/>
  <c r="T55" i="35"/>
  <c r="T30" i="35"/>
  <c r="AR66" i="60"/>
  <c r="AN55" i="64"/>
  <c r="AR69" i="29"/>
  <c r="W46" i="35"/>
  <c r="BO61" i="64"/>
  <c r="AJ70" i="29"/>
  <c r="BB23" i="64"/>
  <c r="AX20" i="60"/>
  <c r="BS55" i="60"/>
  <c r="AP29" i="64"/>
  <c r="AX81" i="64"/>
  <c r="BO76" i="29"/>
  <c r="AF70" i="64"/>
  <c r="BB73" i="29"/>
  <c r="AR58" i="29"/>
  <c r="BU12" i="60"/>
  <c r="BS14" i="60"/>
  <c r="AR75" i="64"/>
  <c r="BO18" i="64"/>
  <c r="Z50" i="35"/>
  <c r="AZ76" i="63"/>
  <c r="AX67" i="29"/>
  <c r="BG63" i="64"/>
  <c r="BM66" i="29"/>
  <c r="AV25" i="64"/>
  <c r="AJ48" i="64"/>
  <c r="AV55" i="60"/>
  <c r="AX20" i="63"/>
  <c r="BS75" i="60"/>
  <c r="AN14" i="63"/>
  <c r="AL66" i="64"/>
  <c r="AP61" i="64"/>
  <c r="BO82" i="29"/>
  <c r="AT83" i="29"/>
  <c r="BY73" i="64"/>
  <c r="AL70" i="64"/>
  <c r="CA69" i="29"/>
  <c r="AZ27" i="60"/>
  <c r="BG12" i="29"/>
  <c r="CC76" i="60"/>
  <c r="BW57" i="64"/>
  <c r="BU20" i="60"/>
  <c r="AJ12" i="63"/>
  <c r="BK82" i="29"/>
  <c r="K33" i="35"/>
  <c r="N17" i="35"/>
  <c r="AR70" i="63"/>
  <c r="AP16" i="64"/>
  <c r="AL14" i="64"/>
  <c r="AV12" i="60"/>
  <c r="AN61" i="29"/>
  <c r="CA64" i="60"/>
  <c r="BQ60" i="29"/>
  <c r="AH69" i="64"/>
  <c r="K73" i="35"/>
  <c r="BI54" i="64"/>
  <c r="BW58" i="64"/>
  <c r="BG51" i="60"/>
  <c r="BB52" i="63"/>
  <c r="BB18" i="63"/>
  <c r="BS67" i="64"/>
  <c r="AX73" i="63"/>
  <c r="W15" i="35"/>
  <c r="T22" i="35"/>
  <c r="AP79" i="63"/>
  <c r="AH58" i="29"/>
  <c r="BS76" i="60"/>
  <c r="AR76" i="64"/>
  <c r="AJ69" i="29"/>
  <c r="BG14" i="60"/>
  <c r="CA67" i="60"/>
  <c r="AP12" i="63"/>
  <c r="CA63" i="60"/>
  <c r="N37" i="35"/>
  <c r="AV54" i="60"/>
  <c r="BM81" i="29"/>
  <c r="AL18" i="60"/>
  <c r="BW72" i="29"/>
  <c r="Z55" i="35"/>
  <c r="E62" i="35"/>
  <c r="E24" i="35"/>
  <c r="W19" i="35"/>
  <c r="BQ75" i="60"/>
  <c r="CC66" i="29"/>
  <c r="BW12" i="60"/>
  <c r="BY72" i="64"/>
  <c r="AZ70" i="64"/>
  <c r="BU73" i="64"/>
  <c r="BG48" i="64"/>
  <c r="CA61" i="60"/>
  <c r="AZ29" i="63"/>
  <c r="AH64" i="63"/>
  <c r="BS23" i="64"/>
  <c r="W29" i="35"/>
  <c r="AN52" i="29"/>
  <c r="AZ64" i="60"/>
  <c r="BS58" i="64"/>
  <c r="AP72" i="60"/>
  <c r="AV83" i="64"/>
  <c r="AH76" i="60"/>
  <c r="BB52" i="29"/>
  <c r="BB54" i="64"/>
  <c r="AT64" i="29"/>
  <c r="AV27" i="64"/>
  <c r="BU60" i="60"/>
  <c r="AZ61" i="60"/>
  <c r="BO57" i="29"/>
  <c r="BI72" i="64"/>
  <c r="BU55" i="60"/>
  <c r="AL83" i="64"/>
  <c r="T42" i="35"/>
  <c r="BK27" i="64"/>
  <c r="AN48" i="60"/>
  <c r="BY23" i="64"/>
  <c r="AR63" i="60"/>
  <c r="BI79" i="64"/>
  <c r="CA83" i="64"/>
  <c r="BW72" i="64"/>
  <c r="AP69" i="60"/>
  <c r="AV69" i="29"/>
  <c r="AZ83" i="60"/>
  <c r="E69" i="35"/>
  <c r="AJ12" i="64"/>
  <c r="BS60" i="60"/>
  <c r="AJ83" i="29"/>
  <c r="AT18" i="64"/>
  <c r="E52" i="35"/>
  <c r="AZ16" i="64"/>
  <c r="BU70" i="60"/>
  <c r="AH63" i="60"/>
  <c r="AR48" i="64"/>
  <c r="W70" i="35"/>
  <c r="AJ55" i="29"/>
  <c r="BY25" i="60"/>
  <c r="N41" i="35"/>
  <c r="AH12" i="63"/>
  <c r="BU64" i="29"/>
  <c r="AX57" i="63"/>
  <c r="BG23" i="64"/>
  <c r="BM20" i="64"/>
  <c r="BS27" i="60"/>
  <c r="AP18" i="63"/>
  <c r="BB83" i="29"/>
  <c r="BQ20" i="60"/>
  <c r="Q62" i="35"/>
  <c r="AL70" i="60"/>
  <c r="BU23" i="64"/>
  <c r="BS70" i="29"/>
  <c r="AZ55" i="63"/>
  <c r="AJ48" i="29"/>
  <c r="AN67" i="60"/>
  <c r="BK69" i="64"/>
  <c r="BO70" i="60"/>
  <c r="AN83" i="64"/>
  <c r="BU57" i="60"/>
  <c r="AV57" i="64"/>
  <c r="E47" i="35"/>
  <c r="BS70" i="60"/>
  <c r="CA76" i="64"/>
  <c r="CA55" i="29"/>
  <c r="CC48" i="60"/>
  <c r="AN79" i="63"/>
  <c r="AT51" i="29"/>
  <c r="BY76" i="29"/>
  <c r="BU18" i="60"/>
  <c r="BS63" i="29"/>
  <c r="CA79" i="29"/>
  <c r="BY79" i="64"/>
  <c r="AX29" i="60"/>
  <c r="BB70" i="64"/>
  <c r="AF66" i="63"/>
  <c r="CA67" i="64"/>
  <c r="CC60" i="64"/>
  <c r="BO51" i="29"/>
  <c r="AT58" i="60"/>
  <c r="BY48" i="29"/>
  <c r="AH25" i="60"/>
  <c r="N55" i="35"/>
  <c r="AL57" i="64"/>
  <c r="CC72" i="64"/>
  <c r="N67" i="35"/>
  <c r="BG52" i="64"/>
  <c r="BG70" i="60"/>
  <c r="BO81" i="29"/>
  <c r="AJ64" i="64"/>
  <c r="AJ58" i="60"/>
  <c r="K17" i="35"/>
  <c r="BB60" i="64"/>
  <c r="AX55" i="64"/>
  <c r="AP16" i="63"/>
  <c r="AZ72" i="63"/>
  <c r="AL70" i="29"/>
  <c r="W39" i="35"/>
  <c r="CA20" i="64"/>
  <c r="AR29" i="60"/>
  <c r="AT63" i="29"/>
  <c r="CC61" i="60"/>
  <c r="K45" i="35"/>
  <c r="BU55" i="29"/>
  <c r="BS66" i="60"/>
  <c r="Q48" i="35"/>
  <c r="BK23" i="60"/>
  <c r="AL20" i="63"/>
  <c r="BI83" i="60"/>
  <c r="AF75" i="64"/>
  <c r="AR72" i="64"/>
  <c r="AN75" i="63"/>
  <c r="AN54" i="29"/>
  <c r="BM63" i="60"/>
  <c r="AH51" i="64"/>
  <c r="CA60" i="60"/>
  <c r="Q50" i="35"/>
  <c r="AN72" i="60"/>
  <c r="BY63" i="29"/>
  <c r="BY69" i="60"/>
  <c r="AX63" i="64"/>
  <c r="AH72" i="29"/>
  <c r="H32" i="35"/>
  <c r="BI63" i="29"/>
  <c r="W60" i="35"/>
  <c r="E60" i="35"/>
  <c r="W30" i="35"/>
  <c r="BB67" i="60"/>
  <c r="AH81" i="64"/>
  <c r="AL58" i="29"/>
  <c r="BK54" i="60"/>
  <c r="BI69" i="64"/>
  <c r="AV14" i="63"/>
  <c r="Z44" i="35"/>
  <c r="AJ73" i="60"/>
  <c r="AL67" i="64"/>
  <c r="BW61" i="29"/>
  <c r="BS57" i="60"/>
  <c r="AR14" i="64"/>
  <c r="AV60" i="29"/>
  <c r="BI20" i="64"/>
  <c r="BW64" i="60"/>
  <c r="AR52" i="64"/>
  <c r="BW52" i="29"/>
  <c r="BU58" i="29"/>
  <c r="Q29" i="35"/>
  <c r="Z15" i="35"/>
  <c r="AF69" i="60"/>
  <c r="AN66" i="64"/>
  <c r="AL55" i="60"/>
  <c r="Z33" i="35"/>
  <c r="CA60" i="64"/>
  <c r="AP70" i="64"/>
  <c r="Z63" i="35"/>
  <c r="BG76" i="64"/>
  <c r="AJ14" i="64"/>
  <c r="BM60" i="29"/>
  <c r="AP72" i="29"/>
  <c r="AN79" i="60"/>
  <c r="BK20" i="60"/>
  <c r="K36" i="35"/>
  <c r="AZ25" i="64"/>
  <c r="Z37" i="35"/>
  <c r="AF51" i="60"/>
  <c r="CA82" i="29"/>
  <c r="BW73" i="29"/>
  <c r="BM66" i="64"/>
  <c r="BM23" i="64"/>
  <c r="AH57" i="60"/>
  <c r="AP64" i="63"/>
  <c r="BK58" i="60"/>
  <c r="BB75" i="64"/>
  <c r="AZ69" i="64"/>
  <c r="BG70" i="29"/>
  <c r="AJ55" i="60"/>
  <c r="BM60" i="60"/>
  <c r="BY79" i="29"/>
  <c r="H44" i="35"/>
  <c r="AR73" i="29"/>
  <c r="AV73" i="63"/>
  <c r="BG16" i="60"/>
  <c r="CC79" i="64"/>
  <c r="W61" i="35"/>
  <c r="E50" i="35"/>
  <c r="AT48" i="64"/>
  <c r="CC61" i="29"/>
  <c r="BG76" i="60"/>
  <c r="BK51" i="60"/>
  <c r="CC16" i="60"/>
  <c r="H45" i="35"/>
  <c r="AJ54" i="29"/>
  <c r="AF48" i="63"/>
  <c r="BG61" i="29"/>
  <c r="AF51" i="63"/>
  <c r="AN70" i="64"/>
  <c r="CA57" i="60"/>
  <c r="BY27" i="60"/>
  <c r="BY18" i="64"/>
  <c r="H60" i="35"/>
  <c r="AT16" i="64"/>
  <c r="AP27" i="64"/>
  <c r="AR64" i="63"/>
  <c r="E73" i="35"/>
  <c r="W52" i="35"/>
  <c r="AX66" i="63"/>
  <c r="AP79" i="60"/>
  <c r="AF18" i="63"/>
  <c r="AV63" i="64"/>
  <c r="AT81" i="64"/>
  <c r="AF48" i="64"/>
  <c r="AL69" i="64"/>
  <c r="BW70" i="29"/>
  <c r="AN14" i="60"/>
  <c r="BM69" i="60"/>
  <c r="AZ54" i="29"/>
  <c r="CA12" i="64"/>
  <c r="BM54" i="29"/>
  <c r="AR51" i="60"/>
  <c r="BM58" i="29"/>
  <c r="AT69" i="60"/>
  <c r="BK25" i="64"/>
  <c r="BS73" i="60"/>
  <c r="AL48" i="60"/>
  <c r="T33" i="35"/>
  <c r="BU54" i="29"/>
  <c r="AL57" i="60"/>
  <c r="AV67" i="29"/>
  <c r="AV66" i="63"/>
  <c r="BO51" i="60"/>
  <c r="AF81" i="29"/>
  <c r="K47" i="35"/>
  <c r="CC79" i="29"/>
  <c r="AT54" i="60"/>
  <c r="BY48" i="64"/>
  <c r="AH81" i="60"/>
  <c r="AJ67" i="60"/>
  <c r="AL48" i="29"/>
  <c r="AX60" i="29"/>
  <c r="AT23" i="64"/>
  <c r="K39" i="35"/>
  <c r="AF70" i="60"/>
  <c r="BG48" i="29"/>
  <c r="BY54" i="29"/>
  <c r="CC67" i="29"/>
  <c r="BS70" i="64"/>
  <c r="AZ76" i="64"/>
  <c r="BK75" i="64"/>
  <c r="AZ20" i="64"/>
  <c r="AP54" i="63"/>
  <c r="AV16" i="64"/>
  <c r="AZ48" i="63"/>
  <c r="AL52" i="60"/>
  <c r="BO12" i="60"/>
  <c r="AV72" i="64"/>
  <c r="AF64" i="60"/>
  <c r="BG58" i="64"/>
  <c r="AR81" i="60"/>
  <c r="BQ76" i="29"/>
  <c r="AV52" i="60"/>
  <c r="BW57" i="60"/>
  <c r="CC81" i="29"/>
  <c r="BY16" i="60"/>
  <c r="Z54" i="35"/>
  <c r="AR81" i="63"/>
  <c r="Q26" i="35"/>
  <c r="BK18" i="60"/>
  <c r="AF75" i="29"/>
  <c r="AP20" i="63"/>
  <c r="K58" i="35"/>
  <c r="AZ72" i="64"/>
  <c r="E39" i="35"/>
  <c r="AF83" i="64"/>
  <c r="AV14" i="64"/>
  <c r="BK51" i="29"/>
  <c r="CC83" i="60"/>
  <c r="AT52" i="29"/>
  <c r="BS20" i="60"/>
  <c r="AF79" i="64"/>
  <c r="BQ25" i="64"/>
  <c r="AX51" i="64"/>
  <c r="BY69" i="64"/>
  <c r="BW52" i="64"/>
  <c r="BY70" i="60"/>
  <c r="BB14" i="63"/>
  <c r="AP60" i="63"/>
  <c r="AN57" i="64"/>
  <c r="E58" i="35"/>
  <c r="AR60" i="29"/>
  <c r="AZ67" i="63"/>
  <c r="AF54" i="60"/>
  <c r="BW27" i="60"/>
  <c r="BW69" i="29"/>
  <c r="BU67" i="64"/>
  <c r="AZ63" i="29"/>
  <c r="AF54" i="29"/>
  <c r="AN51" i="64"/>
  <c r="CA82" i="60"/>
  <c r="Z61" i="35"/>
  <c r="AL73" i="60"/>
  <c r="AH18" i="60"/>
  <c r="BS61" i="60"/>
  <c r="W18" i="35"/>
  <c r="H51" i="35"/>
  <c r="AN73" i="29"/>
  <c r="AT79" i="63"/>
  <c r="BK72" i="29"/>
  <c r="E23" i="35"/>
  <c r="AV48" i="63"/>
  <c r="AF57" i="60"/>
  <c r="N34" i="35"/>
  <c r="AJ61" i="64"/>
  <c r="BK76" i="64"/>
  <c r="BB75" i="29"/>
  <c r="BO72" i="64"/>
  <c r="AX51" i="63"/>
  <c r="AT66" i="29"/>
  <c r="BI82" i="29"/>
  <c r="AR16" i="63"/>
  <c r="BW64" i="64"/>
  <c r="AX23" i="63"/>
  <c r="AT29" i="64"/>
  <c r="BU67" i="29"/>
  <c r="AX76" i="60"/>
  <c r="N65" i="35"/>
  <c r="BU82" i="64"/>
  <c r="BK63" i="64"/>
  <c r="AV79" i="60"/>
  <c r="BM83" i="60"/>
  <c r="BI16" i="60"/>
  <c r="AF51" i="64"/>
  <c r="BB54" i="60"/>
  <c r="AJ52" i="29"/>
  <c r="AP25" i="63"/>
  <c r="AL70" i="63"/>
  <c r="BB72" i="29"/>
  <c r="CC27" i="64"/>
  <c r="N62" i="35"/>
  <c r="BY58" i="29"/>
  <c r="BQ58" i="29"/>
  <c r="CA51" i="60"/>
  <c r="AN54" i="60"/>
  <c r="AJ55" i="64"/>
  <c r="Q55" i="35"/>
  <c r="H72" i="35"/>
  <c r="E38" i="35"/>
  <c r="BQ66" i="60"/>
  <c r="BK23" i="64"/>
  <c r="AL72" i="63"/>
  <c r="AJ48" i="63"/>
  <c r="H33" i="35"/>
  <c r="H23" i="35"/>
  <c r="AP67" i="64"/>
  <c r="BB76" i="63"/>
  <c r="BU48" i="60"/>
  <c r="AT69" i="29"/>
  <c r="AX29" i="64"/>
  <c r="AH29" i="63"/>
  <c r="Q61" i="35"/>
  <c r="K51" i="35"/>
  <c r="AR66" i="63"/>
  <c r="AP54" i="29"/>
  <c r="AJ20" i="63"/>
  <c r="BO25" i="64"/>
  <c r="AJ18" i="60"/>
  <c r="BQ82" i="29"/>
  <c r="CC55" i="29"/>
  <c r="AL72" i="60"/>
  <c r="BQ81" i="64"/>
  <c r="BM61" i="60"/>
  <c r="Q20" i="35"/>
  <c r="BQ73" i="64"/>
  <c r="AJ69" i="64"/>
  <c r="AH73" i="29"/>
  <c r="AP14" i="64"/>
  <c r="W42" i="35"/>
  <c r="AL29" i="64"/>
  <c r="AR25" i="60"/>
  <c r="BO20" i="60"/>
  <c r="AT29" i="63"/>
  <c r="BY57" i="29"/>
  <c r="BS69" i="64"/>
  <c r="CC48" i="64"/>
  <c r="T20" i="35"/>
  <c r="Z35" i="35"/>
  <c r="AF16" i="64"/>
  <c r="BB16" i="64"/>
  <c r="BW58" i="60"/>
  <c r="AR76" i="60"/>
  <c r="BB75" i="63"/>
  <c r="BG12" i="60"/>
  <c r="BM55" i="64"/>
  <c r="AF25" i="63"/>
  <c r="BS23" i="60"/>
  <c r="BB61" i="60"/>
  <c r="H17" i="35"/>
  <c r="BQ81" i="60"/>
  <c r="AX76" i="64"/>
  <c r="AN23" i="63"/>
  <c r="AT57" i="60"/>
  <c r="BY61" i="60"/>
  <c r="AH76" i="29"/>
  <c r="BQ76" i="64"/>
  <c r="BO54" i="29"/>
  <c r="AX48" i="60"/>
  <c r="AN48" i="29"/>
  <c r="AR27" i="64"/>
  <c r="Z51" i="35"/>
  <c r="E33" i="35"/>
  <c r="W47" i="35"/>
  <c r="BQ18" i="64"/>
  <c r="BG79" i="60"/>
  <c r="BS58" i="29"/>
  <c r="AV63" i="60"/>
  <c r="AX12" i="60"/>
  <c r="AR81" i="64"/>
  <c r="K25" i="35"/>
  <c r="Z64" i="35"/>
  <c r="AL82" i="64"/>
  <c r="BO73" i="29"/>
  <c r="BS69" i="29"/>
  <c r="AV23" i="63"/>
  <c r="BS60" i="29"/>
  <c r="K54" i="35"/>
  <c r="BO69" i="64"/>
  <c r="N35" i="35"/>
  <c r="BM82" i="64"/>
  <c r="AL51" i="60"/>
  <c r="BM55" i="60"/>
  <c r="AF63" i="63"/>
  <c r="BU63" i="60"/>
  <c r="AT12" i="64"/>
  <c r="BY18" i="60"/>
  <c r="T68" i="35"/>
  <c r="BB20" i="60"/>
  <c r="AT72" i="29"/>
  <c r="BK79" i="29"/>
  <c r="AR72" i="60"/>
  <c r="AX73" i="29"/>
  <c r="BU63" i="29"/>
  <c r="AP70" i="63"/>
  <c r="CC55" i="60"/>
  <c r="BW66" i="64"/>
  <c r="AF76" i="63"/>
  <c r="AH52" i="63"/>
  <c r="BG66" i="29"/>
  <c r="AR23" i="60"/>
  <c r="AN25" i="64"/>
  <c r="K64" i="35"/>
  <c r="BK81" i="60"/>
  <c r="AF61" i="64"/>
  <c r="BQ82" i="60"/>
  <c r="BG55" i="29"/>
  <c r="AJ29" i="63"/>
  <c r="T46" i="35"/>
  <c r="AR12" i="64"/>
  <c r="AR69" i="64"/>
  <c r="BG73" i="60"/>
  <c r="AP27" i="60"/>
  <c r="AT81" i="60"/>
  <c r="CA48" i="64"/>
  <c r="AN66" i="60"/>
  <c r="AV64" i="64"/>
  <c r="AL20" i="60"/>
  <c r="AL81" i="29"/>
  <c r="AL75" i="60"/>
  <c r="CC81" i="60"/>
  <c r="CA66" i="60"/>
  <c r="N16" i="35"/>
  <c r="BU16" i="64"/>
  <c r="BB64" i="29"/>
  <c r="T25" i="35"/>
  <c r="Q41" i="35"/>
  <c r="BK61" i="64"/>
  <c r="AT69" i="64"/>
  <c r="AR75" i="29"/>
  <c r="BO79" i="29"/>
  <c r="CA64" i="64"/>
  <c r="AL67" i="60"/>
  <c r="BQ57" i="64"/>
  <c r="AL16" i="64"/>
  <c r="AH82" i="29"/>
  <c r="BQ76" i="60"/>
  <c r="BG55" i="60"/>
  <c r="AN58" i="60"/>
  <c r="AT70" i="60"/>
  <c r="AV52" i="63"/>
  <c r="AH52" i="29"/>
  <c r="CC25" i="64"/>
  <c r="BQ72" i="29"/>
  <c r="BM48" i="29"/>
  <c r="AV67" i="63"/>
  <c r="AZ58" i="60"/>
  <c r="K68" i="35"/>
  <c r="AL73" i="29"/>
  <c r="AV12" i="63"/>
  <c r="BW54" i="64"/>
  <c r="Q65" i="35"/>
  <c r="Q37" i="35"/>
  <c r="AN16" i="64"/>
  <c r="AR23" i="64"/>
  <c r="AP20" i="60"/>
  <c r="BK63" i="29"/>
  <c r="AP29" i="63"/>
  <c r="BW83" i="29"/>
  <c r="H42" i="35"/>
  <c r="BW79" i="64"/>
  <c r="AT55" i="64"/>
  <c r="BG83" i="64"/>
  <c r="AZ79" i="29"/>
  <c r="AV63" i="29"/>
  <c r="BY60" i="60"/>
  <c r="BM51" i="29"/>
  <c r="AL60" i="64"/>
  <c r="Z38" i="35"/>
  <c r="BK66" i="64"/>
  <c r="AF83" i="63"/>
  <c r="AN58" i="29"/>
  <c r="AR79" i="64"/>
  <c r="BK66" i="29"/>
  <c r="BM48" i="64"/>
  <c r="AZ20" i="60"/>
  <c r="BU67" i="60"/>
  <c r="AV61" i="29"/>
  <c r="BK76" i="29"/>
  <c r="AN58" i="64"/>
  <c r="AP61" i="60"/>
  <c r="K23" i="35"/>
  <c r="AR55" i="60"/>
  <c r="BM67" i="60"/>
  <c r="AN83" i="60"/>
  <c r="AV70" i="63"/>
  <c r="H22" i="35"/>
  <c r="AZ52" i="63"/>
  <c r="BO12" i="64"/>
  <c r="BQ83" i="29"/>
  <c r="BK60" i="60"/>
  <c r="AN12" i="60"/>
  <c r="AP75" i="29"/>
  <c r="E36" i="35"/>
  <c r="T59" i="35"/>
  <c r="W65" i="35"/>
  <c r="W76" i="35"/>
  <c r="AV55" i="63"/>
  <c r="AT83" i="63"/>
  <c r="BB73" i="63"/>
  <c r="AV58" i="64"/>
  <c r="H18" i="35"/>
  <c r="AZ64" i="29"/>
  <c r="BB82" i="29"/>
  <c r="BO67" i="64"/>
  <c r="BK20" i="64"/>
  <c r="AF55" i="29"/>
  <c r="AJ55" i="63"/>
  <c r="AH73" i="60"/>
  <c r="BM12" i="60"/>
  <c r="T75" i="35"/>
  <c r="AR67" i="60"/>
  <c r="BO75" i="64"/>
  <c r="AX69" i="60"/>
  <c r="BW51" i="29"/>
  <c r="AP58" i="64"/>
  <c r="BO52" i="60"/>
  <c r="H78" i="35"/>
  <c r="BY76" i="64"/>
  <c r="N38" i="35"/>
  <c r="BB29" i="60"/>
  <c r="AT27" i="63"/>
  <c r="AV23" i="60"/>
  <c r="AH54" i="60"/>
  <c r="Q58" i="35"/>
  <c r="CC12" i="60"/>
  <c r="BB81" i="63"/>
  <c r="AL18" i="63"/>
  <c r="AZ72" i="29"/>
  <c r="AF20" i="60"/>
  <c r="H43" i="35"/>
  <c r="AP75" i="63"/>
  <c r="BU81" i="29"/>
  <c r="AV76" i="60"/>
  <c r="BQ83" i="60"/>
  <c r="AR27" i="63"/>
  <c r="H15" i="35"/>
  <c r="AV55" i="29"/>
  <c r="AX83" i="60"/>
  <c r="AN57" i="29"/>
  <c r="AF69" i="29"/>
  <c r="BU75" i="64"/>
  <c r="AF60" i="60"/>
  <c r="AF73" i="64"/>
  <c r="AL18" i="64"/>
  <c r="AF66" i="60"/>
  <c r="BU52" i="60"/>
  <c r="H54" i="35"/>
  <c r="W58" i="35"/>
  <c r="BI83" i="64"/>
  <c r="W21" i="35"/>
  <c r="AT64" i="63"/>
  <c r="AN69" i="63"/>
  <c r="BK61" i="60"/>
  <c r="AZ81" i="63"/>
  <c r="AZ16" i="60"/>
  <c r="BO52" i="64"/>
  <c r="BM67" i="64"/>
  <c r="BG69" i="64"/>
  <c r="BB48" i="64"/>
  <c r="AJ66" i="29"/>
  <c r="AH23" i="63"/>
  <c r="AZ67" i="29"/>
  <c r="AL55" i="29"/>
  <c r="BW82" i="64"/>
  <c r="Q71" i="35"/>
  <c r="N52" i="35"/>
  <c r="BW25" i="60"/>
  <c r="AF73" i="29"/>
  <c r="AR18" i="60"/>
  <c r="Q52" i="35"/>
  <c r="N46" i="35"/>
  <c r="AZ20" i="63"/>
  <c r="CA72" i="29"/>
  <c r="AP66" i="60"/>
  <c r="CA70" i="60"/>
  <c r="Q69" i="35"/>
  <c r="AV83" i="29"/>
  <c r="BQ79" i="60"/>
  <c r="AH54" i="29"/>
  <c r="BW25" i="64"/>
  <c r="Z43" i="35"/>
  <c r="AT83" i="64"/>
  <c r="AZ63" i="63"/>
  <c r="AJ18" i="63"/>
  <c r="AZ60" i="60"/>
  <c r="BG48" i="60"/>
  <c r="BB82" i="60"/>
  <c r="BW61" i="64"/>
  <c r="BK73" i="64"/>
  <c r="E43" i="35"/>
  <c r="CA58" i="60"/>
  <c r="AZ55" i="60"/>
  <c r="Q32" i="35"/>
  <c r="BS66" i="29"/>
  <c r="BO61" i="60"/>
  <c r="BK76" i="60"/>
  <c r="T72" i="35"/>
  <c r="BU82" i="29"/>
  <c r="BB79" i="29"/>
  <c r="CC23" i="60"/>
  <c r="H56" i="35"/>
  <c r="AH25" i="63"/>
  <c r="N69" i="35"/>
  <c r="BG73" i="64"/>
  <c r="AF12" i="63"/>
  <c r="AN76" i="64"/>
  <c r="AR83" i="63"/>
  <c r="W68" i="35"/>
  <c r="H59" i="35"/>
  <c r="Z68" i="35"/>
  <c r="AH63" i="63"/>
  <c r="BW81" i="29"/>
  <c r="AX72" i="29"/>
  <c r="BY70" i="64"/>
  <c r="AF72" i="64"/>
  <c r="CA29" i="64"/>
  <c r="AT66" i="64"/>
  <c r="CC70" i="60"/>
  <c r="AL29" i="60"/>
  <c r="BK83" i="60"/>
  <c r="AH79" i="60"/>
  <c r="Z59" i="35"/>
  <c r="K34" i="35"/>
  <c r="W62" i="35"/>
  <c r="Z57" i="35"/>
  <c r="AV72" i="63"/>
  <c r="CC75" i="60"/>
  <c r="AN70" i="60"/>
  <c r="BW23" i="60"/>
  <c r="BG63" i="60"/>
  <c r="Q25" i="35"/>
  <c r="AN69" i="64"/>
  <c r="AL14" i="60"/>
  <c r="AT25" i="64"/>
  <c r="AR16" i="60"/>
  <c r="AR82" i="63"/>
  <c r="AJ81" i="29"/>
  <c r="T51" i="35"/>
  <c r="BK79" i="64"/>
  <c r="CC16" i="64"/>
  <c r="Z49" i="35"/>
  <c r="AX25" i="64"/>
  <c r="BS82" i="29"/>
  <c r="BY83" i="29"/>
  <c r="AH72" i="60"/>
  <c r="AX25" i="60"/>
  <c r="AX75" i="64"/>
  <c r="AN72" i="29"/>
  <c r="BS64" i="64"/>
  <c r="BQ69" i="29"/>
  <c r="AF58" i="29"/>
  <c r="AH70" i="60"/>
  <c r="AV81" i="60"/>
  <c r="AZ57" i="64"/>
  <c r="AR83" i="64"/>
  <c r="AZ79" i="60"/>
  <c r="BB55" i="29"/>
  <c r="AT67" i="29"/>
  <c r="BO82" i="64"/>
  <c r="BM63" i="29"/>
  <c r="BU27" i="64"/>
  <c r="W59" i="35"/>
  <c r="AR66" i="29"/>
  <c r="AV20" i="63"/>
  <c r="AP83" i="63"/>
  <c r="K77" i="35"/>
  <c r="AZ54" i="60"/>
  <c r="AN25" i="60"/>
  <c r="BW51" i="60"/>
  <c r="AX55" i="29"/>
  <c r="BW81" i="64"/>
  <c r="Z34" i="35"/>
  <c r="T26" i="35"/>
  <c r="BM54" i="64"/>
  <c r="AZ63" i="60"/>
  <c r="BI51" i="60"/>
  <c r="BM29" i="60"/>
  <c r="AP73" i="29"/>
  <c r="AT57" i="64"/>
  <c r="E72" i="35"/>
  <c r="AH67" i="64"/>
  <c r="AH83" i="64"/>
  <c r="BQ66" i="64"/>
  <c r="BY52" i="60"/>
  <c r="AP82" i="60"/>
  <c r="AN81" i="60"/>
  <c r="AX27" i="60"/>
  <c r="BM51" i="64"/>
  <c r="Q36" i="35"/>
  <c r="CA57" i="64"/>
  <c r="AT14" i="60"/>
  <c r="AX70" i="60"/>
  <c r="W45" i="35"/>
  <c r="AN73" i="60"/>
  <c r="AH20" i="60"/>
  <c r="BQ67" i="60"/>
  <c r="AJ69" i="60"/>
  <c r="AL51" i="63"/>
  <c r="BB57" i="29"/>
  <c r="K29" i="35"/>
  <c r="BU29" i="64"/>
  <c r="AP18" i="60"/>
  <c r="BU73" i="60"/>
  <c r="BB63" i="64"/>
  <c r="Q75" i="35"/>
  <c r="BK12" i="64"/>
  <c r="K48" i="35"/>
  <c r="AP73" i="63"/>
  <c r="AJ79" i="63"/>
  <c r="BS79" i="29"/>
  <c r="AL63" i="63"/>
  <c r="N19" i="35"/>
  <c r="AF25" i="64"/>
  <c r="AL76" i="64"/>
  <c r="AJ16" i="63"/>
  <c r="T73" i="35"/>
  <c r="AN63" i="60"/>
  <c r="BB82" i="64"/>
  <c r="AT29" i="60"/>
  <c r="BU76" i="29"/>
  <c r="BQ27" i="60"/>
  <c r="BW51" i="64"/>
  <c r="BY12" i="60"/>
  <c r="BQ54" i="64"/>
  <c r="BG54" i="64"/>
  <c r="BQ52" i="60"/>
  <c r="CA18" i="60"/>
  <c r="AR60" i="60"/>
  <c r="Q31" i="35"/>
  <c r="BG29" i="60"/>
  <c r="BY82" i="64"/>
  <c r="BW75" i="64"/>
  <c r="BG81" i="29"/>
  <c r="BI66" i="29"/>
  <c r="AR52" i="63"/>
  <c r="BW55" i="64"/>
  <c r="Z21" i="35"/>
  <c r="N31" i="35"/>
  <c r="AJ57" i="64"/>
  <c r="AR75" i="63"/>
  <c r="BB29" i="63"/>
  <c r="BG75" i="29"/>
  <c r="AJ70" i="60"/>
  <c r="E18" i="35"/>
  <c r="W51" i="35"/>
  <c r="AF66" i="64"/>
  <c r="BY67" i="60"/>
  <c r="BB23" i="63"/>
  <c r="AN58" i="63"/>
  <c r="AF64" i="63"/>
  <c r="BS73" i="64"/>
  <c r="AZ51" i="64"/>
  <c r="BI48" i="29"/>
  <c r="BM61" i="29"/>
  <c r="AZ58" i="29"/>
  <c r="N78" i="35"/>
  <c r="AX16" i="60"/>
  <c r="BK83" i="29"/>
  <c r="AX18" i="60"/>
  <c r="BM18" i="60"/>
  <c r="AN23" i="64"/>
  <c r="AT18" i="60"/>
  <c r="E54" i="35"/>
  <c r="AV20" i="64"/>
  <c r="AT16" i="60"/>
  <c r="AF60" i="63"/>
  <c r="AN63" i="63"/>
  <c r="BY54" i="60"/>
  <c r="K56" i="35"/>
  <c r="BG73" i="29"/>
  <c r="AH70" i="29"/>
  <c r="AJ76" i="29"/>
  <c r="CC29" i="60"/>
  <c r="BY60" i="64"/>
  <c r="BQ60" i="64"/>
  <c r="AV60" i="64"/>
  <c r="BQ20" i="64"/>
  <c r="BK16" i="64"/>
  <c r="AN16" i="63"/>
  <c r="BS51" i="29"/>
  <c r="AJ52" i="60"/>
  <c r="AN14" i="64"/>
  <c r="AZ48" i="60"/>
  <c r="E21" i="35"/>
  <c r="BO58" i="60"/>
  <c r="BW54" i="60"/>
  <c r="AF55" i="63"/>
  <c r="BB67" i="29"/>
  <c r="Z65" i="35"/>
  <c r="Z25" i="35"/>
  <c r="BW60" i="64"/>
  <c r="AT67" i="63"/>
  <c r="AP54" i="64"/>
  <c r="BQ61" i="29"/>
  <c r="AT64" i="60"/>
  <c r="AT81" i="63"/>
  <c r="AP48" i="63"/>
  <c r="E30" i="35"/>
  <c r="N54" i="35"/>
  <c r="E26" i="35"/>
  <c r="T54" i="35"/>
  <c r="BG57" i="29"/>
  <c r="BG60" i="29"/>
  <c r="BO83" i="60"/>
  <c r="BS16" i="60"/>
  <c r="N51" i="35"/>
  <c r="BB69" i="64"/>
  <c r="T39" i="35"/>
  <c r="BK60" i="64"/>
  <c r="AT82" i="64"/>
  <c r="K46" i="35"/>
  <c r="BB14" i="60"/>
  <c r="AR70" i="60"/>
  <c r="BW67" i="29"/>
  <c r="CC52" i="60"/>
  <c r="CA51" i="64"/>
  <c r="BM52" i="29"/>
  <c r="AV81" i="29"/>
  <c r="BU64" i="60"/>
  <c r="BM75" i="60"/>
  <c r="BS20" i="64"/>
  <c r="Z46" i="35"/>
  <c r="AX79" i="64"/>
  <c r="BI60" i="29"/>
  <c r="BM60" i="64"/>
  <c r="BY63" i="60"/>
  <c r="BG51" i="64"/>
  <c r="BW70" i="64"/>
  <c r="AX63" i="63"/>
  <c r="BB72" i="60"/>
  <c r="BQ16" i="60"/>
  <c r="AH58" i="60"/>
  <c r="Q22" i="35"/>
  <c r="BU54" i="60"/>
  <c r="T74" i="35"/>
  <c r="BW48" i="29"/>
  <c r="BW81" i="60"/>
  <c r="CC25" i="60"/>
  <c r="AP64" i="60"/>
  <c r="H25" i="35"/>
  <c r="T24" i="35"/>
  <c r="CC14" i="60"/>
  <c r="AR70" i="64"/>
  <c r="BM79" i="60"/>
  <c r="AR58" i="60"/>
  <c r="E51" i="35"/>
  <c r="Q73" i="35"/>
  <c r="BU73" i="29"/>
  <c r="AT20" i="63"/>
  <c r="BU20" i="64"/>
  <c r="BK55" i="60"/>
  <c r="T62" i="35"/>
  <c r="AV64" i="60"/>
  <c r="T71" i="35"/>
  <c r="AL20" i="64"/>
  <c r="AV48" i="29"/>
  <c r="BB73" i="60"/>
  <c r="AL75" i="63"/>
  <c r="AT57" i="29"/>
  <c r="AV79" i="29"/>
  <c r="H74" i="35"/>
  <c r="AL73" i="63"/>
  <c r="AP66" i="63"/>
  <c r="BO70" i="29"/>
  <c r="BG81" i="64"/>
  <c r="BY55" i="60"/>
  <c r="N74" i="35"/>
  <c r="AH52" i="60"/>
  <c r="CC67" i="64"/>
  <c r="BW57" i="29"/>
  <c r="E44" i="35"/>
  <c r="BW48" i="60"/>
  <c r="AJ57" i="29"/>
  <c r="BI75" i="29"/>
  <c r="BG66" i="60"/>
  <c r="BI67" i="29"/>
  <c r="BI55" i="29"/>
  <c r="BI61" i="29"/>
  <c r="BI64" i="29"/>
  <c r="T28" i="35"/>
  <c r="BS61" i="64"/>
  <c r="BI73" i="29"/>
  <c r="AV55" i="64"/>
  <c r="BI52" i="29"/>
  <c r="BI70" i="29"/>
  <c r="BI76" i="29"/>
  <c r="E68" i="35"/>
  <c r="BI58" i="29"/>
  <c r="CC27" i="29"/>
  <c r="CC18" i="29"/>
  <c r="CC25" i="29"/>
  <c r="BO23" i="29"/>
  <c r="CC16" i="29"/>
  <c r="BO27" i="29"/>
  <c r="AN29" i="29"/>
  <c r="BO18" i="29"/>
  <c r="BB29" i="29"/>
  <c r="BO29" i="29"/>
  <c r="CC29" i="29"/>
  <c r="BO16" i="29"/>
  <c r="CC20" i="29"/>
  <c r="CC14" i="29"/>
  <c r="BO25" i="29"/>
  <c r="CC23" i="29"/>
  <c r="BO14" i="29"/>
  <c r="BB12" i="29"/>
  <c r="BB20" i="29"/>
  <c r="AN27" i="29"/>
  <c r="BO12" i="29"/>
  <c r="BB23" i="29"/>
  <c r="AN12" i="29"/>
  <c r="CC12" i="29"/>
  <c r="BB27" i="29"/>
  <c r="BB14" i="29"/>
  <c r="BB25" i="29"/>
  <c r="BO20" i="29"/>
  <c r="AN14" i="29"/>
  <c r="BB18" i="29"/>
  <c r="AN25" i="29"/>
  <c r="AN23" i="29"/>
  <c r="AN18" i="29"/>
  <c r="AN20" i="29"/>
  <c r="BB16" i="29"/>
  <c r="AV16" i="29"/>
  <c r="AL16" i="29"/>
  <c r="AN16" i="29"/>
  <c r="AX16" i="29"/>
  <c r="A257" i="1"/>
  <c r="B270" i="1"/>
  <c r="B283" i="1"/>
  <c r="B295" i="1"/>
  <c r="B307" i="1"/>
  <c r="B319" i="1"/>
  <c r="B331" i="1"/>
  <c r="B343" i="1"/>
  <c r="B355" i="1"/>
  <c r="B367" i="1"/>
  <c r="B379" i="1"/>
  <c r="A254" i="1"/>
  <c r="B267" i="1"/>
  <c r="B280" i="1"/>
  <c r="B292" i="1"/>
  <c r="B304" i="1"/>
  <c r="B316" i="1"/>
  <c r="B328" i="1"/>
  <c r="B340" i="1"/>
  <c r="B352" i="1"/>
  <c r="B364" i="1"/>
  <c r="B376" i="1"/>
  <c r="A262" i="1"/>
  <c r="B275" i="1"/>
  <c r="B288" i="1"/>
  <c r="B300" i="1"/>
  <c r="B312" i="1"/>
  <c r="B324" i="1"/>
  <c r="B336" i="1"/>
  <c r="B348" i="1"/>
  <c r="B360" i="1"/>
  <c r="B372" i="1"/>
  <c r="B384" i="1"/>
  <c r="A253" i="1"/>
  <c r="B266" i="1"/>
  <c r="B279" i="1"/>
  <c r="B291" i="1"/>
  <c r="B303" i="1"/>
  <c r="B315" i="1"/>
  <c r="B327" i="1"/>
  <c r="B339" i="1"/>
  <c r="B351" i="1"/>
  <c r="B363" i="1"/>
  <c r="B375" i="1"/>
  <c r="A258" i="1"/>
  <c r="BS27" i="29"/>
  <c r="B271" i="1"/>
  <c r="B284" i="1"/>
  <c r="B296" i="1"/>
  <c r="B308" i="1"/>
  <c r="B320" i="1"/>
  <c r="B332" i="1"/>
  <c r="B344" i="1"/>
  <c r="B356" i="1"/>
  <c r="B368" i="1"/>
  <c r="B380" i="1"/>
  <c r="AQ83" i="63"/>
  <c r="AZ16" i="29"/>
  <c r="AR16" i="29"/>
  <c r="AX23" i="29"/>
  <c r="AX20" i="29"/>
  <c r="AZ20" i="29"/>
  <c r="AT20" i="29"/>
  <c r="CA25" i="29"/>
  <c r="AZ27" i="29"/>
  <c r="CA29" i="29"/>
  <c r="AZ29" i="29"/>
  <c r="AX27" i="29"/>
  <c r="AV23" i="29"/>
  <c r="AZ14" i="29"/>
  <c r="CA12" i="29"/>
  <c r="CA16" i="29"/>
  <c r="AZ23" i="29"/>
  <c r="AV12" i="29"/>
  <c r="AX25" i="29"/>
  <c r="AZ18" i="29"/>
  <c r="CA18" i="29"/>
  <c r="CA23" i="29"/>
  <c r="CA20" i="29"/>
  <c r="AV14" i="29"/>
  <c r="AX18" i="29"/>
  <c r="AX12" i="29"/>
  <c r="AZ25" i="29"/>
  <c r="AZ12" i="29"/>
  <c r="CA14" i="29"/>
  <c r="CA27" i="29"/>
  <c r="AV25" i="29"/>
  <c r="AT12" i="29"/>
  <c r="AV29" i="29"/>
  <c r="AV20" i="29"/>
  <c r="AV27" i="29"/>
  <c r="BY16" i="29"/>
  <c r="BW14" i="29"/>
  <c r="BU25" i="29"/>
  <c r="BW29" i="29"/>
  <c r="BW23" i="29"/>
  <c r="BY29" i="29"/>
  <c r="BU14" i="29"/>
  <c r="BW16" i="29"/>
  <c r="AT29" i="29"/>
  <c r="BY18" i="29"/>
  <c r="AX29" i="29"/>
  <c r="BY20" i="29"/>
  <c r="BY14" i="29"/>
  <c r="AT27" i="29"/>
  <c r="BW25" i="29"/>
  <c r="AT23" i="29"/>
  <c r="BU27" i="29"/>
  <c r="BU29" i="29"/>
  <c r="BY23" i="29"/>
  <c r="BU16" i="29"/>
  <c r="BW12" i="29"/>
  <c r="BW18" i="29"/>
  <c r="BY12" i="29"/>
  <c r="BU23" i="29"/>
  <c r="AT16" i="29"/>
  <c r="AX14" i="29"/>
  <c r="AT14" i="29"/>
  <c r="BU20" i="29"/>
  <c r="AT18" i="29"/>
  <c r="AT25" i="29"/>
  <c r="AV18" i="29"/>
  <c r="BU12" i="29"/>
  <c r="BU18" i="29"/>
  <c r="BY25" i="29"/>
  <c r="BW27" i="29"/>
  <c r="BY27" i="29"/>
  <c r="BW20" i="29"/>
  <c r="AR25" i="29"/>
  <c r="AR27" i="29"/>
  <c r="AR12" i="29"/>
  <c r="BS23" i="29"/>
  <c r="BS29" i="29"/>
  <c r="BS20" i="29"/>
  <c r="AR23" i="29"/>
  <c r="BS25" i="29"/>
  <c r="AR18" i="29"/>
  <c r="BS12" i="29"/>
  <c r="BS14" i="29"/>
  <c r="AR20" i="29"/>
  <c r="AR14" i="29"/>
  <c r="AR29" i="29"/>
  <c r="BS16" i="29"/>
  <c r="BQ23" i="29"/>
  <c r="BS18" i="29"/>
  <c r="AL12" i="29"/>
  <c r="AJ18" i="29"/>
  <c r="AL18" i="29"/>
  <c r="AL25" i="29"/>
  <c r="AP14" i="29"/>
  <c r="BQ27" i="29"/>
  <c r="BQ12" i="29"/>
  <c r="BQ29" i="29"/>
  <c r="BM20" i="29"/>
  <c r="AF20" i="29"/>
  <c r="AP16" i="29"/>
  <c r="AP12" i="29"/>
  <c r="AL23" i="29"/>
  <c r="AP25" i="29"/>
  <c r="BM18" i="29"/>
  <c r="AL20" i="29"/>
  <c r="BQ16" i="29"/>
  <c r="AL29" i="29"/>
  <c r="BM23" i="29"/>
  <c r="BM27" i="29"/>
  <c r="BK12" i="29"/>
  <c r="AP18" i="29"/>
  <c r="AP20" i="29"/>
  <c r="AL27" i="29"/>
  <c r="BQ14" i="29"/>
  <c r="BM14" i="29"/>
  <c r="AF29" i="29"/>
  <c r="BQ25" i="29"/>
  <c r="AL14" i="29"/>
  <c r="BM29" i="29"/>
  <c r="AP23" i="29"/>
  <c r="AP27" i="29"/>
  <c r="BM25" i="29"/>
  <c r="BQ20" i="29"/>
  <c r="AP29" i="29"/>
  <c r="BM12" i="29"/>
  <c r="BQ18" i="29"/>
  <c r="BM16" i="29"/>
  <c r="AJ16" i="29"/>
  <c r="AJ14" i="29"/>
  <c r="BK25" i="29"/>
  <c r="BK18" i="29"/>
  <c r="AJ23" i="29"/>
  <c r="BK20" i="29"/>
  <c r="BK14" i="29"/>
  <c r="BK16" i="29"/>
  <c r="AJ27" i="29"/>
  <c r="AJ25" i="29"/>
  <c r="BK23" i="29"/>
  <c r="BK27" i="29"/>
  <c r="AJ29" i="29"/>
  <c r="AJ20" i="29"/>
  <c r="AJ12" i="29"/>
  <c r="BK29" i="29"/>
  <c r="AH12" i="29"/>
  <c r="AH14" i="29"/>
  <c r="AH27" i="29"/>
  <c r="AF18" i="29"/>
  <c r="BI27" i="29"/>
  <c r="BG14" i="29"/>
  <c r="BG16" i="29"/>
  <c r="BI25" i="29"/>
  <c r="AF27" i="29"/>
  <c r="AH16" i="29"/>
  <c r="AF16" i="29"/>
  <c r="AF12" i="29"/>
  <c r="BG25" i="29"/>
  <c r="BG23" i="29"/>
  <c r="BI14" i="29"/>
  <c r="AF23" i="29"/>
  <c r="AH18" i="29"/>
  <c r="BI12" i="29"/>
  <c r="AF25" i="29"/>
  <c r="BI29" i="29"/>
  <c r="BI20" i="29"/>
  <c r="BG18" i="29"/>
  <c r="BG27" i="29"/>
  <c r="AH25" i="29"/>
  <c r="BI18" i="29"/>
  <c r="AF14" i="29"/>
  <c r="AH20" i="29"/>
  <c r="AH23" i="29"/>
  <c r="BG29" i="29"/>
  <c r="BI23" i="29"/>
  <c r="BI16" i="29"/>
  <c r="BG20" i="29"/>
  <c r="AH29" i="29"/>
  <c r="CV216" i="1"/>
  <c r="DO73" i="29"/>
  <c r="CV218" i="1"/>
  <c r="DS73" i="29"/>
  <c r="EZ218" i="1"/>
  <c r="AY72" i="70"/>
  <c r="EX218" i="1"/>
  <c r="AY69" i="70"/>
  <c r="CN216" i="1"/>
  <c r="DO70" i="29"/>
  <c r="CN218" i="1"/>
  <c r="DS70" i="29"/>
  <c r="EV218" i="1"/>
  <c r="AY66" i="70"/>
  <c r="CF217" i="1"/>
  <c r="DQ67" i="29"/>
  <c r="ET218" i="1"/>
  <c r="AY63" i="70"/>
  <c r="BX217" i="1"/>
  <c r="DQ64" i="29"/>
  <c r="BL225" i="1"/>
  <c r="BP216" i="1"/>
  <c r="DO61" i="29"/>
  <c r="BP217" i="1"/>
  <c r="DQ61" i="29"/>
  <c r="ER218" i="1"/>
  <c r="AY60" i="70"/>
  <c r="EP218" i="1"/>
  <c r="AY57" i="70"/>
  <c r="AZ216" i="1"/>
  <c r="DO55" i="29"/>
  <c r="AZ218" i="1"/>
  <c r="DS55" i="29"/>
  <c r="EN218" i="1"/>
  <c r="AY54" i="70"/>
  <c r="EL218" i="1"/>
  <c r="AY51" i="70"/>
  <c r="EJ218" i="1"/>
  <c r="AY27" i="70"/>
  <c r="AB225" i="1"/>
  <c r="FU217" i="1"/>
  <c r="AL217" i="1"/>
  <c r="DB217" i="1"/>
  <c r="DQ76" i="63"/>
  <c r="AM214" i="1"/>
  <c r="DC214" i="1"/>
  <c r="DK76" i="64"/>
  <c r="EH218" i="1"/>
  <c r="AY23" i="70"/>
  <c r="FU216" i="1"/>
  <c r="FU218" i="1"/>
  <c r="FT218" i="1"/>
  <c r="FY218" i="1"/>
  <c r="AK216" i="1"/>
  <c r="DA216" i="1"/>
  <c r="DO76" i="60"/>
  <c r="EI218" i="1"/>
  <c r="AY25" i="70"/>
  <c r="CO214" i="1"/>
  <c r="DK70" i="60"/>
  <c r="EF218" i="1"/>
  <c r="AY18" i="70"/>
  <c r="P225" i="1"/>
  <c r="BC214" i="1"/>
  <c r="DK55" i="64"/>
  <c r="CQ214" i="1"/>
  <c r="DK70" i="64"/>
  <c r="BA214" i="1"/>
  <c r="DK55" i="60"/>
  <c r="ED218" i="1"/>
  <c r="AY14" i="70"/>
  <c r="EE218" i="1"/>
  <c r="AY16" i="70"/>
  <c r="DS29" i="63"/>
  <c r="DS75" i="63"/>
  <c r="AJ218" i="1"/>
  <c r="DB218" i="1"/>
  <c r="DS76" i="63"/>
  <c r="DQ29" i="60"/>
  <c r="DQ75" i="60"/>
  <c r="DA217" i="1"/>
  <c r="DQ76" i="60"/>
  <c r="DS48" i="29"/>
  <c r="DS20" i="29"/>
  <c r="DQ48" i="64"/>
  <c r="DQ20" i="64"/>
  <c r="DO20" i="63"/>
  <c r="DO48" i="63"/>
  <c r="DO58" i="29"/>
  <c r="E96" i="35"/>
  <c r="DS58" i="64"/>
  <c r="N98" i="35"/>
  <c r="DS58" i="60"/>
  <c r="H98" i="35"/>
  <c r="DQ58" i="63"/>
  <c r="K97" i="35"/>
  <c r="DO58" i="64"/>
  <c r="N96" i="35"/>
  <c r="DO58" i="60"/>
  <c r="H96" i="35"/>
  <c r="AM217" i="1"/>
  <c r="AL216" i="1"/>
  <c r="DS20" i="64"/>
  <c r="DS48" i="64"/>
  <c r="DQ20" i="63"/>
  <c r="DQ48" i="63"/>
  <c r="DO48" i="60"/>
  <c r="DO20" i="60"/>
  <c r="DS58" i="29"/>
  <c r="E98" i="35"/>
  <c r="T216" i="1"/>
  <c r="DS48" i="63"/>
  <c r="DS20" i="63"/>
  <c r="DQ20" i="60"/>
  <c r="DQ48" i="60"/>
  <c r="EC218" i="1"/>
  <c r="AY12" i="70"/>
  <c r="FX218" i="1"/>
  <c r="FW218" i="1"/>
  <c r="DQ58" i="29"/>
  <c r="E97" i="35"/>
  <c r="T217" i="1"/>
  <c r="BB213" i="1"/>
  <c r="DI55" i="63"/>
  <c r="DS58" i="63"/>
  <c r="K98" i="35"/>
  <c r="DQ58" i="64"/>
  <c r="N97" i="35"/>
  <c r="DQ58" i="60"/>
  <c r="H97" i="35"/>
  <c r="K96" i="35"/>
  <c r="DO58" i="63"/>
  <c r="CP213" i="1"/>
  <c r="DI70" i="63"/>
  <c r="DS29" i="64"/>
  <c r="DS75" i="64"/>
  <c r="DS75" i="60"/>
  <c r="DS29" i="60"/>
  <c r="DQ75" i="63"/>
  <c r="DQ29" i="63"/>
  <c r="DO75" i="64"/>
  <c r="DO29" i="64"/>
  <c r="DO29" i="60"/>
  <c r="DO75" i="60"/>
  <c r="DS20" i="60"/>
  <c r="DS48" i="60"/>
  <c r="DO20" i="64"/>
  <c r="DO48" i="64"/>
  <c r="CB225" i="1"/>
  <c r="BD225" i="1"/>
  <c r="FS213" i="1"/>
  <c r="AN225" i="1"/>
  <c r="FR213" i="1"/>
  <c r="AS214" i="1"/>
  <c r="DK52" i="60"/>
  <c r="BK214" i="1"/>
  <c r="BQ214" i="1"/>
  <c r="DK61" i="60"/>
  <c r="CI214" i="1"/>
  <c r="DK67" i="64"/>
  <c r="BI214" i="1"/>
  <c r="CA214" i="1"/>
  <c r="DK64" i="64"/>
  <c r="CG214" i="1"/>
  <c r="DK67" i="60"/>
  <c r="V215" i="1"/>
  <c r="BY214" i="1"/>
  <c r="DK64" i="60"/>
  <c r="CH213" i="1"/>
  <c r="DI67" i="63"/>
  <c r="AT213" i="1"/>
  <c r="DI52" i="63"/>
  <c r="CY214" i="1"/>
  <c r="DK73" i="64"/>
  <c r="CX213" i="1"/>
  <c r="DI73" i="63"/>
  <c r="BJ213" i="1"/>
  <c r="BR213" i="1"/>
  <c r="DI61" i="63"/>
  <c r="BZ213" i="1"/>
  <c r="DI64" i="63"/>
  <c r="EG79" i="29"/>
  <c r="BE79" i="70"/>
  <c r="EZ215" i="1"/>
  <c r="AW72" i="70"/>
  <c r="EG72" i="29"/>
  <c r="BE72" i="70"/>
  <c r="EX215" i="1"/>
  <c r="AW69" i="70"/>
  <c r="EG69" i="29"/>
  <c r="BE69" i="70"/>
  <c r="EG66" i="29"/>
  <c r="BE66" i="70"/>
  <c r="EV215" i="1"/>
  <c r="AW66" i="70"/>
  <c r="BE63" i="70"/>
  <c r="EG63" i="29"/>
  <c r="ET215" i="1"/>
  <c r="AW63" i="70"/>
  <c r="EG60" i="29"/>
  <c r="BE60" i="70"/>
  <c r="ER215" i="1"/>
  <c r="AW60" i="70"/>
  <c r="EP215" i="1"/>
  <c r="AW57" i="70"/>
  <c r="EG57" i="29"/>
  <c r="BE57" i="70"/>
  <c r="EG54" i="29"/>
  <c r="BE54" i="70"/>
  <c r="EN215" i="1"/>
  <c r="AW54" i="70"/>
  <c r="BE51" i="70"/>
  <c r="EG51" i="29"/>
  <c r="EL215" i="1"/>
  <c r="AW51" i="70"/>
  <c r="AF225" i="1"/>
  <c r="X213" i="1"/>
  <c r="EJ215" i="1"/>
  <c r="AW27" i="70"/>
  <c r="FU215" i="1"/>
  <c r="EI215" i="1"/>
  <c r="AW25" i="70"/>
  <c r="FU214" i="1"/>
  <c r="EG25" i="29"/>
  <c r="BE25" i="70"/>
  <c r="Y225" i="1"/>
  <c r="EG23" i="60"/>
  <c r="AA225" i="1"/>
  <c r="EG23" i="64"/>
  <c r="EH215" i="1"/>
  <c r="AW23" i="70"/>
  <c r="I225" i="1"/>
  <c r="EG14" i="60"/>
  <c r="EF215" i="1"/>
  <c r="AW18" i="70"/>
  <c r="EG18" i="29"/>
  <c r="BE18" i="70"/>
  <c r="H213" i="1"/>
  <c r="W215" i="1"/>
  <c r="V214" i="1"/>
  <c r="U213" i="1"/>
  <c r="EE215" i="1"/>
  <c r="AW16" i="70"/>
  <c r="H214" i="1"/>
  <c r="DK14" i="29"/>
  <c r="K225" i="1"/>
  <c r="EG14" i="64"/>
  <c r="H215" i="1"/>
  <c r="DM14" i="29"/>
  <c r="L225" i="1"/>
  <c r="U215" i="1"/>
  <c r="AK215" i="1"/>
  <c r="W213" i="1"/>
  <c r="J225" i="1"/>
  <c r="EG14" i="63"/>
  <c r="BE12" i="70"/>
  <c r="EG12" i="29"/>
  <c r="DK58" i="64"/>
  <c r="N94" i="35"/>
  <c r="DK58" i="60"/>
  <c r="H94" i="35"/>
  <c r="DI58" i="63"/>
  <c r="K93" i="35"/>
  <c r="DI75" i="63"/>
  <c r="DI29" i="63"/>
  <c r="DM48" i="63"/>
  <c r="DM20" i="63"/>
  <c r="DK48" i="60"/>
  <c r="DK20" i="60"/>
  <c r="EC215" i="1"/>
  <c r="AW12" i="70"/>
  <c r="DM48" i="60"/>
  <c r="DM20" i="60"/>
  <c r="DI48" i="64"/>
  <c r="DI20" i="64"/>
  <c r="AL215" i="1"/>
  <c r="DK75" i="64"/>
  <c r="DK29" i="64"/>
  <c r="AK214" i="1"/>
  <c r="W225" i="1"/>
  <c r="AU225" i="1"/>
  <c r="EG52" i="64"/>
  <c r="DK48" i="64"/>
  <c r="DK20" i="64"/>
  <c r="DI48" i="63"/>
  <c r="DI20" i="63"/>
  <c r="GE214" i="1"/>
  <c r="GC214" i="1"/>
  <c r="GD213" i="1"/>
  <c r="DB213" i="1"/>
  <c r="DI76" i="63"/>
  <c r="AM213" i="1"/>
  <c r="DM48" i="64"/>
  <c r="DM20" i="64"/>
  <c r="DK48" i="63"/>
  <c r="DK20" i="63"/>
  <c r="DI48" i="60"/>
  <c r="DI20" i="60"/>
  <c r="DF72" i="29"/>
  <c r="AT72" i="70"/>
  <c r="AT66" i="70"/>
  <c r="DF66" i="29"/>
  <c r="AT60" i="70"/>
  <c r="DF60" i="29"/>
  <c r="DF57" i="29"/>
  <c r="AT57" i="70"/>
  <c r="FS202" i="1"/>
  <c r="DF54" i="29"/>
  <c r="AT54" i="70"/>
  <c r="AT51" i="70"/>
  <c r="FS212" i="1"/>
  <c r="FR212" i="1"/>
  <c r="DF51" i="29"/>
  <c r="FR202" i="1"/>
  <c r="EL208" i="1"/>
  <c r="AP51" i="70"/>
  <c r="FS201" i="1"/>
  <c r="FR209" i="1"/>
  <c r="Z212" i="1"/>
  <c r="DF23" i="63"/>
  <c r="Y212" i="1"/>
  <c r="DF23" i="60"/>
  <c r="EH211" i="1"/>
  <c r="AR23" i="70"/>
  <c r="EH202" i="1"/>
  <c r="AL23" i="70"/>
  <c r="AB212" i="1"/>
  <c r="EH205" i="1"/>
  <c r="AN23" i="70"/>
  <c r="AK211" i="1"/>
  <c r="AM209" i="1"/>
  <c r="AL208" i="1"/>
  <c r="AK207" i="1"/>
  <c r="AM205" i="1"/>
  <c r="AL204" i="1"/>
  <c r="AK203" i="1"/>
  <c r="AM201" i="1"/>
  <c r="BK210" i="1"/>
  <c r="DB48" i="64"/>
  <c r="AU210" i="1"/>
  <c r="DB52" i="64"/>
  <c r="AM210" i="1"/>
  <c r="CY210" i="1"/>
  <c r="DB73" i="64"/>
  <c r="DB20" i="64"/>
  <c r="CZ48" i="63"/>
  <c r="CZ20" i="63"/>
  <c r="CW208" i="1"/>
  <c r="CX73" i="60"/>
  <c r="AK208" i="1"/>
  <c r="BI208" i="1"/>
  <c r="AS208" i="1"/>
  <c r="CX52" i="60"/>
  <c r="CX20" i="60"/>
  <c r="CX48" i="60"/>
  <c r="CT20" i="64"/>
  <c r="CT48" i="64"/>
  <c r="AT205" i="1"/>
  <c r="CR52" i="63"/>
  <c r="CR48" i="63"/>
  <c r="CX205" i="1"/>
  <c r="CR73" i="63"/>
  <c r="T205" i="1"/>
  <c r="CR20" i="63"/>
  <c r="BJ205" i="1"/>
  <c r="AL205" i="1"/>
  <c r="CP48" i="60"/>
  <c r="CP20" i="60"/>
  <c r="AM202" i="1"/>
  <c r="CL48" i="64"/>
  <c r="CY202" i="1"/>
  <c r="CL73" i="64"/>
  <c r="CL20" i="64"/>
  <c r="BK202" i="1"/>
  <c r="CJ20" i="63"/>
  <c r="CJ48" i="63"/>
  <c r="CW200" i="1"/>
  <c r="CH73" i="60"/>
  <c r="CG200" i="1"/>
  <c r="CH67" i="60"/>
  <c r="BI200" i="1"/>
  <c r="BA200" i="1"/>
  <c r="CH55" i="60"/>
  <c r="BY200" i="1"/>
  <c r="CH64" i="60"/>
  <c r="AS200" i="1"/>
  <c r="CH52" i="60"/>
  <c r="CH48" i="60"/>
  <c r="BQ200" i="1"/>
  <c r="CH61" i="60"/>
  <c r="CH20" i="60"/>
  <c r="BZ211" i="1"/>
  <c r="DD64" i="63"/>
  <c r="BZ203" i="1"/>
  <c r="CN64" i="63"/>
  <c r="CP209" i="1"/>
  <c r="CZ70" i="63"/>
  <c r="CH209" i="1"/>
  <c r="CZ67" i="63"/>
  <c r="BZ209" i="1"/>
  <c r="CZ64" i="63"/>
  <c r="BR209" i="1"/>
  <c r="CZ61" i="63"/>
  <c r="BB209" i="1"/>
  <c r="CZ55" i="63"/>
  <c r="CQ206" i="1"/>
  <c r="CT70" i="64"/>
  <c r="CI206" i="1"/>
  <c r="CT67" i="64"/>
  <c r="CA206" i="1"/>
  <c r="CT64" i="64"/>
  <c r="BS206" i="1"/>
  <c r="CT61" i="64"/>
  <c r="BC206" i="1"/>
  <c r="CT55" i="64"/>
  <c r="CO204" i="1"/>
  <c r="CP70" i="60"/>
  <c r="CG204" i="1"/>
  <c r="CP67" i="60"/>
  <c r="BY204" i="1"/>
  <c r="CP64" i="60"/>
  <c r="BQ204" i="1"/>
  <c r="CP61" i="60"/>
  <c r="BA204" i="1"/>
  <c r="CP55" i="60"/>
  <c r="CP201" i="1"/>
  <c r="CJ70" i="63"/>
  <c r="CH201" i="1"/>
  <c r="CJ67" i="63"/>
  <c r="BZ201" i="1"/>
  <c r="CJ64" i="63"/>
  <c r="BR201" i="1"/>
  <c r="CJ61" i="63"/>
  <c r="BB201" i="1"/>
  <c r="CJ55" i="63"/>
  <c r="AT201" i="1"/>
  <c r="CJ52" i="63"/>
  <c r="AL211" i="1"/>
  <c r="CX211" i="1"/>
  <c r="DD73" i="63"/>
  <c r="BJ211" i="1"/>
  <c r="AK210" i="1"/>
  <c r="CW210" i="1"/>
  <c r="DB73" i="60"/>
  <c r="BI210" i="1"/>
  <c r="AM208" i="1"/>
  <c r="CY208" i="1"/>
  <c r="CX73" i="64"/>
  <c r="BK208" i="1"/>
  <c r="AL207" i="1"/>
  <c r="CX207" i="1"/>
  <c r="CV73" i="63"/>
  <c r="BJ207" i="1"/>
  <c r="AK206" i="1"/>
  <c r="CW206" i="1"/>
  <c r="CT73" i="60"/>
  <c r="BI206" i="1"/>
  <c r="AM204" i="1"/>
  <c r="CY204" i="1"/>
  <c r="CP73" i="64"/>
  <c r="BK204" i="1"/>
  <c r="AL203" i="1"/>
  <c r="CX203" i="1"/>
  <c r="CN73" i="63"/>
  <c r="BJ203" i="1"/>
  <c r="AK202" i="1"/>
  <c r="CW202" i="1"/>
  <c r="CL73" i="60"/>
  <c r="BI202" i="1"/>
  <c r="K212" i="1"/>
  <c r="DF14" i="64"/>
  <c r="W200" i="1"/>
  <c r="FT205" i="1"/>
  <c r="FY205" i="1"/>
  <c r="AR205" i="1"/>
  <c r="CR52" i="29"/>
  <c r="FZ205" i="1"/>
  <c r="H203" i="1"/>
  <c r="H207" i="1"/>
  <c r="CV14" i="29"/>
  <c r="T208" i="1"/>
  <c r="AT211" i="1"/>
  <c r="DD52" i="63"/>
  <c r="AS210" i="1"/>
  <c r="DB52" i="60"/>
  <c r="AU208" i="1"/>
  <c r="CX52" i="64"/>
  <c r="AT207" i="1"/>
  <c r="CV52" i="63"/>
  <c r="AS206" i="1"/>
  <c r="CT52" i="60"/>
  <c r="AU204" i="1"/>
  <c r="CP52" i="64"/>
  <c r="AT203" i="1"/>
  <c r="CN52" i="63"/>
  <c r="BJ209" i="1"/>
  <c r="BK206" i="1"/>
  <c r="BI204" i="1"/>
  <c r="BJ201" i="1"/>
  <c r="BR211" i="1"/>
  <c r="DD61" i="63"/>
  <c r="BS208" i="1"/>
  <c r="CX61" i="64"/>
  <c r="BQ206" i="1"/>
  <c r="CT61" i="60"/>
  <c r="BR203" i="1"/>
  <c r="CN61" i="63"/>
  <c r="CG210" i="1"/>
  <c r="DB67" i="60"/>
  <c r="CH207" i="1"/>
  <c r="CV67" i="63"/>
  <c r="CI204" i="1"/>
  <c r="CP67" i="64"/>
  <c r="CG202" i="1"/>
  <c r="CL67" i="60"/>
  <c r="U212" i="1"/>
  <c r="CQ211" i="1"/>
  <c r="DD70" i="64"/>
  <c r="CI211" i="1"/>
  <c r="DD67" i="64"/>
  <c r="CA211" i="1"/>
  <c r="DD64" i="64"/>
  <c r="BS211" i="1"/>
  <c r="DD61" i="64"/>
  <c r="BC211" i="1"/>
  <c r="DD55" i="64"/>
  <c r="CY211" i="1"/>
  <c r="DD73" i="64"/>
  <c r="BK211" i="1"/>
  <c r="AK209" i="1"/>
  <c r="CO209" i="1"/>
  <c r="CZ70" i="60"/>
  <c r="CG209" i="1"/>
  <c r="CZ67" i="60"/>
  <c r="BY209" i="1"/>
  <c r="CZ64" i="60"/>
  <c r="BQ209" i="1"/>
  <c r="CZ61" i="60"/>
  <c r="BA209" i="1"/>
  <c r="CZ55" i="60"/>
  <c r="CW209" i="1"/>
  <c r="CZ73" i="60"/>
  <c r="BI209" i="1"/>
  <c r="CP206" i="1"/>
  <c r="CT70" i="63"/>
  <c r="CH206" i="1"/>
  <c r="CT67" i="63"/>
  <c r="BZ206" i="1"/>
  <c r="CT64" i="63"/>
  <c r="BR206" i="1"/>
  <c r="CT61" i="63"/>
  <c r="BB206" i="1"/>
  <c r="CT55" i="63"/>
  <c r="CX206" i="1"/>
  <c r="CT73" i="63"/>
  <c r="BJ206" i="1"/>
  <c r="CQ203" i="1"/>
  <c r="CN70" i="64"/>
  <c r="CI203" i="1"/>
  <c r="CN67" i="64"/>
  <c r="CA203" i="1"/>
  <c r="CN64" i="64"/>
  <c r="BS203" i="1"/>
  <c r="CN61" i="64"/>
  <c r="BC203" i="1"/>
  <c r="CN55" i="64"/>
  <c r="CY203" i="1"/>
  <c r="CN73" i="64"/>
  <c r="BK203" i="1"/>
  <c r="AK201" i="1"/>
  <c r="CO201" i="1"/>
  <c r="CJ70" i="60"/>
  <c r="CG201" i="1"/>
  <c r="CJ67" i="60"/>
  <c r="BY201" i="1"/>
  <c r="CJ64" i="60"/>
  <c r="BQ201" i="1"/>
  <c r="CJ61" i="60"/>
  <c r="BA201" i="1"/>
  <c r="CJ55" i="60"/>
  <c r="AS201" i="1"/>
  <c r="CJ52" i="60"/>
  <c r="CW201" i="1"/>
  <c r="CJ73" i="60"/>
  <c r="BI201" i="1"/>
  <c r="V200" i="1"/>
  <c r="J212" i="1"/>
  <c r="DF14" i="63"/>
  <c r="CF205" i="1"/>
  <c r="CR67" i="29"/>
  <c r="H200" i="1"/>
  <c r="H204" i="1"/>
  <c r="CP14" i="29"/>
  <c r="H208" i="1"/>
  <c r="CX14" i="29"/>
  <c r="H210" i="1"/>
  <c r="T201" i="1"/>
  <c r="T209" i="1"/>
  <c r="L212" i="1"/>
  <c r="BA210" i="1"/>
  <c r="DB55" i="60"/>
  <c r="BB207" i="1"/>
  <c r="CV55" i="63"/>
  <c r="BC204" i="1"/>
  <c r="CP55" i="64"/>
  <c r="BA202" i="1"/>
  <c r="CL55" i="60"/>
  <c r="BY210" i="1"/>
  <c r="DB64" i="60"/>
  <c r="BZ207" i="1"/>
  <c r="CV64" i="63"/>
  <c r="CA204" i="1"/>
  <c r="CP64" i="64"/>
  <c r="BY202" i="1"/>
  <c r="CL64" i="60"/>
  <c r="CP211" i="1"/>
  <c r="DD70" i="63"/>
  <c r="CQ208" i="1"/>
  <c r="CX70" i="64"/>
  <c r="CO206" i="1"/>
  <c r="CT70" i="60"/>
  <c r="CP203" i="1"/>
  <c r="CN70" i="63"/>
  <c r="CQ210" i="1"/>
  <c r="DB70" i="64"/>
  <c r="CI210" i="1"/>
  <c r="DB67" i="64"/>
  <c r="CA210" i="1"/>
  <c r="DB64" i="64"/>
  <c r="BS210" i="1"/>
  <c r="DB61" i="64"/>
  <c r="BC210" i="1"/>
  <c r="DB55" i="64"/>
  <c r="CO208" i="1"/>
  <c r="CX70" i="60"/>
  <c r="CG208" i="1"/>
  <c r="CX67" i="60"/>
  <c r="BY208" i="1"/>
  <c r="CX64" i="60"/>
  <c r="BQ208" i="1"/>
  <c r="CX61" i="60"/>
  <c r="BA208" i="1"/>
  <c r="CX55" i="60"/>
  <c r="CP205" i="1"/>
  <c r="CR70" i="63"/>
  <c r="CH205" i="1"/>
  <c r="CR67" i="63"/>
  <c r="BZ205" i="1"/>
  <c r="CR64" i="63"/>
  <c r="BR205" i="1"/>
  <c r="CR61" i="63"/>
  <c r="BB205" i="1"/>
  <c r="CR55" i="63"/>
  <c r="CQ202" i="1"/>
  <c r="CL70" i="64"/>
  <c r="CI202" i="1"/>
  <c r="CL67" i="64"/>
  <c r="CA202" i="1"/>
  <c r="CL64" i="64"/>
  <c r="BS202" i="1"/>
  <c r="CL61" i="64"/>
  <c r="BC202" i="1"/>
  <c r="CL55" i="64"/>
  <c r="AU202" i="1"/>
  <c r="CL52" i="64"/>
  <c r="H211" i="1"/>
  <c r="DD14" i="29"/>
  <c r="T204" i="1"/>
  <c r="AT209" i="1"/>
  <c r="CZ52" i="63"/>
  <c r="AU206" i="1"/>
  <c r="CT52" i="64"/>
  <c r="AS204" i="1"/>
  <c r="CP52" i="60"/>
  <c r="AS202" i="1"/>
  <c r="CL52" i="60"/>
  <c r="BQ210" i="1"/>
  <c r="DB61" i="60"/>
  <c r="BR207" i="1"/>
  <c r="CV61" i="63"/>
  <c r="BS204" i="1"/>
  <c r="CP61" i="64"/>
  <c r="BQ202" i="1"/>
  <c r="CL61" i="60"/>
  <c r="CH211" i="1"/>
  <c r="DD67" i="63"/>
  <c r="CI208" i="1"/>
  <c r="CX67" i="64"/>
  <c r="CG206" i="1"/>
  <c r="CT67" i="60"/>
  <c r="CH203" i="1"/>
  <c r="CN67" i="63"/>
  <c r="CX209" i="1"/>
  <c r="CZ73" i="63"/>
  <c r="CY206" i="1"/>
  <c r="CT73" i="64"/>
  <c r="CW204" i="1"/>
  <c r="CP73" i="60"/>
  <c r="CX201" i="1"/>
  <c r="CJ73" i="63"/>
  <c r="AL209" i="1"/>
  <c r="AM206" i="1"/>
  <c r="AK204" i="1"/>
  <c r="AL201" i="1"/>
  <c r="CP210" i="1"/>
  <c r="DB70" i="63"/>
  <c r="CH210" i="1"/>
  <c r="DB67" i="63"/>
  <c r="BZ210" i="1"/>
  <c r="DB64" i="63"/>
  <c r="BR210" i="1"/>
  <c r="DB61" i="63"/>
  <c r="BB210" i="1"/>
  <c r="DB55" i="63"/>
  <c r="CX210" i="1"/>
  <c r="DB73" i="63"/>
  <c r="BJ210" i="1"/>
  <c r="CQ207" i="1"/>
  <c r="CV70" i="64"/>
  <c r="CI207" i="1"/>
  <c r="CV67" i="64"/>
  <c r="CA207" i="1"/>
  <c r="CV64" i="64"/>
  <c r="BS207" i="1"/>
  <c r="CV61" i="64"/>
  <c r="BC207" i="1"/>
  <c r="CV55" i="64"/>
  <c r="CY207" i="1"/>
  <c r="CV73" i="64"/>
  <c r="BK207" i="1"/>
  <c r="AK205" i="1"/>
  <c r="CO205" i="1"/>
  <c r="CR70" i="60"/>
  <c r="CG205" i="1"/>
  <c r="CR67" i="60"/>
  <c r="BY205" i="1"/>
  <c r="CR64" i="60"/>
  <c r="BQ205" i="1"/>
  <c r="CR61" i="60"/>
  <c r="BA205" i="1"/>
  <c r="CR55" i="60"/>
  <c r="CW205" i="1"/>
  <c r="CR73" i="60"/>
  <c r="BI205" i="1"/>
  <c r="CP202" i="1"/>
  <c r="CL70" i="63"/>
  <c r="CH202" i="1"/>
  <c r="CL67" i="63"/>
  <c r="BZ202" i="1"/>
  <c r="CL64" i="63"/>
  <c r="BR202" i="1"/>
  <c r="CL61" i="63"/>
  <c r="BB202" i="1"/>
  <c r="CL55" i="63"/>
  <c r="AT202" i="1"/>
  <c r="CL52" i="63"/>
  <c r="CX202" i="1"/>
  <c r="CL73" i="63"/>
  <c r="BJ202" i="1"/>
  <c r="I212" i="1"/>
  <c r="DF14" i="60"/>
  <c r="AZ205" i="1"/>
  <c r="CR55" i="29"/>
  <c r="CN205" i="1"/>
  <c r="CR70" i="29"/>
  <c r="BP205" i="1"/>
  <c r="CR61" i="29"/>
  <c r="CV205" i="1"/>
  <c r="CR73" i="29"/>
  <c r="BH205" i="1"/>
  <c r="BX205" i="1"/>
  <c r="CR64" i="29"/>
  <c r="FW205" i="1"/>
  <c r="DQ212" i="1"/>
  <c r="CO212" i="1"/>
  <c r="DF70" i="60"/>
  <c r="CG212" i="1"/>
  <c r="DF67" i="60"/>
  <c r="BA212" i="1"/>
  <c r="DF55" i="60"/>
  <c r="CW212" i="1"/>
  <c r="DF73" i="60"/>
  <c r="BY212" i="1"/>
  <c r="DF64" i="60"/>
  <c r="AS212" i="1"/>
  <c r="DF52" i="60"/>
  <c r="DM212" i="1"/>
  <c r="DF82" i="60"/>
  <c r="AM211" i="1"/>
  <c r="T211" i="1"/>
  <c r="AL210" i="1"/>
  <c r="T210" i="1"/>
  <c r="FD211" i="1"/>
  <c r="AR81" i="70"/>
  <c r="DA209" i="1"/>
  <c r="CZ76" i="60"/>
  <c r="AJ209" i="1"/>
  <c r="AM207" i="1"/>
  <c r="T207" i="1"/>
  <c r="AL206" i="1"/>
  <c r="T206" i="1"/>
  <c r="DA205" i="1"/>
  <c r="CR76" i="60"/>
  <c r="AJ205" i="1"/>
  <c r="AM203" i="1"/>
  <c r="T203" i="1"/>
  <c r="AL202" i="1"/>
  <c r="T202" i="1"/>
  <c r="DA201" i="1"/>
  <c r="CJ76" i="60"/>
  <c r="AJ201" i="1"/>
  <c r="CF201" i="1"/>
  <c r="CJ67" i="29"/>
  <c r="AZ201" i="1"/>
  <c r="CJ55" i="29"/>
  <c r="CN201" i="1"/>
  <c r="CJ70" i="29"/>
  <c r="AR201" i="1"/>
  <c r="CJ52" i="29"/>
  <c r="BH201" i="1"/>
  <c r="BP201" i="1"/>
  <c r="CJ61" i="29"/>
  <c r="CV201" i="1"/>
  <c r="CJ73" i="29"/>
  <c r="CN209" i="1"/>
  <c r="CZ70" i="29"/>
  <c r="CV209" i="1"/>
  <c r="CZ73" i="29"/>
  <c r="BP209" i="1"/>
  <c r="CZ61" i="29"/>
  <c r="FZ209" i="1"/>
  <c r="FW209" i="1"/>
  <c r="BH209" i="1"/>
  <c r="BX209" i="1"/>
  <c r="CZ64" i="29"/>
  <c r="AZ209" i="1"/>
  <c r="CZ55" i="29"/>
  <c r="W212" i="1"/>
  <c r="DB208" i="1"/>
  <c r="CX76" i="63"/>
  <c r="AJ208" i="1"/>
  <c r="AJ203" i="1"/>
  <c r="DA203" i="1"/>
  <c r="CN76" i="60"/>
  <c r="CV204" i="1"/>
  <c r="CP73" i="29"/>
  <c r="CV208" i="1"/>
  <c r="CX73" i="29"/>
  <c r="AK200" i="1"/>
  <c r="CO200" i="1"/>
  <c r="CH70" i="60"/>
  <c r="FZ218" i="1"/>
  <c r="DQ48" i="29"/>
  <c r="DQ20" i="29"/>
  <c r="FT217" i="1"/>
  <c r="FY217" i="1"/>
  <c r="FZ217" i="1"/>
  <c r="FW217" i="1"/>
  <c r="FX217" i="1"/>
  <c r="DQ29" i="64"/>
  <c r="DQ75" i="64"/>
  <c r="DC217" i="1"/>
  <c r="DQ76" i="64"/>
  <c r="AJ217" i="1"/>
  <c r="DS75" i="29"/>
  <c r="DS29" i="29"/>
  <c r="FL218" i="1"/>
  <c r="E228" i="58"/>
  <c r="CZ218" i="1"/>
  <c r="DS76" i="29"/>
  <c r="FO218" i="1"/>
  <c r="N228" i="58"/>
  <c r="FM218" i="1"/>
  <c r="H228" i="58"/>
  <c r="FN218" i="1"/>
  <c r="K228" i="58"/>
  <c r="DO20" i="29"/>
  <c r="DO48" i="29"/>
  <c r="EG218" i="1"/>
  <c r="FZ216" i="1"/>
  <c r="FX216" i="1"/>
  <c r="FT216" i="1"/>
  <c r="FY216" i="1"/>
  <c r="FW216" i="1"/>
  <c r="DO75" i="63"/>
  <c r="DO29" i="63"/>
  <c r="DB216" i="1"/>
  <c r="DO76" i="63"/>
  <c r="AJ216" i="1"/>
  <c r="FS225" i="1"/>
  <c r="FR225" i="1"/>
  <c r="CH215" i="1"/>
  <c r="DM67" i="63"/>
  <c r="BJ215" i="1"/>
  <c r="BR215" i="1"/>
  <c r="DM61" i="63"/>
  <c r="AT215" i="1"/>
  <c r="DM52" i="63"/>
  <c r="CX215" i="1"/>
  <c r="DM73" i="63"/>
  <c r="CP215" i="1"/>
  <c r="DM70" i="63"/>
  <c r="BB215" i="1"/>
  <c r="DM55" i="63"/>
  <c r="BZ215" i="1"/>
  <c r="DM64" i="63"/>
  <c r="BY213" i="1"/>
  <c r="DI64" i="60"/>
  <c r="BQ213" i="1"/>
  <c r="DI61" i="60"/>
  <c r="BI213" i="1"/>
  <c r="BA213" i="1"/>
  <c r="DI55" i="60"/>
  <c r="CW213" i="1"/>
  <c r="DI73" i="60"/>
  <c r="AS213" i="1"/>
  <c r="DI52" i="60"/>
  <c r="CO213" i="1"/>
  <c r="DI70" i="60"/>
  <c r="CG213" i="1"/>
  <c r="DI67" i="60"/>
  <c r="CY213" i="1"/>
  <c r="DI73" i="64"/>
  <c r="AU213" i="1"/>
  <c r="DI52" i="64"/>
  <c r="CQ213" i="1"/>
  <c r="DI70" i="64"/>
  <c r="CI213" i="1"/>
  <c r="DI67" i="64"/>
  <c r="CA213" i="1"/>
  <c r="DI64" i="64"/>
  <c r="BS213" i="1"/>
  <c r="DI61" i="64"/>
  <c r="BK213" i="1"/>
  <c r="BC213" i="1"/>
  <c r="DI55" i="64"/>
  <c r="BZ214" i="1"/>
  <c r="DK64" i="63"/>
  <c r="BR214" i="1"/>
  <c r="DK61" i="63"/>
  <c r="BJ214" i="1"/>
  <c r="BB214" i="1"/>
  <c r="DK55" i="63"/>
  <c r="CX214" i="1"/>
  <c r="DK73" i="63"/>
  <c r="AT214" i="1"/>
  <c r="DK52" i="63"/>
  <c r="CP214" i="1"/>
  <c r="DK70" i="63"/>
  <c r="CH214" i="1"/>
  <c r="DK67" i="63"/>
  <c r="U225" i="1"/>
  <c r="T215" i="1"/>
  <c r="CW215" i="1"/>
  <c r="DM73" i="60"/>
  <c r="BI215" i="1"/>
  <c r="AS215" i="1"/>
  <c r="DM52" i="60"/>
  <c r="CO215" i="1"/>
  <c r="DM70" i="60"/>
  <c r="CG215" i="1"/>
  <c r="DM67" i="60"/>
  <c r="BY215" i="1"/>
  <c r="DM64" i="60"/>
  <c r="BQ215" i="1"/>
  <c r="DM61" i="60"/>
  <c r="BA215" i="1"/>
  <c r="DM55" i="60"/>
  <c r="AM215" i="1"/>
  <c r="CA215" i="1"/>
  <c r="DM64" i="64"/>
  <c r="BS215" i="1"/>
  <c r="DM61" i="64"/>
  <c r="BC215" i="1"/>
  <c r="DM55" i="64"/>
  <c r="CY215" i="1"/>
  <c r="DM73" i="64"/>
  <c r="BK215" i="1"/>
  <c r="AU215" i="1"/>
  <c r="DM52" i="64"/>
  <c r="CQ215" i="1"/>
  <c r="DM70" i="64"/>
  <c r="CI215" i="1"/>
  <c r="DM67" i="64"/>
  <c r="BC225" i="1"/>
  <c r="EG55" i="64"/>
  <c r="CQ225" i="1"/>
  <c r="EG70" i="64"/>
  <c r="CA225" i="1"/>
  <c r="EG64" i="64"/>
  <c r="DK225" i="1"/>
  <c r="EG81" i="64"/>
  <c r="BK225" i="1"/>
  <c r="DS225" i="1"/>
  <c r="DO225" i="1"/>
  <c r="EG82" i="64"/>
  <c r="CY225" i="1"/>
  <c r="EG73" i="64"/>
  <c r="CI225" i="1"/>
  <c r="EG67" i="64"/>
  <c r="BS225" i="1"/>
  <c r="EG61" i="64"/>
  <c r="DI23" i="29"/>
  <c r="X225" i="1"/>
  <c r="FU213" i="1"/>
  <c r="EG27" i="29"/>
  <c r="BE27" i="70"/>
  <c r="EG20" i="60"/>
  <c r="AK213" i="1"/>
  <c r="T213" i="1"/>
  <c r="V225" i="1"/>
  <c r="T214" i="1"/>
  <c r="AL214" i="1"/>
  <c r="AJ214" i="1"/>
  <c r="EG16" i="29"/>
  <c r="BE16" i="70"/>
  <c r="DI14" i="29"/>
  <c r="ED215" i="1"/>
  <c r="AW14" i="70"/>
  <c r="H225" i="1"/>
  <c r="EG48" i="64"/>
  <c r="EG20" i="64"/>
  <c r="DM29" i="63"/>
  <c r="DM75" i="63"/>
  <c r="DB215" i="1"/>
  <c r="DM76" i="63"/>
  <c r="DK75" i="60"/>
  <c r="DK29" i="60"/>
  <c r="DA214" i="1"/>
  <c r="DK76" i="60"/>
  <c r="DI75" i="64"/>
  <c r="DI29" i="64"/>
  <c r="DC213" i="1"/>
  <c r="DI76" i="64"/>
  <c r="AM225" i="1"/>
  <c r="AJ213" i="1"/>
  <c r="DM48" i="29"/>
  <c r="DM20" i="29"/>
  <c r="FZ215" i="1"/>
  <c r="FW215" i="1"/>
  <c r="T225" i="1"/>
  <c r="FT215" i="1"/>
  <c r="FY215" i="1"/>
  <c r="FX215" i="1"/>
  <c r="DM29" i="60"/>
  <c r="DM75" i="60"/>
  <c r="DA215" i="1"/>
  <c r="DM76" i="60"/>
  <c r="AJ215" i="1"/>
  <c r="DB204" i="1"/>
  <c r="CP76" i="63"/>
  <c r="CP75" i="63"/>
  <c r="CP29" i="63"/>
  <c r="DC209" i="1"/>
  <c r="CZ76" i="64"/>
  <c r="CZ29" i="64"/>
  <c r="CZ75" i="64"/>
  <c r="DC205" i="1"/>
  <c r="CR76" i="64"/>
  <c r="CR75" i="64"/>
  <c r="CR29" i="64"/>
  <c r="DA211" i="1"/>
  <c r="DD76" i="60"/>
  <c r="DD75" i="60"/>
  <c r="DD29" i="60"/>
  <c r="DC201" i="1"/>
  <c r="CJ76" i="64"/>
  <c r="CJ75" i="64"/>
  <c r="CJ29" i="64"/>
  <c r="DA207" i="1"/>
  <c r="CV76" i="60"/>
  <c r="CV75" i="60"/>
  <c r="CV29" i="60"/>
  <c r="CN75" i="60"/>
  <c r="CN29" i="60"/>
  <c r="CX75" i="63"/>
  <c r="CX29" i="63"/>
  <c r="AT25" i="70"/>
  <c r="DF25" i="29"/>
  <c r="FX205" i="1"/>
  <c r="CR48" i="29"/>
  <c r="CR20" i="29"/>
  <c r="DC210" i="1"/>
  <c r="DB76" i="64"/>
  <c r="DB29" i="64"/>
  <c r="DB75" i="64"/>
  <c r="GC200" i="1"/>
  <c r="CH58" i="60"/>
  <c r="H80" i="35"/>
  <c r="DB205" i="1"/>
  <c r="CR76" i="63"/>
  <c r="CR29" i="63"/>
  <c r="CR75" i="63"/>
  <c r="GC208" i="1"/>
  <c r="H88" i="35"/>
  <c r="CX58" i="60"/>
  <c r="GE202" i="1"/>
  <c r="N82" i="35"/>
  <c r="CL58" i="64"/>
  <c r="CL75" i="64"/>
  <c r="DC202" i="1"/>
  <c r="CL76" i="64"/>
  <c r="CL29" i="64"/>
  <c r="GD205" i="1"/>
  <c r="K85" i="35"/>
  <c r="CR58" i="63"/>
  <c r="DA208" i="1"/>
  <c r="CX76" i="60"/>
  <c r="CX29" i="60"/>
  <c r="CX75" i="60"/>
  <c r="GE210" i="1"/>
  <c r="DB58" i="64"/>
  <c r="N90" i="35"/>
  <c r="EG211" i="1"/>
  <c r="CR75" i="60"/>
  <c r="CR29" i="60"/>
  <c r="GD210" i="1"/>
  <c r="DB58" i="63"/>
  <c r="K90" i="35"/>
  <c r="DA204" i="1"/>
  <c r="CP76" i="60"/>
  <c r="AJ204" i="1"/>
  <c r="CP75" i="60"/>
  <c r="CP29" i="60"/>
  <c r="BX201" i="1"/>
  <c r="CJ64" i="29"/>
  <c r="FZ201" i="1"/>
  <c r="FW201" i="1"/>
  <c r="FT201" i="1"/>
  <c r="FY201" i="1"/>
  <c r="FX201" i="1"/>
  <c r="CJ20" i="29"/>
  <c r="CJ48" i="29"/>
  <c r="ED202" i="1"/>
  <c r="H212" i="1"/>
  <c r="CH14" i="29"/>
  <c r="GC201" i="1"/>
  <c r="CJ58" i="60"/>
  <c r="H81" i="35"/>
  <c r="CJ29" i="60"/>
  <c r="CJ75" i="60"/>
  <c r="GD206" i="1"/>
  <c r="CT58" i="63"/>
  <c r="K86" i="35"/>
  <c r="GC204" i="1"/>
  <c r="H84" i="35"/>
  <c r="CP58" i="60"/>
  <c r="ED205" i="1"/>
  <c r="AN14" i="70"/>
  <c r="CN14" i="29"/>
  <c r="CY200" i="1"/>
  <c r="CH73" i="64"/>
  <c r="BK200" i="1"/>
  <c r="AM200" i="1"/>
  <c r="CI200" i="1"/>
  <c r="CH67" i="64"/>
  <c r="CH48" i="64"/>
  <c r="CQ200" i="1"/>
  <c r="CH70" i="64"/>
  <c r="BS200" i="1"/>
  <c r="CH61" i="64"/>
  <c r="AU200" i="1"/>
  <c r="CH52" i="64"/>
  <c r="CA200" i="1"/>
  <c r="CH64" i="64"/>
  <c r="BC200" i="1"/>
  <c r="CH55" i="64"/>
  <c r="CH20" i="64"/>
  <c r="DA202" i="1"/>
  <c r="CL76" i="60"/>
  <c r="CL75" i="60"/>
  <c r="CL29" i="60"/>
  <c r="GE204" i="1"/>
  <c r="N84" i="35"/>
  <c r="CP58" i="64"/>
  <c r="DB207" i="1"/>
  <c r="CV76" i="63"/>
  <c r="CV29" i="63"/>
  <c r="CV75" i="63"/>
  <c r="GC210" i="1"/>
  <c r="DB58" i="60"/>
  <c r="H90" i="35"/>
  <c r="GD202" i="1"/>
  <c r="CL58" i="63"/>
  <c r="K82" i="35"/>
  <c r="GC205" i="1"/>
  <c r="H85" i="35"/>
  <c r="CR58" i="60"/>
  <c r="GE207" i="1"/>
  <c r="CV58" i="64"/>
  <c r="N87" i="35"/>
  <c r="DC206" i="1"/>
  <c r="CT76" i="64"/>
  <c r="CT29" i="64"/>
  <c r="CT75" i="64"/>
  <c r="ED211" i="1"/>
  <c r="AR14" i="70"/>
  <c r="DB14" i="29"/>
  <c r="GE203" i="1"/>
  <c r="N83" i="35"/>
  <c r="CN58" i="64"/>
  <c r="GE206" i="1"/>
  <c r="CT58" i="64"/>
  <c r="N86" i="35"/>
  <c r="GD203" i="1"/>
  <c r="CN58" i="63"/>
  <c r="K83" i="35"/>
  <c r="DA206" i="1"/>
  <c r="CT76" i="60"/>
  <c r="CT75" i="60"/>
  <c r="CT29" i="60"/>
  <c r="GE208" i="1"/>
  <c r="CX58" i="64"/>
  <c r="N88" i="35"/>
  <c r="DB211" i="1"/>
  <c r="DD76" i="63"/>
  <c r="DD75" i="63"/>
  <c r="DD29" i="63"/>
  <c r="DB209" i="1"/>
  <c r="CZ76" i="63"/>
  <c r="CZ29" i="63"/>
  <c r="CZ75" i="63"/>
  <c r="DF16" i="29"/>
  <c r="AT16" i="70"/>
  <c r="CZ29" i="60"/>
  <c r="CZ75" i="60"/>
  <c r="BI212" i="1"/>
  <c r="BQ212" i="1"/>
  <c r="DF61" i="60"/>
  <c r="DI212" i="1"/>
  <c r="DF81" i="60"/>
  <c r="DF48" i="60"/>
  <c r="DF20" i="60"/>
  <c r="GD209" i="1"/>
  <c r="CZ58" i="63"/>
  <c r="K89" i="35"/>
  <c r="BP208" i="1"/>
  <c r="CX61" i="29"/>
  <c r="AZ208" i="1"/>
  <c r="CX55" i="29"/>
  <c r="FZ208" i="1"/>
  <c r="FX208" i="1"/>
  <c r="BX208" i="1"/>
  <c r="CX64" i="29"/>
  <c r="FW208" i="1"/>
  <c r="BH208" i="1"/>
  <c r="CF208" i="1"/>
  <c r="CX67" i="29"/>
  <c r="FT208" i="1"/>
  <c r="FY208" i="1"/>
  <c r="CN208" i="1"/>
  <c r="CX70" i="29"/>
  <c r="AR208" i="1"/>
  <c r="CX52" i="29"/>
  <c r="CX20" i="29"/>
  <c r="CX48" i="29"/>
  <c r="GC202" i="1"/>
  <c r="H82" i="35"/>
  <c r="CL58" i="60"/>
  <c r="DC204" i="1"/>
  <c r="CP76" i="64"/>
  <c r="CP75" i="64"/>
  <c r="CP29" i="64"/>
  <c r="GD207" i="1"/>
  <c r="K87" i="35"/>
  <c r="CV58" i="63"/>
  <c r="DA210" i="1"/>
  <c r="DB76" i="60"/>
  <c r="DB75" i="60"/>
  <c r="DB29" i="60"/>
  <c r="DB201" i="1"/>
  <c r="CJ76" i="63"/>
  <c r="CJ29" i="63"/>
  <c r="CJ75" i="63"/>
  <c r="BP204" i="1"/>
  <c r="CP61" i="29"/>
  <c r="AZ204" i="1"/>
  <c r="CP55" i="29"/>
  <c r="AR204" i="1"/>
  <c r="CP52" i="29"/>
  <c r="FX204" i="1"/>
  <c r="BX204" i="1"/>
  <c r="CP64" i="29"/>
  <c r="BH204" i="1"/>
  <c r="CF204" i="1"/>
  <c r="CP67" i="29"/>
  <c r="FW204" i="1"/>
  <c r="FT204" i="1"/>
  <c r="FY204" i="1"/>
  <c r="CN204" i="1"/>
  <c r="CP70" i="29"/>
  <c r="FZ204" i="1"/>
  <c r="CP48" i="29"/>
  <c r="CP20" i="29"/>
  <c r="AR209" i="1"/>
  <c r="CZ52" i="29"/>
  <c r="FT209" i="1"/>
  <c r="FY209" i="1"/>
  <c r="CF209" i="1"/>
  <c r="CZ67" i="29"/>
  <c r="FX209" i="1"/>
  <c r="CZ20" i="29"/>
  <c r="CZ48" i="29"/>
  <c r="AL200" i="1"/>
  <c r="CP200" i="1"/>
  <c r="CH70" i="63"/>
  <c r="BR200" i="1"/>
  <c r="CH61" i="63"/>
  <c r="BJ200" i="1"/>
  <c r="AT200" i="1"/>
  <c r="CH52" i="63"/>
  <c r="BZ200" i="1"/>
  <c r="CH64" i="63"/>
  <c r="BB200" i="1"/>
  <c r="CH55" i="63"/>
  <c r="T200" i="1"/>
  <c r="V212" i="1"/>
  <c r="CX200" i="1"/>
  <c r="CH73" i="63"/>
  <c r="CH200" i="1"/>
  <c r="CH67" i="63"/>
  <c r="CH20" i="63"/>
  <c r="CH48" i="63"/>
  <c r="GC209" i="1"/>
  <c r="H89" i="35"/>
  <c r="CZ58" i="60"/>
  <c r="GE211" i="1"/>
  <c r="N91" i="35"/>
  <c r="DD58" i="64"/>
  <c r="GD201" i="1"/>
  <c r="K81" i="35"/>
  <c r="CJ58" i="63"/>
  <c r="DB203" i="1"/>
  <c r="CN76" i="63"/>
  <c r="CN29" i="63"/>
  <c r="CN75" i="63"/>
  <c r="GC206" i="1"/>
  <c r="H86" i="35"/>
  <c r="CT58" i="60"/>
  <c r="DC208" i="1"/>
  <c r="CX76" i="64"/>
  <c r="CX29" i="64"/>
  <c r="CX75" i="64"/>
  <c r="GD211" i="1"/>
  <c r="DD58" i="63"/>
  <c r="K91" i="35"/>
  <c r="ED208" i="1"/>
  <c r="AP14" i="70"/>
  <c r="DB202" i="1"/>
  <c r="CL76" i="63"/>
  <c r="AJ202" i="1"/>
  <c r="CL75" i="63"/>
  <c r="CL29" i="63"/>
  <c r="DC207" i="1"/>
  <c r="CV76" i="64"/>
  <c r="AJ207" i="1"/>
  <c r="CV29" i="64"/>
  <c r="CV75" i="64"/>
  <c r="AJ210" i="1"/>
  <c r="DB210" i="1"/>
  <c r="DB76" i="63"/>
  <c r="DB75" i="63"/>
  <c r="DB29" i="63"/>
  <c r="DA200" i="1"/>
  <c r="CH76" i="60"/>
  <c r="AK212" i="1"/>
  <c r="AJ200" i="1"/>
  <c r="CH75" i="60"/>
  <c r="CH29" i="60"/>
  <c r="EK205" i="1"/>
  <c r="FO203" i="1"/>
  <c r="N213" i="58"/>
  <c r="FM203" i="1"/>
  <c r="H213" i="58"/>
  <c r="CZ203" i="1"/>
  <c r="CN76" i="29"/>
  <c r="FN203" i="1"/>
  <c r="K213" i="58"/>
  <c r="FL203" i="1"/>
  <c r="E213" i="58"/>
  <c r="CN75" i="29"/>
  <c r="CN29" i="29"/>
  <c r="GB209" i="1"/>
  <c r="CZ58" i="29"/>
  <c r="E89" i="35"/>
  <c r="CZ201" i="1"/>
  <c r="CJ76" i="29"/>
  <c r="FM201" i="1"/>
  <c r="H211" i="58"/>
  <c r="FN201" i="1"/>
  <c r="K211" i="58"/>
  <c r="FL201" i="1"/>
  <c r="E211" i="58"/>
  <c r="FO201" i="1"/>
  <c r="N211" i="58"/>
  <c r="CJ29" i="29"/>
  <c r="CJ75" i="29"/>
  <c r="BP203" i="1"/>
  <c r="CN61" i="29"/>
  <c r="EG205" i="1"/>
  <c r="BX203" i="1"/>
  <c r="CN64" i="29"/>
  <c r="AZ203" i="1"/>
  <c r="CN55" i="29"/>
  <c r="FZ203" i="1"/>
  <c r="AR203" i="1"/>
  <c r="CN52" i="29"/>
  <c r="BH203" i="1"/>
  <c r="FD205" i="1"/>
  <c r="AN81" i="70"/>
  <c r="CV203" i="1"/>
  <c r="CN73" i="29"/>
  <c r="CN203" i="1"/>
  <c r="CN70" i="29"/>
  <c r="FW203" i="1"/>
  <c r="FX203" i="1"/>
  <c r="FT203" i="1"/>
  <c r="FY203" i="1"/>
  <c r="CF203" i="1"/>
  <c r="CN67" i="29"/>
  <c r="CN48" i="29"/>
  <c r="CN20" i="29"/>
  <c r="FD208" i="1"/>
  <c r="AP81" i="70"/>
  <c r="CN206" i="1"/>
  <c r="CT70" i="29"/>
  <c r="BP206" i="1"/>
  <c r="CT61" i="29"/>
  <c r="AR206" i="1"/>
  <c r="CT52" i="29"/>
  <c r="BH206" i="1"/>
  <c r="CF206" i="1"/>
  <c r="CT67" i="29"/>
  <c r="BX206" i="1"/>
  <c r="CT64" i="29"/>
  <c r="AZ206" i="1"/>
  <c r="CT55" i="29"/>
  <c r="EG208" i="1"/>
  <c r="FW206" i="1"/>
  <c r="FZ206" i="1"/>
  <c r="FX206" i="1"/>
  <c r="FT206" i="1"/>
  <c r="FY206" i="1"/>
  <c r="CV206" i="1"/>
  <c r="CT73" i="29"/>
  <c r="CT48" i="29"/>
  <c r="CT20" i="29"/>
  <c r="FL209" i="1"/>
  <c r="E219" i="58"/>
  <c r="FO209" i="1"/>
  <c r="N219" i="58"/>
  <c r="CZ209" i="1"/>
  <c r="CZ76" i="29"/>
  <c r="FM209" i="1"/>
  <c r="H219" i="58"/>
  <c r="FN209" i="1"/>
  <c r="K219" i="58"/>
  <c r="CZ75" i="29"/>
  <c r="CZ29" i="29"/>
  <c r="FE211" i="1"/>
  <c r="AR82" i="70"/>
  <c r="FF211" i="1"/>
  <c r="AR83" i="70"/>
  <c r="CV211" i="1"/>
  <c r="DD73" i="29"/>
  <c r="CF211" i="1"/>
  <c r="DD67" i="29"/>
  <c r="BX211" i="1"/>
  <c r="DD64" i="29"/>
  <c r="BP211" i="1"/>
  <c r="DD61" i="29"/>
  <c r="AZ211" i="1"/>
  <c r="DD55" i="29"/>
  <c r="FW211" i="1"/>
  <c r="BH211" i="1"/>
  <c r="CN211" i="1"/>
  <c r="DD70" i="29"/>
  <c r="FX211" i="1"/>
  <c r="FZ211" i="1"/>
  <c r="AR211" i="1"/>
  <c r="DD52" i="29"/>
  <c r="FT211" i="1"/>
  <c r="FY211" i="1"/>
  <c r="DD20" i="29"/>
  <c r="DD48" i="29"/>
  <c r="FF205" i="1"/>
  <c r="AN83" i="70"/>
  <c r="FO208" i="1"/>
  <c r="N218" i="58"/>
  <c r="FM208" i="1"/>
  <c r="H218" i="58"/>
  <c r="FL208" i="1"/>
  <c r="E218" i="58"/>
  <c r="FN208" i="1"/>
  <c r="K218" i="58"/>
  <c r="CZ208" i="1"/>
  <c r="CX76" i="29"/>
  <c r="CX75" i="29"/>
  <c r="CX29" i="29"/>
  <c r="DK212" i="1"/>
  <c r="DF81" i="64"/>
  <c r="BK212" i="1"/>
  <c r="DO212" i="1"/>
  <c r="DF82" i="64"/>
  <c r="BS212" i="1"/>
  <c r="DF61" i="64"/>
  <c r="DS212" i="1"/>
  <c r="CQ212" i="1"/>
  <c r="DF70" i="64"/>
  <c r="AU212" i="1"/>
  <c r="DF52" i="64"/>
  <c r="BC212" i="1"/>
  <c r="DF55" i="64"/>
  <c r="CA212" i="1"/>
  <c r="DF64" i="64"/>
  <c r="DF48" i="64"/>
  <c r="DF20" i="64"/>
  <c r="CI212" i="1"/>
  <c r="DF67" i="64"/>
  <c r="CY212" i="1"/>
  <c r="DF73" i="64"/>
  <c r="AR48" i="70"/>
  <c r="EU211" i="1"/>
  <c r="AR64" i="70"/>
  <c r="EO211" i="1"/>
  <c r="AR55" i="70"/>
  <c r="EW211" i="1"/>
  <c r="AR67" i="70"/>
  <c r="AR20" i="70"/>
  <c r="FA211" i="1"/>
  <c r="AR73" i="70"/>
  <c r="EM211" i="1"/>
  <c r="AR52" i="70"/>
  <c r="EQ211" i="1"/>
  <c r="AR58" i="70"/>
  <c r="EY211" i="1"/>
  <c r="AR70" i="70"/>
  <c r="ES211" i="1"/>
  <c r="AR61" i="70"/>
  <c r="GB201" i="1"/>
  <c r="CJ58" i="29"/>
  <c r="E81" i="35"/>
  <c r="DC203" i="1"/>
  <c r="CN76" i="64"/>
  <c r="CN29" i="64"/>
  <c r="CN75" i="64"/>
  <c r="AJ206" i="1"/>
  <c r="DB206" i="1"/>
  <c r="CT76" i="63"/>
  <c r="CT29" i="63"/>
  <c r="CT75" i="63"/>
  <c r="DC211" i="1"/>
  <c r="DD76" i="64"/>
  <c r="AJ211" i="1"/>
  <c r="DD29" i="64"/>
  <c r="DD75" i="64"/>
  <c r="DF83" i="60"/>
  <c r="T92" i="35"/>
  <c r="GB205" i="1"/>
  <c r="CR58" i="29"/>
  <c r="E85" i="35"/>
  <c r="CF202" i="1"/>
  <c r="CL67" i="29"/>
  <c r="AZ202" i="1"/>
  <c r="CL55" i="29"/>
  <c r="CN202" i="1"/>
  <c r="CL70" i="29"/>
  <c r="FE202" i="1"/>
  <c r="AL82" i="70"/>
  <c r="BP202" i="1"/>
  <c r="CL61" i="29"/>
  <c r="CV202" i="1"/>
  <c r="CL73" i="29"/>
  <c r="FZ202" i="1"/>
  <c r="AR202" i="1"/>
  <c r="CL52" i="29"/>
  <c r="BH202" i="1"/>
  <c r="FF202" i="1"/>
  <c r="AL83" i="70"/>
  <c r="FD202" i="1"/>
  <c r="AL81" i="70"/>
  <c r="FW202" i="1"/>
  <c r="BX202" i="1"/>
  <c r="CL64" i="29"/>
  <c r="FX202" i="1"/>
  <c r="FT202" i="1"/>
  <c r="FY202" i="1"/>
  <c r="CL48" i="29"/>
  <c r="CL20" i="29"/>
  <c r="FL205" i="1"/>
  <c r="E215" i="58"/>
  <c r="FO205" i="1"/>
  <c r="N215" i="58"/>
  <c r="CZ205" i="1"/>
  <c r="CR76" i="29"/>
  <c r="FM205" i="1"/>
  <c r="H215" i="58"/>
  <c r="FN205" i="1"/>
  <c r="K215" i="58"/>
  <c r="CR75" i="29"/>
  <c r="CR29" i="29"/>
  <c r="FF208" i="1"/>
  <c r="AP83" i="70"/>
  <c r="BX207" i="1"/>
  <c r="CV64" i="29"/>
  <c r="CF207" i="1"/>
  <c r="CV67" i="29"/>
  <c r="BH207" i="1"/>
  <c r="FE208" i="1"/>
  <c r="AP82" i="70"/>
  <c r="AZ207" i="1"/>
  <c r="CV55" i="29"/>
  <c r="CN207" i="1"/>
  <c r="CV70" i="29"/>
  <c r="FZ207" i="1"/>
  <c r="FW207" i="1"/>
  <c r="AR207" i="1"/>
  <c r="CV52" i="29"/>
  <c r="FT207" i="1"/>
  <c r="FY207" i="1"/>
  <c r="BP207" i="1"/>
  <c r="CV61" i="29"/>
  <c r="CV207" i="1"/>
  <c r="CV73" i="29"/>
  <c r="FX207" i="1"/>
  <c r="CV48" i="29"/>
  <c r="CV20" i="29"/>
  <c r="CN210" i="1"/>
  <c r="DB70" i="29"/>
  <c r="BH210" i="1"/>
  <c r="FW210" i="1"/>
  <c r="AZ210" i="1"/>
  <c r="DB55" i="29"/>
  <c r="CV210" i="1"/>
  <c r="DB73" i="29"/>
  <c r="BP210" i="1"/>
  <c r="DB61" i="29"/>
  <c r="AR210" i="1"/>
  <c r="DB52" i="29"/>
  <c r="BX210" i="1"/>
  <c r="DB64" i="29"/>
  <c r="FZ210" i="1"/>
  <c r="CF210" i="1"/>
  <c r="DB67" i="29"/>
  <c r="FX210" i="1"/>
  <c r="FT210" i="1"/>
  <c r="FY210" i="1"/>
  <c r="DB48" i="29"/>
  <c r="DB20" i="29"/>
  <c r="FE205" i="1"/>
  <c r="AN82" i="70"/>
  <c r="DO29" i="29"/>
  <c r="DO75" i="29"/>
  <c r="EK218" i="1"/>
  <c r="FM216" i="1"/>
  <c r="H226" i="58"/>
  <c r="CZ216" i="1"/>
  <c r="DO76" i="29"/>
  <c r="FL216" i="1"/>
  <c r="E226" i="58"/>
  <c r="FO216" i="1"/>
  <c r="N226" i="58"/>
  <c r="FN216" i="1"/>
  <c r="K226" i="58"/>
  <c r="AY20" i="70"/>
  <c r="AY48" i="70"/>
  <c r="EU218" i="1"/>
  <c r="AY64" i="70"/>
  <c r="ES218" i="1"/>
  <c r="AY61" i="70"/>
  <c r="EY218" i="1"/>
  <c r="AY70" i="70"/>
  <c r="FB218" i="1"/>
  <c r="AY76" i="70"/>
  <c r="EW218" i="1"/>
  <c r="AY67" i="70"/>
  <c r="EM218" i="1"/>
  <c r="AY52" i="70"/>
  <c r="FA218" i="1"/>
  <c r="AY73" i="70"/>
  <c r="EQ218" i="1"/>
  <c r="AY58" i="70"/>
  <c r="EO218" i="1"/>
  <c r="AY55" i="70"/>
  <c r="DQ75" i="29"/>
  <c r="DQ29" i="29"/>
  <c r="FM217" i="1"/>
  <c r="H227" i="58"/>
  <c r="FO217" i="1"/>
  <c r="N227" i="58"/>
  <c r="CZ217" i="1"/>
  <c r="DQ76" i="29"/>
  <c r="FN217" i="1"/>
  <c r="K227" i="58"/>
  <c r="FL217" i="1"/>
  <c r="E227" i="58"/>
  <c r="K95" i="35"/>
  <c r="GD215" i="1"/>
  <c r="DM58" i="63"/>
  <c r="EG58" i="64"/>
  <c r="GE225" i="1"/>
  <c r="N105" i="35"/>
  <c r="GE215" i="1"/>
  <c r="DM58" i="64"/>
  <c r="N95" i="35"/>
  <c r="GC215" i="1"/>
  <c r="DM58" i="60"/>
  <c r="H95" i="35"/>
  <c r="AL225" i="1"/>
  <c r="BP214" i="1"/>
  <c r="DK61" i="29"/>
  <c r="AZ214" i="1"/>
  <c r="DK55" i="29"/>
  <c r="BX214" i="1"/>
  <c r="DK64" i="29"/>
  <c r="AR214" i="1"/>
  <c r="DK52" i="29"/>
  <c r="BH214" i="1"/>
  <c r="CV214" i="1"/>
  <c r="DK73" i="29"/>
  <c r="CF214" i="1"/>
  <c r="DK67" i="29"/>
  <c r="CN214" i="1"/>
  <c r="DK70" i="29"/>
  <c r="DC215" i="1"/>
  <c r="DM76" i="64"/>
  <c r="DM29" i="64"/>
  <c r="DM75" i="64"/>
  <c r="GD214" i="1"/>
  <c r="DK58" i="63"/>
  <c r="K94" i="35"/>
  <c r="GE213" i="1"/>
  <c r="DI58" i="64"/>
  <c r="N93" i="35"/>
  <c r="GC213" i="1"/>
  <c r="DI58" i="60"/>
  <c r="H93" i="35"/>
  <c r="BJ225" i="1"/>
  <c r="DR225" i="1"/>
  <c r="DN225" i="1"/>
  <c r="EG82" i="63"/>
  <c r="CX225" i="1"/>
  <c r="EG73" i="63"/>
  <c r="CH225" i="1"/>
  <c r="EG67" i="63"/>
  <c r="AT225" i="1"/>
  <c r="EG52" i="63"/>
  <c r="CP225" i="1"/>
  <c r="EG70" i="63"/>
  <c r="BZ225" i="1"/>
  <c r="EG64" i="63"/>
  <c r="DJ225" i="1"/>
  <c r="EG81" i="63"/>
  <c r="BR225" i="1"/>
  <c r="EG61" i="63"/>
  <c r="BB225" i="1"/>
  <c r="EG55" i="63"/>
  <c r="FE215" i="1"/>
  <c r="AW82" i="70"/>
  <c r="BX215" i="1"/>
  <c r="DM64" i="29"/>
  <c r="AR215" i="1"/>
  <c r="DM52" i="29"/>
  <c r="BH215" i="1"/>
  <c r="FF215" i="1"/>
  <c r="AW83" i="70"/>
  <c r="BP215" i="1"/>
  <c r="DM61" i="29"/>
  <c r="AZ215" i="1"/>
  <c r="DM55" i="29"/>
  <c r="CF215" i="1"/>
  <c r="DM67" i="29"/>
  <c r="CV215" i="1"/>
  <c r="DM73" i="29"/>
  <c r="CN215" i="1"/>
  <c r="DM70" i="29"/>
  <c r="DH225" i="1"/>
  <c r="DP225" i="1"/>
  <c r="DL225" i="1"/>
  <c r="BP225" i="1"/>
  <c r="BH225" i="1"/>
  <c r="AR225" i="1"/>
  <c r="AZ225" i="1"/>
  <c r="CN225" i="1"/>
  <c r="BX225" i="1"/>
  <c r="CV225" i="1"/>
  <c r="CF225" i="1"/>
  <c r="AR213" i="1"/>
  <c r="DI52" i="29"/>
  <c r="BH213" i="1"/>
  <c r="BP213" i="1"/>
  <c r="DI61" i="29"/>
  <c r="CF213" i="1"/>
  <c r="DI67" i="29"/>
  <c r="FD215" i="1"/>
  <c r="AW81" i="70"/>
  <c r="AZ213" i="1"/>
  <c r="DI55" i="29"/>
  <c r="CV213" i="1"/>
  <c r="DI73" i="29"/>
  <c r="BX213" i="1"/>
  <c r="DI64" i="29"/>
  <c r="CN213" i="1"/>
  <c r="DI70" i="29"/>
  <c r="EG83" i="64"/>
  <c r="Z105" i="35"/>
  <c r="EG48" i="60"/>
  <c r="CO225" i="1"/>
  <c r="EG70" i="60"/>
  <c r="BY225" i="1"/>
  <c r="EG64" i="60"/>
  <c r="BI225" i="1"/>
  <c r="DI225" i="1"/>
  <c r="EG81" i="60"/>
  <c r="DQ225" i="1"/>
  <c r="DM225" i="1"/>
  <c r="EG82" i="60"/>
  <c r="CW225" i="1"/>
  <c r="EG73" i="60"/>
  <c r="CG225" i="1"/>
  <c r="EG67" i="60"/>
  <c r="BA225" i="1"/>
  <c r="EG55" i="60"/>
  <c r="AS225" i="1"/>
  <c r="EG52" i="60"/>
  <c r="BQ225" i="1"/>
  <c r="EG61" i="60"/>
  <c r="FU225" i="1"/>
  <c r="EG23" i="29"/>
  <c r="BE23" i="70"/>
  <c r="EG215" i="1"/>
  <c r="AW20" i="70"/>
  <c r="EG48" i="63"/>
  <c r="EG20" i="63"/>
  <c r="EG14" i="29"/>
  <c r="BE14" i="70"/>
  <c r="DK75" i="63"/>
  <c r="DK29" i="63"/>
  <c r="DB214" i="1"/>
  <c r="DK76" i="63"/>
  <c r="FZ213" i="1"/>
  <c r="FW213" i="1"/>
  <c r="FT213" i="1"/>
  <c r="FY213" i="1"/>
  <c r="DI48" i="29"/>
  <c r="FX213" i="1"/>
  <c r="DI20" i="29"/>
  <c r="FW214" i="1"/>
  <c r="FX214" i="1"/>
  <c r="FT214" i="1"/>
  <c r="FY214" i="1"/>
  <c r="FZ214" i="1"/>
  <c r="DK20" i="29"/>
  <c r="DK48" i="29"/>
  <c r="DA213" i="1"/>
  <c r="DI76" i="60"/>
  <c r="DI75" i="60"/>
  <c r="DI29" i="60"/>
  <c r="AK225" i="1"/>
  <c r="DM75" i="29"/>
  <c r="DM29" i="29"/>
  <c r="FN215" i="1"/>
  <c r="K225" i="58"/>
  <c r="FO215" i="1"/>
  <c r="N225" i="58"/>
  <c r="FM215" i="1"/>
  <c r="H225" i="58"/>
  <c r="CZ215" i="1"/>
  <c r="DM76" i="29"/>
  <c r="FL215" i="1"/>
  <c r="E225" i="58"/>
  <c r="DK75" i="29"/>
  <c r="DK29" i="29"/>
  <c r="CZ214" i="1"/>
  <c r="DK76" i="29"/>
  <c r="FO214" i="1"/>
  <c r="N224" i="58"/>
  <c r="FM214" i="1"/>
  <c r="H224" i="58"/>
  <c r="FN214" i="1"/>
  <c r="K224" i="58"/>
  <c r="FL214" i="1"/>
  <c r="E224" i="58"/>
  <c r="EG48" i="29"/>
  <c r="BE48" i="70"/>
  <c r="EG20" i="29"/>
  <c r="BE20" i="70"/>
  <c r="FX225" i="1"/>
  <c r="FZ225" i="1"/>
  <c r="FT225" i="1"/>
  <c r="FY225" i="1"/>
  <c r="FW225" i="1"/>
  <c r="DI29" i="29"/>
  <c r="DI75" i="29"/>
  <c r="AJ225" i="1"/>
  <c r="CZ213" i="1"/>
  <c r="DI76" i="29"/>
  <c r="FN213" i="1"/>
  <c r="K223" i="58"/>
  <c r="FO213" i="1"/>
  <c r="N223" i="58"/>
  <c r="EK215" i="1"/>
  <c r="FL213" i="1"/>
  <c r="FM213" i="1"/>
  <c r="H223" i="58"/>
  <c r="EG75" i="64"/>
  <c r="EG29" i="64"/>
  <c r="DC225" i="1"/>
  <c r="EG76" i="64"/>
  <c r="EG75" i="63"/>
  <c r="EG29" i="63"/>
  <c r="DB225" i="1"/>
  <c r="EG76" i="63"/>
  <c r="GC212" i="1"/>
  <c r="H92" i="35"/>
  <c r="DF58" i="60"/>
  <c r="CH75" i="64"/>
  <c r="CH29" i="64"/>
  <c r="DC200" i="1"/>
  <c r="CH76" i="64"/>
  <c r="AM212" i="1"/>
  <c r="FO204" i="1"/>
  <c r="N214" i="58"/>
  <c r="FL204" i="1"/>
  <c r="E214" i="58"/>
  <c r="FM204" i="1"/>
  <c r="H214" i="58"/>
  <c r="CP75" i="29"/>
  <c r="CZ204" i="1"/>
  <c r="CP76" i="29"/>
  <c r="FN204" i="1"/>
  <c r="K214" i="58"/>
  <c r="CP29" i="29"/>
  <c r="DF48" i="63"/>
  <c r="BZ212" i="1"/>
  <c r="DF64" i="63"/>
  <c r="DF20" i="63"/>
  <c r="CX212" i="1"/>
  <c r="DF73" i="63"/>
  <c r="DJ212" i="1"/>
  <c r="DF81" i="63"/>
  <c r="BJ212" i="1"/>
  <c r="AT212" i="1"/>
  <c r="DF52" i="63"/>
  <c r="BR212" i="1"/>
  <c r="DF61" i="63"/>
  <c r="BB212" i="1"/>
  <c r="DF55" i="63"/>
  <c r="CP212" i="1"/>
  <c r="DF70" i="63"/>
  <c r="CH212" i="1"/>
  <c r="DF67" i="63"/>
  <c r="DR212" i="1"/>
  <c r="DN212" i="1"/>
  <c r="DF82" i="63"/>
  <c r="DB200" i="1"/>
  <c r="CH76" i="63"/>
  <c r="CH29" i="63"/>
  <c r="CH75" i="63"/>
  <c r="AL212" i="1"/>
  <c r="GE200" i="1"/>
  <c r="N80" i="35"/>
  <c r="CH58" i="64"/>
  <c r="DF14" i="29"/>
  <c r="AT14" i="70"/>
  <c r="AR200" i="1"/>
  <c r="CH52" i="29"/>
  <c r="AZ200" i="1"/>
  <c r="CH55" i="29"/>
  <c r="BH200" i="1"/>
  <c r="FZ200" i="1"/>
  <c r="FW200" i="1"/>
  <c r="CN200" i="1"/>
  <c r="CH70" i="29"/>
  <c r="CV200" i="1"/>
  <c r="CH73" i="29"/>
  <c r="FT200" i="1"/>
  <c r="FY200" i="1"/>
  <c r="CH20" i="29"/>
  <c r="FX200" i="1"/>
  <c r="BP200" i="1"/>
  <c r="CH61" i="29"/>
  <c r="BX200" i="1"/>
  <c r="CH64" i="29"/>
  <c r="CF200" i="1"/>
  <c r="CH67" i="29"/>
  <c r="CH48" i="29"/>
  <c r="T212" i="1"/>
  <c r="EG202" i="1"/>
  <c r="GD200" i="1"/>
  <c r="K80" i="35"/>
  <c r="CH58" i="63"/>
  <c r="CX58" i="29"/>
  <c r="GB208" i="1"/>
  <c r="E88" i="35"/>
  <c r="E84" i="35"/>
  <c r="GB204" i="1"/>
  <c r="CP58" i="29"/>
  <c r="GB202" i="1"/>
  <c r="CL58" i="29"/>
  <c r="E82" i="35"/>
  <c r="CZ211" i="1"/>
  <c r="DD76" i="29"/>
  <c r="DD75" i="29"/>
  <c r="FN211" i="1"/>
  <c r="K221" i="58"/>
  <c r="FM211" i="1"/>
  <c r="H221" i="58"/>
  <c r="FO211" i="1"/>
  <c r="N221" i="58"/>
  <c r="FL211" i="1"/>
  <c r="E221" i="58"/>
  <c r="DD29" i="29"/>
  <c r="GB203" i="1"/>
  <c r="E83" i="35"/>
  <c r="CN58" i="29"/>
  <c r="CZ210" i="1"/>
  <c r="DB76" i="29"/>
  <c r="FM210" i="1"/>
  <c r="H220" i="58"/>
  <c r="FO210" i="1"/>
  <c r="N220" i="58"/>
  <c r="FN210" i="1"/>
  <c r="K220" i="58"/>
  <c r="FL210" i="1"/>
  <c r="E220" i="58"/>
  <c r="DB29" i="29"/>
  <c r="DB75" i="29"/>
  <c r="GB207" i="1"/>
  <c r="E87" i="35"/>
  <c r="CV58" i="29"/>
  <c r="EK208" i="1"/>
  <c r="FM206" i="1"/>
  <c r="H216" i="58"/>
  <c r="FO206" i="1"/>
  <c r="N216" i="58"/>
  <c r="FN206" i="1"/>
  <c r="K216" i="58"/>
  <c r="FL206" i="1"/>
  <c r="E216" i="58"/>
  <c r="CZ206" i="1"/>
  <c r="CT76" i="29"/>
  <c r="CT29" i="29"/>
  <c r="CT75" i="29"/>
  <c r="AN48" i="70"/>
  <c r="EY205" i="1"/>
  <c r="AN70" i="70"/>
  <c r="FB205" i="1"/>
  <c r="AN76" i="70"/>
  <c r="EM205" i="1"/>
  <c r="AN52" i="70"/>
  <c r="EO205" i="1"/>
  <c r="AN55" i="70"/>
  <c r="EW205" i="1"/>
  <c r="AN67" i="70"/>
  <c r="FA205" i="1"/>
  <c r="AN73" i="70"/>
  <c r="AN20" i="70"/>
  <c r="EU205" i="1"/>
  <c r="AN64" i="70"/>
  <c r="EQ205" i="1"/>
  <c r="AN58" i="70"/>
  <c r="ES205" i="1"/>
  <c r="AN61" i="70"/>
  <c r="GE212" i="1"/>
  <c r="N92" i="35"/>
  <c r="DF58" i="64"/>
  <c r="GB211" i="1"/>
  <c r="E91" i="35"/>
  <c r="DD58" i="29"/>
  <c r="AP48" i="70"/>
  <c r="EM208" i="1"/>
  <c r="AP52" i="70"/>
  <c r="EU208" i="1"/>
  <c r="AP64" i="70"/>
  <c r="EY208" i="1"/>
  <c r="AP70" i="70"/>
  <c r="AP20" i="70"/>
  <c r="FA208" i="1"/>
  <c r="AP73" i="70"/>
  <c r="FB208" i="1"/>
  <c r="AP76" i="70"/>
  <c r="EQ208" i="1"/>
  <c r="AP58" i="70"/>
  <c r="EO208" i="1"/>
  <c r="AP55" i="70"/>
  <c r="ES208" i="1"/>
  <c r="AP61" i="70"/>
  <c r="EW208" i="1"/>
  <c r="AP67" i="70"/>
  <c r="GB206" i="1"/>
  <c r="CT58" i="29"/>
  <c r="E86" i="35"/>
  <c r="EK202" i="1"/>
  <c r="FL200" i="1"/>
  <c r="FN200" i="1"/>
  <c r="K210" i="58"/>
  <c r="CZ200" i="1"/>
  <c r="CH76" i="29"/>
  <c r="AJ212" i="1"/>
  <c r="FO200" i="1"/>
  <c r="N210" i="58"/>
  <c r="FM200" i="1"/>
  <c r="H210" i="58"/>
  <c r="CH75" i="29"/>
  <c r="CH29" i="29"/>
  <c r="GB210" i="1"/>
  <c r="E90" i="35"/>
  <c r="DB58" i="29"/>
  <c r="Z92" i="35"/>
  <c r="DF83" i="64"/>
  <c r="EK211" i="1"/>
  <c r="AN75" i="70"/>
  <c r="AN29" i="70"/>
  <c r="DA212" i="1"/>
  <c r="DF76" i="60"/>
  <c r="DF75" i="60"/>
  <c r="DF29" i="60"/>
  <c r="FN207" i="1"/>
  <c r="K217" i="58"/>
  <c r="FM207" i="1"/>
  <c r="H217" i="58"/>
  <c r="FO207" i="1"/>
  <c r="N217" i="58"/>
  <c r="FL207" i="1"/>
  <c r="E217" i="58"/>
  <c r="CZ207" i="1"/>
  <c r="CV76" i="29"/>
  <c r="CV75" i="29"/>
  <c r="CV29" i="29"/>
  <c r="FN202" i="1"/>
  <c r="K212" i="58"/>
  <c r="FL202" i="1"/>
  <c r="E212" i="58"/>
  <c r="CZ202" i="1"/>
  <c r="CL76" i="29"/>
  <c r="FM202" i="1"/>
  <c r="H212" i="58"/>
  <c r="FO202" i="1"/>
  <c r="N212" i="58"/>
  <c r="CL29" i="29"/>
  <c r="CL75" i="29"/>
  <c r="AW48" i="70"/>
  <c r="AY75" i="70"/>
  <c r="AY29" i="70"/>
  <c r="ES215" i="1"/>
  <c r="AW61" i="70"/>
  <c r="EW215" i="1"/>
  <c r="AW67" i="70"/>
  <c r="EO215" i="1"/>
  <c r="AW55" i="70"/>
  <c r="FA215" i="1"/>
  <c r="AW73" i="70"/>
  <c r="EY215" i="1"/>
  <c r="AW70" i="70"/>
  <c r="EU215" i="1"/>
  <c r="AW64" i="70"/>
  <c r="GB213" i="1"/>
  <c r="DI58" i="29"/>
  <c r="E93" i="35"/>
  <c r="EG64" i="29"/>
  <c r="BE64" i="70"/>
  <c r="GB225" i="1"/>
  <c r="E105" i="35"/>
  <c r="BE58" i="70"/>
  <c r="EG58" i="29"/>
  <c r="BE81" i="70"/>
  <c r="EG81" i="29"/>
  <c r="EG83" i="63"/>
  <c r="W105" i="35"/>
  <c r="T105" i="35"/>
  <c r="EG83" i="60"/>
  <c r="EG70" i="29"/>
  <c r="BE70" i="70"/>
  <c r="EG61" i="29"/>
  <c r="BE61" i="70"/>
  <c r="GD225" i="1"/>
  <c r="EG58" i="63"/>
  <c r="K105" i="35"/>
  <c r="GB214" i="1"/>
  <c r="E94" i="35"/>
  <c r="DK58" i="29"/>
  <c r="EM215" i="1"/>
  <c r="AW52" i="70"/>
  <c r="EQ215" i="1"/>
  <c r="AW58" i="70"/>
  <c r="EG67" i="29"/>
  <c r="BE67" i="70"/>
  <c r="EG55" i="29"/>
  <c r="BE55" i="70"/>
  <c r="BE82" i="70"/>
  <c r="EG82" i="29"/>
  <c r="GC225" i="1"/>
  <c r="EG58" i="60"/>
  <c r="H105" i="35"/>
  <c r="EG73" i="29"/>
  <c r="BE73" i="70"/>
  <c r="EG52" i="29"/>
  <c r="BE52" i="70"/>
  <c r="EG83" i="29"/>
  <c r="Q105" i="35"/>
  <c r="BE83" i="70"/>
  <c r="GB215" i="1"/>
  <c r="E95" i="35"/>
  <c r="DM58" i="29"/>
  <c r="EG75" i="60"/>
  <c r="EG29" i="60"/>
  <c r="DA225" i="1"/>
  <c r="EG76" i="60"/>
  <c r="E223" i="58"/>
  <c r="FL225" i="1"/>
  <c r="E235" i="58"/>
  <c r="AW75" i="70"/>
  <c r="AW29" i="70"/>
  <c r="FB215" i="1"/>
  <c r="AW76" i="70"/>
  <c r="EG29" i="29"/>
  <c r="BE75" i="70"/>
  <c r="BE29" i="70"/>
  <c r="EG75" i="29"/>
  <c r="FM225" i="1"/>
  <c r="H235" i="58"/>
  <c r="FN225" i="1"/>
  <c r="K235" i="58"/>
  <c r="FO225" i="1"/>
  <c r="N235" i="58"/>
  <c r="CZ225" i="1"/>
  <c r="EM202" i="1"/>
  <c r="AL52" i="70"/>
  <c r="AL48" i="70"/>
  <c r="EO202" i="1"/>
  <c r="AL55" i="70"/>
  <c r="EQ202" i="1"/>
  <c r="AL58" i="70"/>
  <c r="FA202" i="1"/>
  <c r="AL73" i="70"/>
  <c r="EU202" i="1"/>
  <c r="AL64" i="70"/>
  <c r="EY202" i="1"/>
  <c r="AL70" i="70"/>
  <c r="AL20" i="70"/>
  <c r="ES202" i="1"/>
  <c r="AL61" i="70"/>
  <c r="EW202" i="1"/>
  <c r="AL67" i="70"/>
  <c r="GD212" i="1"/>
  <c r="K92" i="35"/>
  <c r="DF58" i="63"/>
  <c r="CF212" i="1"/>
  <c r="DH212" i="1"/>
  <c r="CV212" i="1"/>
  <c r="AT48" i="70"/>
  <c r="CN212" i="1"/>
  <c r="FZ212" i="1"/>
  <c r="FX212" i="1"/>
  <c r="BP212" i="1"/>
  <c r="AT20" i="70"/>
  <c r="AZ212" i="1"/>
  <c r="FT212" i="1"/>
  <c r="FY212" i="1"/>
  <c r="AR212" i="1"/>
  <c r="DL212" i="1"/>
  <c r="DF20" i="29"/>
  <c r="FW212" i="1"/>
  <c r="BX212" i="1"/>
  <c r="DP212" i="1"/>
  <c r="BH212" i="1"/>
  <c r="DF48" i="29"/>
  <c r="GB200" i="1"/>
  <c r="CH58" i="29"/>
  <c r="E80" i="35"/>
  <c r="DF29" i="63"/>
  <c r="DB212" i="1"/>
  <c r="DF76" i="63"/>
  <c r="DF75" i="63"/>
  <c r="DC212" i="1"/>
  <c r="DF76" i="64"/>
  <c r="DF29" i="64"/>
  <c r="DF75" i="64"/>
  <c r="DF83" i="63"/>
  <c r="W92" i="35"/>
  <c r="E210" i="58"/>
  <c r="FL212" i="1"/>
  <c r="E222" i="58"/>
  <c r="AR75" i="70"/>
  <c r="AR29" i="70"/>
  <c r="FB211" i="1"/>
  <c r="AR76" i="70"/>
  <c r="FM212" i="1"/>
  <c r="H222" i="58"/>
  <c r="CZ212" i="1"/>
  <c r="FO212" i="1"/>
  <c r="N222" i="58"/>
  <c r="FN212" i="1"/>
  <c r="K222" i="58"/>
  <c r="DF75" i="29"/>
  <c r="AT75" i="70"/>
  <c r="AT29" i="70"/>
  <c r="DF29" i="29"/>
  <c r="AL75" i="70"/>
  <c r="AL29" i="70"/>
  <c r="FB202" i="1"/>
  <c r="AL76" i="70"/>
  <c r="AP75" i="70"/>
  <c r="AP29" i="70"/>
  <c r="EG76" i="29"/>
  <c r="BE76" i="70"/>
  <c r="AT58" i="70"/>
  <c r="GB212" i="1"/>
  <c r="E92" i="35"/>
  <c r="DF58" i="29"/>
  <c r="AT55" i="70"/>
  <c r="DF55" i="29"/>
  <c r="AT81" i="70"/>
  <c r="DF81" i="29"/>
  <c r="DF73" i="29"/>
  <c r="AT73" i="70"/>
  <c r="AT83" i="70"/>
  <c r="Q92" i="35"/>
  <c r="DF83" i="29"/>
  <c r="DF82" i="29"/>
  <c r="AT82" i="70"/>
  <c r="AT70" i="70"/>
  <c r="DF70" i="29"/>
  <c r="AT67" i="70"/>
  <c r="DF67" i="29"/>
  <c r="DF64" i="29"/>
  <c r="AT64" i="70"/>
  <c r="AT52" i="70"/>
  <c r="DF52" i="29"/>
  <c r="DF61" i="29"/>
  <c r="AT61" i="70"/>
  <c r="AT76" i="70"/>
  <c r="DF76" i="29"/>
</calcChain>
</file>

<file path=xl/comments1.xml><?xml version="1.0" encoding="utf-8"?>
<comments xmlns="http://schemas.openxmlformats.org/spreadsheetml/2006/main">
  <authors>
    <author>broand03</author>
  </authors>
  <commentList>
    <comment ref="B15" authorId="0" shapeId="0">
      <text>
        <r>
          <rPr>
            <sz val="9"/>
            <color indexed="81"/>
            <rFont val="Tahoma"/>
            <family val="2"/>
          </rPr>
          <t xml:space="preserve">Anm: Uppgifter finns tillgängliga från och med den 7 januari 2001 i Trafikverkets uppföljningssystem. 
</t>
        </r>
      </text>
    </comment>
  </commentList>
</comments>
</file>

<file path=xl/comments2.xml><?xml version="1.0" encoding="utf-8"?>
<comments xmlns="http://schemas.openxmlformats.org/spreadsheetml/2006/main">
  <authors>
    <author>Broberg Anders, PLes</author>
  </authors>
  <commentList>
    <comment ref="DM202" authorId="0" shapeId="0">
      <text>
        <r>
          <rPr>
            <sz val="9"/>
            <color indexed="81"/>
            <rFont val="Tahoma"/>
            <family val="2"/>
          </rPr>
          <t>Uppdaterad från 4 till 5 2017-01-13, pga fel i formel.</t>
        </r>
      </text>
    </comment>
    <comment ref="DM205" authorId="0" shapeId="0">
      <text>
        <r>
          <rPr>
            <sz val="9"/>
            <color indexed="81"/>
            <rFont val="Tahoma"/>
            <family val="2"/>
          </rPr>
          <t>Uppdaterad från 5 till 6 2017-01-13, pga fel i formel.</t>
        </r>
      </text>
    </comment>
    <comment ref="DM208" authorId="0" shapeId="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<sst xmlns="http://schemas.openxmlformats.org/spreadsheetml/2006/main" count="2798" uniqueCount="613">
  <si>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</si>
  <si>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</si>
  <si>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</si>
  <si>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</si>
  <si>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</si>
  <si>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</si>
  <si>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</si>
  <si>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</si>
  <si>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</si>
  <si>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</si>
  <si>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</si>
  <si>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</si>
  <si>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</si>
  <si>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</si>
  <si>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</si>
  <si>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</si>
  <si>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</si>
  <si>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</si>
  <si>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</si>
  <si>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</si>
  <si>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</si>
  <si>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</si>
  <si>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</si>
  <si>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</si>
  <si>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</si>
  <si>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</si>
  <si>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Fredrik Lindberg</t>
  </si>
  <si>
    <t>tel: 010-414 42 36, e-post: fredrik.lindberg@trafa.se</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</si>
  <si>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</si>
  <si>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</si>
  <si>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</si>
  <si>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</si>
  <si>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</si>
  <si>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</si>
  <si>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under april nästkommande år för fjärde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</si>
  <si>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</si>
  <si>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</si>
  <si>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</si>
  <si>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</si>
  <si>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</si>
  <si>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</si>
  <si>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</si>
  <si>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</si>
  <si>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</si>
  <si>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</si>
  <si>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</si>
  <si>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</si>
  <si>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</si>
  <si>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</si>
  <si>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</si>
  <si>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</si>
  <si>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</si>
  <si>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</si>
  <si>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</si>
  <si>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</si>
  <si>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</si>
  <si>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</si>
  <si>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</si>
  <si>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</si>
  <si>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</si>
  <si>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</si>
  <si>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</si>
  <si>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</si>
  <si>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</si>
  <si>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</si>
  <si>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</si>
  <si>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</si>
  <si>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</si>
  <si>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</si>
  <si>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</si>
  <si>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</si>
  <si>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</si>
  <si>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</si>
  <si>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</si>
  <si>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</si>
  <si>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</si>
  <si>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</si>
  <si>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</si>
  <si>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</si>
  <si>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</si>
  <si>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</si>
  <si>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</si>
  <si>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</si>
  <si>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</si>
  <si>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</si>
  <si>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</si>
  <si>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</si>
  <si>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</si>
  <si>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</si>
  <si>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</si>
  <si>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</si>
  <si>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</si>
  <si>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</si>
  <si>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</si>
  <si>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</si>
  <si>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</si>
  <si>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</si>
  <si>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</si>
  <si>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</si>
  <si>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</si>
  <si>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</si>
  <si>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</si>
  <si>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</si>
  <si>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</si>
  <si>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</si>
  <si>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</si>
  <si>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</si>
  <si>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</si>
  <si>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</si>
  <si>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</si>
  <si>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</si>
  <si>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</si>
  <si>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</si>
  <si>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</si>
  <si>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</si>
  <si>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</si>
  <si>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</si>
  <si>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</si>
  <si>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</si>
  <si>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</si>
  <si>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</si>
  <si>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</si>
  <si>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</si>
  <si>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</si>
  <si>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</si>
  <si>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</si>
  <si>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</si>
  <si>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</si>
  <si>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</si>
  <si>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</si>
  <si>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</si>
  <si>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</si>
  <si>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</si>
  <si>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</si>
  <si>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</si>
  <si>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</si>
  <si>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</si>
  <si>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</si>
  <si>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</si>
  <si>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</si>
  <si>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</si>
  <si>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</si>
  <si>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</si>
  <si>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</si>
  <si>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</si>
  <si>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</si>
  <si>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</si>
  <si>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</si>
  <si>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</si>
  <si>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</si>
  <si>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</si>
  <si>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</si>
  <si>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</si>
  <si>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</si>
  <si>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</si>
  <si>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</si>
  <si>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</si>
  <si>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</si>
  <si>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</si>
  <si>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</si>
  <si>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</si>
  <si>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</si>
  <si>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</si>
  <si>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</si>
  <si>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</si>
  <si>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</si>
  <si>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</si>
  <si>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</si>
  <si>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</si>
  <si>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</si>
  <si>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</si>
  <si>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</si>
  <si>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</si>
  <si>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</si>
  <si>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</si>
  <si>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</si>
  <si>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</si>
  <si>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</si>
  <si>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</si>
  <si>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</si>
  <si>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</si>
  <si>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</si>
  <si>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</si>
  <si>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</si>
  <si>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</si>
  <si>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</si>
  <si>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</si>
  <si>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</si>
  <si>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</si>
  <si>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</si>
  <si>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</si>
  <si>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</si>
  <si>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</si>
  <si>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</si>
  <si>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</si>
  <si>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</si>
  <si>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</si>
  <si>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</si>
  <si>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</si>
  <si>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</si>
  <si>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</si>
  <si>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</si>
  <si>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</si>
  <si>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</si>
  <si>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</si>
  <si>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</si>
  <si>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</si>
  <si>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</si>
  <si>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</si>
  <si>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</si>
  <si>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</si>
  <si>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</si>
  <si>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</si>
  <si>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</si>
  <si>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</si>
  <si>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</si>
  <si>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</si>
  <si>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</si>
  <si>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</si>
  <si>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</si>
  <si>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</si>
  <si>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</si>
  <si>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</si>
  <si>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</si>
  <si>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</si>
  <si>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</si>
  <si>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</si>
  <si>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</si>
  <si>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</si>
  <si>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</si>
  <si>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</si>
  <si>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</si>
  <si>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</si>
  <si>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</si>
  <si>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</si>
  <si>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</si>
  <si>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</si>
  <si>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</si>
  <si>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</si>
  <si>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</si>
  <si>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</si>
  <si>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</si>
  <si>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</si>
  <si>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</si>
  <si>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</si>
  <si>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</si>
  <si>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</si>
  <si>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</si>
  <si>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</si>
  <si>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</si>
  <si>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</si>
  <si>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</si>
  <si>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</si>
  <si>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</si>
  <si>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</si>
  <si>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</si>
  <si>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</si>
  <si>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</si>
  <si>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</si>
  <si>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</si>
  <si>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</si>
  <si>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</si>
  <si>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</si>
  <si>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</si>
  <si>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</si>
  <si>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</si>
  <si>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</si>
  <si>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</si>
  <si>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</si>
  <si>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</si>
  <si>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</si>
  <si>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</si>
  <si>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</si>
  <si>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</si>
  <si>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</si>
  <si>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</si>
  <si>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</si>
  <si>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</si>
  <si>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</si>
  <si>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</si>
  <si>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</si>
  <si>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</si>
  <si>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</si>
  <si>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</si>
  <si>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</si>
  <si>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</si>
  <si>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</si>
  <si>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</si>
  <si>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</si>
  <si>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</si>
  <si>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</si>
  <si>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</si>
  <si>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</si>
  <si>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</si>
  <si>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</si>
  <si>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</si>
  <si>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</si>
  <si>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</si>
  <si>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</si>
  <si>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</si>
  <si>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</si>
  <si>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</si>
  <si>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</si>
  <si>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</si>
  <si>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</si>
  <si>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</si>
  <si>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</si>
  <si>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</si>
  <si>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</si>
  <si>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</si>
  <si>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</si>
  <si>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</si>
  <si>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</si>
  <si>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</si>
  <si>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</si>
  <si>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</si>
  <si>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</si>
  <si>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</si>
  <si>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</si>
  <si>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</si>
  <si>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</si>
  <si>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</si>
  <si>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</si>
  <si>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</si>
  <si>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</si>
  <si>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</si>
  <si>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</si>
  <si>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</si>
  <si>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</si>
  <si>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</si>
  <si>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</si>
  <si>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</si>
  <si>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</si>
  <si>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</si>
  <si>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</si>
  <si>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</si>
  <si>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</si>
  <si>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</si>
  <si>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</si>
  <si>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</si>
  <si>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</si>
  <si>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</si>
  <si>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</si>
  <si>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</si>
  <si>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</si>
  <si>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</si>
  <si>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</si>
  <si>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</si>
  <si>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</si>
  <si>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</si>
  <si>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</si>
  <si>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</si>
  <si>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</si>
  <si>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</si>
  <si>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</si>
  <si>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</si>
  <si>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</si>
  <si>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</si>
  <si>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</si>
  <si>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</si>
  <si>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</si>
  <si>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</si>
  <si>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</si>
  <si>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</si>
  <si>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</si>
  <si>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</si>
  <si>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</si>
  <si>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</si>
  <si>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</si>
  <si>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</si>
  <si>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</si>
  <si>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</si>
  <si>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</si>
  <si>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</si>
  <si>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</si>
  <si>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</si>
  <si>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</si>
  <si>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</si>
  <si>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</si>
  <si>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</si>
  <si>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</si>
  <si>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</si>
  <si>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</si>
  <si>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</si>
  <si>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</si>
  <si>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</si>
  <si>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</si>
  <si>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</si>
  <si>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</si>
  <si>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</si>
  <si>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</si>
  <si>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</si>
  <si>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</si>
  <si>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</si>
  <si>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</si>
  <si>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</si>
  <si>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</si>
  <si>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</si>
  <si>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</si>
  <si>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</si>
  <si>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</si>
  <si>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</si>
  <si>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</si>
  <si>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</si>
  <si>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</si>
  <si>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</si>
  <si>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</si>
  <si>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</si>
  <si>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</si>
  <si>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</si>
  <si>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</si>
  <si>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</si>
  <si>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</si>
  <si>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</si>
  <si>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</si>
  <si>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</si>
  <si>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</si>
  <si>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</si>
  <si>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 xml:space="preserve"> -Kortdistanståg</t>
  </si>
  <si>
    <t xml:space="preserve"> -Medeldistanståg</t>
  </si>
  <si>
    <t xml:space="preserve"> -Långdistanståg</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</si>
  <si>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</si>
  <si>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</si>
  <si>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</si>
  <si>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</si>
  <si>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</si>
  <si>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</si>
  <si>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</si>
  <si>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</si>
  <si>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</si>
  <si>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</si>
  <si>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</si>
  <si>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</si>
  <si>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</si>
  <si>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</si>
  <si>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</si>
  <si>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</si>
  <si>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</si>
  <si>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</si>
  <si>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</si>
  <si>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</si>
  <si>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</si>
  <si>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</si>
  <si>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</si>
  <si>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</si>
  <si>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</si>
  <si>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</si>
  <si>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</si>
  <si>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</si>
  <si>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</si>
  <si>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</si>
  <si>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</si>
  <si>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</si>
  <si>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</si>
  <si>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</si>
  <si>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</si>
  <si>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</si>
  <si>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</si>
  <si>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</si>
  <si>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</si>
  <si>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</si>
  <si>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</si>
  <si>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</si>
  <si>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</si>
  <si>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</si>
  <si>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</si>
  <si>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</si>
  <si>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</si>
  <si>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</si>
  <si>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</si>
  <si>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</si>
  <si>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</si>
  <si>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</si>
  <si>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</si>
  <si>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</si>
  <si>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</si>
  <si>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</si>
  <si>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</si>
  <si>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</si>
  <si>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</si>
  <si>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 tid samt akuta förändringar fördelat på månad – persontåg</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</si>
  <si>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</si>
  <si>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</si>
  <si>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</si>
  <si>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</si>
  <si>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</si>
  <si>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</si>
  <si>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</si>
  <si>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P0: Summary table, combined performance measure (CPM) and lateness  – terminating station</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</si>
  <si>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</si>
  <si>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</si>
  <si>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</si>
  <si>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</si>
  <si>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</si>
  <si>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</si>
  <si>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</si>
  <si>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</si>
  <si>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</si>
  <si>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</si>
  <si>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</si>
  <si>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t xml:space="preserve">Med justeringar av tågplanen avses tåg som anordnas eller ställs in före klockan 0.00 dagen innan planerat avgångsdatum. </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</si>
  <si>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</si>
  <si>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Table P0: Summary table, combined performance measure (CPM)</t>
    </r>
    <r>
      <rPr>
        <i/>
        <vertAlign val="superscript"/>
        <sz val="10"/>
        <rFont val="Arial"/>
        <family val="2"/>
      </rPr>
      <t>1</t>
    </r>
    <r>
      <rPr>
        <i/>
        <sz val="10"/>
        <rFont val="Arial"/>
        <family val="2"/>
      </rPr>
      <t xml:space="preserve"> and lateness  – terminating station</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</si>
  <si>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</si>
  <si>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</si>
  <si>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</si>
  <si>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</si>
  <si>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</si>
  <si>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</si>
  <si>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</si>
  <si>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</si>
  <si>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</si>
  <si>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</si>
  <si>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</si>
  <si>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1–5 min efter tidtabell</t>
  </si>
  <si>
    <t>&gt;5 min efter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</si>
  <si>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</si>
  <si>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</si>
  <si>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</si>
  <si>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</si>
  <si>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</si>
  <si>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t>Figur 1: STM(5), andelen persontåg till slutstation högst 5 minuter efter tidtabell fördelat på månad – Persontåg (totalt) samt uppdelat på kort-, medel- och långdistanståg</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</si>
  <si>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</si>
  <si>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</si>
  <si>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</si>
  <si>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</si>
  <si>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</si>
  <si>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</si>
  <si>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</si>
  <si>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</si>
  <si>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</si>
  <si>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</si>
  <si>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</si>
  <si>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Trains to terminating station / CPM (percent) /                                                                                      Lateness (hours, minutes)</t>
  </si>
  <si>
    <t>Antal tåg till slutstation / STM (procent) /                                                          Försening (timmar, minuter)</t>
  </si>
  <si>
    <t>Andreas Holmström</t>
  </si>
  <si>
    <t>tel: 010-414 42 13, e-post: andreas.holmstrom@trafa.se</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</si>
  <si>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</si>
  <si>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</si>
  <si>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</si>
  <si>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</si>
  <si>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</si>
  <si>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</si>
  <si>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</si>
  <si>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</si>
  <si>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</si>
  <si>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</si>
  <si>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</si>
  <si>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</si>
  <si>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</si>
  <si>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</si>
  <si>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</si>
  <si>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</si>
  <si>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</si>
  <si>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</si>
  <si>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</si>
  <si>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</si>
  <si>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</si>
  <si>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</si>
  <si>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</si>
  <si>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</si>
  <si>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</si>
  <si>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</si>
  <si>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</si>
  <si>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</si>
  <si>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</si>
  <si>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</si>
  <si>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</si>
  <si>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</si>
  <si>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</si>
  <si>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</si>
  <si>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</si>
  <si>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</si>
  <si>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</si>
  <si>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</si>
  <si>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</si>
  <si>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</si>
  <si>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</si>
  <si>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</si>
  <si>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</si>
  <si>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</si>
  <si>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</si>
  <si>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</si>
  <si>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</si>
  <si>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</si>
  <si>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</si>
  <si>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r>
      <rPr>
        <sz val="12"/>
        <rFont val="Calibri"/>
        <family val="2"/>
      </rPr>
      <t>Förändring mot</t>
    </r>
    <r>
      <rPr>
        <sz val="10"/>
        <rFont val="Arial"/>
        <family val="2"/>
      </rPr>
      <t xml:space="preserve"> 2016**</t>
    </r>
  </si>
  <si>
    <t>Förändring mot 2016*</t>
  </si>
  <si>
    <t>under augusti för andra kvartalet</t>
  </si>
  <si>
    <t>under augusti för första kvartalet</t>
  </si>
  <si>
    <t>Akuta förändringar av tågplan, som är differensen mellan anordnade och inställda tåg, betraktas på samma sätt som försenade tåg (genom regulariteten).</t>
  </si>
  <si>
    <r>
      <t xml:space="preserve">Publiceringsdatum: </t>
    </r>
    <r>
      <rPr>
        <sz val="8"/>
        <rFont val="Arial"/>
        <family val="2"/>
      </rPr>
      <t>2017-08-01</t>
    </r>
  </si>
  <si>
    <t>Punktlighet på järnväg 2017 kvartal 2</t>
  </si>
  <si>
    <t>Train performance 2017 quarter 2</t>
  </si>
  <si>
    <t>Statistik 2017:29</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</si>
  <si>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</si>
  <si>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 minutes.</t>
  </si>
  <si>
    <t>Sammanvägd tillförlitlighet vid slutstation, andra kvartalet 2017</t>
  </si>
  <si>
    <t>Genomsnittlig försening för planerade tåg till slutstation, andra kvartalet 2017</t>
  </si>
  <si>
    <t>** Avser förändring mot andra kvartalet 2016. Pilen pekar uppåt om skillnaden är mindre än -1 (förseningarna minskar). Pilen pekar nedåt om skillnaden är större än 1 (förseningarna ökar). För övrigt pekar pilen till höger.</t>
  </si>
  <si>
    <t xml:space="preserve">Under andra kvartalet 2017 var tågen som inte ankom enligt tidtabell försenade i drygt 13 000 timmar, vilket var cirka 3 400 timmar mer än året innan. Utslaget på alla planerade tåg (dagen innan avgång) var de i genomsnitt 3 minuter försenade. Enbart räknat på de tåg som anlänt efter tidtabell eller blivit inställda var de i genomsnitt 9 minuter försenade, 2 minuter mer än nivån som uppmättes andra kvartalet 2016.
Långdistanståg är inte bara oftare försenade än kort- och medeldistanståg, utan även i tid räknat längre försenade. I genomsnitt var ett långdistanståg 10 minuter sent till slutstation under andra kvartalet, 8 respektive 6 minuter mer än kort- respektive medeldistanstågen.
</t>
  </si>
  <si>
    <t>Trafikanalys ansvarar för Sveriges officiella statistik inom områdena transporter och kommunikationer. Mot den bakgrunden presenterar Trafikanalys varje kvartal statistik om tågens tillförlitlighet på den svenska järnvägen. Följande rapport redovisar statistik avseende andra kvartalet 2017 för persontåg. Persontågen delas också upp i kort-, medel- och långdistanståg för att öka statistikens relevans. Samtliga variabler visar på förhållandet vid tågens slutstationer. I innehållet återfinns uppgifter om hur många tåg som har planerats att framföras, hur många som ställts in, och hur många som framförts till sin slutstation. Även hur omfattande tågens förseningar har varit presenteras. Den centrala variabeln är persontågens sammanvägda tillförlitlighetsmått (STM). STM beskriver hur stor andel av de planerade tågen dagen innan avgång som ankommit i tid. På så sätt sammanvägs tågens punktlighet med tågens regularitet (andelen av de planerade tågen som framförts) till ett tillförlitlighetsmått. Siffran inom parentes efter STM anger hur många minuter efter tidtabell ett tåg kan anlända och fortsatt räknas vara i tid.</t>
  </si>
  <si>
    <t>under mars nästkommande år</t>
  </si>
  <si>
    <t>Kvartalsuppgifter distribueras:</t>
  </si>
  <si>
    <t>Årsstatistiken fastställs:</t>
  </si>
  <si>
    <t>Kvartalsuppgifter revideras (markeras med r):</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</si>
  <si>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</si>
  <si>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</si>
  <si>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</si>
  <si>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</si>
  <si>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</si>
  <si>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</si>
  <si>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r>
      <t xml:space="preserve">Under andra kvartalet 2017 framfördes 98,2 procent av de planerade persontågen (i tidtabellen dagen före avgång) till sin slutstation. Av dessa anlände 90,6 procent högst 5 minuter efter tidtabell. Detta ger ett sammanvägt tillförlitlighetsmått, STM(5), på 89,0 procent. I förhållande till samma period året innan är detta en minskning på 1,7 procentenheter.
Uppdelat på månad hade april kvartalets högsta STM(5) på 89,8 procent, följt av juni med 89,4 procent. Under maj uppmättes STM(5) till 87,8 procent. För samtliga tre månader var det lägre siffror än motsvarande perioder året före. Ett medeltal för de tolv senaste månaderna resulterar i 90,2 procent för STM(5). Det är nästintill samma nivå som uppmätts varje gång årssiffrorna har summerats sedan 2013, vilket tyder på att tågens tillförlitlighet är stabil över en längre period.
Generellt har tåg som framförts längre sträckor haft svårare att komma fram i tid. Långdistanstågens STM(5) uppmättes till 71,6 procent under andra kvartalet, vilket är betydligt lägre än kortdistanstågens 92,4 procent. Medeldistanstågens STM(5) var 88,0 procent. Tillsammans utgjorde kort- och medeldistanstågen majoriteten, 93 procent, av alla tåg som var planerade att avgå. I jämförelse med 2016 har utvecklingen av STM(5) varit -1,7 procentenheter för kortdistanståg, -1,0 procentenheter för medeldistanståg och -6,7 procentenheter för långdistandstågen.
De allra flesta tågen som fanns med i planeringen dagen före avgång framfördes också till sin slutstation. Under andra kvartalet 2017 hade 98,2 procent framförts, vilket betyder att 1,8 procent av tågen blev inställda med kort varsel. Nästan lika stor andel av kort- och långdistanstågen har blivit framförda, knappt 99 procent. Störst andel inställda tåg återfanns bland medeldistanstågen, nästan 3 procent. Dock beaktas inte avvikelser längs tågens färdvägar i dessa siffror.
Utan att räkna med tidsmarginaler, STM(0), ankom 64,4 procent av de planerade tågen före eller på utsatt tidtabellstid. Samma period året innan var motsvarande uppgift 65,6 procent.
</t>
    </r>
    <r>
      <rPr>
        <sz val="8"/>
        <rFont val="Arial"/>
        <family val="2"/>
      </rPr>
      <t xml:space="preserve">
* Avser förändring mot andra kvartalet 2016. Pilen pekar uppåt om skillnaden är större än 0,5 procentenheter. Pilen pekar nedåt om skillnaden är mindre än -0,5 procentenheter. För övrigt pekar pilen till höger.</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</si>
</sst>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k_r_-;\-* #,##0.00\ _k_r_-;_-* &quot;-&quot;??\ _k_r_-;_-@_-"/>
    <numFmt numFmtId="164" formatCode="_-* #,##0.0\ _k_r_-;\-* #,##0.0\ _k_r_-;_-* &quot;-&quot;??\ _k_r_-;_-@_-"/>
    <numFmt numFmtId="165" formatCode="0.0%"/>
    <numFmt numFmtId="166" formatCode="0.0&quot; &quot;%"/>
    <numFmt numFmtId="167" formatCode="#,##0.0"/>
    <numFmt numFmtId="168" formatCode="#,##0.000000000"/>
    <numFmt numFmtId="169" formatCode="0.0"/>
  </numFmts>
  <fonts count="64"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cellStyleXfs>
  <cellXfs count="412">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8"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0" xfId="6"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2" fillId="2" borderId="0" xfId="6" applyFill="1" applyAlignment="1"/>
    <xf numFmtId="0" fontId="16" fillId="2" borderId="0" xfId="6" applyFont="1" applyFill="1" applyAlignment="1">
      <alignment horizontal="center" vertical="top"/>
    </xf>
    <xf numFmtId="0" fontId="28" fillId="2" borderId="0" xfId="6" applyFont="1" applyFill="1" applyAlignment="1">
      <alignment horizontal="left" vertical="top"/>
    </xf>
    <xf numFmtId="0" fontId="2" fillId="2" borderId="0" xfId="6" applyFill="1" applyAlignment="1">
      <alignment horizontal="left"/>
    </xf>
    <xf numFmtId="0" fontId="15" fillId="2" borderId="0" xfId="6" applyFont="1" applyFill="1" applyAlignment="1">
      <alignment horizontal="right" vertical="center"/>
    </xf>
    <xf numFmtId="0" fontId="16" fillId="2" borderId="0" xfId="6" applyFont="1" applyFill="1" applyAlignment="1">
      <alignment horizontal="left" vertical="center"/>
    </xf>
    <xf numFmtId="166" fontId="15" fillId="2" borderId="0" xfId="6" applyNumberFormat="1" applyFont="1" applyFill="1" applyAlignment="1">
      <alignment horizontal="right" vertical="center"/>
    </xf>
    <xf numFmtId="0" fontId="55" fillId="2" borderId="0" xfId="6" applyFont="1" applyFill="1" applyAlignment="1">
      <alignment horizontal="left" vertical="top"/>
    </xf>
    <xf numFmtId="0" fontId="45" fillId="2" borderId="0" xfId="6" applyFont="1" applyFill="1" applyAlignment="1">
      <alignmen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5" fillId="2" borderId="0" xfId="6" applyFont="1" applyFill="1" applyAlignment="1">
      <alignment horizontal="left" vertical="center" wrapText="1"/>
    </xf>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0" fontId="15" fillId="2" borderId="0" xfId="6" applyFont="1" applyFill="1" applyAlignment="1"/>
    <xf numFmtId="169"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69"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0" fontId="15" fillId="2" borderId="0" xfId="6" applyFont="1" applyFill="1" applyAlignment="1">
      <alignment vertical="top" wrapText="1"/>
    </xf>
    <xf numFmtId="0" fontId="16" fillId="2" borderId="0" xfId="6" applyFont="1" applyFill="1" applyAlignment="1">
      <alignment horizontal="left" vertical="top"/>
    </xf>
    <xf numFmtId="0" fontId="15" fillId="2" borderId="0" xfId="6" applyFont="1" applyFill="1" applyAlignment="1">
      <alignment horizontal="left" vertical="top"/>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6" applyFont="1" applyFill="1" applyAlignment="1">
      <alignment horizontal="left" vertical="center" wrapText="1"/>
    </xf>
    <xf numFmtId="0" fontId="15" fillId="0" borderId="0" xfId="0" applyFont="1"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3" fillId="2" borderId="0" xfId="0" applyFont="1" applyFill="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6"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47" fillId="0" borderId="0" xfId="0" applyFont="1" applyAlignment="1">
      <alignment wrapText="1"/>
    </xf>
    <xf numFmtId="0" fontId="48" fillId="2" borderId="0" xfId="6" applyFont="1" applyFill="1" applyAlignment="1">
      <alignment vertical="top" wrapText="1"/>
    </xf>
    <xf numFmtId="0" fontId="15"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15" fillId="2" borderId="0" xfId="6" applyFont="1" applyFill="1" applyAlignment="1">
      <alignment horizontal="left" vertical="top"/>
    </xf>
    <xf numFmtId="0" fontId="15" fillId="2" borderId="0" xfId="6" applyFont="1" applyFill="1" applyAlignment="1">
      <alignment horizontal="left" vertical="top" wrapText="1"/>
    </xf>
    <xf numFmtId="0" fontId="2" fillId="2" borderId="0" xfId="6" applyFont="1" applyFill="1" applyAlignment="1">
      <alignment horizontal="left" vertical="top"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 fillId="2" borderId="0" xfId="0" applyFont="1" applyFill="1" applyBorder="1" applyAlignment="1">
      <alignment vertical="center" wrapText="1"/>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cellXfs>
  <cellStyles count="7">
    <cellStyle name="Hyperlänk" xfId="1" builtinId="8"/>
    <cellStyle name="Normal" xfId="0" builtinId="0"/>
    <cellStyle name="Normal 2" xfId="2"/>
    <cellStyle name="Normal 2 2" xfId="6"/>
    <cellStyle name="Procent" xfId="5" builtinId="5"/>
    <cellStyle name="Procent 2" xfId="3"/>
    <cellStyle name="Tusental" xfId="4" builtinId="3"/>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f>('-RÅDATA_KVARTAL-'!$A$190:$A$198,'-RÅDATA_KVARTAL-'!$A$200:$A$211,'-RÅDATA_KVARTAL-'!$A$213:$A$218)</c:f>
              <c:strCache>
                <c:ptCount val="27"/>
                <c:pt idx="0">
                  <c:v>2015 Apr</c:v>
                </c:pt>
                <c:pt idx="1">
                  <c:v>2015 Maj</c:v>
                </c:pt>
                <c:pt idx="2">
                  <c:v>2015 Jun</c:v>
                </c:pt>
                <c:pt idx="3">
                  <c:v>2015 Jul</c:v>
                </c:pt>
                <c:pt idx="4">
                  <c:v>2015 Aug</c:v>
                </c:pt>
                <c:pt idx="5">
                  <c:v>2015 Sep</c:v>
                </c:pt>
                <c:pt idx="6">
                  <c:v>2015 Okt</c:v>
                </c:pt>
                <c:pt idx="7">
                  <c:v>2015 Nov</c:v>
                </c:pt>
                <c:pt idx="8">
                  <c:v>2015 Dec</c:v>
                </c:pt>
                <c:pt idx="9">
                  <c:v>2016 Jan</c:v>
                </c:pt>
                <c:pt idx="10">
                  <c:v>2016 Feb</c:v>
                </c:pt>
                <c:pt idx="11">
                  <c:v>2016 Mar</c:v>
                </c:pt>
                <c:pt idx="12">
                  <c:v>2016 Apr</c:v>
                </c:pt>
                <c:pt idx="13">
                  <c:v>2016 Maj</c:v>
                </c:pt>
                <c:pt idx="14">
                  <c:v>2016 Jun</c:v>
                </c:pt>
                <c:pt idx="15">
                  <c:v>2016 Jul</c:v>
                </c:pt>
                <c:pt idx="16">
                  <c:v>2016 Aug</c:v>
                </c:pt>
                <c:pt idx="17">
                  <c:v>2016 Sep</c:v>
                </c:pt>
                <c:pt idx="18">
                  <c:v>2016 Okt</c:v>
                </c:pt>
                <c:pt idx="19">
                  <c:v>2016 Nov</c:v>
                </c:pt>
                <c:pt idx="20">
                  <c:v>2016 Dec</c:v>
                </c:pt>
                <c:pt idx="21">
                  <c:v>2017 Jan</c:v>
                </c:pt>
                <c:pt idx="22">
                  <c:v>2017 Feb</c:v>
                </c:pt>
                <c:pt idx="23">
                  <c:v>2017 Mar</c:v>
                </c:pt>
                <c:pt idx="24">
                  <c:v>2017 Apr</c:v>
                </c:pt>
                <c:pt idx="25">
                  <c:v>2017 Maj</c:v>
                </c:pt>
                <c:pt idx="26">
                  <c:v>2017 Jun</c:v>
                </c:pt>
              </c:strCache>
            </c:strRef>
          </c:cat>
          <c:val>
            <c:numRef>
              <c:f>('-RÅDATA_KVARTAL-'!$GC$190:$GC$198,'-RÅDATA_KVARTAL-'!$GC$200:$GC$211,'-RÅDATA_KVARTAL-'!$GC$213:$GC$218)</c:f>
              <c:numCache>
                <c:formatCode>#,##0</c:formatCode>
                <c:ptCount val="27"/>
                <c:pt idx="0">
                  <c:v>0.93030647578686232</c:v>
                </c:pt>
                <c:pt idx="1">
                  <c:v>0.95071660189608653</c:v>
                </c:pt>
                <c:pt idx="2">
                  <c:v>0.94095619164871247</c:v>
                </c:pt>
                <c:pt idx="3">
                  <c:v>0.92893590873874599</c:v>
                </c:pt>
                <c:pt idx="4">
                  <c:v>0.92166297512665796</c:v>
                </c:pt>
                <c:pt idx="5">
                  <c:v>0.94414722346064295</c:v>
                </c:pt>
                <c:pt idx="6">
                  <c:v>0.9430557609821032</c:v>
                </c:pt>
                <c:pt idx="7">
                  <c:v>0.92021032211955689</c:v>
                </c:pt>
                <c:pt idx="8">
                  <c:v>0.9467118778308542</c:v>
                </c:pt>
                <c:pt idx="9">
                  <c:v>0.92460015232292458</c:v>
                </c:pt>
                <c:pt idx="10">
                  <c:v>0.94953927161035556</c:v>
                </c:pt>
                <c:pt idx="11">
                  <c:v>0.94026494598425969</c:v>
                </c:pt>
                <c:pt idx="12">
                  <c:v>0.94671703364978366</c:v>
                </c:pt>
                <c:pt idx="13">
                  <c:v>0.94383525006686275</c:v>
                </c:pt>
                <c:pt idx="14">
                  <c:v>0.93083059357239339</c:v>
                </c:pt>
                <c:pt idx="15">
                  <c:v>0.95452830188679239</c:v>
                </c:pt>
                <c:pt idx="16">
                  <c:v>0.95774088687064196</c:v>
                </c:pt>
                <c:pt idx="17">
                  <c:v>0.94022100263332764</c:v>
                </c:pt>
                <c:pt idx="18">
                  <c:v>0.94078851302019961</c:v>
                </c:pt>
                <c:pt idx="19">
                  <c:v>0.91553023619268492</c:v>
                </c:pt>
                <c:pt idx="20">
                  <c:v>0.93549567125960253</c:v>
                </c:pt>
                <c:pt idx="21">
                  <c:v>0.94406266519294535</c:v>
                </c:pt>
                <c:pt idx="22">
                  <c:v>0.94474274096856592</c:v>
                </c:pt>
                <c:pt idx="23">
                  <c:v>0.94831629303067255</c:v>
                </c:pt>
                <c:pt idx="24">
                  <c:v>0.9222512763043208</c:v>
                </c:pt>
                <c:pt idx="25">
                  <c:v>0.92093333969556712</c:v>
                </c:pt>
                <c:pt idx="26">
                  <c:v>0.92912480631778882</c:v>
                </c:pt>
              </c:numCache>
            </c:numRef>
          </c:val>
          <c:smooth val="0"/>
        </c:ser>
        <c:ser>
          <c:idx val="1"/>
          <c:order val="1"/>
          <c:tx>
            <c:v>Persontåg</c:v>
          </c:tx>
          <c:spPr>
            <a:ln w="38100">
              <a:solidFill>
                <a:schemeClr val="tx1"/>
              </a:solidFill>
              <a:prstDash val="solid"/>
            </a:ln>
          </c:spPr>
          <c:marker>
            <c:symbol val="none"/>
          </c:marker>
          <c:cat>
            <c:strRef>
              <c:f>('-RÅDATA_KVARTAL-'!$A$190:$A$198,'-RÅDATA_KVARTAL-'!$A$200:$A$211,'-RÅDATA_KVARTAL-'!$A$213:$A$218)</c:f>
              <c:strCache>
                <c:ptCount val="27"/>
                <c:pt idx="0">
                  <c:v>2015 Apr</c:v>
                </c:pt>
                <c:pt idx="1">
                  <c:v>2015 Maj</c:v>
                </c:pt>
                <c:pt idx="2">
                  <c:v>2015 Jun</c:v>
                </c:pt>
                <c:pt idx="3">
                  <c:v>2015 Jul</c:v>
                </c:pt>
                <c:pt idx="4">
                  <c:v>2015 Aug</c:v>
                </c:pt>
                <c:pt idx="5">
                  <c:v>2015 Sep</c:v>
                </c:pt>
                <c:pt idx="6">
                  <c:v>2015 Okt</c:v>
                </c:pt>
                <c:pt idx="7">
                  <c:v>2015 Nov</c:v>
                </c:pt>
                <c:pt idx="8">
                  <c:v>2015 Dec</c:v>
                </c:pt>
                <c:pt idx="9">
                  <c:v>2016 Jan</c:v>
                </c:pt>
                <c:pt idx="10">
                  <c:v>2016 Feb</c:v>
                </c:pt>
                <c:pt idx="11">
                  <c:v>2016 Mar</c:v>
                </c:pt>
                <c:pt idx="12">
                  <c:v>2016 Apr</c:v>
                </c:pt>
                <c:pt idx="13">
                  <c:v>2016 Maj</c:v>
                </c:pt>
                <c:pt idx="14">
                  <c:v>2016 Jun</c:v>
                </c:pt>
                <c:pt idx="15">
                  <c:v>2016 Jul</c:v>
                </c:pt>
                <c:pt idx="16">
                  <c:v>2016 Aug</c:v>
                </c:pt>
                <c:pt idx="17">
                  <c:v>2016 Sep</c:v>
                </c:pt>
                <c:pt idx="18">
                  <c:v>2016 Okt</c:v>
                </c:pt>
                <c:pt idx="19">
                  <c:v>2016 Nov</c:v>
                </c:pt>
                <c:pt idx="20">
                  <c:v>2016 Dec</c:v>
                </c:pt>
                <c:pt idx="21">
                  <c:v>2017 Jan</c:v>
                </c:pt>
                <c:pt idx="22">
                  <c:v>2017 Feb</c:v>
                </c:pt>
                <c:pt idx="23">
                  <c:v>2017 Mar</c:v>
                </c:pt>
                <c:pt idx="24">
                  <c:v>2017 Apr</c:v>
                </c:pt>
                <c:pt idx="25">
                  <c:v>2017 Maj</c:v>
                </c:pt>
                <c:pt idx="26">
                  <c:v>2017 Jun</c:v>
                </c:pt>
              </c:strCache>
            </c:strRef>
          </c:cat>
          <c:val>
            <c:numRef>
              <c:f>('-RÅDATA_KVARTAL-'!$GB$190:$GB$198,'-RÅDATA_KVARTAL-'!$GB$200:$GB$211,'-RÅDATA_KVARTAL-'!$GB$213:$GB$218)</c:f>
              <c:numCache>
                <c:formatCode>#,##0</c:formatCode>
                <c:ptCount val="27"/>
                <c:pt idx="0">
                  <c:v>0.90169761758517497</c:v>
                </c:pt>
                <c:pt idx="1">
                  <c:v>0.91163655820827072</c:v>
                </c:pt>
                <c:pt idx="2">
                  <c:v>0.90023768145573502</c:v>
                </c:pt>
                <c:pt idx="3">
                  <c:v>0.89660362899915158</c:v>
                </c:pt>
                <c:pt idx="4">
                  <c:v>0.89244106936903078</c:v>
                </c:pt>
                <c:pt idx="5">
                  <c:v>0.90312987881941864</c:v>
                </c:pt>
                <c:pt idx="6">
                  <c:v>0.89928636779505955</c:v>
                </c:pt>
                <c:pt idx="7">
                  <c:v>0.88206168422113596</c:v>
                </c:pt>
                <c:pt idx="8">
                  <c:v>0.89877388080980891</c:v>
                </c:pt>
                <c:pt idx="9">
                  <c:v>0.8691941246526399</c:v>
                </c:pt>
                <c:pt idx="10">
                  <c:v>0.91291080411634029</c:v>
                </c:pt>
                <c:pt idx="11">
                  <c:v>0.91209004935210169</c:v>
                </c:pt>
                <c:pt idx="12">
                  <c:v>0.91797188383258677</c:v>
                </c:pt>
                <c:pt idx="13">
                  <c:v>0.90652716101952668</c:v>
                </c:pt>
                <c:pt idx="14">
                  <c:v>0.89564008012963658</c:v>
                </c:pt>
                <c:pt idx="15">
                  <c:v>0.92105514801305954</c:v>
                </c:pt>
                <c:pt idx="16">
                  <c:v>0.92184956445018829</c:v>
                </c:pt>
                <c:pt idx="17">
                  <c:v>0.90156307241421418</c:v>
                </c:pt>
                <c:pt idx="18">
                  <c:v>0.88549868766404205</c:v>
                </c:pt>
                <c:pt idx="19">
                  <c:v>0.86206680689102566</c:v>
                </c:pt>
                <c:pt idx="20">
                  <c:v>0.91249509707785836</c:v>
                </c:pt>
                <c:pt idx="21">
                  <c:v>0.91236727268403472</c:v>
                </c:pt>
                <c:pt idx="22">
                  <c:v>0.92310642868102077</c:v>
                </c:pt>
                <c:pt idx="23">
                  <c:v>0.91774088205974347</c:v>
                </c:pt>
                <c:pt idx="24">
                  <c:v>0.89783907238229088</c:v>
                </c:pt>
                <c:pt idx="25">
                  <c:v>0.87809362183566686</c:v>
                </c:pt>
                <c:pt idx="26">
                  <c:v>0.89416300524490855</c:v>
                </c:pt>
              </c:numCache>
            </c:numRef>
          </c:val>
          <c:smooth val="0"/>
        </c:ser>
        <c:ser>
          <c:idx val="2"/>
          <c:order val="2"/>
          <c:tx>
            <c:v>Medeldistanståg</c:v>
          </c:tx>
          <c:spPr>
            <a:ln w="38100">
              <a:solidFill>
                <a:schemeClr val="bg1">
                  <a:lumMod val="75000"/>
                </a:schemeClr>
              </a:solidFill>
            </a:ln>
          </c:spPr>
          <c:marker>
            <c:symbol val="none"/>
          </c:marker>
          <c:cat>
            <c:strRef>
              <c:f>('-RÅDATA_KVARTAL-'!$A$190:$A$198,'-RÅDATA_KVARTAL-'!$A$200:$A$211,'-RÅDATA_KVARTAL-'!$A$213:$A$218)</c:f>
              <c:strCache>
                <c:ptCount val="27"/>
                <c:pt idx="0">
                  <c:v>2015 Apr</c:v>
                </c:pt>
                <c:pt idx="1">
                  <c:v>2015 Maj</c:v>
                </c:pt>
                <c:pt idx="2">
                  <c:v>2015 Jun</c:v>
                </c:pt>
                <c:pt idx="3">
                  <c:v>2015 Jul</c:v>
                </c:pt>
                <c:pt idx="4">
                  <c:v>2015 Aug</c:v>
                </c:pt>
                <c:pt idx="5">
                  <c:v>2015 Sep</c:v>
                </c:pt>
                <c:pt idx="6">
                  <c:v>2015 Okt</c:v>
                </c:pt>
                <c:pt idx="7">
                  <c:v>2015 Nov</c:v>
                </c:pt>
                <c:pt idx="8">
                  <c:v>2015 Dec</c:v>
                </c:pt>
                <c:pt idx="9">
                  <c:v>2016 Jan</c:v>
                </c:pt>
                <c:pt idx="10">
                  <c:v>2016 Feb</c:v>
                </c:pt>
                <c:pt idx="11">
                  <c:v>2016 Mar</c:v>
                </c:pt>
                <c:pt idx="12">
                  <c:v>2016 Apr</c:v>
                </c:pt>
                <c:pt idx="13">
                  <c:v>2016 Maj</c:v>
                </c:pt>
                <c:pt idx="14">
                  <c:v>2016 Jun</c:v>
                </c:pt>
                <c:pt idx="15">
                  <c:v>2016 Jul</c:v>
                </c:pt>
                <c:pt idx="16">
                  <c:v>2016 Aug</c:v>
                </c:pt>
                <c:pt idx="17">
                  <c:v>2016 Sep</c:v>
                </c:pt>
                <c:pt idx="18">
                  <c:v>2016 Okt</c:v>
                </c:pt>
                <c:pt idx="19">
                  <c:v>2016 Nov</c:v>
                </c:pt>
                <c:pt idx="20">
                  <c:v>2016 Dec</c:v>
                </c:pt>
                <c:pt idx="21">
                  <c:v>2017 Jan</c:v>
                </c:pt>
                <c:pt idx="22">
                  <c:v>2017 Feb</c:v>
                </c:pt>
                <c:pt idx="23">
                  <c:v>2017 Mar</c:v>
                </c:pt>
                <c:pt idx="24">
                  <c:v>2017 Apr</c:v>
                </c:pt>
                <c:pt idx="25">
                  <c:v>2017 Maj</c:v>
                </c:pt>
                <c:pt idx="26">
                  <c:v>2017 Jun</c:v>
                </c:pt>
              </c:strCache>
            </c:strRef>
          </c:cat>
          <c:val>
            <c:numRef>
              <c:f>('-RÅDATA_KVARTAL-'!$GD$190:$GD$198,'-RÅDATA_KVARTAL-'!$GD$200:$GD$211,'-RÅDATA_KVARTAL-'!$GD$213:$GD$218)</c:f>
              <c:numCache>
                <c:formatCode>#,##0</c:formatCode>
                <c:ptCount val="27"/>
                <c:pt idx="0">
                  <c:v>0.88753923414940361</c:v>
                </c:pt>
                <c:pt idx="1">
                  <c:v>0.88719597864435362</c:v>
                </c:pt>
                <c:pt idx="2">
                  <c:v>0.87250120423892097</c:v>
                </c:pt>
                <c:pt idx="3">
                  <c:v>0.88588936734017887</c:v>
                </c:pt>
                <c:pt idx="4">
                  <c:v>0.887188690532414</c:v>
                </c:pt>
                <c:pt idx="5">
                  <c:v>0.88627830576088229</c:v>
                </c:pt>
                <c:pt idx="6">
                  <c:v>0.87453066332916141</c:v>
                </c:pt>
                <c:pt idx="7">
                  <c:v>0.86186770428015569</c:v>
                </c:pt>
                <c:pt idx="8">
                  <c:v>0.86120298551148833</c:v>
                </c:pt>
                <c:pt idx="9">
                  <c:v>0.83151646930919976</c:v>
                </c:pt>
                <c:pt idx="10">
                  <c:v>0.89230541141586361</c:v>
                </c:pt>
                <c:pt idx="11">
                  <c:v>0.89847310847766637</c:v>
                </c:pt>
                <c:pt idx="12">
                  <c:v>0.90512857765509225</c:v>
                </c:pt>
                <c:pt idx="13">
                  <c:v>0.88746295283860388</c:v>
                </c:pt>
                <c:pt idx="14">
                  <c:v>0.87592341323684608</c:v>
                </c:pt>
                <c:pt idx="15">
                  <c:v>0.89993847349502931</c:v>
                </c:pt>
                <c:pt idx="16">
                  <c:v>0.89674024265458252</c:v>
                </c:pt>
                <c:pt idx="17">
                  <c:v>0.87646138529369932</c:v>
                </c:pt>
                <c:pt idx="18">
                  <c:v>0.84741589119541871</c:v>
                </c:pt>
                <c:pt idx="19">
                  <c:v>0.83229904572331814</c:v>
                </c:pt>
                <c:pt idx="20">
                  <c:v>0.90151250727166954</c:v>
                </c:pt>
                <c:pt idx="21">
                  <c:v>0.89117980793180751</c:v>
                </c:pt>
                <c:pt idx="22">
                  <c:v>0.9114637095584982</c:v>
                </c:pt>
                <c:pt idx="23">
                  <c:v>0.90373234435413874</c:v>
                </c:pt>
                <c:pt idx="24">
                  <c:v>0.89522793921620902</c:v>
                </c:pt>
                <c:pt idx="25">
                  <c:v>0.86188357940124982</c:v>
                </c:pt>
                <c:pt idx="26">
                  <c:v>0.88343829085986703</c:v>
                </c:pt>
              </c:numCache>
            </c:numRef>
          </c:val>
          <c:smooth val="0"/>
        </c:ser>
        <c:ser>
          <c:idx val="3"/>
          <c:order val="3"/>
          <c:tx>
            <c:v>Långdistanståg</c:v>
          </c:tx>
          <c:spPr>
            <a:ln w="38100">
              <a:solidFill>
                <a:srgbClr val="52AF32">
                  <a:alpha val="40000"/>
                </a:srgbClr>
              </a:solidFill>
            </a:ln>
          </c:spPr>
          <c:marker>
            <c:symbol val="none"/>
          </c:marker>
          <c:cat>
            <c:strRef>
              <c:f>('-RÅDATA_KVARTAL-'!$A$190:$A$198,'-RÅDATA_KVARTAL-'!$A$200:$A$211,'-RÅDATA_KVARTAL-'!$A$213:$A$218)</c:f>
              <c:strCache>
                <c:ptCount val="27"/>
                <c:pt idx="0">
                  <c:v>2015 Apr</c:v>
                </c:pt>
                <c:pt idx="1">
                  <c:v>2015 Maj</c:v>
                </c:pt>
                <c:pt idx="2">
                  <c:v>2015 Jun</c:v>
                </c:pt>
                <c:pt idx="3">
                  <c:v>2015 Jul</c:v>
                </c:pt>
                <c:pt idx="4">
                  <c:v>2015 Aug</c:v>
                </c:pt>
                <c:pt idx="5">
                  <c:v>2015 Sep</c:v>
                </c:pt>
                <c:pt idx="6">
                  <c:v>2015 Okt</c:v>
                </c:pt>
                <c:pt idx="7">
                  <c:v>2015 Nov</c:v>
                </c:pt>
                <c:pt idx="8">
                  <c:v>2015 Dec</c:v>
                </c:pt>
                <c:pt idx="9">
                  <c:v>2016 Jan</c:v>
                </c:pt>
                <c:pt idx="10">
                  <c:v>2016 Feb</c:v>
                </c:pt>
                <c:pt idx="11">
                  <c:v>2016 Mar</c:v>
                </c:pt>
                <c:pt idx="12">
                  <c:v>2016 Apr</c:v>
                </c:pt>
                <c:pt idx="13">
                  <c:v>2016 Maj</c:v>
                </c:pt>
                <c:pt idx="14">
                  <c:v>2016 Jun</c:v>
                </c:pt>
                <c:pt idx="15">
                  <c:v>2016 Jul</c:v>
                </c:pt>
                <c:pt idx="16">
                  <c:v>2016 Aug</c:v>
                </c:pt>
                <c:pt idx="17">
                  <c:v>2016 Sep</c:v>
                </c:pt>
                <c:pt idx="18">
                  <c:v>2016 Okt</c:v>
                </c:pt>
                <c:pt idx="19">
                  <c:v>2016 Nov</c:v>
                </c:pt>
                <c:pt idx="20">
                  <c:v>2016 Dec</c:v>
                </c:pt>
                <c:pt idx="21">
                  <c:v>2017 Jan</c:v>
                </c:pt>
                <c:pt idx="22">
                  <c:v>2017 Feb</c:v>
                </c:pt>
                <c:pt idx="23">
                  <c:v>2017 Mar</c:v>
                </c:pt>
                <c:pt idx="24">
                  <c:v>2017 Apr</c:v>
                </c:pt>
                <c:pt idx="25">
                  <c:v>2017 Maj</c:v>
                </c:pt>
                <c:pt idx="26">
                  <c:v>2017 Jun</c:v>
                </c:pt>
              </c:strCache>
            </c:strRef>
          </c:cat>
          <c:val>
            <c:numRef>
              <c:f>('-RÅDATA_KVARTAL-'!$GE$190:$GE$198,'-RÅDATA_KVARTAL-'!$GE$200:$GE$211,'-RÅDATA_KVARTAL-'!$GE$213:$GE$218)</c:f>
              <c:numCache>
                <c:formatCode>#,##0</c:formatCode>
                <c:ptCount val="27"/>
                <c:pt idx="0">
                  <c:v>0.79164569703069954</c:v>
                </c:pt>
                <c:pt idx="1">
                  <c:v>0.78041543026706217</c:v>
                </c:pt>
                <c:pt idx="2">
                  <c:v>0.79015201586252493</c:v>
                </c:pt>
                <c:pt idx="3">
                  <c:v>0.73410298698918819</c:v>
                </c:pt>
                <c:pt idx="4">
                  <c:v>0.73233229965725466</c:v>
                </c:pt>
                <c:pt idx="5">
                  <c:v>0.72980769230769227</c:v>
                </c:pt>
                <c:pt idx="6">
                  <c:v>0.75451783144090845</c:v>
                </c:pt>
                <c:pt idx="7">
                  <c:v>0.75295055821371615</c:v>
                </c:pt>
                <c:pt idx="8">
                  <c:v>0.79156408993927452</c:v>
                </c:pt>
                <c:pt idx="9">
                  <c:v>0.70350817438692093</c:v>
                </c:pt>
                <c:pt idx="10">
                  <c:v>0.78920396310215235</c:v>
                </c:pt>
                <c:pt idx="11">
                  <c:v>0.80409731113956473</c:v>
                </c:pt>
                <c:pt idx="12">
                  <c:v>0.80574748743718605</c:v>
                </c:pt>
                <c:pt idx="13">
                  <c:v>0.76841438301916687</c:v>
                </c:pt>
                <c:pt idx="14">
                  <c:v>0.7739072182214034</c:v>
                </c:pt>
                <c:pt idx="15">
                  <c:v>0.80811949444657216</c:v>
                </c:pt>
                <c:pt idx="16">
                  <c:v>0.82342100854414479</c:v>
                </c:pt>
                <c:pt idx="17">
                  <c:v>0.78875778433300558</c:v>
                </c:pt>
                <c:pt idx="18">
                  <c:v>0.735551663747811</c:v>
                </c:pt>
                <c:pt idx="19">
                  <c:v>0.67925153171054797</c:v>
                </c:pt>
                <c:pt idx="20">
                  <c:v>0.82126149378932078</c:v>
                </c:pt>
                <c:pt idx="21">
                  <c:v>0.82519685039370083</c:v>
                </c:pt>
                <c:pt idx="22">
                  <c:v>0.84980636470786342</c:v>
                </c:pt>
                <c:pt idx="23">
                  <c:v>0.80105900151285936</c:v>
                </c:pt>
                <c:pt idx="24">
                  <c:v>0.74333217873224799</c:v>
                </c:pt>
                <c:pt idx="25">
                  <c:v>0.687212073073868</c:v>
                </c:pt>
                <c:pt idx="26">
                  <c:v>0.71855372602274659</c:v>
                </c:pt>
              </c:numCache>
            </c:numRef>
          </c:val>
          <c:smooth val="0"/>
        </c:ser>
        <c:dLbls>
          <c:showLegendKey val="0"/>
          <c:showVal val="0"/>
          <c:showCatName val="0"/>
          <c:showSerName val="0"/>
          <c:showPercent val="0"/>
          <c:showBubbleSize val="0"/>
        </c:dLbls>
        <c:smooth val="0"/>
        <c:axId val="495700840"/>
        <c:axId val="495701232"/>
      </c:lineChart>
      <c:dateAx>
        <c:axId val="49570084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495701232"/>
        <c:crosses val="autoZero"/>
        <c:auto val="0"/>
        <c:lblOffset val="100"/>
        <c:baseTimeUnit val="days"/>
      </c:dateAx>
      <c:valAx>
        <c:axId val="495701232"/>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49570084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6513152961143016"/>
          <c:h val="0.72512647554806164"/>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('-RÅDATA_KVARTAL-'!$A$190:$A$198,'-RÅDATA_KVARTAL-'!$A$200:$A$211,'-RÅDATA_KVARTAL-'!$A$213:$A$218)</c:f>
              <c:strCache>
                <c:ptCount val="27"/>
                <c:pt idx="0">
                  <c:v>2015 Apr</c:v>
                </c:pt>
                <c:pt idx="1">
                  <c:v>2015 Maj</c:v>
                </c:pt>
                <c:pt idx="2">
                  <c:v>2015 Jun</c:v>
                </c:pt>
                <c:pt idx="3">
                  <c:v>2015 Jul</c:v>
                </c:pt>
                <c:pt idx="4">
                  <c:v>2015 Aug</c:v>
                </c:pt>
                <c:pt idx="5">
                  <c:v>2015 Sep</c:v>
                </c:pt>
                <c:pt idx="6">
                  <c:v>2015 Okt</c:v>
                </c:pt>
                <c:pt idx="7">
                  <c:v>2015 Nov</c:v>
                </c:pt>
                <c:pt idx="8">
                  <c:v>2015 Dec</c:v>
                </c:pt>
                <c:pt idx="9">
                  <c:v>2016 Jan</c:v>
                </c:pt>
                <c:pt idx="10">
                  <c:v>2016 Feb</c:v>
                </c:pt>
                <c:pt idx="11">
                  <c:v>2016 Mar</c:v>
                </c:pt>
                <c:pt idx="12">
                  <c:v>2016 Apr</c:v>
                </c:pt>
                <c:pt idx="13">
                  <c:v>2016 Maj</c:v>
                </c:pt>
                <c:pt idx="14">
                  <c:v>2016 Jun</c:v>
                </c:pt>
                <c:pt idx="15">
                  <c:v>2016 Jul</c:v>
                </c:pt>
                <c:pt idx="16">
                  <c:v>2016 Aug</c:v>
                </c:pt>
                <c:pt idx="17">
                  <c:v>2016 Sep</c:v>
                </c:pt>
                <c:pt idx="18">
                  <c:v>2016 Okt</c:v>
                </c:pt>
                <c:pt idx="19">
                  <c:v>2016 Nov</c:v>
                </c:pt>
                <c:pt idx="20">
                  <c:v>2016 Dec</c:v>
                </c:pt>
                <c:pt idx="21">
                  <c:v>2017 Jan</c:v>
                </c:pt>
                <c:pt idx="22">
                  <c:v>2017 Feb</c:v>
                </c:pt>
                <c:pt idx="23">
                  <c:v>2017 Mar</c:v>
                </c:pt>
                <c:pt idx="24">
                  <c:v>2017 Apr</c:v>
                </c:pt>
                <c:pt idx="25">
                  <c:v>2017 Maj</c:v>
                </c:pt>
                <c:pt idx="26">
                  <c:v>2017 Jun</c:v>
                </c:pt>
              </c:strCache>
            </c:strRef>
          </c:cat>
          <c:val>
            <c:numRef>
              <c:f>('-RÅDATA_KVARTAL-'!$FW$190:$FW$198,'-RÅDATA_KVARTAL-'!$FW$200:$FW$211,'-RÅDATA_KVARTAL-'!$FW$213:$FW$218)</c:f>
              <c:numCache>
                <c:formatCode>_-* #\ ##0.0\ _k_r_-;\-* #\ ##0.0\ _k_r_-;_-* "-"??\ _k_r_-;_-@_-</c:formatCode>
                <c:ptCount val="27"/>
                <c:pt idx="0">
                  <c:v>0.65296200943556504</c:v>
                </c:pt>
                <c:pt idx="1">
                  <c:v>0.6575534435753051</c:v>
                </c:pt>
                <c:pt idx="2">
                  <c:v>0.649649867102842</c:v>
                </c:pt>
                <c:pt idx="3">
                  <c:v>0.67519636552724482</c:v>
                </c:pt>
                <c:pt idx="4">
                  <c:v>0.65079632485388828</c:v>
                </c:pt>
                <c:pt idx="5">
                  <c:v>0.64571407330310016</c:v>
                </c:pt>
                <c:pt idx="6">
                  <c:v>0.63523025312595305</c:v>
                </c:pt>
                <c:pt idx="7">
                  <c:v>0.60387794184347121</c:v>
                </c:pt>
                <c:pt idx="8">
                  <c:v>0.65121930052937604</c:v>
                </c:pt>
                <c:pt idx="9">
                  <c:v>0.61457919809448192</c:v>
                </c:pt>
                <c:pt idx="10">
                  <c:v>0.67526365516713061</c:v>
                </c:pt>
                <c:pt idx="11">
                  <c:v>0.65455959934845498</c:v>
                </c:pt>
                <c:pt idx="12">
                  <c:v>0.66374149911751279</c:v>
                </c:pt>
                <c:pt idx="13">
                  <c:v>0.65716892755033762</c:v>
                </c:pt>
                <c:pt idx="14">
                  <c:v>0.6475827134344736</c:v>
                </c:pt>
                <c:pt idx="15">
                  <c:v>0.70766225427919616</c:v>
                </c:pt>
                <c:pt idx="16">
                  <c:v>0.69842058827184272</c:v>
                </c:pt>
                <c:pt idx="17">
                  <c:v>0.65685675906704111</c:v>
                </c:pt>
                <c:pt idx="18">
                  <c:v>0.59916642364148931</c:v>
                </c:pt>
                <c:pt idx="19">
                  <c:v>0.57081330128205132</c:v>
                </c:pt>
                <c:pt idx="20">
                  <c:v>0.65943077073936063</c:v>
                </c:pt>
                <c:pt idx="21">
                  <c:v>0.67470065754271646</c:v>
                </c:pt>
                <c:pt idx="22">
                  <c:v>0.68875620109446123</c:v>
                </c:pt>
                <c:pt idx="23">
                  <c:v>0.67473330812507881</c:v>
                </c:pt>
                <c:pt idx="24">
                  <c:v>0.65077552454572829</c:v>
                </c:pt>
                <c:pt idx="25">
                  <c:v>0.63127563286663835</c:v>
                </c:pt>
                <c:pt idx="26">
                  <c:v>0.64925457208306736</c:v>
                </c:pt>
              </c:numCache>
            </c:numRef>
          </c:val>
        </c:ser>
        <c:ser>
          <c:idx val="0"/>
          <c:order val="1"/>
          <c:tx>
            <c:strRef>
              <c:f>'-RÅDATA_KVARTAL-'!$FX$4</c:f>
              <c:strCache>
                <c:ptCount val="1"/>
                <c:pt idx="0">
                  <c:v>1–5 min efter tidtabell</c:v>
                </c:pt>
              </c:strCache>
            </c:strRef>
          </c:tx>
          <c:spPr>
            <a:solidFill>
              <a:srgbClr val="52AF32">
                <a:alpha val="60000"/>
              </a:srgbClr>
            </a:solidFill>
            <a:ln w="38100">
              <a:noFill/>
            </a:ln>
          </c:spPr>
          <c:invertIfNegative val="0"/>
          <c:cat>
            <c:strRef>
              <c:f>('-RÅDATA_KVARTAL-'!$A$190:$A$198,'-RÅDATA_KVARTAL-'!$A$200:$A$211,'-RÅDATA_KVARTAL-'!$A$213:$A$218)</c:f>
              <c:strCache>
                <c:ptCount val="27"/>
                <c:pt idx="0">
                  <c:v>2015 Apr</c:v>
                </c:pt>
                <c:pt idx="1">
                  <c:v>2015 Maj</c:v>
                </c:pt>
                <c:pt idx="2">
                  <c:v>2015 Jun</c:v>
                </c:pt>
                <c:pt idx="3">
                  <c:v>2015 Jul</c:v>
                </c:pt>
                <c:pt idx="4">
                  <c:v>2015 Aug</c:v>
                </c:pt>
                <c:pt idx="5">
                  <c:v>2015 Sep</c:v>
                </c:pt>
                <c:pt idx="6">
                  <c:v>2015 Okt</c:v>
                </c:pt>
                <c:pt idx="7">
                  <c:v>2015 Nov</c:v>
                </c:pt>
                <c:pt idx="8">
                  <c:v>2015 Dec</c:v>
                </c:pt>
                <c:pt idx="9">
                  <c:v>2016 Jan</c:v>
                </c:pt>
                <c:pt idx="10">
                  <c:v>2016 Feb</c:v>
                </c:pt>
                <c:pt idx="11">
                  <c:v>2016 Mar</c:v>
                </c:pt>
                <c:pt idx="12">
                  <c:v>2016 Apr</c:v>
                </c:pt>
                <c:pt idx="13">
                  <c:v>2016 Maj</c:v>
                </c:pt>
                <c:pt idx="14">
                  <c:v>2016 Jun</c:v>
                </c:pt>
                <c:pt idx="15">
                  <c:v>2016 Jul</c:v>
                </c:pt>
                <c:pt idx="16">
                  <c:v>2016 Aug</c:v>
                </c:pt>
                <c:pt idx="17">
                  <c:v>2016 Sep</c:v>
                </c:pt>
                <c:pt idx="18">
                  <c:v>2016 Okt</c:v>
                </c:pt>
                <c:pt idx="19">
                  <c:v>2016 Nov</c:v>
                </c:pt>
                <c:pt idx="20">
                  <c:v>2016 Dec</c:v>
                </c:pt>
                <c:pt idx="21">
                  <c:v>2017 Jan</c:v>
                </c:pt>
                <c:pt idx="22">
                  <c:v>2017 Feb</c:v>
                </c:pt>
                <c:pt idx="23">
                  <c:v>2017 Mar</c:v>
                </c:pt>
                <c:pt idx="24">
                  <c:v>2017 Apr</c:v>
                </c:pt>
                <c:pt idx="25">
                  <c:v>2017 Maj</c:v>
                </c:pt>
                <c:pt idx="26">
                  <c:v>2017 Jun</c:v>
                </c:pt>
              </c:strCache>
            </c:strRef>
          </c:cat>
          <c:val>
            <c:numRef>
              <c:f>('-RÅDATA_KVARTAL-'!$FX$190:$FX$198,'-RÅDATA_KVARTAL-'!$FX$200:$FX$211,'-RÅDATA_KVARTAL-'!$FX$213:$FX$218)</c:f>
              <c:numCache>
                <c:formatCode>_-* #\ ##0.0\ _k_r_-;\-* #\ ##0.0\ _k_r_-;_-* "-"??\ _k_r_-;_-@_-</c:formatCode>
                <c:ptCount val="27"/>
                <c:pt idx="0">
                  <c:v>0.2487356081496099</c:v>
                </c:pt>
                <c:pt idx="1">
                  <c:v>0.25408311463296557</c:v>
                </c:pt>
                <c:pt idx="2">
                  <c:v>0.25058781435289307</c:v>
                </c:pt>
                <c:pt idx="3">
                  <c:v>0.22140726347190673</c:v>
                </c:pt>
                <c:pt idx="4">
                  <c:v>0.24164474451514248</c:v>
                </c:pt>
                <c:pt idx="5">
                  <c:v>0.25741580551631849</c:v>
                </c:pt>
                <c:pt idx="6">
                  <c:v>0.26405611466910645</c:v>
                </c:pt>
                <c:pt idx="7">
                  <c:v>0.27818374237766469</c:v>
                </c:pt>
                <c:pt idx="8">
                  <c:v>0.24755458028043292</c:v>
                </c:pt>
                <c:pt idx="9">
                  <c:v>0.25461492655815798</c:v>
                </c:pt>
                <c:pt idx="10">
                  <c:v>0.23764714894920969</c:v>
                </c:pt>
                <c:pt idx="11">
                  <c:v>0.25753045000364672</c:v>
                </c:pt>
                <c:pt idx="12">
                  <c:v>0.25423038471507386</c:v>
                </c:pt>
                <c:pt idx="13">
                  <c:v>0.24935823346918912</c:v>
                </c:pt>
                <c:pt idx="14">
                  <c:v>0.24805736669516287</c:v>
                </c:pt>
                <c:pt idx="15">
                  <c:v>0.21339289373386336</c:v>
                </c:pt>
                <c:pt idx="16">
                  <c:v>0.22342897617834553</c:v>
                </c:pt>
                <c:pt idx="17">
                  <c:v>0.24470631334717305</c:v>
                </c:pt>
                <c:pt idx="18">
                  <c:v>0.28633226402255274</c:v>
                </c:pt>
                <c:pt idx="19">
                  <c:v>0.29125350560897434</c:v>
                </c:pt>
                <c:pt idx="20">
                  <c:v>0.25306432633849774</c:v>
                </c:pt>
                <c:pt idx="21">
                  <c:v>0.23766661514131818</c:v>
                </c:pt>
                <c:pt idx="22">
                  <c:v>0.2343502275865596</c:v>
                </c:pt>
                <c:pt idx="23">
                  <c:v>0.24300757393466479</c:v>
                </c:pt>
                <c:pt idx="24">
                  <c:v>0.24706354783656259</c:v>
                </c:pt>
                <c:pt idx="25">
                  <c:v>0.24681798896902843</c:v>
                </c:pt>
                <c:pt idx="26">
                  <c:v>0.2449084331618411</c:v>
                </c:pt>
              </c:numCache>
            </c:numRef>
          </c:val>
        </c:ser>
        <c:ser>
          <c:idx val="2"/>
          <c:order val="2"/>
          <c:tx>
            <c:strRef>
              <c:f>'-RÅDATA_KVARTAL-'!$FY$4</c:f>
              <c:strCache>
                <c:ptCount val="1"/>
                <c:pt idx="0">
                  <c:v>&gt;5 min efter tidtabell</c:v>
                </c:pt>
              </c:strCache>
            </c:strRef>
          </c:tx>
          <c:spPr>
            <a:solidFill>
              <a:srgbClr val="52AF32">
                <a:alpha val="20000"/>
              </a:srgbClr>
            </a:solidFill>
            <a:ln w="38100">
              <a:noFill/>
            </a:ln>
          </c:spPr>
          <c:invertIfNegative val="0"/>
          <c:cat>
            <c:strRef>
              <c:f>('-RÅDATA_KVARTAL-'!$A$190:$A$198,'-RÅDATA_KVARTAL-'!$A$200:$A$211,'-RÅDATA_KVARTAL-'!$A$213:$A$218)</c:f>
              <c:strCache>
                <c:ptCount val="27"/>
                <c:pt idx="0">
                  <c:v>2015 Apr</c:v>
                </c:pt>
                <c:pt idx="1">
                  <c:v>2015 Maj</c:v>
                </c:pt>
                <c:pt idx="2">
                  <c:v>2015 Jun</c:v>
                </c:pt>
                <c:pt idx="3">
                  <c:v>2015 Jul</c:v>
                </c:pt>
                <c:pt idx="4">
                  <c:v>2015 Aug</c:v>
                </c:pt>
                <c:pt idx="5">
                  <c:v>2015 Sep</c:v>
                </c:pt>
                <c:pt idx="6">
                  <c:v>2015 Okt</c:v>
                </c:pt>
                <c:pt idx="7">
                  <c:v>2015 Nov</c:v>
                </c:pt>
                <c:pt idx="8">
                  <c:v>2015 Dec</c:v>
                </c:pt>
                <c:pt idx="9">
                  <c:v>2016 Jan</c:v>
                </c:pt>
                <c:pt idx="10">
                  <c:v>2016 Feb</c:v>
                </c:pt>
                <c:pt idx="11">
                  <c:v>2016 Mar</c:v>
                </c:pt>
                <c:pt idx="12">
                  <c:v>2016 Apr</c:v>
                </c:pt>
                <c:pt idx="13">
                  <c:v>2016 Maj</c:v>
                </c:pt>
                <c:pt idx="14">
                  <c:v>2016 Jun</c:v>
                </c:pt>
                <c:pt idx="15">
                  <c:v>2016 Jul</c:v>
                </c:pt>
                <c:pt idx="16">
                  <c:v>2016 Aug</c:v>
                </c:pt>
                <c:pt idx="17">
                  <c:v>2016 Sep</c:v>
                </c:pt>
                <c:pt idx="18">
                  <c:v>2016 Okt</c:v>
                </c:pt>
                <c:pt idx="19">
                  <c:v>2016 Nov</c:v>
                </c:pt>
                <c:pt idx="20">
                  <c:v>2016 Dec</c:v>
                </c:pt>
                <c:pt idx="21">
                  <c:v>2017 Jan</c:v>
                </c:pt>
                <c:pt idx="22">
                  <c:v>2017 Feb</c:v>
                </c:pt>
                <c:pt idx="23">
                  <c:v>2017 Mar</c:v>
                </c:pt>
                <c:pt idx="24">
                  <c:v>2017 Apr</c:v>
                </c:pt>
                <c:pt idx="25">
                  <c:v>2017 Maj</c:v>
                </c:pt>
                <c:pt idx="26">
                  <c:v>2017 Jun</c:v>
                </c:pt>
              </c:strCache>
            </c:strRef>
          </c:cat>
          <c:val>
            <c:numRef>
              <c:f>('-RÅDATA_KVARTAL-'!$FY$190:$FY$198,'-RÅDATA_KVARTAL-'!$FY$200:$FY$211,'-RÅDATA_KVARTAL-'!$FY$213:$FY$218)</c:f>
              <c:numCache>
                <c:formatCode>_-* #\ ##0.0\ _k_r_-;\-* #\ ##0.0\ _k_r_-;_-* "-"??\ _k_r_-;_-@_-</c:formatCode>
                <c:ptCount val="27"/>
                <c:pt idx="0">
                  <c:v>8.6043989074608918E-2</c:v>
                </c:pt>
                <c:pt idx="1">
                  <c:v>8.1382016459856807E-2</c:v>
                </c:pt>
                <c:pt idx="2">
                  <c:v>8.7661010018401139E-2</c:v>
                </c:pt>
                <c:pt idx="3">
                  <c:v>9.1901803552368697E-2</c:v>
                </c:pt>
                <c:pt idx="4">
                  <c:v>9.6530900514468623E-2</c:v>
                </c:pt>
                <c:pt idx="5">
                  <c:v>8.737888137189305E-2</c:v>
                </c:pt>
                <c:pt idx="6">
                  <c:v>8.7563281488258621E-2</c:v>
                </c:pt>
                <c:pt idx="7">
                  <c:v>0.10281963412790404</c:v>
                </c:pt>
                <c:pt idx="8">
                  <c:v>8.1365219870817365E-2</c:v>
                </c:pt>
                <c:pt idx="9">
                  <c:v>0.10709855101230648</c:v>
                </c:pt>
                <c:pt idx="10">
                  <c:v>7.4678889711702973E-2</c:v>
                </c:pt>
                <c:pt idx="11">
                  <c:v>7.9011985510417423E-2</c:v>
                </c:pt>
                <c:pt idx="12">
                  <c:v>7.5276780094049686E-2</c:v>
                </c:pt>
                <c:pt idx="13">
                  <c:v>8.4871342539083891E-2</c:v>
                </c:pt>
                <c:pt idx="14">
                  <c:v>8.9074043356768273E-2</c:v>
                </c:pt>
                <c:pt idx="15">
                  <c:v>6.9286777864295185E-2</c:v>
                </c:pt>
                <c:pt idx="16">
                  <c:v>6.4580666807500658E-2</c:v>
                </c:pt>
                <c:pt idx="17">
                  <c:v>8.2855049456588101E-2</c:v>
                </c:pt>
                <c:pt idx="18">
                  <c:v>9.7793331389131918E-2</c:v>
                </c:pt>
                <c:pt idx="19">
                  <c:v>0.11334385016025642</c:v>
                </c:pt>
                <c:pt idx="20">
                  <c:v>7.3078054520494221E-2</c:v>
                </c:pt>
                <c:pt idx="21">
                  <c:v>6.9761358366725729E-2</c:v>
                </c:pt>
                <c:pt idx="22">
                  <c:v>6.38137370224518E-2</c:v>
                </c:pt>
                <c:pt idx="23">
                  <c:v>6.9528949388699829E-2</c:v>
                </c:pt>
                <c:pt idx="24">
                  <c:v>7.9936753338018265E-2</c:v>
                </c:pt>
                <c:pt idx="25">
                  <c:v>0.10066940083910809</c:v>
                </c:pt>
                <c:pt idx="26">
                  <c:v>9.5422283976116268E-2</c:v>
                </c:pt>
              </c:numCache>
            </c:numRef>
          </c:val>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('-RÅDATA_KVARTAL-'!$A$190:$A$198,'-RÅDATA_KVARTAL-'!$A$200:$A$211,'-RÅDATA_KVARTAL-'!$A$213:$A$218)</c:f>
              <c:strCache>
                <c:ptCount val="27"/>
                <c:pt idx="0">
                  <c:v>2015 Apr</c:v>
                </c:pt>
                <c:pt idx="1">
                  <c:v>2015 Maj</c:v>
                </c:pt>
                <c:pt idx="2">
                  <c:v>2015 Jun</c:v>
                </c:pt>
                <c:pt idx="3">
                  <c:v>2015 Jul</c:v>
                </c:pt>
                <c:pt idx="4">
                  <c:v>2015 Aug</c:v>
                </c:pt>
                <c:pt idx="5">
                  <c:v>2015 Sep</c:v>
                </c:pt>
                <c:pt idx="6">
                  <c:v>2015 Okt</c:v>
                </c:pt>
                <c:pt idx="7">
                  <c:v>2015 Nov</c:v>
                </c:pt>
                <c:pt idx="8">
                  <c:v>2015 Dec</c:v>
                </c:pt>
                <c:pt idx="9">
                  <c:v>2016 Jan</c:v>
                </c:pt>
                <c:pt idx="10">
                  <c:v>2016 Feb</c:v>
                </c:pt>
                <c:pt idx="11">
                  <c:v>2016 Mar</c:v>
                </c:pt>
                <c:pt idx="12">
                  <c:v>2016 Apr</c:v>
                </c:pt>
                <c:pt idx="13">
                  <c:v>2016 Maj</c:v>
                </c:pt>
                <c:pt idx="14">
                  <c:v>2016 Jun</c:v>
                </c:pt>
                <c:pt idx="15">
                  <c:v>2016 Jul</c:v>
                </c:pt>
                <c:pt idx="16">
                  <c:v>2016 Aug</c:v>
                </c:pt>
                <c:pt idx="17">
                  <c:v>2016 Sep</c:v>
                </c:pt>
                <c:pt idx="18">
                  <c:v>2016 Okt</c:v>
                </c:pt>
                <c:pt idx="19">
                  <c:v>2016 Nov</c:v>
                </c:pt>
                <c:pt idx="20">
                  <c:v>2016 Dec</c:v>
                </c:pt>
                <c:pt idx="21">
                  <c:v>2017 Jan</c:v>
                </c:pt>
                <c:pt idx="22">
                  <c:v>2017 Feb</c:v>
                </c:pt>
                <c:pt idx="23">
                  <c:v>2017 Mar</c:v>
                </c:pt>
                <c:pt idx="24">
                  <c:v>2017 Apr</c:v>
                </c:pt>
                <c:pt idx="25">
                  <c:v>2017 Maj</c:v>
                </c:pt>
                <c:pt idx="26">
                  <c:v>2017 Jun</c:v>
                </c:pt>
              </c:strCache>
            </c:strRef>
          </c:cat>
          <c:val>
            <c:numRef>
              <c:f>('-RÅDATA_KVARTAL-'!$FZ$190:$FZ$198,'-RÅDATA_KVARTAL-'!$FZ$200:$FZ$211,'-RÅDATA_KVARTAL-'!$FZ$213:$FZ$218)</c:f>
              <c:numCache>
                <c:formatCode>_-* #\ ##0.0\ _k_r_-;\-* #\ ##0.0\ _k_r_-;_-* "-"??\ _k_r_-;_-@_-</c:formatCode>
                <c:ptCount val="27"/>
                <c:pt idx="0">
                  <c:v>1.2258393340216155E-2</c:v>
                </c:pt>
                <c:pt idx="1">
                  <c:v>6.9814253318724994E-3</c:v>
                </c:pt>
                <c:pt idx="2">
                  <c:v>1.2101308525863832E-2</c:v>
                </c:pt>
                <c:pt idx="3">
                  <c:v>1.1494567448479707E-2</c:v>
                </c:pt>
                <c:pt idx="4">
                  <c:v>1.1028030116500576E-2</c:v>
                </c:pt>
                <c:pt idx="5">
                  <c:v>9.4912398086883249E-3</c:v>
                </c:pt>
                <c:pt idx="6">
                  <c:v>1.3150350716681915E-2</c:v>
                </c:pt>
                <c:pt idx="7">
                  <c:v>1.5118681650960036E-2</c:v>
                </c:pt>
                <c:pt idx="8">
                  <c:v>1.9860899319373675E-2</c:v>
                </c:pt>
                <c:pt idx="9">
                  <c:v>2.3707324335053594E-2</c:v>
                </c:pt>
                <c:pt idx="10">
                  <c:v>1.2410306171956794E-2</c:v>
                </c:pt>
                <c:pt idx="11">
                  <c:v>8.8979651374808556E-3</c:v>
                </c:pt>
                <c:pt idx="12">
                  <c:v>6.7513360733636955E-3</c:v>
                </c:pt>
                <c:pt idx="13">
                  <c:v>8.6014964413893783E-3</c:v>
                </c:pt>
                <c:pt idx="14">
                  <c:v>1.5285876513595243E-2</c:v>
                </c:pt>
                <c:pt idx="15">
                  <c:v>9.6580741226452473E-3</c:v>
                </c:pt>
                <c:pt idx="16">
                  <c:v>1.3569768742311085E-2</c:v>
                </c:pt>
                <c:pt idx="17">
                  <c:v>1.5581878129197705E-2</c:v>
                </c:pt>
                <c:pt idx="18">
                  <c:v>1.6707980946826091E-2</c:v>
                </c:pt>
                <c:pt idx="19">
                  <c:v>2.4589342948717948E-2</c:v>
                </c:pt>
                <c:pt idx="20">
                  <c:v>1.4426848401647381E-2</c:v>
                </c:pt>
                <c:pt idx="21">
                  <c:v>1.7871368949239606E-2</c:v>
                </c:pt>
                <c:pt idx="22">
                  <c:v>1.3079834296527388E-2</c:v>
                </c:pt>
                <c:pt idx="23">
                  <c:v>1.2730168551556609E-2</c:v>
                </c:pt>
                <c:pt idx="24">
                  <c:v>2.2224174279690794E-2</c:v>
                </c:pt>
                <c:pt idx="25">
                  <c:v>2.1236977325225097E-2</c:v>
                </c:pt>
                <c:pt idx="26">
                  <c:v>1.0414710778975303E-2</c:v>
                </c:pt>
              </c:numCache>
            </c:numRef>
          </c:val>
        </c:ser>
        <c:dLbls>
          <c:showLegendKey val="0"/>
          <c:showVal val="0"/>
          <c:showCatName val="0"/>
          <c:showSerName val="0"/>
          <c:showPercent val="0"/>
          <c:showBubbleSize val="0"/>
        </c:dLbls>
        <c:gapWidth val="160"/>
        <c:overlap val="100"/>
        <c:axId val="495704760"/>
        <c:axId val="495702800"/>
      </c:barChart>
      <c:dateAx>
        <c:axId val="49570476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495702800"/>
        <c:crosses val="autoZero"/>
        <c:auto val="0"/>
        <c:lblOffset val="100"/>
        <c:baseTimeUnit val="days"/>
      </c:dateAx>
      <c:valAx>
        <c:axId val="49570280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495704760"/>
        <c:crosses val="autoZero"/>
        <c:crossBetween val="between"/>
      </c:valAx>
      <c:spPr>
        <a:noFill/>
        <a:ln w="12700">
          <a:solidFill>
            <a:srgbClr val="808080"/>
          </a:solidFill>
          <a:prstDash val="solid"/>
        </a:ln>
      </c:spPr>
    </c:plotArea>
    <c:legend>
      <c:legendPos val="r"/>
      <c:layout>
        <c:manualLayout>
          <c:xMode val="edge"/>
          <c:yMode val="edge"/>
          <c:x val="0.83098779623350005"/>
          <c:y val="0.18666808301576135"/>
          <c:w val="0.16536256873000363"/>
          <c:h val="0.1454944607472127"/>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133350</xdr:colOff>
          <xdr:row>6</xdr:row>
          <xdr:rowOff>76200</xdr:rowOff>
        </xdr:from>
        <xdr:to>
          <xdr:col>21</xdr:col>
          <xdr:colOff>76200</xdr:colOff>
          <xdr:row>9</xdr:row>
          <xdr:rowOff>123825</xdr:rowOff>
        </xdr:to>
        <xdr:sp macro="" textlink="">
          <xdr:nvSpPr>
            <xdr:cNvPr id="646145" name="Object 1" hidden="1">
              <a:extLst>
                <a:ext uri="{63B3BB69-23CF-44E3-9099-C40C66FF867C}">
                  <a14:compatExt spid="_x0000_s646145"/>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8</xdr:col>
      <xdr:colOff>66675</xdr:colOff>
      <xdr:row>7</xdr:row>
      <xdr:rowOff>47625</xdr:rowOff>
    </xdr:from>
    <xdr:to>
      <xdr:col>12</xdr:col>
      <xdr:colOff>741568</xdr:colOff>
      <xdr:row>10</xdr:row>
      <xdr:rowOff>16765</xdr:rowOff>
    </xdr:to>
    <xdr:pic>
      <xdr:nvPicPr>
        <xdr:cNvPr id="5" name="Bildobjekt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123825</xdr:colOff>
      <xdr:row>5</xdr:row>
      <xdr:rowOff>47625</xdr:rowOff>
    </xdr:from>
    <xdr:to>
      <xdr:col>4</xdr:col>
      <xdr:colOff>657840</xdr:colOff>
      <xdr:row>11</xdr:row>
      <xdr:rowOff>164211</xdr:rowOff>
    </xdr:to>
    <xdr:pic>
      <xdr:nvPicPr>
        <xdr:cNvPr id="6" name="Bildobjekt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5825" y="1028700"/>
          <a:ext cx="981690" cy="973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38100</xdr:colOff>
      <xdr:row>31</xdr:row>
      <xdr:rowOff>38100</xdr:rowOff>
    </xdr:from>
    <xdr:to>
      <xdr:col>2</xdr:col>
      <xdr:colOff>409575</xdr:colOff>
      <xdr:row>37</xdr:row>
      <xdr:rowOff>78486</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764857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60960</xdr:rowOff>
    </xdr:to>
    <xdr:sp macro="" textlink="">
      <xdr:nvSpPr>
        <xdr:cNvPr id="5" name="textruta 4"/>
        <xdr:cNvSpPr txBox="1"/>
      </xdr:nvSpPr>
      <xdr:spPr>
        <a:xfrm>
          <a:off x="76200" y="575310"/>
          <a:ext cx="10378440" cy="6899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och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Punktlighet på järnväg syftar till att visa en aktuell men preliminär bild över utvecklingen av tillförlitligheten i persontransporterna på järnväg i Sverige. Rapporten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Kvartalsstatistiken är preliminär, vilket innebär att uppgifterna från tidigare publiceringar revideras vid behov när en ny kvartalsrapport publiceras. I samband med att årsstatistiken fastställs, revideras även efterföljande kvartalsrapport så att kvartals- och årsuppgifter är samstämmiga. Reviderade uppgifter markeras med r. Alla användare rekommenderas att alltid hämta statistik från den senast utgivna kvartals- eller årsrapporten, även för tidigare perioder.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storheterna som skattas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ingår i statistiken 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minuter. Avrundningsmetoden för tidsregistreringar kan påverka punktligheten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För punktlighetsstatistiken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kvalitetskontrollerats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35</xdr:row>
      <xdr:rowOff>28575</xdr:rowOff>
    </xdr:from>
    <xdr:to>
      <xdr:col>2</xdr:col>
      <xdr:colOff>390525</xdr:colOff>
      <xdr:row>41</xdr:row>
      <xdr:rowOff>68961</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7210425"/>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114300</xdr:rowOff>
    </xdr:from>
    <xdr:to>
      <xdr:col>19</xdr:col>
      <xdr:colOff>523875</xdr:colOff>
      <xdr:row>34</xdr:row>
      <xdr:rowOff>95250</xdr:rowOff>
    </xdr:to>
    <xdr:sp macro="" textlink="">
      <xdr:nvSpPr>
        <xdr:cNvPr id="5" name="textruta 4"/>
        <xdr:cNvSpPr txBox="1"/>
      </xdr:nvSpPr>
      <xdr:spPr>
        <a:xfrm>
          <a:off x="0" y="666750"/>
          <a:ext cx="10172700" cy="6467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Fastställd statistik publiceras i årsrapporten Punktlighet på järnväg. Årsrapporten omfattar, förutom helårs- och månadsvärden även fördelningar på veckodag, timme samt ankomstlän. Framställningstiden för årsrapporten är 2,5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rapport redovisas uppgifter som Sveriges officiella statistik om punktlighet på järnväg för åren 2013 och framåt. Under 2015 inleddes ett arbete med att ta fram uppgifter för 2011–2012 som fortgår. Tidsserier om punktligheten för framförda tåg för åren 2001–2012 förekommer i den historiska tabellen men ingår inte i den officiella statistiken. Materialet är framställt enligt samma principer för alla rapporterade år.</a:t>
          </a:r>
          <a:endParaRPr lang="sv-SE" sz="1000">
            <a:latin typeface="Arial" panose="020B0604020202020204" pitchFamily="34" charset="0"/>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rapporten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även en rapport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kvartalsrapporten,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Andreas Holmström på Trafikanalys, (010-414 42 13, andreas.holmstrom@trafa.se).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9525</xdr:colOff>
      <xdr:row>49</xdr:row>
      <xdr:rowOff>57150</xdr:rowOff>
    </xdr:from>
    <xdr:to>
      <xdr:col>2</xdr:col>
      <xdr:colOff>590550</xdr:colOff>
      <xdr:row>55</xdr:row>
      <xdr:rowOff>68961</xdr:rowOff>
    </xdr:to>
    <xdr:pic>
      <xdr:nvPicPr>
        <xdr:cNvPr id="4" name="Bildobjekt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9391650"/>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100</xdr:row>
      <xdr:rowOff>9525</xdr:rowOff>
    </xdr:from>
    <xdr:to>
      <xdr:col>2</xdr:col>
      <xdr:colOff>542925</xdr:colOff>
      <xdr:row>106</xdr:row>
      <xdr:rowOff>21336</xdr:rowOff>
    </xdr:to>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4687550"/>
          <a:ext cx="904875" cy="897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805889" name="Object 1" hidden="1">
              <a:extLst>
                <a:ext uri="{63B3BB69-23CF-44E3-9099-C40C66FF867C}">
                  <a14:compatExt spid="_x0000_s805889"/>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28575</xdr:colOff>
      <xdr:row>24</xdr:row>
      <xdr:rowOff>19050</xdr:rowOff>
    </xdr:from>
    <xdr:ext cx="854075" cy="870649"/>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3128010"/>
          <a:ext cx="854075" cy="8706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157</xdr:row>
      <xdr:rowOff>104775</xdr:rowOff>
    </xdr:from>
    <xdr:to>
      <xdr:col>4</xdr:col>
      <xdr:colOff>638176</xdr:colOff>
      <xdr:row>158</xdr:row>
      <xdr:rowOff>148800</xdr:rowOff>
    </xdr:to>
    <xdr:pic>
      <xdr:nvPicPr>
        <xdr:cNvPr id="4" name="Bildobjekt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5.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20" t="s">
        <v>594</v>
      </c>
      <c r="C1" s="321"/>
      <c r="D1" s="321"/>
      <c r="E1" s="321"/>
      <c r="F1" s="321"/>
      <c r="G1" s="321"/>
      <c r="H1" s="321"/>
      <c r="I1" s="321"/>
      <c r="J1" s="321"/>
      <c r="K1" s="321"/>
      <c r="L1" s="321"/>
      <c r="M1" s="321"/>
      <c r="N1" s="321"/>
      <c r="O1" s="321"/>
      <c r="P1" s="321"/>
      <c r="Q1" s="321"/>
      <c r="R1" s="321"/>
      <c r="S1" s="321"/>
      <c r="T1" s="321"/>
      <c r="U1" s="321"/>
      <c r="V1" s="321"/>
      <c r="W1" s="321"/>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22"/>
      <c r="C3" s="323"/>
      <c r="D3" s="323"/>
      <c r="E3" s="323"/>
      <c r="F3" s="323"/>
      <c r="G3" s="323"/>
      <c r="H3" s="323"/>
      <c r="I3" s="323"/>
      <c r="J3" s="323"/>
      <c r="K3" s="323"/>
      <c r="L3" s="323"/>
      <c r="M3" s="323"/>
      <c r="N3" s="323"/>
      <c r="O3" s="323"/>
      <c r="P3" s="323"/>
      <c r="Q3" s="323"/>
      <c r="R3" s="323"/>
      <c r="S3" s="323"/>
      <c r="T3" s="323"/>
      <c r="U3" s="323"/>
      <c r="V3" s="323"/>
    </row>
    <row r="12" spans="2:23" ht="65.25" customHeight="1" x14ac:dyDescent="0.4">
      <c r="C12" s="45" t="s">
        <v>592</v>
      </c>
    </row>
    <row r="13" spans="2:23" ht="20.25" x14ac:dyDescent="0.3">
      <c r="C13" s="52" t="s">
        <v>593</v>
      </c>
    </row>
    <row r="14" spans="2:23" ht="18.75" x14ac:dyDescent="0.3">
      <c r="C14" s="46"/>
    </row>
    <row r="15" spans="2:23" ht="14.25" customHeight="1" x14ac:dyDescent="0.2">
      <c r="C15" s="47" t="s">
        <v>591</v>
      </c>
    </row>
    <row r="16" spans="2:23" ht="16.5" customHeight="1" x14ac:dyDescent="0.3">
      <c r="C16" s="46"/>
    </row>
    <row r="17" spans="3:3" ht="16.5" customHeight="1" x14ac:dyDescent="0.2">
      <c r="C17" s="47" t="s">
        <v>28</v>
      </c>
    </row>
    <row r="18" spans="3:3" x14ac:dyDescent="0.2">
      <c r="C18" s="189" t="s">
        <v>26</v>
      </c>
    </row>
    <row r="19" spans="3:3" x14ac:dyDescent="0.2">
      <c r="C19" s="189" t="s">
        <v>27</v>
      </c>
    </row>
    <row r="20" spans="3:3" x14ac:dyDescent="0.2">
      <c r="C20" s="189"/>
    </row>
    <row r="21" spans="3:3" x14ac:dyDescent="0.2">
      <c r="C21" s="189" t="s">
        <v>535</v>
      </c>
    </row>
    <row r="22" spans="3:3" x14ac:dyDescent="0.2">
      <c r="C22" s="189" t="s">
        <v>536</v>
      </c>
    </row>
    <row r="23" spans="3:3" ht="12.75" x14ac:dyDescent="0.2">
      <c r="C23" s="85"/>
    </row>
    <row r="24" spans="3:3" ht="12.75" x14ac:dyDescent="0.2">
      <c r="C24" s="47" t="s">
        <v>413</v>
      </c>
    </row>
    <row r="25" spans="3:3" x14ac:dyDescent="0.2">
      <c r="C25" s="189" t="s">
        <v>414</v>
      </c>
    </row>
    <row r="26" spans="3:3" x14ac:dyDescent="0.2">
      <c r="C26" s="189"/>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603</v>
      </c>
      <c r="D36" s="10"/>
      <c r="E36" s="10"/>
      <c r="F36" s="10" t="s">
        <v>31</v>
      </c>
      <c r="G36" s="10"/>
      <c r="H36" s="10"/>
      <c r="I36" s="10"/>
      <c r="J36" s="10" t="s">
        <v>605</v>
      </c>
      <c r="K36" s="10"/>
      <c r="L36" s="10"/>
      <c r="M36" s="10"/>
      <c r="N36" s="10" t="s">
        <v>589</v>
      </c>
      <c r="O36" s="10"/>
      <c r="P36" s="10"/>
      <c r="Q36" s="10"/>
      <c r="R36" s="10"/>
      <c r="S36" s="10"/>
      <c r="T36" s="10"/>
    </row>
    <row r="37" spans="2:22" x14ac:dyDescent="0.2">
      <c r="C37" s="10"/>
      <c r="D37" s="10"/>
      <c r="E37" s="10"/>
      <c r="F37" s="10" t="s">
        <v>588</v>
      </c>
      <c r="G37" s="10"/>
      <c r="H37" s="10"/>
      <c r="I37" s="10"/>
      <c r="J37" s="10"/>
      <c r="K37" s="10"/>
      <c r="L37" s="10"/>
      <c r="M37" s="10"/>
      <c r="N37" s="10" t="s">
        <v>32</v>
      </c>
      <c r="O37" s="10"/>
      <c r="P37" s="10"/>
      <c r="Q37" s="10"/>
      <c r="R37" s="10"/>
      <c r="S37" s="10"/>
      <c r="T37" s="10"/>
    </row>
    <row r="38" spans="2:22" x14ac:dyDescent="0.2">
      <c r="C38" s="10"/>
      <c r="D38" s="10"/>
      <c r="E38" s="10"/>
      <c r="F38" s="10" t="s">
        <v>30</v>
      </c>
      <c r="G38" s="10"/>
      <c r="H38" s="10"/>
      <c r="I38" s="10"/>
      <c r="J38" s="10"/>
      <c r="K38" s="10"/>
      <c r="L38" s="10"/>
      <c r="M38" s="10"/>
      <c r="N38" s="10" t="s">
        <v>33</v>
      </c>
      <c r="O38" s="10"/>
      <c r="P38" s="10"/>
      <c r="Q38" s="10"/>
      <c r="R38" s="10"/>
      <c r="S38" s="10"/>
      <c r="T38" s="10"/>
    </row>
    <row r="39" spans="2:22" x14ac:dyDescent="0.2">
      <c r="C39" s="10"/>
      <c r="D39" s="10"/>
      <c r="E39" s="10"/>
      <c r="F39" s="10" t="s">
        <v>29</v>
      </c>
      <c r="G39" s="10"/>
      <c r="H39" s="10"/>
      <c r="I39" s="10"/>
      <c r="J39" s="10"/>
      <c r="K39" s="10"/>
      <c r="L39" s="10"/>
      <c r="M39" s="10"/>
      <c r="N39" s="10" t="s">
        <v>34</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604</v>
      </c>
      <c r="D43" s="10"/>
      <c r="E43" s="10"/>
      <c r="F43" s="10" t="s">
        <v>602</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display="mailto:fredrik.lindberg@trafa.se"/>
  </hyperlinks>
  <pageMargins left="0.70866141732283472" right="0.70866141732283472" top="0.74803149606299213" bottom="0.74803149606299213" header="0.31496062992125984" footer="0.31496062992125984"/>
  <pageSetup paperSize="9" scale="89" orientation="landscape" r:id="rId2"/>
  <drawing r:id="rId3"/>
  <legacyDrawing r:id="rId4"/>
  <oleObjects>
    <mc:AlternateContent xmlns:mc="http://schemas.openxmlformats.org/markup-compatibility/2006">
      <mc:Choice Requires="x14">
        <oleObject progId="MSPhotoEd.3" shapeId="646145" r:id="rId5">
          <objectPr defaultSize="0" autoPict="0" r:id="rId6">
            <anchor moveWithCells="1" sizeWithCells="1">
              <from>
                <xdr:col>16</xdr:col>
                <xdr:colOff>133350</xdr:colOff>
                <xdr:row>6</xdr:row>
                <xdr:rowOff>76200</xdr:rowOff>
              </from>
              <to>
                <xdr:col>21</xdr:col>
                <xdr:colOff>76200</xdr:colOff>
                <xdr:row>9</xdr:row>
                <xdr:rowOff>123825</xdr:rowOff>
              </to>
            </anchor>
          </objectPr>
        </oleObject>
      </mc:Choice>
      <mc:Fallback>
        <oleObject progId="MSPhotoEd.3" shapeId="64614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hidden="1" customWidth="1"/>
    <col min="126" max="126" width="1.5" style="11" hidden="1" customWidth="1"/>
    <col min="127" max="127" width="6.5" style="11" hidden="1" customWidth="1"/>
    <col min="128" max="128" width="1.5" style="11" hidden="1" customWidth="1"/>
    <col min="129" max="129" width="6.5" style="11" hidden="1" customWidth="1"/>
    <col min="130" max="130" width="1.5" style="11" hidden="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461</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462</v>
      </c>
      <c r="C3" s="12"/>
      <c r="D3" s="13"/>
      <c r="E3" s="13"/>
      <c r="F3" s="13"/>
      <c r="G3" s="13"/>
      <c r="H3" s="13"/>
      <c r="I3" s="13"/>
      <c r="J3" s="13"/>
      <c r="K3" s="13"/>
      <c r="L3" s="13"/>
      <c r="M3" s="13"/>
      <c r="N3" s="13"/>
      <c r="O3" s="13"/>
      <c r="P3" s="13"/>
      <c r="Q3" s="13"/>
      <c r="R3" s="13"/>
      <c r="S3" s="13"/>
      <c r="T3" s="13"/>
      <c r="U3" s="13"/>
      <c r="V3" s="13"/>
      <c r="W3" s="13"/>
      <c r="X3" s="13"/>
      <c r="Y3" s="13"/>
      <c r="Z3" s="13"/>
      <c r="AA3" s="13"/>
      <c r="AB3" s="13"/>
      <c r="AC3" s="197"/>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7"/>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5" t="s">
        <v>376</v>
      </c>
      <c r="C6" s="385"/>
      <c r="D6" s="385"/>
      <c r="E6" s="382" t="s">
        <v>426</v>
      </c>
      <c r="F6" s="383"/>
      <c r="G6" s="387"/>
      <c r="H6" s="387"/>
      <c r="I6" s="387"/>
      <c r="J6" s="387"/>
      <c r="K6" s="387"/>
      <c r="L6" s="387"/>
      <c r="M6" s="387"/>
      <c r="N6" s="387"/>
      <c r="O6" s="387"/>
      <c r="P6" s="387"/>
      <c r="Q6" s="387"/>
      <c r="R6" s="387"/>
      <c r="S6" s="387"/>
      <c r="T6" s="387"/>
      <c r="U6" s="387"/>
      <c r="V6" s="387"/>
      <c r="W6" s="387"/>
      <c r="X6" s="387"/>
      <c r="Y6" s="387"/>
      <c r="Z6" s="387"/>
      <c r="AA6" s="387"/>
      <c r="AB6" s="387"/>
      <c r="AC6" s="387"/>
      <c r="AD6" s="387"/>
      <c r="AE6" s="272"/>
      <c r="AF6" s="382" t="s">
        <v>51</v>
      </c>
      <c r="AG6" s="383"/>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272"/>
      <c r="BG6" s="379">
        <v>2015</v>
      </c>
      <c r="BH6" s="380"/>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272"/>
      <c r="CH6" s="379">
        <v>2016</v>
      </c>
      <c r="CI6" s="380"/>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272"/>
      <c r="DI6" s="379">
        <v>2017</v>
      </c>
      <c r="DJ6" s="380"/>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272"/>
      <c r="EJ6" s="379">
        <v>2018</v>
      </c>
      <c r="EK6" s="380"/>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272"/>
      <c r="FK6" s="379">
        <v>2019</v>
      </c>
      <c r="FL6" s="380"/>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272"/>
      <c r="GL6" s="379">
        <v>2020</v>
      </c>
      <c r="GM6" s="380"/>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5" t="s">
        <v>379</v>
      </c>
      <c r="HM6" s="385"/>
    </row>
    <row r="7" spans="1:221" ht="6" customHeight="1" x14ac:dyDescent="0.2">
      <c r="B7" s="386"/>
      <c r="C7" s="386"/>
      <c r="D7" s="386"/>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6"/>
      <c r="HM7" s="386"/>
    </row>
    <row r="8" spans="1:221" ht="6" customHeight="1" x14ac:dyDescent="0.2">
      <c r="B8" s="386"/>
      <c r="C8" s="386"/>
      <c r="D8" s="38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6"/>
      <c r="HM8" s="386"/>
    </row>
    <row r="9" spans="1:221" s="143" customFormat="1" ht="14.25" customHeight="1" x14ac:dyDescent="0.2">
      <c r="B9" s="386"/>
      <c r="C9" s="386"/>
      <c r="D9" s="386"/>
      <c r="E9" s="382" t="s">
        <v>123</v>
      </c>
      <c r="F9" s="383"/>
      <c r="G9" s="382" t="s">
        <v>124</v>
      </c>
      <c r="H9" s="383"/>
      <c r="I9" s="382" t="s">
        <v>125</v>
      </c>
      <c r="J9" s="383"/>
      <c r="K9" s="382" t="s">
        <v>126</v>
      </c>
      <c r="L9" s="383"/>
      <c r="M9" s="382" t="s">
        <v>35</v>
      </c>
      <c r="N9" s="383"/>
      <c r="O9" s="382" t="s">
        <v>127</v>
      </c>
      <c r="P9" s="383"/>
      <c r="Q9" s="382" t="s">
        <v>128</v>
      </c>
      <c r="R9" s="383"/>
      <c r="S9" s="382" t="s">
        <v>129</v>
      </c>
      <c r="T9" s="383"/>
      <c r="U9" s="382" t="s">
        <v>130</v>
      </c>
      <c r="V9" s="383"/>
      <c r="W9" s="382" t="s">
        <v>131</v>
      </c>
      <c r="X9" s="383"/>
      <c r="Y9" s="382" t="s">
        <v>132</v>
      </c>
      <c r="Z9" s="383"/>
      <c r="AA9" s="382" t="s">
        <v>133</v>
      </c>
      <c r="AB9" s="383"/>
      <c r="AC9" s="382" t="s">
        <v>1</v>
      </c>
      <c r="AD9" s="383"/>
      <c r="AE9" s="270"/>
      <c r="AF9" s="382" t="s">
        <v>123</v>
      </c>
      <c r="AG9" s="383"/>
      <c r="AH9" s="382" t="s">
        <v>124</v>
      </c>
      <c r="AI9" s="383"/>
      <c r="AJ9" s="382" t="s">
        <v>125</v>
      </c>
      <c r="AK9" s="383"/>
      <c r="AL9" s="382" t="s">
        <v>126</v>
      </c>
      <c r="AM9" s="383"/>
      <c r="AN9" s="382" t="s">
        <v>35</v>
      </c>
      <c r="AO9" s="383"/>
      <c r="AP9" s="382" t="s">
        <v>127</v>
      </c>
      <c r="AQ9" s="383"/>
      <c r="AR9" s="382" t="s">
        <v>128</v>
      </c>
      <c r="AS9" s="383"/>
      <c r="AT9" s="382" t="s">
        <v>129</v>
      </c>
      <c r="AU9" s="383"/>
      <c r="AV9" s="382" t="s">
        <v>130</v>
      </c>
      <c r="AW9" s="383"/>
      <c r="AX9" s="382" t="s">
        <v>131</v>
      </c>
      <c r="AY9" s="383"/>
      <c r="AZ9" s="382" t="s">
        <v>132</v>
      </c>
      <c r="BA9" s="383"/>
      <c r="BB9" s="382" t="s">
        <v>133</v>
      </c>
      <c r="BC9" s="383"/>
      <c r="BD9" s="382" t="s">
        <v>1</v>
      </c>
      <c r="BE9" s="383"/>
      <c r="BF9" s="270"/>
      <c r="BG9" s="382" t="s">
        <v>123</v>
      </c>
      <c r="BH9" s="383"/>
      <c r="BI9" s="382" t="s">
        <v>124</v>
      </c>
      <c r="BJ9" s="383"/>
      <c r="BK9" s="382" t="s">
        <v>125</v>
      </c>
      <c r="BL9" s="383"/>
      <c r="BM9" s="382" t="s">
        <v>126</v>
      </c>
      <c r="BN9" s="383"/>
      <c r="BO9" s="382" t="s">
        <v>35</v>
      </c>
      <c r="BP9" s="383"/>
      <c r="BQ9" s="382" t="s">
        <v>127</v>
      </c>
      <c r="BR9" s="383"/>
      <c r="BS9" s="382" t="s">
        <v>128</v>
      </c>
      <c r="BT9" s="383"/>
      <c r="BU9" s="382" t="s">
        <v>129</v>
      </c>
      <c r="BV9" s="383"/>
      <c r="BW9" s="382" t="s">
        <v>130</v>
      </c>
      <c r="BX9" s="383"/>
      <c r="BY9" s="382" t="s">
        <v>131</v>
      </c>
      <c r="BZ9" s="383"/>
      <c r="CA9" s="382" t="s">
        <v>132</v>
      </c>
      <c r="CB9" s="383"/>
      <c r="CC9" s="382" t="s">
        <v>133</v>
      </c>
      <c r="CD9" s="383"/>
      <c r="CE9" s="382" t="s">
        <v>1</v>
      </c>
      <c r="CF9" s="383"/>
      <c r="CG9" s="286"/>
      <c r="CH9" s="382" t="s">
        <v>123</v>
      </c>
      <c r="CI9" s="383"/>
      <c r="CJ9" s="382" t="s">
        <v>124</v>
      </c>
      <c r="CK9" s="383"/>
      <c r="CL9" s="382" t="s">
        <v>125</v>
      </c>
      <c r="CM9" s="383"/>
      <c r="CN9" s="382" t="s">
        <v>126</v>
      </c>
      <c r="CO9" s="383"/>
      <c r="CP9" s="382" t="s">
        <v>35</v>
      </c>
      <c r="CQ9" s="383"/>
      <c r="CR9" s="382" t="s">
        <v>127</v>
      </c>
      <c r="CS9" s="383"/>
      <c r="CT9" s="382" t="s">
        <v>128</v>
      </c>
      <c r="CU9" s="383"/>
      <c r="CV9" s="382" t="s">
        <v>129</v>
      </c>
      <c r="CW9" s="383"/>
      <c r="CX9" s="382" t="s">
        <v>130</v>
      </c>
      <c r="CY9" s="383"/>
      <c r="CZ9" s="382" t="s">
        <v>131</v>
      </c>
      <c r="DA9" s="383"/>
      <c r="DB9" s="382" t="s">
        <v>132</v>
      </c>
      <c r="DC9" s="383"/>
      <c r="DD9" s="382" t="s">
        <v>133</v>
      </c>
      <c r="DE9" s="383"/>
      <c r="DF9" s="382" t="s">
        <v>1</v>
      </c>
      <c r="DG9" s="382"/>
      <c r="DH9" s="315"/>
      <c r="DI9" s="382" t="s">
        <v>123</v>
      </c>
      <c r="DJ9" s="383"/>
      <c r="DK9" s="382" t="s">
        <v>124</v>
      </c>
      <c r="DL9" s="383"/>
      <c r="DM9" s="382" t="s">
        <v>125</v>
      </c>
      <c r="DN9" s="383"/>
      <c r="DO9" s="382" t="s">
        <v>126</v>
      </c>
      <c r="DP9" s="383"/>
      <c r="DQ9" s="382" t="s">
        <v>35</v>
      </c>
      <c r="DR9" s="383"/>
      <c r="DS9" s="382" t="s">
        <v>127</v>
      </c>
      <c r="DT9" s="383"/>
      <c r="DU9" s="382" t="s">
        <v>128</v>
      </c>
      <c r="DV9" s="383"/>
      <c r="DW9" s="382" t="s">
        <v>129</v>
      </c>
      <c r="DX9" s="383"/>
      <c r="DY9" s="382" t="s">
        <v>130</v>
      </c>
      <c r="DZ9" s="383"/>
      <c r="EA9" s="382" t="s">
        <v>131</v>
      </c>
      <c r="EB9" s="383"/>
      <c r="EC9" s="382" t="s">
        <v>132</v>
      </c>
      <c r="ED9" s="383"/>
      <c r="EE9" s="382" t="s">
        <v>133</v>
      </c>
      <c r="EF9" s="383"/>
      <c r="EG9" s="382" t="s">
        <v>1</v>
      </c>
      <c r="EH9" s="382"/>
      <c r="EI9" s="315"/>
      <c r="EJ9" s="382" t="s">
        <v>123</v>
      </c>
      <c r="EK9" s="383"/>
      <c r="EL9" s="382" t="s">
        <v>124</v>
      </c>
      <c r="EM9" s="383"/>
      <c r="EN9" s="382" t="s">
        <v>125</v>
      </c>
      <c r="EO9" s="383"/>
      <c r="EP9" s="382" t="s">
        <v>126</v>
      </c>
      <c r="EQ9" s="383"/>
      <c r="ER9" s="382" t="s">
        <v>35</v>
      </c>
      <c r="ES9" s="383"/>
      <c r="ET9" s="382" t="s">
        <v>127</v>
      </c>
      <c r="EU9" s="383"/>
      <c r="EV9" s="382" t="s">
        <v>128</v>
      </c>
      <c r="EW9" s="383"/>
      <c r="EX9" s="382" t="s">
        <v>129</v>
      </c>
      <c r="EY9" s="383"/>
      <c r="EZ9" s="382" t="s">
        <v>130</v>
      </c>
      <c r="FA9" s="383"/>
      <c r="FB9" s="382" t="s">
        <v>131</v>
      </c>
      <c r="FC9" s="383"/>
      <c r="FD9" s="382" t="s">
        <v>132</v>
      </c>
      <c r="FE9" s="383"/>
      <c r="FF9" s="382" t="s">
        <v>133</v>
      </c>
      <c r="FG9" s="383"/>
      <c r="FH9" s="382" t="s">
        <v>1</v>
      </c>
      <c r="FI9" s="382"/>
      <c r="FJ9" s="315"/>
      <c r="FK9" s="382" t="s">
        <v>123</v>
      </c>
      <c r="FL9" s="383"/>
      <c r="FM9" s="382" t="s">
        <v>124</v>
      </c>
      <c r="FN9" s="383"/>
      <c r="FO9" s="382" t="s">
        <v>125</v>
      </c>
      <c r="FP9" s="383"/>
      <c r="FQ9" s="382" t="s">
        <v>126</v>
      </c>
      <c r="FR9" s="383"/>
      <c r="FS9" s="382" t="s">
        <v>35</v>
      </c>
      <c r="FT9" s="383"/>
      <c r="FU9" s="382" t="s">
        <v>127</v>
      </c>
      <c r="FV9" s="383"/>
      <c r="FW9" s="382" t="s">
        <v>128</v>
      </c>
      <c r="FX9" s="383"/>
      <c r="FY9" s="382" t="s">
        <v>129</v>
      </c>
      <c r="FZ9" s="383"/>
      <c r="GA9" s="382" t="s">
        <v>130</v>
      </c>
      <c r="GB9" s="383"/>
      <c r="GC9" s="382" t="s">
        <v>131</v>
      </c>
      <c r="GD9" s="383"/>
      <c r="GE9" s="382" t="s">
        <v>132</v>
      </c>
      <c r="GF9" s="383"/>
      <c r="GG9" s="382" t="s">
        <v>133</v>
      </c>
      <c r="GH9" s="383"/>
      <c r="GI9" s="382" t="s">
        <v>1</v>
      </c>
      <c r="GJ9" s="382"/>
      <c r="GK9" s="315"/>
      <c r="GL9" s="382" t="s">
        <v>123</v>
      </c>
      <c r="GM9" s="383"/>
      <c r="GN9" s="382" t="s">
        <v>124</v>
      </c>
      <c r="GO9" s="383"/>
      <c r="GP9" s="382" t="s">
        <v>125</v>
      </c>
      <c r="GQ9" s="383"/>
      <c r="GR9" s="382" t="s">
        <v>126</v>
      </c>
      <c r="GS9" s="383"/>
      <c r="GT9" s="382" t="s">
        <v>35</v>
      </c>
      <c r="GU9" s="383"/>
      <c r="GV9" s="382" t="s">
        <v>127</v>
      </c>
      <c r="GW9" s="383"/>
      <c r="GX9" s="382" t="s">
        <v>128</v>
      </c>
      <c r="GY9" s="383"/>
      <c r="GZ9" s="382" t="s">
        <v>129</v>
      </c>
      <c r="HA9" s="383"/>
      <c r="HB9" s="382" t="s">
        <v>130</v>
      </c>
      <c r="HC9" s="383"/>
      <c r="HD9" s="382" t="s">
        <v>131</v>
      </c>
      <c r="HE9" s="383"/>
      <c r="HF9" s="382" t="s">
        <v>132</v>
      </c>
      <c r="HG9" s="383"/>
      <c r="HH9" s="382" t="s">
        <v>133</v>
      </c>
      <c r="HI9" s="383"/>
      <c r="HJ9" s="382" t="s">
        <v>1</v>
      </c>
      <c r="HK9" s="382"/>
      <c r="HL9" s="386" t="s">
        <v>42</v>
      </c>
      <c r="HM9" s="386"/>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52</v>
      </c>
      <c r="E12" s="37">
        <f>IF(VLOOKUP(CONCATENATE($E$6," ",E$9),'-RÅDATA_KVARTAL-'!$A$5:$DO$385,4,FALSE)&gt;0,VLOOKUP(CONCATENATE($E$6," ",E$9),'-RÅDATA_KVARTAL-'!$A$5:$DO$385,4,FALSE),"")</f>
        <v>75551</v>
      </c>
      <c r="F12" s="37"/>
      <c r="G12" s="37">
        <f>IF(VLOOKUP(CONCATENATE($E$6," ",G$9),'-RÅDATA_KVARTAL-'!$A$5:$DO$385,4,FALSE)&gt;0,VLOOKUP(CONCATENATE($E$6," ",G$9),'-RÅDATA_KVARTAL-'!$A$5:$DO$385,4,FALSE),"")</f>
        <v>68871</v>
      </c>
      <c r="H12" s="37"/>
      <c r="I12" s="37">
        <f>IF(VLOOKUP(CONCATENATE($E$6," ",I$9),'-RÅDATA_KVARTAL-'!$A$5:$DO$385,4,FALSE)&gt;0,VLOOKUP(CONCATENATE($E$6," ",I$9),'-RÅDATA_KVARTAL-'!$A$5:$DO$385,4,FALSE),"")</f>
        <v>74189</v>
      </c>
      <c r="J12" s="37"/>
      <c r="K12" s="37">
        <f>IF(VLOOKUP(CONCATENATE($E$6," ",K$9),'-RÅDATA_KVARTAL-'!$A$5:$DO$385,4,FALSE)&gt;0,VLOOKUP(CONCATENATE($E$6," ",K$9),'-RÅDATA_KVARTAL-'!$A$5:$DO$385,4,FALSE),"")</f>
        <v>74012</v>
      </c>
      <c r="L12" s="37"/>
      <c r="M12" s="37">
        <f>IF(VLOOKUP(CONCATENATE($E$6," ",M$9),'-RÅDATA_KVARTAL-'!$A$5:$DO$385,4,FALSE)&gt;0,VLOOKUP(CONCATENATE($E$6," ",M$9),'-RÅDATA_KVARTAL-'!$A$5:$DO$385,4,FALSE),"")</f>
        <v>75798</v>
      </c>
      <c r="N12" s="37"/>
      <c r="O12" s="37">
        <f>IF(VLOOKUP(CONCATENATE($E$6," ",O$9),'-RÅDATA_KVARTAL-'!$A$5:$DO$385,4,FALSE)&gt;0,VLOOKUP(CONCATENATE($E$6," ",O$9),'-RÅDATA_KVARTAL-'!$A$5:$DO$385,4,FALSE),"")</f>
        <v>70038</v>
      </c>
      <c r="P12" s="37"/>
      <c r="Q12" s="37">
        <f>IF(VLOOKUP(CONCATENATE($E$6," ",Q$9),'-RÅDATA_KVARTAL-'!$A$5:$DO$385,4,FALSE)&gt;0,VLOOKUP(CONCATENATE($E$6," ",Q$9),'-RÅDATA_KVARTAL-'!$A$5:$DO$385,4,FALSE),"")</f>
        <v>68438</v>
      </c>
      <c r="R12" s="37"/>
      <c r="S12" s="37">
        <f>IF(VLOOKUP(CONCATENATE($E$6," ",S$9),'-RÅDATA_KVARTAL-'!$A$5:$DO$385,4,FALSE)&gt;0,VLOOKUP(CONCATENATE($E$6," ",S$9),'-RÅDATA_KVARTAL-'!$A$5:$DO$385,4,FALSE),"")</f>
        <v>75328</v>
      </c>
      <c r="T12" s="37"/>
      <c r="U12" s="37">
        <f>IF(VLOOKUP(CONCATENATE($E$6," ",U$9),'-RÅDATA_KVARTAL-'!$A$5:$DO$385,4,FALSE)&gt;0,VLOOKUP(CONCATENATE($E$6," ",U$9),'-RÅDATA_KVARTAL-'!$A$5:$DO$385,4,FALSE),"")</f>
        <v>75218</v>
      </c>
      <c r="V12" s="37"/>
      <c r="W12" s="37">
        <f>IF(VLOOKUP(CONCATENATE($E$6," ",W$9),'-RÅDATA_KVARTAL-'!$A$5:$DO$385,4,FALSE)&gt;0,VLOOKUP(CONCATENATE($E$6," ",W$9),'-RÅDATA_KVARTAL-'!$A$5:$DO$385,4,FALSE),"")</f>
        <v>78858</v>
      </c>
      <c r="X12" s="37"/>
      <c r="Y12" s="37">
        <f>IF(VLOOKUP(CONCATENATE($E$6," ",Y$9),'-RÅDATA_KVARTAL-'!$A$5:$DO$385,4,FALSE)&gt;0,VLOOKUP(CONCATENATE($E$6," ",Y$9),'-RÅDATA_KVARTAL-'!$A$5:$DO$385,4,FALSE),"")</f>
        <v>74980</v>
      </c>
      <c r="Z12" s="37"/>
      <c r="AA12" s="37">
        <f>IF(VLOOKUP(CONCATENATE($E$6," ",AA$9),'-RÅDATA_KVARTAL-'!$A$5:$DO$385,4,FALSE)&gt;0,VLOOKUP(CONCATENATE($E$6," ",AA$9),'-RÅDATA_KVARTAL-'!$A$5:$DO$385,4,FALSE),"")</f>
        <v>74248</v>
      </c>
      <c r="AB12" s="37"/>
      <c r="AC12" s="37">
        <f>IF(VLOOKUP(CONCATENATE($E$6," ",AC$9),'-RÅDATA_KVARTAL-'!$A$5:$DO$385,4,FALSE)&gt;0,VLOOKUP(CONCATENATE($E$6," ",AC$9),'-RÅDATA_KVARTAL-'!$A$5:$DO$385,4,FALSE),"")</f>
        <v>885529</v>
      </c>
      <c r="AD12" s="37">
        <f>IF(VLOOKUP(CONCATENATE($AF$6," ",AD$9),'-RÅDATA_KVARTAL-'!$A$5:$DO$385,4)&gt;0,VLOOKUP(CONCATENATE($AF$6," ",AD$9),'-RÅDATA_KVARTAL-'!$A$5:$DO$385,4),"")</f>
        <v>885529</v>
      </c>
      <c r="AE12" s="37"/>
      <c r="AF12" s="37">
        <f>IF(VLOOKUP(CONCATENATE($AF$6," ",AF$9),'-RÅDATA_KVARTAL-'!$A$5:$DO$385,4,FALSE)&gt;0,VLOOKUP(CONCATENATE($AF$6," ",AF$9),'-RÅDATA_KVARTAL-'!$A$5:$DO$385,4,FALSE),"")</f>
        <v>79578</v>
      </c>
      <c r="AG12" s="37"/>
      <c r="AH12" s="37">
        <f>IF(VLOOKUP(CONCATENATE($AF$6," ",AH$9),'-RÅDATA_KVARTAL-'!$A$5:$DO$385,4,FALSE)&gt;0,VLOOKUP(CONCATENATE($AF$6," ",AH$9),'-RÅDATA_KVARTAL-'!$A$5:$DO$385,4,FALSE),"")</f>
        <v>73704</v>
      </c>
      <c r="AI12" s="37"/>
      <c r="AJ12" s="37">
        <f>IF(VLOOKUP(CONCATENATE($AF$6," ",AJ$9),'-RÅDATA_KVARTAL-'!$A$5:$DO$385,4,FALSE)&gt;0,VLOOKUP(CONCATENATE($AF$6," ",AJ$9),'-RÅDATA_KVARTAL-'!$A$5:$DO$385,4,FALSE),"")</f>
        <v>80703</v>
      </c>
      <c r="AK12" s="37"/>
      <c r="AL12" s="37">
        <f>IF(VLOOKUP(CONCATENATE($AF$6," ",AL$9),'-RÅDATA_KVARTAL-'!$A$5:$DO$385,4,FALSE)&gt;0,VLOOKUP(CONCATENATE($AF$6," ",AL$9),'-RÅDATA_KVARTAL-'!$A$5:$DO$385,4,FALSE),"")</f>
        <v>77507</v>
      </c>
      <c r="AM12" s="37"/>
      <c r="AN12" s="37">
        <f>IF(VLOOKUP(CONCATENATE($AF$6," ",AN$9),'-RÅDATA_KVARTAL-'!$A$5:$DO$385,4,FALSE)&gt;0,VLOOKUP(CONCATENATE($AF$6," ",AN$9),'-RÅDATA_KVARTAL-'!$A$5:$DO$385,4,FALSE),"")</f>
        <v>79643</v>
      </c>
      <c r="AO12" s="37"/>
      <c r="AP12" s="37">
        <f>IF(VLOOKUP(CONCATENATE($AF$6," ",AP$9),'-RÅDATA_KVARTAL-'!$A$5:$DO$385,4,FALSE)&gt;0,VLOOKUP(CONCATENATE($AF$6," ",AP$9),'-RÅDATA_KVARTAL-'!$A$5:$DO$385,4,FALSE),"")</f>
        <v>74898</v>
      </c>
      <c r="AQ12" s="37"/>
      <c r="AR12" s="37">
        <f>IF(VLOOKUP(CONCATENATE($AF$6," ",AR$9),'-RÅDATA_KVARTAL-'!$A$5:$DO$385,4,FALSE)&gt;0,VLOOKUP(CONCATENATE($AF$6," ",AR$9),'-RÅDATA_KVARTAL-'!$A$5:$DO$385,4,FALSE),"")</f>
        <v>71336</v>
      </c>
      <c r="AS12" s="37"/>
      <c r="AT12" s="37">
        <f>IF(VLOOKUP(CONCATENATE($AF$6," ",AT$9),'-RÅDATA_KVARTAL-'!$A$5:$DO$385,4,FALSE)&gt;0,VLOOKUP(CONCATENATE($AF$6," ",AT$9),'-RÅDATA_KVARTAL-'!$A$5:$DO$385,4,FALSE),"")</f>
        <v>77342</v>
      </c>
      <c r="AU12" s="37"/>
      <c r="AV12" s="37">
        <f>IF(VLOOKUP(CONCATENATE($AF$6," ",AV$9),'-RÅDATA_KVARTAL-'!$A$5:$DO$385,4,FALSE)&gt;0,VLOOKUP(CONCATENATE($AF$6," ",AV$9),'-RÅDATA_KVARTAL-'!$A$5:$DO$385,4,FALSE),"")</f>
        <v>80036</v>
      </c>
      <c r="AW12" s="37"/>
      <c r="AX12" s="37">
        <f>IF(VLOOKUP(CONCATENATE($AF$6," ",AX$9),'-RÅDATA_KVARTAL-'!$A$5:$DO$385,4,FALSE)&gt;0,VLOOKUP(CONCATENATE($AF$6," ",AX$9),'-RÅDATA_KVARTAL-'!$A$5:$DO$385,4,FALSE),"")</f>
        <v>82749</v>
      </c>
      <c r="AY12" s="37"/>
      <c r="AZ12" s="37">
        <f>IF(VLOOKUP(CONCATENATE($AF$6," ",AZ$9),'-RÅDATA_KVARTAL-'!$A$5:$DO$385,4,FALSE)&gt;0,VLOOKUP(CONCATENATE($AF$6," ",AZ$9),'-RÅDATA_KVARTAL-'!$A$5:$DO$385,4,FALSE),"")</f>
        <v>77546</v>
      </c>
      <c r="BA12" s="37"/>
      <c r="BB12" s="37">
        <f>IF(VLOOKUP(CONCATENATE($AF$6," ",BB$9),'-RÅDATA_KVARTAL-'!$A$5:$DO$385,4,FALSE)&gt;0,VLOOKUP(CONCATENATE($AF$6," ",BB$9),'-RÅDATA_KVARTAL-'!$A$5:$DO$385,4,FALSE),"")</f>
        <v>77860</v>
      </c>
      <c r="BC12" s="37"/>
      <c r="BD12" s="37">
        <f>IF(VLOOKUP(CONCATENATE($AF$6," ",BD$9),'-RÅDATA_KVARTAL-'!$A$5:$DO$385,4,FALSE)&gt;0,VLOOKUP(CONCATENATE($AF$6," ",BD$9),'-RÅDATA_KVARTAL-'!$A$5:$DO$385,4,FALSE),"")</f>
        <v>932902</v>
      </c>
      <c r="BE12" s="37"/>
      <c r="BF12" s="37"/>
      <c r="BG12" s="37">
        <f>IF(VLOOKUP(CONCATENATE($BG$6," ",BG$9),'-RÅDATA_KVARTAL-'!$A$5:$DO$385,4,FALSE)&gt;0,VLOOKUP(CONCATENATE($BG$6," ",BG$9),'-RÅDATA_KVARTAL-'!$A$5:$DO$385,4,FALSE),"")</f>
        <v>80289</v>
      </c>
      <c r="BH12" s="37"/>
      <c r="BI12" s="37">
        <f>IF(VLOOKUP(CONCATENATE($BG$6," ",BI$9),'-RÅDATA_KVARTAL-'!$A$5:$DO$385,4,FALSE)&gt;0,VLOOKUP(CONCATENATE($BG$6," ",BI$9),'-RÅDATA_KVARTAL-'!$A$5:$DO$385,4,FALSE),"")</f>
        <v>74975</v>
      </c>
      <c r="BJ12" s="37"/>
      <c r="BK12" s="37">
        <f>IF(VLOOKUP(CONCATENATE($BG$6," ",BK$9),'-RÅDATA_KVARTAL-'!$A$5:$DO$385,4,FALSE)&gt;0,VLOOKUP(CONCATENATE($BG$6," ",BK$9),'-RÅDATA_KVARTAL-'!$A$5:$DO$385,4,FALSE),"")</f>
        <v>82936</v>
      </c>
      <c r="BL12" s="37"/>
      <c r="BM12" s="37">
        <f>IF(VLOOKUP(CONCATENATE($BG$6," ",BM$9),'-RÅDATA_KVARTAL-'!$A$5:$DO$385,4,FALSE)&gt;0,VLOOKUP(CONCATENATE($BG$6," ",BM$9),'-RÅDATA_KVARTAL-'!$A$5:$DO$385,4,FALSE),"")</f>
        <v>78787</v>
      </c>
      <c r="BN12" s="37"/>
      <c r="BO12" s="37">
        <f>IF(VLOOKUP(CONCATENATE($BG$6," ",BO$9),'-RÅDATA_KVARTAL-'!$A$5:$DO$385,4,FALSE)&gt;0,VLOOKUP(CONCATENATE($BG$6," ",BO$9),'-RÅDATA_KVARTAL-'!$A$5:$DO$385,4,FALSE),"")</f>
        <v>80091</v>
      </c>
      <c r="BP12" s="37"/>
      <c r="BQ12" s="37">
        <f>IF(VLOOKUP(CONCATENATE($BG$6," ",BQ$9),'-RÅDATA_KVARTAL-'!$A$5:$DO$385,4,FALSE)&gt;0,VLOOKUP(CONCATENATE($BG$6," ",BQ$9),'-RÅDATA_KVARTAL-'!$A$5:$DO$385,4,FALSE),"")</f>
        <v>78973</v>
      </c>
      <c r="BR12" s="37"/>
      <c r="BS12" s="37">
        <f>IF(VLOOKUP(CONCATENATE($BG$6," ",BS$9),'-RÅDATA_KVARTAL-'!$A$5:$DO$385,4,FALSE)&gt;0,VLOOKUP(CONCATENATE($BG$6," ",BS$9),'-RÅDATA_KVARTAL-'!$A$5:$DO$385,4,FALSE),"")</f>
        <v>75052</v>
      </c>
      <c r="BT12" s="37"/>
      <c r="BU12" s="37">
        <f>IF(VLOOKUP(CONCATENATE($BG$6," ",BU$9),'-RÅDATA_KVARTAL-'!$A$5:$DO$385,4,FALSE)&gt;0,VLOOKUP(CONCATENATE($BG$6," ",BU$9),'-RÅDATA_KVARTAL-'!$A$5:$DO$385,4,FALSE),"")</f>
        <v>79331</v>
      </c>
      <c r="BV12" s="37"/>
      <c r="BW12" s="37">
        <f>IF(VLOOKUP(CONCATENATE($BG$6," ",BW$9),'-RÅDATA_KVARTAL-'!$A$5:$DO$385,4,FALSE)&gt;0,VLOOKUP(CONCATENATE($BG$6," ",BW$9),'-RÅDATA_KVARTAL-'!$A$5:$DO$385,4,FALSE),"")</f>
        <v>81974</v>
      </c>
      <c r="BX12" s="37"/>
      <c r="BY12" s="37">
        <f>IF(VLOOKUP(CONCATENATE($BG$6," ",BY$9),'-RÅDATA_KVARTAL-'!$A$5:$DO$385,4,FALSE)&gt;0,VLOOKUP(CONCATENATE($BG$6," ",BY$9),'-RÅDATA_KVARTAL-'!$A$5:$DO$385,4,FALSE),"")</f>
        <v>83554</v>
      </c>
      <c r="BZ12" s="37"/>
      <c r="CA12" s="37">
        <f>IF(VLOOKUP(CONCATENATE($BG$6," ",CA$9),'-RÅDATA_KVARTAL-'!$A$5:$DO$385,4,FALSE)&gt;0,VLOOKUP(CONCATENATE($BG$6," ",CA$9),'-RÅDATA_KVARTAL-'!$A$5:$DO$385,4,FALSE),"")</f>
        <v>80853</v>
      </c>
      <c r="CB12" s="37"/>
      <c r="CC12" s="37">
        <f>IF(VLOOKUP(CONCATENATE($BG$6," ",CC$9),'-RÅDATA_KVARTAL-'!$A$5:$DO$385,4,FALSE)&gt;0,VLOOKUP(CONCATENATE($BG$6," ",CC$9),'-RÅDATA_KVARTAL-'!$A$5:$DO$385,4,FALSE),"")</f>
        <v>81311</v>
      </c>
      <c r="CD12" s="37"/>
      <c r="CE12" s="37">
        <f>IF(VLOOKUP(CONCATENATE($BG$6," ",CE$9),'-RÅDATA_KVARTAL-'!$A$5:$DO$385,4,FALSE)&gt;0,VLOOKUP(CONCATENATE($BG$6," ",CE$9),'-RÅDATA_KVARTAL-'!$A$5:$DO$385,4,FALSE),"")</f>
        <v>958126</v>
      </c>
      <c r="CF12" s="91"/>
      <c r="CG12" s="37"/>
      <c r="CH12" s="37">
        <f>IF(VLOOKUP(CONCATENATE($CH$6," ",CH$9),'-RÅDATA_KVARTAL-'!$A$5:$DO$385,4,FALSE)&gt;0,VLOOKUP(CONCATENATE($CH$6," ",CH$9),'-RÅDATA_KVARTAL-'!$A$5:$DO$385,4,FALSE),"")</f>
        <v>81848</v>
      </c>
      <c r="CI12" s="37"/>
      <c r="CJ12" s="37">
        <f>IF(VLOOKUP(CONCATENATE($CH$6," ",CJ$9),'-RÅDATA_KVARTAL-'!$A$5:$DO$385,4,FALSE)&gt;0,VLOOKUP(CONCATENATE($CH$6," ",CJ$9),'-RÅDATA_KVARTAL-'!$A$5:$DO$385,4,FALSE),"")</f>
        <v>80710</v>
      </c>
      <c r="CK12" s="37"/>
      <c r="CL12" s="37">
        <f>IF(VLOOKUP(CONCATENATE($CH$6," ",CL$9),'-RÅDATA_KVARTAL-'!$A$5:$DO$385,4,FALSE)&gt;0,VLOOKUP(CONCATENATE($CH$6," ",CL$9),'-RÅDATA_KVARTAL-'!$A$5:$DO$385,4,FALSE),"")</f>
        <v>84022</v>
      </c>
      <c r="CM12" s="37"/>
      <c r="CN12" s="37">
        <f>IF(VLOOKUP(CONCATENATE($CH$6," ",CN$9),'-RÅDATA_KVARTAL-'!$A$5:$DO$385,4,FALSE)&gt;0,VLOOKUP(CONCATENATE($CH$6," ",CN$9),'-RÅDATA_KVARTAL-'!$A$5:$DO$385,4,FALSE),"")</f>
        <v>82564</v>
      </c>
      <c r="CO12" s="37"/>
      <c r="CP12" s="37">
        <f>IF(VLOOKUP(CONCATENATE($CH$6," ",CP$9),'-RÅDATA_KVARTAL-'!$A$5:$DO$385,4,FALSE)&gt;0,VLOOKUP(CONCATENATE($CH$6," ",CP$9),'-RÅDATA_KVARTAL-'!$A$5:$DO$385,4,FALSE),"")</f>
        <v>84530</v>
      </c>
      <c r="CQ12" s="37"/>
      <c r="CR12" s="37">
        <f>IF(VLOOKUP(CONCATENATE($CH$6," ",CR$9),'-RÅDATA_KVARTAL-'!$A$5:$DO$385,4,FALSE)&gt;0,VLOOKUP(CONCATENATE($CH$6," ",CR$9),'-RÅDATA_KVARTAL-'!$A$5:$DO$385,4,FALSE),"")</f>
        <v>79907</v>
      </c>
      <c r="CS12" s="37"/>
      <c r="CT12" s="37">
        <f>IF(VLOOKUP(CONCATENATE($CH$6," ",CT$9),'-RÅDATA_KVARTAL-'!$A$5:$DO$385,4,FALSE)&gt;0,VLOOKUP(CONCATENATE($CH$6," ",CT$9),'-RÅDATA_KVARTAL-'!$A$5:$DO$385,4,FALSE),"")</f>
        <v>74698</v>
      </c>
      <c r="CU12" s="37"/>
      <c r="CV12" s="37">
        <f>IF(VLOOKUP(CONCATENATE($CH$6," ",CV$9),'-RÅDATA_KVARTAL-'!$A$5:$DO$385,4,FALSE)&gt;0,VLOOKUP(CONCATENATE($CH$6," ",CV$9),'-RÅDATA_KVARTAL-'!$A$5:$DO$385,4,FALSE),"")</f>
        <v>82045</v>
      </c>
      <c r="CW12" s="37"/>
      <c r="CX12" s="37">
        <f>IF(VLOOKUP(CONCATENATE($CH$6," ",CX$9),'-RÅDATA_KVARTAL-'!$A$5:$DO$385,4,FALSE)&gt;0,VLOOKUP(CONCATENATE($CH$6," ",CX$9),'-RÅDATA_KVARTAL-'!$A$5:$DO$385,4,FALSE),"")</f>
        <v>83963</v>
      </c>
      <c r="CY12" s="37"/>
      <c r="CZ12" s="37">
        <f>IF(VLOOKUP(CONCATENATE($CH$6," ",CZ$9),'-RÅDATA_KVARTAL-'!$A$5:$DO$385,4,FALSE)&gt;0,VLOOKUP(CONCATENATE($CH$6," ",CZ$9),'-RÅDATA_KVARTAL-'!$A$5:$DO$385,4,FALSE),"")</f>
        <v>84754</v>
      </c>
      <c r="DA12" s="37"/>
      <c r="DB12" s="37">
        <f>IF(VLOOKUP(CONCATENATE($CH$6," ",DB$9),'-RÅDATA_KVARTAL-'!$A$5:$DO$385,4,FALSE)&gt;0,VLOOKUP(CONCATENATE($CH$6," ",DB$9),'-RÅDATA_KVARTAL-'!$A$5:$DO$385,4,FALSE),"")</f>
        <v>83698</v>
      </c>
      <c r="DC12" s="37"/>
      <c r="DD12" s="37">
        <f>IF(VLOOKUP(CONCATENATE($CH$6," ",DD$9),'-RÅDATA_KVARTAL-'!$A$5:$DO$385,4,FALSE)&gt;0,VLOOKUP(CONCATENATE($CH$6," ",DD$9),'-RÅDATA_KVARTAL-'!$A$5:$DO$385,4,FALSE),"")</f>
        <v>84145</v>
      </c>
      <c r="DE12" s="37"/>
      <c r="DF12" s="37">
        <f>IF(VLOOKUP(CONCATENATE($CH$6," ",DF$9),'-RÅDATA_KVARTAL-'!$A$5:$DO$385,4,FALSE)&gt;0,VLOOKUP(CONCATENATE($CH$6," ",DF$9),'-RÅDATA_KVARTAL-'!$A$5:$DO$385,4,FALSE),"")</f>
        <v>986884</v>
      </c>
      <c r="DG12" s="91"/>
      <c r="DH12" s="37"/>
      <c r="DI12" s="37">
        <f>IF(VLOOKUP(CONCATENATE($DI$6," ",DI$9),'-RÅDATA_KVARTAL-'!$A$5:$DO$385,4,FALSE)&gt;0,VLOOKUP(CONCATENATE($DI$6," ",DI$9),'-RÅDATA_KVARTAL-'!$A$5:$DO$385,4,FALSE),"")</f>
        <v>85263</v>
      </c>
      <c r="DJ12" s="37"/>
      <c r="DK12" s="37">
        <f>IF(VLOOKUP(CONCATENATE($DI$6," ",DK$9),'-RÅDATA_KVARTAL-'!$A$5:$DO$385,4,FALSE)&gt;0,VLOOKUP(CONCATENATE($DI$6," ",DK$9),'-RÅDATA_KVARTAL-'!$A$5:$DO$385,4,FALSE),"")</f>
        <v>79040</v>
      </c>
      <c r="DL12" s="37"/>
      <c r="DM12" s="37">
        <f>IF(VLOOKUP(CONCATENATE($DI$6," ",DM$9),'-RÅDATA_KVARTAL-'!$A$5:$DO$385,4,FALSE)&gt;0,VLOOKUP(CONCATENATE($DI$6," ",DM$9),'-RÅDATA_KVARTAL-'!$A$5:$DO$385,4,FALSE),"")</f>
        <v>88584</v>
      </c>
      <c r="DN12" s="37"/>
      <c r="DO12" s="37">
        <f>IF(VLOOKUP(CONCATENATE($DI$6," ",DO$9),'-RÅDATA_KVARTAL-'!$A$5:$DO$385,4,FALSE)&gt;0,VLOOKUP(CONCATENATE($DI$6," ",DO$9),'-RÅDATA_KVARTAL-'!$A$5:$DO$385,4,FALSE),"")</f>
        <v>81141</v>
      </c>
      <c r="DP12" s="37"/>
      <c r="DQ12" s="37">
        <f>IF(VLOOKUP(CONCATENATE($DI$6," ",DQ$9),'-RÅDATA_KVARTAL-'!$A$5:$DO$385,4,FALSE)&gt;0,VLOOKUP(CONCATENATE($DI$6," ",DQ$9),'-RÅDATA_KVARTAL-'!$A$5:$DO$385,4,FALSE),"")</f>
        <v>86871</v>
      </c>
      <c r="DR12" s="37"/>
      <c r="DS12" s="37">
        <f>IF(VLOOKUP(CONCATENATE($DI$6," ",DS$9),'-RÅDATA_KVARTAL-'!$A$5:$DO$385,4,FALSE)&gt;0,VLOOKUP(CONCATENATE($DI$6," ",DS$9),'-RÅDATA_KVARTAL-'!$A$5:$DO$385,4,FALSE),"")</f>
        <v>81617</v>
      </c>
      <c r="DT12" s="37"/>
      <c r="DU12" s="37" t="str">
        <f>IF(VLOOKUP(CONCATENATE($DI$6," ",DU$9),'-RÅDATA_KVARTAL-'!$A$5:$DO$385,4,FALSE)&gt;0,VLOOKUP(CONCATENATE($DI$6," ",DU$9),'-RÅDATA_KVARTAL-'!$A$5:$DO$385,4,FALSE),"")</f>
        <v/>
      </c>
      <c r="DV12" s="37"/>
      <c r="DW12" s="37" t="str">
        <f>IF(VLOOKUP(CONCATENATE($DI$6," ",DW$9),'-RÅDATA_KVARTAL-'!$A$5:$DO$385,4,FALSE)&gt;0,VLOOKUP(CONCATENATE($DI$6," ",DW$9),'-RÅDATA_KVARTAL-'!$A$5:$DO$385,4,FALSE),"")</f>
        <v/>
      </c>
      <c r="DX12" s="37"/>
      <c r="DY12" s="37" t="str">
        <f>IF(VLOOKUP(CONCATENATE($DI$6," ",DY$9),'-RÅDATA_KVARTAL-'!$A$5:$DO$385,4,FALSE)&gt;0,VLOOKUP(CONCATENATE($DI$6," ",DY$9),'-RÅDATA_KVARTAL-'!$A$5:$DO$385,4,FALSE),"")</f>
        <v/>
      </c>
      <c r="DZ12" s="37"/>
      <c r="EA12" s="37" t="str">
        <f>IF(VLOOKUP(CONCATENATE($DI$6," ",EA$9),'-RÅDATA_KVARTAL-'!$A$5:$DO$385,4,FALSE)&gt;0,VLOOKUP(CONCATENATE($DI$6," ",EA$9),'-RÅDATA_KVARTAL-'!$A$5:$DO$385,4,FALSE),"")</f>
        <v/>
      </c>
      <c r="EB12" s="37"/>
      <c r="EC12" s="37" t="str">
        <f>IF(VLOOKUP(CONCATENATE($DI$6," ",EC$9),'-RÅDATA_KVARTAL-'!$A$5:$DO$385,4,FALSE)&gt;0,VLOOKUP(CONCATENATE($DI$6," ",EC$9),'-RÅDATA_KVARTAL-'!$A$5:$DO$385,4,FALSE),"")</f>
        <v/>
      </c>
      <c r="ED12" s="37"/>
      <c r="EE12" s="37" t="str">
        <f>IF(VLOOKUP(CONCATENATE($DI$6," ",EE$9),'-RÅDATA_KVARTAL-'!$A$5:$DO$385,4,FALSE)&gt;0,VLOOKUP(CONCATENATE($DI$6," ",EE$9),'-RÅDATA_KVARTAL-'!$A$5:$DO$385,4,FALSE),"")</f>
        <v/>
      </c>
      <c r="EF12" s="37"/>
      <c r="EG12" s="37">
        <f>IF(VLOOKUP(CONCATENATE($DI$6," ",EG$9),'-RÅDATA_KVARTAL-'!$A$5:$DO$385,4,FALSE)&gt;0,VLOOKUP(CONCATENATE($DI$6," ",EG$9),'-RÅDATA_KVARTAL-'!$A$5:$DO$385,4,FALSE),"")</f>
        <v>502516</v>
      </c>
      <c r="EH12" s="91"/>
      <c r="EI12" s="37"/>
      <c r="EJ12" s="37" t="str">
        <f>IF(VLOOKUP(CONCATENATE($EJ$6," ",EJ$9),'-RÅDATA_KVARTAL-'!$A$5:$DO$385,4,FALSE)&gt;0,VLOOKUP(CONCATENATE($EJ$6," ",EJ$9),'-RÅDATA_KVARTAL-'!$A$5:$DO$385,4,FALSE),"")</f>
        <v/>
      </c>
      <c r="EK12" s="37"/>
      <c r="EL12" s="37" t="str">
        <f>IF(VLOOKUP(CONCATENATE($EJ$6," ",EL$9),'-RÅDATA_KVARTAL-'!$A$5:$DO$385,4,FALSE)&gt;0,VLOOKUP(CONCATENATE($EJ$6," ",EL$9),'-RÅDATA_KVARTAL-'!$A$5:$DO$385,4,FALSE),"")</f>
        <v/>
      </c>
      <c r="EM12" s="37"/>
      <c r="EN12" s="37" t="str">
        <f>IF(VLOOKUP(CONCATENATE($EJ$6," ",EN$9),'-RÅDATA_KVARTAL-'!$A$5:$DO$385,4,FALSE)&gt;0,VLOOKUP(CONCATENATE($EJ$6," ",EN$9),'-RÅDATA_KVARTAL-'!$A$5:$DO$385,4,FALSE),"")</f>
        <v/>
      </c>
      <c r="EO12" s="37"/>
      <c r="EP12" s="37" t="str">
        <f>IF(VLOOKUP(CONCATENATE($EJ$6," ",EP$9),'-RÅDATA_KVARTAL-'!$A$5:$DO$385,4,FALSE)&gt;0,VLOOKUP(CONCATENATE($EJ$6," ",EP$9),'-RÅDATA_KVARTAL-'!$A$5:$DO$385,4,FALSE),"")</f>
        <v/>
      </c>
      <c r="EQ12" s="37"/>
      <c r="ER12" s="37" t="str">
        <f>IF(VLOOKUP(CONCATENATE($EJ$6," ",ER$9),'-RÅDATA_KVARTAL-'!$A$5:$DO$385,4,FALSE)&gt;0,VLOOKUP(CONCATENATE($EJ$6," ",ER$9),'-RÅDATA_KVARTAL-'!$A$5:$DO$385,4,FALSE),"")</f>
        <v/>
      </c>
      <c r="ES12" s="37"/>
      <c r="ET12" s="37" t="str">
        <f>IF(VLOOKUP(CONCATENATE($EJ$6," ",ET$9),'-RÅDATA_KVARTAL-'!$A$5:$DO$385,4,FALSE)&gt;0,VLOOKUP(CONCATENATE($EJ$6," ",ET$9),'-RÅDATA_KVARTAL-'!$A$5:$DO$385,4,FALSE),"")</f>
        <v/>
      </c>
      <c r="EU12" s="37"/>
      <c r="EV12" s="37" t="str">
        <f>IF(VLOOKUP(CONCATENATE($EJ$6," ",EV$9),'-RÅDATA_KVARTAL-'!$A$5:$DO$385,4,FALSE)&gt;0,VLOOKUP(CONCATENATE($EJ$6," ",EV$9),'-RÅDATA_KVARTAL-'!$A$5:$DO$385,4,FALSE),"")</f>
        <v/>
      </c>
      <c r="EW12" s="37"/>
      <c r="EX12" s="37" t="str">
        <f>IF(VLOOKUP(CONCATENATE($EJ$6," ",EX$9),'-RÅDATA_KVARTAL-'!$A$5:$DO$385,4,FALSE)&gt;0,VLOOKUP(CONCATENATE($EJ$6," ",EX$9),'-RÅDATA_KVARTAL-'!$A$5:$DO$385,4,FALSE),"")</f>
        <v/>
      </c>
      <c r="EY12" s="37"/>
      <c r="EZ12" s="37" t="str">
        <f>IF(VLOOKUP(CONCATENATE($EJ$6," ",EZ$9),'-RÅDATA_KVARTAL-'!$A$5:$DO$385,4,FALSE)&gt;0,VLOOKUP(CONCATENATE($EJ$6," ",EZ$9),'-RÅDATA_KVARTAL-'!$A$5:$DO$385,4,FALSE),"")</f>
        <v/>
      </c>
      <c r="FA12" s="37"/>
      <c r="FB12" s="37" t="str">
        <f>IF(VLOOKUP(CONCATENATE($EJ$6," ",FB$9),'-RÅDATA_KVARTAL-'!$A$5:$DO$385,4,FALSE)&gt;0,VLOOKUP(CONCATENATE($EJ$6," ",FB$9),'-RÅDATA_KVARTAL-'!$A$5:$DO$385,4,FALSE),"")</f>
        <v/>
      </c>
      <c r="FC12" s="37"/>
      <c r="FD12" s="37" t="str">
        <f>IF(VLOOKUP(CONCATENATE($EJ$6," ",FD$9),'-RÅDATA_KVARTAL-'!$A$5:$DO$385,4,FALSE)&gt;0,VLOOKUP(CONCATENATE($EJ$6," ",FD$9),'-RÅDATA_KVARTAL-'!$A$5:$DO$385,4,FALSE),"")</f>
        <v/>
      </c>
      <c r="FE12" s="37"/>
      <c r="FF12" s="37" t="str">
        <f>IF(VLOOKUP(CONCATENATE($EJ$6," ",FF$9),'-RÅDATA_KVARTAL-'!$A$5:$DO$385,4,FALSE)&gt;0,VLOOKUP(CONCATENATE($EJ$6," ",FF$9),'-RÅDATA_KVARTAL-'!$A$5:$DO$385,4,FALSE),"")</f>
        <v/>
      </c>
      <c r="FG12" s="37"/>
      <c r="FH12" s="37" t="str">
        <f>IF(VLOOKUP(CONCATENATE($EJ$6," ",FH$9),'-RÅDATA_KVARTAL-'!$A$5:$DO$385,4,FALSE)&gt;0,VLOOKUP(CONCATENATE($EJ$6," ",FH$9),'-RÅDATA_KVARTAL-'!$A$5:$DO$385,4,FALSE),"")</f>
        <v/>
      </c>
      <c r="FI12" s="91"/>
      <c r="FJ12" s="37"/>
      <c r="FK12" s="37" t="str">
        <f>IF(VLOOKUP(CONCATENATE($FK$6," ",FK$9),'-RÅDATA_KVARTAL-'!$A$5:$DO$385,4,FALSE)&gt;0,VLOOKUP(CONCATENATE($FK$6," ",FK$9),'-RÅDATA_KVARTAL-'!$A$5:$DO$385,4,FALSE),"")</f>
        <v/>
      </c>
      <c r="FL12" s="37"/>
      <c r="FM12" s="37" t="str">
        <f>IF(VLOOKUP(CONCATENATE($FK$6," ",FM$9),'-RÅDATA_KVARTAL-'!$A$5:$DO$385,4,FALSE)&gt;0,VLOOKUP(CONCATENATE($FK$6," ",FM$9),'-RÅDATA_KVARTAL-'!$A$5:$DO$385,4,FALSE),"")</f>
        <v/>
      </c>
      <c r="FN12" s="37"/>
      <c r="FO12" s="37" t="str">
        <f>IF(VLOOKUP(CONCATENATE($FK$6," ",FO$9),'-RÅDATA_KVARTAL-'!$A$5:$DO$385,4,FALSE)&gt;0,VLOOKUP(CONCATENATE($FK$6," ",FO$9),'-RÅDATA_KVARTAL-'!$A$5:$DO$385,4,FALSE),"")</f>
        <v/>
      </c>
      <c r="FP12" s="37"/>
      <c r="FQ12" s="37" t="str">
        <f>IF(VLOOKUP(CONCATENATE($FK$6," ",FQ$9),'-RÅDATA_KVARTAL-'!$A$5:$DO$385,4,FALSE)&gt;0,VLOOKUP(CONCATENATE($FK$6," ",FQ$9),'-RÅDATA_KVARTAL-'!$A$5:$DO$385,4,FALSE),"")</f>
        <v/>
      </c>
      <c r="FR12" s="37"/>
      <c r="FS12" s="37" t="str">
        <f>IF(VLOOKUP(CONCATENATE($FK$6," ",FS$9),'-RÅDATA_KVARTAL-'!$A$5:$DO$385,4,FALSE)&gt;0,VLOOKUP(CONCATENATE($FK$6," ",FS$9),'-RÅDATA_KVARTAL-'!$A$5:$DO$385,4,FALSE),"")</f>
        <v/>
      </c>
      <c r="FT12" s="37"/>
      <c r="FU12" s="37" t="str">
        <f>IF(VLOOKUP(CONCATENATE($FK$6," ",FU$9),'-RÅDATA_KVARTAL-'!$A$5:$DO$385,4,FALSE)&gt;0,VLOOKUP(CONCATENATE($FK$6," ",FU$9),'-RÅDATA_KVARTAL-'!$A$5:$DO$385,4,FALSE),"")</f>
        <v/>
      </c>
      <c r="FV12" s="37"/>
      <c r="FW12" s="37" t="str">
        <f>IF(VLOOKUP(CONCATENATE($FK$6," ",FW$9),'-RÅDATA_KVARTAL-'!$A$5:$DO$385,4,FALSE)&gt;0,VLOOKUP(CONCATENATE($FK$6," ",FW$9),'-RÅDATA_KVARTAL-'!$A$5:$DO$385,4,FALSE),"")</f>
        <v/>
      </c>
      <c r="FX12" s="37"/>
      <c r="FY12" s="37" t="str">
        <f>IF(VLOOKUP(CONCATENATE($FK$6," ",FY$9),'-RÅDATA_KVARTAL-'!$A$5:$DO$385,4,FALSE)&gt;0,VLOOKUP(CONCATENATE($FK$6," ",FY$9),'-RÅDATA_KVARTAL-'!$A$5:$DO$385,4,FALSE),"")</f>
        <v/>
      </c>
      <c r="FZ12" s="37"/>
      <c r="GA12" s="37" t="str">
        <f>IF(VLOOKUP(CONCATENATE($FK$6," ",GA$9),'-RÅDATA_KVARTAL-'!$A$5:$DO$385,4,FALSE)&gt;0,VLOOKUP(CONCATENATE($FK$6," ",GA$9),'-RÅDATA_KVARTAL-'!$A$5:$DO$385,4,FALSE),"")</f>
        <v/>
      </c>
      <c r="GB12" s="37"/>
      <c r="GC12" s="37" t="str">
        <f>IF(VLOOKUP(CONCATENATE($FK$6," ",GC$9),'-RÅDATA_KVARTAL-'!$A$5:$DO$385,4,FALSE)&gt;0,VLOOKUP(CONCATENATE($FK$6," ",GC$9),'-RÅDATA_KVARTAL-'!$A$5:$DO$385,4,FALSE),"")</f>
        <v/>
      </c>
      <c r="GD12" s="37"/>
      <c r="GE12" s="37" t="str">
        <f>IF(VLOOKUP(CONCATENATE($FK$6," ",GE$9),'-RÅDATA_KVARTAL-'!$A$5:$DO$385,4,FALSE)&gt;0,VLOOKUP(CONCATENATE($FK$6," ",GE$9),'-RÅDATA_KVARTAL-'!$A$5:$DO$385,4,FALSE),"")</f>
        <v/>
      </c>
      <c r="GF12" s="37"/>
      <c r="GG12" s="37" t="str">
        <f>IF(VLOOKUP(CONCATENATE($FK$6," ",GG$9),'-RÅDATA_KVARTAL-'!$A$5:$DO$385,4,FALSE)&gt;0,VLOOKUP(CONCATENATE($FK$6," ",GG$9),'-RÅDATA_KVARTAL-'!$A$5:$DO$385,4,FALSE),"")</f>
        <v/>
      </c>
      <c r="GH12" s="37"/>
      <c r="GI12" s="37" t="str">
        <f>IF(VLOOKUP(CONCATENATE($FK$6," ",GI$9),'-RÅDATA_KVARTAL-'!$A$5:$DO$385,4,FALSE)&gt;0,VLOOKUP(CONCATENATE($FK$6," ",GI$9),'-RÅDATA_KVARTAL-'!$A$5:$DO$385,4,FALSE),"")</f>
        <v/>
      </c>
      <c r="GJ12" s="91"/>
      <c r="GK12" s="37"/>
      <c r="GL12" s="37" t="str">
        <f>IF(VLOOKUP(CONCATENATE($GL$6," ",GL$9),'-RÅDATA_KVARTAL-'!$A$5:$DO$385,4,FALSE)&gt;0,VLOOKUP(CONCATENATE($GL$6," ",GL$9),'-RÅDATA_KVARTAL-'!$A$5:$DO$385,4,FALSE),"")</f>
        <v/>
      </c>
      <c r="GM12" s="37"/>
      <c r="GN12" s="37" t="str">
        <f>IF(VLOOKUP(CONCATENATE($GL$6," ",GN$9),'-RÅDATA_KVARTAL-'!$A$5:$DO$385,4,FALSE)&gt;0,VLOOKUP(CONCATENATE($GL$6," ",GN$9),'-RÅDATA_KVARTAL-'!$A$5:$DO$385,4,FALSE),"")</f>
        <v/>
      </c>
      <c r="GO12" s="37"/>
      <c r="GP12" s="37" t="str">
        <f>IF(VLOOKUP(CONCATENATE($GL$6," ",GP$9),'-RÅDATA_KVARTAL-'!$A$5:$DO$385,4,FALSE)&gt;0,VLOOKUP(CONCATENATE($GL$6," ",GP$9),'-RÅDATA_KVARTAL-'!$A$5:$DO$385,4,FALSE),"")</f>
        <v/>
      </c>
      <c r="GQ12" s="37"/>
      <c r="GR12" s="37" t="str">
        <f>IF(VLOOKUP(CONCATENATE($GL$6," ",GR$9),'-RÅDATA_KVARTAL-'!$A$5:$DO$385,4,FALSE)&gt;0,VLOOKUP(CONCATENATE($GL$6," ",GR$9),'-RÅDATA_KVARTAL-'!$A$5:$DO$385,4,FALSE),"")</f>
        <v/>
      </c>
      <c r="GS12" s="37"/>
      <c r="GT12" s="37" t="str">
        <f>IF(VLOOKUP(CONCATENATE($GL$6," ",GT$9),'-RÅDATA_KVARTAL-'!$A$5:$DO$385,4,FALSE)&gt;0,VLOOKUP(CONCATENATE($GL$6," ",GT$9),'-RÅDATA_KVARTAL-'!$A$5:$DO$385,4,FALSE),"")</f>
        <v/>
      </c>
      <c r="GU12" s="37"/>
      <c r="GV12" s="37" t="str">
        <f>IF(VLOOKUP(CONCATENATE($GL$6," ",GV$9),'-RÅDATA_KVARTAL-'!$A$5:$DO$385,4,FALSE)&gt;0,VLOOKUP(CONCATENATE($GL$6," ",GV$9),'-RÅDATA_KVARTAL-'!$A$5:$DO$385,4,FALSE),"")</f>
        <v/>
      </c>
      <c r="GW12" s="37"/>
      <c r="GX12" s="37" t="str">
        <f>IF(VLOOKUP(CONCATENATE($GL$6," ",GX$9),'-RÅDATA_KVARTAL-'!$A$5:$DO$385,4,FALSE)&gt;0,VLOOKUP(CONCATENATE($GL$6," ",GX$9),'-RÅDATA_KVARTAL-'!$A$5:$DO$385,4,FALSE),"")</f>
        <v/>
      </c>
      <c r="GY12" s="37"/>
      <c r="GZ12" s="37" t="str">
        <f>IF(VLOOKUP(CONCATENATE($GL$6," ",GZ$9),'-RÅDATA_KVARTAL-'!$A$5:$DO$385,4,FALSE)&gt;0,VLOOKUP(CONCATENATE($GL$6," ",GZ$9),'-RÅDATA_KVARTAL-'!$A$5:$DO$385,4,FALSE),"")</f>
        <v/>
      </c>
      <c r="HA12" s="37"/>
      <c r="HB12" s="37" t="str">
        <f>IF(VLOOKUP(CONCATENATE($GL$6," ",HB$9),'-RÅDATA_KVARTAL-'!$A$5:$DO$385,4,FALSE)&gt;0,VLOOKUP(CONCATENATE($GL$6," ",HB$9),'-RÅDATA_KVARTAL-'!$A$5:$DO$385,4,FALSE),"")</f>
        <v/>
      </c>
      <c r="HC12" s="37"/>
      <c r="HD12" s="37" t="str">
        <f>IF(VLOOKUP(CONCATENATE($GL$6," ",HD$9),'-RÅDATA_KVARTAL-'!$A$5:$DO$385,4,FALSE)&gt;0,VLOOKUP(CONCATENATE($GL$6," ",HD$9),'-RÅDATA_KVARTAL-'!$A$5:$DO$385,4,FALSE),"")</f>
        <v/>
      </c>
      <c r="HE12" s="37"/>
      <c r="HF12" s="37" t="str">
        <f>IF(VLOOKUP(CONCATENATE($GL$6," ",HF$9),'-RÅDATA_KVARTAL-'!$A$5:$DO$385,4,FALSE)&gt;0,VLOOKUP(CONCATENATE($GL$6," ",HF$9),'-RÅDATA_KVARTAL-'!$A$5:$DO$385,4,FALSE),"")</f>
        <v/>
      </c>
      <c r="HG12" s="37"/>
      <c r="HH12" s="37" t="str">
        <f>IF(VLOOKUP(CONCATENATE($GL$6," ",HH$9),'-RÅDATA_KVARTAL-'!$A$5:$DO$385,4,FALSE)&gt;0,VLOOKUP(CONCATENATE($GL$6," ",HH$9),'-RÅDATA_KVARTAL-'!$A$5:$DO$385,4,FALSE),"")</f>
        <v/>
      </c>
      <c r="HI12" s="37"/>
      <c r="HJ12" s="37" t="str">
        <f>IF(VLOOKUP(CONCATENATE($GL$6," ",HJ$9),'-RÅDATA_KVARTAL-'!$A$5:$DO$385,4,FALSE)&gt;0,VLOOKUP(CONCATENATE($GL$6," ",HJ$9),'-RÅDATA_KVARTAL-'!$A$5:$DO$385,4,FALSE),"")</f>
        <v/>
      </c>
      <c r="HK12" s="91"/>
      <c r="HL12" s="57"/>
      <c r="HM12" s="103" t="s">
        <v>351</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53</v>
      </c>
      <c r="E14" s="37">
        <f>IF(VLOOKUP(CONCATENATE($E$6," ",E$9),'-RÅDATA_KVARTAL-'!$A$5:$DO$385,8,FALSE)&lt;&gt;0,VLOOKUP(CONCATENATE($E$6," ",E$9),'-RÅDATA_KVARTAL-'!$A$5:$DO$385,8,FALSE),"")</f>
        <v>-851</v>
      </c>
      <c r="F14" s="37"/>
      <c r="G14" s="37">
        <f>IF(VLOOKUP(CONCATENATE($E$6," ",G$9),'-RÅDATA_KVARTAL-'!$A$5:$DO$385,8,FALSE)&lt;&gt;0,VLOOKUP(CONCATENATE($E$6," ",G$9),'-RÅDATA_KVARTAL-'!$A$5:$DO$385,8,FALSE),"")</f>
        <v>-775</v>
      </c>
      <c r="H14" s="37"/>
      <c r="I14" s="37">
        <f>IF(VLOOKUP(CONCATENATE($E$6," ",I$9),'-RÅDATA_KVARTAL-'!$A$5:$DO$385,8,FALSE)&lt;&gt;0,VLOOKUP(CONCATENATE($E$6," ",I$9),'-RÅDATA_KVARTAL-'!$A$5:$DO$385,8,FALSE),"")</f>
        <v>-1382</v>
      </c>
      <c r="J14" s="37"/>
      <c r="K14" s="37">
        <f>IF(VLOOKUP(CONCATENATE($E$6," ",K$9),'-RÅDATA_KVARTAL-'!$A$5:$DO$385,8,FALSE)&lt;&gt;0,VLOOKUP(CONCATENATE($E$6," ",K$9),'-RÅDATA_KVARTAL-'!$A$5:$DO$385,8,FALSE),"")</f>
        <v>-1370</v>
      </c>
      <c r="L14" s="37"/>
      <c r="M14" s="37">
        <f>IF(VLOOKUP(CONCATENATE($E$6," ",M$9),'-RÅDATA_KVARTAL-'!$A$5:$DO$385,8,FALSE)&lt;&gt;0,VLOOKUP(CONCATENATE($E$6," ",M$9),'-RÅDATA_KVARTAL-'!$A$5:$DO$385,8,FALSE),"")</f>
        <v>-1805</v>
      </c>
      <c r="N14" s="37"/>
      <c r="O14" s="37">
        <f>IF(VLOOKUP(CONCATENATE($E$6," ",O$9),'-RÅDATA_KVARTAL-'!$A$5:$DO$385,8,FALSE)&lt;&gt;0,VLOOKUP(CONCATENATE($E$6," ",O$9),'-RÅDATA_KVARTAL-'!$A$5:$DO$385,8,FALSE),"")</f>
        <v>-1363</v>
      </c>
      <c r="P14" s="37"/>
      <c r="Q14" s="37">
        <f>IF(VLOOKUP(CONCATENATE($E$6," ",Q$9),'-RÅDATA_KVARTAL-'!$A$5:$DO$385,8,FALSE)&lt;&gt;0,VLOOKUP(CONCATENATE($E$6," ",Q$9),'-RÅDATA_KVARTAL-'!$A$5:$DO$385,8,FALSE),"")</f>
        <v>-2589</v>
      </c>
      <c r="R14" s="37"/>
      <c r="S14" s="37">
        <f>IF(VLOOKUP(CONCATENATE($E$6," ",S$9),'-RÅDATA_KVARTAL-'!$A$5:$DO$385,8,FALSE)&lt;&gt;0,VLOOKUP(CONCATENATE($E$6," ",S$9),'-RÅDATA_KVARTAL-'!$A$5:$DO$385,8,FALSE),"")</f>
        <v>-2594</v>
      </c>
      <c r="T14" s="37"/>
      <c r="U14" s="37">
        <f>IF(VLOOKUP(CONCATENATE($E$6," ",U$9),'-RÅDATA_KVARTAL-'!$A$5:$DO$385,8,FALSE)&lt;&gt;0,VLOOKUP(CONCATENATE($E$6," ",U$9),'-RÅDATA_KVARTAL-'!$A$5:$DO$385,8,FALSE),"")</f>
        <v>-2975</v>
      </c>
      <c r="V14" s="37"/>
      <c r="W14" s="37">
        <f>IF(VLOOKUP(CONCATENATE($E$6," ",W$9),'-RÅDATA_KVARTAL-'!$A$5:$DO$385,8,FALSE)&lt;&gt;0,VLOOKUP(CONCATENATE($E$6," ",W$9),'-RÅDATA_KVARTAL-'!$A$5:$DO$385,8,FALSE),"")</f>
        <v>-2395</v>
      </c>
      <c r="X14" s="37"/>
      <c r="Y14" s="37">
        <f>IF(VLOOKUP(CONCATENATE($E$6," ",Y$9),'-RÅDATA_KVARTAL-'!$A$5:$DO$385,8,FALSE)&lt;&gt;0,VLOOKUP(CONCATENATE($E$6," ",Y$9),'-RÅDATA_KVARTAL-'!$A$5:$DO$385,8,FALSE),"")</f>
        <v>-2092</v>
      </c>
      <c r="Z14" s="37"/>
      <c r="AA14" s="37">
        <f>IF(VLOOKUP(CONCATENATE($E$6," ",AA$9),'-RÅDATA_KVARTAL-'!$A$5:$DO$385,8,FALSE)&lt;&gt;0,VLOOKUP(CONCATENATE($E$6," ",AA$9),'-RÅDATA_KVARTAL-'!$A$5:$DO$385,8,FALSE),"")</f>
        <v>-1529</v>
      </c>
      <c r="AB14" s="37"/>
      <c r="AC14" s="37">
        <f>IF(VLOOKUP(CONCATENATE($E$6," ",AC$9),'-RÅDATA_KVARTAL-'!$A$5:$DO$385,8,FALSE)&lt;&gt;0,VLOOKUP(CONCATENATE($E$6," ",AC$9),'-RÅDATA_KVARTAL-'!$A$5:$DO$385,8,FALSE),"")</f>
        <v>-21720</v>
      </c>
      <c r="AD14" s="91"/>
      <c r="AE14" s="91"/>
      <c r="AF14" s="37">
        <f>IF(VLOOKUP(CONCATENATE($AF$6," ",AF$9),'-RÅDATA_KVARTAL-'!$A$5:$DO$385,8,FALSE)&lt;&gt;0,VLOOKUP(CONCATENATE($AF$6," ",AF$9),'-RÅDATA_KVARTAL-'!$A$5:$DO$385,8,FALSE),"")</f>
        <v>-384</v>
      </c>
      <c r="AG14" s="37"/>
      <c r="AH14" s="37">
        <f>IF(VLOOKUP(CONCATENATE($AF$6," ",AH$9),'-RÅDATA_KVARTAL-'!$A$5:$DO$385,8,FALSE)&lt;&gt;0,VLOOKUP(CONCATENATE($AF$6," ",AH$9),'-RÅDATA_KVARTAL-'!$A$5:$DO$385,8,FALSE),"")</f>
        <v>-712</v>
      </c>
      <c r="AI14" s="37"/>
      <c r="AJ14" s="37">
        <f>IF(VLOOKUP(CONCATENATE($AF$6," ",AJ$9),'-RÅDATA_KVARTAL-'!$A$5:$DO$385,8,FALSE)&lt;&gt;0,VLOOKUP(CONCATENATE($AF$6," ",AJ$9),'-RÅDATA_KVARTAL-'!$A$5:$DO$385,8,FALSE),"")</f>
        <v>-769</v>
      </c>
      <c r="AK14" s="37"/>
      <c r="AL14" s="37">
        <f>IF(VLOOKUP(CONCATENATE($AF$6," ",AL$9),'-RÅDATA_KVARTAL-'!$A$5:$DO$385,8,FALSE)&lt;&gt;0,VLOOKUP(CONCATENATE($AF$6," ",AL$9),'-RÅDATA_KVARTAL-'!$A$5:$DO$385,8,FALSE),"")</f>
        <v>-1638</v>
      </c>
      <c r="AM14" s="37"/>
      <c r="AN14" s="37">
        <f>IF(VLOOKUP(CONCATENATE($AF$6," ",AN$9),'-RÅDATA_KVARTAL-'!$A$5:$DO$385,8,FALSE)&lt;&gt;0,VLOOKUP(CONCATENATE($AF$6," ",AN$9),'-RÅDATA_KVARTAL-'!$A$5:$DO$385,8,FALSE),"")</f>
        <v>-1490</v>
      </c>
      <c r="AO14" s="37"/>
      <c r="AP14" s="37">
        <f>IF(VLOOKUP(CONCATENATE($AF$6," ",AP$9),'-RÅDATA_KVARTAL-'!$A$5:$DO$385,8,FALSE)&lt;&gt;0,VLOOKUP(CONCATENATE($AF$6," ",AP$9),'-RÅDATA_KVARTAL-'!$A$5:$DO$385,8,FALSE),"")</f>
        <v>-1921</v>
      </c>
      <c r="AQ14" s="37"/>
      <c r="AR14" s="37">
        <f>IF(VLOOKUP(CONCATENATE($AF$6," ",AR$9),'-RÅDATA_KVARTAL-'!$A$5:$DO$385,8,FALSE)&lt;&gt;0,VLOOKUP(CONCATENATE($AF$6," ",AR$9),'-RÅDATA_KVARTAL-'!$A$5:$DO$385,8,FALSE),"")</f>
        <v>-1135</v>
      </c>
      <c r="AS14" s="37"/>
      <c r="AT14" s="37">
        <f>IF(VLOOKUP(CONCATENATE($AF$6," ",AT$9),'-RÅDATA_KVARTAL-'!$A$5:$DO$385,8,FALSE)&lt;&gt;0,VLOOKUP(CONCATENATE($AF$6," ",AT$9),'-RÅDATA_KVARTAL-'!$A$5:$DO$385,8,FALSE),"")</f>
        <v>-1752</v>
      </c>
      <c r="AU14" s="37"/>
      <c r="AV14" s="37">
        <f>IF(VLOOKUP(CONCATENATE($AF$6," ",AV$9),'-RÅDATA_KVARTAL-'!$A$5:$DO$385,8,FALSE)&lt;&gt;0,VLOOKUP(CONCATENATE($AF$6," ",AV$9),'-RÅDATA_KVARTAL-'!$A$5:$DO$385,8,FALSE),"")</f>
        <v>-597</v>
      </c>
      <c r="AW14" s="37"/>
      <c r="AX14" s="37">
        <f>IF(VLOOKUP(CONCATENATE($AF$6," ",AX$9),'-RÅDATA_KVARTAL-'!$A$5:$DO$385,8,FALSE)&lt;&gt;0,VLOOKUP(CONCATENATE($AF$6," ",AX$9),'-RÅDATA_KVARTAL-'!$A$5:$DO$385,8,FALSE),"")</f>
        <v>-728</v>
      </c>
      <c r="AY14" s="37"/>
      <c r="AZ14" s="37">
        <f>IF(VLOOKUP(CONCATENATE($AF$6," ",AZ$9),'-RÅDATA_KVARTAL-'!$A$5:$DO$385,8,FALSE)&lt;&gt;0,VLOOKUP(CONCATENATE($AF$6," ",AZ$9),'-RÅDATA_KVARTAL-'!$A$5:$DO$385,8,FALSE),"")</f>
        <v>-490</v>
      </c>
      <c r="BA14" s="37"/>
      <c r="BB14" s="37">
        <f>IF(VLOOKUP(CONCATENATE($AF$6," ",BB$9),'-RÅDATA_KVARTAL-'!$A$5:$DO$385,8,FALSE)&lt;&gt;0,VLOOKUP(CONCATENATE($AF$6," ",BB$9),'-RÅDATA_KVARTAL-'!$A$5:$DO$385,8,FALSE),"")</f>
        <v>-441</v>
      </c>
      <c r="BC14" s="37"/>
      <c r="BD14" s="37">
        <f>IF(VLOOKUP(CONCATENATE($AF$6," ",BD$9),'-RÅDATA_KVARTAL-'!$A$5:$DO$385,8,FALSE)&lt;&gt;0,VLOOKUP(CONCATENATE($AF$6," ",BD$9),'-RÅDATA_KVARTAL-'!$A$5:$DO$385,8,FALSE),"")</f>
        <v>-12057</v>
      </c>
      <c r="BE14" s="91"/>
      <c r="BF14" s="91"/>
      <c r="BG14" s="37">
        <f>IF(VLOOKUP(CONCATENATE($BG$6," ",BG$9),'-RÅDATA_KVARTAL-'!$A$5:$DO$385,8,FALSE)&lt;&gt;0,VLOOKUP(CONCATENATE($BG$6," ",BG$9),'-RÅDATA_KVARTAL-'!$A$5:$DO$385,8,FALSE),"")</f>
        <v>-431</v>
      </c>
      <c r="BH14" s="37"/>
      <c r="BI14" s="37">
        <f>IF(VLOOKUP(CONCATENATE($BG$6," ",BI$9),'-RÅDATA_KVARTAL-'!$A$5:$DO$385,8,FALSE)&lt;&gt;0,VLOOKUP(CONCATENATE($BG$6," ",BI$9),'-RÅDATA_KVARTAL-'!$A$5:$DO$385,8,FALSE),"")</f>
        <v>-277</v>
      </c>
      <c r="BJ14" s="37"/>
      <c r="BK14" s="37">
        <f>IF(VLOOKUP(CONCATENATE($BG$6," ",BK$9),'-RÅDATA_KVARTAL-'!$A$5:$DO$385,8,FALSE)&lt;&gt;0,VLOOKUP(CONCATENATE($BG$6," ",BK$9),'-RÅDATA_KVARTAL-'!$A$5:$DO$385,8,FALSE),"")</f>
        <v>-355</v>
      </c>
      <c r="BL14" s="37"/>
      <c r="BM14" s="37">
        <f>IF(VLOOKUP(CONCATENATE($BG$6," ",BM$9),'-RÅDATA_KVARTAL-'!$A$5:$DO$385,8,FALSE)&lt;&gt;0,VLOOKUP(CONCATENATE($BG$6," ",BM$9),'-RÅDATA_KVARTAL-'!$A$5:$DO$385,8,FALSE),"")</f>
        <v>-2268</v>
      </c>
      <c r="BN14" s="37"/>
      <c r="BO14" s="37">
        <f>IF(VLOOKUP(CONCATENATE($BG$6," ",BO$9),'-RÅDATA_KVARTAL-'!$A$5:$DO$385,8,FALSE)&lt;&gt;0,VLOOKUP(CONCATENATE($BG$6," ",BO$9),'-RÅDATA_KVARTAL-'!$A$5:$DO$385,8,FALSE),"")</f>
        <v>-1597</v>
      </c>
      <c r="BP14" s="37"/>
      <c r="BQ14" s="37">
        <f>IF(VLOOKUP(CONCATENATE($BG$6," ",BQ$9),'-RÅDATA_KVARTAL-'!$A$5:$DO$385,8,FALSE)&lt;&gt;0,VLOOKUP(CONCATENATE($BG$6," ",BQ$9),'-RÅDATA_KVARTAL-'!$A$5:$DO$385,8,FALSE),"")</f>
        <v>-717</v>
      </c>
      <c r="BR14" s="37"/>
      <c r="BS14" s="37">
        <f>IF(VLOOKUP(CONCATENATE($BG$6," ",BS$9),'-RÅDATA_KVARTAL-'!$A$5:$DO$385,8,FALSE)&lt;&gt;0,VLOOKUP(CONCATENATE($BG$6," ",BS$9),'-RÅDATA_KVARTAL-'!$A$5:$DO$385,8,FALSE),"")</f>
        <v>-1974</v>
      </c>
      <c r="BT14" s="37"/>
      <c r="BU14" s="37">
        <f>IF(VLOOKUP(CONCATENATE($BG$6," ",BU$9),'-RÅDATA_KVARTAL-'!$A$5:$DO$385,8,FALSE)&lt;&gt;0,VLOOKUP(CONCATENATE($BG$6," ",BU$9),'-RÅDATA_KVARTAL-'!$A$5:$DO$385,8,FALSE),"")</f>
        <v>-2164</v>
      </c>
      <c r="BV14" s="37"/>
      <c r="BW14" s="37">
        <f>IF(VLOOKUP(CONCATENATE($BG$6," ",BW$9),'-RÅDATA_KVARTAL-'!$A$5:$DO$385,8,FALSE)&lt;&gt;0,VLOOKUP(CONCATENATE($BG$6," ",BW$9),'-RÅDATA_KVARTAL-'!$A$5:$DO$385,8,FALSE),"")</f>
        <v>-1268</v>
      </c>
      <c r="BX14" s="37"/>
      <c r="BY14" s="37">
        <f>IF(VLOOKUP(CONCATENATE($BG$6," ",BY$9),'-RÅDATA_KVARTAL-'!$A$5:$DO$385,8,FALSE)&lt;&gt;0,VLOOKUP(CONCATENATE($BG$6," ",BY$9),'-RÅDATA_KVARTAL-'!$A$5:$DO$385,8,FALSE),"")</f>
        <v>-1579</v>
      </c>
      <c r="BZ14" s="37"/>
      <c r="CA14" s="37">
        <f>IF(VLOOKUP(CONCATENATE($BG$6," ",CA$9),'-RÅDATA_KVARTAL-'!$A$5:$DO$385,8,FALSE)&lt;&gt;0,VLOOKUP(CONCATENATE($BG$6," ",CA$9),'-RÅDATA_KVARTAL-'!$A$5:$DO$385,8,FALSE),"")</f>
        <v>-1481</v>
      </c>
      <c r="CB14" s="37"/>
      <c r="CC14" s="37">
        <f>IF(VLOOKUP(CONCATENATE($BG$6," ",CC$9),'-RÅDATA_KVARTAL-'!$A$5:$DO$385,8,FALSE)&lt;&gt;0,VLOOKUP(CONCATENATE($BG$6," ",CC$9),'-RÅDATA_KVARTAL-'!$A$5:$DO$385,8,FALSE),"")</f>
        <v>-650</v>
      </c>
      <c r="CD14" s="37"/>
      <c r="CE14" s="37">
        <f>IF(VLOOKUP(CONCATENATE($BG$6," ",CE$9),'-RÅDATA_KVARTAL-'!$A$5:$DO$385,8,FALSE)&lt;&gt;0,VLOOKUP(CONCATENATE($BG$6," ",CE$9),'-RÅDATA_KVARTAL-'!$A$5:$DO$385,8,FALSE),"")</f>
        <v>-14761</v>
      </c>
      <c r="CF14" s="91"/>
      <c r="CG14" s="91"/>
      <c r="CH14" s="37">
        <f>IF(VLOOKUP(CONCATENATE($CH$6," ",CH$9),'-RÅDATA_KVARTAL-'!$A$5:$DO$385,8,FALSE)&lt;&gt;0,VLOOKUP(CONCATENATE($CH$6," ",CH$9),'-RÅDATA_KVARTAL-'!$A$5:$DO$385,8,FALSE),"")</f>
        <v>-1240</v>
      </c>
      <c r="CI14" s="37"/>
      <c r="CJ14" s="37">
        <f>IF(VLOOKUP(CONCATENATE($CH$6," ",CJ$9),'-RÅDATA_KVARTAL-'!$A$5:$DO$385,8,FALSE)&lt;&gt;0,VLOOKUP(CONCATENATE($CH$6," ",CJ$9),'-RÅDATA_KVARTAL-'!$A$5:$DO$385,8,FALSE),"")</f>
        <v>-2388</v>
      </c>
      <c r="CK14" s="37"/>
      <c r="CL14" s="37">
        <f>IF(VLOOKUP(CONCATENATE($CH$6," ",CL$9),'-RÅDATA_KVARTAL-'!$A$5:$DO$385,8,FALSE)&lt;&gt;0,VLOOKUP(CONCATENATE($CH$6," ",CL$9),'-RÅDATA_KVARTAL-'!$A$5:$DO$385,8,FALSE),"")</f>
        <v>-1756</v>
      </c>
      <c r="CM14" s="37"/>
      <c r="CN14" s="37">
        <f>IF(VLOOKUP(CONCATENATE($CH$6," ",CN$9),'-RÅDATA_KVARTAL-'!$A$5:$DO$385,8,FALSE)&lt;&gt;0,VLOOKUP(CONCATENATE($CH$6," ",CN$9),'-RÅDATA_KVARTAL-'!$A$5:$DO$385,8,FALSE),"")</f>
        <v>-1543</v>
      </c>
      <c r="CO14" s="37"/>
      <c r="CP14" s="37">
        <f>IF(VLOOKUP(CONCATENATE($CH$6," ",CP$9),'-RÅDATA_KVARTAL-'!$A$5:$DO$385,8,FALSE)&lt;&gt;0,VLOOKUP(CONCATENATE($CH$6," ",CP$9),'-RÅDATA_KVARTAL-'!$A$5:$DO$385,8,FALSE),"")</f>
        <v>-2335</v>
      </c>
      <c r="CQ14" s="37"/>
      <c r="CR14" s="37">
        <f>IF(VLOOKUP(CONCATENATE($CH$6," ",CR$9),'-RÅDATA_KVARTAL-'!$A$5:$DO$385,8,FALSE)&lt;&gt;0,VLOOKUP(CONCATENATE($CH$6," ",CR$9),'-RÅDATA_KVARTAL-'!$A$5:$DO$385,8,FALSE),"")</f>
        <v>-1534</v>
      </c>
      <c r="CS14" s="37"/>
      <c r="CT14" s="37">
        <f>IF(VLOOKUP(CONCATENATE($CH$6," ",CT$9),'-RÅDATA_KVARTAL-'!$A$5:$DO$385,8,FALSE)&lt;&gt;0,VLOOKUP(CONCATENATE($CH$6," ",CT$9),'-RÅDATA_KVARTAL-'!$A$5:$DO$385,8,FALSE),"")</f>
        <v>-1495</v>
      </c>
      <c r="CU14" s="37"/>
      <c r="CV14" s="37">
        <f>IF(VLOOKUP(CONCATENATE($CH$6," ",CV$9),'-RÅDATA_KVARTAL-'!$A$5:$DO$385,8,FALSE)&lt;&gt;0,VLOOKUP(CONCATENATE($CH$6," ",CV$9),'-RÅDATA_KVARTAL-'!$A$5:$DO$385,8,FALSE),"")</f>
        <v>-1572</v>
      </c>
      <c r="CW14" s="37"/>
      <c r="CX14" s="37">
        <f>IF(VLOOKUP(CONCATENATE($CH$6," ",CX$9),'-RÅDATA_KVARTAL-'!$A$5:$DO$385,8,FALSE)&lt;&gt;0,VLOOKUP(CONCATENATE($CH$6," ",CX$9),'-RÅDATA_KVARTAL-'!$A$5:$DO$385,8,FALSE),"")</f>
        <v>-2073</v>
      </c>
      <c r="CY14" s="37"/>
      <c r="CZ14" s="37">
        <f>IF(VLOOKUP(CONCATENATE($CH$6," ",CZ$9),'-RÅDATA_KVARTAL-'!$A$5:$DO$385,8,FALSE)&lt;&gt;0,VLOOKUP(CONCATENATE($CH$6," ",CZ$9),'-RÅDATA_KVARTAL-'!$A$5:$DO$385,8,FALSE),"")</f>
        <v>-2458</v>
      </c>
      <c r="DA14" s="37"/>
      <c r="DB14" s="37">
        <f>IF(VLOOKUP(CONCATENATE($CH$6," ",DB$9),'-RÅDATA_KVARTAL-'!$A$5:$DO$385,8,FALSE)&lt;&gt;0,VLOOKUP(CONCATENATE($CH$6," ",DB$9),'-RÅDATA_KVARTAL-'!$A$5:$DO$385,8,FALSE),"")</f>
        <v>-3826</v>
      </c>
      <c r="DC14" s="37"/>
      <c r="DD14" s="37">
        <f>IF(VLOOKUP(CONCATENATE($CH$6," ",DD$9),'-RÅDATA_KVARTAL-'!$A$5:$DO$385,8,FALSE)&lt;&gt;0,VLOOKUP(CONCATENATE($CH$6," ",DD$9),'-RÅDATA_KVARTAL-'!$A$5:$DO$385,8,FALSE),"")</f>
        <v>-2561</v>
      </c>
      <c r="DE14" s="37"/>
      <c r="DF14" s="37">
        <f>IF(VLOOKUP(CONCATENATE($CH$6," ",DF$9),'-RÅDATA_KVARTAL-'!$A$5:$DO$385,8,FALSE)&lt;&gt;0,VLOOKUP(CONCATENATE($CH$6," ",DF$9),'-RÅDATA_KVARTAL-'!$A$5:$DO$385,8,FALSE),"")</f>
        <v>-24781</v>
      </c>
      <c r="DG14" s="91"/>
      <c r="DH14" s="91"/>
      <c r="DI14" s="37">
        <f>IF(VLOOKUP(CONCATENATE($DI$6," ",DI$9),'-RÅDATA_KVARTAL-'!$A$5:$DO$385,8,FALSE)&lt;&gt;0,VLOOKUP(CONCATENATE($DI$6," ",DI$9),'-RÅDATA_KVARTAL-'!$A$5:$DO$385,8,FALSE),"")</f>
        <v>-1162</v>
      </c>
      <c r="DJ14" s="37"/>
      <c r="DK14" s="37">
        <f>IF(VLOOKUP(CONCATENATE($DI$6," ",DK$9),'-RÅDATA_KVARTAL-'!$A$5:$DO$385,8,FALSE)&lt;&gt;0,VLOOKUP(CONCATENATE($DI$6," ",DK$9),'-RÅDATA_KVARTAL-'!$A$5:$DO$385,8,FALSE),"")</f>
        <v>-828</v>
      </c>
      <c r="DL14" s="37"/>
      <c r="DM14" s="37">
        <f>IF(VLOOKUP(CONCATENATE($DI$6," ",DM$9),'-RÅDATA_KVARTAL-'!$A$5:$DO$385,8,FALSE)&lt;&gt;0,VLOOKUP(CONCATENATE($DI$6," ",DM$9),'-RÅDATA_KVARTAL-'!$A$5:$DO$385,8,FALSE),"")</f>
        <v>-1311</v>
      </c>
      <c r="DN14" s="37"/>
      <c r="DO14" s="37">
        <f>IF(VLOOKUP(CONCATENATE($DI$6," ",DO$9),'-RÅDATA_KVARTAL-'!$A$5:$DO$385,8,FALSE)&lt;&gt;0,VLOOKUP(CONCATENATE($DI$6," ",DO$9),'-RÅDATA_KVARTAL-'!$A$5:$DO$385,8,FALSE),"")</f>
        <v>-1453</v>
      </c>
      <c r="DP14" s="37"/>
      <c r="DQ14" s="37">
        <f>IF(VLOOKUP(CONCATENATE($DI$6," ",DQ$9),'-RÅDATA_KVARTAL-'!$A$5:$DO$385,8,FALSE)&lt;&gt;0,VLOOKUP(CONCATENATE($DI$6," ",DQ$9),'-RÅDATA_KVARTAL-'!$A$5:$DO$385,8,FALSE),"")</f>
        <v>-2019</v>
      </c>
      <c r="DR14" s="37"/>
      <c r="DS14" s="37">
        <f>IF(VLOOKUP(CONCATENATE($DI$6," ",DS$9),'-RÅDATA_KVARTAL-'!$A$5:$DO$385,8,FALSE)&lt;&gt;0,VLOOKUP(CONCATENATE($DI$6," ",DS$9),'-RÅDATA_KVARTAL-'!$A$5:$DO$385,8,FALSE),"")</f>
        <v>-1730</v>
      </c>
      <c r="DT14" s="37"/>
      <c r="DU14" s="37" t="str">
        <f>IF(VLOOKUP(CONCATENATE($DI$6," ",DU$9),'-RÅDATA_KVARTAL-'!$A$5:$DO$385,8,FALSE)&lt;&gt;0,VLOOKUP(CONCATENATE($DI$6," ",DU$9),'-RÅDATA_KVARTAL-'!$A$5:$DO$385,8,FALSE),"")</f>
        <v/>
      </c>
      <c r="DV14" s="37"/>
      <c r="DW14" s="37" t="str">
        <f>IF(VLOOKUP(CONCATENATE($DI$6," ",DW$9),'-RÅDATA_KVARTAL-'!$A$5:$DO$385,8,FALSE)&lt;&gt;0,VLOOKUP(CONCATENATE($DI$6," ",DW$9),'-RÅDATA_KVARTAL-'!$A$5:$DO$385,8,FALSE),"")</f>
        <v/>
      </c>
      <c r="DX14" s="37"/>
      <c r="DY14" s="37" t="str">
        <f>IF(VLOOKUP(CONCATENATE($DI$6," ",DY$9),'-RÅDATA_KVARTAL-'!$A$5:$DO$385,8,FALSE)&lt;&gt;0,VLOOKUP(CONCATENATE($DI$6," ",DY$9),'-RÅDATA_KVARTAL-'!$A$5:$DO$385,8,FALSE),"")</f>
        <v/>
      </c>
      <c r="DZ14" s="37"/>
      <c r="EA14" s="37" t="str">
        <f>IF(VLOOKUP(CONCATENATE($DI$6," ",EA$9),'-RÅDATA_KVARTAL-'!$A$5:$DO$385,8,FALSE)&lt;&gt;0,VLOOKUP(CONCATENATE($DI$6," ",EA$9),'-RÅDATA_KVARTAL-'!$A$5:$DO$385,8,FALSE),"")</f>
        <v/>
      </c>
      <c r="EB14" s="37"/>
      <c r="EC14" s="37" t="str">
        <f>IF(VLOOKUP(CONCATENATE($DI$6," ",EC$9),'-RÅDATA_KVARTAL-'!$A$5:$DO$385,8,FALSE)&lt;&gt;0,VLOOKUP(CONCATENATE($DI$6," ",EC$9),'-RÅDATA_KVARTAL-'!$A$5:$DO$385,8,FALSE),"")</f>
        <v/>
      </c>
      <c r="ED14" s="37"/>
      <c r="EE14" s="37" t="str">
        <f>IF(VLOOKUP(CONCATENATE($DI$6," ",EE$9),'-RÅDATA_KVARTAL-'!$A$5:$DO$385,8,FALSE)&lt;&gt;0,VLOOKUP(CONCATENATE($DI$6," ",EE$9),'-RÅDATA_KVARTAL-'!$A$5:$DO$385,8,FALSE),"")</f>
        <v/>
      </c>
      <c r="EF14" s="37"/>
      <c r="EG14" s="37">
        <f>IF(VLOOKUP(CONCATENATE($DI$6," ",EG$9),'-RÅDATA_KVARTAL-'!$A$5:$DO$385,8,FALSE)&lt;&gt;0,VLOOKUP(CONCATENATE($DI$6," ",EG$9),'-RÅDATA_KVARTAL-'!$A$5:$DO$385,8,FALSE),"")</f>
        <v>-8503</v>
      </c>
      <c r="EH14" s="91"/>
      <c r="EI14" s="91"/>
      <c r="EJ14" s="37" t="str">
        <f>IF(VLOOKUP(CONCATENATE($EJ$6," ",EJ$9),'-RÅDATA_KVARTAL-'!$A$5:$DO$385,8,FALSE)&lt;&gt;0,VLOOKUP(CONCATENATE($EJ$6," ",EJ$9),'-RÅDATA_KVARTAL-'!$A$5:$DO$385,8,FALSE),"")</f>
        <v/>
      </c>
      <c r="EK14" s="37"/>
      <c r="EL14" s="37" t="str">
        <f>IF(VLOOKUP(CONCATENATE($EJ$6," ",EL$9),'-RÅDATA_KVARTAL-'!$A$5:$DO$385,8,FALSE)&lt;&gt;0,VLOOKUP(CONCATENATE($EJ$6," ",EL$9),'-RÅDATA_KVARTAL-'!$A$5:$DO$385,8,FALSE),"")</f>
        <v/>
      </c>
      <c r="EM14" s="37"/>
      <c r="EN14" s="37" t="str">
        <f>IF(VLOOKUP(CONCATENATE($EJ$6," ",EN$9),'-RÅDATA_KVARTAL-'!$A$5:$DO$385,8,FALSE)&lt;&gt;0,VLOOKUP(CONCATENATE($EJ$6," ",EN$9),'-RÅDATA_KVARTAL-'!$A$5:$DO$385,8,FALSE),"")</f>
        <v/>
      </c>
      <c r="EO14" s="37"/>
      <c r="EP14" s="37" t="str">
        <f>IF(VLOOKUP(CONCATENATE($EJ$6," ",EP$9),'-RÅDATA_KVARTAL-'!$A$5:$DO$385,8,FALSE)&lt;&gt;0,VLOOKUP(CONCATENATE($EJ$6," ",EP$9),'-RÅDATA_KVARTAL-'!$A$5:$DO$385,8,FALSE),"")</f>
        <v/>
      </c>
      <c r="EQ14" s="37"/>
      <c r="ER14" s="37" t="str">
        <f>IF(VLOOKUP(CONCATENATE($EJ$6," ",ER$9),'-RÅDATA_KVARTAL-'!$A$5:$DO$385,8,FALSE)&lt;&gt;0,VLOOKUP(CONCATENATE($EJ$6," ",ER$9),'-RÅDATA_KVARTAL-'!$A$5:$DO$385,8,FALSE),"")</f>
        <v/>
      </c>
      <c r="ES14" s="37"/>
      <c r="ET14" s="37" t="str">
        <f>IF(VLOOKUP(CONCATENATE($EJ$6," ",ET$9),'-RÅDATA_KVARTAL-'!$A$5:$DO$385,8,FALSE)&lt;&gt;0,VLOOKUP(CONCATENATE($EJ$6," ",ET$9),'-RÅDATA_KVARTAL-'!$A$5:$DO$385,8,FALSE),"")</f>
        <v/>
      </c>
      <c r="EU14" s="37"/>
      <c r="EV14" s="37" t="str">
        <f>IF(VLOOKUP(CONCATENATE($EJ$6," ",EV$9),'-RÅDATA_KVARTAL-'!$A$5:$DO$385,8,FALSE)&lt;&gt;0,VLOOKUP(CONCATENATE($EJ$6," ",EV$9),'-RÅDATA_KVARTAL-'!$A$5:$DO$385,8,FALSE),"")</f>
        <v/>
      </c>
      <c r="EW14" s="37"/>
      <c r="EX14" s="37" t="str">
        <f>IF(VLOOKUP(CONCATENATE($EJ$6," ",EX$9),'-RÅDATA_KVARTAL-'!$A$5:$DO$385,8,FALSE)&lt;&gt;0,VLOOKUP(CONCATENATE($EJ$6," ",EX$9),'-RÅDATA_KVARTAL-'!$A$5:$DO$385,8,FALSE),"")</f>
        <v/>
      </c>
      <c r="EY14" s="37"/>
      <c r="EZ14" s="37" t="str">
        <f>IF(VLOOKUP(CONCATENATE($EJ$6," ",EZ$9),'-RÅDATA_KVARTAL-'!$A$5:$DO$385,8,FALSE)&lt;&gt;0,VLOOKUP(CONCATENATE($EJ$6," ",EZ$9),'-RÅDATA_KVARTAL-'!$A$5:$DO$385,8,FALSE),"")</f>
        <v/>
      </c>
      <c r="FA14" s="37"/>
      <c r="FB14" s="37" t="str">
        <f>IF(VLOOKUP(CONCATENATE($EJ$6," ",FB$9),'-RÅDATA_KVARTAL-'!$A$5:$DO$385,8,FALSE)&lt;&gt;0,VLOOKUP(CONCATENATE($EJ$6," ",FB$9),'-RÅDATA_KVARTAL-'!$A$5:$DO$385,8,FALSE),"")</f>
        <v/>
      </c>
      <c r="FC14" s="37"/>
      <c r="FD14" s="37" t="str">
        <f>IF(VLOOKUP(CONCATENATE($EJ$6," ",FD$9),'-RÅDATA_KVARTAL-'!$A$5:$DO$385,8,FALSE)&lt;&gt;0,VLOOKUP(CONCATENATE($EJ$6," ",FD$9),'-RÅDATA_KVARTAL-'!$A$5:$DO$385,8,FALSE),"")</f>
        <v/>
      </c>
      <c r="FE14" s="37"/>
      <c r="FF14" s="37" t="str">
        <f>IF(VLOOKUP(CONCATENATE($EJ$6," ",FF$9),'-RÅDATA_KVARTAL-'!$A$5:$DO$385,8,FALSE)&lt;&gt;0,VLOOKUP(CONCATENATE($EJ$6," ",FF$9),'-RÅDATA_KVARTAL-'!$A$5:$DO$385,8,FALSE),"")</f>
        <v/>
      </c>
      <c r="FG14" s="37"/>
      <c r="FH14" s="37" t="str">
        <f>IF(VLOOKUP(CONCATENATE($EJ$6," ",FH$9),'-RÅDATA_KVARTAL-'!$A$5:$DO$385,8,FALSE)&lt;&gt;0,VLOOKUP(CONCATENATE($EJ$6," ",FH$9),'-RÅDATA_KVARTAL-'!$A$5:$DO$385,8,FALSE),"")</f>
        <v/>
      </c>
      <c r="FI14" s="91"/>
      <c r="FJ14" s="91"/>
      <c r="FK14" s="37" t="str">
        <f>IF(VLOOKUP(CONCATENATE($FK$6," ",FK$9),'-RÅDATA_KVARTAL-'!$A$5:$DO$385,8,FALSE)&lt;&gt;0,VLOOKUP(CONCATENATE($FK$6," ",FK$9),'-RÅDATA_KVARTAL-'!$A$5:$DO$385,8,FALSE),"")</f>
        <v/>
      </c>
      <c r="FL14" s="37"/>
      <c r="FM14" s="37" t="str">
        <f>IF(VLOOKUP(CONCATENATE($FK$6," ",FM$9),'-RÅDATA_KVARTAL-'!$A$5:$DO$385,8,FALSE)&lt;&gt;0,VLOOKUP(CONCATENATE($FK$6," ",FM$9),'-RÅDATA_KVARTAL-'!$A$5:$DO$385,8,FALSE),"")</f>
        <v/>
      </c>
      <c r="FN14" s="37"/>
      <c r="FO14" s="37" t="str">
        <f>IF(VLOOKUP(CONCATENATE($FK$6," ",FO$9),'-RÅDATA_KVARTAL-'!$A$5:$DO$385,8,FALSE)&lt;&gt;0,VLOOKUP(CONCATENATE($FK$6," ",FO$9),'-RÅDATA_KVARTAL-'!$A$5:$DO$385,8,FALSE),"")</f>
        <v/>
      </c>
      <c r="FP14" s="37"/>
      <c r="FQ14" s="37" t="str">
        <f>IF(VLOOKUP(CONCATENATE($FK$6," ",FQ$9),'-RÅDATA_KVARTAL-'!$A$5:$DO$385,8,FALSE)&lt;&gt;0,VLOOKUP(CONCATENATE($FK$6," ",FQ$9),'-RÅDATA_KVARTAL-'!$A$5:$DO$385,8,FALSE),"")</f>
        <v/>
      </c>
      <c r="FR14" s="37"/>
      <c r="FS14" s="37" t="str">
        <f>IF(VLOOKUP(CONCATENATE($FK$6," ",FS$9),'-RÅDATA_KVARTAL-'!$A$5:$DO$385,8,FALSE)&lt;&gt;0,VLOOKUP(CONCATENATE($FK$6," ",FS$9),'-RÅDATA_KVARTAL-'!$A$5:$DO$385,8,FALSE),"")</f>
        <v/>
      </c>
      <c r="FT14" s="37"/>
      <c r="FU14" s="37" t="str">
        <f>IF(VLOOKUP(CONCATENATE($FK$6," ",FU$9),'-RÅDATA_KVARTAL-'!$A$5:$DO$385,8,FALSE)&lt;&gt;0,VLOOKUP(CONCATENATE($FK$6," ",FU$9),'-RÅDATA_KVARTAL-'!$A$5:$DO$385,8,FALSE),"")</f>
        <v/>
      </c>
      <c r="FV14" s="37"/>
      <c r="FW14" s="37" t="str">
        <f>IF(VLOOKUP(CONCATENATE($FK$6," ",FW$9),'-RÅDATA_KVARTAL-'!$A$5:$DO$385,8,FALSE)&lt;&gt;0,VLOOKUP(CONCATENATE($FK$6," ",FW$9),'-RÅDATA_KVARTAL-'!$A$5:$DO$385,8,FALSE),"")</f>
        <v/>
      </c>
      <c r="FX14" s="37"/>
      <c r="FY14" s="37" t="str">
        <f>IF(VLOOKUP(CONCATENATE($FK$6," ",FY$9),'-RÅDATA_KVARTAL-'!$A$5:$DO$385,8,FALSE)&lt;&gt;0,VLOOKUP(CONCATENATE($FK$6," ",FY$9),'-RÅDATA_KVARTAL-'!$A$5:$DO$385,8,FALSE),"")</f>
        <v/>
      </c>
      <c r="FZ14" s="37"/>
      <c r="GA14" s="37" t="str">
        <f>IF(VLOOKUP(CONCATENATE($FK$6," ",GA$9),'-RÅDATA_KVARTAL-'!$A$5:$DO$385,8,FALSE)&lt;&gt;0,VLOOKUP(CONCATENATE($FK$6," ",GA$9),'-RÅDATA_KVARTAL-'!$A$5:$DO$385,8,FALSE),"")</f>
        <v/>
      </c>
      <c r="GB14" s="37"/>
      <c r="GC14" s="37" t="str">
        <f>IF(VLOOKUP(CONCATENATE($FK$6," ",GC$9),'-RÅDATA_KVARTAL-'!$A$5:$DO$385,8,FALSE)&lt;&gt;0,VLOOKUP(CONCATENATE($FK$6," ",GC$9),'-RÅDATA_KVARTAL-'!$A$5:$DO$385,8,FALSE),"")</f>
        <v/>
      </c>
      <c r="GD14" s="37"/>
      <c r="GE14" s="37" t="str">
        <f>IF(VLOOKUP(CONCATENATE($FK$6," ",GE$9),'-RÅDATA_KVARTAL-'!$A$5:$DO$385,8,FALSE)&lt;&gt;0,VLOOKUP(CONCATENATE($FK$6," ",GE$9),'-RÅDATA_KVARTAL-'!$A$5:$DO$385,8,FALSE),"")</f>
        <v/>
      </c>
      <c r="GF14" s="37"/>
      <c r="GG14" s="37" t="str">
        <f>IF(VLOOKUP(CONCATENATE($FK$6," ",GG$9),'-RÅDATA_KVARTAL-'!$A$5:$DO$385,8,FALSE)&lt;&gt;0,VLOOKUP(CONCATENATE($FK$6," ",GG$9),'-RÅDATA_KVARTAL-'!$A$5:$DO$385,8,FALSE),"")</f>
        <v/>
      </c>
      <c r="GH14" s="37"/>
      <c r="GI14" s="37" t="str">
        <f>IF(VLOOKUP(CONCATENATE($FK$6," ",GI$9),'-RÅDATA_KVARTAL-'!$A$5:$DO$385,8,FALSE)&lt;&gt;0,VLOOKUP(CONCATENATE($FK$6," ",GI$9),'-RÅDATA_KVARTAL-'!$A$5:$DO$385,8,FALSE),"")</f>
        <v/>
      </c>
      <c r="GJ14" s="91"/>
      <c r="GK14" s="91"/>
      <c r="GL14" s="37" t="str">
        <f>IF(VLOOKUP(CONCATENATE($GL$6," ",GL$9),'-RÅDATA_KVARTAL-'!$A$5:$DO$385,8,FALSE)&lt;&gt;0,VLOOKUP(CONCATENATE($GL$6," ",GL$9),'-RÅDATA_KVARTAL-'!$A$5:$DO$385,8,FALSE),"")</f>
        <v/>
      </c>
      <c r="GM14" s="37"/>
      <c r="GN14" s="37" t="str">
        <f>IF(VLOOKUP(CONCATENATE($GL$6," ",GN$9),'-RÅDATA_KVARTAL-'!$A$5:$DO$385,8,FALSE)&lt;&gt;0,VLOOKUP(CONCATENATE($GL$6," ",GN$9),'-RÅDATA_KVARTAL-'!$A$5:$DO$385,8,FALSE),"")</f>
        <v/>
      </c>
      <c r="GO14" s="37"/>
      <c r="GP14" s="37" t="str">
        <f>IF(VLOOKUP(CONCATENATE($GL$6," ",GP$9),'-RÅDATA_KVARTAL-'!$A$5:$DO$385,8,FALSE)&lt;&gt;0,VLOOKUP(CONCATENATE($GL$6," ",GP$9),'-RÅDATA_KVARTAL-'!$A$5:$DO$385,8,FALSE),"")</f>
        <v/>
      </c>
      <c r="GQ14" s="37"/>
      <c r="GR14" s="37" t="str">
        <f>IF(VLOOKUP(CONCATENATE($GL$6," ",GR$9),'-RÅDATA_KVARTAL-'!$A$5:$DO$385,8,FALSE)&lt;&gt;0,VLOOKUP(CONCATENATE($GL$6," ",GR$9),'-RÅDATA_KVARTAL-'!$A$5:$DO$385,8,FALSE),"")</f>
        <v/>
      </c>
      <c r="GS14" s="37"/>
      <c r="GT14" s="37" t="str">
        <f>IF(VLOOKUP(CONCATENATE($GL$6," ",GT$9),'-RÅDATA_KVARTAL-'!$A$5:$DO$385,8,FALSE)&lt;&gt;0,VLOOKUP(CONCATENATE($GL$6," ",GT$9),'-RÅDATA_KVARTAL-'!$A$5:$DO$385,8,FALSE),"")</f>
        <v/>
      </c>
      <c r="GU14" s="37"/>
      <c r="GV14" s="37" t="str">
        <f>IF(VLOOKUP(CONCATENATE($GL$6," ",GV$9),'-RÅDATA_KVARTAL-'!$A$5:$DO$385,8,FALSE)&lt;&gt;0,VLOOKUP(CONCATENATE($GL$6," ",GV$9),'-RÅDATA_KVARTAL-'!$A$5:$DO$385,8,FALSE),"")</f>
        <v/>
      </c>
      <c r="GW14" s="37"/>
      <c r="GX14" s="37" t="str">
        <f>IF(VLOOKUP(CONCATENATE($GL$6," ",GX$9),'-RÅDATA_KVARTAL-'!$A$5:$DO$385,8,FALSE)&lt;&gt;0,VLOOKUP(CONCATENATE($GL$6," ",GX$9),'-RÅDATA_KVARTAL-'!$A$5:$DO$385,8,FALSE),"")</f>
        <v/>
      </c>
      <c r="GY14" s="37"/>
      <c r="GZ14" s="37" t="str">
        <f>IF(VLOOKUP(CONCATENATE($GL$6," ",GZ$9),'-RÅDATA_KVARTAL-'!$A$5:$DO$385,8,FALSE)&lt;&gt;0,VLOOKUP(CONCATENATE($GL$6," ",GZ$9),'-RÅDATA_KVARTAL-'!$A$5:$DO$385,8,FALSE),"")</f>
        <v/>
      </c>
      <c r="HA14" s="37"/>
      <c r="HB14" s="37" t="str">
        <f>IF(VLOOKUP(CONCATENATE($GL$6," ",HB$9),'-RÅDATA_KVARTAL-'!$A$5:$DO$385,8,FALSE)&lt;&gt;0,VLOOKUP(CONCATENATE($GL$6," ",HB$9),'-RÅDATA_KVARTAL-'!$A$5:$DO$385,8,FALSE),"")</f>
        <v/>
      </c>
      <c r="HC14" s="37"/>
      <c r="HD14" s="37" t="str">
        <f>IF(VLOOKUP(CONCATENATE($GL$6," ",HD$9),'-RÅDATA_KVARTAL-'!$A$5:$DO$385,8,FALSE)&lt;&gt;0,VLOOKUP(CONCATENATE($GL$6," ",HD$9),'-RÅDATA_KVARTAL-'!$A$5:$DO$385,8,FALSE),"")</f>
        <v/>
      </c>
      <c r="HE14" s="37"/>
      <c r="HF14" s="37" t="str">
        <f>IF(VLOOKUP(CONCATENATE($GL$6," ",HF$9),'-RÅDATA_KVARTAL-'!$A$5:$DO$385,8,FALSE)&lt;&gt;0,VLOOKUP(CONCATENATE($GL$6," ",HF$9),'-RÅDATA_KVARTAL-'!$A$5:$DO$385,8,FALSE),"")</f>
        <v/>
      </c>
      <c r="HG14" s="37"/>
      <c r="HH14" s="37" t="str">
        <f>IF(VLOOKUP(CONCATENATE($GL$6," ",HH$9),'-RÅDATA_KVARTAL-'!$A$5:$DO$385,8,FALSE)&lt;&gt;0,VLOOKUP(CONCATENATE($GL$6," ",HH$9),'-RÅDATA_KVARTAL-'!$A$5:$DO$385,8,FALSE),"")</f>
        <v/>
      </c>
      <c r="HI14" s="37"/>
      <c r="HJ14" s="37" t="str">
        <f>IF(VLOOKUP(CONCATENATE($GL$6," ",HJ$9),'-RÅDATA_KVARTAL-'!$A$5:$DO$385,8,FALSE)&lt;&gt;0,VLOOKUP(CONCATENATE($GL$6," ",HJ$9),'-RÅDATA_KVARTAL-'!$A$5:$DO$385,8,FALSE),"")</f>
        <v/>
      </c>
      <c r="HK14" s="91"/>
      <c r="HL14" s="57"/>
      <c r="HM14" s="103" t="s">
        <v>352</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54</v>
      </c>
      <c r="E16" s="29">
        <f>IF(VLOOKUP(CONCATENATE($E$6," ",E$9),'-RÅDATA_KVARTAL-'!$A$5:$DO$385,12,FALSE)&lt;&gt;0,VLOOKUP(CONCATENATE($E$6," ",E$9),'-RÅDATA_KVARTAL-'!$A$5:$DO$385,12,FALSE),"")</f>
        <v>1218</v>
      </c>
      <c r="F16" s="29"/>
      <c r="G16" s="29">
        <f>IF(VLOOKUP(CONCATENATE($E$6," ",G$9),'-RÅDATA_KVARTAL-'!$A$5:$DO$385,12,FALSE)&lt;&gt;0,VLOOKUP(CONCATENATE($E$6," ",G$9),'-RÅDATA_KVARTAL-'!$A$5:$DO$385,12,FALSE),"")</f>
        <v>1258</v>
      </c>
      <c r="H16" s="29"/>
      <c r="I16" s="29">
        <f>IF(VLOOKUP(CONCATENATE($E$6," ",I$9),'-RÅDATA_KVARTAL-'!$A$5:$DO$385,12,FALSE)&lt;&gt;0,VLOOKUP(CONCATENATE($E$6," ",I$9),'-RÅDATA_KVARTAL-'!$A$5:$DO$385,12,FALSE),"")</f>
        <v>1603</v>
      </c>
      <c r="J16" s="29"/>
      <c r="K16" s="29">
        <f>IF(VLOOKUP(CONCATENATE($E$6," ",K$9),'-RÅDATA_KVARTAL-'!$A$5:$DO$385,12,FALSE)&lt;&gt;0,VLOOKUP(CONCATENATE($E$6," ",K$9),'-RÅDATA_KVARTAL-'!$A$5:$DO$385,12,FALSE),"")</f>
        <v>1606</v>
      </c>
      <c r="L16" s="29"/>
      <c r="M16" s="29">
        <f>IF(VLOOKUP(CONCATENATE($E$6," ",M$9),'-RÅDATA_KVARTAL-'!$A$5:$DO$385,12,FALSE)&lt;&gt;0,VLOOKUP(CONCATENATE($E$6," ",M$9),'-RÅDATA_KVARTAL-'!$A$5:$DO$385,12,FALSE),"")</f>
        <v>2104</v>
      </c>
      <c r="N16" s="29"/>
      <c r="O16" s="29">
        <f>IF(VLOOKUP(CONCATENATE($E$6," ",O$9),'-RÅDATA_KVARTAL-'!$A$5:$DO$385,12,FALSE)&lt;&gt;0,VLOOKUP(CONCATENATE($E$6," ",O$9),'-RÅDATA_KVARTAL-'!$A$5:$DO$385,12,FALSE),"")</f>
        <v>1991</v>
      </c>
      <c r="P16" s="29"/>
      <c r="Q16" s="29">
        <f>IF(VLOOKUP(CONCATENATE($E$6," ",Q$9),'-RÅDATA_KVARTAL-'!$A$5:$DO$385,12,FALSE)&lt;&gt;0,VLOOKUP(CONCATENATE($E$6," ",Q$9),'-RÅDATA_KVARTAL-'!$A$5:$DO$385,12,FALSE),"")</f>
        <v>2628</v>
      </c>
      <c r="R16" s="29"/>
      <c r="S16" s="29">
        <f>IF(VLOOKUP(CONCATENATE($E$6," ",S$9),'-RÅDATA_KVARTAL-'!$A$5:$DO$385,12,FALSE)&lt;&gt;0,VLOOKUP(CONCATENATE($E$6," ",S$9),'-RÅDATA_KVARTAL-'!$A$5:$DO$385,12,FALSE),"")</f>
        <v>2336</v>
      </c>
      <c r="T16" s="29"/>
      <c r="U16" s="29">
        <f>IF(VLOOKUP(CONCATENATE($E$6," ",U$9),'-RÅDATA_KVARTAL-'!$A$5:$DO$385,12,FALSE)&lt;&gt;0,VLOOKUP(CONCATENATE($E$6," ",U$9),'-RÅDATA_KVARTAL-'!$A$5:$DO$385,12,FALSE),"")</f>
        <v>2696</v>
      </c>
      <c r="V16" s="29"/>
      <c r="W16" s="29">
        <f>IF(VLOOKUP(CONCATENATE($E$6," ",W$9),'-RÅDATA_KVARTAL-'!$A$5:$DO$385,12,FALSE)&lt;&gt;0,VLOOKUP(CONCATENATE($E$6," ",W$9),'-RÅDATA_KVARTAL-'!$A$5:$DO$385,12,FALSE),"")</f>
        <v>3967</v>
      </c>
      <c r="X16" s="29"/>
      <c r="Y16" s="29">
        <f>IF(VLOOKUP(CONCATENATE($E$6," ",Y$9),'-RÅDATA_KVARTAL-'!$A$5:$DO$385,12,FALSE)&lt;&gt;0,VLOOKUP(CONCATENATE($E$6," ",Y$9),'-RÅDATA_KVARTAL-'!$A$5:$DO$385,12,FALSE),"")</f>
        <v>2999</v>
      </c>
      <c r="Z16" s="29"/>
      <c r="AA16" s="29">
        <f>IF(VLOOKUP(CONCATENATE($E$6," ",AA$9),'-RÅDATA_KVARTAL-'!$A$5:$DO$385,12,FALSE)&lt;&gt;0,VLOOKUP(CONCATENATE($E$6," ",AA$9),'-RÅDATA_KVARTAL-'!$A$5:$DO$385,12,FALSE),"")</f>
        <v>1859</v>
      </c>
      <c r="AB16" s="29"/>
      <c r="AC16" s="29">
        <f>IF(VLOOKUP(CONCATENATE($E$6," ",AC$9),'-RÅDATA_KVARTAL-'!$A$5:$DO$385,12,FALSE)&lt;&gt;0,VLOOKUP(CONCATENATE($E$6," ",AC$9),'-RÅDATA_KVARTAL-'!$A$5:$DO$385,12,FALSE),"")</f>
        <v>26265</v>
      </c>
      <c r="AD16" s="91"/>
      <c r="AE16" s="91"/>
      <c r="AF16" s="29">
        <f>IF(VLOOKUP(CONCATENATE($AF$6," ",AF$9),'-RÅDATA_KVARTAL-'!$A$5:$DO$385,12,FALSE)&lt;&gt;0,VLOOKUP(CONCATENATE($AF$6," ",AF$9),'-RÅDATA_KVARTAL-'!$A$5:$DO$385,12,FALSE),"")</f>
        <v>2481</v>
      </c>
      <c r="AG16" s="29"/>
      <c r="AH16" s="29">
        <f>IF(VLOOKUP(CONCATENATE($AF$6," ",AH$9),'-RÅDATA_KVARTAL-'!$A$5:$DO$385,12,FALSE)&lt;&gt;0,VLOOKUP(CONCATENATE($AF$6," ",AH$9),'-RÅDATA_KVARTAL-'!$A$5:$DO$385,12,FALSE),"")</f>
        <v>1871</v>
      </c>
      <c r="AI16" s="29"/>
      <c r="AJ16" s="29">
        <f>IF(VLOOKUP(CONCATENATE($AF$6," ",AJ$9),'-RÅDATA_KVARTAL-'!$A$5:$DO$385,12,FALSE)&lt;&gt;0,VLOOKUP(CONCATENATE($AF$6," ",AJ$9),'-RÅDATA_KVARTAL-'!$A$5:$DO$385,12,FALSE),"")</f>
        <v>2098</v>
      </c>
      <c r="AK16" s="29"/>
      <c r="AL16" s="29">
        <f>IF(VLOOKUP(CONCATENATE($AF$6," ",AL$9),'-RÅDATA_KVARTAL-'!$A$5:$DO$385,12,FALSE)&lt;&gt;0,VLOOKUP(CONCATENATE($AF$6," ",AL$9),'-RÅDATA_KVARTAL-'!$A$5:$DO$385,12,FALSE),"")</f>
        <v>2398</v>
      </c>
      <c r="AM16" s="29"/>
      <c r="AN16" s="29">
        <f>IF(VLOOKUP(CONCATENATE($AF$6," ",AN$9),'-RÅDATA_KVARTAL-'!$A$5:$DO$385,12,FALSE)&lt;&gt;0,VLOOKUP(CONCATENATE($AF$6," ",AN$9),'-RÅDATA_KVARTAL-'!$A$5:$DO$385,12,FALSE),"")</f>
        <v>3012</v>
      </c>
      <c r="AO16" s="29"/>
      <c r="AP16" s="29">
        <f>IF(VLOOKUP(CONCATENATE($AF$6," ",AP$9),'-RÅDATA_KVARTAL-'!$A$5:$DO$385,12,FALSE)&lt;&gt;0,VLOOKUP(CONCATENATE($AF$6," ",AP$9),'-RÅDATA_KVARTAL-'!$A$5:$DO$385,12,FALSE),"")</f>
        <v>3000</v>
      </c>
      <c r="AQ16" s="29"/>
      <c r="AR16" s="29">
        <f>IF(VLOOKUP(CONCATENATE($AF$6," ",AR$9),'-RÅDATA_KVARTAL-'!$A$5:$DO$385,12,FALSE)&lt;&gt;0,VLOOKUP(CONCATENATE($AF$6," ",AR$9),'-RÅDATA_KVARTAL-'!$A$5:$DO$385,12,FALSE),"")</f>
        <v>2974</v>
      </c>
      <c r="AS16" s="29"/>
      <c r="AT16" s="29">
        <f>IF(VLOOKUP(CONCATENATE($AF$6," ",AT$9),'-RÅDATA_KVARTAL-'!$A$5:$DO$385,12,FALSE)&lt;&gt;0,VLOOKUP(CONCATENATE($AF$6," ",AT$9),'-RÅDATA_KVARTAL-'!$A$5:$DO$385,12,FALSE),"")</f>
        <v>2890</v>
      </c>
      <c r="AU16" s="29"/>
      <c r="AV16" s="29">
        <f>IF(VLOOKUP(CONCATENATE($AF$6," ",AV$9),'-RÅDATA_KVARTAL-'!$A$5:$DO$385,12,FALSE)&lt;&gt;0,VLOOKUP(CONCATENATE($AF$6," ",AV$9),'-RÅDATA_KVARTAL-'!$A$5:$DO$385,12,FALSE),"")</f>
        <v>2745</v>
      </c>
      <c r="AW16" s="29"/>
      <c r="AX16" s="29">
        <f>IF(VLOOKUP(CONCATENATE($AF$6," ",AX$9),'-RÅDATA_KVARTAL-'!$A$5:$DO$385,12,FALSE)&lt;&gt;0,VLOOKUP(CONCATENATE($AF$6," ",AX$9),'-RÅDATA_KVARTAL-'!$A$5:$DO$385,12,FALSE),"")</f>
        <v>3394</v>
      </c>
      <c r="AY16" s="29"/>
      <c r="AZ16" s="29">
        <f>IF(VLOOKUP(CONCATENATE($AF$6," ",AZ$9),'-RÅDATA_KVARTAL-'!$A$5:$DO$385,12,FALSE)&lt;&gt;0,VLOOKUP(CONCATENATE($AF$6," ",AZ$9),'-RÅDATA_KVARTAL-'!$A$5:$DO$385,12,FALSE),"")</f>
        <v>3414</v>
      </c>
      <c r="BA16" s="29"/>
      <c r="BB16" s="29">
        <f>IF(VLOOKUP(CONCATENATE($AF$6," ",BB$9),'-RÅDATA_KVARTAL-'!$A$5:$DO$385,12,FALSE)&lt;&gt;0,VLOOKUP(CONCATENATE($AF$6," ",BB$9),'-RÅDATA_KVARTAL-'!$A$5:$DO$385,12,FALSE),"")</f>
        <v>1792</v>
      </c>
      <c r="BC16" s="29"/>
      <c r="BD16" s="29">
        <f>IF(VLOOKUP(CONCATENATE($AF$6," ",BD$9),'-RÅDATA_KVARTAL-'!$A$5:$DO$385,12,FALSE)&lt;&gt;0,VLOOKUP(CONCATENATE($AF$6," ",BD$9),'-RÅDATA_KVARTAL-'!$A$5:$DO$385,12,FALSE),"")</f>
        <v>32069</v>
      </c>
      <c r="BE16" s="91"/>
      <c r="BF16" s="91"/>
      <c r="BG16" s="29">
        <f>IF(VLOOKUP(CONCATENATE($BG$6," ",BG$9),'-RÅDATA_KVARTAL-'!$A$5:$DO$385,12,FALSE)&lt;&gt;0,VLOOKUP(CONCATENATE($BG$6," ",BG$9),'-RÅDATA_KVARTAL-'!$A$5:$DO$385,12,FALSE),"")</f>
        <v>733</v>
      </c>
      <c r="BH16" s="29"/>
      <c r="BI16" s="29">
        <f>IF(VLOOKUP(CONCATENATE($BG$6," ",BI$9),'-RÅDATA_KVARTAL-'!$A$5:$DO$385,12,FALSE)&lt;&gt;0,VLOOKUP(CONCATENATE($BG$6," ",BI$9),'-RÅDATA_KVARTAL-'!$A$5:$DO$385,12,FALSE),"")</f>
        <v>850</v>
      </c>
      <c r="BJ16" s="29"/>
      <c r="BK16" s="29">
        <f>IF(VLOOKUP(CONCATENATE($BG$6," ",BK$9),'-RÅDATA_KVARTAL-'!$A$5:$DO$385,12,FALSE)&lt;&gt;0,VLOOKUP(CONCATENATE($BG$6," ",BK$9),'-RÅDATA_KVARTAL-'!$A$5:$DO$385,12,FALSE),"")</f>
        <v>1157</v>
      </c>
      <c r="BL16" s="29"/>
      <c r="BM16" s="29">
        <f>IF(VLOOKUP(CONCATENATE($BG$6," ",BM$9),'-RÅDATA_KVARTAL-'!$A$5:$DO$385,12,FALSE)&lt;&gt;0,VLOOKUP(CONCATENATE($BG$6," ",BM$9),'-RÅDATA_KVARTAL-'!$A$5:$DO$385,12,FALSE),"")</f>
        <v>1427</v>
      </c>
      <c r="BN16" s="29"/>
      <c r="BO16" s="29">
        <f>IF(VLOOKUP(CONCATENATE($BG$6," ",BO$9),'-RÅDATA_KVARTAL-'!$A$5:$DO$385,12,FALSE)&lt;&gt;0,VLOOKUP(CONCATENATE($BG$6," ",BO$9),'-RÅDATA_KVARTAL-'!$A$5:$DO$385,12,FALSE),"")</f>
        <v>1296</v>
      </c>
      <c r="BP16" s="29"/>
      <c r="BQ16" s="29">
        <f>IF(VLOOKUP(CONCATENATE($BG$6," ",BQ$9),'-RÅDATA_KVARTAL-'!$A$5:$DO$385,12,FALSE)&lt;&gt;0,VLOOKUP(CONCATENATE($BG$6," ",BQ$9),'-RÅDATA_KVARTAL-'!$A$5:$DO$385,12,FALSE),"")</f>
        <v>1626</v>
      </c>
      <c r="BR16" s="29"/>
      <c r="BS16" s="29">
        <f>IF(VLOOKUP(CONCATENATE($BG$6," ",BS$9),'-RÅDATA_KVARTAL-'!$A$5:$DO$385,12,FALSE)&lt;&gt;0,VLOOKUP(CONCATENATE($BG$6," ",BS$9),'-RÅDATA_KVARTAL-'!$A$5:$DO$385,12,FALSE),"")</f>
        <v>2319</v>
      </c>
      <c r="BT16" s="29"/>
      <c r="BU16" s="29">
        <f>IF(VLOOKUP(CONCATENATE($BG$6," ",BU$9),'-RÅDATA_KVARTAL-'!$A$5:$DO$385,12,FALSE)&lt;&gt;0,VLOOKUP(CONCATENATE($BG$6," ",BU$9),'-RÅDATA_KVARTAL-'!$A$5:$DO$385,12,FALSE),"")</f>
        <v>1726</v>
      </c>
      <c r="BV16" s="29"/>
      <c r="BW16" s="29">
        <f>IF(VLOOKUP(CONCATENATE($BG$6," ",BW$9),'-RÅDATA_KVARTAL-'!$A$5:$DO$385,12,FALSE)&lt;&gt;0,VLOOKUP(CONCATENATE($BG$6," ",BW$9),'-RÅDATA_KVARTAL-'!$A$5:$DO$385,12,FALSE),"")</f>
        <v>2748</v>
      </c>
      <c r="BX16" s="29"/>
      <c r="BY16" s="29">
        <f>IF(VLOOKUP(CONCATENATE($BG$6," ",BY$9),'-RÅDATA_KVARTAL-'!$A$5:$DO$385,12,FALSE)&lt;&gt;0,VLOOKUP(CONCATENATE($BG$6," ",BY$9),'-RÅDATA_KVARTAL-'!$A$5:$DO$385,12,FALSE),"")</f>
        <v>2978</v>
      </c>
      <c r="BZ16" s="29"/>
      <c r="CA16" s="29">
        <f>IF(VLOOKUP(CONCATENATE($BG$6," ",CA$9),'-RÅDATA_KVARTAL-'!$A$5:$DO$385,12,FALSE)&lt;&gt;0,VLOOKUP(CONCATENATE($BG$6," ",CA$9),'-RÅDATA_KVARTAL-'!$A$5:$DO$385,12,FALSE),"")</f>
        <v>5069</v>
      </c>
      <c r="CB16" s="29"/>
      <c r="CC16" s="29">
        <f>IF(VLOOKUP(CONCATENATE($BG$6," ",CC$9),'-RÅDATA_KVARTAL-'!$A$5:$DO$385,12,FALSE)&lt;&gt;0,VLOOKUP(CONCATENATE($BG$6," ",CC$9),'-RÅDATA_KVARTAL-'!$A$5:$DO$385,12,FALSE),"")</f>
        <v>2826</v>
      </c>
      <c r="CD16" s="29"/>
      <c r="CE16" s="29">
        <f>IF(VLOOKUP(CONCATENATE($BG$6," ",CE$9),'-RÅDATA_KVARTAL-'!$A$5:$DO$385,12,FALSE)&lt;&gt;0,VLOOKUP(CONCATENATE($BG$6," ",CE$9),'-RÅDATA_KVARTAL-'!$A$5:$DO$385,12,FALSE),"")</f>
        <v>24755</v>
      </c>
      <c r="CF16" s="91"/>
      <c r="CG16" s="91"/>
      <c r="CH16" s="29">
        <f>IF(VLOOKUP(CONCATENATE($CH$6," ",CH$9),'-RÅDATA_KVARTAL-'!$A$5:$DO$385,12,FALSE)&lt;&gt;0,VLOOKUP(CONCATENATE($CH$6," ",CH$9),'-RÅDATA_KVARTAL-'!$A$5:$DO$385,12,FALSE),"")</f>
        <v>340</v>
      </c>
      <c r="CI16" s="29"/>
      <c r="CJ16" s="29">
        <f>IF(VLOOKUP(CONCATENATE($CH$6," ",CJ$9),'-RÅDATA_KVARTAL-'!$A$5:$DO$385,12,FALSE)&lt;&gt;0,VLOOKUP(CONCATENATE($CH$6," ",CJ$9),'-RÅDATA_KVARTAL-'!$A$5:$DO$385,12,FALSE),"")</f>
        <v>575</v>
      </c>
      <c r="CK16" s="29"/>
      <c r="CL16" s="29">
        <f>IF(VLOOKUP(CONCATENATE($CH$6," ",CL$9),'-RÅDATA_KVARTAL-'!$A$5:$DO$385,12,FALSE)&lt;&gt;0,VLOOKUP(CONCATENATE($CH$6," ",CL$9),'-RÅDATA_KVARTAL-'!$A$5:$DO$385,12,FALSE),"")</f>
        <v>2189</v>
      </c>
      <c r="CM16" s="29"/>
      <c r="CN16" s="29">
        <f>IF(VLOOKUP(CONCATENATE($CH$6," ",CN$9),'-RÅDATA_KVARTAL-'!$A$5:$DO$385,12,FALSE)&lt;&gt;0,VLOOKUP(CONCATENATE($CH$6," ",CN$9),'-RÅDATA_KVARTAL-'!$A$5:$DO$385,12,FALSE),"")</f>
        <v>1467</v>
      </c>
      <c r="CO16" s="29"/>
      <c r="CP16" s="29">
        <f>IF(VLOOKUP(CONCATENATE($CH$6," ",CP$9),'-RÅDATA_KVARTAL-'!$A$5:$DO$385,12,FALSE)&lt;&gt;0,VLOOKUP(CONCATENATE($CH$6," ",CP$9),'-RÅDATA_KVARTAL-'!$A$5:$DO$385,12,FALSE),"")</f>
        <v>1285</v>
      </c>
      <c r="CQ16" s="29"/>
      <c r="CR16" s="29">
        <f>IF(VLOOKUP(CONCATENATE($CH$6," ",CR$9),'-RÅDATA_KVARTAL-'!$A$5:$DO$385,12,FALSE)&lt;&gt;0,VLOOKUP(CONCATENATE($CH$6," ",CR$9),'-RÅDATA_KVARTAL-'!$A$5:$DO$385,12,FALSE),"")</f>
        <v>1183</v>
      </c>
      <c r="CS16" s="29"/>
      <c r="CT16" s="29">
        <f>IF(VLOOKUP(CONCATENATE($CH$6," ",CT$9),'-RÅDATA_KVARTAL-'!$A$5:$DO$385,12,FALSE)&lt;&gt;0,VLOOKUP(CONCATENATE($CH$6," ",CT$9),'-RÅDATA_KVARTAL-'!$A$5:$DO$385,12,FALSE),"")</f>
        <v>2117</v>
      </c>
      <c r="CU16" s="29"/>
      <c r="CV16" s="29">
        <f>IF(VLOOKUP(CONCATENATE($CH$6," ",CV$9),'-RÅDATA_KVARTAL-'!$A$5:$DO$385,12,FALSE)&lt;&gt;0,VLOOKUP(CONCATENATE($CH$6," ",CV$9),'-RÅDATA_KVARTAL-'!$A$5:$DO$385,12,FALSE),"")</f>
        <v>1708</v>
      </c>
      <c r="CW16" s="29"/>
      <c r="CX16" s="29">
        <f>IF(VLOOKUP(CONCATENATE($CH$6," ",CX$9),'-RÅDATA_KVARTAL-'!$A$5:$DO$385,12,FALSE)&lt;&gt;0,VLOOKUP(CONCATENATE($CH$6," ",CX$9),'-RÅDATA_KVARTAL-'!$A$5:$DO$385,12,FALSE),"")</f>
        <v>1560</v>
      </c>
      <c r="CY16" s="29"/>
      <c r="CZ16" s="29">
        <f>IF(VLOOKUP(CONCATENATE($CH$6," ",CZ$9),'-RÅDATA_KVARTAL-'!$A$5:$DO$385,12,FALSE)&lt;&gt;0,VLOOKUP(CONCATENATE($CH$6," ",CZ$9),'-RÅDATA_KVARTAL-'!$A$5:$DO$385,12,FALSE),"")</f>
        <v>1441</v>
      </c>
      <c r="DA16" s="29"/>
      <c r="DB16" s="29">
        <f>IF(VLOOKUP(CONCATENATE($CH$6," ",DB$9),'-RÅDATA_KVARTAL-'!$A$5:$DO$385,12,FALSE)&lt;&gt;0,VLOOKUP(CONCATENATE($CH$6," ",DB$9),'-RÅDATA_KVARTAL-'!$A$5:$DO$385,12,FALSE),"")</f>
        <v>1536</v>
      </c>
      <c r="DC16" s="29"/>
      <c r="DD16" s="29">
        <f>IF(VLOOKUP(CONCATENATE($CH$6," ",DD$9),'-RÅDATA_KVARTAL-'!$A$5:$DO$385,12,FALSE)&lt;&gt;0,VLOOKUP(CONCATENATE($CH$6," ",DD$9),'-RÅDATA_KVARTAL-'!$A$5:$DO$385,12,FALSE),"")</f>
        <v>1218</v>
      </c>
      <c r="DE16" s="29"/>
      <c r="DF16" s="29">
        <f>IF(VLOOKUP(CONCATENATE($CH$6," ",DF$9),'-RÅDATA_KVARTAL-'!$A$5:$DO$385,12,FALSE)&lt;&gt;0,VLOOKUP(CONCATENATE($CH$6," ",DF$9),'-RÅDATA_KVARTAL-'!$A$5:$DO$385,12,FALSE),"")</f>
        <v>16619</v>
      </c>
      <c r="DG16" s="91"/>
      <c r="DH16" s="91"/>
      <c r="DI16" s="29">
        <f>IF(VLOOKUP(CONCATENATE($DI$6," ",DI$9),'-RÅDATA_KVARTAL-'!$A$5:$DO$385,12,FALSE)&lt;&gt;0,VLOOKUP(CONCATENATE($DI$6," ",DI$9),'-RÅDATA_KVARTAL-'!$A$5:$DO$385,12,FALSE),"")</f>
        <v>1187</v>
      </c>
      <c r="DJ16" s="29"/>
      <c r="DK16" s="29">
        <f>IF(VLOOKUP(CONCATENATE($DI$6," ",DK$9),'-RÅDATA_KVARTAL-'!$A$5:$DO$385,12,FALSE)&lt;&gt;0,VLOOKUP(CONCATENATE($DI$6," ",DK$9),'-RÅDATA_KVARTAL-'!$A$5:$DO$385,12,FALSE),"")</f>
        <v>1336</v>
      </c>
      <c r="DL16" s="29"/>
      <c r="DM16" s="29">
        <f>IF(VLOOKUP(CONCATENATE($DI$6," ",DM$9),'-RÅDATA_KVARTAL-'!$A$5:$DO$385,12,FALSE)&lt;&gt;0,VLOOKUP(CONCATENATE($DI$6," ",DM$9),'-RÅDATA_KVARTAL-'!$A$5:$DO$385,12,FALSE),"")</f>
        <v>1923</v>
      </c>
      <c r="DN16" s="29"/>
      <c r="DO16" s="29">
        <f>IF(VLOOKUP(CONCATENATE($DI$6," ",DO$9),'-RÅDATA_KVARTAL-'!$A$5:$DO$385,12,FALSE)&lt;&gt;0,VLOOKUP(CONCATENATE($DI$6," ",DO$9),'-RÅDATA_KVARTAL-'!$A$5:$DO$385,12,FALSE),"")</f>
        <v>3429</v>
      </c>
      <c r="DP16" s="29"/>
      <c r="DQ16" s="29">
        <f>IF(VLOOKUP(CONCATENATE($DI$6," ",DQ$9),'-RÅDATA_KVARTAL-'!$A$5:$DO$385,12,FALSE)&lt;&gt;0,VLOOKUP(CONCATENATE($DI$6," ",DQ$9),'-RÅDATA_KVARTAL-'!$A$5:$DO$385,12,FALSE),"")</f>
        <v>2233</v>
      </c>
      <c r="DR16" s="29"/>
      <c r="DS16" s="29">
        <f>IF(VLOOKUP(CONCATENATE($DI$6," ",DS$9),'-RÅDATA_KVARTAL-'!$A$5:$DO$385,12,FALSE)&lt;&gt;0,VLOOKUP(CONCATENATE($DI$6," ",DS$9),'-RÅDATA_KVARTAL-'!$A$5:$DO$385,12,FALSE),"")</f>
        <v>3381</v>
      </c>
      <c r="DT16" s="29"/>
      <c r="DU16" s="29" t="str">
        <f>IF(VLOOKUP(CONCATENATE($DI$6," ",DU$9),'-RÅDATA_KVARTAL-'!$A$5:$DO$385,12,FALSE)&lt;&gt;0,VLOOKUP(CONCATENATE($DI$6," ",DU$9),'-RÅDATA_KVARTAL-'!$A$5:$DO$385,12,FALSE),"")</f>
        <v/>
      </c>
      <c r="DV16" s="29"/>
      <c r="DW16" s="29" t="str">
        <f>IF(VLOOKUP(CONCATENATE($DI$6," ",DW$9),'-RÅDATA_KVARTAL-'!$A$5:$DO$385,12,FALSE)&lt;&gt;0,VLOOKUP(CONCATENATE($DI$6," ",DW$9),'-RÅDATA_KVARTAL-'!$A$5:$DO$385,12,FALSE),"")</f>
        <v/>
      </c>
      <c r="DX16" s="29"/>
      <c r="DY16" s="29" t="str">
        <f>IF(VLOOKUP(CONCATENATE($DI$6," ",DY$9),'-RÅDATA_KVARTAL-'!$A$5:$DO$385,12,FALSE)&lt;&gt;0,VLOOKUP(CONCATENATE($DI$6," ",DY$9),'-RÅDATA_KVARTAL-'!$A$5:$DO$385,12,FALSE),"")</f>
        <v/>
      </c>
      <c r="DZ16" s="29"/>
      <c r="EA16" s="29" t="str">
        <f>IF(VLOOKUP(CONCATENATE($DI$6," ",EA$9),'-RÅDATA_KVARTAL-'!$A$5:$DO$385,12,FALSE)&lt;&gt;0,VLOOKUP(CONCATENATE($DI$6," ",EA$9),'-RÅDATA_KVARTAL-'!$A$5:$DO$385,12,FALSE),"")</f>
        <v/>
      </c>
      <c r="EB16" s="29"/>
      <c r="EC16" s="29" t="str">
        <f>IF(VLOOKUP(CONCATENATE($DI$6," ",EC$9),'-RÅDATA_KVARTAL-'!$A$5:$DO$385,12,FALSE)&lt;&gt;0,VLOOKUP(CONCATENATE($DI$6," ",EC$9),'-RÅDATA_KVARTAL-'!$A$5:$DO$385,12,FALSE),"")</f>
        <v/>
      </c>
      <c r="ED16" s="29"/>
      <c r="EE16" s="29" t="str">
        <f>IF(VLOOKUP(CONCATENATE($DI$6," ",EE$9),'-RÅDATA_KVARTAL-'!$A$5:$DO$385,12,FALSE)&lt;&gt;0,VLOOKUP(CONCATENATE($DI$6," ",EE$9),'-RÅDATA_KVARTAL-'!$A$5:$DO$385,12,FALSE),"")</f>
        <v/>
      </c>
      <c r="EF16" s="29"/>
      <c r="EG16" s="29">
        <f>IF(VLOOKUP(CONCATENATE($DI$6," ",EG$9),'-RÅDATA_KVARTAL-'!$A$5:$DO$385,12,FALSE)&lt;&gt;0,VLOOKUP(CONCATENATE($DI$6," ",EG$9),'-RÅDATA_KVARTAL-'!$A$5:$DO$385,12,FALSE),"")</f>
        <v>13489</v>
      </c>
      <c r="EH16" s="91"/>
      <c r="EI16" s="91"/>
      <c r="EJ16" s="29" t="str">
        <f>IF(VLOOKUP(CONCATENATE($EJ$6," ",EJ$9),'-RÅDATA_KVARTAL-'!$A$5:$DO$385,12,FALSE)&lt;&gt;0,VLOOKUP(CONCATENATE($EJ$6," ",EJ$9),'-RÅDATA_KVARTAL-'!$A$5:$DO$385,12,FALSE),"")</f>
        <v/>
      </c>
      <c r="EK16" s="29"/>
      <c r="EL16" s="29" t="str">
        <f>IF(VLOOKUP(CONCATENATE($EJ$6," ",EL$9),'-RÅDATA_KVARTAL-'!$A$5:$DO$385,12,FALSE)&lt;&gt;0,VLOOKUP(CONCATENATE($EJ$6," ",EL$9),'-RÅDATA_KVARTAL-'!$A$5:$DO$385,12,FALSE),"")</f>
        <v/>
      </c>
      <c r="EM16" s="29"/>
      <c r="EN16" s="29" t="str">
        <f>IF(VLOOKUP(CONCATENATE($EJ$6," ",EN$9),'-RÅDATA_KVARTAL-'!$A$5:$DO$385,12,FALSE)&lt;&gt;0,VLOOKUP(CONCATENATE($EJ$6," ",EN$9),'-RÅDATA_KVARTAL-'!$A$5:$DO$385,12,FALSE),"")</f>
        <v/>
      </c>
      <c r="EO16" s="29"/>
      <c r="EP16" s="29" t="str">
        <f>IF(VLOOKUP(CONCATENATE($EJ$6," ",EP$9),'-RÅDATA_KVARTAL-'!$A$5:$DO$385,12,FALSE)&lt;&gt;0,VLOOKUP(CONCATENATE($EJ$6," ",EP$9),'-RÅDATA_KVARTAL-'!$A$5:$DO$385,12,FALSE),"")</f>
        <v/>
      </c>
      <c r="EQ16" s="29"/>
      <c r="ER16" s="29" t="str">
        <f>IF(VLOOKUP(CONCATENATE($EJ$6," ",ER$9),'-RÅDATA_KVARTAL-'!$A$5:$DO$385,12,FALSE)&lt;&gt;0,VLOOKUP(CONCATENATE($EJ$6," ",ER$9),'-RÅDATA_KVARTAL-'!$A$5:$DO$385,12,FALSE),"")</f>
        <v/>
      </c>
      <c r="ES16" s="29"/>
      <c r="ET16" s="29" t="str">
        <f>IF(VLOOKUP(CONCATENATE($EJ$6," ",ET$9),'-RÅDATA_KVARTAL-'!$A$5:$DO$385,12,FALSE)&lt;&gt;0,VLOOKUP(CONCATENATE($EJ$6," ",ET$9),'-RÅDATA_KVARTAL-'!$A$5:$DO$385,12,FALSE),"")</f>
        <v/>
      </c>
      <c r="EU16" s="29"/>
      <c r="EV16" s="29" t="str">
        <f>IF(VLOOKUP(CONCATENATE($EJ$6," ",EV$9),'-RÅDATA_KVARTAL-'!$A$5:$DO$385,12,FALSE)&lt;&gt;0,VLOOKUP(CONCATENATE($EJ$6," ",EV$9),'-RÅDATA_KVARTAL-'!$A$5:$DO$385,12,FALSE),"")</f>
        <v/>
      </c>
      <c r="EW16" s="29"/>
      <c r="EX16" s="29" t="str">
        <f>IF(VLOOKUP(CONCATENATE($EJ$6," ",EX$9),'-RÅDATA_KVARTAL-'!$A$5:$DO$385,12,FALSE)&lt;&gt;0,VLOOKUP(CONCATENATE($EJ$6," ",EX$9),'-RÅDATA_KVARTAL-'!$A$5:$DO$385,12,FALSE),"")</f>
        <v/>
      </c>
      <c r="EY16" s="29"/>
      <c r="EZ16" s="29" t="str">
        <f>IF(VLOOKUP(CONCATENATE($EJ$6," ",EZ$9),'-RÅDATA_KVARTAL-'!$A$5:$DO$385,12,FALSE)&lt;&gt;0,VLOOKUP(CONCATENATE($EJ$6," ",EZ$9),'-RÅDATA_KVARTAL-'!$A$5:$DO$385,12,FALSE),"")</f>
        <v/>
      </c>
      <c r="FA16" s="29"/>
      <c r="FB16" s="29" t="str">
        <f>IF(VLOOKUP(CONCATENATE($EJ$6," ",FB$9),'-RÅDATA_KVARTAL-'!$A$5:$DO$385,12,FALSE)&lt;&gt;0,VLOOKUP(CONCATENATE($EJ$6," ",FB$9),'-RÅDATA_KVARTAL-'!$A$5:$DO$385,12,FALSE),"")</f>
        <v/>
      </c>
      <c r="FC16" s="29"/>
      <c r="FD16" s="29" t="str">
        <f>IF(VLOOKUP(CONCATENATE($EJ$6," ",FD$9),'-RÅDATA_KVARTAL-'!$A$5:$DO$385,12,FALSE)&lt;&gt;0,VLOOKUP(CONCATENATE($EJ$6," ",FD$9),'-RÅDATA_KVARTAL-'!$A$5:$DO$385,12,FALSE),"")</f>
        <v/>
      </c>
      <c r="FE16" s="29"/>
      <c r="FF16" s="29" t="str">
        <f>IF(VLOOKUP(CONCATENATE($EJ$6," ",FF$9),'-RÅDATA_KVARTAL-'!$A$5:$DO$385,12,FALSE)&lt;&gt;0,VLOOKUP(CONCATENATE($EJ$6," ",FF$9),'-RÅDATA_KVARTAL-'!$A$5:$DO$385,12,FALSE),"")</f>
        <v/>
      </c>
      <c r="FG16" s="29"/>
      <c r="FH16" s="29" t="str">
        <f>IF(VLOOKUP(CONCATENATE($EJ$6," ",FH$9),'-RÅDATA_KVARTAL-'!$A$5:$DO$385,12,FALSE)&lt;&gt;0,VLOOKUP(CONCATENATE($EJ$6," ",FH$9),'-RÅDATA_KVARTAL-'!$A$5:$DO$385,12,FALSE),"")</f>
        <v/>
      </c>
      <c r="FI16" s="91"/>
      <c r="FJ16" s="91"/>
      <c r="FK16" s="29" t="str">
        <f>IF(VLOOKUP(CONCATENATE($FK$6," ",FK$9),'-RÅDATA_KVARTAL-'!$A$5:$DO$385,12,FALSE)&lt;&gt;0,VLOOKUP(CONCATENATE($FK$6," ",FK$9),'-RÅDATA_KVARTAL-'!$A$5:$DO$385,12,FALSE),"")</f>
        <v/>
      </c>
      <c r="FL16" s="29"/>
      <c r="FM16" s="29" t="str">
        <f>IF(VLOOKUP(CONCATENATE($FK$6," ",FM$9),'-RÅDATA_KVARTAL-'!$A$5:$DO$385,12,FALSE)&lt;&gt;0,VLOOKUP(CONCATENATE($FK$6," ",FM$9),'-RÅDATA_KVARTAL-'!$A$5:$DO$385,12,FALSE),"")</f>
        <v/>
      </c>
      <c r="FN16" s="29"/>
      <c r="FO16" s="29" t="str">
        <f>IF(VLOOKUP(CONCATENATE($FK$6," ",FO$9),'-RÅDATA_KVARTAL-'!$A$5:$DO$385,12,FALSE)&lt;&gt;0,VLOOKUP(CONCATENATE($FK$6," ",FO$9),'-RÅDATA_KVARTAL-'!$A$5:$DO$385,12,FALSE),"")</f>
        <v/>
      </c>
      <c r="FP16" s="29"/>
      <c r="FQ16" s="29" t="str">
        <f>IF(VLOOKUP(CONCATENATE($FK$6," ",FQ$9),'-RÅDATA_KVARTAL-'!$A$5:$DO$385,12,FALSE)&lt;&gt;0,VLOOKUP(CONCATENATE($FK$6," ",FQ$9),'-RÅDATA_KVARTAL-'!$A$5:$DO$385,12,FALSE),"")</f>
        <v/>
      </c>
      <c r="FR16" s="29"/>
      <c r="FS16" s="29" t="str">
        <f>IF(VLOOKUP(CONCATENATE($FK$6," ",FS$9),'-RÅDATA_KVARTAL-'!$A$5:$DO$385,12,FALSE)&lt;&gt;0,VLOOKUP(CONCATENATE($FK$6," ",FS$9),'-RÅDATA_KVARTAL-'!$A$5:$DO$385,12,FALSE),"")</f>
        <v/>
      </c>
      <c r="FT16" s="29"/>
      <c r="FU16" s="29" t="str">
        <f>IF(VLOOKUP(CONCATENATE($FK$6," ",FU$9),'-RÅDATA_KVARTAL-'!$A$5:$DO$385,12,FALSE)&lt;&gt;0,VLOOKUP(CONCATENATE($FK$6," ",FU$9),'-RÅDATA_KVARTAL-'!$A$5:$DO$385,12,FALSE),"")</f>
        <v/>
      </c>
      <c r="FV16" s="29"/>
      <c r="FW16" s="29" t="str">
        <f>IF(VLOOKUP(CONCATENATE($FK$6," ",FW$9),'-RÅDATA_KVARTAL-'!$A$5:$DO$385,12,FALSE)&lt;&gt;0,VLOOKUP(CONCATENATE($FK$6," ",FW$9),'-RÅDATA_KVARTAL-'!$A$5:$DO$385,12,FALSE),"")</f>
        <v/>
      </c>
      <c r="FX16" s="29"/>
      <c r="FY16" s="29" t="str">
        <f>IF(VLOOKUP(CONCATENATE($FK$6," ",FY$9),'-RÅDATA_KVARTAL-'!$A$5:$DO$385,12,FALSE)&lt;&gt;0,VLOOKUP(CONCATENATE($FK$6," ",FY$9),'-RÅDATA_KVARTAL-'!$A$5:$DO$385,12,FALSE),"")</f>
        <v/>
      </c>
      <c r="FZ16" s="29"/>
      <c r="GA16" s="29" t="str">
        <f>IF(VLOOKUP(CONCATENATE($FK$6," ",GA$9),'-RÅDATA_KVARTAL-'!$A$5:$DO$385,12,FALSE)&lt;&gt;0,VLOOKUP(CONCATENATE($FK$6," ",GA$9),'-RÅDATA_KVARTAL-'!$A$5:$DO$385,12,FALSE),"")</f>
        <v/>
      </c>
      <c r="GB16" s="29"/>
      <c r="GC16" s="29" t="str">
        <f>IF(VLOOKUP(CONCATENATE($FK$6," ",GC$9),'-RÅDATA_KVARTAL-'!$A$5:$DO$385,12,FALSE)&lt;&gt;0,VLOOKUP(CONCATENATE($FK$6," ",GC$9),'-RÅDATA_KVARTAL-'!$A$5:$DO$385,12,FALSE),"")</f>
        <v/>
      </c>
      <c r="GD16" s="29"/>
      <c r="GE16" s="29" t="str">
        <f>IF(VLOOKUP(CONCATENATE($FK$6," ",GE$9),'-RÅDATA_KVARTAL-'!$A$5:$DO$385,12,FALSE)&lt;&gt;0,VLOOKUP(CONCATENATE($FK$6," ",GE$9),'-RÅDATA_KVARTAL-'!$A$5:$DO$385,12,FALSE),"")</f>
        <v/>
      </c>
      <c r="GF16" s="29"/>
      <c r="GG16" s="29" t="str">
        <f>IF(VLOOKUP(CONCATENATE($FK$6," ",GG$9),'-RÅDATA_KVARTAL-'!$A$5:$DO$385,12,FALSE)&lt;&gt;0,VLOOKUP(CONCATENATE($FK$6," ",GG$9),'-RÅDATA_KVARTAL-'!$A$5:$DO$385,12,FALSE),"")</f>
        <v/>
      </c>
      <c r="GH16" s="29"/>
      <c r="GI16" s="29" t="str">
        <f>IF(VLOOKUP(CONCATENATE($FK$6," ",GI$9),'-RÅDATA_KVARTAL-'!$A$5:$DO$385,12,FALSE)&lt;&gt;0,VLOOKUP(CONCATENATE($FK$6," ",GI$9),'-RÅDATA_KVARTAL-'!$A$5:$DO$385,12,FALSE),"")</f>
        <v/>
      </c>
      <c r="GJ16" s="91"/>
      <c r="GK16" s="91"/>
      <c r="GL16" s="29" t="str">
        <f>IF(VLOOKUP(CONCATENATE($GL$6," ",GL$9),'-RÅDATA_KVARTAL-'!$A$5:$DO$385,12,FALSE)&lt;&gt;0,VLOOKUP(CONCATENATE($GL$6," ",GL$9),'-RÅDATA_KVARTAL-'!$A$5:$DO$385,12,FALSE),"")</f>
        <v/>
      </c>
      <c r="GM16" s="29"/>
      <c r="GN16" s="29" t="str">
        <f>IF(VLOOKUP(CONCATENATE($GL$6," ",GN$9),'-RÅDATA_KVARTAL-'!$A$5:$DO$385,12,FALSE)&lt;&gt;0,VLOOKUP(CONCATENATE($GL$6," ",GN$9),'-RÅDATA_KVARTAL-'!$A$5:$DO$385,12,FALSE),"")</f>
        <v/>
      </c>
      <c r="GO16" s="29"/>
      <c r="GP16" s="29" t="str">
        <f>IF(VLOOKUP(CONCATENATE($GL$6," ",GP$9),'-RÅDATA_KVARTAL-'!$A$5:$DO$385,12,FALSE)&lt;&gt;0,VLOOKUP(CONCATENATE($GL$6," ",GP$9),'-RÅDATA_KVARTAL-'!$A$5:$DO$385,12,FALSE),"")</f>
        <v/>
      </c>
      <c r="GQ16" s="29"/>
      <c r="GR16" s="29" t="str">
        <f>IF(VLOOKUP(CONCATENATE($GL$6," ",GR$9),'-RÅDATA_KVARTAL-'!$A$5:$DO$385,12,FALSE)&lt;&gt;0,VLOOKUP(CONCATENATE($GL$6," ",GR$9),'-RÅDATA_KVARTAL-'!$A$5:$DO$385,12,FALSE),"")</f>
        <v/>
      </c>
      <c r="GS16" s="29"/>
      <c r="GT16" s="29" t="str">
        <f>IF(VLOOKUP(CONCATENATE($GL$6," ",GT$9),'-RÅDATA_KVARTAL-'!$A$5:$DO$385,12,FALSE)&lt;&gt;0,VLOOKUP(CONCATENATE($GL$6," ",GT$9),'-RÅDATA_KVARTAL-'!$A$5:$DO$385,12,FALSE),"")</f>
        <v/>
      </c>
      <c r="GU16" s="29"/>
      <c r="GV16" s="29" t="str">
        <f>IF(VLOOKUP(CONCATENATE($GL$6," ",GV$9),'-RÅDATA_KVARTAL-'!$A$5:$DO$385,12,FALSE)&lt;&gt;0,VLOOKUP(CONCATENATE($GL$6," ",GV$9),'-RÅDATA_KVARTAL-'!$A$5:$DO$385,12,FALSE),"")</f>
        <v/>
      </c>
      <c r="GW16" s="29"/>
      <c r="GX16" s="29" t="str">
        <f>IF(VLOOKUP(CONCATENATE($GL$6," ",GX$9),'-RÅDATA_KVARTAL-'!$A$5:$DO$385,12,FALSE)&lt;&gt;0,VLOOKUP(CONCATENATE($GL$6," ",GX$9),'-RÅDATA_KVARTAL-'!$A$5:$DO$385,12,FALSE),"")</f>
        <v/>
      </c>
      <c r="GY16" s="29"/>
      <c r="GZ16" s="29" t="str">
        <f>IF(VLOOKUP(CONCATENATE($GL$6," ",GZ$9),'-RÅDATA_KVARTAL-'!$A$5:$DO$385,12,FALSE)&lt;&gt;0,VLOOKUP(CONCATENATE($GL$6," ",GZ$9),'-RÅDATA_KVARTAL-'!$A$5:$DO$385,12,FALSE),"")</f>
        <v/>
      </c>
      <c r="HA16" s="29"/>
      <c r="HB16" s="29" t="str">
        <f>IF(VLOOKUP(CONCATENATE($GL$6," ",HB$9),'-RÅDATA_KVARTAL-'!$A$5:$DO$385,12,FALSE)&lt;&gt;0,VLOOKUP(CONCATENATE($GL$6," ",HB$9),'-RÅDATA_KVARTAL-'!$A$5:$DO$385,12,FALSE),"")</f>
        <v/>
      </c>
      <c r="HC16" s="29"/>
      <c r="HD16" s="29" t="str">
        <f>IF(VLOOKUP(CONCATENATE($GL$6," ",HD$9),'-RÅDATA_KVARTAL-'!$A$5:$DO$385,12,FALSE)&lt;&gt;0,VLOOKUP(CONCATENATE($GL$6," ",HD$9),'-RÅDATA_KVARTAL-'!$A$5:$DO$385,12,FALSE),"")</f>
        <v/>
      </c>
      <c r="HE16" s="29"/>
      <c r="HF16" s="29" t="str">
        <f>IF(VLOOKUP(CONCATENATE($GL$6," ",HF$9),'-RÅDATA_KVARTAL-'!$A$5:$DO$385,12,FALSE)&lt;&gt;0,VLOOKUP(CONCATENATE($GL$6," ",HF$9),'-RÅDATA_KVARTAL-'!$A$5:$DO$385,12,FALSE),"")</f>
        <v/>
      </c>
      <c r="HG16" s="29"/>
      <c r="HH16" s="29" t="str">
        <f>IF(VLOOKUP(CONCATENATE($GL$6," ",HH$9),'-RÅDATA_KVARTAL-'!$A$5:$DO$385,12,FALSE)&lt;&gt;0,VLOOKUP(CONCATENATE($GL$6," ",HH$9),'-RÅDATA_KVARTAL-'!$A$5:$DO$385,12,FALSE),"")</f>
        <v/>
      </c>
      <c r="HI16" s="29"/>
      <c r="HJ16" s="29" t="str">
        <f>IF(VLOOKUP(CONCATENATE($GL$6," ",HJ$9),'-RÅDATA_KVARTAL-'!$A$5:$DO$385,12,FALSE)&lt;&gt;0,VLOOKUP(CONCATENATE($GL$6," ",HJ$9),'-RÅDATA_KVARTAL-'!$A$5:$DO$385,12,FALSE),"")</f>
        <v/>
      </c>
      <c r="HK16" s="91"/>
      <c r="HL16" s="57"/>
      <c r="HM16" s="92" t="s">
        <v>353</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55</v>
      </c>
      <c r="E18" s="29">
        <f>IF(VLOOKUP(CONCATENATE($E$6," ",E$9),'-RÅDATA_KVARTAL-'!$A$5:$DO$385,16,FALSE)&lt;&gt;0,VLOOKUP(CONCATENATE($E$6," ",E$9),'-RÅDATA_KVARTAL-'!$A$5:$DO$385,16,FALSE),"")</f>
        <v>-2069</v>
      </c>
      <c r="F18" s="29"/>
      <c r="G18" s="29">
        <f>IF(VLOOKUP(CONCATENATE($E$6," ",G$9),'-RÅDATA_KVARTAL-'!$A$5:$DO$385,16,FALSE)&lt;&gt;0,VLOOKUP(CONCATENATE($E$6," ",G$9),'-RÅDATA_KVARTAL-'!$A$5:$DO$385,16,FALSE),"")</f>
        <v>-2033</v>
      </c>
      <c r="H18" s="29"/>
      <c r="I18" s="29">
        <f>IF(VLOOKUP(CONCATENATE($E$6," ",I$9),'-RÅDATA_KVARTAL-'!$A$5:$DO$385,16,FALSE)&lt;&gt;0,VLOOKUP(CONCATENATE($E$6," ",I$9),'-RÅDATA_KVARTAL-'!$A$5:$DO$385,16,FALSE),"")</f>
        <v>-2985</v>
      </c>
      <c r="J18" s="29"/>
      <c r="K18" s="29">
        <f>IF(VLOOKUP(CONCATENATE($E$6," ",K$9),'-RÅDATA_KVARTAL-'!$A$5:$DO$385,16,FALSE)&lt;&gt;0,VLOOKUP(CONCATENATE($E$6," ",K$9),'-RÅDATA_KVARTAL-'!$A$5:$DO$385,16,FALSE),"")</f>
        <v>-2976</v>
      </c>
      <c r="L18" s="29"/>
      <c r="M18" s="29">
        <f>IF(VLOOKUP(CONCATENATE($E$6," ",M$9),'-RÅDATA_KVARTAL-'!$A$5:$DO$385,16,FALSE)&lt;&gt;0,VLOOKUP(CONCATENATE($E$6," ",M$9),'-RÅDATA_KVARTAL-'!$A$5:$DO$385,16,FALSE),"")</f>
        <v>-3909</v>
      </c>
      <c r="N18" s="29"/>
      <c r="O18" s="29">
        <f>IF(VLOOKUP(CONCATENATE($E$6," ",O$9),'-RÅDATA_KVARTAL-'!$A$5:$DO$385,16,FALSE)&lt;&gt;0,VLOOKUP(CONCATENATE($E$6," ",O$9),'-RÅDATA_KVARTAL-'!$A$5:$DO$385,16,FALSE),"")</f>
        <v>-3354</v>
      </c>
      <c r="P18" s="29"/>
      <c r="Q18" s="29">
        <f>IF(VLOOKUP(CONCATENATE($E$6," ",Q$9),'-RÅDATA_KVARTAL-'!$A$5:$DO$385,16,FALSE)&lt;&gt;0,VLOOKUP(CONCATENATE($E$6," ",Q$9),'-RÅDATA_KVARTAL-'!$A$5:$DO$385,16,FALSE),"")</f>
        <v>-5217</v>
      </c>
      <c r="R18" s="29"/>
      <c r="S18" s="29">
        <f>IF(VLOOKUP(CONCATENATE($E$6," ",S$9),'-RÅDATA_KVARTAL-'!$A$5:$DO$385,16,FALSE)&lt;&gt;0,VLOOKUP(CONCATENATE($E$6," ",S$9),'-RÅDATA_KVARTAL-'!$A$5:$DO$385,16,FALSE),"")</f>
        <v>-4930</v>
      </c>
      <c r="T18" s="29"/>
      <c r="U18" s="29">
        <f>IF(VLOOKUP(CONCATENATE($E$6," ",U$9),'-RÅDATA_KVARTAL-'!$A$5:$DO$385,16,FALSE)&lt;&gt;0,VLOOKUP(CONCATENATE($E$6," ",U$9),'-RÅDATA_KVARTAL-'!$A$5:$DO$385,16,FALSE),"")</f>
        <v>-5671</v>
      </c>
      <c r="V18" s="29"/>
      <c r="W18" s="29">
        <f>IF(VLOOKUP(CONCATENATE($E$6," ",W$9),'-RÅDATA_KVARTAL-'!$A$5:$DO$385,16,FALSE)&lt;&gt;0,VLOOKUP(CONCATENATE($E$6," ",W$9),'-RÅDATA_KVARTAL-'!$A$5:$DO$385,16,FALSE),"")</f>
        <v>-6362</v>
      </c>
      <c r="X18" s="29"/>
      <c r="Y18" s="29">
        <f>IF(VLOOKUP(CONCATENATE($E$6," ",Y$9),'-RÅDATA_KVARTAL-'!$A$5:$DO$385,16,FALSE)&lt;&gt;0,VLOOKUP(CONCATENATE($E$6," ",Y$9),'-RÅDATA_KVARTAL-'!$A$5:$DO$385,16,FALSE),"")</f>
        <v>-5091</v>
      </c>
      <c r="Z18" s="29"/>
      <c r="AA18" s="29">
        <f>IF(VLOOKUP(CONCATENATE($E$6," ",AA$9),'-RÅDATA_KVARTAL-'!$A$5:$DO$385,16,FALSE)&lt;&gt;0,VLOOKUP(CONCATENATE($E$6," ",AA$9),'-RÅDATA_KVARTAL-'!$A$5:$DO$385,16,FALSE),"")</f>
        <v>-3388</v>
      </c>
      <c r="AB18" s="29"/>
      <c r="AC18" s="29">
        <f>IF(VLOOKUP(CONCATENATE($E$6," ",AC$9),'-RÅDATA_KVARTAL-'!$A$5:$DO$385,16,FALSE)&lt;&gt;0,VLOOKUP(CONCATENATE($E$6," ",AC$9),'-RÅDATA_KVARTAL-'!$A$5:$DO$385,16,FALSE),"")</f>
        <v>-47985</v>
      </c>
      <c r="AD18" s="93"/>
      <c r="AE18" s="93"/>
      <c r="AF18" s="29">
        <f>IF(VLOOKUP(CONCATENATE($AF$6," ",AF$9),'-RÅDATA_KVARTAL-'!$A$5:$DO$385,16,FALSE)&lt;&gt;0,VLOOKUP(CONCATENATE($AF$6," ",AF$9),'-RÅDATA_KVARTAL-'!$A$5:$DO$385,16,FALSE),"")</f>
        <v>-2865</v>
      </c>
      <c r="AG18" s="29"/>
      <c r="AH18" s="29">
        <f>IF(VLOOKUP(CONCATENATE($AF$6," ",AH$9),'-RÅDATA_KVARTAL-'!$A$5:$DO$385,16,FALSE)&lt;&gt;0,VLOOKUP(CONCATENATE($AF$6," ",AH$9),'-RÅDATA_KVARTAL-'!$A$5:$DO$385,16,FALSE),"")</f>
        <v>-2583</v>
      </c>
      <c r="AI18" s="29"/>
      <c r="AJ18" s="29">
        <f>IF(VLOOKUP(CONCATENATE($AF$6," ",AJ$9),'-RÅDATA_KVARTAL-'!$A$5:$DO$385,16,FALSE)&lt;&gt;0,VLOOKUP(CONCATENATE($AF$6," ",AJ$9),'-RÅDATA_KVARTAL-'!$A$5:$DO$385,16,FALSE),"")</f>
        <v>-2867</v>
      </c>
      <c r="AK18" s="29"/>
      <c r="AL18" s="29">
        <f>IF(VLOOKUP(CONCATENATE($AF$6," ",AL$9),'-RÅDATA_KVARTAL-'!$A$5:$DO$385,16,FALSE)&lt;&gt;0,VLOOKUP(CONCATENATE($AF$6," ",AL$9),'-RÅDATA_KVARTAL-'!$A$5:$DO$385,16,FALSE),"")</f>
        <v>-4036</v>
      </c>
      <c r="AM18" s="29"/>
      <c r="AN18" s="29">
        <f>IF(VLOOKUP(CONCATENATE($AF$6," ",AN$9),'-RÅDATA_KVARTAL-'!$A$5:$DO$385,16,FALSE)&lt;&gt;0,VLOOKUP(CONCATENATE($AF$6," ",AN$9),'-RÅDATA_KVARTAL-'!$A$5:$DO$385,16,FALSE),"")</f>
        <v>-4502</v>
      </c>
      <c r="AO18" s="29"/>
      <c r="AP18" s="29">
        <f>IF(VLOOKUP(CONCATENATE($AF$6," ",AP$9),'-RÅDATA_KVARTAL-'!$A$5:$DO$385,16,FALSE)&lt;&gt;0,VLOOKUP(CONCATENATE($AF$6," ",AP$9),'-RÅDATA_KVARTAL-'!$A$5:$DO$385,16,FALSE),"")</f>
        <v>-4921</v>
      </c>
      <c r="AQ18" s="29"/>
      <c r="AR18" s="29">
        <f>IF(VLOOKUP(CONCATENATE($AF$6," ",AR$9),'-RÅDATA_KVARTAL-'!$A$5:$DO$385,16,FALSE)&lt;&gt;0,VLOOKUP(CONCATENATE($AF$6," ",AR$9),'-RÅDATA_KVARTAL-'!$A$5:$DO$385,16,FALSE),"")</f>
        <v>-4109</v>
      </c>
      <c r="AS18" s="29"/>
      <c r="AT18" s="29">
        <f>IF(VLOOKUP(CONCATENATE($AF$6," ",AT$9),'-RÅDATA_KVARTAL-'!$A$5:$DO$385,16,FALSE)&lt;&gt;0,VLOOKUP(CONCATENATE($AF$6," ",AT$9),'-RÅDATA_KVARTAL-'!$A$5:$DO$385,16,FALSE),"")</f>
        <v>-4642</v>
      </c>
      <c r="AU18" s="29"/>
      <c r="AV18" s="29">
        <f>IF(VLOOKUP(CONCATENATE($AF$6," ",AV$9),'-RÅDATA_KVARTAL-'!$A$5:$DO$385,16,FALSE)&lt;&gt;0,VLOOKUP(CONCATENATE($AF$6," ",AV$9),'-RÅDATA_KVARTAL-'!$A$5:$DO$385,16,FALSE),"")</f>
        <v>-3342</v>
      </c>
      <c r="AW18" s="29"/>
      <c r="AX18" s="29">
        <f>IF(VLOOKUP(CONCATENATE($AF$6," ",AX$9),'-RÅDATA_KVARTAL-'!$A$5:$DO$385,16,FALSE)&lt;&gt;0,VLOOKUP(CONCATENATE($AF$6," ",AX$9),'-RÅDATA_KVARTAL-'!$A$5:$DO$385,16,FALSE),"")</f>
        <v>-4122</v>
      </c>
      <c r="AY18" s="29"/>
      <c r="AZ18" s="29">
        <f>IF(VLOOKUP(CONCATENATE($AF$6," ",AZ$9),'-RÅDATA_KVARTAL-'!$A$5:$DO$385,16,FALSE)&lt;&gt;0,VLOOKUP(CONCATENATE($AF$6," ",AZ$9),'-RÅDATA_KVARTAL-'!$A$5:$DO$385,16,FALSE),"")</f>
        <v>-3904</v>
      </c>
      <c r="BA18" s="29"/>
      <c r="BB18" s="29">
        <f>IF(VLOOKUP(CONCATENATE($AF$6," ",BB$9),'-RÅDATA_KVARTAL-'!$A$5:$DO$385,16,FALSE)&lt;&gt;0,VLOOKUP(CONCATENATE($AF$6," ",BB$9),'-RÅDATA_KVARTAL-'!$A$5:$DO$385,16,FALSE),"")</f>
        <v>-2233</v>
      </c>
      <c r="BC18" s="29"/>
      <c r="BD18" s="29">
        <f>IF(VLOOKUP(CONCATENATE($AF$6," ",BD$9),'-RÅDATA_KVARTAL-'!$A$5:$DO$385,16,FALSE)&lt;&gt;0,VLOOKUP(CONCATENATE($AF$6," ",BD$9),'-RÅDATA_KVARTAL-'!$A$5:$DO$385,16,FALSE),"")</f>
        <v>-44126</v>
      </c>
      <c r="BE18" s="93"/>
      <c r="BF18" s="93"/>
      <c r="BG18" s="29">
        <f>IF(VLOOKUP(CONCATENATE($BG$6," ",BG$9),'-RÅDATA_KVARTAL-'!$A$5:$DO$385,16,FALSE)&lt;&gt;0,VLOOKUP(CONCATENATE($BG$6," ",BG$9),'-RÅDATA_KVARTAL-'!$A$5:$DO$385,16,FALSE),"")</f>
        <v>-1164</v>
      </c>
      <c r="BH18" s="29"/>
      <c r="BI18" s="29">
        <f>IF(VLOOKUP(CONCATENATE($BG$6," ",BI$9),'-RÅDATA_KVARTAL-'!$A$5:$DO$385,16,FALSE)&lt;&gt;0,VLOOKUP(CONCATENATE($BG$6," ",BI$9),'-RÅDATA_KVARTAL-'!$A$5:$DO$385,16,FALSE),"")</f>
        <v>-1127</v>
      </c>
      <c r="BJ18" s="29"/>
      <c r="BK18" s="29">
        <f>IF(VLOOKUP(CONCATENATE($BG$6," ",BK$9),'-RÅDATA_KVARTAL-'!$A$5:$DO$385,16,FALSE)&lt;&gt;0,VLOOKUP(CONCATENATE($BG$6," ",BK$9),'-RÅDATA_KVARTAL-'!$A$5:$DO$385,16,FALSE),"")</f>
        <v>-1512</v>
      </c>
      <c r="BL18" s="29"/>
      <c r="BM18" s="29">
        <f>IF(VLOOKUP(CONCATENATE($BG$6," ",BM$9),'-RÅDATA_KVARTAL-'!$A$5:$DO$385,16,FALSE)&lt;&gt;0,VLOOKUP(CONCATENATE($BG$6," ",BM$9),'-RÅDATA_KVARTAL-'!$A$5:$DO$385,16,FALSE),"")</f>
        <v>-3695</v>
      </c>
      <c r="BN18" s="29"/>
      <c r="BO18" s="29">
        <f>IF(VLOOKUP(CONCATENATE($BG$6," ",BO$9),'-RÅDATA_KVARTAL-'!$A$5:$DO$385,16,FALSE)&lt;&gt;0,VLOOKUP(CONCATENATE($BG$6," ",BO$9),'-RÅDATA_KVARTAL-'!$A$5:$DO$385,16,FALSE),"")</f>
        <v>-2893</v>
      </c>
      <c r="BP18" s="29"/>
      <c r="BQ18" s="29">
        <f>IF(VLOOKUP(CONCATENATE($BG$6," ",BQ$9),'-RÅDATA_KVARTAL-'!$A$5:$DO$385,16,FALSE)&lt;&gt;0,VLOOKUP(CONCATENATE($BG$6," ",BQ$9),'-RÅDATA_KVARTAL-'!$A$5:$DO$385,16,FALSE),"")</f>
        <v>-2343</v>
      </c>
      <c r="BR18" s="29"/>
      <c r="BS18" s="29">
        <f>IF(VLOOKUP(CONCATENATE($BG$6," ",BS$9),'-RÅDATA_KVARTAL-'!$A$5:$DO$385,16,FALSE)&lt;&gt;0,VLOOKUP(CONCATENATE($BG$6," ",BS$9),'-RÅDATA_KVARTAL-'!$A$5:$DO$385,16,FALSE),"")</f>
        <v>-4293</v>
      </c>
      <c r="BT18" s="29"/>
      <c r="BU18" s="29">
        <f>IF(VLOOKUP(CONCATENATE($BG$6," ",BU$9),'-RÅDATA_KVARTAL-'!$A$5:$DO$385,16,FALSE)&lt;&gt;0,VLOOKUP(CONCATENATE($BG$6," ",BU$9),'-RÅDATA_KVARTAL-'!$A$5:$DO$385,16,FALSE),"")</f>
        <v>-3890</v>
      </c>
      <c r="BV18" s="29"/>
      <c r="BW18" s="29">
        <f>IF(VLOOKUP(CONCATENATE($BG$6," ",BW$9),'-RÅDATA_KVARTAL-'!$A$5:$DO$385,16,FALSE)&lt;&gt;0,VLOOKUP(CONCATENATE($BG$6," ",BW$9),'-RÅDATA_KVARTAL-'!$A$5:$DO$385,16,FALSE),"")</f>
        <v>-4016</v>
      </c>
      <c r="BX18" s="29"/>
      <c r="BY18" s="29">
        <f>IF(VLOOKUP(CONCATENATE($BG$6," ",BY$9),'-RÅDATA_KVARTAL-'!$A$5:$DO$385,16,FALSE)&lt;&gt;0,VLOOKUP(CONCATENATE($BG$6," ",BY$9),'-RÅDATA_KVARTAL-'!$A$5:$DO$385,16,FALSE),"")</f>
        <v>-4557</v>
      </c>
      <c r="BZ18" s="29"/>
      <c r="CA18" s="29">
        <f>IF(VLOOKUP(CONCATENATE($BG$6," ",CA$9),'-RÅDATA_KVARTAL-'!$A$5:$DO$385,16,FALSE)&lt;&gt;0,VLOOKUP(CONCATENATE($BG$6," ",CA$9),'-RÅDATA_KVARTAL-'!$A$5:$DO$385,16,FALSE),"")</f>
        <v>-6550</v>
      </c>
      <c r="CB18" s="29"/>
      <c r="CC18" s="29">
        <f>IF(VLOOKUP(CONCATENATE($BG$6," ",CC$9),'-RÅDATA_KVARTAL-'!$A$5:$DO$385,16,FALSE)&lt;&gt;0,VLOOKUP(CONCATENATE($BG$6," ",CC$9),'-RÅDATA_KVARTAL-'!$A$5:$DO$385,16,FALSE),"")</f>
        <v>-3476</v>
      </c>
      <c r="CD18" s="29"/>
      <c r="CE18" s="29">
        <f>IF(VLOOKUP(CONCATENATE($BG$6," ",CE$9),'-RÅDATA_KVARTAL-'!$A$5:$DO$385,16,FALSE)&lt;&gt;0,VLOOKUP(CONCATENATE($BG$6," ",CE$9),'-RÅDATA_KVARTAL-'!$A$5:$DO$385,16,FALSE),"")</f>
        <v>-39516</v>
      </c>
      <c r="CF18" s="93"/>
      <c r="CG18" s="93"/>
      <c r="CH18" s="29">
        <f>IF(VLOOKUP(CONCATENATE($CH$6," ",CH$9),'-RÅDATA_KVARTAL-'!$A$5:$DO$385,16,FALSE)&lt;&gt;0,VLOOKUP(CONCATENATE($CH$6," ",CH$9),'-RÅDATA_KVARTAL-'!$A$5:$DO$385,16,FALSE),"")</f>
        <v>-1580</v>
      </c>
      <c r="CI18" s="29"/>
      <c r="CJ18" s="29">
        <f>IF(VLOOKUP(CONCATENATE($CH$6," ",CJ$9),'-RÅDATA_KVARTAL-'!$A$5:$DO$385,16,FALSE)&lt;&gt;0,VLOOKUP(CONCATENATE($CH$6," ",CJ$9),'-RÅDATA_KVARTAL-'!$A$5:$DO$385,16,FALSE),"")</f>
        <v>-2963</v>
      </c>
      <c r="CK18" s="29"/>
      <c r="CL18" s="29">
        <f>IF(VLOOKUP(CONCATENATE($CH$6," ",CL$9),'-RÅDATA_KVARTAL-'!$A$5:$DO$385,16,FALSE)&lt;&gt;0,VLOOKUP(CONCATENATE($CH$6," ",CL$9),'-RÅDATA_KVARTAL-'!$A$5:$DO$385,16,FALSE),"")</f>
        <v>-3945</v>
      </c>
      <c r="CM18" s="29"/>
      <c r="CN18" s="29">
        <f>IF(VLOOKUP(CONCATENATE($CH$6," ",CN$9),'-RÅDATA_KVARTAL-'!$A$5:$DO$385,16,FALSE)&lt;&gt;0,VLOOKUP(CONCATENATE($CH$6," ",CN$9),'-RÅDATA_KVARTAL-'!$A$5:$DO$385,16,FALSE),"")</f>
        <v>-3010</v>
      </c>
      <c r="CO18" s="29"/>
      <c r="CP18" s="29">
        <f>IF(VLOOKUP(CONCATENATE($CH$6," ",CP$9),'-RÅDATA_KVARTAL-'!$A$5:$DO$385,16,FALSE)&lt;&gt;0,VLOOKUP(CONCATENATE($CH$6," ",CP$9),'-RÅDATA_KVARTAL-'!$A$5:$DO$385,16,FALSE),"")</f>
        <v>-3620</v>
      </c>
      <c r="CQ18" s="29"/>
      <c r="CR18" s="29">
        <f>IF(VLOOKUP(CONCATENATE($CH$6," ",CR$9),'-RÅDATA_KVARTAL-'!$A$5:$DO$385,16,FALSE)&lt;&gt;0,VLOOKUP(CONCATENATE($CH$6," ",CR$9),'-RÅDATA_KVARTAL-'!$A$5:$DO$385,16,FALSE),"")</f>
        <v>-2717</v>
      </c>
      <c r="CS18" s="29"/>
      <c r="CT18" s="29">
        <f>IF(VLOOKUP(CONCATENATE($CH$6," ",CT$9),'-RÅDATA_KVARTAL-'!$A$5:$DO$385,16,FALSE)&lt;&gt;0,VLOOKUP(CONCATENATE($CH$6," ",CT$9),'-RÅDATA_KVARTAL-'!$A$5:$DO$385,16,FALSE),"")</f>
        <v>-3612</v>
      </c>
      <c r="CU18" s="29"/>
      <c r="CV18" s="29">
        <f>IF(VLOOKUP(CONCATENATE($CH$6," ",CV$9),'-RÅDATA_KVARTAL-'!$A$5:$DO$385,16,FALSE)&lt;&gt;0,VLOOKUP(CONCATENATE($CH$6," ",CV$9),'-RÅDATA_KVARTAL-'!$A$5:$DO$385,16,FALSE),"")</f>
        <v>-3280</v>
      </c>
      <c r="CW18" s="29"/>
      <c r="CX18" s="29">
        <f>IF(VLOOKUP(CONCATENATE($CH$6," ",CX$9),'-RÅDATA_KVARTAL-'!$A$5:$DO$385,16,FALSE)&lt;&gt;0,VLOOKUP(CONCATENATE($CH$6," ",CX$9),'-RÅDATA_KVARTAL-'!$A$5:$DO$385,16,FALSE),"")</f>
        <v>-3633</v>
      </c>
      <c r="CY18" s="29"/>
      <c r="CZ18" s="29">
        <f>IF(VLOOKUP(CONCATENATE($CH$6," ",CZ$9),'-RÅDATA_KVARTAL-'!$A$5:$DO$385,16,FALSE)&lt;&gt;0,VLOOKUP(CONCATENATE($CH$6," ",CZ$9),'-RÅDATA_KVARTAL-'!$A$5:$DO$385,16,FALSE),"")</f>
        <v>-3899</v>
      </c>
      <c r="DA18" s="29"/>
      <c r="DB18" s="29">
        <f>IF(VLOOKUP(CONCATENATE($CH$6," ",DB$9),'-RÅDATA_KVARTAL-'!$A$5:$DO$385,16,FALSE)&lt;&gt;0,VLOOKUP(CONCATENATE($CH$6," ",DB$9),'-RÅDATA_KVARTAL-'!$A$5:$DO$385,16,FALSE),"")</f>
        <v>-5362</v>
      </c>
      <c r="DC18" s="29"/>
      <c r="DD18" s="29">
        <f>IF(VLOOKUP(CONCATENATE($CH$6," ",DD$9),'-RÅDATA_KVARTAL-'!$A$5:$DO$385,16,FALSE)&lt;&gt;0,VLOOKUP(CONCATENATE($CH$6," ",DD$9),'-RÅDATA_KVARTAL-'!$A$5:$DO$385,16,FALSE),"")</f>
        <v>-3779</v>
      </c>
      <c r="DE18" s="29"/>
      <c r="DF18" s="29">
        <f>IF(VLOOKUP(CONCATENATE($CH$6," ",DF$9),'-RÅDATA_KVARTAL-'!$A$5:$DO$385,16,FALSE)&lt;&gt;0,VLOOKUP(CONCATENATE($CH$6," ",DF$9),'-RÅDATA_KVARTAL-'!$A$5:$DO$385,16,FALSE),"")</f>
        <v>-41400</v>
      </c>
      <c r="DG18" s="93"/>
      <c r="DH18" s="93"/>
      <c r="DI18" s="29">
        <f>IF(VLOOKUP(CONCATENATE($DI$6," ",DI$9),'-RÅDATA_KVARTAL-'!$A$5:$DO$385,16,FALSE)&lt;&gt;0,VLOOKUP(CONCATENATE($DI$6," ",DI$9),'-RÅDATA_KVARTAL-'!$A$5:$DO$385,16,FALSE),"")</f>
        <v>-2349</v>
      </c>
      <c r="DJ18" s="29"/>
      <c r="DK18" s="29">
        <f>IF(VLOOKUP(CONCATENATE($DI$6," ",DK$9),'-RÅDATA_KVARTAL-'!$A$5:$DO$385,16,FALSE)&lt;&gt;0,VLOOKUP(CONCATENATE($DI$6," ",DK$9),'-RÅDATA_KVARTAL-'!$A$5:$DO$385,16,FALSE),"")</f>
        <v>-2164</v>
      </c>
      <c r="DL18" s="29"/>
      <c r="DM18" s="29">
        <f>IF(VLOOKUP(CONCATENATE($DI$6," ",DM$9),'-RÅDATA_KVARTAL-'!$A$5:$DO$385,16,FALSE)&lt;&gt;0,VLOOKUP(CONCATENATE($DI$6," ",DM$9),'-RÅDATA_KVARTAL-'!$A$5:$DO$385,16,FALSE),"")</f>
        <v>-3234</v>
      </c>
      <c r="DN18" s="29"/>
      <c r="DO18" s="29">
        <f>IF(VLOOKUP(CONCATENATE($DI$6," ",DO$9),'-RÅDATA_KVARTAL-'!$A$5:$DO$385,16,FALSE)&lt;&gt;0,VLOOKUP(CONCATENATE($DI$6," ",DO$9),'-RÅDATA_KVARTAL-'!$A$5:$DO$385,16,FALSE),"")</f>
        <v>-4882</v>
      </c>
      <c r="DP18" s="29"/>
      <c r="DQ18" s="29">
        <f>IF(VLOOKUP(CONCATENATE($DI$6," ",DQ$9),'-RÅDATA_KVARTAL-'!$A$5:$DO$385,16,FALSE)&lt;&gt;0,VLOOKUP(CONCATENATE($DI$6," ",DQ$9),'-RÅDATA_KVARTAL-'!$A$5:$DO$385,16,FALSE),"")</f>
        <v>-4252</v>
      </c>
      <c r="DR18" s="29"/>
      <c r="DS18" s="29">
        <f>IF(VLOOKUP(CONCATENATE($DI$6," ",DS$9),'-RÅDATA_KVARTAL-'!$A$5:$DO$385,16,FALSE)&lt;&gt;0,VLOOKUP(CONCATENATE($DI$6," ",DS$9),'-RÅDATA_KVARTAL-'!$A$5:$DO$385,16,FALSE),"")</f>
        <v>-5111</v>
      </c>
      <c r="DT18" s="29"/>
      <c r="DU18" s="29" t="str">
        <f>IF(VLOOKUP(CONCATENATE($DI$6," ",DU$9),'-RÅDATA_KVARTAL-'!$A$5:$DO$385,16,FALSE)&lt;&gt;0,VLOOKUP(CONCATENATE($DI$6," ",DU$9),'-RÅDATA_KVARTAL-'!$A$5:$DO$385,16,FALSE),"")</f>
        <v/>
      </c>
      <c r="DV18" s="29"/>
      <c r="DW18" s="29" t="str">
        <f>IF(VLOOKUP(CONCATENATE($DI$6," ",DW$9),'-RÅDATA_KVARTAL-'!$A$5:$DO$385,16,FALSE)&lt;&gt;0,VLOOKUP(CONCATENATE($DI$6," ",DW$9),'-RÅDATA_KVARTAL-'!$A$5:$DO$385,16,FALSE),"")</f>
        <v/>
      </c>
      <c r="DX18" s="29"/>
      <c r="DY18" s="29" t="str">
        <f>IF(VLOOKUP(CONCATENATE($DI$6," ",DY$9),'-RÅDATA_KVARTAL-'!$A$5:$DO$385,16,FALSE)&lt;&gt;0,VLOOKUP(CONCATENATE($DI$6," ",DY$9),'-RÅDATA_KVARTAL-'!$A$5:$DO$385,16,FALSE),"")</f>
        <v/>
      </c>
      <c r="DZ18" s="29"/>
      <c r="EA18" s="29" t="str">
        <f>IF(VLOOKUP(CONCATENATE($DI$6," ",EA$9),'-RÅDATA_KVARTAL-'!$A$5:$DO$385,16,FALSE)&lt;&gt;0,VLOOKUP(CONCATENATE($DI$6," ",EA$9),'-RÅDATA_KVARTAL-'!$A$5:$DO$385,16,FALSE),"")</f>
        <v/>
      </c>
      <c r="EB18" s="29"/>
      <c r="EC18" s="29" t="str">
        <f>IF(VLOOKUP(CONCATENATE($DI$6," ",EC$9),'-RÅDATA_KVARTAL-'!$A$5:$DO$385,16,FALSE)&lt;&gt;0,VLOOKUP(CONCATENATE($DI$6," ",EC$9),'-RÅDATA_KVARTAL-'!$A$5:$DO$385,16,FALSE),"")</f>
        <v/>
      </c>
      <c r="ED18" s="29"/>
      <c r="EE18" s="29" t="str">
        <f>IF(VLOOKUP(CONCATENATE($DI$6," ",EE$9),'-RÅDATA_KVARTAL-'!$A$5:$DO$385,16,FALSE)&lt;&gt;0,VLOOKUP(CONCATENATE($DI$6," ",EE$9),'-RÅDATA_KVARTAL-'!$A$5:$DO$385,16,FALSE),"")</f>
        <v/>
      </c>
      <c r="EF18" s="29"/>
      <c r="EG18" s="29">
        <f>IF(VLOOKUP(CONCATENATE($DI$6," ",EG$9),'-RÅDATA_KVARTAL-'!$A$5:$DO$385,16,FALSE)&lt;&gt;0,VLOOKUP(CONCATENATE($DI$6," ",EG$9),'-RÅDATA_KVARTAL-'!$A$5:$DO$385,16,FALSE),"")</f>
        <v>-21992</v>
      </c>
      <c r="EH18" s="93"/>
      <c r="EI18" s="93"/>
      <c r="EJ18" s="29" t="str">
        <f>IF(VLOOKUP(CONCATENATE($EJ$6," ",EJ$9),'-RÅDATA_KVARTAL-'!$A$5:$DO$385,16,FALSE)&lt;&gt;0,VLOOKUP(CONCATENATE($EJ$6," ",EJ$9),'-RÅDATA_KVARTAL-'!$A$5:$DO$385,16,FALSE),"")</f>
        <v/>
      </c>
      <c r="EK18" s="29"/>
      <c r="EL18" s="29" t="str">
        <f>IF(VLOOKUP(CONCATENATE($EJ$6," ",EL$9),'-RÅDATA_KVARTAL-'!$A$5:$DO$385,16,FALSE)&lt;&gt;0,VLOOKUP(CONCATENATE($EJ$6," ",EL$9),'-RÅDATA_KVARTAL-'!$A$5:$DO$385,16,FALSE),"")</f>
        <v/>
      </c>
      <c r="EM18" s="29"/>
      <c r="EN18" s="29" t="str">
        <f>IF(VLOOKUP(CONCATENATE($EJ$6," ",EN$9),'-RÅDATA_KVARTAL-'!$A$5:$DO$385,16,FALSE)&lt;&gt;0,VLOOKUP(CONCATENATE($EJ$6," ",EN$9),'-RÅDATA_KVARTAL-'!$A$5:$DO$385,16,FALSE),"")</f>
        <v/>
      </c>
      <c r="EO18" s="29"/>
      <c r="EP18" s="29" t="str">
        <f>IF(VLOOKUP(CONCATENATE($EJ$6," ",EP$9),'-RÅDATA_KVARTAL-'!$A$5:$DO$385,16,FALSE)&lt;&gt;0,VLOOKUP(CONCATENATE($EJ$6," ",EP$9),'-RÅDATA_KVARTAL-'!$A$5:$DO$385,16,FALSE),"")</f>
        <v/>
      </c>
      <c r="EQ18" s="29"/>
      <c r="ER18" s="29" t="str">
        <f>IF(VLOOKUP(CONCATENATE($EJ$6," ",ER$9),'-RÅDATA_KVARTAL-'!$A$5:$DO$385,16,FALSE)&lt;&gt;0,VLOOKUP(CONCATENATE($EJ$6," ",ER$9),'-RÅDATA_KVARTAL-'!$A$5:$DO$385,16,FALSE),"")</f>
        <v/>
      </c>
      <c r="ES18" s="29"/>
      <c r="ET18" s="29" t="str">
        <f>IF(VLOOKUP(CONCATENATE($EJ$6," ",ET$9),'-RÅDATA_KVARTAL-'!$A$5:$DO$385,16,FALSE)&lt;&gt;0,VLOOKUP(CONCATENATE($EJ$6," ",ET$9),'-RÅDATA_KVARTAL-'!$A$5:$DO$385,16,FALSE),"")</f>
        <v/>
      </c>
      <c r="EU18" s="29"/>
      <c r="EV18" s="29" t="str">
        <f>IF(VLOOKUP(CONCATENATE($EJ$6," ",EV$9),'-RÅDATA_KVARTAL-'!$A$5:$DO$385,16,FALSE)&lt;&gt;0,VLOOKUP(CONCATENATE($EJ$6," ",EV$9),'-RÅDATA_KVARTAL-'!$A$5:$DO$385,16,FALSE),"")</f>
        <v/>
      </c>
      <c r="EW18" s="29"/>
      <c r="EX18" s="29" t="str">
        <f>IF(VLOOKUP(CONCATENATE($EJ$6," ",EX$9),'-RÅDATA_KVARTAL-'!$A$5:$DO$385,16,FALSE)&lt;&gt;0,VLOOKUP(CONCATENATE($EJ$6," ",EX$9),'-RÅDATA_KVARTAL-'!$A$5:$DO$385,16,FALSE),"")</f>
        <v/>
      </c>
      <c r="EY18" s="29"/>
      <c r="EZ18" s="29" t="str">
        <f>IF(VLOOKUP(CONCATENATE($EJ$6," ",EZ$9),'-RÅDATA_KVARTAL-'!$A$5:$DO$385,16,FALSE)&lt;&gt;0,VLOOKUP(CONCATENATE($EJ$6," ",EZ$9),'-RÅDATA_KVARTAL-'!$A$5:$DO$385,16,FALSE),"")</f>
        <v/>
      </c>
      <c r="FA18" s="29"/>
      <c r="FB18" s="29" t="str">
        <f>IF(VLOOKUP(CONCATENATE($EJ$6," ",FB$9),'-RÅDATA_KVARTAL-'!$A$5:$DO$385,16,FALSE)&lt;&gt;0,VLOOKUP(CONCATENATE($EJ$6," ",FB$9),'-RÅDATA_KVARTAL-'!$A$5:$DO$385,16,FALSE),"")</f>
        <v/>
      </c>
      <c r="FC18" s="29"/>
      <c r="FD18" s="29" t="str">
        <f>IF(VLOOKUP(CONCATENATE($EJ$6," ",FD$9),'-RÅDATA_KVARTAL-'!$A$5:$DO$385,16,FALSE)&lt;&gt;0,VLOOKUP(CONCATENATE($EJ$6," ",FD$9),'-RÅDATA_KVARTAL-'!$A$5:$DO$385,16,FALSE),"")</f>
        <v/>
      </c>
      <c r="FE18" s="29"/>
      <c r="FF18" s="29" t="str">
        <f>IF(VLOOKUP(CONCATENATE($EJ$6," ",FF$9),'-RÅDATA_KVARTAL-'!$A$5:$DO$385,16,FALSE)&lt;&gt;0,VLOOKUP(CONCATENATE($EJ$6," ",FF$9),'-RÅDATA_KVARTAL-'!$A$5:$DO$385,16,FALSE),"")</f>
        <v/>
      </c>
      <c r="FG18" s="29"/>
      <c r="FH18" s="29" t="str">
        <f>IF(VLOOKUP(CONCATENATE($EJ$6," ",FH$9),'-RÅDATA_KVARTAL-'!$A$5:$DO$385,16,FALSE)&lt;&gt;0,VLOOKUP(CONCATENATE($EJ$6," ",FH$9),'-RÅDATA_KVARTAL-'!$A$5:$DO$385,16,FALSE),"")</f>
        <v/>
      </c>
      <c r="FI18" s="93"/>
      <c r="FJ18" s="93"/>
      <c r="FK18" s="29" t="str">
        <f>IF(VLOOKUP(CONCATENATE($FK$6," ",FK$9),'-RÅDATA_KVARTAL-'!$A$5:$DO$385,16,FALSE)&lt;&gt;0,VLOOKUP(CONCATENATE($FK$6," ",FK$9),'-RÅDATA_KVARTAL-'!$A$5:$DO$385,16,FALSE),"")</f>
        <v/>
      </c>
      <c r="FL18" s="29"/>
      <c r="FM18" s="29" t="str">
        <f>IF(VLOOKUP(CONCATENATE($FK$6," ",FM$9),'-RÅDATA_KVARTAL-'!$A$5:$DO$385,16,FALSE)&lt;&gt;0,VLOOKUP(CONCATENATE($FK$6," ",FM$9),'-RÅDATA_KVARTAL-'!$A$5:$DO$385,16,FALSE),"")</f>
        <v/>
      </c>
      <c r="FN18" s="29"/>
      <c r="FO18" s="29" t="str">
        <f>IF(VLOOKUP(CONCATENATE($FK$6," ",FO$9),'-RÅDATA_KVARTAL-'!$A$5:$DO$385,16,FALSE)&lt;&gt;0,VLOOKUP(CONCATENATE($FK$6," ",FO$9),'-RÅDATA_KVARTAL-'!$A$5:$DO$385,16,FALSE),"")</f>
        <v/>
      </c>
      <c r="FP18" s="29"/>
      <c r="FQ18" s="29" t="str">
        <f>IF(VLOOKUP(CONCATENATE($FK$6," ",FQ$9),'-RÅDATA_KVARTAL-'!$A$5:$DO$385,16,FALSE)&lt;&gt;0,VLOOKUP(CONCATENATE($FK$6," ",FQ$9),'-RÅDATA_KVARTAL-'!$A$5:$DO$385,16,FALSE),"")</f>
        <v/>
      </c>
      <c r="FR18" s="29"/>
      <c r="FS18" s="29" t="str">
        <f>IF(VLOOKUP(CONCATENATE($FK$6," ",FS$9),'-RÅDATA_KVARTAL-'!$A$5:$DO$385,16,FALSE)&lt;&gt;0,VLOOKUP(CONCATENATE($FK$6," ",FS$9),'-RÅDATA_KVARTAL-'!$A$5:$DO$385,16,FALSE),"")</f>
        <v/>
      </c>
      <c r="FT18" s="29"/>
      <c r="FU18" s="29" t="str">
        <f>IF(VLOOKUP(CONCATENATE($FK$6," ",FU$9),'-RÅDATA_KVARTAL-'!$A$5:$DO$385,16,FALSE)&lt;&gt;0,VLOOKUP(CONCATENATE($FK$6," ",FU$9),'-RÅDATA_KVARTAL-'!$A$5:$DO$385,16,FALSE),"")</f>
        <v/>
      </c>
      <c r="FV18" s="29"/>
      <c r="FW18" s="29" t="str">
        <f>IF(VLOOKUP(CONCATENATE($FK$6," ",FW$9),'-RÅDATA_KVARTAL-'!$A$5:$DO$385,16,FALSE)&lt;&gt;0,VLOOKUP(CONCATENATE($FK$6," ",FW$9),'-RÅDATA_KVARTAL-'!$A$5:$DO$385,16,FALSE),"")</f>
        <v/>
      </c>
      <c r="FX18" s="29"/>
      <c r="FY18" s="29" t="str">
        <f>IF(VLOOKUP(CONCATENATE($FK$6," ",FY$9),'-RÅDATA_KVARTAL-'!$A$5:$DO$385,16,FALSE)&lt;&gt;0,VLOOKUP(CONCATENATE($FK$6," ",FY$9),'-RÅDATA_KVARTAL-'!$A$5:$DO$385,16,FALSE),"")</f>
        <v/>
      </c>
      <c r="FZ18" s="29"/>
      <c r="GA18" s="29" t="str">
        <f>IF(VLOOKUP(CONCATENATE($FK$6," ",GA$9),'-RÅDATA_KVARTAL-'!$A$5:$DO$385,16,FALSE)&lt;&gt;0,VLOOKUP(CONCATENATE($FK$6," ",GA$9),'-RÅDATA_KVARTAL-'!$A$5:$DO$385,16,FALSE),"")</f>
        <v/>
      </c>
      <c r="GB18" s="29"/>
      <c r="GC18" s="29" t="str">
        <f>IF(VLOOKUP(CONCATENATE($FK$6," ",GC$9),'-RÅDATA_KVARTAL-'!$A$5:$DO$385,16,FALSE)&lt;&gt;0,VLOOKUP(CONCATENATE($FK$6," ",GC$9),'-RÅDATA_KVARTAL-'!$A$5:$DO$385,16,FALSE),"")</f>
        <v/>
      </c>
      <c r="GD18" s="29"/>
      <c r="GE18" s="29" t="str">
        <f>IF(VLOOKUP(CONCATENATE($FK$6," ",GE$9),'-RÅDATA_KVARTAL-'!$A$5:$DO$385,16,FALSE)&lt;&gt;0,VLOOKUP(CONCATENATE($FK$6," ",GE$9),'-RÅDATA_KVARTAL-'!$A$5:$DO$385,16,FALSE),"")</f>
        <v/>
      </c>
      <c r="GF18" s="29"/>
      <c r="GG18" s="29" t="str">
        <f>IF(VLOOKUP(CONCATENATE($FK$6," ",GG$9),'-RÅDATA_KVARTAL-'!$A$5:$DO$385,16,FALSE)&lt;&gt;0,VLOOKUP(CONCATENATE($FK$6," ",GG$9),'-RÅDATA_KVARTAL-'!$A$5:$DO$385,16,FALSE),"")</f>
        <v/>
      </c>
      <c r="GH18" s="29"/>
      <c r="GI18" s="29" t="str">
        <f>IF(VLOOKUP(CONCATENATE($FK$6," ",GI$9),'-RÅDATA_KVARTAL-'!$A$5:$DO$385,16,FALSE)&lt;&gt;0,VLOOKUP(CONCATENATE($FK$6," ",GI$9),'-RÅDATA_KVARTAL-'!$A$5:$DO$385,16,FALSE),"")</f>
        <v/>
      </c>
      <c r="GJ18" s="93"/>
      <c r="GK18" s="93"/>
      <c r="GL18" s="29" t="str">
        <f>IF(VLOOKUP(CONCATENATE($GL$6," ",GL$9),'-RÅDATA_KVARTAL-'!$A$5:$DO$385,16,FALSE)&lt;&gt;0,VLOOKUP(CONCATENATE($GL$6," ",GL$9),'-RÅDATA_KVARTAL-'!$A$5:$DO$385,16,FALSE),"")</f>
        <v/>
      </c>
      <c r="GM18" s="29"/>
      <c r="GN18" s="29" t="str">
        <f>IF(VLOOKUP(CONCATENATE($GL$6," ",GN$9),'-RÅDATA_KVARTAL-'!$A$5:$DO$385,16,FALSE)&lt;&gt;0,VLOOKUP(CONCATENATE($GL$6," ",GN$9),'-RÅDATA_KVARTAL-'!$A$5:$DO$385,16,FALSE),"")</f>
        <v/>
      </c>
      <c r="GO18" s="29"/>
      <c r="GP18" s="29" t="str">
        <f>IF(VLOOKUP(CONCATENATE($GL$6," ",GP$9),'-RÅDATA_KVARTAL-'!$A$5:$DO$385,16,FALSE)&lt;&gt;0,VLOOKUP(CONCATENATE($GL$6," ",GP$9),'-RÅDATA_KVARTAL-'!$A$5:$DO$385,16,FALSE),"")</f>
        <v/>
      </c>
      <c r="GQ18" s="29"/>
      <c r="GR18" s="29" t="str">
        <f>IF(VLOOKUP(CONCATENATE($GL$6," ",GR$9),'-RÅDATA_KVARTAL-'!$A$5:$DO$385,16,FALSE)&lt;&gt;0,VLOOKUP(CONCATENATE($GL$6," ",GR$9),'-RÅDATA_KVARTAL-'!$A$5:$DO$385,16,FALSE),"")</f>
        <v/>
      </c>
      <c r="GS18" s="29"/>
      <c r="GT18" s="29" t="str">
        <f>IF(VLOOKUP(CONCATENATE($GL$6," ",GT$9),'-RÅDATA_KVARTAL-'!$A$5:$DO$385,16,FALSE)&lt;&gt;0,VLOOKUP(CONCATENATE($GL$6," ",GT$9),'-RÅDATA_KVARTAL-'!$A$5:$DO$385,16,FALSE),"")</f>
        <v/>
      </c>
      <c r="GU18" s="29"/>
      <c r="GV18" s="29" t="str">
        <f>IF(VLOOKUP(CONCATENATE($GL$6," ",GV$9),'-RÅDATA_KVARTAL-'!$A$5:$DO$385,16,FALSE)&lt;&gt;0,VLOOKUP(CONCATENATE($GL$6," ",GV$9),'-RÅDATA_KVARTAL-'!$A$5:$DO$385,16,FALSE),"")</f>
        <v/>
      </c>
      <c r="GW18" s="29"/>
      <c r="GX18" s="29" t="str">
        <f>IF(VLOOKUP(CONCATENATE($GL$6," ",GX$9),'-RÅDATA_KVARTAL-'!$A$5:$DO$385,16,FALSE)&lt;&gt;0,VLOOKUP(CONCATENATE($GL$6," ",GX$9),'-RÅDATA_KVARTAL-'!$A$5:$DO$385,16,FALSE),"")</f>
        <v/>
      </c>
      <c r="GY18" s="29"/>
      <c r="GZ18" s="29" t="str">
        <f>IF(VLOOKUP(CONCATENATE($GL$6," ",GZ$9),'-RÅDATA_KVARTAL-'!$A$5:$DO$385,16,FALSE)&lt;&gt;0,VLOOKUP(CONCATENATE($GL$6," ",GZ$9),'-RÅDATA_KVARTAL-'!$A$5:$DO$385,16,FALSE),"")</f>
        <v/>
      </c>
      <c r="HA18" s="29"/>
      <c r="HB18" s="29" t="str">
        <f>IF(VLOOKUP(CONCATENATE($GL$6," ",HB$9),'-RÅDATA_KVARTAL-'!$A$5:$DO$385,16,FALSE)&lt;&gt;0,VLOOKUP(CONCATENATE($GL$6," ",HB$9),'-RÅDATA_KVARTAL-'!$A$5:$DO$385,16,FALSE),"")</f>
        <v/>
      </c>
      <c r="HC18" s="29"/>
      <c r="HD18" s="29" t="str">
        <f>IF(VLOOKUP(CONCATENATE($GL$6," ",HD$9),'-RÅDATA_KVARTAL-'!$A$5:$DO$385,16,FALSE)&lt;&gt;0,VLOOKUP(CONCATENATE($GL$6," ",HD$9),'-RÅDATA_KVARTAL-'!$A$5:$DO$385,16,FALSE),"")</f>
        <v/>
      </c>
      <c r="HE18" s="29"/>
      <c r="HF18" s="29" t="str">
        <f>IF(VLOOKUP(CONCATENATE($GL$6," ",HF$9),'-RÅDATA_KVARTAL-'!$A$5:$DO$385,16,FALSE)&lt;&gt;0,VLOOKUP(CONCATENATE($GL$6," ",HF$9),'-RÅDATA_KVARTAL-'!$A$5:$DO$385,16,FALSE),"")</f>
        <v/>
      </c>
      <c r="HG18" s="29"/>
      <c r="HH18" s="29" t="str">
        <f>IF(VLOOKUP(CONCATENATE($GL$6," ",HH$9),'-RÅDATA_KVARTAL-'!$A$5:$DO$385,16,FALSE)&lt;&gt;0,VLOOKUP(CONCATENATE($GL$6," ",HH$9),'-RÅDATA_KVARTAL-'!$A$5:$DO$385,16,FALSE),"")</f>
        <v/>
      </c>
      <c r="HI18" s="29"/>
      <c r="HJ18" s="29" t="str">
        <f>IF(VLOOKUP(CONCATENATE($GL$6," ",HJ$9),'-RÅDATA_KVARTAL-'!$A$5:$DO$385,16,FALSE)&lt;&gt;0,VLOOKUP(CONCATENATE($GL$6," ",HJ$9),'-RÅDATA_KVARTAL-'!$A$5:$DO$385,16,FALSE),"")</f>
        <v/>
      </c>
      <c r="HK18" s="93"/>
      <c r="HL18" s="96"/>
      <c r="HM18" s="92" t="s">
        <v>354</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375</v>
      </c>
      <c r="E20" s="37">
        <f>IF(VLOOKUP(CONCATENATE($E$6," ",E$9),'-RÅDATA_KVARTAL-'!$A$5:$DO$385,20,FALSE)&lt;&gt;0,VLOOKUP(CONCATENATE($E$6," ",E$9),'-RÅDATA_KVARTAL-'!$A$5:$DO$385,20,FALSE),"")</f>
        <v>74700</v>
      </c>
      <c r="F20" s="37"/>
      <c r="G20" s="37">
        <f>IF(VLOOKUP(CONCATENATE($E$6," ",G$9),'-RÅDATA_KVARTAL-'!$A$5:$DO$385,20,FALSE)&lt;&gt;0,VLOOKUP(CONCATENATE($E$6," ",G$9),'-RÅDATA_KVARTAL-'!$A$5:$DO$385,20,FALSE),"")</f>
        <v>68096</v>
      </c>
      <c r="H20" s="37"/>
      <c r="I20" s="37">
        <f>IF(VLOOKUP(CONCATENATE($E$6," ",I$9),'-RÅDATA_KVARTAL-'!$A$5:$DO$385,20,FALSE)&lt;&gt;0,VLOOKUP(CONCATENATE($E$6," ",I$9),'-RÅDATA_KVARTAL-'!$A$5:$DO$385,20,FALSE),"")</f>
        <v>72807</v>
      </c>
      <c r="J20" s="37"/>
      <c r="K20" s="37">
        <f>IF(VLOOKUP(CONCATENATE($E$6," ",K$9),'-RÅDATA_KVARTAL-'!$A$5:$DO$385,20,FALSE)&lt;&gt;0,VLOOKUP(CONCATENATE($E$6," ",K$9),'-RÅDATA_KVARTAL-'!$A$5:$DO$385,20,FALSE),"")</f>
        <v>72642</v>
      </c>
      <c r="L20" s="37"/>
      <c r="M20" s="37">
        <f>IF(VLOOKUP(CONCATENATE($E$6," ",M$9),'-RÅDATA_KVARTAL-'!$A$5:$DO$385,20,FALSE)&lt;&gt;0,VLOOKUP(CONCATENATE($E$6," ",M$9),'-RÅDATA_KVARTAL-'!$A$5:$DO$385,20,FALSE),"")</f>
        <v>73993</v>
      </c>
      <c r="N20" s="37"/>
      <c r="O20" s="37">
        <f>IF(VLOOKUP(CONCATENATE($E$6," ",O$9),'-RÅDATA_KVARTAL-'!$A$5:$DO$385,20,FALSE)&lt;&gt;0,VLOOKUP(CONCATENATE($E$6," ",O$9),'-RÅDATA_KVARTAL-'!$A$5:$DO$385,20,FALSE),"")</f>
        <v>68675</v>
      </c>
      <c r="P20" s="37"/>
      <c r="Q20" s="37">
        <f>IF(VLOOKUP(CONCATENATE($E$6," ",Q$9),'-RÅDATA_KVARTAL-'!$A$5:$DO$385,20,FALSE)&lt;&gt;0,VLOOKUP(CONCATENATE($E$6," ",Q$9),'-RÅDATA_KVARTAL-'!$A$5:$DO$385,20,FALSE),"")</f>
        <v>65849</v>
      </c>
      <c r="R20" s="37"/>
      <c r="S20" s="37">
        <f>IF(VLOOKUP(CONCATENATE($E$6," ",S$9),'-RÅDATA_KVARTAL-'!$A$5:$DO$385,20,FALSE)&lt;&gt;0,VLOOKUP(CONCATENATE($E$6," ",S$9),'-RÅDATA_KVARTAL-'!$A$5:$DO$385,20,FALSE),"")</f>
        <v>72734</v>
      </c>
      <c r="T20" s="37"/>
      <c r="U20" s="37">
        <f>IF(VLOOKUP(CONCATENATE($E$6," ",U$9),'-RÅDATA_KVARTAL-'!$A$5:$DO$385,20,FALSE)&lt;&gt;0,VLOOKUP(CONCATENATE($E$6," ",U$9),'-RÅDATA_KVARTAL-'!$A$5:$DO$385,20,FALSE),"")</f>
        <v>72243</v>
      </c>
      <c r="V20" s="37"/>
      <c r="W20" s="37">
        <f>IF(VLOOKUP(CONCATENATE($E$6," ",W$9),'-RÅDATA_KVARTAL-'!$A$5:$DO$385,20,FALSE)&lt;&gt;0,VLOOKUP(CONCATENATE($E$6," ",W$9),'-RÅDATA_KVARTAL-'!$A$5:$DO$385,20,FALSE),"")</f>
        <v>76463</v>
      </c>
      <c r="X20" s="37"/>
      <c r="Y20" s="37">
        <f>IF(VLOOKUP(CONCATENATE($E$6," ",Y$9),'-RÅDATA_KVARTAL-'!$A$5:$DO$385,20,FALSE)&lt;&gt;0,VLOOKUP(CONCATENATE($E$6," ",Y$9),'-RÅDATA_KVARTAL-'!$A$5:$DO$385,20,FALSE),"")</f>
        <v>72888</v>
      </c>
      <c r="Z20" s="37"/>
      <c r="AA20" s="37">
        <f>IF(VLOOKUP(CONCATENATE($E$6," ",AA$9),'-RÅDATA_KVARTAL-'!$A$5:$DO$385,20,FALSE)&lt;&gt;0,VLOOKUP(CONCATENATE($E$6," ",AA$9),'-RÅDATA_KVARTAL-'!$A$5:$DO$385,20,FALSE),"")</f>
        <v>72719</v>
      </c>
      <c r="AB20" s="37"/>
      <c r="AC20" s="37">
        <f>IF(VLOOKUP(CONCATENATE($E$6," ",AC$9),'-RÅDATA_KVARTAL-'!$A$5:$DO$385,20,FALSE)&lt;&gt;0,VLOOKUP(CONCATENATE($E$6," ",AC$9),'-RÅDATA_KVARTAL-'!$A$5:$DO$385,20,FALSE),"")</f>
        <v>863809</v>
      </c>
      <c r="AD20" s="104"/>
      <c r="AE20" s="104"/>
      <c r="AF20" s="37">
        <f>IF(VLOOKUP(CONCATENATE($AF$6," ",AF$9),'-RÅDATA_KVARTAL-'!$A$5:$DO$385,20,FALSE)&lt;&gt;0,VLOOKUP(CONCATENATE($AF$6," ",AF$9),'-RÅDATA_KVARTAL-'!$A$5:$DO$385,20,FALSE),"")</f>
        <v>79194</v>
      </c>
      <c r="AG20" s="37"/>
      <c r="AH20" s="37">
        <f>IF(VLOOKUP(CONCATENATE($AF$6," ",AH$9),'-RÅDATA_KVARTAL-'!$A$5:$DO$385,20,FALSE)&lt;&gt;0,VLOOKUP(CONCATENATE($AF$6," ",AH$9),'-RÅDATA_KVARTAL-'!$A$5:$DO$385,20,FALSE),"")</f>
        <v>72992</v>
      </c>
      <c r="AI20" s="37"/>
      <c r="AJ20" s="37">
        <f>IF(VLOOKUP(CONCATENATE($AF$6," ",AJ$9),'-RÅDATA_KVARTAL-'!$A$5:$DO$385,20,FALSE)&lt;&gt;0,VLOOKUP(CONCATENATE($AF$6," ",AJ$9),'-RÅDATA_KVARTAL-'!$A$5:$DO$385,20,FALSE),"")</f>
        <v>79934</v>
      </c>
      <c r="AK20" s="37"/>
      <c r="AL20" s="37">
        <f>IF(VLOOKUP(CONCATENATE($AF$6," ",AL$9),'-RÅDATA_KVARTAL-'!$A$5:$DO$385,20,FALSE)&lt;&gt;0,VLOOKUP(CONCATENATE($AF$6," ",AL$9),'-RÅDATA_KVARTAL-'!$A$5:$DO$385,20,FALSE),"")</f>
        <v>75869</v>
      </c>
      <c r="AM20" s="37"/>
      <c r="AN20" s="37">
        <f>IF(VLOOKUP(CONCATENATE($AF$6," ",AN$9),'-RÅDATA_KVARTAL-'!$A$5:$DO$385,20,FALSE)&lt;&gt;0,VLOOKUP(CONCATENATE($AF$6," ",AN$9),'-RÅDATA_KVARTAL-'!$A$5:$DO$385,20,FALSE),"")</f>
        <v>78153</v>
      </c>
      <c r="AO20" s="37"/>
      <c r="AP20" s="37">
        <f>IF(VLOOKUP(CONCATENATE($AF$6," ",AP$9),'-RÅDATA_KVARTAL-'!$A$5:$DO$385,20,FALSE)&lt;&gt;0,VLOOKUP(CONCATENATE($AF$6," ",AP$9),'-RÅDATA_KVARTAL-'!$A$5:$DO$385,20,FALSE),"")</f>
        <v>72977</v>
      </c>
      <c r="AQ20" s="37"/>
      <c r="AR20" s="37">
        <f>IF(VLOOKUP(CONCATENATE($AF$6," ",AR$9),'-RÅDATA_KVARTAL-'!$A$5:$DO$385,20,FALSE)&lt;&gt;0,VLOOKUP(CONCATENATE($AF$6," ",AR$9),'-RÅDATA_KVARTAL-'!$A$5:$DO$385,20,FALSE),"")</f>
        <v>70201</v>
      </c>
      <c r="AS20" s="37"/>
      <c r="AT20" s="37">
        <f>IF(VLOOKUP(CONCATENATE($AF$6," ",AT$9),'-RÅDATA_KVARTAL-'!$A$5:$DO$385,20,FALSE)&lt;&gt;0,VLOOKUP(CONCATENATE($AF$6," ",AT$9),'-RÅDATA_KVARTAL-'!$A$5:$DO$385,20,FALSE),"")</f>
        <v>75590</v>
      </c>
      <c r="AU20" s="37"/>
      <c r="AV20" s="37">
        <f>IF(VLOOKUP(CONCATENATE($AF$6," ",AV$9),'-RÅDATA_KVARTAL-'!$A$5:$DO$385,20,FALSE)&lt;&gt;0,VLOOKUP(CONCATENATE($AF$6," ",AV$9),'-RÅDATA_KVARTAL-'!$A$5:$DO$385,20,FALSE),"")</f>
        <v>79439</v>
      </c>
      <c r="AW20" s="37"/>
      <c r="AX20" s="37">
        <f>IF(VLOOKUP(CONCATENATE($AF$6," ",AX$9),'-RÅDATA_KVARTAL-'!$A$5:$DO$385,20,FALSE)&lt;&gt;0,VLOOKUP(CONCATENATE($AF$6," ",AX$9),'-RÅDATA_KVARTAL-'!$A$5:$DO$385,20,FALSE),"")</f>
        <v>82021</v>
      </c>
      <c r="AY20" s="37"/>
      <c r="AZ20" s="37">
        <f>IF(VLOOKUP(CONCATENATE($AF$6," ",AZ$9),'-RÅDATA_KVARTAL-'!$A$5:$DO$385,20,FALSE)&lt;&gt;0,VLOOKUP(CONCATENATE($AF$6," ",AZ$9),'-RÅDATA_KVARTAL-'!$A$5:$DO$385,20,FALSE),"")</f>
        <v>77056</v>
      </c>
      <c r="BA20" s="37"/>
      <c r="BB20" s="37">
        <f>IF(VLOOKUP(CONCATENATE($AF$6," ",BB$9),'-RÅDATA_KVARTAL-'!$A$5:$DO$385,20,FALSE)&lt;&gt;0,VLOOKUP(CONCATENATE($AF$6," ",BB$9),'-RÅDATA_KVARTAL-'!$A$5:$DO$385,20,FALSE),"")</f>
        <v>77419</v>
      </c>
      <c r="BC20" s="37"/>
      <c r="BD20" s="37">
        <f>IF(VLOOKUP(CONCATENATE($AF$6," ",BD$9),'-RÅDATA_KVARTAL-'!$A$5:$DO$385,20,FALSE)&lt;&gt;0,VLOOKUP(CONCATENATE($AF$6," ",BD$9),'-RÅDATA_KVARTAL-'!$A$5:$DO$385,20,FALSE),"")</f>
        <v>920845</v>
      </c>
      <c r="BE20" s="104"/>
      <c r="BF20" s="104"/>
      <c r="BG20" s="37">
        <f>IF(VLOOKUP(CONCATENATE($BG$6," ",BG$9),'-RÅDATA_KVARTAL-'!$A$5:$DO$385,20,FALSE)&lt;&gt;0,VLOOKUP(CONCATENATE($BG$6," ",BG$9),'-RÅDATA_KVARTAL-'!$A$5:$DO$385,20,FALSE),"")</f>
        <v>79858</v>
      </c>
      <c r="BH20" s="37"/>
      <c r="BI20" s="37">
        <f>IF(VLOOKUP(CONCATENATE($BG$6," ",BI$9),'-RÅDATA_KVARTAL-'!$A$5:$DO$385,20,FALSE)&lt;&gt;0,VLOOKUP(CONCATENATE($BG$6," ",BI$9),'-RÅDATA_KVARTAL-'!$A$5:$DO$385,20,FALSE),"")</f>
        <v>74698</v>
      </c>
      <c r="BJ20" s="37"/>
      <c r="BK20" s="37">
        <f>IF(VLOOKUP(CONCATENATE($BG$6," ",BK$9),'-RÅDATA_KVARTAL-'!$A$5:$DO$385,20,FALSE)&lt;&gt;0,VLOOKUP(CONCATENATE($BG$6," ",BK$9),'-RÅDATA_KVARTAL-'!$A$5:$DO$385,20,FALSE),"")</f>
        <v>82581</v>
      </c>
      <c r="BL20" s="37"/>
      <c r="BM20" s="37">
        <f>IF(VLOOKUP(CONCATENATE($BG$6," ",BM$9),'-RÅDATA_KVARTAL-'!$A$5:$DO$385,20,FALSE)&lt;&gt;0,VLOOKUP(CONCATENATE($BG$6," ",BM$9),'-RÅDATA_KVARTAL-'!$A$5:$DO$385,20,FALSE),"")</f>
        <v>76519</v>
      </c>
      <c r="BN20" s="37"/>
      <c r="BO20" s="37">
        <f>IF(VLOOKUP(CONCATENATE($BG$6," ",BO$9),'-RÅDATA_KVARTAL-'!$A$5:$DO$385,20,FALSE)&lt;&gt;0,VLOOKUP(CONCATENATE($BG$6," ",BO$9),'-RÅDATA_KVARTAL-'!$A$5:$DO$385,20,FALSE),"")</f>
        <v>78494</v>
      </c>
      <c r="BP20" s="37"/>
      <c r="BQ20" s="37">
        <f>IF(VLOOKUP(CONCATENATE($BG$6," ",BQ$9),'-RÅDATA_KVARTAL-'!$A$5:$DO$385,20,FALSE)&lt;&gt;0,VLOOKUP(CONCATENATE($BG$6," ",BQ$9),'-RÅDATA_KVARTAL-'!$A$5:$DO$385,20,FALSE),"")</f>
        <v>78256</v>
      </c>
      <c r="BR20" s="37"/>
      <c r="BS20" s="37">
        <f>IF(VLOOKUP(CONCATENATE($BG$6," ",BS$9),'-RÅDATA_KVARTAL-'!$A$5:$DO$385,20,FALSE)&lt;&gt;0,VLOOKUP(CONCATENATE($BG$6," ",BS$9),'-RÅDATA_KVARTAL-'!$A$5:$DO$385,20,FALSE),"")</f>
        <v>73078</v>
      </c>
      <c r="BT20" s="37"/>
      <c r="BU20" s="37">
        <f>IF(VLOOKUP(CONCATENATE($BG$6," ",BU$9),'-RÅDATA_KVARTAL-'!$A$5:$DO$385,20,FALSE)&lt;&gt;0,VLOOKUP(CONCATENATE($BG$6," ",BU$9),'-RÅDATA_KVARTAL-'!$A$5:$DO$385,20,FALSE),"")</f>
        <v>77167</v>
      </c>
      <c r="BV20" s="37"/>
      <c r="BW20" s="37">
        <f>IF(VLOOKUP(CONCATENATE($BG$6," ",BW$9),'-RÅDATA_KVARTAL-'!$A$5:$DO$385,20,FALSE)&lt;&gt;0,VLOOKUP(CONCATENATE($BG$6," ",BW$9),'-RÅDATA_KVARTAL-'!$A$5:$DO$385,20,FALSE),"")</f>
        <v>80706</v>
      </c>
      <c r="BX20" s="37"/>
      <c r="BY20" s="37">
        <f>IF(VLOOKUP(CONCATENATE($BG$6," ",BY$9),'-RÅDATA_KVARTAL-'!$A$5:$DO$385,20,FALSE)&lt;&gt;0,VLOOKUP(CONCATENATE($BG$6," ",BY$9),'-RÅDATA_KVARTAL-'!$A$5:$DO$385,20,FALSE),"")</f>
        <v>81975</v>
      </c>
      <c r="BZ20" s="37"/>
      <c r="CA20" s="37">
        <f>IF(VLOOKUP(CONCATENATE($BG$6," ",CA$9),'-RÅDATA_KVARTAL-'!$A$5:$DO$385,20,FALSE)&lt;&gt;0,VLOOKUP(CONCATENATE($BG$6," ",CA$9),'-RÅDATA_KVARTAL-'!$A$5:$DO$385,20,FALSE),"")</f>
        <v>79372</v>
      </c>
      <c r="CB20" s="37"/>
      <c r="CC20" s="37">
        <f>IF(VLOOKUP(CONCATENATE($BG$6," ",CC$9),'-RÅDATA_KVARTAL-'!$A$5:$DO$385,20,FALSE)&lt;&gt;0,VLOOKUP(CONCATENATE($BG$6," ",CC$9),'-RÅDATA_KVARTAL-'!$A$5:$DO$385,20,FALSE),"")</f>
        <v>80661</v>
      </c>
      <c r="CD20" s="37"/>
      <c r="CE20" s="37">
        <f>IF(VLOOKUP(CONCATENATE($BG$6," ",CE$9),'-RÅDATA_KVARTAL-'!$A$5:$DO$385,20,FALSE)&lt;&gt;0,VLOOKUP(CONCATENATE($BG$6," ",CE$9),'-RÅDATA_KVARTAL-'!$A$5:$DO$385,20,FALSE),"")</f>
        <v>943365</v>
      </c>
      <c r="CF20" s="104"/>
      <c r="CG20" s="104"/>
      <c r="CH20" s="37">
        <f>IF(VLOOKUP(CONCATENATE($CH$6," ",CH$9),'-RÅDATA_KVARTAL-'!$A$5:$DO$385,20,FALSE)&lt;&gt;0,VLOOKUP(CONCATENATE($CH$6," ",CH$9),'-RÅDATA_KVARTAL-'!$A$5:$DO$385,20,FALSE),"")</f>
        <v>80608</v>
      </c>
      <c r="CI20" s="37"/>
      <c r="CJ20" s="37">
        <f>IF(VLOOKUP(CONCATENATE($CH$6," ",CJ$9),'-RÅDATA_KVARTAL-'!$A$5:$DO$385,20,FALSE)&lt;&gt;0,VLOOKUP(CONCATENATE($CH$6," ",CJ$9),'-RÅDATA_KVARTAL-'!$A$5:$DO$385,20,FALSE),"")</f>
        <v>78322</v>
      </c>
      <c r="CK20" s="37"/>
      <c r="CL20" s="37">
        <f>IF(VLOOKUP(CONCATENATE($CH$6," ",CL$9),'-RÅDATA_KVARTAL-'!$A$5:$DO$385,20,FALSE)&lt;&gt;0,VLOOKUP(CONCATENATE($CH$6," ",CL$9),'-RÅDATA_KVARTAL-'!$A$5:$DO$385,20,FALSE),"")</f>
        <v>82266</v>
      </c>
      <c r="CM20" s="37"/>
      <c r="CN20" s="37">
        <f>IF(VLOOKUP(CONCATENATE($CH$6," ",CN$9),'-RÅDATA_KVARTAL-'!$A$5:$DO$385,20,FALSE)&lt;&gt;0,VLOOKUP(CONCATENATE($CH$6," ",CN$9),'-RÅDATA_KVARTAL-'!$A$5:$DO$385,20,FALSE),"")</f>
        <v>81021</v>
      </c>
      <c r="CO20" s="37"/>
      <c r="CP20" s="37">
        <f>IF(VLOOKUP(CONCATENATE($CH$6," ",CP$9),'-RÅDATA_KVARTAL-'!$A$5:$DO$385,20,FALSE)&lt;&gt;0,VLOOKUP(CONCATENATE($CH$6," ",CP$9),'-RÅDATA_KVARTAL-'!$A$5:$DO$385,20,FALSE),"")</f>
        <v>82195</v>
      </c>
      <c r="CQ20" s="37"/>
      <c r="CR20" s="37">
        <f>IF(VLOOKUP(CONCATENATE($CH$6," ",CR$9),'-RÅDATA_KVARTAL-'!$A$5:$DO$385,20,FALSE)&lt;&gt;0,VLOOKUP(CONCATENATE($CH$6," ",CR$9),'-RÅDATA_KVARTAL-'!$A$5:$DO$385,20,FALSE),"")</f>
        <v>78373</v>
      </c>
      <c r="CS20" s="37"/>
      <c r="CT20" s="37">
        <f>IF(VLOOKUP(CONCATENATE($CH$6," ",CT$9),'-RÅDATA_KVARTAL-'!$A$5:$DO$385,20,FALSE)&lt;&gt;0,VLOOKUP(CONCATENATE($CH$6," ",CT$9),'-RÅDATA_KVARTAL-'!$A$5:$DO$385,20,FALSE),"")</f>
        <v>73203</v>
      </c>
      <c r="CU20" s="37"/>
      <c r="CV20" s="37">
        <f>IF(VLOOKUP(CONCATENATE($CH$6," ",CV$9),'-RÅDATA_KVARTAL-'!$A$5:$DO$385,20,FALSE)&lt;&gt;0,VLOOKUP(CONCATENATE($CH$6," ",CV$9),'-RÅDATA_KVARTAL-'!$A$5:$DO$385,20,FALSE),"")</f>
        <v>80473</v>
      </c>
      <c r="CW20" s="37"/>
      <c r="CX20" s="37">
        <f>IF(VLOOKUP(CONCATENATE($CH$6," ",CX$9),'-RÅDATA_KVARTAL-'!$A$5:$DO$385,20,FALSE)&lt;&gt;0,VLOOKUP(CONCATENATE($CH$6," ",CX$9),'-RÅDATA_KVARTAL-'!$A$5:$DO$385,20,FALSE),"")</f>
        <v>81890</v>
      </c>
      <c r="CY20" s="37"/>
      <c r="CZ20" s="37">
        <f>IF(VLOOKUP(CONCATENATE($CH$6," ",CZ$9),'-RÅDATA_KVARTAL-'!$A$5:$DO$385,20,FALSE)&lt;&gt;0,VLOOKUP(CONCATENATE($CH$6," ",CZ$9),'-RÅDATA_KVARTAL-'!$A$5:$DO$385,20,FALSE),"")</f>
        <v>82296</v>
      </c>
      <c r="DA20" s="37"/>
      <c r="DB20" s="37">
        <f>IF(VLOOKUP(CONCATENATE($CH$6," ",DB$9),'-RÅDATA_KVARTAL-'!$A$5:$DO$385,20,FALSE)&lt;&gt;0,VLOOKUP(CONCATENATE($CH$6," ",DB$9),'-RÅDATA_KVARTAL-'!$A$5:$DO$385,20,FALSE),"")</f>
        <v>79872</v>
      </c>
      <c r="DC20" s="37"/>
      <c r="DD20" s="37">
        <f>IF(VLOOKUP(CONCATENATE($CH$6," ",DD$9),'-RÅDATA_KVARTAL-'!$A$5:$DO$385,20,FALSE)&lt;&gt;0,VLOOKUP(CONCATENATE($CH$6," ",DD$9),'-RÅDATA_KVARTAL-'!$A$5:$DO$385,20,FALSE),"")</f>
        <v>81584</v>
      </c>
      <c r="DE20" s="37"/>
      <c r="DF20" s="37">
        <f>IF(VLOOKUP(CONCATENATE($CH$6," ",DF$9),'-RÅDATA_KVARTAL-'!$A$5:$DO$385,20,FALSE)&lt;&gt;0,VLOOKUP(CONCATENATE($CH$6," ",DF$9),'-RÅDATA_KVARTAL-'!$A$5:$DO$385,20,FALSE),"")</f>
        <v>962103</v>
      </c>
      <c r="DG20" s="104"/>
      <c r="DH20" s="104"/>
      <c r="DI20" s="37">
        <f>IF(VLOOKUP(CONCATENATE($DI$6," ",DI$9),'-RÅDATA_KVARTAL-'!$A$5:$DO$385,20,FALSE)&lt;&gt;0,VLOOKUP(CONCATENATE($DI$6," ",DI$9),'-RÅDATA_KVARTAL-'!$A$5:$DO$385,20,FALSE),"")</f>
        <v>84101</v>
      </c>
      <c r="DJ20" s="37"/>
      <c r="DK20" s="37">
        <f>IF(VLOOKUP(CONCATENATE($DI$6," ",DK$9),'-RÅDATA_KVARTAL-'!$A$5:$DO$385,20,FALSE)&lt;&gt;0,VLOOKUP(CONCATENATE($DI$6," ",DK$9),'-RÅDATA_KVARTAL-'!$A$5:$DO$385,20,FALSE),"")</f>
        <v>78212</v>
      </c>
      <c r="DL20" s="37"/>
      <c r="DM20" s="37">
        <f>IF(VLOOKUP(CONCATENATE($DI$6," ",DM$9),'-RÅDATA_KVARTAL-'!$A$5:$DO$385,20,FALSE)&lt;&gt;0,VLOOKUP(CONCATENATE($DI$6," ",DM$9),'-RÅDATA_KVARTAL-'!$A$5:$DO$385,20,FALSE),"")</f>
        <v>87273</v>
      </c>
      <c r="DN20" s="37"/>
      <c r="DO20" s="37">
        <f>IF(VLOOKUP(CONCATENATE($DI$6," ",DO$9),'-RÅDATA_KVARTAL-'!$A$5:$DO$385,20,FALSE)&lt;&gt;0,VLOOKUP(CONCATENATE($DI$6," ",DO$9),'-RÅDATA_KVARTAL-'!$A$5:$DO$385,20,FALSE),"")</f>
        <v>79688</v>
      </c>
      <c r="DP20" s="37"/>
      <c r="DQ20" s="37">
        <f>IF(VLOOKUP(CONCATENATE($DI$6," ",DQ$9),'-RÅDATA_KVARTAL-'!$A$5:$DO$385,20,FALSE)&lt;&gt;0,VLOOKUP(CONCATENATE($DI$6," ",DQ$9),'-RÅDATA_KVARTAL-'!$A$5:$DO$385,20,FALSE),"")</f>
        <v>84852</v>
      </c>
      <c r="DR20" s="37"/>
      <c r="DS20" s="37">
        <f>IF(VLOOKUP(CONCATENATE($DI$6," ",DS$9),'-RÅDATA_KVARTAL-'!$A$5:$DO$385,20,FALSE)&lt;&gt;0,VLOOKUP(CONCATENATE($DI$6," ",DS$9),'-RÅDATA_KVARTAL-'!$A$5:$DO$385,20,FALSE),"")</f>
        <v>79887</v>
      </c>
      <c r="DT20" s="37"/>
      <c r="DU20" s="37" t="str">
        <f>IF(VLOOKUP(CONCATENATE($DI$6," ",DU$9),'-RÅDATA_KVARTAL-'!$A$5:$DO$385,20,FALSE)&lt;&gt;0,VLOOKUP(CONCATENATE($DI$6," ",DU$9),'-RÅDATA_KVARTAL-'!$A$5:$DO$385,20,FALSE),"")</f>
        <v/>
      </c>
      <c r="DV20" s="37"/>
      <c r="DW20" s="37" t="str">
        <f>IF(VLOOKUP(CONCATENATE($DI$6," ",DW$9),'-RÅDATA_KVARTAL-'!$A$5:$DO$385,20,FALSE)&lt;&gt;0,VLOOKUP(CONCATENATE($DI$6," ",DW$9),'-RÅDATA_KVARTAL-'!$A$5:$DO$385,20,FALSE),"")</f>
        <v/>
      </c>
      <c r="DX20" s="37"/>
      <c r="DY20" s="37" t="str">
        <f>IF(VLOOKUP(CONCATENATE($DI$6," ",DY$9),'-RÅDATA_KVARTAL-'!$A$5:$DO$385,20,FALSE)&lt;&gt;0,VLOOKUP(CONCATENATE($DI$6," ",DY$9),'-RÅDATA_KVARTAL-'!$A$5:$DO$385,20,FALSE),"")</f>
        <v/>
      </c>
      <c r="DZ20" s="37"/>
      <c r="EA20" s="37" t="str">
        <f>IF(VLOOKUP(CONCATENATE($DI$6," ",EA$9),'-RÅDATA_KVARTAL-'!$A$5:$DO$385,20,FALSE)&lt;&gt;0,VLOOKUP(CONCATENATE($DI$6," ",EA$9),'-RÅDATA_KVARTAL-'!$A$5:$DO$385,20,FALSE),"")</f>
        <v/>
      </c>
      <c r="EB20" s="37"/>
      <c r="EC20" s="37" t="str">
        <f>IF(VLOOKUP(CONCATENATE($DI$6," ",EC$9),'-RÅDATA_KVARTAL-'!$A$5:$DO$385,20,FALSE)&lt;&gt;0,VLOOKUP(CONCATENATE($DI$6," ",EC$9),'-RÅDATA_KVARTAL-'!$A$5:$DO$385,20,FALSE),"")</f>
        <v/>
      </c>
      <c r="ED20" s="37"/>
      <c r="EE20" s="37" t="str">
        <f>IF(VLOOKUP(CONCATENATE($DI$6," ",EE$9),'-RÅDATA_KVARTAL-'!$A$5:$DO$385,20,FALSE)&lt;&gt;0,VLOOKUP(CONCATENATE($DI$6," ",EE$9),'-RÅDATA_KVARTAL-'!$A$5:$DO$385,20,FALSE),"")</f>
        <v/>
      </c>
      <c r="EF20" s="37"/>
      <c r="EG20" s="37">
        <f>IF(VLOOKUP(CONCATENATE($DI$6," ",EG$9),'-RÅDATA_KVARTAL-'!$A$5:$DO$385,20,FALSE)&lt;&gt;0,VLOOKUP(CONCATENATE($DI$6," ",EG$9),'-RÅDATA_KVARTAL-'!$A$5:$DO$385,20,FALSE),"")</f>
        <v>494013</v>
      </c>
      <c r="EH20" s="104"/>
      <c r="EI20" s="104"/>
      <c r="EJ20" s="37" t="str">
        <f>IF(VLOOKUP(CONCATENATE($EJ$6," ",EJ$9),'-RÅDATA_KVARTAL-'!$A$5:$DO$385,20,FALSE)&lt;&gt;0,VLOOKUP(CONCATENATE($EJ$6," ",EJ$9),'-RÅDATA_KVARTAL-'!$A$5:$DO$385,20,FALSE),"")</f>
        <v/>
      </c>
      <c r="EK20" s="37"/>
      <c r="EL20" s="37" t="str">
        <f>IF(VLOOKUP(CONCATENATE($EJ$6," ",EL$9),'-RÅDATA_KVARTAL-'!$A$5:$DO$385,20,FALSE)&lt;&gt;0,VLOOKUP(CONCATENATE($EJ$6," ",EL$9),'-RÅDATA_KVARTAL-'!$A$5:$DO$385,20,FALSE),"")</f>
        <v/>
      </c>
      <c r="EM20" s="37"/>
      <c r="EN20" s="37" t="str">
        <f>IF(VLOOKUP(CONCATENATE($EJ$6," ",EN$9),'-RÅDATA_KVARTAL-'!$A$5:$DO$385,20,FALSE)&lt;&gt;0,VLOOKUP(CONCATENATE($EJ$6," ",EN$9),'-RÅDATA_KVARTAL-'!$A$5:$DO$385,20,FALSE),"")</f>
        <v/>
      </c>
      <c r="EO20" s="37"/>
      <c r="EP20" s="37" t="str">
        <f>IF(VLOOKUP(CONCATENATE($EJ$6," ",EP$9),'-RÅDATA_KVARTAL-'!$A$5:$DO$385,20,FALSE)&lt;&gt;0,VLOOKUP(CONCATENATE($EJ$6," ",EP$9),'-RÅDATA_KVARTAL-'!$A$5:$DO$385,20,FALSE),"")</f>
        <v/>
      </c>
      <c r="EQ20" s="37"/>
      <c r="ER20" s="37" t="str">
        <f>IF(VLOOKUP(CONCATENATE($EJ$6," ",ER$9),'-RÅDATA_KVARTAL-'!$A$5:$DO$385,20,FALSE)&lt;&gt;0,VLOOKUP(CONCATENATE($EJ$6," ",ER$9),'-RÅDATA_KVARTAL-'!$A$5:$DO$385,20,FALSE),"")</f>
        <v/>
      </c>
      <c r="ES20" s="37"/>
      <c r="ET20" s="37" t="str">
        <f>IF(VLOOKUP(CONCATENATE($EJ$6," ",ET$9),'-RÅDATA_KVARTAL-'!$A$5:$DO$385,20,FALSE)&lt;&gt;0,VLOOKUP(CONCATENATE($EJ$6," ",ET$9),'-RÅDATA_KVARTAL-'!$A$5:$DO$385,20,FALSE),"")</f>
        <v/>
      </c>
      <c r="EU20" s="37"/>
      <c r="EV20" s="37" t="str">
        <f>IF(VLOOKUP(CONCATENATE($EJ$6," ",EV$9),'-RÅDATA_KVARTAL-'!$A$5:$DO$385,20,FALSE)&lt;&gt;0,VLOOKUP(CONCATENATE($EJ$6," ",EV$9),'-RÅDATA_KVARTAL-'!$A$5:$DO$385,20,FALSE),"")</f>
        <v/>
      </c>
      <c r="EW20" s="37"/>
      <c r="EX20" s="37" t="str">
        <f>IF(VLOOKUP(CONCATENATE($EJ$6," ",EX$9),'-RÅDATA_KVARTAL-'!$A$5:$DO$385,20,FALSE)&lt;&gt;0,VLOOKUP(CONCATENATE($EJ$6," ",EX$9),'-RÅDATA_KVARTAL-'!$A$5:$DO$385,20,FALSE),"")</f>
        <v/>
      </c>
      <c r="EY20" s="37"/>
      <c r="EZ20" s="37" t="str">
        <f>IF(VLOOKUP(CONCATENATE($EJ$6," ",EZ$9),'-RÅDATA_KVARTAL-'!$A$5:$DO$385,20,FALSE)&lt;&gt;0,VLOOKUP(CONCATENATE($EJ$6," ",EZ$9),'-RÅDATA_KVARTAL-'!$A$5:$DO$385,20,FALSE),"")</f>
        <v/>
      </c>
      <c r="FA20" s="37"/>
      <c r="FB20" s="37" t="str">
        <f>IF(VLOOKUP(CONCATENATE($EJ$6," ",FB$9),'-RÅDATA_KVARTAL-'!$A$5:$DO$385,20,FALSE)&lt;&gt;0,VLOOKUP(CONCATENATE($EJ$6," ",FB$9),'-RÅDATA_KVARTAL-'!$A$5:$DO$385,20,FALSE),"")</f>
        <v/>
      </c>
      <c r="FC20" s="37"/>
      <c r="FD20" s="37" t="str">
        <f>IF(VLOOKUP(CONCATENATE($EJ$6," ",FD$9),'-RÅDATA_KVARTAL-'!$A$5:$DO$385,20,FALSE)&lt;&gt;0,VLOOKUP(CONCATENATE($EJ$6," ",FD$9),'-RÅDATA_KVARTAL-'!$A$5:$DO$385,20,FALSE),"")</f>
        <v/>
      </c>
      <c r="FE20" s="37"/>
      <c r="FF20" s="37" t="str">
        <f>IF(VLOOKUP(CONCATENATE($EJ$6," ",FF$9),'-RÅDATA_KVARTAL-'!$A$5:$DO$385,20,FALSE)&lt;&gt;0,VLOOKUP(CONCATENATE($EJ$6," ",FF$9),'-RÅDATA_KVARTAL-'!$A$5:$DO$385,20,FALSE),"")</f>
        <v/>
      </c>
      <c r="FG20" s="37"/>
      <c r="FH20" s="37" t="str">
        <f>IF(VLOOKUP(CONCATENATE($EJ$6," ",FH$9),'-RÅDATA_KVARTAL-'!$A$5:$DO$385,20,FALSE)&lt;&gt;0,VLOOKUP(CONCATENATE($EJ$6," ",FH$9),'-RÅDATA_KVARTAL-'!$A$5:$DO$385,20,FALSE),"")</f>
        <v/>
      </c>
      <c r="FI20" s="104"/>
      <c r="FJ20" s="104"/>
      <c r="FK20" s="37" t="str">
        <f>IF(VLOOKUP(CONCATENATE($FK$6," ",FK$9),'-RÅDATA_KVARTAL-'!$A$5:$DO$385,20,FALSE)&lt;&gt;0,VLOOKUP(CONCATENATE($FK$6," ",FK$9),'-RÅDATA_KVARTAL-'!$A$5:$DO$385,20,FALSE),"")</f>
        <v/>
      </c>
      <c r="FL20" s="37"/>
      <c r="FM20" s="37" t="str">
        <f>IF(VLOOKUP(CONCATENATE($FK$6," ",FM$9),'-RÅDATA_KVARTAL-'!$A$5:$DO$385,20,FALSE)&lt;&gt;0,VLOOKUP(CONCATENATE($FK$6," ",FM$9),'-RÅDATA_KVARTAL-'!$A$5:$DO$385,20,FALSE),"")</f>
        <v/>
      </c>
      <c r="FN20" s="37"/>
      <c r="FO20" s="37" t="str">
        <f>IF(VLOOKUP(CONCATENATE($FK$6," ",FO$9),'-RÅDATA_KVARTAL-'!$A$5:$DO$385,20,FALSE)&lt;&gt;0,VLOOKUP(CONCATENATE($FK$6," ",FO$9),'-RÅDATA_KVARTAL-'!$A$5:$DO$385,20,FALSE),"")</f>
        <v/>
      </c>
      <c r="FP20" s="37"/>
      <c r="FQ20" s="37" t="str">
        <f>IF(VLOOKUP(CONCATENATE($FK$6," ",FQ$9),'-RÅDATA_KVARTAL-'!$A$5:$DO$385,20,FALSE)&lt;&gt;0,VLOOKUP(CONCATENATE($FK$6," ",FQ$9),'-RÅDATA_KVARTAL-'!$A$5:$DO$385,20,FALSE),"")</f>
        <v/>
      </c>
      <c r="FR20" s="37"/>
      <c r="FS20" s="37" t="str">
        <f>IF(VLOOKUP(CONCATENATE($FK$6," ",FS$9),'-RÅDATA_KVARTAL-'!$A$5:$DO$385,20,FALSE)&lt;&gt;0,VLOOKUP(CONCATENATE($FK$6," ",FS$9),'-RÅDATA_KVARTAL-'!$A$5:$DO$385,20,FALSE),"")</f>
        <v/>
      </c>
      <c r="FT20" s="37"/>
      <c r="FU20" s="37" t="str">
        <f>IF(VLOOKUP(CONCATENATE($FK$6," ",FU$9),'-RÅDATA_KVARTAL-'!$A$5:$DO$385,20,FALSE)&lt;&gt;0,VLOOKUP(CONCATENATE($FK$6," ",FU$9),'-RÅDATA_KVARTAL-'!$A$5:$DO$385,20,FALSE),"")</f>
        <v/>
      </c>
      <c r="FV20" s="37"/>
      <c r="FW20" s="37" t="str">
        <f>IF(VLOOKUP(CONCATENATE($FK$6," ",FW$9),'-RÅDATA_KVARTAL-'!$A$5:$DO$385,20,FALSE)&lt;&gt;0,VLOOKUP(CONCATENATE($FK$6," ",FW$9),'-RÅDATA_KVARTAL-'!$A$5:$DO$385,20,FALSE),"")</f>
        <v/>
      </c>
      <c r="FX20" s="37"/>
      <c r="FY20" s="37" t="str">
        <f>IF(VLOOKUP(CONCATENATE($FK$6," ",FY$9),'-RÅDATA_KVARTAL-'!$A$5:$DO$385,20,FALSE)&lt;&gt;0,VLOOKUP(CONCATENATE($FK$6," ",FY$9),'-RÅDATA_KVARTAL-'!$A$5:$DO$385,20,FALSE),"")</f>
        <v/>
      </c>
      <c r="FZ20" s="37"/>
      <c r="GA20" s="37" t="str">
        <f>IF(VLOOKUP(CONCATENATE($FK$6," ",GA$9),'-RÅDATA_KVARTAL-'!$A$5:$DO$385,20,FALSE)&lt;&gt;0,VLOOKUP(CONCATENATE($FK$6," ",GA$9),'-RÅDATA_KVARTAL-'!$A$5:$DO$385,20,FALSE),"")</f>
        <v/>
      </c>
      <c r="GB20" s="37"/>
      <c r="GC20" s="37" t="str">
        <f>IF(VLOOKUP(CONCATENATE($FK$6," ",GC$9),'-RÅDATA_KVARTAL-'!$A$5:$DO$385,20,FALSE)&lt;&gt;0,VLOOKUP(CONCATENATE($FK$6," ",GC$9),'-RÅDATA_KVARTAL-'!$A$5:$DO$385,20,FALSE),"")</f>
        <v/>
      </c>
      <c r="GD20" s="37"/>
      <c r="GE20" s="37" t="str">
        <f>IF(VLOOKUP(CONCATENATE($FK$6," ",GE$9),'-RÅDATA_KVARTAL-'!$A$5:$DO$385,20,FALSE)&lt;&gt;0,VLOOKUP(CONCATENATE($FK$6," ",GE$9),'-RÅDATA_KVARTAL-'!$A$5:$DO$385,20,FALSE),"")</f>
        <v/>
      </c>
      <c r="GF20" s="37"/>
      <c r="GG20" s="37" t="str">
        <f>IF(VLOOKUP(CONCATENATE($FK$6," ",GG$9),'-RÅDATA_KVARTAL-'!$A$5:$DO$385,20,FALSE)&lt;&gt;0,VLOOKUP(CONCATENATE($FK$6," ",GG$9),'-RÅDATA_KVARTAL-'!$A$5:$DO$385,20,FALSE),"")</f>
        <v/>
      </c>
      <c r="GH20" s="37"/>
      <c r="GI20" s="37" t="str">
        <f>IF(VLOOKUP(CONCATENATE($FK$6," ",GI$9),'-RÅDATA_KVARTAL-'!$A$5:$DO$385,20,FALSE)&lt;&gt;0,VLOOKUP(CONCATENATE($FK$6," ",GI$9),'-RÅDATA_KVARTAL-'!$A$5:$DO$385,20,FALSE),"")</f>
        <v/>
      </c>
      <c r="GJ20" s="104"/>
      <c r="GK20" s="104"/>
      <c r="GL20" s="37" t="str">
        <f>IF(VLOOKUP(CONCATENATE($GL$6," ",GL$9),'-RÅDATA_KVARTAL-'!$A$5:$DO$385,20,FALSE)&lt;&gt;0,VLOOKUP(CONCATENATE($GL$6," ",GL$9),'-RÅDATA_KVARTAL-'!$A$5:$DO$385,20,FALSE),"")</f>
        <v/>
      </c>
      <c r="GM20" s="37"/>
      <c r="GN20" s="37" t="str">
        <f>IF(VLOOKUP(CONCATENATE($GL$6," ",GN$9),'-RÅDATA_KVARTAL-'!$A$5:$DO$385,20,FALSE)&lt;&gt;0,VLOOKUP(CONCATENATE($GL$6," ",GN$9),'-RÅDATA_KVARTAL-'!$A$5:$DO$385,20,FALSE),"")</f>
        <v/>
      </c>
      <c r="GO20" s="37"/>
      <c r="GP20" s="37" t="str">
        <f>IF(VLOOKUP(CONCATENATE($GL$6," ",GP$9),'-RÅDATA_KVARTAL-'!$A$5:$DO$385,20,FALSE)&lt;&gt;0,VLOOKUP(CONCATENATE($GL$6," ",GP$9),'-RÅDATA_KVARTAL-'!$A$5:$DO$385,20,FALSE),"")</f>
        <v/>
      </c>
      <c r="GQ20" s="37"/>
      <c r="GR20" s="37" t="str">
        <f>IF(VLOOKUP(CONCATENATE($GL$6," ",GR$9),'-RÅDATA_KVARTAL-'!$A$5:$DO$385,20,FALSE)&lt;&gt;0,VLOOKUP(CONCATENATE($GL$6," ",GR$9),'-RÅDATA_KVARTAL-'!$A$5:$DO$385,20,FALSE),"")</f>
        <v/>
      </c>
      <c r="GS20" s="37"/>
      <c r="GT20" s="37" t="str">
        <f>IF(VLOOKUP(CONCATENATE($GL$6," ",GT$9),'-RÅDATA_KVARTAL-'!$A$5:$DO$385,20,FALSE)&lt;&gt;0,VLOOKUP(CONCATENATE($GL$6," ",GT$9),'-RÅDATA_KVARTAL-'!$A$5:$DO$385,20,FALSE),"")</f>
        <v/>
      </c>
      <c r="GU20" s="37"/>
      <c r="GV20" s="37" t="str">
        <f>IF(VLOOKUP(CONCATENATE($GL$6," ",GV$9),'-RÅDATA_KVARTAL-'!$A$5:$DO$385,20,FALSE)&lt;&gt;0,VLOOKUP(CONCATENATE($GL$6," ",GV$9),'-RÅDATA_KVARTAL-'!$A$5:$DO$385,20,FALSE),"")</f>
        <v/>
      </c>
      <c r="GW20" s="37"/>
      <c r="GX20" s="37" t="str">
        <f>IF(VLOOKUP(CONCATENATE($GL$6," ",GX$9),'-RÅDATA_KVARTAL-'!$A$5:$DO$385,20,FALSE)&lt;&gt;0,VLOOKUP(CONCATENATE($GL$6," ",GX$9),'-RÅDATA_KVARTAL-'!$A$5:$DO$385,20,FALSE),"")</f>
        <v/>
      </c>
      <c r="GY20" s="37"/>
      <c r="GZ20" s="37" t="str">
        <f>IF(VLOOKUP(CONCATENATE($GL$6," ",GZ$9),'-RÅDATA_KVARTAL-'!$A$5:$DO$385,20,FALSE)&lt;&gt;0,VLOOKUP(CONCATENATE($GL$6," ",GZ$9),'-RÅDATA_KVARTAL-'!$A$5:$DO$385,20,FALSE),"")</f>
        <v/>
      </c>
      <c r="HA20" s="37"/>
      <c r="HB20" s="37" t="str">
        <f>IF(VLOOKUP(CONCATENATE($GL$6," ",HB$9),'-RÅDATA_KVARTAL-'!$A$5:$DO$385,20,FALSE)&lt;&gt;0,VLOOKUP(CONCATENATE($GL$6," ",HB$9),'-RÅDATA_KVARTAL-'!$A$5:$DO$385,20,FALSE),"")</f>
        <v/>
      </c>
      <c r="HC20" s="37"/>
      <c r="HD20" s="37" t="str">
        <f>IF(VLOOKUP(CONCATENATE($GL$6," ",HD$9),'-RÅDATA_KVARTAL-'!$A$5:$DO$385,20,FALSE)&lt;&gt;0,VLOOKUP(CONCATENATE($GL$6," ",HD$9),'-RÅDATA_KVARTAL-'!$A$5:$DO$385,20,FALSE),"")</f>
        <v/>
      </c>
      <c r="HE20" s="37"/>
      <c r="HF20" s="37" t="str">
        <f>IF(VLOOKUP(CONCATENATE($GL$6," ",HF$9),'-RÅDATA_KVARTAL-'!$A$5:$DO$385,20,FALSE)&lt;&gt;0,VLOOKUP(CONCATENATE($GL$6," ",HF$9),'-RÅDATA_KVARTAL-'!$A$5:$DO$385,20,FALSE),"")</f>
        <v/>
      </c>
      <c r="HG20" s="37"/>
      <c r="HH20" s="37" t="str">
        <f>IF(VLOOKUP(CONCATENATE($GL$6," ",HH$9),'-RÅDATA_KVARTAL-'!$A$5:$DO$385,20,FALSE)&lt;&gt;0,VLOOKUP(CONCATENATE($GL$6," ",HH$9),'-RÅDATA_KVARTAL-'!$A$5:$DO$385,20,FALSE),"")</f>
        <v/>
      </c>
      <c r="HI20" s="37"/>
      <c r="HJ20" s="37" t="str">
        <f>IF(VLOOKUP(CONCATENATE($GL$6," ",HJ$9),'-RÅDATA_KVARTAL-'!$A$5:$DO$385,20,FALSE)&lt;&gt;0,VLOOKUP(CONCATENATE($GL$6," ",HJ$9),'-RÅDATA_KVARTAL-'!$A$5:$DO$385,20,FALSE),"")</f>
        <v/>
      </c>
      <c r="HK20" s="104"/>
      <c r="HL20" s="84"/>
      <c r="HM20" s="103" t="s">
        <v>355</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57</v>
      </c>
      <c r="E23" s="37">
        <f>IF(VLOOKUP(CONCATENATE($E$6," ",E$9),'-RÅDATA_KVARTAL-'!$A$5:$DO$385,24,FALSE)&lt;&gt;0,VLOOKUP(CONCATENATE($E$6," ",E$9),'-RÅDATA_KVARTAL-'!$A$5:$DO$385,24,FALSE),"")</f>
        <v>-1274</v>
      </c>
      <c r="F23" s="37"/>
      <c r="G23" s="37">
        <f>IF(VLOOKUP(CONCATENATE($E$6," ",G$9),'-RÅDATA_KVARTAL-'!$A$5:$DO$385,24,FALSE)&lt;&gt;0,VLOOKUP(CONCATENATE($E$6," ",G$9),'-RÅDATA_KVARTAL-'!$A$5:$DO$385,24,FALSE),"")</f>
        <v>-963</v>
      </c>
      <c r="H23" s="37"/>
      <c r="I23" s="37">
        <f>IF(VLOOKUP(CONCATENATE($E$6," ",I$9),'-RÅDATA_KVARTAL-'!$A$5:$DO$385,24,FALSE)&lt;&gt;0,VLOOKUP(CONCATENATE($E$6," ",I$9),'-RÅDATA_KVARTAL-'!$A$5:$DO$385,24,FALSE),"")</f>
        <v>-948</v>
      </c>
      <c r="J23" s="37"/>
      <c r="K23" s="37">
        <f>IF(VLOOKUP(CONCATENATE($E$6," ",K$9),'-RÅDATA_KVARTAL-'!$A$5:$DO$385,24,FALSE)&lt;&gt;0,VLOOKUP(CONCATENATE($E$6," ",K$9),'-RÅDATA_KVARTAL-'!$A$5:$DO$385,24,FALSE),"")</f>
        <v>-1024</v>
      </c>
      <c r="L23" s="37"/>
      <c r="M23" s="37">
        <f>IF(VLOOKUP(CONCATENATE($E$6," ",M$9),'-RÅDATA_KVARTAL-'!$A$5:$DO$385,24,FALSE)&lt;&gt;0,VLOOKUP(CONCATENATE($E$6," ",M$9),'-RÅDATA_KVARTAL-'!$A$5:$DO$385,24,FALSE),"")</f>
        <v>-800</v>
      </c>
      <c r="N23" s="37"/>
      <c r="O23" s="37">
        <f>IF(VLOOKUP(CONCATENATE($E$6," ",O$9),'-RÅDATA_KVARTAL-'!$A$5:$DO$385,24,FALSE)&lt;&gt;0,VLOOKUP(CONCATENATE($E$6," ",O$9),'-RÅDATA_KVARTAL-'!$A$5:$DO$385,24,FALSE),"")</f>
        <v>-632</v>
      </c>
      <c r="P23" s="37"/>
      <c r="Q23" s="37">
        <f>IF(VLOOKUP(CONCATENATE($E$6," ",Q$9),'-RÅDATA_KVARTAL-'!$A$5:$DO$385,24,FALSE)&lt;&gt;0,VLOOKUP(CONCATENATE($E$6," ",Q$9),'-RÅDATA_KVARTAL-'!$A$5:$DO$385,24,FALSE),"")</f>
        <v>-907</v>
      </c>
      <c r="R23" s="37"/>
      <c r="S23" s="37">
        <f>IF(VLOOKUP(CONCATENATE($E$6," ",S$9),'-RÅDATA_KVARTAL-'!$A$5:$DO$385,24,FALSE)&lt;&gt;0,VLOOKUP(CONCATENATE($E$6," ",S$9),'-RÅDATA_KVARTAL-'!$A$5:$DO$385,24,FALSE),"")</f>
        <v>-646</v>
      </c>
      <c r="T23" s="37"/>
      <c r="U23" s="37">
        <f>IF(VLOOKUP(CONCATENATE($E$6," ",U$9),'-RÅDATA_KVARTAL-'!$A$5:$DO$385,24,FALSE)&lt;&gt;0,VLOOKUP(CONCATENATE($E$6," ",U$9),'-RÅDATA_KVARTAL-'!$A$5:$DO$385,24,FALSE),"")</f>
        <v>-433</v>
      </c>
      <c r="V23" s="37"/>
      <c r="W23" s="37">
        <f>IF(VLOOKUP(CONCATENATE($E$6," ",W$9),'-RÅDATA_KVARTAL-'!$A$5:$DO$385,24,FALSE)&lt;&gt;0,VLOOKUP(CONCATENATE($E$6," ",W$9),'-RÅDATA_KVARTAL-'!$A$5:$DO$385,24,FALSE),"")</f>
        <v>-1461</v>
      </c>
      <c r="X23" s="37"/>
      <c r="Y23" s="37">
        <f>IF(VLOOKUP(CONCATENATE($E$6," ",Y$9),'-RÅDATA_KVARTAL-'!$A$5:$DO$385,24,FALSE)&lt;&gt;0,VLOOKUP(CONCATENATE($E$6," ",Y$9),'-RÅDATA_KVARTAL-'!$A$5:$DO$385,24,FALSE),"")</f>
        <v>-669</v>
      </c>
      <c r="Z23" s="37"/>
      <c r="AA23" s="37">
        <f>IF(VLOOKUP(CONCATENATE($E$6," ",AA$9),'-RÅDATA_KVARTAL-'!$A$5:$DO$385,24,FALSE)&lt;&gt;0,VLOOKUP(CONCATENATE($E$6," ",AA$9),'-RÅDATA_KVARTAL-'!$A$5:$DO$385,24,FALSE),"")</f>
        <v>-1720</v>
      </c>
      <c r="AB23" s="37"/>
      <c r="AC23" s="37">
        <f>IF(VLOOKUP(CONCATENATE($E$6," ",AC$9),'-RÅDATA_KVARTAL-'!$A$5:$DO$385,24,FALSE)&lt;&gt;0,VLOOKUP(CONCATENATE($E$6," ",AC$9),'-RÅDATA_KVARTAL-'!$A$5:$DO$385,24,FALSE),"")</f>
        <v>-11477</v>
      </c>
      <c r="AD23" s="91"/>
      <c r="AE23" s="91"/>
      <c r="AF23" s="37">
        <f>IF(VLOOKUP(CONCATENATE($AF$6," ",AF$9),'-RÅDATA_KVARTAL-'!$A$5:$DO$385,24,FALSE)&lt;&gt;0,VLOOKUP(CONCATENATE($AF$6," ",AF$9),'-RÅDATA_KVARTAL-'!$A$5:$DO$385,24,FALSE),"")</f>
        <v>-1449</v>
      </c>
      <c r="AG23" s="37"/>
      <c r="AH23" s="37">
        <f>IF(VLOOKUP(CONCATENATE($AF$6," ",AH$9),'-RÅDATA_KVARTAL-'!$A$5:$DO$385,24,FALSE)&lt;&gt;0,VLOOKUP(CONCATENATE($AF$6," ",AH$9),'-RÅDATA_KVARTAL-'!$A$5:$DO$385,24,FALSE),"")</f>
        <v>-831</v>
      </c>
      <c r="AI23" s="37"/>
      <c r="AJ23" s="37">
        <f>IF(VLOOKUP(CONCATENATE($AF$6," ",AJ$9),'-RÅDATA_KVARTAL-'!$A$5:$DO$385,24,FALSE)&lt;&gt;0,VLOOKUP(CONCATENATE($AF$6," ",AJ$9),'-RÅDATA_KVARTAL-'!$A$5:$DO$385,24,FALSE),"")</f>
        <v>-563</v>
      </c>
      <c r="AK23" s="37"/>
      <c r="AL23" s="37">
        <f>IF(VLOOKUP(CONCATENATE($AF$6," ",AL$9),'-RÅDATA_KVARTAL-'!$A$5:$DO$385,24,FALSE)&lt;&gt;0,VLOOKUP(CONCATENATE($AF$6," ",AL$9),'-RÅDATA_KVARTAL-'!$A$5:$DO$385,24,FALSE),"")</f>
        <v>-626</v>
      </c>
      <c r="AM23" s="37"/>
      <c r="AN23" s="37">
        <f>IF(VLOOKUP(CONCATENATE($AF$6," ",AN$9),'-RÅDATA_KVARTAL-'!$A$5:$DO$385,24,FALSE)&lt;&gt;0,VLOOKUP(CONCATENATE($AF$6," ",AN$9),'-RÅDATA_KVARTAL-'!$A$5:$DO$385,24,FALSE),"")</f>
        <v>-1124</v>
      </c>
      <c r="AO23" s="37"/>
      <c r="AP23" s="37">
        <f>IF(VLOOKUP(CONCATENATE($AF$6," ",AP$9),'-RÅDATA_KVARTAL-'!$A$5:$DO$385,24,FALSE)&lt;&gt;0,VLOOKUP(CONCATENATE($AF$6," ",AP$9),'-RÅDATA_KVARTAL-'!$A$5:$DO$385,24,FALSE),"")</f>
        <v>-3183</v>
      </c>
      <c r="AQ23" s="37"/>
      <c r="AR23" s="37">
        <f>IF(VLOOKUP(CONCATENATE($AF$6," ",AR$9),'-RÅDATA_KVARTAL-'!$A$5:$DO$385,24,FALSE)&lt;&gt;0,VLOOKUP(CONCATENATE($AF$6," ",AR$9),'-RÅDATA_KVARTAL-'!$A$5:$DO$385,24,FALSE),"")</f>
        <v>-1326</v>
      </c>
      <c r="AS23" s="37"/>
      <c r="AT23" s="37">
        <f>IF(VLOOKUP(CONCATENATE($AF$6," ",AT$9),'-RÅDATA_KVARTAL-'!$A$5:$DO$385,24,FALSE)&lt;&gt;0,VLOOKUP(CONCATENATE($AF$6," ",AT$9),'-RÅDATA_KVARTAL-'!$A$5:$DO$385,24,FALSE),"")</f>
        <v>-1304</v>
      </c>
      <c r="AU23" s="37"/>
      <c r="AV23" s="37">
        <f>IF(VLOOKUP(CONCATENATE($AF$6," ",AV$9),'-RÅDATA_KVARTAL-'!$A$5:$DO$385,24,FALSE)&lt;&gt;0,VLOOKUP(CONCATENATE($AF$6," ",AV$9),'-RÅDATA_KVARTAL-'!$A$5:$DO$385,24,FALSE),"")</f>
        <v>-987</v>
      </c>
      <c r="AW23" s="37"/>
      <c r="AX23" s="37">
        <f>IF(VLOOKUP(CONCATENATE($AF$6," ",AX$9),'-RÅDATA_KVARTAL-'!$A$5:$DO$385,24,FALSE)&lt;&gt;0,VLOOKUP(CONCATENATE($AF$6," ",AX$9),'-RÅDATA_KVARTAL-'!$A$5:$DO$385,24,FALSE),"")</f>
        <v>-628</v>
      </c>
      <c r="AY23" s="37"/>
      <c r="AZ23" s="37">
        <f>IF(VLOOKUP(CONCATENATE($AF$6," ",AZ$9),'-RÅDATA_KVARTAL-'!$A$5:$DO$385,24,FALSE)&lt;&gt;0,VLOOKUP(CONCATENATE($AF$6," ",AZ$9),'-RÅDATA_KVARTAL-'!$A$5:$DO$385,24,FALSE),"")</f>
        <v>-727</v>
      </c>
      <c r="BA23" s="37"/>
      <c r="BB23" s="37">
        <f>IF(VLOOKUP(CONCATENATE($AF$6," ",BB$9),'-RÅDATA_KVARTAL-'!$A$5:$DO$385,24,FALSE)&lt;&gt;0,VLOOKUP(CONCATENATE($AF$6," ",BB$9),'-RÅDATA_KVARTAL-'!$A$5:$DO$385,24,FALSE),"")</f>
        <v>-415</v>
      </c>
      <c r="BC23" s="37"/>
      <c r="BD23" s="37">
        <f>IF(VLOOKUP(CONCATENATE($AF$6," ",BD$9),'-RÅDATA_KVARTAL-'!$A$5:$DO$385,24,FALSE)&lt;&gt;0,VLOOKUP(CONCATENATE($AF$6," ",BD$9),'-RÅDATA_KVARTAL-'!$A$5:$DO$385,24,FALSE),"")</f>
        <v>-13163</v>
      </c>
      <c r="BE23" s="91"/>
      <c r="BF23" s="91"/>
      <c r="BG23" s="37">
        <f>IF(VLOOKUP(CONCATENATE($BG$6," ",BG$9),'-RÅDATA_KVARTAL-'!$A$5:$DO$385,24,FALSE)&lt;&gt;0,VLOOKUP(CONCATENATE($BG$6," ",BG$9),'-RÅDATA_KVARTAL-'!$A$5:$DO$385,24,FALSE),"")</f>
        <v>-1242</v>
      </c>
      <c r="BH23" s="37"/>
      <c r="BI23" s="37">
        <f>IF(VLOOKUP(CONCATENATE($BG$6," ",BI$9),'-RÅDATA_KVARTAL-'!$A$5:$DO$385,24,FALSE)&lt;&gt;0,VLOOKUP(CONCATENATE($BG$6," ",BI$9),'-RÅDATA_KVARTAL-'!$A$5:$DO$385,24,FALSE),"")</f>
        <v>-1076</v>
      </c>
      <c r="BJ23" s="37"/>
      <c r="BK23" s="37">
        <f>IF(VLOOKUP(CONCATENATE($BG$6," ",BK$9),'-RÅDATA_KVARTAL-'!$A$5:$DO$385,24,FALSE)&lt;&gt;0,VLOOKUP(CONCATENATE($BG$6," ",BK$9),'-RÅDATA_KVARTAL-'!$A$5:$DO$385,24,FALSE),"")</f>
        <v>-659</v>
      </c>
      <c r="BL23" s="37"/>
      <c r="BM23" s="37">
        <f>IF(VLOOKUP(CONCATENATE($BG$6," ",BM$9),'-RÅDATA_KVARTAL-'!$A$5:$DO$385,24,FALSE)&lt;&gt;0,VLOOKUP(CONCATENATE($BG$6," ",BM$9),'-RÅDATA_KVARTAL-'!$A$5:$DO$385,24,FALSE),"")</f>
        <v>-938</v>
      </c>
      <c r="BN23" s="37"/>
      <c r="BO23" s="37">
        <f>IF(VLOOKUP(CONCATENATE($BG$6," ",BO$9),'-RÅDATA_KVARTAL-'!$A$5:$DO$385,24,FALSE)&lt;&gt;0,VLOOKUP(CONCATENATE($BG$6," ",BO$9),'-RÅDATA_KVARTAL-'!$A$5:$DO$385,24,FALSE),"")</f>
        <v>-548</v>
      </c>
      <c r="BP23" s="37"/>
      <c r="BQ23" s="37">
        <f>IF(VLOOKUP(CONCATENATE($BG$6," ",BQ$9),'-RÅDATA_KVARTAL-'!$A$5:$DO$385,24,FALSE)&lt;&gt;0,VLOOKUP(CONCATENATE($BG$6," ",BQ$9),'-RÅDATA_KVARTAL-'!$A$5:$DO$385,24,FALSE),"")</f>
        <v>-947</v>
      </c>
      <c r="BR23" s="37"/>
      <c r="BS23" s="37">
        <f>IF(VLOOKUP(CONCATENATE($BG$6," ",BS$9),'-RÅDATA_KVARTAL-'!$A$5:$DO$385,24,FALSE)&lt;&gt;0,VLOOKUP(CONCATENATE($BG$6," ",BS$9),'-RÅDATA_KVARTAL-'!$A$5:$DO$385,24,FALSE),"")</f>
        <v>-840</v>
      </c>
      <c r="BT23" s="37"/>
      <c r="BU23" s="37">
        <f>IF(VLOOKUP(CONCATENATE($BG$6," ",BU$9),'-RÅDATA_KVARTAL-'!$A$5:$DO$385,24,FALSE)&lt;&gt;0,VLOOKUP(CONCATENATE($BG$6," ",BU$9),'-RÅDATA_KVARTAL-'!$A$5:$DO$385,24,FALSE),"")</f>
        <v>-851</v>
      </c>
      <c r="BV23" s="37"/>
      <c r="BW23" s="37">
        <f>IF(VLOOKUP(CONCATENATE($BG$6," ",BW$9),'-RÅDATA_KVARTAL-'!$A$5:$DO$385,24,FALSE)&lt;&gt;0,VLOOKUP(CONCATENATE($BG$6," ",BW$9),'-RÅDATA_KVARTAL-'!$A$5:$DO$385,24,FALSE),"")</f>
        <v>-766</v>
      </c>
      <c r="BX23" s="37"/>
      <c r="BY23" s="37">
        <f>IF(VLOOKUP(CONCATENATE($BG$6," ",BY$9),'-RÅDATA_KVARTAL-'!$A$5:$DO$385,24,FALSE)&lt;&gt;0,VLOOKUP(CONCATENATE($BG$6," ",BY$9),'-RÅDATA_KVARTAL-'!$A$5:$DO$385,24,FALSE),"")</f>
        <v>-1078</v>
      </c>
      <c r="BZ23" s="37"/>
      <c r="CA23" s="37">
        <f>IF(VLOOKUP(CONCATENATE($BG$6," ",CA$9),'-RÅDATA_KVARTAL-'!$A$5:$DO$385,24,FALSE)&lt;&gt;0,VLOOKUP(CONCATENATE($BG$6," ",CA$9),'-RÅDATA_KVARTAL-'!$A$5:$DO$385,24,FALSE),"")</f>
        <v>-1200</v>
      </c>
      <c r="CB23" s="37"/>
      <c r="CC23" s="37">
        <f>IF(VLOOKUP(CONCATENATE($BG$6," ",CC$9),'-RÅDATA_KVARTAL-'!$A$5:$DO$385,24,FALSE)&lt;&gt;0,VLOOKUP(CONCATENATE($BG$6," ",CC$9),'-RÅDATA_KVARTAL-'!$A$5:$DO$385,24,FALSE),"")</f>
        <v>-1602</v>
      </c>
      <c r="CD23" s="37"/>
      <c r="CE23" s="37">
        <f>IF(VLOOKUP(CONCATENATE($BG$6," ",CE$9),'-RÅDATA_KVARTAL-'!$A$5:$DO$385,24,FALSE)&lt;&gt;0,VLOOKUP(CONCATENATE($BG$6," ",CE$9),'-RÅDATA_KVARTAL-'!$A$5:$DO$385,24,FALSE),"")</f>
        <v>-11747</v>
      </c>
      <c r="CF23" s="91"/>
      <c r="CG23" s="91"/>
      <c r="CH23" s="37">
        <f>IF(VLOOKUP(CONCATENATE($CH$6," ",CH$9),'-RÅDATA_KVARTAL-'!$A$5:$DO$385,24,FALSE)&lt;&gt;0,VLOOKUP(CONCATENATE($CH$6," ",CH$9),'-RÅDATA_KVARTAL-'!$A$5:$DO$385,24,FALSE),"")</f>
        <v>-1911</v>
      </c>
      <c r="CI23" s="37"/>
      <c r="CJ23" s="37">
        <f>IF(VLOOKUP(CONCATENATE($CH$6," ",CJ$9),'-RÅDATA_KVARTAL-'!$A$5:$DO$385,24,FALSE)&lt;&gt;0,VLOOKUP(CONCATENATE($CH$6," ",CJ$9),'-RÅDATA_KVARTAL-'!$A$5:$DO$385,24,FALSE),"")</f>
        <v>-972</v>
      </c>
      <c r="CK23" s="37"/>
      <c r="CL23" s="37">
        <f>IF(VLOOKUP(CONCATENATE($CH$6," ",CL$9),'-RÅDATA_KVARTAL-'!$A$5:$DO$385,24,FALSE)&lt;&gt;0,VLOOKUP(CONCATENATE($CH$6," ",CL$9),'-RÅDATA_KVARTAL-'!$A$5:$DO$385,24,FALSE),"")</f>
        <v>-732</v>
      </c>
      <c r="CM23" s="37"/>
      <c r="CN23" s="37">
        <f>IF(VLOOKUP(CONCATENATE($CH$6," ",CN$9),'-RÅDATA_KVARTAL-'!$A$5:$DO$385,24,FALSE)&lt;&gt;0,VLOOKUP(CONCATENATE($CH$6," ",CN$9),'-RÅDATA_KVARTAL-'!$A$5:$DO$385,24,FALSE),"")</f>
        <v>-547</v>
      </c>
      <c r="CO23" s="37"/>
      <c r="CP23" s="37">
        <f>IF(VLOOKUP(CONCATENATE($CH$6," ",CP$9),'-RÅDATA_KVARTAL-'!$A$5:$DO$385,24,FALSE)&lt;&gt;0,VLOOKUP(CONCATENATE($CH$6," ",CP$9),'-RÅDATA_KVARTAL-'!$A$5:$DO$385,24,FALSE),"")</f>
        <v>-707</v>
      </c>
      <c r="CQ23" s="37"/>
      <c r="CR23" s="37">
        <f>IF(VLOOKUP(CONCATENATE($CH$6," ",CR$9),'-RÅDATA_KVARTAL-'!$A$5:$DO$385,24,FALSE)&lt;&gt;0,VLOOKUP(CONCATENATE($CH$6," ",CR$9),'-RÅDATA_KVARTAL-'!$A$5:$DO$385,24,FALSE),"")</f>
        <v>-1198</v>
      </c>
      <c r="CS23" s="37"/>
      <c r="CT23" s="37">
        <f>IF(VLOOKUP(CONCATENATE($CH$6," ",CT$9),'-RÅDATA_KVARTAL-'!$A$5:$DO$385,24,FALSE)&lt;&gt;0,VLOOKUP(CONCATENATE($CH$6," ",CT$9),'-RÅDATA_KVARTAL-'!$A$5:$DO$385,24,FALSE),"")</f>
        <v>-707</v>
      </c>
      <c r="CU23" s="37"/>
      <c r="CV23" s="37">
        <f>IF(VLOOKUP(CONCATENATE($CH$6," ",CV$9),'-RÅDATA_KVARTAL-'!$A$5:$DO$385,24,FALSE)&lt;&gt;0,VLOOKUP(CONCATENATE($CH$6," ",CV$9),'-RÅDATA_KVARTAL-'!$A$5:$DO$385,24,FALSE),"")</f>
        <v>-1092</v>
      </c>
      <c r="CW23" s="37"/>
      <c r="CX23" s="37">
        <f>IF(VLOOKUP(CONCATENATE($CH$6," ",CX$9),'-RÅDATA_KVARTAL-'!$A$5:$DO$385,24,FALSE)&lt;&gt;0,VLOOKUP(CONCATENATE($CH$6," ",CX$9),'-RÅDATA_KVARTAL-'!$A$5:$DO$385,24,FALSE),"")</f>
        <v>-1276</v>
      </c>
      <c r="CY23" s="37"/>
      <c r="CZ23" s="37">
        <f>IF(VLOOKUP(CONCATENATE($CH$6," ",CZ$9),'-RÅDATA_KVARTAL-'!$A$5:$DO$385,24,FALSE)&lt;&gt;0,VLOOKUP(CONCATENATE($CH$6," ",CZ$9),'-RÅDATA_KVARTAL-'!$A$5:$DO$385,24,FALSE),"")</f>
        <v>-1375</v>
      </c>
      <c r="DA23" s="37"/>
      <c r="DB23" s="37">
        <f>IF(VLOOKUP(CONCATENATE($CH$6," ",DB$9),'-RÅDATA_KVARTAL-'!$A$5:$DO$385,24,FALSE)&lt;&gt;0,VLOOKUP(CONCATENATE($CH$6," ",DB$9),'-RÅDATA_KVARTAL-'!$A$5:$DO$385,24,FALSE),"")</f>
        <v>-1964</v>
      </c>
      <c r="DC23" s="37"/>
      <c r="DD23" s="37">
        <f>IF(VLOOKUP(CONCATENATE($CH$6," ",DD$9),'-RÅDATA_KVARTAL-'!$A$5:$DO$385,24,FALSE)&lt;&gt;0,VLOOKUP(CONCATENATE($CH$6," ",DD$9),'-RÅDATA_KVARTAL-'!$A$5:$DO$385,24,FALSE),"")</f>
        <v>-1177</v>
      </c>
      <c r="DE23" s="37"/>
      <c r="DF23" s="37">
        <f>IF(VLOOKUP(CONCATENATE($CH$6," ",DF$9),'-RÅDATA_KVARTAL-'!$A$5:$DO$385,24,FALSE)&lt;&gt;0,VLOOKUP(CONCATENATE($CH$6," ",DF$9),'-RÅDATA_KVARTAL-'!$A$5:$DO$385,24,FALSE),"")</f>
        <v>-13658</v>
      </c>
      <c r="DG23" s="91"/>
      <c r="DH23" s="91"/>
      <c r="DI23" s="37">
        <f>IF(VLOOKUP(CONCATENATE($DI$6," ",DI$9),'-RÅDATA_KVARTAL-'!$A$5:$DO$385,24,FALSE)&lt;&gt;0,VLOOKUP(CONCATENATE($DI$6," ",DI$9),'-RÅDATA_KVARTAL-'!$A$5:$DO$385,24,FALSE),"")</f>
        <v>-1503</v>
      </c>
      <c r="DJ23" s="37"/>
      <c r="DK23" s="37">
        <f>IF(VLOOKUP(CONCATENATE($DI$6," ",DK$9),'-RÅDATA_KVARTAL-'!$A$5:$DO$385,24,FALSE)&lt;&gt;0,VLOOKUP(CONCATENATE($DI$6," ",DK$9),'-RÅDATA_KVARTAL-'!$A$5:$DO$385,24,FALSE),"")</f>
        <v>-1023</v>
      </c>
      <c r="DL23" s="37"/>
      <c r="DM23" s="37">
        <f>IF(VLOOKUP(CONCATENATE($DI$6," ",DM$9),'-RÅDATA_KVARTAL-'!$A$5:$DO$385,24,FALSE)&lt;&gt;0,VLOOKUP(CONCATENATE($DI$6," ",DM$9),'-RÅDATA_KVARTAL-'!$A$5:$DO$385,24,FALSE),"")</f>
        <v>-1111</v>
      </c>
      <c r="DN23" s="37"/>
      <c r="DO23" s="37">
        <f>IF(VLOOKUP(CONCATENATE($DI$6," ",DO$9),'-RÅDATA_KVARTAL-'!$A$5:$DO$385,24,FALSE)&lt;&gt;0,VLOOKUP(CONCATENATE($DI$6," ",DO$9),'-RÅDATA_KVARTAL-'!$A$5:$DO$385,24,FALSE),"")</f>
        <v>-1771</v>
      </c>
      <c r="DP23" s="37"/>
      <c r="DQ23" s="37">
        <f>IF(VLOOKUP(CONCATENATE($DI$6," ",DQ$9),'-RÅDATA_KVARTAL-'!$A$5:$DO$385,24,FALSE)&lt;&gt;0,VLOOKUP(CONCATENATE($DI$6," ",DQ$9),'-RÅDATA_KVARTAL-'!$A$5:$DO$385,24,FALSE),"")</f>
        <v>-1802</v>
      </c>
      <c r="DR23" s="37"/>
      <c r="DS23" s="37">
        <f>IF(VLOOKUP(CONCATENATE($DI$6," ",DS$9),'-RÅDATA_KVARTAL-'!$A$5:$DO$385,24,FALSE)&lt;&gt;0,VLOOKUP(CONCATENATE($DI$6," ",DS$9),'-RÅDATA_KVARTAL-'!$A$5:$DO$385,24,FALSE),"")</f>
        <v>-832</v>
      </c>
      <c r="DT23" s="37"/>
      <c r="DU23" s="37" t="str">
        <f>IF(VLOOKUP(CONCATENATE($DI$6," ",DU$9),'-RÅDATA_KVARTAL-'!$A$5:$DO$385,24,FALSE)&lt;&gt;0,VLOOKUP(CONCATENATE($DI$6," ",DU$9),'-RÅDATA_KVARTAL-'!$A$5:$DO$385,24,FALSE),"")</f>
        <v/>
      </c>
      <c r="DV23" s="37"/>
      <c r="DW23" s="37" t="str">
        <f>IF(VLOOKUP(CONCATENATE($DI$6," ",DW$9),'-RÅDATA_KVARTAL-'!$A$5:$DO$385,24,FALSE)&lt;&gt;0,VLOOKUP(CONCATENATE($DI$6," ",DW$9),'-RÅDATA_KVARTAL-'!$A$5:$DO$385,24,FALSE),"")</f>
        <v/>
      </c>
      <c r="DX23" s="37"/>
      <c r="DY23" s="37" t="str">
        <f>IF(VLOOKUP(CONCATENATE($DI$6," ",DY$9),'-RÅDATA_KVARTAL-'!$A$5:$DO$385,24,FALSE)&lt;&gt;0,VLOOKUP(CONCATENATE($DI$6," ",DY$9),'-RÅDATA_KVARTAL-'!$A$5:$DO$385,24,FALSE),"")</f>
        <v/>
      </c>
      <c r="DZ23" s="37"/>
      <c r="EA23" s="37" t="str">
        <f>IF(VLOOKUP(CONCATENATE($DI$6," ",EA$9),'-RÅDATA_KVARTAL-'!$A$5:$DO$385,24,FALSE)&lt;&gt;0,VLOOKUP(CONCATENATE($DI$6," ",EA$9),'-RÅDATA_KVARTAL-'!$A$5:$DO$385,24,FALSE),"")</f>
        <v/>
      </c>
      <c r="EB23" s="37"/>
      <c r="EC23" s="37" t="str">
        <f>IF(VLOOKUP(CONCATENATE($DI$6," ",EC$9),'-RÅDATA_KVARTAL-'!$A$5:$DO$385,24,FALSE)&lt;&gt;0,VLOOKUP(CONCATENATE($DI$6," ",EC$9),'-RÅDATA_KVARTAL-'!$A$5:$DO$385,24,FALSE),"")</f>
        <v/>
      </c>
      <c r="ED23" s="37"/>
      <c r="EE23" s="37" t="str">
        <f>IF(VLOOKUP(CONCATENATE($DI$6," ",EE$9),'-RÅDATA_KVARTAL-'!$A$5:$DO$385,24,FALSE)&lt;&gt;0,VLOOKUP(CONCATENATE($DI$6," ",EE$9),'-RÅDATA_KVARTAL-'!$A$5:$DO$385,24,FALSE),"")</f>
        <v/>
      </c>
      <c r="EF23" s="37"/>
      <c r="EG23" s="37">
        <f>IF(VLOOKUP(CONCATENATE($DI$6," ",EG$9),'-RÅDATA_KVARTAL-'!$A$5:$DO$385,24,FALSE)&lt;&gt;0,VLOOKUP(CONCATENATE($DI$6," ",EG$9),'-RÅDATA_KVARTAL-'!$A$5:$DO$385,24,FALSE),"")</f>
        <v>-8042</v>
      </c>
      <c r="EH23" s="91"/>
      <c r="EI23" s="91"/>
      <c r="EJ23" s="37" t="str">
        <f>IF(VLOOKUP(CONCATENATE($EJ$6," ",EJ$9),'-RÅDATA_KVARTAL-'!$A$5:$DO$385,24,FALSE)&lt;&gt;0,VLOOKUP(CONCATENATE($EJ$6," ",EJ$9),'-RÅDATA_KVARTAL-'!$A$5:$DO$385,24,FALSE),"")</f>
        <v/>
      </c>
      <c r="EK23" s="37"/>
      <c r="EL23" s="37" t="str">
        <f>IF(VLOOKUP(CONCATENATE($EJ$6," ",EL$9),'-RÅDATA_KVARTAL-'!$A$5:$DO$385,24,FALSE)&lt;&gt;0,VLOOKUP(CONCATENATE($EJ$6," ",EL$9),'-RÅDATA_KVARTAL-'!$A$5:$DO$385,24,FALSE),"")</f>
        <v/>
      </c>
      <c r="EM23" s="37"/>
      <c r="EN23" s="37" t="str">
        <f>IF(VLOOKUP(CONCATENATE($EJ$6," ",EN$9),'-RÅDATA_KVARTAL-'!$A$5:$DO$385,24,FALSE)&lt;&gt;0,VLOOKUP(CONCATENATE($EJ$6," ",EN$9),'-RÅDATA_KVARTAL-'!$A$5:$DO$385,24,FALSE),"")</f>
        <v/>
      </c>
      <c r="EO23" s="37"/>
      <c r="EP23" s="37" t="str">
        <f>IF(VLOOKUP(CONCATENATE($EJ$6," ",EP$9),'-RÅDATA_KVARTAL-'!$A$5:$DO$385,24,FALSE)&lt;&gt;0,VLOOKUP(CONCATENATE($EJ$6," ",EP$9),'-RÅDATA_KVARTAL-'!$A$5:$DO$385,24,FALSE),"")</f>
        <v/>
      </c>
      <c r="EQ23" s="37"/>
      <c r="ER23" s="37" t="str">
        <f>IF(VLOOKUP(CONCATENATE($EJ$6," ",ER$9),'-RÅDATA_KVARTAL-'!$A$5:$DO$385,24,FALSE)&lt;&gt;0,VLOOKUP(CONCATENATE($EJ$6," ",ER$9),'-RÅDATA_KVARTAL-'!$A$5:$DO$385,24,FALSE),"")</f>
        <v/>
      </c>
      <c r="ES23" s="37"/>
      <c r="ET23" s="37" t="str">
        <f>IF(VLOOKUP(CONCATENATE($EJ$6," ",ET$9),'-RÅDATA_KVARTAL-'!$A$5:$DO$385,24,FALSE)&lt;&gt;0,VLOOKUP(CONCATENATE($EJ$6," ",ET$9),'-RÅDATA_KVARTAL-'!$A$5:$DO$385,24,FALSE),"")</f>
        <v/>
      </c>
      <c r="EU23" s="37"/>
      <c r="EV23" s="37" t="str">
        <f>IF(VLOOKUP(CONCATENATE($EJ$6," ",EV$9),'-RÅDATA_KVARTAL-'!$A$5:$DO$385,24,FALSE)&lt;&gt;0,VLOOKUP(CONCATENATE($EJ$6," ",EV$9),'-RÅDATA_KVARTAL-'!$A$5:$DO$385,24,FALSE),"")</f>
        <v/>
      </c>
      <c r="EW23" s="37"/>
      <c r="EX23" s="37" t="str">
        <f>IF(VLOOKUP(CONCATENATE($EJ$6," ",EX$9),'-RÅDATA_KVARTAL-'!$A$5:$DO$385,24,FALSE)&lt;&gt;0,VLOOKUP(CONCATENATE($EJ$6," ",EX$9),'-RÅDATA_KVARTAL-'!$A$5:$DO$385,24,FALSE),"")</f>
        <v/>
      </c>
      <c r="EY23" s="37"/>
      <c r="EZ23" s="37" t="str">
        <f>IF(VLOOKUP(CONCATENATE($EJ$6," ",EZ$9),'-RÅDATA_KVARTAL-'!$A$5:$DO$385,24,FALSE)&lt;&gt;0,VLOOKUP(CONCATENATE($EJ$6," ",EZ$9),'-RÅDATA_KVARTAL-'!$A$5:$DO$385,24,FALSE),"")</f>
        <v/>
      </c>
      <c r="FA23" s="37"/>
      <c r="FB23" s="37" t="str">
        <f>IF(VLOOKUP(CONCATENATE($EJ$6," ",FB$9),'-RÅDATA_KVARTAL-'!$A$5:$DO$385,24,FALSE)&lt;&gt;0,VLOOKUP(CONCATENATE($EJ$6," ",FB$9),'-RÅDATA_KVARTAL-'!$A$5:$DO$385,24,FALSE),"")</f>
        <v/>
      </c>
      <c r="FC23" s="37"/>
      <c r="FD23" s="37" t="str">
        <f>IF(VLOOKUP(CONCATENATE($EJ$6," ",FD$9),'-RÅDATA_KVARTAL-'!$A$5:$DO$385,24,FALSE)&lt;&gt;0,VLOOKUP(CONCATENATE($EJ$6," ",FD$9),'-RÅDATA_KVARTAL-'!$A$5:$DO$385,24,FALSE),"")</f>
        <v/>
      </c>
      <c r="FE23" s="37"/>
      <c r="FF23" s="37" t="str">
        <f>IF(VLOOKUP(CONCATENATE($EJ$6," ",FF$9),'-RÅDATA_KVARTAL-'!$A$5:$DO$385,24,FALSE)&lt;&gt;0,VLOOKUP(CONCATENATE($EJ$6," ",FF$9),'-RÅDATA_KVARTAL-'!$A$5:$DO$385,24,FALSE),"")</f>
        <v/>
      </c>
      <c r="FG23" s="37"/>
      <c r="FH23" s="37" t="str">
        <f>IF(VLOOKUP(CONCATENATE($EJ$6," ",FH$9),'-RÅDATA_KVARTAL-'!$A$5:$DO$385,24,FALSE)&lt;&gt;0,VLOOKUP(CONCATENATE($EJ$6," ",FH$9),'-RÅDATA_KVARTAL-'!$A$5:$DO$385,24,FALSE),"")</f>
        <v/>
      </c>
      <c r="FI23" s="91"/>
      <c r="FJ23" s="91"/>
      <c r="FK23" s="37" t="str">
        <f>IF(VLOOKUP(CONCATENATE($FK$6," ",FK$9),'-RÅDATA_KVARTAL-'!$A$5:$DO$385,24,FALSE)&lt;&gt;0,VLOOKUP(CONCATENATE($FK$6," ",FK$9),'-RÅDATA_KVARTAL-'!$A$5:$DO$385,24,FALSE),"")</f>
        <v/>
      </c>
      <c r="FL23" s="37"/>
      <c r="FM23" s="37" t="str">
        <f>IF(VLOOKUP(CONCATENATE($FK$6," ",FM$9),'-RÅDATA_KVARTAL-'!$A$5:$DO$385,24,FALSE)&lt;&gt;0,VLOOKUP(CONCATENATE($FK$6," ",FM$9),'-RÅDATA_KVARTAL-'!$A$5:$DO$385,24,FALSE),"")</f>
        <v/>
      </c>
      <c r="FN23" s="37"/>
      <c r="FO23" s="37" t="str">
        <f>IF(VLOOKUP(CONCATENATE($FK$6," ",FO$9),'-RÅDATA_KVARTAL-'!$A$5:$DO$385,24,FALSE)&lt;&gt;0,VLOOKUP(CONCATENATE($FK$6," ",FO$9),'-RÅDATA_KVARTAL-'!$A$5:$DO$385,24,FALSE),"")</f>
        <v/>
      </c>
      <c r="FP23" s="37"/>
      <c r="FQ23" s="37" t="str">
        <f>IF(VLOOKUP(CONCATENATE($FK$6," ",FQ$9),'-RÅDATA_KVARTAL-'!$A$5:$DO$385,24,FALSE)&lt;&gt;0,VLOOKUP(CONCATENATE($FK$6," ",FQ$9),'-RÅDATA_KVARTAL-'!$A$5:$DO$385,24,FALSE),"")</f>
        <v/>
      </c>
      <c r="FR23" s="37"/>
      <c r="FS23" s="37" t="str">
        <f>IF(VLOOKUP(CONCATENATE($FK$6," ",FS$9),'-RÅDATA_KVARTAL-'!$A$5:$DO$385,24,FALSE)&lt;&gt;0,VLOOKUP(CONCATENATE($FK$6," ",FS$9),'-RÅDATA_KVARTAL-'!$A$5:$DO$385,24,FALSE),"")</f>
        <v/>
      </c>
      <c r="FT23" s="37"/>
      <c r="FU23" s="37" t="str">
        <f>IF(VLOOKUP(CONCATENATE($FK$6," ",FU$9),'-RÅDATA_KVARTAL-'!$A$5:$DO$385,24,FALSE)&lt;&gt;0,VLOOKUP(CONCATENATE($FK$6," ",FU$9),'-RÅDATA_KVARTAL-'!$A$5:$DO$385,24,FALSE),"")</f>
        <v/>
      </c>
      <c r="FV23" s="37"/>
      <c r="FW23" s="37" t="str">
        <f>IF(VLOOKUP(CONCATENATE($FK$6," ",FW$9),'-RÅDATA_KVARTAL-'!$A$5:$DO$385,24,FALSE)&lt;&gt;0,VLOOKUP(CONCATENATE($FK$6," ",FW$9),'-RÅDATA_KVARTAL-'!$A$5:$DO$385,24,FALSE),"")</f>
        <v/>
      </c>
      <c r="FX23" s="37"/>
      <c r="FY23" s="37" t="str">
        <f>IF(VLOOKUP(CONCATENATE($FK$6," ",FY$9),'-RÅDATA_KVARTAL-'!$A$5:$DO$385,24,FALSE)&lt;&gt;0,VLOOKUP(CONCATENATE($FK$6," ",FY$9),'-RÅDATA_KVARTAL-'!$A$5:$DO$385,24,FALSE),"")</f>
        <v/>
      </c>
      <c r="FZ23" s="37"/>
      <c r="GA23" s="37" t="str">
        <f>IF(VLOOKUP(CONCATENATE($FK$6," ",GA$9),'-RÅDATA_KVARTAL-'!$A$5:$DO$385,24,FALSE)&lt;&gt;0,VLOOKUP(CONCATENATE($FK$6," ",GA$9),'-RÅDATA_KVARTAL-'!$A$5:$DO$385,24,FALSE),"")</f>
        <v/>
      </c>
      <c r="GB23" s="37"/>
      <c r="GC23" s="37" t="str">
        <f>IF(VLOOKUP(CONCATENATE($FK$6," ",GC$9),'-RÅDATA_KVARTAL-'!$A$5:$DO$385,24,FALSE)&lt;&gt;0,VLOOKUP(CONCATENATE($FK$6," ",GC$9),'-RÅDATA_KVARTAL-'!$A$5:$DO$385,24,FALSE),"")</f>
        <v/>
      </c>
      <c r="GD23" s="37"/>
      <c r="GE23" s="37" t="str">
        <f>IF(VLOOKUP(CONCATENATE($FK$6," ",GE$9),'-RÅDATA_KVARTAL-'!$A$5:$DO$385,24,FALSE)&lt;&gt;0,VLOOKUP(CONCATENATE($FK$6," ",GE$9),'-RÅDATA_KVARTAL-'!$A$5:$DO$385,24,FALSE),"")</f>
        <v/>
      </c>
      <c r="GF23" s="37"/>
      <c r="GG23" s="37" t="str">
        <f>IF(VLOOKUP(CONCATENATE($FK$6," ",GG$9),'-RÅDATA_KVARTAL-'!$A$5:$DO$385,24,FALSE)&lt;&gt;0,VLOOKUP(CONCATENATE($FK$6," ",GG$9),'-RÅDATA_KVARTAL-'!$A$5:$DO$385,24,FALSE),"")</f>
        <v/>
      </c>
      <c r="GH23" s="37"/>
      <c r="GI23" s="37" t="str">
        <f>IF(VLOOKUP(CONCATENATE($FK$6," ",GI$9),'-RÅDATA_KVARTAL-'!$A$5:$DO$385,24,FALSE)&lt;&gt;0,VLOOKUP(CONCATENATE($FK$6," ",GI$9),'-RÅDATA_KVARTAL-'!$A$5:$DO$385,24,FALSE),"")</f>
        <v/>
      </c>
      <c r="GJ23" s="91"/>
      <c r="GK23" s="91"/>
      <c r="GL23" s="37" t="str">
        <f>IF(VLOOKUP(CONCATENATE($GL$6," ",GL$9),'-RÅDATA_KVARTAL-'!$A$5:$DO$385,24,FALSE)&lt;&gt;0,VLOOKUP(CONCATENATE($GL$6," ",GL$9),'-RÅDATA_KVARTAL-'!$A$5:$DO$385,24,FALSE),"")</f>
        <v/>
      </c>
      <c r="GM23" s="37"/>
      <c r="GN23" s="37" t="str">
        <f>IF(VLOOKUP(CONCATENATE($GL$6," ",GN$9),'-RÅDATA_KVARTAL-'!$A$5:$DO$385,24,FALSE)&lt;&gt;0,VLOOKUP(CONCATENATE($GL$6," ",GN$9),'-RÅDATA_KVARTAL-'!$A$5:$DO$385,24,FALSE),"")</f>
        <v/>
      </c>
      <c r="GO23" s="37"/>
      <c r="GP23" s="37" t="str">
        <f>IF(VLOOKUP(CONCATENATE($GL$6," ",GP$9),'-RÅDATA_KVARTAL-'!$A$5:$DO$385,24,FALSE)&lt;&gt;0,VLOOKUP(CONCATENATE($GL$6," ",GP$9),'-RÅDATA_KVARTAL-'!$A$5:$DO$385,24,FALSE),"")</f>
        <v/>
      </c>
      <c r="GQ23" s="37"/>
      <c r="GR23" s="37" t="str">
        <f>IF(VLOOKUP(CONCATENATE($GL$6," ",GR$9),'-RÅDATA_KVARTAL-'!$A$5:$DO$385,24,FALSE)&lt;&gt;0,VLOOKUP(CONCATENATE($GL$6," ",GR$9),'-RÅDATA_KVARTAL-'!$A$5:$DO$385,24,FALSE),"")</f>
        <v/>
      </c>
      <c r="GS23" s="37"/>
      <c r="GT23" s="37" t="str">
        <f>IF(VLOOKUP(CONCATENATE($GL$6," ",GT$9),'-RÅDATA_KVARTAL-'!$A$5:$DO$385,24,FALSE)&lt;&gt;0,VLOOKUP(CONCATENATE($GL$6," ",GT$9),'-RÅDATA_KVARTAL-'!$A$5:$DO$385,24,FALSE),"")</f>
        <v/>
      </c>
      <c r="GU23" s="37"/>
      <c r="GV23" s="37" t="str">
        <f>IF(VLOOKUP(CONCATENATE($GL$6," ",GV$9),'-RÅDATA_KVARTAL-'!$A$5:$DO$385,24,FALSE)&lt;&gt;0,VLOOKUP(CONCATENATE($GL$6," ",GV$9),'-RÅDATA_KVARTAL-'!$A$5:$DO$385,24,FALSE),"")</f>
        <v/>
      </c>
      <c r="GW23" s="37"/>
      <c r="GX23" s="37" t="str">
        <f>IF(VLOOKUP(CONCATENATE($GL$6," ",GX$9),'-RÅDATA_KVARTAL-'!$A$5:$DO$385,24,FALSE)&lt;&gt;0,VLOOKUP(CONCATENATE($GL$6," ",GX$9),'-RÅDATA_KVARTAL-'!$A$5:$DO$385,24,FALSE),"")</f>
        <v/>
      </c>
      <c r="GY23" s="37"/>
      <c r="GZ23" s="37" t="str">
        <f>IF(VLOOKUP(CONCATENATE($GL$6," ",GZ$9),'-RÅDATA_KVARTAL-'!$A$5:$DO$385,24,FALSE)&lt;&gt;0,VLOOKUP(CONCATENATE($GL$6," ",GZ$9),'-RÅDATA_KVARTAL-'!$A$5:$DO$385,24,FALSE),"")</f>
        <v/>
      </c>
      <c r="HA23" s="37"/>
      <c r="HB23" s="37" t="str">
        <f>IF(VLOOKUP(CONCATENATE($GL$6," ",HB$9),'-RÅDATA_KVARTAL-'!$A$5:$DO$385,24,FALSE)&lt;&gt;0,VLOOKUP(CONCATENATE($GL$6," ",HB$9),'-RÅDATA_KVARTAL-'!$A$5:$DO$385,24,FALSE),"")</f>
        <v/>
      </c>
      <c r="HC23" s="37"/>
      <c r="HD23" s="37" t="str">
        <f>IF(VLOOKUP(CONCATENATE($GL$6," ",HD$9),'-RÅDATA_KVARTAL-'!$A$5:$DO$385,24,FALSE)&lt;&gt;0,VLOOKUP(CONCATENATE($GL$6," ",HD$9),'-RÅDATA_KVARTAL-'!$A$5:$DO$385,24,FALSE),"")</f>
        <v/>
      </c>
      <c r="HE23" s="37"/>
      <c r="HF23" s="37" t="str">
        <f>IF(VLOOKUP(CONCATENATE($GL$6," ",HF$9),'-RÅDATA_KVARTAL-'!$A$5:$DO$385,24,FALSE)&lt;&gt;0,VLOOKUP(CONCATENATE($GL$6," ",HF$9),'-RÅDATA_KVARTAL-'!$A$5:$DO$385,24,FALSE),"")</f>
        <v/>
      </c>
      <c r="HG23" s="37"/>
      <c r="HH23" s="37" t="str">
        <f>IF(VLOOKUP(CONCATENATE($GL$6," ",HH$9),'-RÅDATA_KVARTAL-'!$A$5:$DO$385,24,FALSE)&lt;&gt;0,VLOOKUP(CONCATENATE($GL$6," ",HH$9),'-RÅDATA_KVARTAL-'!$A$5:$DO$385,24,FALSE),"")</f>
        <v/>
      </c>
      <c r="HI23" s="37"/>
      <c r="HJ23" s="37" t="str">
        <f>IF(VLOOKUP(CONCATENATE($GL$6," ",HJ$9),'-RÅDATA_KVARTAL-'!$A$5:$DO$385,24,FALSE)&lt;&gt;0,VLOOKUP(CONCATENATE($GL$6," ",HJ$9),'-RÅDATA_KVARTAL-'!$A$5:$DO$385,24,FALSE),"")</f>
        <v/>
      </c>
      <c r="HK23" s="91"/>
      <c r="HL23" s="57"/>
      <c r="HM23" s="103" t="s">
        <v>356</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54</v>
      </c>
      <c r="E25" s="29">
        <f>IF(VLOOKUP(CONCATENATE($E$6," ",E$9),'-RÅDATA_KVARTAL-'!$A$5:$DO$385,28,FALSE)&lt;&gt;0,VLOOKUP(CONCATENATE($E$6," ",E$9),'-RÅDATA_KVARTAL-'!$A$5:$DO$385,28,FALSE),"")</f>
        <v>235</v>
      </c>
      <c r="F25" s="29"/>
      <c r="G25" s="29">
        <f>IF(VLOOKUP(CONCATENATE($E$6," ",G$9),'-RÅDATA_KVARTAL-'!$A$5:$DO$385,28,FALSE)&lt;&gt;0,VLOOKUP(CONCATENATE($E$6," ",G$9),'-RÅDATA_KVARTAL-'!$A$5:$DO$385,28,FALSE),"")</f>
        <v>131</v>
      </c>
      <c r="H25" s="29"/>
      <c r="I25" s="29">
        <f>IF(VLOOKUP(CONCATENATE($E$6," ",I$9),'-RÅDATA_KVARTAL-'!$A$5:$DO$385,28,FALSE)&lt;&gt;0,VLOOKUP(CONCATENATE($E$6," ",I$9),'-RÅDATA_KVARTAL-'!$A$5:$DO$385,28,FALSE),"")</f>
        <v>194</v>
      </c>
      <c r="J25" s="29"/>
      <c r="K25" s="29">
        <f>IF(VLOOKUP(CONCATENATE($E$6," ",K$9),'-RÅDATA_KVARTAL-'!$A$5:$DO$385,28,FALSE)&lt;&gt;0,VLOOKUP(CONCATENATE($E$6," ",K$9),'-RÅDATA_KVARTAL-'!$A$5:$DO$385,28,FALSE),"")</f>
        <v>187</v>
      </c>
      <c r="L25" s="29"/>
      <c r="M25" s="29">
        <f>IF(VLOOKUP(CONCATENATE($E$6," ",M$9),'-RÅDATA_KVARTAL-'!$A$5:$DO$385,28,FALSE)&lt;&gt;0,VLOOKUP(CONCATENATE($E$6," ",M$9),'-RÅDATA_KVARTAL-'!$A$5:$DO$385,28,FALSE),"")</f>
        <v>284</v>
      </c>
      <c r="N25" s="29"/>
      <c r="O25" s="29">
        <f>IF(VLOOKUP(CONCATENATE($E$6," ",O$9),'-RÅDATA_KVARTAL-'!$A$5:$DO$385,28,FALSE)&lt;&gt;0,VLOOKUP(CONCATENATE($E$6," ",O$9),'-RÅDATA_KVARTAL-'!$A$5:$DO$385,28,FALSE),"")</f>
        <v>254</v>
      </c>
      <c r="P25" s="29"/>
      <c r="Q25" s="29">
        <f>IF(VLOOKUP(CONCATENATE($E$6," ",Q$9),'-RÅDATA_KVARTAL-'!$A$5:$DO$385,28,FALSE)&lt;&gt;0,VLOOKUP(CONCATENATE($E$6," ",Q$9),'-RÅDATA_KVARTAL-'!$A$5:$DO$385,28,FALSE),"")</f>
        <v>146</v>
      </c>
      <c r="R25" s="29"/>
      <c r="S25" s="29">
        <f>IF(VLOOKUP(CONCATENATE($E$6," ",S$9),'-RÅDATA_KVARTAL-'!$A$5:$DO$385,28,FALSE)&lt;&gt;0,VLOOKUP(CONCATENATE($E$6," ",S$9),'-RÅDATA_KVARTAL-'!$A$5:$DO$385,28,FALSE),"")</f>
        <v>206</v>
      </c>
      <c r="T25" s="29"/>
      <c r="U25" s="29">
        <f>IF(VLOOKUP(CONCATENATE($E$6," ",U$9),'-RÅDATA_KVARTAL-'!$A$5:$DO$385,28,FALSE)&lt;&gt;0,VLOOKUP(CONCATENATE($E$6," ",U$9),'-RÅDATA_KVARTAL-'!$A$5:$DO$385,28,FALSE),"")</f>
        <v>279</v>
      </c>
      <c r="V25" s="29"/>
      <c r="W25" s="29">
        <f>IF(VLOOKUP(CONCATENATE($E$6," ",W$9),'-RÅDATA_KVARTAL-'!$A$5:$DO$385,28,FALSE)&lt;&gt;0,VLOOKUP(CONCATENATE($E$6," ",W$9),'-RÅDATA_KVARTAL-'!$A$5:$DO$385,28,FALSE),"")</f>
        <v>207</v>
      </c>
      <c r="X25" s="29"/>
      <c r="Y25" s="29">
        <f>IF(VLOOKUP(CONCATENATE($E$6," ",Y$9),'-RÅDATA_KVARTAL-'!$A$5:$DO$385,28,FALSE)&lt;&gt;0,VLOOKUP(CONCATENATE($E$6," ",Y$9),'-RÅDATA_KVARTAL-'!$A$5:$DO$385,28,FALSE),"")</f>
        <v>752</v>
      </c>
      <c r="Z25" s="29"/>
      <c r="AA25" s="29">
        <f>IF(VLOOKUP(CONCATENATE($E$6," ",AA$9),'-RÅDATA_KVARTAL-'!$A$5:$DO$385,28,FALSE)&lt;&gt;0,VLOOKUP(CONCATENATE($E$6," ",AA$9),'-RÅDATA_KVARTAL-'!$A$5:$DO$385,28,FALSE),"")</f>
        <v>268</v>
      </c>
      <c r="AB25" s="29"/>
      <c r="AC25" s="29">
        <f>IF(VLOOKUP(CONCATENATE($E$6," ",AC$9),'-RÅDATA_KVARTAL-'!$A$5:$DO$385,28,FALSE)&lt;&gt;0,VLOOKUP(CONCATENATE($E$6," ",AC$9),'-RÅDATA_KVARTAL-'!$A$5:$DO$385,28,FALSE),"")</f>
        <v>3143</v>
      </c>
      <c r="AD25" s="25"/>
      <c r="AE25" s="25"/>
      <c r="AF25" s="29">
        <f>IF(VLOOKUP(CONCATENATE($AF$6," ",AF$9),'-RÅDATA_KVARTAL-'!$A$5:$DO$385,28,FALSE)&lt;&gt;0,VLOOKUP(CONCATENATE($AF$6," ",AF$9),'-RÅDATA_KVARTAL-'!$A$5:$DO$385,28,FALSE),"")</f>
        <v>306</v>
      </c>
      <c r="AG25" s="29"/>
      <c r="AH25" s="29">
        <f>IF(VLOOKUP(CONCATENATE($AF$6," ",AH$9),'-RÅDATA_KVARTAL-'!$A$5:$DO$385,28,FALSE)&lt;&gt;0,VLOOKUP(CONCATENATE($AF$6," ",AH$9),'-RÅDATA_KVARTAL-'!$A$5:$DO$385,28,FALSE),"")</f>
        <v>140</v>
      </c>
      <c r="AI25" s="29"/>
      <c r="AJ25" s="29">
        <f>IF(VLOOKUP(CONCATENATE($AF$6," ",AJ$9),'-RÅDATA_KVARTAL-'!$A$5:$DO$385,28,FALSE)&lt;&gt;0,VLOOKUP(CONCATENATE($AF$6," ",AJ$9),'-RÅDATA_KVARTAL-'!$A$5:$DO$385,28,FALSE),"")</f>
        <v>285</v>
      </c>
      <c r="AK25" s="29"/>
      <c r="AL25" s="29">
        <f>IF(VLOOKUP(CONCATENATE($AF$6," ",AL$9),'-RÅDATA_KVARTAL-'!$A$5:$DO$385,28,FALSE)&lt;&gt;0,VLOOKUP(CONCATENATE($AF$6," ",AL$9),'-RÅDATA_KVARTAL-'!$A$5:$DO$385,28,FALSE),"")</f>
        <v>137</v>
      </c>
      <c r="AM25" s="29"/>
      <c r="AN25" s="29">
        <f>IF(VLOOKUP(CONCATENATE($AF$6," ",AN$9),'-RÅDATA_KVARTAL-'!$A$5:$DO$385,28,FALSE)&lt;&gt;0,VLOOKUP(CONCATENATE($AF$6," ",AN$9),'-RÅDATA_KVARTAL-'!$A$5:$DO$385,28,FALSE),"")</f>
        <v>443</v>
      </c>
      <c r="AO25" s="29"/>
      <c r="AP25" s="29">
        <f>IF(VLOOKUP(CONCATENATE($AF$6," ",AP$9),'-RÅDATA_KVARTAL-'!$A$5:$DO$385,28,FALSE)&lt;&gt;0,VLOOKUP(CONCATENATE($AF$6," ",AP$9),'-RÅDATA_KVARTAL-'!$A$5:$DO$385,28,FALSE),"")</f>
        <v>267</v>
      </c>
      <c r="AQ25" s="29"/>
      <c r="AR25" s="29">
        <f>IF(VLOOKUP(CONCATENATE($AF$6," ",AR$9),'-RÅDATA_KVARTAL-'!$A$5:$DO$385,28,FALSE)&lt;&gt;0,VLOOKUP(CONCATENATE($AF$6," ",AR$9),'-RÅDATA_KVARTAL-'!$A$5:$DO$385,28,FALSE),"")</f>
        <v>248</v>
      </c>
      <c r="AS25" s="29"/>
      <c r="AT25" s="29">
        <f>IF(VLOOKUP(CONCATENATE($AF$6," ",AT$9),'-RÅDATA_KVARTAL-'!$A$5:$DO$385,28,FALSE)&lt;&gt;0,VLOOKUP(CONCATENATE($AF$6," ",AT$9),'-RÅDATA_KVARTAL-'!$A$5:$DO$385,28,FALSE),"")</f>
        <v>250</v>
      </c>
      <c r="AU25" s="29"/>
      <c r="AV25" s="29">
        <f>IF(VLOOKUP(CONCATENATE($AF$6," ",AV$9),'-RÅDATA_KVARTAL-'!$A$5:$DO$385,28,FALSE)&lt;&gt;0,VLOOKUP(CONCATENATE($AF$6," ",AV$9),'-RÅDATA_KVARTAL-'!$A$5:$DO$385,28,FALSE),"")</f>
        <v>283</v>
      </c>
      <c r="AW25" s="29"/>
      <c r="AX25" s="29">
        <f>IF(VLOOKUP(CONCATENATE($AF$6," ",AX$9),'-RÅDATA_KVARTAL-'!$A$5:$DO$385,28,FALSE)&lt;&gt;0,VLOOKUP(CONCATENATE($AF$6," ",AX$9),'-RÅDATA_KVARTAL-'!$A$5:$DO$385,28,FALSE),"")</f>
        <v>294</v>
      </c>
      <c r="AY25" s="29"/>
      <c r="AZ25" s="29">
        <f>IF(VLOOKUP(CONCATENATE($AF$6," ",AZ$9),'-RÅDATA_KVARTAL-'!$A$5:$DO$385,28,FALSE)&lt;&gt;0,VLOOKUP(CONCATENATE($AF$6," ",AZ$9),'-RÅDATA_KVARTAL-'!$A$5:$DO$385,28,FALSE),"")</f>
        <v>274</v>
      </c>
      <c r="BA25" s="29"/>
      <c r="BB25" s="29">
        <f>IF(VLOOKUP(CONCATENATE($AF$6," ",BB$9),'-RÅDATA_KVARTAL-'!$A$5:$DO$385,28,FALSE)&lt;&gt;0,VLOOKUP(CONCATENATE($AF$6," ",BB$9),'-RÅDATA_KVARTAL-'!$A$5:$DO$385,28,FALSE),"")</f>
        <v>803</v>
      </c>
      <c r="BC25" s="29"/>
      <c r="BD25" s="29">
        <f>IF(VLOOKUP(CONCATENATE($AF$6," ",BD$9),'-RÅDATA_KVARTAL-'!$A$5:$DO$385,28,FALSE)&lt;&gt;0,VLOOKUP(CONCATENATE($AF$6," ",BD$9),'-RÅDATA_KVARTAL-'!$A$5:$DO$385,28,FALSE),"")</f>
        <v>3730</v>
      </c>
      <c r="BE25" s="25"/>
      <c r="BF25" s="25"/>
      <c r="BG25" s="29">
        <f>IF(VLOOKUP(CONCATENATE($BG$6," ",BG$9),'-RÅDATA_KVARTAL-'!$A$5:$DO$385,28,FALSE)&lt;&gt;0,VLOOKUP(CONCATENATE($BG$6," ",BG$9),'-RÅDATA_KVARTAL-'!$A$5:$DO$385,28,FALSE),"")</f>
        <v>280</v>
      </c>
      <c r="BH25" s="29"/>
      <c r="BI25" s="29">
        <f>IF(VLOOKUP(CONCATENATE($BG$6," ",BI$9),'-RÅDATA_KVARTAL-'!$A$5:$DO$385,28,FALSE)&lt;&gt;0,VLOOKUP(CONCATENATE($BG$6," ",BI$9),'-RÅDATA_KVARTAL-'!$A$5:$DO$385,28,FALSE),"")</f>
        <v>197</v>
      </c>
      <c r="BJ25" s="29"/>
      <c r="BK25" s="29">
        <f>IF(VLOOKUP(CONCATENATE($BG$6," ",BK$9),'-RÅDATA_KVARTAL-'!$A$5:$DO$385,28,FALSE)&lt;&gt;0,VLOOKUP(CONCATENATE($BG$6," ",BK$9),'-RÅDATA_KVARTAL-'!$A$5:$DO$385,28,FALSE),"")</f>
        <v>419</v>
      </c>
      <c r="BL25" s="29"/>
      <c r="BM25" s="29">
        <f>IF(VLOOKUP(CONCATENATE($BG$6," ",BM$9),'-RÅDATA_KVARTAL-'!$A$5:$DO$385,28,FALSE)&lt;&gt;0,VLOOKUP(CONCATENATE($BG$6," ",BM$9),'-RÅDATA_KVARTAL-'!$A$5:$DO$385,28,FALSE),"")</f>
        <v>270</v>
      </c>
      <c r="BN25" s="29"/>
      <c r="BO25" s="29">
        <f>IF(VLOOKUP(CONCATENATE($BG$6," ",BO$9),'-RÅDATA_KVARTAL-'!$A$5:$DO$385,28,FALSE)&lt;&gt;0,VLOOKUP(CONCATENATE($BG$6," ",BO$9),'-RÅDATA_KVARTAL-'!$A$5:$DO$385,28,FALSE),"")</f>
        <v>226</v>
      </c>
      <c r="BP25" s="29"/>
      <c r="BQ25" s="29">
        <f>IF(VLOOKUP(CONCATENATE($BG$6," ",BQ$9),'-RÅDATA_KVARTAL-'!$A$5:$DO$385,28,FALSE)&lt;&gt;0,VLOOKUP(CONCATENATE($BG$6," ",BQ$9),'-RÅDATA_KVARTAL-'!$A$5:$DO$385,28,FALSE),"")</f>
        <v>203</v>
      </c>
      <c r="BR25" s="29"/>
      <c r="BS25" s="29">
        <f>IF(VLOOKUP(CONCATENATE($BG$6," ",BS$9),'-RÅDATA_KVARTAL-'!$A$5:$DO$385,28,FALSE)&lt;&gt;0,VLOOKUP(CONCATENATE($BG$6," ",BS$9),'-RÅDATA_KVARTAL-'!$A$5:$DO$385,28,FALSE),"")</f>
        <v>267</v>
      </c>
      <c r="BT25" s="29"/>
      <c r="BU25" s="29">
        <f>IF(VLOOKUP(CONCATENATE($BG$6," ",BU$9),'-RÅDATA_KVARTAL-'!$A$5:$DO$385,28,FALSE)&lt;&gt;0,VLOOKUP(CONCATENATE($BG$6," ",BU$9),'-RÅDATA_KVARTAL-'!$A$5:$DO$385,28,FALSE),"")</f>
        <v>336</v>
      </c>
      <c r="BV25" s="29"/>
      <c r="BW25" s="29">
        <f>IF(VLOOKUP(CONCATENATE($BG$6," ",BW$9),'-RÅDATA_KVARTAL-'!$A$5:$DO$385,28,FALSE)&lt;&gt;0,VLOOKUP(CONCATENATE($BG$6," ",BW$9),'-RÅDATA_KVARTAL-'!$A$5:$DO$385,28,FALSE),"")</f>
        <v>501</v>
      </c>
      <c r="BX25" s="29"/>
      <c r="BY25" s="29">
        <f>IF(VLOOKUP(CONCATENATE($BG$6," ",BY$9),'-RÅDATA_KVARTAL-'!$A$5:$DO$385,28,FALSE)&lt;&gt;0,VLOOKUP(CONCATENATE($BG$6," ",BY$9),'-RÅDATA_KVARTAL-'!$A$5:$DO$385,28,FALSE),"")</f>
        <v>274</v>
      </c>
      <c r="BZ25" s="29"/>
      <c r="CA25" s="29">
        <f>IF(VLOOKUP(CONCATENATE($BG$6," ",CA$9),'-RÅDATA_KVARTAL-'!$A$5:$DO$385,28,FALSE)&lt;&gt;0,VLOOKUP(CONCATENATE($BG$6," ",CA$9),'-RÅDATA_KVARTAL-'!$A$5:$DO$385,28,FALSE),"")</f>
        <v>301</v>
      </c>
      <c r="CB25" s="29"/>
      <c r="CC25" s="29">
        <f>IF(VLOOKUP(CONCATENATE($BG$6," ",CC$9),'-RÅDATA_KVARTAL-'!$A$5:$DO$385,28,FALSE)&lt;&gt;0,VLOOKUP(CONCATENATE($BG$6," ",CC$9),'-RÅDATA_KVARTAL-'!$A$5:$DO$385,28,FALSE),"")</f>
        <v>424</v>
      </c>
      <c r="CD25" s="29"/>
      <c r="CE25" s="29">
        <f>IF(VLOOKUP(CONCATENATE($BG$6," ",CE$9),'-RÅDATA_KVARTAL-'!$A$5:$DO$385,28,FALSE)&lt;&gt;0,VLOOKUP(CONCATENATE($BG$6," ",CE$9),'-RÅDATA_KVARTAL-'!$A$5:$DO$385,28,FALSE),"")</f>
        <v>3698</v>
      </c>
      <c r="CF25" s="25"/>
      <c r="CG25" s="25"/>
      <c r="CH25" s="29">
        <f>IF(VLOOKUP(CONCATENATE($CH$6," ",CH$9),'-RÅDATA_KVARTAL-'!$A$5:$DO$385,28,FALSE)&lt;&gt;0,VLOOKUP(CONCATENATE($CH$6," ",CH$9),'-RÅDATA_KVARTAL-'!$A$5:$DO$385,28,FALSE),"")</f>
        <v>332</v>
      </c>
      <c r="CI25" s="29"/>
      <c r="CJ25" s="29">
        <f>IF(VLOOKUP(CONCATENATE($CH$6," ",CJ$9),'-RÅDATA_KVARTAL-'!$A$5:$DO$385,28,FALSE)&lt;&gt;0,VLOOKUP(CONCATENATE($CH$6," ",CJ$9),'-RÅDATA_KVARTAL-'!$A$5:$DO$385,28,FALSE),"")</f>
        <v>249</v>
      </c>
      <c r="CK25" s="29"/>
      <c r="CL25" s="29">
        <f>IF(VLOOKUP(CONCATENATE($CH$6," ",CL$9),'-RÅDATA_KVARTAL-'!$A$5:$DO$385,28,FALSE)&lt;&gt;0,VLOOKUP(CONCATENATE($CH$6," ",CL$9),'-RÅDATA_KVARTAL-'!$A$5:$DO$385,28,FALSE),"")</f>
        <v>211</v>
      </c>
      <c r="CM25" s="29"/>
      <c r="CN25" s="29">
        <f>IF(VLOOKUP(CONCATENATE($CH$6," ",CN$9),'-RÅDATA_KVARTAL-'!$A$5:$DO$385,28,FALSE)&lt;&gt;0,VLOOKUP(CONCATENATE($CH$6," ",CN$9),'-RÅDATA_KVARTAL-'!$A$5:$DO$385,28,FALSE),"")</f>
        <v>331</v>
      </c>
      <c r="CO25" s="29"/>
      <c r="CP25" s="29">
        <f>IF(VLOOKUP(CONCATENATE($CH$6," ",CP$9),'-RÅDATA_KVARTAL-'!$A$5:$DO$385,28,FALSE)&lt;&gt;0,VLOOKUP(CONCATENATE($CH$6," ",CP$9),'-RÅDATA_KVARTAL-'!$A$5:$DO$385,28,FALSE),"")</f>
        <v>327</v>
      </c>
      <c r="CQ25" s="29"/>
      <c r="CR25" s="29">
        <f>IF(VLOOKUP(CONCATENATE($CH$6," ",CR$9),'-RÅDATA_KVARTAL-'!$A$5:$DO$385,28,FALSE)&lt;&gt;0,VLOOKUP(CONCATENATE($CH$6," ",CR$9),'-RÅDATA_KVARTAL-'!$A$5:$DO$385,28,FALSE),"")</f>
        <v>424</v>
      </c>
      <c r="CS25" s="29"/>
      <c r="CT25" s="29">
        <f>IF(VLOOKUP(CONCATENATE($CH$6," ",CT$9),'-RÅDATA_KVARTAL-'!$A$5:$DO$385,28,FALSE)&lt;&gt;0,VLOOKUP(CONCATENATE($CH$6," ",CT$9),'-RÅDATA_KVARTAL-'!$A$5:$DO$385,28,FALSE),"")</f>
        <v>268</v>
      </c>
      <c r="CU25" s="29"/>
      <c r="CV25" s="29">
        <f>IF(VLOOKUP(CONCATENATE($CH$6," ",CV$9),'-RÅDATA_KVARTAL-'!$A$5:$DO$385,28,FALSE)&lt;&gt;0,VLOOKUP(CONCATENATE($CH$6," ",CV$9),'-RÅDATA_KVARTAL-'!$A$5:$DO$385,28,FALSE),"")</f>
        <v>344</v>
      </c>
      <c r="CW25" s="29"/>
      <c r="CX25" s="29">
        <f>IF(VLOOKUP(CONCATENATE($CH$6," ",CX$9),'-RÅDATA_KVARTAL-'!$A$5:$DO$385,28,FALSE)&lt;&gt;0,VLOOKUP(CONCATENATE($CH$6," ",CX$9),'-RÅDATA_KVARTAL-'!$A$5:$DO$385,28,FALSE),"")</f>
        <v>271</v>
      </c>
      <c r="CY25" s="29"/>
      <c r="CZ25" s="29">
        <f>IF(VLOOKUP(CONCATENATE($CH$6," ",CZ$9),'-RÅDATA_KVARTAL-'!$A$5:$DO$385,28,FALSE)&lt;&gt;0,VLOOKUP(CONCATENATE($CH$6," ",CZ$9),'-RÅDATA_KVARTAL-'!$A$5:$DO$385,28,FALSE),"")</f>
        <v>216</v>
      </c>
      <c r="DA25" s="29"/>
      <c r="DB25" s="29">
        <f>IF(VLOOKUP(CONCATENATE($CH$6," ",DB$9),'-RÅDATA_KVARTAL-'!$A$5:$DO$385,28,FALSE)&lt;&gt;0,VLOOKUP(CONCATENATE($CH$6," ",DB$9),'-RÅDATA_KVARTAL-'!$A$5:$DO$385,28,FALSE),"")</f>
        <v>524</v>
      </c>
      <c r="DC25" s="29"/>
      <c r="DD25" s="29">
        <f>IF(VLOOKUP(CONCATENATE($CH$6," ",DD$9),'-RÅDATA_KVARTAL-'!$A$5:$DO$385,28,FALSE)&lt;&gt;0,VLOOKUP(CONCATENATE($CH$6," ",DD$9),'-RÅDATA_KVARTAL-'!$A$5:$DO$385,28,FALSE),"")</f>
        <v>247</v>
      </c>
      <c r="DE25" s="29"/>
      <c r="DF25" s="29">
        <f>IF(VLOOKUP(CONCATENATE($CH$6," ",DF$9),'-RÅDATA_KVARTAL-'!$A$5:$DO$385,28,FALSE)&lt;&gt;0,VLOOKUP(CONCATENATE($CH$6," ",DF$9),'-RÅDATA_KVARTAL-'!$A$5:$DO$385,28,FALSE),"")</f>
        <v>3744</v>
      </c>
      <c r="DG25" s="25"/>
      <c r="DH25" s="25"/>
      <c r="DI25" s="29">
        <f>IF(VLOOKUP(CONCATENATE($DI$6," ",DI$9),'-RÅDATA_KVARTAL-'!$A$5:$DO$385,28,FALSE)&lt;&gt;0,VLOOKUP(CONCATENATE($DI$6," ",DI$9),'-RÅDATA_KVARTAL-'!$A$5:$DO$385,28,FALSE),"")</f>
        <v>278</v>
      </c>
      <c r="DJ25" s="29"/>
      <c r="DK25" s="29">
        <f>IF(VLOOKUP(CONCATENATE($DI$6," ",DK$9),'-RÅDATA_KVARTAL-'!$A$5:$DO$385,28,FALSE)&lt;&gt;0,VLOOKUP(CONCATENATE($DI$6," ",DK$9),'-RÅDATA_KVARTAL-'!$A$5:$DO$385,28,FALSE),"")</f>
        <v>247</v>
      </c>
      <c r="DL25" s="29"/>
      <c r="DM25" s="29">
        <f>IF(VLOOKUP(CONCATENATE($DI$6," ",DM$9),'-RÅDATA_KVARTAL-'!$A$5:$DO$385,28,FALSE)&lt;&gt;0,VLOOKUP(CONCATENATE($DI$6," ",DM$9),'-RÅDATA_KVARTAL-'!$A$5:$DO$385,28,FALSE),"")</f>
        <v>383</v>
      </c>
      <c r="DN25" s="29"/>
      <c r="DO25" s="29">
        <f>IF(VLOOKUP(CONCATENATE($DI$6," ",DO$9),'-RÅDATA_KVARTAL-'!$A$5:$DO$385,28,FALSE)&lt;&gt;0,VLOOKUP(CONCATENATE($DI$6," ",DO$9),'-RÅDATA_KVARTAL-'!$A$5:$DO$385,28,FALSE),"")</f>
        <v>281</v>
      </c>
      <c r="DP25" s="29"/>
      <c r="DQ25" s="29">
        <f>IF(VLOOKUP(CONCATENATE($DI$6," ",DQ$9),'-RÅDATA_KVARTAL-'!$A$5:$DO$385,28,FALSE)&lt;&gt;0,VLOOKUP(CONCATENATE($DI$6," ",DQ$9),'-RÅDATA_KVARTAL-'!$A$5:$DO$385,28,FALSE),"")</f>
        <v>293</v>
      </c>
      <c r="DR25" s="29"/>
      <c r="DS25" s="29">
        <f>IF(VLOOKUP(CONCATENATE($DI$6," ",DS$9),'-RÅDATA_KVARTAL-'!$A$5:$DO$385,28,FALSE)&lt;&gt;0,VLOOKUP(CONCATENATE($DI$6," ",DS$9),'-RÅDATA_KVARTAL-'!$A$5:$DO$385,28,FALSE),"")</f>
        <v>635</v>
      </c>
      <c r="DT25" s="29"/>
      <c r="DU25" s="29" t="str">
        <f>IF(VLOOKUP(CONCATENATE($DI$6," ",DU$9),'-RÅDATA_KVARTAL-'!$A$5:$DO$385,28,FALSE)&lt;&gt;0,VLOOKUP(CONCATENATE($DI$6," ",DU$9),'-RÅDATA_KVARTAL-'!$A$5:$DO$385,28,FALSE),"")</f>
        <v/>
      </c>
      <c r="DV25" s="29"/>
      <c r="DW25" s="29" t="str">
        <f>IF(VLOOKUP(CONCATENATE($DI$6," ",DW$9),'-RÅDATA_KVARTAL-'!$A$5:$DO$385,28,FALSE)&lt;&gt;0,VLOOKUP(CONCATENATE($DI$6," ",DW$9),'-RÅDATA_KVARTAL-'!$A$5:$DO$385,28,FALSE),"")</f>
        <v/>
      </c>
      <c r="DX25" s="29"/>
      <c r="DY25" s="29" t="str">
        <f>IF(VLOOKUP(CONCATENATE($DI$6," ",DY$9),'-RÅDATA_KVARTAL-'!$A$5:$DO$385,28,FALSE)&lt;&gt;0,VLOOKUP(CONCATENATE($DI$6," ",DY$9),'-RÅDATA_KVARTAL-'!$A$5:$DO$385,28,FALSE),"")</f>
        <v/>
      </c>
      <c r="DZ25" s="29"/>
      <c r="EA25" s="29" t="str">
        <f>IF(VLOOKUP(CONCATENATE($DI$6," ",EA$9),'-RÅDATA_KVARTAL-'!$A$5:$DO$385,28,FALSE)&lt;&gt;0,VLOOKUP(CONCATENATE($DI$6," ",EA$9),'-RÅDATA_KVARTAL-'!$A$5:$DO$385,28,FALSE),"")</f>
        <v/>
      </c>
      <c r="EB25" s="29"/>
      <c r="EC25" s="29" t="str">
        <f>IF(VLOOKUP(CONCATENATE($DI$6," ",EC$9),'-RÅDATA_KVARTAL-'!$A$5:$DO$385,28,FALSE)&lt;&gt;0,VLOOKUP(CONCATENATE($DI$6," ",EC$9),'-RÅDATA_KVARTAL-'!$A$5:$DO$385,28,FALSE),"")</f>
        <v/>
      </c>
      <c r="ED25" s="29"/>
      <c r="EE25" s="29" t="str">
        <f>IF(VLOOKUP(CONCATENATE($DI$6," ",EE$9),'-RÅDATA_KVARTAL-'!$A$5:$DO$385,28,FALSE)&lt;&gt;0,VLOOKUP(CONCATENATE($DI$6," ",EE$9),'-RÅDATA_KVARTAL-'!$A$5:$DO$385,28,FALSE),"")</f>
        <v/>
      </c>
      <c r="EF25" s="29"/>
      <c r="EG25" s="29">
        <f>IF(VLOOKUP(CONCATENATE($DI$6," ",EG$9),'-RÅDATA_KVARTAL-'!$A$5:$DO$385,28,FALSE)&lt;&gt;0,VLOOKUP(CONCATENATE($DI$6," ",EG$9),'-RÅDATA_KVARTAL-'!$A$5:$DO$385,28,FALSE),"")</f>
        <v>2117</v>
      </c>
      <c r="EH25" s="25"/>
      <c r="EI25" s="25"/>
      <c r="EJ25" s="29" t="str">
        <f>IF(VLOOKUP(CONCATENATE($EJ$6," ",EJ$9),'-RÅDATA_KVARTAL-'!$A$5:$DO$385,28,FALSE)&lt;&gt;0,VLOOKUP(CONCATENATE($EJ$6," ",EJ$9),'-RÅDATA_KVARTAL-'!$A$5:$DO$385,28,FALSE),"")</f>
        <v/>
      </c>
      <c r="EK25" s="29"/>
      <c r="EL25" s="29" t="str">
        <f>IF(VLOOKUP(CONCATENATE($EJ$6," ",EL$9),'-RÅDATA_KVARTAL-'!$A$5:$DO$385,28,FALSE)&lt;&gt;0,VLOOKUP(CONCATENATE($EJ$6," ",EL$9),'-RÅDATA_KVARTAL-'!$A$5:$DO$385,28,FALSE),"")</f>
        <v/>
      </c>
      <c r="EM25" s="29"/>
      <c r="EN25" s="29" t="str">
        <f>IF(VLOOKUP(CONCATENATE($EJ$6," ",EN$9),'-RÅDATA_KVARTAL-'!$A$5:$DO$385,28,FALSE)&lt;&gt;0,VLOOKUP(CONCATENATE($EJ$6," ",EN$9),'-RÅDATA_KVARTAL-'!$A$5:$DO$385,28,FALSE),"")</f>
        <v/>
      </c>
      <c r="EO25" s="29"/>
      <c r="EP25" s="29" t="str">
        <f>IF(VLOOKUP(CONCATENATE($EJ$6," ",EP$9),'-RÅDATA_KVARTAL-'!$A$5:$DO$385,28,FALSE)&lt;&gt;0,VLOOKUP(CONCATENATE($EJ$6," ",EP$9),'-RÅDATA_KVARTAL-'!$A$5:$DO$385,28,FALSE),"")</f>
        <v/>
      </c>
      <c r="EQ25" s="29"/>
      <c r="ER25" s="29" t="str">
        <f>IF(VLOOKUP(CONCATENATE($EJ$6," ",ER$9),'-RÅDATA_KVARTAL-'!$A$5:$DO$385,28,FALSE)&lt;&gt;0,VLOOKUP(CONCATENATE($EJ$6," ",ER$9),'-RÅDATA_KVARTAL-'!$A$5:$DO$385,28,FALSE),"")</f>
        <v/>
      </c>
      <c r="ES25" s="29"/>
      <c r="ET25" s="29" t="str">
        <f>IF(VLOOKUP(CONCATENATE($EJ$6," ",ET$9),'-RÅDATA_KVARTAL-'!$A$5:$DO$385,28,FALSE)&lt;&gt;0,VLOOKUP(CONCATENATE($EJ$6," ",ET$9),'-RÅDATA_KVARTAL-'!$A$5:$DO$385,28,FALSE),"")</f>
        <v/>
      </c>
      <c r="EU25" s="29"/>
      <c r="EV25" s="29" t="str">
        <f>IF(VLOOKUP(CONCATENATE($EJ$6," ",EV$9),'-RÅDATA_KVARTAL-'!$A$5:$DO$385,28,FALSE)&lt;&gt;0,VLOOKUP(CONCATENATE($EJ$6," ",EV$9),'-RÅDATA_KVARTAL-'!$A$5:$DO$385,28,FALSE),"")</f>
        <v/>
      </c>
      <c r="EW25" s="29"/>
      <c r="EX25" s="29" t="str">
        <f>IF(VLOOKUP(CONCATENATE($EJ$6," ",EX$9),'-RÅDATA_KVARTAL-'!$A$5:$DO$385,28,FALSE)&lt;&gt;0,VLOOKUP(CONCATENATE($EJ$6," ",EX$9),'-RÅDATA_KVARTAL-'!$A$5:$DO$385,28,FALSE),"")</f>
        <v/>
      </c>
      <c r="EY25" s="29"/>
      <c r="EZ25" s="29" t="str">
        <f>IF(VLOOKUP(CONCATENATE($EJ$6," ",EZ$9),'-RÅDATA_KVARTAL-'!$A$5:$DO$385,28,FALSE)&lt;&gt;0,VLOOKUP(CONCATENATE($EJ$6," ",EZ$9),'-RÅDATA_KVARTAL-'!$A$5:$DO$385,28,FALSE),"")</f>
        <v/>
      </c>
      <c r="FA25" s="29"/>
      <c r="FB25" s="29" t="str">
        <f>IF(VLOOKUP(CONCATENATE($EJ$6," ",FB$9),'-RÅDATA_KVARTAL-'!$A$5:$DO$385,28,FALSE)&lt;&gt;0,VLOOKUP(CONCATENATE($EJ$6," ",FB$9),'-RÅDATA_KVARTAL-'!$A$5:$DO$385,28,FALSE),"")</f>
        <v/>
      </c>
      <c r="FC25" s="29"/>
      <c r="FD25" s="29" t="str">
        <f>IF(VLOOKUP(CONCATENATE($EJ$6," ",FD$9),'-RÅDATA_KVARTAL-'!$A$5:$DO$385,28,FALSE)&lt;&gt;0,VLOOKUP(CONCATENATE($EJ$6," ",FD$9),'-RÅDATA_KVARTAL-'!$A$5:$DO$385,28,FALSE),"")</f>
        <v/>
      </c>
      <c r="FE25" s="29"/>
      <c r="FF25" s="29" t="str">
        <f>IF(VLOOKUP(CONCATENATE($EJ$6," ",FF$9),'-RÅDATA_KVARTAL-'!$A$5:$DO$385,28,FALSE)&lt;&gt;0,VLOOKUP(CONCATENATE($EJ$6," ",FF$9),'-RÅDATA_KVARTAL-'!$A$5:$DO$385,28,FALSE),"")</f>
        <v/>
      </c>
      <c r="FG25" s="29"/>
      <c r="FH25" s="29" t="str">
        <f>IF(VLOOKUP(CONCATENATE($EJ$6," ",FH$9),'-RÅDATA_KVARTAL-'!$A$5:$DO$385,28,FALSE)&lt;&gt;0,VLOOKUP(CONCATENATE($EJ$6," ",FH$9),'-RÅDATA_KVARTAL-'!$A$5:$DO$385,28,FALSE),"")</f>
        <v/>
      </c>
      <c r="FI25" s="25"/>
      <c r="FJ25" s="25"/>
      <c r="FK25" s="29" t="str">
        <f>IF(VLOOKUP(CONCATENATE($FK$6," ",FK$9),'-RÅDATA_KVARTAL-'!$A$5:$DO$385,28,FALSE)&lt;&gt;0,VLOOKUP(CONCATENATE($FK$6," ",FK$9),'-RÅDATA_KVARTAL-'!$A$5:$DO$385,28,FALSE),"")</f>
        <v/>
      </c>
      <c r="FL25" s="29"/>
      <c r="FM25" s="29" t="str">
        <f>IF(VLOOKUP(CONCATENATE($FK$6," ",FM$9),'-RÅDATA_KVARTAL-'!$A$5:$DO$385,28,FALSE)&lt;&gt;0,VLOOKUP(CONCATENATE($FK$6," ",FM$9),'-RÅDATA_KVARTAL-'!$A$5:$DO$385,28,FALSE),"")</f>
        <v/>
      </c>
      <c r="FN25" s="29"/>
      <c r="FO25" s="29" t="str">
        <f>IF(VLOOKUP(CONCATENATE($FK$6," ",FO$9),'-RÅDATA_KVARTAL-'!$A$5:$DO$385,28,FALSE)&lt;&gt;0,VLOOKUP(CONCATENATE($FK$6," ",FO$9),'-RÅDATA_KVARTAL-'!$A$5:$DO$385,28,FALSE),"")</f>
        <v/>
      </c>
      <c r="FP25" s="29"/>
      <c r="FQ25" s="29" t="str">
        <f>IF(VLOOKUP(CONCATENATE($FK$6," ",FQ$9),'-RÅDATA_KVARTAL-'!$A$5:$DO$385,28,FALSE)&lt;&gt;0,VLOOKUP(CONCATENATE($FK$6," ",FQ$9),'-RÅDATA_KVARTAL-'!$A$5:$DO$385,28,FALSE),"")</f>
        <v/>
      </c>
      <c r="FR25" s="29"/>
      <c r="FS25" s="29" t="str">
        <f>IF(VLOOKUP(CONCATENATE($FK$6," ",FS$9),'-RÅDATA_KVARTAL-'!$A$5:$DO$385,28,FALSE)&lt;&gt;0,VLOOKUP(CONCATENATE($FK$6," ",FS$9),'-RÅDATA_KVARTAL-'!$A$5:$DO$385,28,FALSE),"")</f>
        <v/>
      </c>
      <c r="FT25" s="29"/>
      <c r="FU25" s="29" t="str">
        <f>IF(VLOOKUP(CONCATENATE($FK$6," ",FU$9),'-RÅDATA_KVARTAL-'!$A$5:$DO$385,28,FALSE)&lt;&gt;0,VLOOKUP(CONCATENATE($FK$6," ",FU$9),'-RÅDATA_KVARTAL-'!$A$5:$DO$385,28,FALSE),"")</f>
        <v/>
      </c>
      <c r="FV25" s="29"/>
      <c r="FW25" s="29" t="str">
        <f>IF(VLOOKUP(CONCATENATE($FK$6," ",FW$9),'-RÅDATA_KVARTAL-'!$A$5:$DO$385,28,FALSE)&lt;&gt;0,VLOOKUP(CONCATENATE($FK$6," ",FW$9),'-RÅDATA_KVARTAL-'!$A$5:$DO$385,28,FALSE),"")</f>
        <v/>
      </c>
      <c r="FX25" s="29"/>
      <c r="FY25" s="29" t="str">
        <f>IF(VLOOKUP(CONCATENATE($FK$6," ",FY$9),'-RÅDATA_KVARTAL-'!$A$5:$DO$385,28,FALSE)&lt;&gt;0,VLOOKUP(CONCATENATE($FK$6," ",FY$9),'-RÅDATA_KVARTAL-'!$A$5:$DO$385,28,FALSE),"")</f>
        <v/>
      </c>
      <c r="FZ25" s="29"/>
      <c r="GA25" s="29" t="str">
        <f>IF(VLOOKUP(CONCATENATE($FK$6," ",GA$9),'-RÅDATA_KVARTAL-'!$A$5:$DO$385,28,FALSE)&lt;&gt;0,VLOOKUP(CONCATENATE($FK$6," ",GA$9),'-RÅDATA_KVARTAL-'!$A$5:$DO$385,28,FALSE),"")</f>
        <v/>
      </c>
      <c r="GB25" s="29"/>
      <c r="GC25" s="29" t="str">
        <f>IF(VLOOKUP(CONCATENATE($FK$6," ",GC$9),'-RÅDATA_KVARTAL-'!$A$5:$DO$385,28,FALSE)&lt;&gt;0,VLOOKUP(CONCATENATE($FK$6," ",GC$9),'-RÅDATA_KVARTAL-'!$A$5:$DO$385,28,FALSE),"")</f>
        <v/>
      </c>
      <c r="GD25" s="29"/>
      <c r="GE25" s="29" t="str">
        <f>IF(VLOOKUP(CONCATENATE($FK$6," ",GE$9),'-RÅDATA_KVARTAL-'!$A$5:$DO$385,28,FALSE)&lt;&gt;0,VLOOKUP(CONCATENATE($FK$6," ",GE$9),'-RÅDATA_KVARTAL-'!$A$5:$DO$385,28,FALSE),"")</f>
        <v/>
      </c>
      <c r="GF25" s="29"/>
      <c r="GG25" s="29" t="str">
        <f>IF(VLOOKUP(CONCATENATE($FK$6," ",GG$9),'-RÅDATA_KVARTAL-'!$A$5:$DO$385,28,FALSE)&lt;&gt;0,VLOOKUP(CONCATENATE($FK$6," ",GG$9),'-RÅDATA_KVARTAL-'!$A$5:$DO$385,28,FALSE),"")</f>
        <v/>
      </c>
      <c r="GH25" s="29"/>
      <c r="GI25" s="29" t="str">
        <f>IF(VLOOKUP(CONCATENATE($FK$6," ",GI$9),'-RÅDATA_KVARTAL-'!$A$5:$DO$385,28,FALSE)&lt;&gt;0,VLOOKUP(CONCATENATE($FK$6," ",GI$9),'-RÅDATA_KVARTAL-'!$A$5:$DO$385,28,FALSE),"")</f>
        <v/>
      </c>
      <c r="GJ25" s="25"/>
      <c r="GK25" s="25"/>
      <c r="GL25" s="29" t="str">
        <f>IF(VLOOKUP(CONCATENATE($GL$6," ",GL$9),'-RÅDATA_KVARTAL-'!$A$5:$DO$385,28,FALSE)&lt;&gt;0,VLOOKUP(CONCATENATE($GL$6," ",GL$9),'-RÅDATA_KVARTAL-'!$A$5:$DO$385,28,FALSE),"")</f>
        <v/>
      </c>
      <c r="GM25" s="29"/>
      <c r="GN25" s="29" t="str">
        <f>IF(VLOOKUP(CONCATENATE($GL$6," ",GN$9),'-RÅDATA_KVARTAL-'!$A$5:$DO$385,28,FALSE)&lt;&gt;0,VLOOKUP(CONCATENATE($GL$6," ",GN$9),'-RÅDATA_KVARTAL-'!$A$5:$DO$385,28,FALSE),"")</f>
        <v/>
      </c>
      <c r="GO25" s="29"/>
      <c r="GP25" s="29" t="str">
        <f>IF(VLOOKUP(CONCATENATE($GL$6," ",GP$9),'-RÅDATA_KVARTAL-'!$A$5:$DO$385,28,FALSE)&lt;&gt;0,VLOOKUP(CONCATENATE($GL$6," ",GP$9),'-RÅDATA_KVARTAL-'!$A$5:$DO$385,28,FALSE),"")</f>
        <v/>
      </c>
      <c r="GQ25" s="29"/>
      <c r="GR25" s="29" t="str">
        <f>IF(VLOOKUP(CONCATENATE($GL$6," ",GR$9),'-RÅDATA_KVARTAL-'!$A$5:$DO$385,28,FALSE)&lt;&gt;0,VLOOKUP(CONCATENATE($GL$6," ",GR$9),'-RÅDATA_KVARTAL-'!$A$5:$DO$385,28,FALSE),"")</f>
        <v/>
      </c>
      <c r="GS25" s="29"/>
      <c r="GT25" s="29" t="str">
        <f>IF(VLOOKUP(CONCATENATE($GL$6," ",GT$9),'-RÅDATA_KVARTAL-'!$A$5:$DO$385,28,FALSE)&lt;&gt;0,VLOOKUP(CONCATENATE($GL$6," ",GT$9),'-RÅDATA_KVARTAL-'!$A$5:$DO$385,28,FALSE),"")</f>
        <v/>
      </c>
      <c r="GU25" s="29"/>
      <c r="GV25" s="29" t="str">
        <f>IF(VLOOKUP(CONCATENATE($GL$6," ",GV$9),'-RÅDATA_KVARTAL-'!$A$5:$DO$385,28,FALSE)&lt;&gt;0,VLOOKUP(CONCATENATE($GL$6," ",GV$9),'-RÅDATA_KVARTAL-'!$A$5:$DO$385,28,FALSE),"")</f>
        <v/>
      </c>
      <c r="GW25" s="29"/>
      <c r="GX25" s="29" t="str">
        <f>IF(VLOOKUP(CONCATENATE($GL$6," ",GX$9),'-RÅDATA_KVARTAL-'!$A$5:$DO$385,28,FALSE)&lt;&gt;0,VLOOKUP(CONCATENATE($GL$6," ",GX$9),'-RÅDATA_KVARTAL-'!$A$5:$DO$385,28,FALSE),"")</f>
        <v/>
      </c>
      <c r="GY25" s="29"/>
      <c r="GZ25" s="29" t="str">
        <f>IF(VLOOKUP(CONCATENATE($GL$6," ",GZ$9),'-RÅDATA_KVARTAL-'!$A$5:$DO$385,28,FALSE)&lt;&gt;0,VLOOKUP(CONCATENATE($GL$6," ",GZ$9),'-RÅDATA_KVARTAL-'!$A$5:$DO$385,28,FALSE),"")</f>
        <v/>
      </c>
      <c r="HA25" s="29"/>
      <c r="HB25" s="29" t="str">
        <f>IF(VLOOKUP(CONCATENATE($GL$6," ",HB$9),'-RÅDATA_KVARTAL-'!$A$5:$DO$385,28,FALSE)&lt;&gt;0,VLOOKUP(CONCATENATE($GL$6," ",HB$9),'-RÅDATA_KVARTAL-'!$A$5:$DO$385,28,FALSE),"")</f>
        <v/>
      </c>
      <c r="HC25" s="29"/>
      <c r="HD25" s="29" t="str">
        <f>IF(VLOOKUP(CONCATENATE($GL$6," ",HD$9),'-RÅDATA_KVARTAL-'!$A$5:$DO$385,28,FALSE)&lt;&gt;0,VLOOKUP(CONCATENATE($GL$6," ",HD$9),'-RÅDATA_KVARTAL-'!$A$5:$DO$385,28,FALSE),"")</f>
        <v/>
      </c>
      <c r="HE25" s="29"/>
      <c r="HF25" s="29" t="str">
        <f>IF(VLOOKUP(CONCATENATE($GL$6," ",HF$9),'-RÅDATA_KVARTAL-'!$A$5:$DO$385,28,FALSE)&lt;&gt;0,VLOOKUP(CONCATENATE($GL$6," ",HF$9),'-RÅDATA_KVARTAL-'!$A$5:$DO$385,28,FALSE),"")</f>
        <v/>
      </c>
      <c r="HG25" s="29"/>
      <c r="HH25" s="29" t="str">
        <f>IF(VLOOKUP(CONCATENATE($GL$6," ",HH$9),'-RÅDATA_KVARTAL-'!$A$5:$DO$385,28,FALSE)&lt;&gt;0,VLOOKUP(CONCATENATE($GL$6," ",HH$9),'-RÅDATA_KVARTAL-'!$A$5:$DO$385,28,FALSE),"")</f>
        <v/>
      </c>
      <c r="HI25" s="29"/>
      <c r="HJ25" s="29" t="str">
        <f>IF(VLOOKUP(CONCATENATE($GL$6," ",HJ$9),'-RÅDATA_KVARTAL-'!$A$5:$DO$385,28,FALSE)&lt;&gt;0,VLOOKUP(CONCATENATE($GL$6," ",HJ$9),'-RÅDATA_KVARTAL-'!$A$5:$DO$385,28,FALSE),"")</f>
        <v/>
      </c>
      <c r="HK25" s="25"/>
      <c r="HL25" s="57"/>
      <c r="HM25" s="92" t="s">
        <v>353</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55</v>
      </c>
      <c r="E27" s="29">
        <f>IF(VLOOKUP(CONCATENATE($E$6," ",E$9),'-RÅDATA_KVARTAL-'!$A$5:$DO$385,32,FALSE)&lt;&gt;0,VLOOKUP(CONCATENATE($E$6," ",E$9),'-RÅDATA_KVARTAL-'!$A$5:$DO$385,32,FALSE),"")</f>
        <v>-1509</v>
      </c>
      <c r="F27" s="29"/>
      <c r="G27" s="29">
        <f>IF(VLOOKUP(CONCATENATE($E$6," ",G$9),'-RÅDATA_KVARTAL-'!$A$5:$DO$385,32,FALSE)&lt;&gt;0,VLOOKUP(CONCATENATE($E$6," ",G$9),'-RÅDATA_KVARTAL-'!$A$5:$DO$385,32,FALSE),"")</f>
        <v>-1094</v>
      </c>
      <c r="H27" s="29"/>
      <c r="I27" s="29">
        <f>IF(VLOOKUP(CONCATENATE($E$6," ",I$9),'-RÅDATA_KVARTAL-'!$A$5:$DO$385,32,FALSE)&lt;&gt;0,VLOOKUP(CONCATENATE($E$6," ",I$9),'-RÅDATA_KVARTAL-'!$A$5:$DO$385,32,FALSE),"")</f>
        <v>-1142</v>
      </c>
      <c r="J27" s="29"/>
      <c r="K27" s="29">
        <f>IF(VLOOKUP(CONCATENATE($E$6," ",K$9),'-RÅDATA_KVARTAL-'!$A$5:$DO$385,32,FALSE)&lt;&gt;0,VLOOKUP(CONCATENATE($E$6," ",K$9),'-RÅDATA_KVARTAL-'!$A$5:$DO$385,32,FALSE),"")</f>
        <v>-1211</v>
      </c>
      <c r="L27" s="29"/>
      <c r="M27" s="29">
        <f>IF(VLOOKUP(CONCATENATE($E$6," ",M$9),'-RÅDATA_KVARTAL-'!$A$5:$DO$385,32,FALSE)&lt;&gt;0,VLOOKUP(CONCATENATE($E$6," ",M$9),'-RÅDATA_KVARTAL-'!$A$5:$DO$385,32,FALSE),"")</f>
        <v>-1084</v>
      </c>
      <c r="N27" s="29"/>
      <c r="O27" s="29">
        <f>IF(VLOOKUP(CONCATENATE($E$6," ",O$9),'-RÅDATA_KVARTAL-'!$A$5:$DO$385,32,FALSE)&lt;&gt;0,VLOOKUP(CONCATENATE($E$6," ",O$9),'-RÅDATA_KVARTAL-'!$A$5:$DO$385,32,FALSE),"")</f>
        <v>-886</v>
      </c>
      <c r="P27" s="29"/>
      <c r="Q27" s="29">
        <f>IF(VLOOKUP(CONCATENATE($E$6," ",Q$9),'-RÅDATA_KVARTAL-'!$A$5:$DO$385,32,FALSE)&lt;&gt;0,VLOOKUP(CONCATENATE($E$6," ",Q$9),'-RÅDATA_KVARTAL-'!$A$5:$DO$385,32,FALSE),"")</f>
        <v>-1053</v>
      </c>
      <c r="R27" s="29"/>
      <c r="S27" s="29">
        <f>IF(VLOOKUP(CONCATENATE($E$6," ",S$9),'-RÅDATA_KVARTAL-'!$A$5:$DO$385,32,FALSE)&lt;&gt;0,VLOOKUP(CONCATENATE($E$6," ",S$9),'-RÅDATA_KVARTAL-'!$A$5:$DO$385,32,FALSE),"")</f>
        <v>-852</v>
      </c>
      <c r="T27" s="29"/>
      <c r="U27" s="29">
        <f>IF(VLOOKUP(CONCATENATE($E$6," ",U$9),'-RÅDATA_KVARTAL-'!$A$5:$DO$385,32,FALSE)&lt;&gt;0,VLOOKUP(CONCATENATE($E$6," ",U$9),'-RÅDATA_KVARTAL-'!$A$5:$DO$385,32,FALSE),"")</f>
        <v>-712</v>
      </c>
      <c r="V27" s="29"/>
      <c r="W27" s="29">
        <f>IF(VLOOKUP(CONCATENATE($E$6," ",W$9),'-RÅDATA_KVARTAL-'!$A$5:$DO$385,32,FALSE)&lt;&gt;0,VLOOKUP(CONCATENATE($E$6," ",W$9),'-RÅDATA_KVARTAL-'!$A$5:$DO$385,32,FALSE),"")</f>
        <v>-1668</v>
      </c>
      <c r="X27" s="29"/>
      <c r="Y27" s="29">
        <f>IF(VLOOKUP(CONCATENATE($E$6," ",Y$9),'-RÅDATA_KVARTAL-'!$A$5:$DO$385,32,FALSE)&lt;&gt;0,VLOOKUP(CONCATENATE($E$6," ",Y$9),'-RÅDATA_KVARTAL-'!$A$5:$DO$385,32,FALSE),"")</f>
        <v>-1421</v>
      </c>
      <c r="Z27" s="29"/>
      <c r="AA27" s="29">
        <f>IF(VLOOKUP(CONCATENATE($E$6," ",AA$9),'-RÅDATA_KVARTAL-'!$A$5:$DO$385,32,FALSE)&lt;&gt;0,VLOOKUP(CONCATENATE($E$6," ",AA$9),'-RÅDATA_KVARTAL-'!$A$5:$DO$385,32,FALSE),"")</f>
        <v>-1988</v>
      </c>
      <c r="AB27" s="29"/>
      <c r="AC27" s="29">
        <f>IF(VLOOKUP(CONCATENATE($E$6," ",AC$9),'-RÅDATA_KVARTAL-'!$A$5:$DO$385,32,FALSE)&lt;&gt;0,VLOOKUP(CONCATENATE($E$6," ",AC$9),'-RÅDATA_KVARTAL-'!$A$5:$DO$385,32,FALSE),"")</f>
        <v>-14620</v>
      </c>
      <c r="AD27" s="93"/>
      <c r="AE27" s="93"/>
      <c r="AF27" s="29">
        <f>IF(VLOOKUP(CONCATENATE($AF$6," ",AF$9),'-RÅDATA_KVARTAL-'!$A$5:$DO$385,32,FALSE)&lt;&gt;0,VLOOKUP(CONCATENATE($AF$6," ",AF$9),'-RÅDATA_KVARTAL-'!$A$5:$DO$385,32,FALSE),"")</f>
        <v>-1755</v>
      </c>
      <c r="AG27" s="29"/>
      <c r="AH27" s="29">
        <f>IF(VLOOKUP(CONCATENATE($AF$6," ",AH$9),'-RÅDATA_KVARTAL-'!$A$5:$DO$385,32,FALSE)&lt;&gt;0,VLOOKUP(CONCATENATE($AF$6," ",AH$9),'-RÅDATA_KVARTAL-'!$A$5:$DO$385,32,FALSE),"")</f>
        <v>-971</v>
      </c>
      <c r="AI27" s="29"/>
      <c r="AJ27" s="29">
        <f>IF(VLOOKUP(CONCATENATE($AF$6," ",AJ$9),'-RÅDATA_KVARTAL-'!$A$5:$DO$385,32,FALSE)&lt;&gt;0,VLOOKUP(CONCATENATE($AF$6," ",AJ$9),'-RÅDATA_KVARTAL-'!$A$5:$DO$385,32,FALSE),"")</f>
        <v>-848</v>
      </c>
      <c r="AK27" s="29"/>
      <c r="AL27" s="29">
        <f>IF(VLOOKUP(CONCATENATE($AF$6," ",AL$9),'-RÅDATA_KVARTAL-'!$A$5:$DO$385,32,FALSE)&lt;&gt;0,VLOOKUP(CONCATENATE($AF$6," ",AL$9),'-RÅDATA_KVARTAL-'!$A$5:$DO$385,32,FALSE),"")</f>
        <v>-763</v>
      </c>
      <c r="AM27" s="29"/>
      <c r="AN27" s="29">
        <f>IF(VLOOKUP(CONCATENATE($AF$6," ",AN$9),'-RÅDATA_KVARTAL-'!$A$5:$DO$385,32,FALSE)&lt;&gt;0,VLOOKUP(CONCATENATE($AF$6," ",AN$9),'-RÅDATA_KVARTAL-'!$A$5:$DO$385,32,FALSE),"")</f>
        <v>-1567</v>
      </c>
      <c r="AO27" s="29"/>
      <c r="AP27" s="29">
        <f>IF(VLOOKUP(CONCATENATE($AF$6," ",AP$9),'-RÅDATA_KVARTAL-'!$A$5:$DO$385,32,FALSE)&lt;&gt;0,VLOOKUP(CONCATENATE($AF$6," ",AP$9),'-RÅDATA_KVARTAL-'!$A$5:$DO$385,32,FALSE),"")</f>
        <v>-3450</v>
      </c>
      <c r="AQ27" s="29"/>
      <c r="AR27" s="29">
        <f>IF(VLOOKUP(CONCATENATE($AF$6," ",AR$9),'-RÅDATA_KVARTAL-'!$A$5:$DO$385,32,FALSE)&lt;&gt;0,VLOOKUP(CONCATENATE($AF$6," ",AR$9),'-RÅDATA_KVARTAL-'!$A$5:$DO$385,32,FALSE),"")</f>
        <v>-1574</v>
      </c>
      <c r="AS27" s="29"/>
      <c r="AT27" s="29">
        <f>IF(VLOOKUP(CONCATENATE($AF$6," ",AT$9),'-RÅDATA_KVARTAL-'!$A$5:$DO$385,32,FALSE)&lt;&gt;0,VLOOKUP(CONCATENATE($AF$6," ",AT$9),'-RÅDATA_KVARTAL-'!$A$5:$DO$385,32,FALSE),"")</f>
        <v>-1554</v>
      </c>
      <c r="AU27" s="29"/>
      <c r="AV27" s="29">
        <f>IF(VLOOKUP(CONCATENATE($AF$6," ",AV$9),'-RÅDATA_KVARTAL-'!$A$5:$DO$385,32,FALSE)&lt;&gt;0,VLOOKUP(CONCATENATE($AF$6," ",AV$9),'-RÅDATA_KVARTAL-'!$A$5:$DO$385,32,FALSE),"")</f>
        <v>-1270</v>
      </c>
      <c r="AW27" s="29"/>
      <c r="AX27" s="29">
        <f>IF(VLOOKUP(CONCATENATE($AF$6," ",AX$9),'-RÅDATA_KVARTAL-'!$A$5:$DO$385,32,FALSE)&lt;&gt;0,VLOOKUP(CONCATENATE($AF$6," ",AX$9),'-RÅDATA_KVARTAL-'!$A$5:$DO$385,32,FALSE),"")</f>
        <v>-922</v>
      </c>
      <c r="AY27" s="29"/>
      <c r="AZ27" s="29">
        <f>IF(VLOOKUP(CONCATENATE($AF$6," ",AZ$9),'-RÅDATA_KVARTAL-'!$A$5:$DO$385,32,FALSE)&lt;&gt;0,VLOOKUP(CONCATENATE($AF$6," ",AZ$9),'-RÅDATA_KVARTAL-'!$A$5:$DO$385,32,FALSE),"")</f>
        <v>-1001</v>
      </c>
      <c r="BA27" s="29"/>
      <c r="BB27" s="29">
        <f>IF(VLOOKUP(CONCATENATE($AF$6," ",BB$9),'-RÅDATA_KVARTAL-'!$A$5:$DO$385,32,FALSE)&lt;&gt;0,VLOOKUP(CONCATENATE($AF$6," ",BB$9),'-RÅDATA_KVARTAL-'!$A$5:$DO$385,32,FALSE),"")</f>
        <v>-1218</v>
      </c>
      <c r="BC27" s="29"/>
      <c r="BD27" s="29">
        <f>IF(VLOOKUP(CONCATENATE($AF$6," ",BD$9),'-RÅDATA_KVARTAL-'!$A$5:$DO$385,32,FALSE)&lt;&gt;0,VLOOKUP(CONCATENATE($AF$6," ",BD$9),'-RÅDATA_KVARTAL-'!$A$5:$DO$385,32,FALSE),"")</f>
        <v>-16893</v>
      </c>
      <c r="BE27" s="93"/>
      <c r="BF27" s="93"/>
      <c r="BG27" s="29">
        <f>IF(VLOOKUP(CONCATENATE($BG$6," ",BG$9),'-RÅDATA_KVARTAL-'!$A$5:$DO$385,32,FALSE)&lt;&gt;0,VLOOKUP(CONCATENATE($BG$6," ",BG$9),'-RÅDATA_KVARTAL-'!$A$5:$DO$385,32,FALSE),"")</f>
        <v>-1522</v>
      </c>
      <c r="BH27" s="29"/>
      <c r="BI27" s="29">
        <f>IF(VLOOKUP(CONCATENATE($BG$6," ",BI$9),'-RÅDATA_KVARTAL-'!$A$5:$DO$385,32,FALSE)&lt;&gt;0,VLOOKUP(CONCATENATE($BG$6," ",BI$9),'-RÅDATA_KVARTAL-'!$A$5:$DO$385,32,FALSE),"")</f>
        <v>-1273</v>
      </c>
      <c r="BJ27" s="29"/>
      <c r="BK27" s="29">
        <f>IF(VLOOKUP(CONCATENATE($BG$6," ",BK$9),'-RÅDATA_KVARTAL-'!$A$5:$DO$385,32,FALSE)&lt;&gt;0,VLOOKUP(CONCATENATE($BG$6," ",BK$9),'-RÅDATA_KVARTAL-'!$A$5:$DO$385,32,FALSE),"")</f>
        <v>-1078</v>
      </c>
      <c r="BL27" s="29"/>
      <c r="BM27" s="29">
        <f>IF(VLOOKUP(CONCATENATE($BG$6," ",BM$9),'-RÅDATA_KVARTAL-'!$A$5:$DO$385,32,FALSE)&lt;&gt;0,VLOOKUP(CONCATENATE($BG$6," ",BM$9),'-RÅDATA_KVARTAL-'!$A$5:$DO$385,32,FALSE),"")</f>
        <v>-1208</v>
      </c>
      <c r="BN27" s="29"/>
      <c r="BO27" s="29">
        <f>IF(VLOOKUP(CONCATENATE($BG$6," ",BO$9),'-RÅDATA_KVARTAL-'!$A$5:$DO$385,32,FALSE)&lt;&gt;0,VLOOKUP(CONCATENATE($BG$6," ",BO$9),'-RÅDATA_KVARTAL-'!$A$5:$DO$385,32,FALSE),"")</f>
        <v>-774</v>
      </c>
      <c r="BP27" s="29"/>
      <c r="BQ27" s="29">
        <f>IF(VLOOKUP(CONCATENATE($BG$6," ",BQ$9),'-RÅDATA_KVARTAL-'!$A$5:$DO$385,32,FALSE)&lt;&gt;0,VLOOKUP(CONCATENATE($BG$6," ",BQ$9),'-RÅDATA_KVARTAL-'!$A$5:$DO$385,32,FALSE),"")</f>
        <v>-1150</v>
      </c>
      <c r="BR27" s="29"/>
      <c r="BS27" s="29">
        <f>IF(VLOOKUP(CONCATENATE($BG$6," ",BS$9),'-RÅDATA_KVARTAL-'!$A$5:$DO$385,32,FALSE)&lt;&gt;0,VLOOKUP(CONCATENATE($BG$6," ",BS$9),'-RÅDATA_KVARTAL-'!$A$5:$DO$385,32,FALSE),"")</f>
        <v>-1107</v>
      </c>
      <c r="BT27" s="29"/>
      <c r="BU27" s="29">
        <f>IF(VLOOKUP(CONCATENATE($BG$6," ",BU$9),'-RÅDATA_KVARTAL-'!$A$5:$DO$385,32,FALSE)&lt;&gt;0,VLOOKUP(CONCATENATE($BG$6," ",BU$9),'-RÅDATA_KVARTAL-'!$A$5:$DO$385,32,FALSE),"")</f>
        <v>-1187</v>
      </c>
      <c r="BV27" s="29"/>
      <c r="BW27" s="29">
        <f>IF(VLOOKUP(CONCATENATE($BG$6," ",BW$9),'-RÅDATA_KVARTAL-'!$A$5:$DO$385,32,FALSE)&lt;&gt;0,VLOOKUP(CONCATENATE($BG$6," ",BW$9),'-RÅDATA_KVARTAL-'!$A$5:$DO$385,32,FALSE),"")</f>
        <v>-1267</v>
      </c>
      <c r="BX27" s="29"/>
      <c r="BY27" s="29">
        <f>IF(VLOOKUP(CONCATENATE($BG$6," ",BY$9),'-RÅDATA_KVARTAL-'!$A$5:$DO$385,32,FALSE)&lt;&gt;0,VLOOKUP(CONCATENATE($BG$6," ",BY$9),'-RÅDATA_KVARTAL-'!$A$5:$DO$385,32,FALSE),"")</f>
        <v>-1352</v>
      </c>
      <c r="BZ27" s="29"/>
      <c r="CA27" s="29">
        <f>IF(VLOOKUP(CONCATENATE($BG$6," ",CA$9),'-RÅDATA_KVARTAL-'!$A$5:$DO$385,32,FALSE)&lt;&gt;0,VLOOKUP(CONCATENATE($BG$6," ",CA$9),'-RÅDATA_KVARTAL-'!$A$5:$DO$385,32,FALSE),"")</f>
        <v>-1501</v>
      </c>
      <c r="CB27" s="29"/>
      <c r="CC27" s="29">
        <f>IF(VLOOKUP(CONCATENATE($BG$6," ",CC$9),'-RÅDATA_KVARTAL-'!$A$5:$DO$385,32,FALSE)&lt;&gt;0,VLOOKUP(CONCATENATE($BG$6," ",CC$9),'-RÅDATA_KVARTAL-'!$A$5:$DO$385,32,FALSE),"")</f>
        <v>-2026</v>
      </c>
      <c r="CD27" s="29"/>
      <c r="CE27" s="29">
        <f>IF(VLOOKUP(CONCATENATE($BG$6," ",CE$9),'-RÅDATA_KVARTAL-'!$A$5:$DO$385,32,FALSE)&lt;&gt;0,VLOOKUP(CONCATENATE($BG$6," ",CE$9),'-RÅDATA_KVARTAL-'!$A$5:$DO$385,32,FALSE),"")</f>
        <v>-15445</v>
      </c>
      <c r="CF27" s="93"/>
      <c r="CG27" s="93"/>
      <c r="CH27" s="29">
        <f>IF(VLOOKUP(CONCATENATE($CH$6," ",CH$9),'-RÅDATA_KVARTAL-'!$A$5:$DO$385,32,FALSE)&lt;&gt;0,VLOOKUP(CONCATENATE($CH$6," ",CH$9),'-RÅDATA_KVARTAL-'!$A$5:$DO$385,32,FALSE),"")</f>
        <v>-2243</v>
      </c>
      <c r="CI27" s="29"/>
      <c r="CJ27" s="29">
        <f>IF(VLOOKUP(CONCATENATE($CH$6," ",CJ$9),'-RÅDATA_KVARTAL-'!$A$5:$DO$385,32,FALSE)&lt;&gt;0,VLOOKUP(CONCATENATE($CH$6," ",CJ$9),'-RÅDATA_KVARTAL-'!$A$5:$DO$385,32,FALSE),"")</f>
        <v>-1221</v>
      </c>
      <c r="CK27" s="29"/>
      <c r="CL27" s="29">
        <f>IF(VLOOKUP(CONCATENATE($CH$6," ",CL$9),'-RÅDATA_KVARTAL-'!$A$5:$DO$385,32,FALSE)&lt;&gt;0,VLOOKUP(CONCATENATE($CH$6," ",CL$9),'-RÅDATA_KVARTAL-'!$A$5:$DO$385,32,FALSE),"")</f>
        <v>-943</v>
      </c>
      <c r="CM27" s="29"/>
      <c r="CN27" s="29">
        <f>IF(VLOOKUP(CONCATENATE($CH$6," ",CN$9),'-RÅDATA_KVARTAL-'!$A$5:$DO$385,32,FALSE)&lt;&gt;0,VLOOKUP(CONCATENATE($CH$6," ",CN$9),'-RÅDATA_KVARTAL-'!$A$5:$DO$385,32,FALSE),"")</f>
        <v>-878</v>
      </c>
      <c r="CO27" s="29"/>
      <c r="CP27" s="29">
        <f>IF(VLOOKUP(CONCATENATE($CH$6," ",CP$9),'-RÅDATA_KVARTAL-'!$A$5:$DO$385,32,FALSE)&lt;&gt;0,VLOOKUP(CONCATENATE($CH$6," ",CP$9),'-RÅDATA_KVARTAL-'!$A$5:$DO$385,32,FALSE),"")</f>
        <v>-1034</v>
      </c>
      <c r="CQ27" s="29"/>
      <c r="CR27" s="29">
        <f>IF(VLOOKUP(CONCATENATE($CH$6," ",CR$9),'-RÅDATA_KVARTAL-'!$A$5:$DO$385,32,FALSE)&lt;&gt;0,VLOOKUP(CONCATENATE($CH$6," ",CR$9),'-RÅDATA_KVARTAL-'!$A$5:$DO$385,32,FALSE),"")</f>
        <v>-1622</v>
      </c>
      <c r="CS27" s="29"/>
      <c r="CT27" s="29">
        <f>IF(VLOOKUP(CONCATENATE($CH$6," ",CT$9),'-RÅDATA_KVARTAL-'!$A$5:$DO$385,32,FALSE)&lt;&gt;0,VLOOKUP(CONCATENATE($CH$6," ",CT$9),'-RÅDATA_KVARTAL-'!$A$5:$DO$385,32,FALSE),"")</f>
        <v>-975</v>
      </c>
      <c r="CU27" s="29"/>
      <c r="CV27" s="29">
        <f>IF(VLOOKUP(CONCATENATE($CH$6," ",CV$9),'-RÅDATA_KVARTAL-'!$A$5:$DO$385,32,FALSE)&lt;&gt;0,VLOOKUP(CONCATENATE($CH$6," ",CV$9),'-RÅDATA_KVARTAL-'!$A$5:$DO$385,32,FALSE),"")</f>
        <v>-1436</v>
      </c>
      <c r="CW27" s="29"/>
      <c r="CX27" s="29">
        <f>IF(VLOOKUP(CONCATENATE($CH$6," ",CX$9),'-RÅDATA_KVARTAL-'!$A$5:$DO$385,32,FALSE)&lt;&gt;0,VLOOKUP(CONCATENATE($CH$6," ",CX$9),'-RÅDATA_KVARTAL-'!$A$5:$DO$385,32,FALSE),"")</f>
        <v>-1547</v>
      </c>
      <c r="CY27" s="29"/>
      <c r="CZ27" s="29">
        <f>IF(VLOOKUP(CONCATENATE($CH$6," ",CZ$9),'-RÅDATA_KVARTAL-'!$A$5:$DO$385,32,FALSE)&lt;&gt;0,VLOOKUP(CONCATENATE($CH$6," ",CZ$9),'-RÅDATA_KVARTAL-'!$A$5:$DO$385,32,FALSE),"")</f>
        <v>-1591</v>
      </c>
      <c r="DA27" s="29"/>
      <c r="DB27" s="29">
        <f>IF(VLOOKUP(CONCATENATE($CH$6," ",DB$9),'-RÅDATA_KVARTAL-'!$A$5:$DO$385,32,FALSE)&lt;&gt;0,VLOOKUP(CONCATENATE($CH$6," ",DB$9),'-RÅDATA_KVARTAL-'!$A$5:$DO$385,32,FALSE),"")</f>
        <v>-2488</v>
      </c>
      <c r="DC27" s="29"/>
      <c r="DD27" s="29">
        <f>IF(VLOOKUP(CONCATENATE($CH$6," ",DD$9),'-RÅDATA_KVARTAL-'!$A$5:$DO$385,32,FALSE)&lt;&gt;0,VLOOKUP(CONCATENATE($CH$6," ",DD$9),'-RÅDATA_KVARTAL-'!$A$5:$DO$385,32,FALSE),"")</f>
        <v>-1424</v>
      </c>
      <c r="DE27" s="29"/>
      <c r="DF27" s="29">
        <f>IF(VLOOKUP(CONCATENATE($CH$6," ",DF$9),'-RÅDATA_KVARTAL-'!$A$5:$DO$385,32,FALSE)&lt;&gt;0,VLOOKUP(CONCATENATE($CH$6," ",DF$9),'-RÅDATA_KVARTAL-'!$A$5:$DO$385,32,FALSE),"")</f>
        <v>-17402</v>
      </c>
      <c r="DG27" s="93"/>
      <c r="DH27" s="93"/>
      <c r="DI27" s="29">
        <f>IF(VLOOKUP(CONCATENATE($DI$6," ",DI$9),'-RÅDATA_KVARTAL-'!$A$5:$DO$385,32,FALSE)&lt;&gt;0,VLOOKUP(CONCATENATE($DI$6," ",DI$9),'-RÅDATA_KVARTAL-'!$A$5:$DO$385,32,FALSE),"")</f>
        <v>-1781</v>
      </c>
      <c r="DJ27" s="29"/>
      <c r="DK27" s="29">
        <f>IF(VLOOKUP(CONCATENATE($DI$6," ",DK$9),'-RÅDATA_KVARTAL-'!$A$5:$DO$385,32,FALSE)&lt;&gt;0,VLOOKUP(CONCATENATE($DI$6," ",DK$9),'-RÅDATA_KVARTAL-'!$A$5:$DO$385,32,FALSE),"")</f>
        <v>-1270</v>
      </c>
      <c r="DL27" s="29"/>
      <c r="DM27" s="29">
        <f>IF(VLOOKUP(CONCATENATE($DI$6," ",DM$9),'-RÅDATA_KVARTAL-'!$A$5:$DO$385,32,FALSE)&lt;&gt;0,VLOOKUP(CONCATENATE($DI$6," ",DM$9),'-RÅDATA_KVARTAL-'!$A$5:$DO$385,32,FALSE),"")</f>
        <v>-1494</v>
      </c>
      <c r="DN27" s="29"/>
      <c r="DO27" s="29">
        <f>IF(VLOOKUP(CONCATENATE($DI$6," ",DO$9),'-RÅDATA_KVARTAL-'!$A$5:$DO$385,32,FALSE)&lt;&gt;0,VLOOKUP(CONCATENATE($DI$6," ",DO$9),'-RÅDATA_KVARTAL-'!$A$5:$DO$385,32,FALSE),"")</f>
        <v>-2052</v>
      </c>
      <c r="DP27" s="29"/>
      <c r="DQ27" s="29">
        <f>IF(VLOOKUP(CONCATENATE($DI$6," ",DQ$9),'-RÅDATA_KVARTAL-'!$A$5:$DO$385,32,FALSE)&lt;&gt;0,VLOOKUP(CONCATENATE($DI$6," ",DQ$9),'-RÅDATA_KVARTAL-'!$A$5:$DO$385,32,FALSE),"")</f>
        <v>-2095</v>
      </c>
      <c r="DR27" s="29"/>
      <c r="DS27" s="29">
        <f>IF(VLOOKUP(CONCATENATE($DI$6," ",DS$9),'-RÅDATA_KVARTAL-'!$A$5:$DO$385,32,FALSE)&lt;&gt;0,VLOOKUP(CONCATENATE($DI$6," ",DS$9),'-RÅDATA_KVARTAL-'!$A$5:$DO$385,32,FALSE),"")</f>
        <v>-1467</v>
      </c>
      <c r="DT27" s="29"/>
      <c r="DU27" s="29" t="str">
        <f>IF(VLOOKUP(CONCATENATE($DI$6," ",DU$9),'-RÅDATA_KVARTAL-'!$A$5:$DO$385,32,FALSE)&lt;&gt;0,VLOOKUP(CONCATENATE($DI$6," ",DU$9),'-RÅDATA_KVARTAL-'!$A$5:$DO$385,32,FALSE),"")</f>
        <v/>
      </c>
      <c r="DV27" s="29"/>
      <c r="DW27" s="29" t="str">
        <f>IF(VLOOKUP(CONCATENATE($DI$6," ",DW$9),'-RÅDATA_KVARTAL-'!$A$5:$DO$385,32,FALSE)&lt;&gt;0,VLOOKUP(CONCATENATE($DI$6," ",DW$9),'-RÅDATA_KVARTAL-'!$A$5:$DO$385,32,FALSE),"")</f>
        <v/>
      </c>
      <c r="DX27" s="29"/>
      <c r="DY27" s="29" t="str">
        <f>IF(VLOOKUP(CONCATENATE($DI$6," ",DY$9),'-RÅDATA_KVARTAL-'!$A$5:$DO$385,32,FALSE)&lt;&gt;0,VLOOKUP(CONCATENATE($DI$6," ",DY$9),'-RÅDATA_KVARTAL-'!$A$5:$DO$385,32,FALSE),"")</f>
        <v/>
      </c>
      <c r="DZ27" s="29"/>
      <c r="EA27" s="29" t="str">
        <f>IF(VLOOKUP(CONCATENATE($DI$6," ",EA$9),'-RÅDATA_KVARTAL-'!$A$5:$DO$385,32,FALSE)&lt;&gt;0,VLOOKUP(CONCATENATE($DI$6," ",EA$9),'-RÅDATA_KVARTAL-'!$A$5:$DO$385,32,FALSE),"")</f>
        <v/>
      </c>
      <c r="EB27" s="29"/>
      <c r="EC27" s="29" t="str">
        <f>IF(VLOOKUP(CONCATENATE($DI$6," ",EC$9),'-RÅDATA_KVARTAL-'!$A$5:$DO$385,32,FALSE)&lt;&gt;0,VLOOKUP(CONCATENATE($DI$6," ",EC$9),'-RÅDATA_KVARTAL-'!$A$5:$DO$385,32,FALSE),"")</f>
        <v/>
      </c>
      <c r="ED27" s="29"/>
      <c r="EE27" s="29" t="str">
        <f>IF(VLOOKUP(CONCATENATE($DI$6," ",EE$9),'-RÅDATA_KVARTAL-'!$A$5:$DO$385,32,FALSE)&lt;&gt;0,VLOOKUP(CONCATENATE($DI$6," ",EE$9),'-RÅDATA_KVARTAL-'!$A$5:$DO$385,32,FALSE),"")</f>
        <v/>
      </c>
      <c r="EF27" s="29"/>
      <c r="EG27" s="29">
        <f>IF(VLOOKUP(CONCATENATE($DI$6," ",EG$9),'-RÅDATA_KVARTAL-'!$A$5:$DO$385,32,FALSE)&lt;&gt;0,VLOOKUP(CONCATENATE($DI$6," ",EG$9),'-RÅDATA_KVARTAL-'!$A$5:$DO$385,32,FALSE),"")</f>
        <v>-10159</v>
      </c>
      <c r="EH27" s="93"/>
      <c r="EI27" s="93"/>
      <c r="EJ27" s="29" t="str">
        <f>IF(VLOOKUP(CONCATENATE($EJ$6," ",EJ$9),'-RÅDATA_KVARTAL-'!$A$5:$DO$385,32,FALSE)&lt;&gt;0,VLOOKUP(CONCATENATE($EJ$6," ",EJ$9),'-RÅDATA_KVARTAL-'!$A$5:$DO$385,32,FALSE),"")</f>
        <v/>
      </c>
      <c r="EK27" s="29"/>
      <c r="EL27" s="29" t="str">
        <f>IF(VLOOKUP(CONCATENATE($EJ$6," ",EL$9),'-RÅDATA_KVARTAL-'!$A$5:$DO$385,32,FALSE)&lt;&gt;0,VLOOKUP(CONCATENATE($EJ$6," ",EL$9),'-RÅDATA_KVARTAL-'!$A$5:$DO$385,32,FALSE),"")</f>
        <v/>
      </c>
      <c r="EM27" s="29"/>
      <c r="EN27" s="29" t="str">
        <f>IF(VLOOKUP(CONCATENATE($EJ$6," ",EN$9),'-RÅDATA_KVARTAL-'!$A$5:$DO$385,32,FALSE)&lt;&gt;0,VLOOKUP(CONCATENATE($EJ$6," ",EN$9),'-RÅDATA_KVARTAL-'!$A$5:$DO$385,32,FALSE),"")</f>
        <v/>
      </c>
      <c r="EO27" s="29"/>
      <c r="EP27" s="29" t="str">
        <f>IF(VLOOKUP(CONCATENATE($EJ$6," ",EP$9),'-RÅDATA_KVARTAL-'!$A$5:$DO$385,32,FALSE)&lt;&gt;0,VLOOKUP(CONCATENATE($EJ$6," ",EP$9),'-RÅDATA_KVARTAL-'!$A$5:$DO$385,32,FALSE),"")</f>
        <v/>
      </c>
      <c r="EQ27" s="29"/>
      <c r="ER27" s="29" t="str">
        <f>IF(VLOOKUP(CONCATENATE($EJ$6," ",ER$9),'-RÅDATA_KVARTAL-'!$A$5:$DO$385,32,FALSE)&lt;&gt;0,VLOOKUP(CONCATENATE($EJ$6," ",ER$9),'-RÅDATA_KVARTAL-'!$A$5:$DO$385,32,FALSE),"")</f>
        <v/>
      </c>
      <c r="ES27" s="29"/>
      <c r="ET27" s="29" t="str">
        <f>IF(VLOOKUP(CONCATENATE($EJ$6," ",ET$9),'-RÅDATA_KVARTAL-'!$A$5:$DO$385,32,FALSE)&lt;&gt;0,VLOOKUP(CONCATENATE($EJ$6," ",ET$9),'-RÅDATA_KVARTAL-'!$A$5:$DO$385,32,FALSE),"")</f>
        <v/>
      </c>
      <c r="EU27" s="29"/>
      <c r="EV27" s="29" t="str">
        <f>IF(VLOOKUP(CONCATENATE($EJ$6," ",EV$9),'-RÅDATA_KVARTAL-'!$A$5:$DO$385,32,FALSE)&lt;&gt;0,VLOOKUP(CONCATENATE($EJ$6," ",EV$9),'-RÅDATA_KVARTAL-'!$A$5:$DO$385,32,FALSE),"")</f>
        <v/>
      </c>
      <c r="EW27" s="29"/>
      <c r="EX27" s="29" t="str">
        <f>IF(VLOOKUP(CONCATENATE($EJ$6," ",EX$9),'-RÅDATA_KVARTAL-'!$A$5:$DO$385,32,FALSE)&lt;&gt;0,VLOOKUP(CONCATENATE($EJ$6," ",EX$9),'-RÅDATA_KVARTAL-'!$A$5:$DO$385,32,FALSE),"")</f>
        <v/>
      </c>
      <c r="EY27" s="29"/>
      <c r="EZ27" s="29" t="str">
        <f>IF(VLOOKUP(CONCATENATE($EJ$6," ",EZ$9),'-RÅDATA_KVARTAL-'!$A$5:$DO$385,32,FALSE)&lt;&gt;0,VLOOKUP(CONCATENATE($EJ$6," ",EZ$9),'-RÅDATA_KVARTAL-'!$A$5:$DO$385,32,FALSE),"")</f>
        <v/>
      </c>
      <c r="FA27" s="29"/>
      <c r="FB27" s="29" t="str">
        <f>IF(VLOOKUP(CONCATENATE($EJ$6," ",FB$9),'-RÅDATA_KVARTAL-'!$A$5:$DO$385,32,FALSE)&lt;&gt;0,VLOOKUP(CONCATENATE($EJ$6," ",FB$9),'-RÅDATA_KVARTAL-'!$A$5:$DO$385,32,FALSE),"")</f>
        <v/>
      </c>
      <c r="FC27" s="29"/>
      <c r="FD27" s="29" t="str">
        <f>IF(VLOOKUP(CONCATENATE($EJ$6," ",FD$9),'-RÅDATA_KVARTAL-'!$A$5:$DO$385,32,FALSE)&lt;&gt;0,VLOOKUP(CONCATENATE($EJ$6," ",FD$9),'-RÅDATA_KVARTAL-'!$A$5:$DO$385,32,FALSE),"")</f>
        <v/>
      </c>
      <c r="FE27" s="29"/>
      <c r="FF27" s="29" t="str">
        <f>IF(VLOOKUP(CONCATENATE($EJ$6," ",FF$9),'-RÅDATA_KVARTAL-'!$A$5:$DO$385,32,FALSE)&lt;&gt;0,VLOOKUP(CONCATENATE($EJ$6," ",FF$9),'-RÅDATA_KVARTAL-'!$A$5:$DO$385,32,FALSE),"")</f>
        <v/>
      </c>
      <c r="FG27" s="29"/>
      <c r="FH27" s="29" t="str">
        <f>IF(VLOOKUP(CONCATENATE($EJ$6," ",FH$9),'-RÅDATA_KVARTAL-'!$A$5:$DO$385,32,FALSE)&lt;&gt;0,VLOOKUP(CONCATENATE($EJ$6," ",FH$9),'-RÅDATA_KVARTAL-'!$A$5:$DO$385,32,FALSE),"")</f>
        <v/>
      </c>
      <c r="FI27" s="93"/>
      <c r="FJ27" s="93"/>
      <c r="FK27" s="29" t="str">
        <f>IF(VLOOKUP(CONCATENATE($FK$6," ",FK$9),'-RÅDATA_KVARTAL-'!$A$5:$DO$385,32,FALSE)&lt;&gt;0,VLOOKUP(CONCATENATE($FK$6," ",FK$9),'-RÅDATA_KVARTAL-'!$A$5:$DO$385,32,FALSE),"")</f>
        <v/>
      </c>
      <c r="FL27" s="29"/>
      <c r="FM27" s="29" t="str">
        <f>IF(VLOOKUP(CONCATENATE($FK$6," ",FM$9),'-RÅDATA_KVARTAL-'!$A$5:$DO$385,32,FALSE)&lt;&gt;0,VLOOKUP(CONCATENATE($FK$6," ",FM$9),'-RÅDATA_KVARTAL-'!$A$5:$DO$385,32,FALSE),"")</f>
        <v/>
      </c>
      <c r="FN27" s="29"/>
      <c r="FO27" s="29" t="str">
        <f>IF(VLOOKUP(CONCATENATE($FK$6," ",FO$9),'-RÅDATA_KVARTAL-'!$A$5:$DO$385,32,FALSE)&lt;&gt;0,VLOOKUP(CONCATENATE($FK$6," ",FO$9),'-RÅDATA_KVARTAL-'!$A$5:$DO$385,32,FALSE),"")</f>
        <v/>
      </c>
      <c r="FP27" s="29"/>
      <c r="FQ27" s="29" t="str">
        <f>IF(VLOOKUP(CONCATENATE($FK$6," ",FQ$9),'-RÅDATA_KVARTAL-'!$A$5:$DO$385,32,FALSE)&lt;&gt;0,VLOOKUP(CONCATENATE($FK$6," ",FQ$9),'-RÅDATA_KVARTAL-'!$A$5:$DO$385,32,FALSE),"")</f>
        <v/>
      </c>
      <c r="FR27" s="29"/>
      <c r="FS27" s="29" t="str">
        <f>IF(VLOOKUP(CONCATENATE($FK$6," ",FS$9),'-RÅDATA_KVARTAL-'!$A$5:$DO$385,32,FALSE)&lt;&gt;0,VLOOKUP(CONCATENATE($FK$6," ",FS$9),'-RÅDATA_KVARTAL-'!$A$5:$DO$385,32,FALSE),"")</f>
        <v/>
      </c>
      <c r="FT27" s="29"/>
      <c r="FU27" s="29" t="str">
        <f>IF(VLOOKUP(CONCATENATE($FK$6," ",FU$9),'-RÅDATA_KVARTAL-'!$A$5:$DO$385,32,FALSE)&lt;&gt;0,VLOOKUP(CONCATENATE($FK$6," ",FU$9),'-RÅDATA_KVARTAL-'!$A$5:$DO$385,32,FALSE),"")</f>
        <v/>
      </c>
      <c r="FV27" s="29"/>
      <c r="FW27" s="29" t="str">
        <f>IF(VLOOKUP(CONCATENATE($FK$6," ",FW$9),'-RÅDATA_KVARTAL-'!$A$5:$DO$385,32,FALSE)&lt;&gt;0,VLOOKUP(CONCATENATE($FK$6," ",FW$9),'-RÅDATA_KVARTAL-'!$A$5:$DO$385,32,FALSE),"")</f>
        <v/>
      </c>
      <c r="FX27" s="29"/>
      <c r="FY27" s="29" t="str">
        <f>IF(VLOOKUP(CONCATENATE($FK$6," ",FY$9),'-RÅDATA_KVARTAL-'!$A$5:$DO$385,32,FALSE)&lt;&gt;0,VLOOKUP(CONCATENATE($FK$6," ",FY$9),'-RÅDATA_KVARTAL-'!$A$5:$DO$385,32,FALSE),"")</f>
        <v/>
      </c>
      <c r="FZ27" s="29"/>
      <c r="GA27" s="29" t="str">
        <f>IF(VLOOKUP(CONCATENATE($FK$6," ",GA$9),'-RÅDATA_KVARTAL-'!$A$5:$DO$385,32,FALSE)&lt;&gt;0,VLOOKUP(CONCATENATE($FK$6," ",GA$9),'-RÅDATA_KVARTAL-'!$A$5:$DO$385,32,FALSE),"")</f>
        <v/>
      </c>
      <c r="GB27" s="29"/>
      <c r="GC27" s="29" t="str">
        <f>IF(VLOOKUP(CONCATENATE($FK$6," ",GC$9),'-RÅDATA_KVARTAL-'!$A$5:$DO$385,32,FALSE)&lt;&gt;0,VLOOKUP(CONCATENATE($FK$6," ",GC$9),'-RÅDATA_KVARTAL-'!$A$5:$DO$385,32,FALSE),"")</f>
        <v/>
      </c>
      <c r="GD27" s="29"/>
      <c r="GE27" s="29" t="str">
        <f>IF(VLOOKUP(CONCATENATE($FK$6," ",GE$9),'-RÅDATA_KVARTAL-'!$A$5:$DO$385,32,FALSE)&lt;&gt;0,VLOOKUP(CONCATENATE($FK$6," ",GE$9),'-RÅDATA_KVARTAL-'!$A$5:$DO$385,32,FALSE),"")</f>
        <v/>
      </c>
      <c r="GF27" s="29"/>
      <c r="GG27" s="29" t="str">
        <f>IF(VLOOKUP(CONCATENATE($FK$6," ",GG$9),'-RÅDATA_KVARTAL-'!$A$5:$DO$385,32,FALSE)&lt;&gt;0,VLOOKUP(CONCATENATE($FK$6," ",GG$9),'-RÅDATA_KVARTAL-'!$A$5:$DO$385,32,FALSE),"")</f>
        <v/>
      </c>
      <c r="GH27" s="29"/>
      <c r="GI27" s="29" t="str">
        <f>IF(VLOOKUP(CONCATENATE($FK$6," ",GI$9),'-RÅDATA_KVARTAL-'!$A$5:$DO$385,32,FALSE)&lt;&gt;0,VLOOKUP(CONCATENATE($FK$6," ",GI$9),'-RÅDATA_KVARTAL-'!$A$5:$DO$385,32,FALSE),"")</f>
        <v/>
      </c>
      <c r="GJ27" s="93"/>
      <c r="GK27" s="93"/>
      <c r="GL27" s="29" t="str">
        <f>IF(VLOOKUP(CONCATENATE($GL$6," ",GL$9),'-RÅDATA_KVARTAL-'!$A$5:$DO$385,32,FALSE)&lt;&gt;0,VLOOKUP(CONCATENATE($GL$6," ",GL$9),'-RÅDATA_KVARTAL-'!$A$5:$DO$385,32,FALSE),"")</f>
        <v/>
      </c>
      <c r="GM27" s="29"/>
      <c r="GN27" s="29" t="str">
        <f>IF(VLOOKUP(CONCATENATE($GL$6," ",GN$9),'-RÅDATA_KVARTAL-'!$A$5:$DO$385,32,FALSE)&lt;&gt;0,VLOOKUP(CONCATENATE($GL$6," ",GN$9),'-RÅDATA_KVARTAL-'!$A$5:$DO$385,32,FALSE),"")</f>
        <v/>
      </c>
      <c r="GO27" s="29"/>
      <c r="GP27" s="29" t="str">
        <f>IF(VLOOKUP(CONCATENATE($GL$6," ",GP$9),'-RÅDATA_KVARTAL-'!$A$5:$DO$385,32,FALSE)&lt;&gt;0,VLOOKUP(CONCATENATE($GL$6," ",GP$9),'-RÅDATA_KVARTAL-'!$A$5:$DO$385,32,FALSE),"")</f>
        <v/>
      </c>
      <c r="GQ27" s="29"/>
      <c r="GR27" s="29" t="str">
        <f>IF(VLOOKUP(CONCATENATE($GL$6," ",GR$9),'-RÅDATA_KVARTAL-'!$A$5:$DO$385,32,FALSE)&lt;&gt;0,VLOOKUP(CONCATENATE($GL$6," ",GR$9),'-RÅDATA_KVARTAL-'!$A$5:$DO$385,32,FALSE),"")</f>
        <v/>
      </c>
      <c r="GS27" s="29"/>
      <c r="GT27" s="29" t="str">
        <f>IF(VLOOKUP(CONCATENATE($GL$6," ",GT$9),'-RÅDATA_KVARTAL-'!$A$5:$DO$385,32,FALSE)&lt;&gt;0,VLOOKUP(CONCATENATE($GL$6," ",GT$9),'-RÅDATA_KVARTAL-'!$A$5:$DO$385,32,FALSE),"")</f>
        <v/>
      </c>
      <c r="GU27" s="29"/>
      <c r="GV27" s="29" t="str">
        <f>IF(VLOOKUP(CONCATENATE($GL$6," ",GV$9),'-RÅDATA_KVARTAL-'!$A$5:$DO$385,32,FALSE)&lt;&gt;0,VLOOKUP(CONCATENATE($GL$6," ",GV$9),'-RÅDATA_KVARTAL-'!$A$5:$DO$385,32,FALSE),"")</f>
        <v/>
      </c>
      <c r="GW27" s="29"/>
      <c r="GX27" s="29" t="str">
        <f>IF(VLOOKUP(CONCATENATE($GL$6," ",GX$9),'-RÅDATA_KVARTAL-'!$A$5:$DO$385,32,FALSE)&lt;&gt;0,VLOOKUP(CONCATENATE($GL$6," ",GX$9),'-RÅDATA_KVARTAL-'!$A$5:$DO$385,32,FALSE),"")</f>
        <v/>
      </c>
      <c r="GY27" s="29"/>
      <c r="GZ27" s="29" t="str">
        <f>IF(VLOOKUP(CONCATENATE($GL$6," ",GZ$9),'-RÅDATA_KVARTAL-'!$A$5:$DO$385,32,FALSE)&lt;&gt;0,VLOOKUP(CONCATENATE($GL$6," ",GZ$9),'-RÅDATA_KVARTAL-'!$A$5:$DO$385,32,FALSE),"")</f>
        <v/>
      </c>
      <c r="HA27" s="29"/>
      <c r="HB27" s="29" t="str">
        <f>IF(VLOOKUP(CONCATENATE($GL$6," ",HB$9),'-RÅDATA_KVARTAL-'!$A$5:$DO$385,32,FALSE)&lt;&gt;0,VLOOKUP(CONCATENATE($GL$6," ",HB$9),'-RÅDATA_KVARTAL-'!$A$5:$DO$385,32,FALSE),"")</f>
        <v/>
      </c>
      <c r="HC27" s="29"/>
      <c r="HD27" s="29" t="str">
        <f>IF(VLOOKUP(CONCATENATE($GL$6," ",HD$9),'-RÅDATA_KVARTAL-'!$A$5:$DO$385,32,FALSE)&lt;&gt;0,VLOOKUP(CONCATENATE($GL$6," ",HD$9),'-RÅDATA_KVARTAL-'!$A$5:$DO$385,32,FALSE),"")</f>
        <v/>
      </c>
      <c r="HE27" s="29"/>
      <c r="HF27" s="29" t="str">
        <f>IF(VLOOKUP(CONCATENATE($GL$6," ",HF$9),'-RÅDATA_KVARTAL-'!$A$5:$DO$385,32,FALSE)&lt;&gt;0,VLOOKUP(CONCATENATE($GL$6," ",HF$9),'-RÅDATA_KVARTAL-'!$A$5:$DO$385,32,FALSE),"")</f>
        <v/>
      </c>
      <c r="HG27" s="29"/>
      <c r="HH27" s="29" t="str">
        <f>IF(VLOOKUP(CONCATENATE($GL$6," ",HH$9),'-RÅDATA_KVARTAL-'!$A$5:$DO$385,32,FALSE)&lt;&gt;0,VLOOKUP(CONCATENATE($GL$6," ",HH$9),'-RÅDATA_KVARTAL-'!$A$5:$DO$385,32,FALSE),"")</f>
        <v/>
      </c>
      <c r="HI27" s="29"/>
      <c r="HJ27" s="29" t="str">
        <f>IF(VLOOKUP(CONCATENATE($GL$6," ",HJ$9),'-RÅDATA_KVARTAL-'!$A$5:$DO$385,32,FALSE)&lt;&gt;0,VLOOKUP(CONCATENATE($GL$6," ",HJ$9),'-RÅDATA_KVARTAL-'!$A$5:$DO$385,32,FALSE),"")</f>
        <v/>
      </c>
      <c r="HK27" s="93"/>
      <c r="HL27" s="96"/>
      <c r="HM27" s="92" t="s">
        <v>354</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58</v>
      </c>
      <c r="E29" s="37">
        <f>IF(VLOOKUP(CONCATENATE($E$6," ",E$9),'-RÅDATA_KVARTAL-'!$A$5:$DO$385,36,FALSE)&gt;0,VLOOKUP(CONCATENATE($E$6," ",E$9),'-RÅDATA_KVARTAL-'!$A$5:$DO$385,36,FALSE),"")</f>
        <v>73426</v>
      </c>
      <c r="F29" s="37"/>
      <c r="G29" s="37">
        <f>IF(VLOOKUP(CONCATENATE($E$6," ",G$9),'-RÅDATA_KVARTAL-'!$A$5:$DO$385,36,FALSE)&gt;0,VLOOKUP(CONCATENATE($E$6," ",G$9),'-RÅDATA_KVARTAL-'!$A$5:$DO$385,36,FALSE),"")</f>
        <v>67133</v>
      </c>
      <c r="H29" s="37"/>
      <c r="I29" s="37">
        <f>IF(VLOOKUP(CONCATENATE($E$6," ",I$9),'-RÅDATA_KVARTAL-'!$A$5:$DO$385,36,FALSE)&gt;0,VLOOKUP(CONCATENATE($E$6," ",I$9),'-RÅDATA_KVARTAL-'!$A$5:$DO$385,36,FALSE),"")</f>
        <v>71859</v>
      </c>
      <c r="J29" s="37"/>
      <c r="K29" s="37">
        <f>IF(VLOOKUP(CONCATENATE($E$6," ",K$9),'-RÅDATA_KVARTAL-'!$A$5:$DO$385,36,FALSE)&gt;0,VLOOKUP(CONCATENATE($E$6," ",K$9),'-RÅDATA_KVARTAL-'!$A$5:$DO$385,36,FALSE),"")</f>
        <v>71618</v>
      </c>
      <c r="L29" s="37"/>
      <c r="M29" s="37">
        <f>IF(VLOOKUP(CONCATENATE($E$6," ",M$9),'-RÅDATA_KVARTAL-'!$A$5:$DO$385,36,FALSE)&gt;0,VLOOKUP(CONCATENATE($E$6," ",M$9),'-RÅDATA_KVARTAL-'!$A$5:$DO$385,36,FALSE),"")</f>
        <v>73193</v>
      </c>
      <c r="N29" s="37"/>
      <c r="O29" s="37">
        <f>IF(VLOOKUP(CONCATENATE($E$6," ",O$9),'-RÅDATA_KVARTAL-'!$A$5:$DO$385,36,FALSE)&gt;0,VLOOKUP(CONCATENATE($E$6," ",O$9),'-RÅDATA_KVARTAL-'!$A$5:$DO$385,36,FALSE),"")</f>
        <v>68043</v>
      </c>
      <c r="P29" s="37"/>
      <c r="Q29" s="37">
        <f>IF(VLOOKUP(CONCATENATE($E$6," ",Q$9),'-RÅDATA_KVARTAL-'!$A$5:$DO$385,36,FALSE)&gt;0,VLOOKUP(CONCATENATE($E$6," ",Q$9),'-RÅDATA_KVARTAL-'!$A$5:$DO$385,36,FALSE),"")</f>
        <v>64942</v>
      </c>
      <c r="R29" s="37"/>
      <c r="S29" s="37">
        <f>IF(VLOOKUP(CONCATENATE($E$6," ",S$9),'-RÅDATA_KVARTAL-'!$A$5:$DO$385,36,FALSE)&gt;0,VLOOKUP(CONCATENATE($E$6," ",S$9),'-RÅDATA_KVARTAL-'!$A$5:$DO$385,36,FALSE),"")</f>
        <v>72088</v>
      </c>
      <c r="T29" s="37"/>
      <c r="U29" s="37">
        <f>IF(VLOOKUP(CONCATENATE($E$6," ",U$9),'-RÅDATA_KVARTAL-'!$A$5:$DO$385,36,FALSE)&gt;0,VLOOKUP(CONCATENATE($E$6," ",U$9),'-RÅDATA_KVARTAL-'!$A$5:$DO$385,36,FALSE),"")</f>
        <v>71810</v>
      </c>
      <c r="V29" s="37"/>
      <c r="W29" s="37">
        <f>IF(VLOOKUP(CONCATENATE($E$6," ",W$9),'-RÅDATA_KVARTAL-'!$A$5:$DO$385,36,FALSE)&gt;0,VLOOKUP(CONCATENATE($E$6," ",W$9),'-RÅDATA_KVARTAL-'!$A$5:$DO$385,36,FALSE),"")</f>
        <v>75002</v>
      </c>
      <c r="X29" s="37"/>
      <c r="Y29" s="37">
        <f>IF(VLOOKUP(CONCATENATE($E$6," ",Y$9),'-RÅDATA_KVARTAL-'!$A$5:$DO$385,36,FALSE)&gt;0,VLOOKUP(CONCATENATE($E$6," ",Y$9),'-RÅDATA_KVARTAL-'!$A$5:$DO$385,36,FALSE),"")</f>
        <v>72219</v>
      </c>
      <c r="Z29" s="37"/>
      <c r="AA29" s="37">
        <f>IF(VLOOKUP(CONCATENATE($E$6," ",AA$9),'-RÅDATA_KVARTAL-'!$A$5:$DO$385,36,FALSE)&gt;0,VLOOKUP(CONCATENATE($E$6," ",AA$9),'-RÅDATA_KVARTAL-'!$A$5:$DO$385,36,FALSE),"")</f>
        <v>70999</v>
      </c>
      <c r="AB29" s="37"/>
      <c r="AC29" s="37">
        <f>IF(VLOOKUP(CONCATENATE($E$6," ",AC$9),'-RÅDATA_KVARTAL-'!$A$5:$DO$385,36,FALSE)&gt;0,VLOOKUP(CONCATENATE($E$6," ",AC$9),'-RÅDATA_KVARTAL-'!$A$5:$DO$385,36,FALSE),"")</f>
        <v>852332</v>
      </c>
      <c r="AD29" s="116"/>
      <c r="AE29" s="116"/>
      <c r="AF29" s="37">
        <f>IF(VLOOKUP(CONCATENATE($AF$6," ",AF$9),'-RÅDATA_KVARTAL-'!$A$5:$DO$385,36,FALSE)&gt;0,VLOOKUP(CONCATENATE($AF$6," ",AF$9),'-RÅDATA_KVARTAL-'!$A$5:$DO$385,36,FALSE),"")</f>
        <v>77745</v>
      </c>
      <c r="AG29" s="37"/>
      <c r="AH29" s="37">
        <f>IF(VLOOKUP(CONCATENATE($AF$6," ",AH$9),'-RÅDATA_KVARTAL-'!$A$5:$DO$385,36,FALSE)&gt;0,VLOOKUP(CONCATENATE($AF$6," ",AH$9),'-RÅDATA_KVARTAL-'!$A$5:$DO$385,36,FALSE),"")</f>
        <v>72161</v>
      </c>
      <c r="AI29" s="37"/>
      <c r="AJ29" s="37">
        <f>IF(VLOOKUP(CONCATENATE($AF$6," ",AJ$9),'-RÅDATA_KVARTAL-'!$A$5:$DO$385,36,FALSE)&gt;0,VLOOKUP(CONCATENATE($AF$6," ",AJ$9),'-RÅDATA_KVARTAL-'!$A$5:$DO$385,36,FALSE),"")</f>
        <v>79371</v>
      </c>
      <c r="AK29" s="37"/>
      <c r="AL29" s="37">
        <f>IF(VLOOKUP(CONCATENATE($AF$6," ",AL$9),'-RÅDATA_KVARTAL-'!$A$5:$DO$385,36,FALSE)&gt;0,VLOOKUP(CONCATENATE($AF$6," ",AL$9),'-RÅDATA_KVARTAL-'!$A$5:$DO$385,36,FALSE),"")</f>
        <v>75243</v>
      </c>
      <c r="AM29" s="37"/>
      <c r="AN29" s="37">
        <f>IF(VLOOKUP(CONCATENATE($AF$6," ",AN$9),'-RÅDATA_KVARTAL-'!$A$5:$DO$385,36,FALSE)&gt;0,VLOOKUP(CONCATENATE($AF$6," ",AN$9),'-RÅDATA_KVARTAL-'!$A$5:$DO$385,36,FALSE),"")</f>
        <v>77029</v>
      </c>
      <c r="AO29" s="37"/>
      <c r="AP29" s="37">
        <f>IF(VLOOKUP(CONCATENATE($AF$6," ",AP$9),'-RÅDATA_KVARTAL-'!$A$5:$DO$385,36,FALSE)&gt;0,VLOOKUP(CONCATENATE($AF$6," ",AP$9),'-RÅDATA_KVARTAL-'!$A$5:$DO$385,36,FALSE),"")</f>
        <v>69794</v>
      </c>
      <c r="AQ29" s="37"/>
      <c r="AR29" s="37">
        <f>IF(VLOOKUP(CONCATENATE($AF$6," ",AR$9),'-RÅDATA_KVARTAL-'!$A$5:$DO$385,36,FALSE)&gt;0,VLOOKUP(CONCATENATE($AF$6," ",AR$9),'-RÅDATA_KVARTAL-'!$A$5:$DO$385,36,FALSE),"")</f>
        <v>68875</v>
      </c>
      <c r="AS29" s="37"/>
      <c r="AT29" s="37">
        <f>IF(VLOOKUP(CONCATENATE($AF$6," ",AT$9),'-RÅDATA_KVARTAL-'!$A$5:$DO$385,36,FALSE)&gt;0,VLOOKUP(CONCATENATE($AF$6," ",AT$9),'-RÅDATA_KVARTAL-'!$A$5:$DO$385,36,FALSE),"")</f>
        <v>74286</v>
      </c>
      <c r="AU29" s="37"/>
      <c r="AV29" s="37">
        <f>IF(VLOOKUP(CONCATENATE($AF$6," ",AV$9),'-RÅDATA_KVARTAL-'!$A$5:$DO$385,36,FALSE)&gt;0,VLOOKUP(CONCATENATE($AF$6," ",AV$9),'-RÅDATA_KVARTAL-'!$A$5:$DO$385,36,FALSE),"")</f>
        <v>78452</v>
      </c>
      <c r="AW29" s="37"/>
      <c r="AX29" s="37">
        <f>IF(VLOOKUP(CONCATENATE($AF$6," ",AX$9),'-RÅDATA_KVARTAL-'!$A$5:$DO$385,36,FALSE)&gt;0,VLOOKUP(CONCATENATE($AF$6," ",AX$9),'-RÅDATA_KVARTAL-'!$A$5:$DO$385,36,FALSE),"")</f>
        <v>81393</v>
      </c>
      <c r="AY29" s="37"/>
      <c r="AZ29" s="37">
        <f>IF(VLOOKUP(CONCATENATE($AF$6," ",AZ$9),'-RÅDATA_KVARTAL-'!$A$5:$DO$385,36,FALSE)&gt;0,VLOOKUP(CONCATENATE($AF$6," ",AZ$9),'-RÅDATA_KVARTAL-'!$A$5:$DO$385,36,FALSE),"")</f>
        <v>76329</v>
      </c>
      <c r="BA29" s="37"/>
      <c r="BB29" s="37">
        <f>IF(VLOOKUP(CONCATENATE($AF$6," ",BB$9),'-RÅDATA_KVARTAL-'!$A$5:$DO$385,36,FALSE)&gt;0,VLOOKUP(CONCATENATE($AF$6," ",BB$9),'-RÅDATA_KVARTAL-'!$A$5:$DO$385,36,FALSE),"")</f>
        <v>77004</v>
      </c>
      <c r="BC29" s="37"/>
      <c r="BD29" s="37">
        <f>IF(VLOOKUP(CONCATENATE($AF$6," ",BD$9),'-RÅDATA_KVARTAL-'!$A$5:$DO$385,36,FALSE)&gt;0,VLOOKUP(CONCATENATE($AF$6," ",BD$9),'-RÅDATA_KVARTAL-'!$A$5:$DO$385,36,FALSE),"")</f>
        <v>907682</v>
      </c>
      <c r="BE29" s="116"/>
      <c r="BF29" s="116"/>
      <c r="BG29" s="37">
        <f>IF(VLOOKUP(CONCATENATE($BG$6," ",BG$9),'-RÅDATA_KVARTAL-'!$A$5:$DO$385,36,FALSE)&gt;0,VLOOKUP(CONCATENATE($BG$6," ",BG$9),'-RÅDATA_KVARTAL-'!$A$5:$DO$385,36,FALSE),"")</f>
        <v>78616</v>
      </c>
      <c r="BH29" s="37"/>
      <c r="BI29" s="37">
        <f>IF(VLOOKUP(CONCATENATE($BG$6," ",BI$9),'-RÅDATA_KVARTAL-'!$A$5:$DO$385,36,FALSE)&gt;0,VLOOKUP(CONCATENATE($BG$6," ",BI$9),'-RÅDATA_KVARTAL-'!$A$5:$DO$385,36,FALSE),"")</f>
        <v>73622</v>
      </c>
      <c r="BJ29" s="37"/>
      <c r="BK29" s="37">
        <f>IF(VLOOKUP(CONCATENATE($BG$6," ",BK$9),'-RÅDATA_KVARTAL-'!$A$5:$DO$385,36,FALSE)&gt;0,VLOOKUP(CONCATENATE($BG$6," ",BK$9),'-RÅDATA_KVARTAL-'!$A$5:$DO$385,36,FALSE),"")</f>
        <v>81922</v>
      </c>
      <c r="BL29" s="37"/>
      <c r="BM29" s="37">
        <f>IF(VLOOKUP(CONCATENATE($BG$6," ",BM$9),'-RÅDATA_KVARTAL-'!$A$5:$DO$385,36,FALSE)&gt;0,VLOOKUP(CONCATENATE($BG$6," ",BM$9),'-RÅDATA_KVARTAL-'!$A$5:$DO$385,36,FALSE),"")</f>
        <v>75581</v>
      </c>
      <c r="BN29" s="37"/>
      <c r="BO29" s="37">
        <f>IF(VLOOKUP(CONCATENATE($BG$6," ",BO$9),'-RÅDATA_KVARTAL-'!$A$5:$DO$385,36,FALSE)&gt;0,VLOOKUP(CONCATENATE($BG$6," ",BO$9),'-RÅDATA_KVARTAL-'!$A$5:$DO$385,36,FALSE),"")</f>
        <v>77946</v>
      </c>
      <c r="BP29" s="37"/>
      <c r="BQ29" s="37">
        <f>IF(VLOOKUP(CONCATENATE($BG$6," ",BQ$9),'-RÅDATA_KVARTAL-'!$A$5:$DO$385,36,FALSE)&gt;0,VLOOKUP(CONCATENATE($BG$6," ",BQ$9),'-RÅDATA_KVARTAL-'!$A$5:$DO$385,36,FALSE),"")</f>
        <v>77309</v>
      </c>
      <c r="BR29" s="37"/>
      <c r="BS29" s="37">
        <f>IF(VLOOKUP(CONCATENATE($BG$6," ",BS$9),'-RÅDATA_KVARTAL-'!$A$5:$DO$385,36,FALSE)&gt;0,VLOOKUP(CONCATENATE($BG$6," ",BS$9),'-RÅDATA_KVARTAL-'!$A$5:$DO$385,36,FALSE),"")</f>
        <v>72238</v>
      </c>
      <c r="BT29" s="37"/>
      <c r="BU29" s="37">
        <f>IF(VLOOKUP(CONCATENATE($BG$6," ",BU$9),'-RÅDATA_KVARTAL-'!$A$5:$DO$385,36,FALSE)&gt;0,VLOOKUP(CONCATENATE($BG$6," ",BU$9),'-RÅDATA_KVARTAL-'!$A$5:$DO$385,36,FALSE),"")</f>
        <v>76316</v>
      </c>
      <c r="BV29" s="37"/>
      <c r="BW29" s="37">
        <f>IF(VLOOKUP(CONCATENATE($BG$6," ",BW$9),'-RÅDATA_KVARTAL-'!$A$5:$DO$385,36,FALSE)&gt;0,VLOOKUP(CONCATENATE($BG$6," ",BW$9),'-RÅDATA_KVARTAL-'!$A$5:$DO$385,36,FALSE),"")</f>
        <v>79940</v>
      </c>
      <c r="BX29" s="37"/>
      <c r="BY29" s="37">
        <f>IF(VLOOKUP(CONCATENATE($BG$6," ",BY$9),'-RÅDATA_KVARTAL-'!$A$5:$DO$385,36,FALSE)&gt;0,VLOOKUP(CONCATENATE($BG$6," ",BY$9),'-RÅDATA_KVARTAL-'!$A$5:$DO$385,36,FALSE),"")</f>
        <v>80897</v>
      </c>
      <c r="BZ29" s="37"/>
      <c r="CA29" s="37">
        <f>IF(VLOOKUP(CONCATENATE($BG$6," ",CA$9),'-RÅDATA_KVARTAL-'!$A$5:$DO$385,36,FALSE)&gt;0,VLOOKUP(CONCATENATE($BG$6," ",CA$9),'-RÅDATA_KVARTAL-'!$A$5:$DO$385,36,FALSE),"")</f>
        <v>78172</v>
      </c>
      <c r="CB29" s="37"/>
      <c r="CC29" s="37">
        <f>IF(VLOOKUP(CONCATENATE($BG$6," ",CC$9),'-RÅDATA_KVARTAL-'!$A$5:$DO$385,36,FALSE)&gt;0,VLOOKUP(CONCATENATE($BG$6," ",CC$9),'-RÅDATA_KVARTAL-'!$A$5:$DO$385,36,FALSE),"")</f>
        <v>79059</v>
      </c>
      <c r="CD29" s="37"/>
      <c r="CE29" s="37">
        <f>IF(VLOOKUP(CONCATENATE($BG$6," ",CE$9),'-RÅDATA_KVARTAL-'!$A$5:$DO$385,36,FALSE)&gt;0,VLOOKUP(CONCATENATE($BG$6," ",CE$9),'-RÅDATA_KVARTAL-'!$A$5:$DO$385,36,FALSE),"")</f>
        <v>931618</v>
      </c>
      <c r="CF29" s="116"/>
      <c r="CG29" s="116"/>
      <c r="CH29" s="37">
        <f>IF(VLOOKUP(CONCATENATE($CH$6," ",CH$9),'-RÅDATA_KVARTAL-'!$A$5:$DO$385,36,FALSE)&gt;0,VLOOKUP(CONCATENATE($CH$6," ",CH$9),'-RÅDATA_KVARTAL-'!$A$5:$DO$385,36,FALSE),"")</f>
        <v>78697</v>
      </c>
      <c r="CI29" s="37"/>
      <c r="CJ29" s="37">
        <f>IF(VLOOKUP(CONCATENATE($CH$6," ",CJ$9),'-RÅDATA_KVARTAL-'!$A$5:$DO$385,36,FALSE)&gt;0,VLOOKUP(CONCATENATE($CH$6," ",CJ$9),'-RÅDATA_KVARTAL-'!$A$5:$DO$385,36,FALSE),"")</f>
        <v>77350</v>
      </c>
      <c r="CK29" s="37"/>
      <c r="CL29" s="37">
        <f>IF(VLOOKUP(CONCATENATE($CH$6," ",CL$9),'-RÅDATA_KVARTAL-'!$A$5:$DO$385,36,FALSE)&gt;0,VLOOKUP(CONCATENATE($CH$6," ",CL$9),'-RÅDATA_KVARTAL-'!$A$5:$DO$385,36,FALSE),"")</f>
        <v>81534</v>
      </c>
      <c r="CM29" s="37"/>
      <c r="CN29" s="37">
        <f>IF(VLOOKUP(CONCATENATE($CH$6," ",CN$9),'-RÅDATA_KVARTAL-'!$A$5:$DO$385,36,FALSE)&gt;0,VLOOKUP(CONCATENATE($CH$6," ",CN$9),'-RÅDATA_KVARTAL-'!$A$5:$DO$385,36,FALSE),"")</f>
        <v>80474</v>
      </c>
      <c r="CO29" s="37"/>
      <c r="CP29" s="37">
        <f>IF(VLOOKUP(CONCATENATE($CH$6," ",CP$9),'-RÅDATA_KVARTAL-'!$A$5:$DO$385,36,FALSE)&gt;0,VLOOKUP(CONCATENATE($CH$6," ",CP$9),'-RÅDATA_KVARTAL-'!$A$5:$DO$385,36,FALSE),"")</f>
        <v>81488</v>
      </c>
      <c r="CQ29" s="37"/>
      <c r="CR29" s="37">
        <f>IF(VLOOKUP(CONCATENATE($CH$6," ",CR$9),'-RÅDATA_KVARTAL-'!$A$5:$DO$385,36,FALSE)&gt;0,VLOOKUP(CONCATENATE($CH$6," ",CR$9),'-RÅDATA_KVARTAL-'!$A$5:$DO$385,36,FALSE),"")</f>
        <v>77175</v>
      </c>
      <c r="CS29" s="37"/>
      <c r="CT29" s="37">
        <f>IF(VLOOKUP(CONCATENATE($CH$6," ",CT$9),'-RÅDATA_KVARTAL-'!$A$5:$DO$385,36,FALSE)&gt;0,VLOOKUP(CONCATENATE($CH$6," ",CT$9),'-RÅDATA_KVARTAL-'!$A$5:$DO$385,36,FALSE),"")</f>
        <v>72496</v>
      </c>
      <c r="CU29" s="37"/>
      <c r="CV29" s="37">
        <f>IF(VLOOKUP(CONCATENATE($CH$6," ",CV$9),'-RÅDATA_KVARTAL-'!$A$5:$DO$385,36,FALSE)&gt;0,VLOOKUP(CONCATENATE($CH$6," ",CV$9),'-RÅDATA_KVARTAL-'!$A$5:$DO$385,36,FALSE),"")</f>
        <v>79381</v>
      </c>
      <c r="CW29" s="37"/>
      <c r="CX29" s="37">
        <f>IF(VLOOKUP(CONCATENATE($CH$6," ",CX$9),'-RÅDATA_KVARTAL-'!$A$5:$DO$385,36,FALSE)&gt;0,VLOOKUP(CONCATENATE($CH$6," ",CX$9),'-RÅDATA_KVARTAL-'!$A$5:$DO$385,36,FALSE),"")</f>
        <v>80614</v>
      </c>
      <c r="CY29" s="37"/>
      <c r="CZ29" s="37">
        <f>IF(VLOOKUP(CONCATENATE($CH$6," ",CZ$9),'-RÅDATA_KVARTAL-'!$A$5:$DO$385,36,FALSE)&gt;0,VLOOKUP(CONCATENATE($CH$6," ",CZ$9),'-RÅDATA_KVARTAL-'!$A$5:$DO$385,36,FALSE),"")</f>
        <v>80921</v>
      </c>
      <c r="DA29" s="37"/>
      <c r="DB29" s="37">
        <f>IF(VLOOKUP(CONCATENATE($CH$6," ",DB$9),'-RÅDATA_KVARTAL-'!$A$5:$DO$385,36,FALSE)&gt;0,VLOOKUP(CONCATENATE($CH$6," ",DB$9),'-RÅDATA_KVARTAL-'!$A$5:$DO$385,36,FALSE),"")</f>
        <v>77908</v>
      </c>
      <c r="DC29" s="37"/>
      <c r="DD29" s="37">
        <f>IF(VLOOKUP(CONCATENATE($CH$6," ",DD$9),'-RÅDATA_KVARTAL-'!$A$5:$DO$385,36,FALSE)&gt;0,VLOOKUP(CONCATENATE($CH$6," ",DD$9),'-RÅDATA_KVARTAL-'!$A$5:$DO$385,36,FALSE),"")</f>
        <v>80407</v>
      </c>
      <c r="DE29" s="37"/>
      <c r="DF29" s="37">
        <f>IF(VLOOKUP(CONCATENATE($CH$6," ",DF$9),'-RÅDATA_KVARTAL-'!$A$5:$DO$385,36,FALSE)&gt;0,VLOOKUP(CONCATENATE($CH$6," ",DF$9),'-RÅDATA_KVARTAL-'!$A$5:$DO$385,36,FALSE),"")</f>
        <v>948445</v>
      </c>
      <c r="DG29" s="116"/>
      <c r="DH29" s="116"/>
      <c r="DI29" s="37">
        <f>IF(VLOOKUP(CONCATENATE($DI$6," ",DI$9),'-RÅDATA_KVARTAL-'!$A$5:$DO$385,36,FALSE)&gt;0,VLOOKUP(CONCATENATE($DI$6," ",DI$9),'-RÅDATA_KVARTAL-'!$A$5:$DO$385,36,FALSE),"")</f>
        <v>82598</v>
      </c>
      <c r="DJ29" s="37"/>
      <c r="DK29" s="37">
        <f>IF(VLOOKUP(CONCATENATE($DI$6," ",DK$9),'-RÅDATA_KVARTAL-'!$A$5:$DO$385,36,FALSE)&gt;0,VLOOKUP(CONCATENATE($DI$6," ",DK$9),'-RÅDATA_KVARTAL-'!$A$5:$DO$385,36,FALSE),"")</f>
        <v>77189</v>
      </c>
      <c r="DL29" s="37"/>
      <c r="DM29" s="37">
        <f>IF(VLOOKUP(CONCATENATE($DI$6," ",DM$9),'-RÅDATA_KVARTAL-'!$A$5:$DO$385,36,FALSE)&gt;0,VLOOKUP(CONCATENATE($DI$6," ",DM$9),'-RÅDATA_KVARTAL-'!$A$5:$DO$385,36,FALSE),"")</f>
        <v>86162</v>
      </c>
      <c r="DN29" s="37"/>
      <c r="DO29" s="37">
        <f>IF(VLOOKUP(CONCATENATE($DI$6," ",DO$9),'-RÅDATA_KVARTAL-'!$A$5:$DO$385,36,FALSE)&gt;0,VLOOKUP(CONCATENATE($DI$6," ",DO$9),'-RÅDATA_KVARTAL-'!$A$5:$DO$385,36,FALSE),"")</f>
        <v>77917</v>
      </c>
      <c r="DP29" s="37"/>
      <c r="DQ29" s="37">
        <f>IF(VLOOKUP(CONCATENATE($DI$6," ",DQ$9),'-RÅDATA_KVARTAL-'!$A$5:$DO$385,36,FALSE)&gt;0,VLOOKUP(CONCATENATE($DI$6," ",DQ$9),'-RÅDATA_KVARTAL-'!$A$5:$DO$385,36,FALSE),"")</f>
        <v>83050</v>
      </c>
      <c r="DR29" s="37"/>
      <c r="DS29" s="37">
        <f>IF(VLOOKUP(CONCATENATE($DI$6," ",DS$9),'-RÅDATA_KVARTAL-'!$A$5:$DO$385,36,FALSE)&gt;0,VLOOKUP(CONCATENATE($DI$6," ",DS$9),'-RÅDATA_KVARTAL-'!$A$5:$DO$385,36,FALSE),"")</f>
        <v>79055</v>
      </c>
      <c r="DT29" s="37"/>
      <c r="DU29" s="37" t="str">
        <f>IF(VLOOKUP(CONCATENATE($DI$6," ",DU$9),'-RÅDATA_KVARTAL-'!$A$5:$DO$385,36,FALSE)&gt;0,VLOOKUP(CONCATENATE($DI$6," ",DU$9),'-RÅDATA_KVARTAL-'!$A$5:$DO$385,36,FALSE),"")</f>
        <v/>
      </c>
      <c r="DV29" s="37"/>
      <c r="DW29" s="37" t="str">
        <f>IF(VLOOKUP(CONCATENATE($DI$6," ",DW$9),'-RÅDATA_KVARTAL-'!$A$5:$DO$385,36,FALSE)&gt;0,VLOOKUP(CONCATENATE($DI$6," ",DW$9),'-RÅDATA_KVARTAL-'!$A$5:$DO$385,36,FALSE),"")</f>
        <v/>
      </c>
      <c r="DX29" s="37"/>
      <c r="DY29" s="37" t="str">
        <f>IF(VLOOKUP(CONCATENATE($DI$6," ",DY$9),'-RÅDATA_KVARTAL-'!$A$5:$DO$385,36,FALSE)&gt;0,VLOOKUP(CONCATENATE($DI$6," ",DY$9),'-RÅDATA_KVARTAL-'!$A$5:$DO$385,36,FALSE),"")</f>
        <v/>
      </c>
      <c r="DZ29" s="37"/>
      <c r="EA29" s="37" t="str">
        <f>IF(VLOOKUP(CONCATENATE($DI$6," ",EA$9),'-RÅDATA_KVARTAL-'!$A$5:$DO$385,36,FALSE)&gt;0,VLOOKUP(CONCATENATE($DI$6," ",EA$9),'-RÅDATA_KVARTAL-'!$A$5:$DO$385,36,FALSE),"")</f>
        <v/>
      </c>
      <c r="EB29" s="37"/>
      <c r="EC29" s="37" t="str">
        <f>IF(VLOOKUP(CONCATENATE($DI$6," ",EC$9),'-RÅDATA_KVARTAL-'!$A$5:$DO$385,36,FALSE)&gt;0,VLOOKUP(CONCATENATE($DI$6," ",EC$9),'-RÅDATA_KVARTAL-'!$A$5:$DO$385,36,FALSE),"")</f>
        <v/>
      </c>
      <c r="ED29" s="37"/>
      <c r="EE29" s="37" t="str">
        <f>IF(VLOOKUP(CONCATENATE($DI$6," ",EE$9),'-RÅDATA_KVARTAL-'!$A$5:$DO$385,36,FALSE)&gt;0,VLOOKUP(CONCATENATE($DI$6," ",EE$9),'-RÅDATA_KVARTAL-'!$A$5:$DO$385,36,FALSE),"")</f>
        <v/>
      </c>
      <c r="EF29" s="37"/>
      <c r="EG29" s="37">
        <f>IF(VLOOKUP(CONCATENATE($DI$6," ",EG$9),'-RÅDATA_KVARTAL-'!$A$5:$DO$385,36,FALSE)&gt;0,VLOOKUP(CONCATENATE($DI$6," ",EG$9),'-RÅDATA_KVARTAL-'!$A$5:$DO$385,36,FALSE),"")</f>
        <v>485971</v>
      </c>
      <c r="EH29" s="116"/>
      <c r="EI29" s="116"/>
      <c r="EJ29" s="37" t="str">
        <f>IF(VLOOKUP(CONCATENATE($EJ$6," ",EJ$9),'-RÅDATA_KVARTAL-'!$A$5:$DO$385,36,FALSE)&gt;0,VLOOKUP(CONCATENATE($EJ$6," ",EJ$9),'-RÅDATA_KVARTAL-'!$A$5:$DO$385,36,FALSE),"")</f>
        <v/>
      </c>
      <c r="EK29" s="37"/>
      <c r="EL29" s="37" t="str">
        <f>IF(VLOOKUP(CONCATENATE($EJ$6," ",EL$9),'-RÅDATA_KVARTAL-'!$A$5:$DO$385,36,FALSE)&gt;0,VLOOKUP(CONCATENATE($EJ$6," ",EL$9),'-RÅDATA_KVARTAL-'!$A$5:$DO$385,36,FALSE),"")</f>
        <v/>
      </c>
      <c r="EM29" s="37"/>
      <c r="EN29" s="37" t="str">
        <f>IF(VLOOKUP(CONCATENATE($EJ$6," ",EN$9),'-RÅDATA_KVARTAL-'!$A$5:$DO$385,36,FALSE)&gt;0,VLOOKUP(CONCATENATE($EJ$6," ",EN$9),'-RÅDATA_KVARTAL-'!$A$5:$DO$385,36,FALSE),"")</f>
        <v/>
      </c>
      <c r="EO29" s="37"/>
      <c r="EP29" s="37" t="str">
        <f>IF(VLOOKUP(CONCATENATE($EJ$6," ",EP$9),'-RÅDATA_KVARTAL-'!$A$5:$DO$385,36,FALSE)&gt;0,VLOOKUP(CONCATENATE($EJ$6," ",EP$9),'-RÅDATA_KVARTAL-'!$A$5:$DO$385,36,FALSE),"")</f>
        <v/>
      </c>
      <c r="EQ29" s="37"/>
      <c r="ER29" s="37" t="str">
        <f>IF(VLOOKUP(CONCATENATE($EJ$6," ",ER$9),'-RÅDATA_KVARTAL-'!$A$5:$DO$385,36,FALSE)&gt;0,VLOOKUP(CONCATENATE($EJ$6," ",ER$9),'-RÅDATA_KVARTAL-'!$A$5:$DO$385,36,FALSE),"")</f>
        <v/>
      </c>
      <c r="ES29" s="37"/>
      <c r="ET29" s="37" t="str">
        <f>IF(VLOOKUP(CONCATENATE($EJ$6," ",ET$9),'-RÅDATA_KVARTAL-'!$A$5:$DO$385,36,FALSE)&gt;0,VLOOKUP(CONCATENATE($EJ$6," ",ET$9),'-RÅDATA_KVARTAL-'!$A$5:$DO$385,36,FALSE),"")</f>
        <v/>
      </c>
      <c r="EU29" s="37"/>
      <c r="EV29" s="37" t="str">
        <f>IF(VLOOKUP(CONCATENATE($EJ$6," ",EV$9),'-RÅDATA_KVARTAL-'!$A$5:$DO$385,36,FALSE)&gt;0,VLOOKUP(CONCATENATE($EJ$6," ",EV$9),'-RÅDATA_KVARTAL-'!$A$5:$DO$385,36,FALSE),"")</f>
        <v/>
      </c>
      <c r="EW29" s="37"/>
      <c r="EX29" s="37" t="str">
        <f>IF(VLOOKUP(CONCATENATE($EJ$6," ",EX$9),'-RÅDATA_KVARTAL-'!$A$5:$DO$385,36,FALSE)&gt;0,VLOOKUP(CONCATENATE($EJ$6," ",EX$9),'-RÅDATA_KVARTAL-'!$A$5:$DO$385,36,FALSE),"")</f>
        <v/>
      </c>
      <c r="EY29" s="37"/>
      <c r="EZ29" s="37" t="str">
        <f>IF(VLOOKUP(CONCATENATE($EJ$6," ",EZ$9),'-RÅDATA_KVARTAL-'!$A$5:$DO$385,36,FALSE)&gt;0,VLOOKUP(CONCATENATE($EJ$6," ",EZ$9),'-RÅDATA_KVARTAL-'!$A$5:$DO$385,36,FALSE),"")</f>
        <v/>
      </c>
      <c r="FA29" s="37"/>
      <c r="FB29" s="37" t="str">
        <f>IF(VLOOKUP(CONCATENATE($EJ$6," ",FB$9),'-RÅDATA_KVARTAL-'!$A$5:$DO$385,36,FALSE)&gt;0,VLOOKUP(CONCATENATE($EJ$6," ",FB$9),'-RÅDATA_KVARTAL-'!$A$5:$DO$385,36,FALSE),"")</f>
        <v/>
      </c>
      <c r="FC29" s="37"/>
      <c r="FD29" s="37" t="str">
        <f>IF(VLOOKUP(CONCATENATE($EJ$6," ",FD$9),'-RÅDATA_KVARTAL-'!$A$5:$DO$385,36,FALSE)&gt;0,VLOOKUP(CONCATENATE($EJ$6," ",FD$9),'-RÅDATA_KVARTAL-'!$A$5:$DO$385,36,FALSE),"")</f>
        <v/>
      </c>
      <c r="FE29" s="37"/>
      <c r="FF29" s="37" t="str">
        <f>IF(VLOOKUP(CONCATENATE($EJ$6," ",FF$9),'-RÅDATA_KVARTAL-'!$A$5:$DO$385,36,FALSE)&gt;0,VLOOKUP(CONCATENATE($EJ$6," ",FF$9),'-RÅDATA_KVARTAL-'!$A$5:$DO$385,36,FALSE),"")</f>
        <v/>
      </c>
      <c r="FG29" s="37"/>
      <c r="FH29" s="37" t="str">
        <f>IF(VLOOKUP(CONCATENATE($EJ$6," ",FH$9),'-RÅDATA_KVARTAL-'!$A$5:$DO$385,36,FALSE)&gt;0,VLOOKUP(CONCATENATE($EJ$6," ",FH$9),'-RÅDATA_KVARTAL-'!$A$5:$DO$385,36,FALSE),"")</f>
        <v/>
      </c>
      <c r="FI29" s="116"/>
      <c r="FJ29" s="116"/>
      <c r="FK29" s="37" t="str">
        <f>IF(VLOOKUP(CONCATENATE($FK$6," ",FK$9),'-RÅDATA_KVARTAL-'!$A$5:$DO$385,36,FALSE)&gt;0,VLOOKUP(CONCATENATE($FK$6," ",FK$9),'-RÅDATA_KVARTAL-'!$A$5:$DO$385,36,FALSE),"")</f>
        <v/>
      </c>
      <c r="FL29" s="37"/>
      <c r="FM29" s="37" t="str">
        <f>IF(VLOOKUP(CONCATENATE($FK$6," ",FM$9),'-RÅDATA_KVARTAL-'!$A$5:$DO$385,36,FALSE)&gt;0,VLOOKUP(CONCATENATE($FK$6," ",FM$9),'-RÅDATA_KVARTAL-'!$A$5:$DO$385,36,FALSE),"")</f>
        <v/>
      </c>
      <c r="FN29" s="37"/>
      <c r="FO29" s="37" t="str">
        <f>IF(VLOOKUP(CONCATENATE($FK$6," ",FO$9),'-RÅDATA_KVARTAL-'!$A$5:$DO$385,36,FALSE)&gt;0,VLOOKUP(CONCATENATE($FK$6," ",FO$9),'-RÅDATA_KVARTAL-'!$A$5:$DO$385,36,FALSE),"")</f>
        <v/>
      </c>
      <c r="FP29" s="37"/>
      <c r="FQ29" s="37" t="str">
        <f>IF(VLOOKUP(CONCATENATE($FK$6," ",FQ$9),'-RÅDATA_KVARTAL-'!$A$5:$DO$385,36,FALSE)&gt;0,VLOOKUP(CONCATENATE($FK$6," ",FQ$9),'-RÅDATA_KVARTAL-'!$A$5:$DO$385,36,FALSE),"")</f>
        <v/>
      </c>
      <c r="FR29" s="37"/>
      <c r="FS29" s="37" t="str">
        <f>IF(VLOOKUP(CONCATENATE($FK$6," ",FS$9),'-RÅDATA_KVARTAL-'!$A$5:$DO$385,36,FALSE)&gt;0,VLOOKUP(CONCATENATE($FK$6," ",FS$9),'-RÅDATA_KVARTAL-'!$A$5:$DO$385,36,FALSE),"")</f>
        <v/>
      </c>
      <c r="FT29" s="37"/>
      <c r="FU29" s="37" t="str">
        <f>IF(VLOOKUP(CONCATENATE($FK$6," ",FU$9),'-RÅDATA_KVARTAL-'!$A$5:$DO$385,36,FALSE)&gt;0,VLOOKUP(CONCATENATE($FK$6," ",FU$9),'-RÅDATA_KVARTAL-'!$A$5:$DO$385,36,FALSE),"")</f>
        <v/>
      </c>
      <c r="FV29" s="37"/>
      <c r="FW29" s="37" t="str">
        <f>IF(VLOOKUP(CONCATENATE($FK$6," ",FW$9),'-RÅDATA_KVARTAL-'!$A$5:$DO$385,36,FALSE)&gt;0,VLOOKUP(CONCATENATE($FK$6," ",FW$9),'-RÅDATA_KVARTAL-'!$A$5:$DO$385,36,FALSE),"")</f>
        <v/>
      </c>
      <c r="FX29" s="37"/>
      <c r="FY29" s="37" t="str">
        <f>IF(VLOOKUP(CONCATENATE($FK$6," ",FY$9),'-RÅDATA_KVARTAL-'!$A$5:$DO$385,36,FALSE)&gt;0,VLOOKUP(CONCATENATE($FK$6," ",FY$9),'-RÅDATA_KVARTAL-'!$A$5:$DO$385,36,FALSE),"")</f>
        <v/>
      </c>
      <c r="FZ29" s="37"/>
      <c r="GA29" s="37" t="str">
        <f>IF(VLOOKUP(CONCATENATE($FK$6," ",GA$9),'-RÅDATA_KVARTAL-'!$A$5:$DO$385,36,FALSE)&gt;0,VLOOKUP(CONCATENATE($FK$6," ",GA$9),'-RÅDATA_KVARTAL-'!$A$5:$DO$385,36,FALSE),"")</f>
        <v/>
      </c>
      <c r="GB29" s="37"/>
      <c r="GC29" s="37" t="str">
        <f>IF(VLOOKUP(CONCATENATE($FK$6," ",GC$9),'-RÅDATA_KVARTAL-'!$A$5:$DO$385,36,FALSE)&gt;0,VLOOKUP(CONCATENATE($FK$6," ",GC$9),'-RÅDATA_KVARTAL-'!$A$5:$DO$385,36,FALSE),"")</f>
        <v/>
      </c>
      <c r="GD29" s="37"/>
      <c r="GE29" s="37" t="str">
        <f>IF(VLOOKUP(CONCATENATE($FK$6," ",GE$9),'-RÅDATA_KVARTAL-'!$A$5:$DO$385,36,FALSE)&gt;0,VLOOKUP(CONCATENATE($FK$6," ",GE$9),'-RÅDATA_KVARTAL-'!$A$5:$DO$385,36,FALSE),"")</f>
        <v/>
      </c>
      <c r="GF29" s="37"/>
      <c r="GG29" s="37" t="str">
        <f>IF(VLOOKUP(CONCATENATE($FK$6," ",GG$9),'-RÅDATA_KVARTAL-'!$A$5:$DO$385,36,FALSE)&gt;0,VLOOKUP(CONCATENATE($FK$6," ",GG$9),'-RÅDATA_KVARTAL-'!$A$5:$DO$385,36,FALSE),"")</f>
        <v/>
      </c>
      <c r="GH29" s="37"/>
      <c r="GI29" s="37" t="str">
        <f>IF(VLOOKUP(CONCATENATE($FK$6," ",GI$9),'-RÅDATA_KVARTAL-'!$A$5:$DO$385,36,FALSE)&gt;0,VLOOKUP(CONCATENATE($FK$6," ",GI$9),'-RÅDATA_KVARTAL-'!$A$5:$DO$385,36,FALSE),"")</f>
        <v/>
      </c>
      <c r="GJ29" s="116"/>
      <c r="GK29" s="116"/>
      <c r="GL29" s="37" t="str">
        <f>IF(VLOOKUP(CONCATENATE($GL$6," ",GL$9),'-RÅDATA_KVARTAL-'!$A$5:$DO$385,36,FALSE)&gt;0,VLOOKUP(CONCATENATE($GL$6," ",GL$9),'-RÅDATA_KVARTAL-'!$A$5:$DO$385,36,FALSE),"")</f>
        <v/>
      </c>
      <c r="GM29" s="37"/>
      <c r="GN29" s="37" t="str">
        <f>IF(VLOOKUP(CONCATENATE($GL$6," ",GN$9),'-RÅDATA_KVARTAL-'!$A$5:$DO$385,36,FALSE)&gt;0,VLOOKUP(CONCATENATE($GL$6," ",GN$9),'-RÅDATA_KVARTAL-'!$A$5:$DO$385,36,FALSE),"")</f>
        <v/>
      </c>
      <c r="GO29" s="37"/>
      <c r="GP29" s="37" t="str">
        <f>IF(VLOOKUP(CONCATENATE($GL$6," ",GP$9),'-RÅDATA_KVARTAL-'!$A$5:$DO$385,36,FALSE)&gt;0,VLOOKUP(CONCATENATE($GL$6," ",GP$9),'-RÅDATA_KVARTAL-'!$A$5:$DO$385,36,FALSE),"")</f>
        <v/>
      </c>
      <c r="GQ29" s="37"/>
      <c r="GR29" s="37" t="str">
        <f>IF(VLOOKUP(CONCATENATE($GL$6," ",GR$9),'-RÅDATA_KVARTAL-'!$A$5:$DO$385,36,FALSE)&gt;0,VLOOKUP(CONCATENATE($GL$6," ",GR$9),'-RÅDATA_KVARTAL-'!$A$5:$DO$385,36,FALSE),"")</f>
        <v/>
      </c>
      <c r="GS29" s="37"/>
      <c r="GT29" s="37" t="str">
        <f>IF(VLOOKUP(CONCATENATE($GL$6," ",GT$9),'-RÅDATA_KVARTAL-'!$A$5:$DO$385,36,FALSE)&gt;0,VLOOKUP(CONCATENATE($GL$6," ",GT$9),'-RÅDATA_KVARTAL-'!$A$5:$DO$385,36,FALSE),"")</f>
        <v/>
      </c>
      <c r="GU29" s="37"/>
      <c r="GV29" s="37" t="str">
        <f>IF(VLOOKUP(CONCATENATE($GL$6," ",GV$9),'-RÅDATA_KVARTAL-'!$A$5:$DO$385,36,FALSE)&gt;0,VLOOKUP(CONCATENATE($GL$6," ",GV$9),'-RÅDATA_KVARTAL-'!$A$5:$DO$385,36,FALSE),"")</f>
        <v/>
      </c>
      <c r="GW29" s="37"/>
      <c r="GX29" s="37" t="str">
        <f>IF(VLOOKUP(CONCATENATE($GL$6," ",GX$9),'-RÅDATA_KVARTAL-'!$A$5:$DO$385,36,FALSE)&gt;0,VLOOKUP(CONCATENATE($GL$6," ",GX$9),'-RÅDATA_KVARTAL-'!$A$5:$DO$385,36,FALSE),"")</f>
        <v/>
      </c>
      <c r="GY29" s="37"/>
      <c r="GZ29" s="37" t="str">
        <f>IF(VLOOKUP(CONCATENATE($GL$6," ",GZ$9),'-RÅDATA_KVARTAL-'!$A$5:$DO$385,36,FALSE)&gt;0,VLOOKUP(CONCATENATE($GL$6," ",GZ$9),'-RÅDATA_KVARTAL-'!$A$5:$DO$385,36,FALSE),"")</f>
        <v/>
      </c>
      <c r="HA29" s="37"/>
      <c r="HB29" s="37" t="str">
        <f>IF(VLOOKUP(CONCATENATE($GL$6," ",HB$9),'-RÅDATA_KVARTAL-'!$A$5:$DO$385,36,FALSE)&gt;0,VLOOKUP(CONCATENATE($GL$6," ",HB$9),'-RÅDATA_KVARTAL-'!$A$5:$DO$385,36,FALSE),"")</f>
        <v/>
      </c>
      <c r="HC29" s="37"/>
      <c r="HD29" s="37" t="str">
        <f>IF(VLOOKUP(CONCATENATE($GL$6," ",HD$9),'-RÅDATA_KVARTAL-'!$A$5:$DO$385,36,FALSE)&gt;0,VLOOKUP(CONCATENATE($GL$6," ",HD$9),'-RÅDATA_KVARTAL-'!$A$5:$DO$385,36,FALSE),"")</f>
        <v/>
      </c>
      <c r="HE29" s="37"/>
      <c r="HF29" s="37" t="str">
        <f>IF(VLOOKUP(CONCATENATE($GL$6," ",HF$9),'-RÅDATA_KVARTAL-'!$A$5:$DO$385,36,FALSE)&gt;0,VLOOKUP(CONCATENATE($GL$6," ",HF$9),'-RÅDATA_KVARTAL-'!$A$5:$DO$385,36,FALSE),"")</f>
        <v/>
      </c>
      <c r="HG29" s="37"/>
      <c r="HH29" s="37" t="str">
        <f>IF(VLOOKUP(CONCATENATE($GL$6," ",HH$9),'-RÅDATA_KVARTAL-'!$A$5:$DO$385,36,FALSE)&gt;0,VLOOKUP(CONCATENATE($GL$6," ",HH$9),'-RÅDATA_KVARTAL-'!$A$5:$DO$385,36,FALSE),"")</f>
        <v/>
      </c>
      <c r="HI29" s="37"/>
      <c r="HJ29" s="37" t="str">
        <f>IF(VLOOKUP(CONCATENATE($GL$6," ",HJ$9),'-RÅDATA_KVARTAL-'!$A$5:$DO$385,36,FALSE)&gt;0,VLOOKUP(CONCATENATE($GL$6," ",HJ$9),'-RÅDATA_KVARTAL-'!$A$5:$DO$385,36,FALSE),"")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505</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506</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3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3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4" t="s">
        <v>424</v>
      </c>
      <c r="C42" s="384"/>
      <c r="D42" s="384"/>
      <c r="E42" s="379">
        <v>2013</v>
      </c>
      <c r="F42" s="380"/>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74"/>
      <c r="AF42" s="379">
        <v>2014</v>
      </c>
      <c r="AG42" s="380"/>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74"/>
      <c r="BG42" s="379">
        <v>2015</v>
      </c>
      <c r="BH42" s="380"/>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74"/>
      <c r="CH42" s="379">
        <v>2016</v>
      </c>
      <c r="CI42" s="380"/>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74"/>
      <c r="DI42" s="379">
        <v>2017</v>
      </c>
      <c r="DJ42" s="380"/>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74"/>
      <c r="EJ42" s="379">
        <v>2018</v>
      </c>
      <c r="EK42" s="380"/>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74"/>
      <c r="FK42" s="379">
        <v>2019</v>
      </c>
      <c r="FL42" s="380"/>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74"/>
      <c r="GL42" s="379">
        <v>2020</v>
      </c>
      <c r="GM42" s="380"/>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384" t="s">
        <v>378</v>
      </c>
      <c r="HM42" s="384"/>
    </row>
    <row r="43" spans="1:224" ht="6" customHeight="1" x14ac:dyDescent="0.2">
      <c r="B43" s="343"/>
      <c r="C43" s="343"/>
      <c r="D43" s="343"/>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3"/>
      <c r="HM43" s="343"/>
    </row>
    <row r="44" spans="1:224" ht="6" customHeight="1" x14ac:dyDescent="0.2">
      <c r="B44" s="343"/>
      <c r="C44" s="343"/>
      <c r="D44" s="343"/>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3"/>
      <c r="HM44" s="343"/>
    </row>
    <row r="45" spans="1:224" ht="14.25" customHeight="1" x14ac:dyDescent="0.2">
      <c r="B45" s="343"/>
      <c r="C45" s="343"/>
      <c r="D45" s="343"/>
      <c r="E45" s="382" t="s">
        <v>123</v>
      </c>
      <c r="F45" s="383"/>
      <c r="G45" s="382" t="s">
        <v>124</v>
      </c>
      <c r="H45" s="383"/>
      <c r="I45" s="382" t="s">
        <v>125</v>
      </c>
      <c r="J45" s="383"/>
      <c r="K45" s="382" t="s">
        <v>126</v>
      </c>
      <c r="L45" s="383"/>
      <c r="M45" s="382" t="s">
        <v>35</v>
      </c>
      <c r="N45" s="383"/>
      <c r="O45" s="382" t="s">
        <v>127</v>
      </c>
      <c r="P45" s="383"/>
      <c r="Q45" s="382" t="s">
        <v>128</v>
      </c>
      <c r="R45" s="383"/>
      <c r="S45" s="382" t="s">
        <v>129</v>
      </c>
      <c r="T45" s="383"/>
      <c r="U45" s="382" t="s">
        <v>130</v>
      </c>
      <c r="V45" s="383"/>
      <c r="W45" s="382" t="s">
        <v>131</v>
      </c>
      <c r="X45" s="383"/>
      <c r="Y45" s="382" t="s">
        <v>132</v>
      </c>
      <c r="Z45" s="383"/>
      <c r="AA45" s="382" t="s">
        <v>133</v>
      </c>
      <c r="AB45" s="383"/>
      <c r="AC45" s="379" t="s">
        <v>1</v>
      </c>
      <c r="AD45" s="380"/>
      <c r="AE45" s="271"/>
      <c r="AF45" s="382" t="s">
        <v>123</v>
      </c>
      <c r="AG45" s="383"/>
      <c r="AH45" s="382" t="s">
        <v>124</v>
      </c>
      <c r="AI45" s="383"/>
      <c r="AJ45" s="382" t="s">
        <v>125</v>
      </c>
      <c r="AK45" s="383"/>
      <c r="AL45" s="382" t="s">
        <v>126</v>
      </c>
      <c r="AM45" s="383"/>
      <c r="AN45" s="382" t="s">
        <v>35</v>
      </c>
      <c r="AO45" s="383"/>
      <c r="AP45" s="382" t="s">
        <v>127</v>
      </c>
      <c r="AQ45" s="383"/>
      <c r="AR45" s="382" t="s">
        <v>128</v>
      </c>
      <c r="AS45" s="383"/>
      <c r="AT45" s="382" t="s">
        <v>129</v>
      </c>
      <c r="AU45" s="383"/>
      <c r="AV45" s="382" t="s">
        <v>130</v>
      </c>
      <c r="AW45" s="383"/>
      <c r="AX45" s="382" t="s">
        <v>131</v>
      </c>
      <c r="AY45" s="383"/>
      <c r="AZ45" s="382" t="s">
        <v>132</v>
      </c>
      <c r="BA45" s="383"/>
      <c r="BB45" s="382" t="s">
        <v>133</v>
      </c>
      <c r="BC45" s="383"/>
      <c r="BD45" s="379" t="s">
        <v>1</v>
      </c>
      <c r="BE45" s="380"/>
      <c r="BF45" s="271"/>
      <c r="BG45" s="382" t="s">
        <v>123</v>
      </c>
      <c r="BH45" s="383"/>
      <c r="BI45" s="382" t="s">
        <v>124</v>
      </c>
      <c r="BJ45" s="383"/>
      <c r="BK45" s="382" t="s">
        <v>125</v>
      </c>
      <c r="BL45" s="383"/>
      <c r="BM45" s="382" t="s">
        <v>126</v>
      </c>
      <c r="BN45" s="383"/>
      <c r="BO45" s="382" t="s">
        <v>35</v>
      </c>
      <c r="BP45" s="383"/>
      <c r="BQ45" s="382" t="s">
        <v>127</v>
      </c>
      <c r="BR45" s="383"/>
      <c r="BS45" s="382" t="s">
        <v>128</v>
      </c>
      <c r="BT45" s="383"/>
      <c r="BU45" s="382" t="s">
        <v>129</v>
      </c>
      <c r="BV45" s="383"/>
      <c r="BW45" s="382" t="s">
        <v>130</v>
      </c>
      <c r="BX45" s="383"/>
      <c r="BY45" s="382" t="s">
        <v>131</v>
      </c>
      <c r="BZ45" s="383"/>
      <c r="CA45" s="382" t="s">
        <v>132</v>
      </c>
      <c r="CB45" s="383"/>
      <c r="CC45" s="382" t="s">
        <v>133</v>
      </c>
      <c r="CD45" s="383"/>
      <c r="CE45" s="379" t="s">
        <v>1</v>
      </c>
      <c r="CF45" s="380"/>
      <c r="CG45" s="284"/>
      <c r="CH45" s="382" t="s">
        <v>123</v>
      </c>
      <c r="CI45" s="383"/>
      <c r="CJ45" s="382" t="s">
        <v>124</v>
      </c>
      <c r="CK45" s="383"/>
      <c r="CL45" s="382" t="s">
        <v>125</v>
      </c>
      <c r="CM45" s="383"/>
      <c r="CN45" s="382" t="s">
        <v>126</v>
      </c>
      <c r="CO45" s="383"/>
      <c r="CP45" s="382" t="s">
        <v>35</v>
      </c>
      <c r="CQ45" s="383"/>
      <c r="CR45" s="382" t="s">
        <v>127</v>
      </c>
      <c r="CS45" s="383"/>
      <c r="CT45" s="382" t="s">
        <v>128</v>
      </c>
      <c r="CU45" s="383"/>
      <c r="CV45" s="382" t="s">
        <v>129</v>
      </c>
      <c r="CW45" s="383"/>
      <c r="CX45" s="382" t="s">
        <v>130</v>
      </c>
      <c r="CY45" s="383"/>
      <c r="CZ45" s="382" t="s">
        <v>131</v>
      </c>
      <c r="DA45" s="383"/>
      <c r="DB45" s="382" t="s">
        <v>132</v>
      </c>
      <c r="DC45" s="383"/>
      <c r="DD45" s="382" t="s">
        <v>133</v>
      </c>
      <c r="DE45" s="383"/>
      <c r="DF45" s="379" t="s">
        <v>1</v>
      </c>
      <c r="DG45" s="379"/>
      <c r="DH45" s="316"/>
      <c r="DI45" s="382" t="s">
        <v>123</v>
      </c>
      <c r="DJ45" s="383"/>
      <c r="DK45" s="382" t="s">
        <v>124</v>
      </c>
      <c r="DL45" s="383"/>
      <c r="DM45" s="382" t="s">
        <v>125</v>
      </c>
      <c r="DN45" s="383"/>
      <c r="DO45" s="382" t="s">
        <v>126</v>
      </c>
      <c r="DP45" s="383"/>
      <c r="DQ45" s="382" t="s">
        <v>35</v>
      </c>
      <c r="DR45" s="383"/>
      <c r="DS45" s="382" t="s">
        <v>127</v>
      </c>
      <c r="DT45" s="383"/>
      <c r="DU45" s="382" t="s">
        <v>128</v>
      </c>
      <c r="DV45" s="383"/>
      <c r="DW45" s="382" t="s">
        <v>129</v>
      </c>
      <c r="DX45" s="383"/>
      <c r="DY45" s="382" t="s">
        <v>130</v>
      </c>
      <c r="DZ45" s="383"/>
      <c r="EA45" s="382" t="s">
        <v>131</v>
      </c>
      <c r="EB45" s="383"/>
      <c r="EC45" s="382" t="s">
        <v>132</v>
      </c>
      <c r="ED45" s="383"/>
      <c r="EE45" s="382" t="s">
        <v>133</v>
      </c>
      <c r="EF45" s="383"/>
      <c r="EG45" s="379" t="s">
        <v>1</v>
      </c>
      <c r="EH45" s="379"/>
      <c r="EI45" s="316"/>
      <c r="EJ45" s="382" t="s">
        <v>123</v>
      </c>
      <c r="EK45" s="383"/>
      <c r="EL45" s="382" t="s">
        <v>124</v>
      </c>
      <c r="EM45" s="383"/>
      <c r="EN45" s="382" t="s">
        <v>125</v>
      </c>
      <c r="EO45" s="383"/>
      <c r="EP45" s="382" t="s">
        <v>126</v>
      </c>
      <c r="EQ45" s="383"/>
      <c r="ER45" s="382" t="s">
        <v>35</v>
      </c>
      <c r="ES45" s="383"/>
      <c r="ET45" s="382" t="s">
        <v>127</v>
      </c>
      <c r="EU45" s="383"/>
      <c r="EV45" s="382" t="s">
        <v>128</v>
      </c>
      <c r="EW45" s="383"/>
      <c r="EX45" s="382" t="s">
        <v>129</v>
      </c>
      <c r="EY45" s="383"/>
      <c r="EZ45" s="382" t="s">
        <v>130</v>
      </c>
      <c r="FA45" s="383"/>
      <c r="FB45" s="382" t="s">
        <v>131</v>
      </c>
      <c r="FC45" s="383"/>
      <c r="FD45" s="382" t="s">
        <v>132</v>
      </c>
      <c r="FE45" s="383"/>
      <c r="FF45" s="382" t="s">
        <v>133</v>
      </c>
      <c r="FG45" s="383"/>
      <c r="FH45" s="379" t="s">
        <v>1</v>
      </c>
      <c r="FI45" s="379"/>
      <c r="FJ45" s="316"/>
      <c r="FK45" s="382" t="s">
        <v>123</v>
      </c>
      <c r="FL45" s="383"/>
      <c r="FM45" s="382" t="s">
        <v>124</v>
      </c>
      <c r="FN45" s="383"/>
      <c r="FO45" s="382" t="s">
        <v>125</v>
      </c>
      <c r="FP45" s="383"/>
      <c r="FQ45" s="382" t="s">
        <v>126</v>
      </c>
      <c r="FR45" s="383"/>
      <c r="FS45" s="382" t="s">
        <v>35</v>
      </c>
      <c r="FT45" s="383"/>
      <c r="FU45" s="382" t="s">
        <v>127</v>
      </c>
      <c r="FV45" s="383"/>
      <c r="FW45" s="382" t="s">
        <v>128</v>
      </c>
      <c r="FX45" s="383"/>
      <c r="FY45" s="382" t="s">
        <v>129</v>
      </c>
      <c r="FZ45" s="383"/>
      <c r="GA45" s="382" t="s">
        <v>130</v>
      </c>
      <c r="GB45" s="383"/>
      <c r="GC45" s="382" t="s">
        <v>131</v>
      </c>
      <c r="GD45" s="383"/>
      <c r="GE45" s="382" t="s">
        <v>132</v>
      </c>
      <c r="GF45" s="383"/>
      <c r="GG45" s="382" t="s">
        <v>133</v>
      </c>
      <c r="GH45" s="383"/>
      <c r="GI45" s="379" t="s">
        <v>1</v>
      </c>
      <c r="GJ45" s="379"/>
      <c r="GK45" s="316"/>
      <c r="GL45" s="382" t="s">
        <v>123</v>
      </c>
      <c r="GM45" s="383"/>
      <c r="GN45" s="382" t="s">
        <v>124</v>
      </c>
      <c r="GO45" s="383"/>
      <c r="GP45" s="382" t="s">
        <v>125</v>
      </c>
      <c r="GQ45" s="383"/>
      <c r="GR45" s="382" t="s">
        <v>126</v>
      </c>
      <c r="GS45" s="383"/>
      <c r="GT45" s="382" t="s">
        <v>35</v>
      </c>
      <c r="GU45" s="383"/>
      <c r="GV45" s="382" t="s">
        <v>127</v>
      </c>
      <c r="GW45" s="383"/>
      <c r="GX45" s="382" t="s">
        <v>128</v>
      </c>
      <c r="GY45" s="383"/>
      <c r="GZ45" s="382" t="s">
        <v>129</v>
      </c>
      <c r="HA45" s="383"/>
      <c r="HB45" s="382" t="s">
        <v>130</v>
      </c>
      <c r="HC45" s="383"/>
      <c r="HD45" s="382" t="s">
        <v>131</v>
      </c>
      <c r="HE45" s="383"/>
      <c r="HF45" s="382" t="s">
        <v>132</v>
      </c>
      <c r="HG45" s="383"/>
      <c r="HH45" s="382" t="s">
        <v>133</v>
      </c>
      <c r="HI45" s="383"/>
      <c r="HJ45" s="379" t="s">
        <v>1</v>
      </c>
      <c r="HK45" s="379"/>
      <c r="HL45" s="343" t="s">
        <v>42</v>
      </c>
      <c r="HM45" s="343"/>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375</v>
      </c>
      <c r="E48" s="37">
        <f>IF(VLOOKUP(CONCATENATE($E$6," ",E$9),'-RÅDATA_KVARTAL-'!$A$5:$DS$385,20,FALSE)&lt;&gt;0,VLOOKUP(CONCATENATE($E$6," ",E$9),'-RÅDATA_KVARTAL-'!$A$5:$DS$385,20,FALSE),"")</f>
        <v>74700</v>
      </c>
      <c r="F48" s="37"/>
      <c r="G48" s="37">
        <f>IF(VLOOKUP(CONCATENATE($E$6," ",G$9),'-RÅDATA_KVARTAL-'!$A$5:$DS$385,20,FALSE)&lt;&gt;0,VLOOKUP(CONCATENATE($E$6," ",G$9),'-RÅDATA_KVARTAL-'!$A$5:$DS$385,20,FALSE),"")</f>
        <v>68096</v>
      </c>
      <c r="H48" s="37"/>
      <c r="I48" s="37">
        <f>IF(VLOOKUP(CONCATENATE($E$6," ",I$9),'-RÅDATA_KVARTAL-'!$A$5:$DS$385,20,FALSE)&lt;&gt;0,VLOOKUP(CONCATENATE($E$6," ",I$9),'-RÅDATA_KVARTAL-'!$A$5:$DS$385,20,FALSE),"")</f>
        <v>72807</v>
      </c>
      <c r="J48" s="37"/>
      <c r="K48" s="37">
        <f>IF(VLOOKUP(CONCATENATE($E$6," ",K$9),'-RÅDATA_KVARTAL-'!$A$5:$DS$385,20,FALSE)&lt;&gt;0,VLOOKUP(CONCATENATE($E$6," ",K$9),'-RÅDATA_KVARTAL-'!$A$5:$DS$385,20,FALSE),"")</f>
        <v>72642</v>
      </c>
      <c r="L48" s="37"/>
      <c r="M48" s="37">
        <f>IF(VLOOKUP(CONCATENATE($E$6," ",M$9),'-RÅDATA_KVARTAL-'!$A$5:$DS$385,20,FALSE)&lt;&gt;0,VLOOKUP(CONCATENATE($E$6," ",M$9),'-RÅDATA_KVARTAL-'!$A$5:$DS$385,20,FALSE),"")</f>
        <v>73993</v>
      </c>
      <c r="N48" s="37"/>
      <c r="O48" s="37">
        <f>IF(VLOOKUP(CONCATENATE($E$6," ",O$9),'-RÅDATA_KVARTAL-'!$A$5:$DS$385,20,FALSE)&lt;&gt;0,VLOOKUP(CONCATENATE($E$6," ",O$9),'-RÅDATA_KVARTAL-'!$A$5:$DS$385,20,FALSE),"")</f>
        <v>68675</v>
      </c>
      <c r="P48" s="37"/>
      <c r="Q48" s="37">
        <f>IF(VLOOKUP(CONCATENATE($E$6," ",Q$9),'-RÅDATA_KVARTAL-'!$A$5:$DS$385,20,FALSE)&lt;&gt;0,VLOOKUP(CONCATENATE($E$6," ",Q$9),'-RÅDATA_KVARTAL-'!$A$5:$DS$385,20,FALSE),"")</f>
        <v>65849</v>
      </c>
      <c r="R48" s="37"/>
      <c r="S48" s="37">
        <f>IF(VLOOKUP(CONCATENATE($E$6," ",S$9),'-RÅDATA_KVARTAL-'!$A$5:$DS$385,20,FALSE)&lt;&gt;0,VLOOKUP(CONCATENATE($E$6," ",S$9),'-RÅDATA_KVARTAL-'!$A$5:$DS$385,20,FALSE),"")</f>
        <v>72734</v>
      </c>
      <c r="T48" s="37"/>
      <c r="U48" s="37">
        <f>IF(VLOOKUP(CONCATENATE($E$6," ",U$9),'-RÅDATA_KVARTAL-'!$A$5:$DS$385,20,FALSE)&lt;&gt;0,VLOOKUP(CONCATENATE($E$6," ",U$9),'-RÅDATA_KVARTAL-'!$A$5:$DS$385,20,FALSE),"")</f>
        <v>72243</v>
      </c>
      <c r="V48" s="37"/>
      <c r="W48" s="37">
        <f>IF(VLOOKUP(CONCATENATE($E$6," ",W$9),'-RÅDATA_KVARTAL-'!$A$5:$DS$385,20,FALSE)&lt;&gt;0,VLOOKUP(CONCATENATE($E$6," ",W$9),'-RÅDATA_KVARTAL-'!$A$5:$DS$385,20,FALSE),"")</f>
        <v>76463</v>
      </c>
      <c r="X48" s="37"/>
      <c r="Y48" s="37">
        <f>IF(VLOOKUP(CONCATENATE($E$6," ",Y$9),'-RÅDATA_KVARTAL-'!$A$5:$DS$385,20,FALSE)&lt;&gt;0,VLOOKUP(CONCATENATE($E$6," ",Y$9),'-RÅDATA_KVARTAL-'!$A$5:$DS$385,20,FALSE),"")</f>
        <v>72888</v>
      </c>
      <c r="Z48" s="37"/>
      <c r="AA48" s="37">
        <f>IF(VLOOKUP(CONCATENATE($E$6," ",AA$9),'-RÅDATA_KVARTAL-'!$A$5:$DS$385,20,FALSE)&lt;&gt;0,VLOOKUP(CONCATENATE($E$6," ",AA$9),'-RÅDATA_KVARTAL-'!$A$5:$DS$385,20,FALSE),"")</f>
        <v>72719</v>
      </c>
      <c r="AB48" s="37"/>
      <c r="AC48" s="37">
        <f>IF(VLOOKUP(CONCATENATE($E$6," ",AC$9),'-RÅDATA_KVARTAL-'!$A$5:$DS$385,20,FALSE)&lt;&gt;0,VLOOKUP(CONCATENATE($E$6," ",AC$9),'-RÅDATA_KVARTAL-'!$A$5:$DS$385,20,FALSE),"")</f>
        <v>863809</v>
      </c>
      <c r="AD48" s="93"/>
      <c r="AE48" s="93"/>
      <c r="AF48" s="37">
        <f>IF(VLOOKUP(CONCATENATE($AF$6," ",AF$9),'-RÅDATA_KVARTAL-'!$A$5:$DS$385,20,FALSE)&lt;&gt;0,VLOOKUP(CONCATENATE($AF$6," ",AF$9),'-RÅDATA_KVARTAL-'!$A$5:$DS$385,20,FALSE),"")</f>
        <v>79194</v>
      </c>
      <c r="AG48" s="37"/>
      <c r="AH48" s="37">
        <f>IF(VLOOKUP(CONCATENATE($AF$6," ",AH$9),'-RÅDATA_KVARTAL-'!$A$5:$DS$385,20,FALSE)&lt;&gt;0,VLOOKUP(CONCATENATE($AF$6," ",AH$9),'-RÅDATA_KVARTAL-'!$A$5:$DS$385,20,FALSE),"")</f>
        <v>72992</v>
      </c>
      <c r="AI48" s="37"/>
      <c r="AJ48" s="37">
        <f>IF(VLOOKUP(CONCATENATE($AF$6," ",AJ$9),'-RÅDATA_KVARTAL-'!$A$5:$DS$385,20,FALSE)&lt;&gt;0,VLOOKUP(CONCATENATE($AF$6," ",AJ$9),'-RÅDATA_KVARTAL-'!$A$5:$DS$385,20,FALSE),"")</f>
        <v>79934</v>
      </c>
      <c r="AK48" s="37"/>
      <c r="AL48" s="37">
        <f>IF(VLOOKUP(CONCATENATE($AF$6," ",AL$9),'-RÅDATA_KVARTAL-'!$A$5:$DS$385,20,FALSE)&lt;&gt;0,VLOOKUP(CONCATENATE($AF$6," ",AL$9),'-RÅDATA_KVARTAL-'!$A$5:$DS$385,20,FALSE),"")</f>
        <v>75869</v>
      </c>
      <c r="AM48" s="37"/>
      <c r="AN48" s="37">
        <f>IF(VLOOKUP(CONCATENATE($AF$6," ",AN$9),'-RÅDATA_KVARTAL-'!$A$5:$DS$385,20,FALSE)&lt;&gt;0,VLOOKUP(CONCATENATE($AF$6," ",AN$9),'-RÅDATA_KVARTAL-'!$A$5:$DS$385,20,FALSE),"")</f>
        <v>78153</v>
      </c>
      <c r="AO48" s="37"/>
      <c r="AP48" s="37">
        <f>IF(VLOOKUP(CONCATENATE($AF$6," ",AP$9),'-RÅDATA_KVARTAL-'!$A$5:$DS$385,20,FALSE)&lt;&gt;0,VLOOKUP(CONCATENATE($AF$6," ",AP$9),'-RÅDATA_KVARTAL-'!$A$5:$DS$385,20,FALSE),"")</f>
        <v>72977</v>
      </c>
      <c r="AQ48" s="37"/>
      <c r="AR48" s="37">
        <f>IF(VLOOKUP(CONCATENATE($AF$6," ",AR$9),'-RÅDATA_KVARTAL-'!$A$5:$DS$385,20,FALSE)&lt;&gt;0,VLOOKUP(CONCATENATE($AF$6," ",AR$9),'-RÅDATA_KVARTAL-'!$A$5:$DS$385,20,FALSE),"")</f>
        <v>70201</v>
      </c>
      <c r="AS48" s="37"/>
      <c r="AT48" s="37">
        <f>IF(VLOOKUP(CONCATENATE($AF$6," ",AT$9),'-RÅDATA_KVARTAL-'!$A$5:$DS$385,20,FALSE)&lt;&gt;0,VLOOKUP(CONCATENATE($AF$6," ",AT$9),'-RÅDATA_KVARTAL-'!$A$5:$DS$385,20,FALSE),"")</f>
        <v>75590</v>
      </c>
      <c r="AU48" s="37"/>
      <c r="AV48" s="37">
        <f>IF(VLOOKUP(CONCATENATE($AF$6," ",AV$9),'-RÅDATA_KVARTAL-'!$A$5:$DS$385,20,FALSE)&lt;&gt;0,VLOOKUP(CONCATENATE($AF$6," ",AV$9),'-RÅDATA_KVARTAL-'!$A$5:$DS$385,20,FALSE),"")</f>
        <v>79439</v>
      </c>
      <c r="AW48" s="37"/>
      <c r="AX48" s="37">
        <f>IF(VLOOKUP(CONCATENATE($AF$6," ",AX$9),'-RÅDATA_KVARTAL-'!$A$5:$DS$385,20,FALSE)&lt;&gt;0,VLOOKUP(CONCATENATE($AF$6," ",AX$9),'-RÅDATA_KVARTAL-'!$A$5:$DS$385,20,FALSE),"")</f>
        <v>82021</v>
      </c>
      <c r="AY48" s="37"/>
      <c r="AZ48" s="37">
        <f>IF(VLOOKUP(CONCATENATE($AF$6," ",AZ$9),'-RÅDATA_KVARTAL-'!$A$5:$DS$385,20,FALSE)&lt;&gt;0,VLOOKUP(CONCATENATE($AF$6," ",AZ$9),'-RÅDATA_KVARTAL-'!$A$5:$DS$385,20,FALSE),"")</f>
        <v>77056</v>
      </c>
      <c r="BA48" s="37"/>
      <c r="BB48" s="37">
        <f>IF(VLOOKUP(CONCATENATE($AF$6," ",BB$9),'-RÅDATA_KVARTAL-'!$A$5:$DS$385,20,FALSE)&lt;&gt;0,VLOOKUP(CONCATENATE($AF$6," ",BB$9),'-RÅDATA_KVARTAL-'!$A$5:$DS$385,20,FALSE),"")</f>
        <v>77419</v>
      </c>
      <c r="BC48" s="37"/>
      <c r="BD48" s="37">
        <f>IF(VLOOKUP(CONCATENATE($AF$6," ",BD$9),'-RÅDATA_KVARTAL-'!$A$5:$DS$385,20,FALSE)&lt;&gt;0,VLOOKUP(CONCATENATE($AF$6," ",BD$9),'-RÅDATA_KVARTAL-'!$A$5:$DS$385,20,FALSE),"")</f>
        <v>920845</v>
      </c>
      <c r="BE48" s="93"/>
      <c r="BF48" s="93"/>
      <c r="BG48" s="37">
        <f>IF(VLOOKUP(CONCATENATE($BG$6," ",BG$9),'-RÅDATA_KVARTAL-'!$A$5:$DS$385,20,FALSE)&lt;&gt;0,VLOOKUP(CONCATENATE($BG$6," ",BG$9),'-RÅDATA_KVARTAL-'!$A$5:$DS$385,20,FALSE),"")</f>
        <v>79858</v>
      </c>
      <c r="BH48" s="37"/>
      <c r="BI48" s="37">
        <f>IF(VLOOKUP(CONCATENATE($BG$6," ",BI$9),'-RÅDATA_KVARTAL-'!$A$5:$DS$385,20,FALSE)&lt;&gt;0,VLOOKUP(CONCATENATE($BG$6," ",BI$9),'-RÅDATA_KVARTAL-'!$A$5:$DS$385,20,FALSE),"")</f>
        <v>74698</v>
      </c>
      <c r="BJ48" s="37"/>
      <c r="BK48" s="37">
        <f>IF(VLOOKUP(CONCATENATE($BG$6," ",BK$9),'-RÅDATA_KVARTAL-'!$A$5:$DS$385,20,FALSE)&lt;&gt;0,VLOOKUP(CONCATENATE($BG$6," ",BK$9),'-RÅDATA_KVARTAL-'!$A$5:$DS$385,20,FALSE),"")</f>
        <v>82581</v>
      </c>
      <c r="BL48" s="37"/>
      <c r="BM48" s="37">
        <f>IF(VLOOKUP(CONCATENATE($BG$6," ",BM$9),'-RÅDATA_KVARTAL-'!$A$5:$DS$385,20,FALSE)&lt;&gt;0,VLOOKUP(CONCATENATE($BG$6," ",BM$9),'-RÅDATA_KVARTAL-'!$A$5:$DS$385,20,FALSE),"")</f>
        <v>76519</v>
      </c>
      <c r="BN48" s="37"/>
      <c r="BO48" s="37">
        <f>IF(VLOOKUP(CONCATENATE($BG$6," ",BO$9),'-RÅDATA_KVARTAL-'!$A$5:$DS$385,20,FALSE)&lt;&gt;0,VLOOKUP(CONCATENATE($BG$6," ",BO$9),'-RÅDATA_KVARTAL-'!$A$5:$DS$385,20,FALSE),"")</f>
        <v>78494</v>
      </c>
      <c r="BP48" s="37"/>
      <c r="BQ48" s="37">
        <f>IF(VLOOKUP(CONCATENATE($BG$6," ",BQ$9),'-RÅDATA_KVARTAL-'!$A$5:$DS$385,20,FALSE)&lt;&gt;0,VLOOKUP(CONCATENATE($BG$6," ",BQ$9),'-RÅDATA_KVARTAL-'!$A$5:$DS$385,20,FALSE),"")</f>
        <v>78256</v>
      </c>
      <c r="BR48" s="37"/>
      <c r="BS48" s="37">
        <f>IF(VLOOKUP(CONCATENATE($BG$6," ",BS$9),'-RÅDATA_KVARTAL-'!$A$5:$DS$385,20,FALSE)&lt;&gt;0,VLOOKUP(CONCATENATE($BG$6," ",BS$9),'-RÅDATA_KVARTAL-'!$A$5:$DS$385,20,FALSE),"")</f>
        <v>73078</v>
      </c>
      <c r="BT48" s="37"/>
      <c r="BU48" s="37">
        <f>IF(VLOOKUP(CONCATENATE($BG$6," ",BU$9),'-RÅDATA_KVARTAL-'!$A$5:$DS$385,20,FALSE)&lt;&gt;0,VLOOKUP(CONCATENATE($BG$6," ",BU$9),'-RÅDATA_KVARTAL-'!$A$5:$DS$385,20,FALSE),"")</f>
        <v>77167</v>
      </c>
      <c r="BV48" s="37"/>
      <c r="BW48" s="37">
        <f>IF(VLOOKUP(CONCATENATE($BG$6," ",BW$9),'-RÅDATA_KVARTAL-'!$A$5:$DS$385,20,FALSE)&lt;&gt;0,VLOOKUP(CONCATENATE($BG$6," ",BW$9),'-RÅDATA_KVARTAL-'!$A$5:$DS$385,20,FALSE),"")</f>
        <v>80706</v>
      </c>
      <c r="BX48" s="37"/>
      <c r="BY48" s="37">
        <f>IF(VLOOKUP(CONCATENATE($BG$6," ",BY$9),'-RÅDATA_KVARTAL-'!$A$5:$DS$385,20,FALSE)&lt;&gt;0,VLOOKUP(CONCATENATE($BG$6," ",BY$9),'-RÅDATA_KVARTAL-'!$A$5:$DS$385,20,FALSE),"")</f>
        <v>81975</v>
      </c>
      <c r="BZ48" s="37"/>
      <c r="CA48" s="37">
        <f>IF(VLOOKUP(CONCATENATE($BG$6," ",CA$9),'-RÅDATA_KVARTAL-'!$A$5:$DS$385,20,FALSE)&lt;&gt;0,VLOOKUP(CONCATENATE($BG$6," ",CA$9),'-RÅDATA_KVARTAL-'!$A$5:$DS$385,20,FALSE),"")</f>
        <v>79372</v>
      </c>
      <c r="CB48" s="37"/>
      <c r="CC48" s="37">
        <f>IF(VLOOKUP(CONCATENATE($BG$6," ",CC$9),'-RÅDATA_KVARTAL-'!$A$5:$DS$385,20,FALSE)&lt;&gt;0,VLOOKUP(CONCATENATE($BG$6," ",CC$9),'-RÅDATA_KVARTAL-'!$A$5:$DS$385,20,FALSE),"")</f>
        <v>80661</v>
      </c>
      <c r="CD48" s="37"/>
      <c r="CE48" s="37">
        <f>IF(VLOOKUP(CONCATENATE($BG$6," ",CE$9),'-RÅDATA_KVARTAL-'!$A$5:$DS$385,20,FALSE)&lt;&gt;0,VLOOKUP(CONCATENATE($BG$6," ",CE$9),'-RÅDATA_KVARTAL-'!$A$5:$DS$385,20,FALSE),"")</f>
        <v>943365</v>
      </c>
      <c r="CF48" s="93"/>
      <c r="CG48" s="93"/>
      <c r="CH48" s="37">
        <f>IF(VLOOKUP(CONCATENATE($CH$6," ",CH$9),'-RÅDATA_KVARTAL-'!$A$5:$DS$385,20,FALSE)&lt;&gt;0,VLOOKUP(CONCATENATE($CH$6," ",CH$9),'-RÅDATA_KVARTAL-'!$A$5:$DS$385,20,FALSE),"")</f>
        <v>80608</v>
      </c>
      <c r="CI48" s="37"/>
      <c r="CJ48" s="37">
        <f>IF(VLOOKUP(CONCATENATE($CH$6," ",CJ$9),'-RÅDATA_KVARTAL-'!$A$5:$DS$385,20,FALSE)&lt;&gt;0,VLOOKUP(CONCATENATE($CH$6," ",CJ$9),'-RÅDATA_KVARTAL-'!$A$5:$DS$385,20,FALSE),"")</f>
        <v>78322</v>
      </c>
      <c r="CK48" s="37"/>
      <c r="CL48" s="37">
        <f>IF(VLOOKUP(CONCATENATE($CH$6," ",CL$9),'-RÅDATA_KVARTAL-'!$A$5:$DS$385,20,FALSE)&lt;&gt;0,VLOOKUP(CONCATENATE($CH$6," ",CL$9),'-RÅDATA_KVARTAL-'!$A$5:$DS$385,20,FALSE),"")</f>
        <v>82266</v>
      </c>
      <c r="CM48" s="37"/>
      <c r="CN48" s="37">
        <f>IF(VLOOKUP(CONCATENATE($CH$6," ",CN$9),'-RÅDATA_KVARTAL-'!$A$5:$DS$385,20,FALSE)&lt;&gt;0,VLOOKUP(CONCATENATE($CH$6," ",CN$9),'-RÅDATA_KVARTAL-'!$A$5:$DS$385,20,FALSE),"")</f>
        <v>81021</v>
      </c>
      <c r="CO48" s="37"/>
      <c r="CP48" s="37">
        <f>IF(VLOOKUP(CONCATENATE($CH$6," ",CP$9),'-RÅDATA_KVARTAL-'!$A$5:$DS$385,20,FALSE)&lt;&gt;0,VLOOKUP(CONCATENATE($CH$6," ",CP$9),'-RÅDATA_KVARTAL-'!$A$5:$DS$385,20,FALSE),"")</f>
        <v>82195</v>
      </c>
      <c r="CQ48" s="37"/>
      <c r="CR48" s="37">
        <f>IF(VLOOKUP(CONCATENATE($CH$6," ",CR$9),'-RÅDATA_KVARTAL-'!$A$5:$DS$385,20,FALSE)&lt;&gt;0,VLOOKUP(CONCATENATE($CH$6," ",CR$9),'-RÅDATA_KVARTAL-'!$A$5:$DS$385,20,FALSE),"")</f>
        <v>78373</v>
      </c>
      <c r="CS48" s="37"/>
      <c r="CT48" s="37">
        <f>IF(VLOOKUP(CONCATENATE($CH$6," ",CT$9),'-RÅDATA_KVARTAL-'!$A$5:$DS$385,20,FALSE)&lt;&gt;0,VLOOKUP(CONCATENATE($CH$6," ",CT$9),'-RÅDATA_KVARTAL-'!$A$5:$DS$385,20,FALSE),"")</f>
        <v>73203</v>
      </c>
      <c r="CU48" s="37"/>
      <c r="CV48" s="37">
        <f>IF(VLOOKUP(CONCATENATE($CH$6," ",CV$9),'-RÅDATA_KVARTAL-'!$A$5:$DS$385,20,FALSE)&lt;&gt;0,VLOOKUP(CONCATENATE($CH$6," ",CV$9),'-RÅDATA_KVARTAL-'!$A$5:$DS$385,20,FALSE),"")</f>
        <v>80473</v>
      </c>
      <c r="CW48" s="37"/>
      <c r="CX48" s="37">
        <f>IF(VLOOKUP(CONCATENATE($CH$6," ",CX$9),'-RÅDATA_KVARTAL-'!$A$5:$DS$385,20,FALSE)&lt;&gt;0,VLOOKUP(CONCATENATE($CH$6," ",CX$9),'-RÅDATA_KVARTAL-'!$A$5:$DS$385,20,FALSE),"")</f>
        <v>81890</v>
      </c>
      <c r="CY48" s="37"/>
      <c r="CZ48" s="37">
        <f>IF(VLOOKUP(CONCATENATE($CH$6," ",CZ$9),'-RÅDATA_KVARTAL-'!$A$5:$DS$385,20,FALSE)&lt;&gt;0,VLOOKUP(CONCATENATE($CH$6," ",CZ$9),'-RÅDATA_KVARTAL-'!$A$5:$DS$385,20,FALSE),"")</f>
        <v>82296</v>
      </c>
      <c r="DA48" s="37"/>
      <c r="DB48" s="37">
        <f>IF(VLOOKUP(CONCATENATE($CH$6," ",DB$9),'-RÅDATA_KVARTAL-'!$A$5:$DS$385,20,FALSE)&lt;&gt;0,VLOOKUP(CONCATENATE($CH$6," ",DB$9),'-RÅDATA_KVARTAL-'!$A$5:$DS$385,20,FALSE),"")</f>
        <v>79872</v>
      </c>
      <c r="DC48" s="37"/>
      <c r="DD48" s="37">
        <f>IF(VLOOKUP(CONCATENATE($CH$6," ",DD$9),'-RÅDATA_KVARTAL-'!$A$5:$DS$385,20,FALSE)&lt;&gt;0,VLOOKUP(CONCATENATE($CH$6," ",DD$9),'-RÅDATA_KVARTAL-'!$A$5:$DS$385,20,FALSE),"")</f>
        <v>81584</v>
      </c>
      <c r="DE48" s="37"/>
      <c r="DF48" s="37">
        <f>IF(VLOOKUP(CONCATENATE($CH$6," ",DF$9),'-RÅDATA_KVARTAL-'!$A$5:$DS$385,20,FALSE)&lt;&gt;0,VLOOKUP(CONCATENATE($CH$6," ",DF$9),'-RÅDATA_KVARTAL-'!$A$5:$DS$385,20,FALSE),"")</f>
        <v>962103</v>
      </c>
      <c r="DG48" s="93"/>
      <c r="DH48" s="93"/>
      <c r="DI48" s="37">
        <f>IF(VLOOKUP(CONCATENATE($DI$6," ",DI$9),'-RÅDATA_KVARTAL-'!$A$5:$DS$385,20,FALSE)&lt;&gt;0,VLOOKUP(CONCATENATE($DI$6," ",DI$9),'-RÅDATA_KVARTAL-'!$A$5:$DS$385,20,FALSE),"")</f>
        <v>84101</v>
      </c>
      <c r="DJ48" s="37"/>
      <c r="DK48" s="37">
        <f>IF(VLOOKUP(CONCATENATE($DI$6," ",DK$9),'-RÅDATA_KVARTAL-'!$A$5:$DS$385,20,FALSE)&lt;&gt;0,VLOOKUP(CONCATENATE($DI$6," ",DK$9),'-RÅDATA_KVARTAL-'!$A$5:$DS$385,20,FALSE),"")</f>
        <v>78212</v>
      </c>
      <c r="DL48" s="37"/>
      <c r="DM48" s="37">
        <f>IF(VLOOKUP(CONCATENATE($DI$6," ",DM$9),'-RÅDATA_KVARTAL-'!$A$5:$DS$385,20,FALSE)&lt;&gt;0,VLOOKUP(CONCATENATE($DI$6," ",DM$9),'-RÅDATA_KVARTAL-'!$A$5:$DS$385,20,FALSE),"")</f>
        <v>87273</v>
      </c>
      <c r="DN48" s="37"/>
      <c r="DO48" s="37">
        <f>IF(VLOOKUP(CONCATENATE($DI$6," ",DO$9),'-RÅDATA_KVARTAL-'!$A$5:$DS$385,20,FALSE)&lt;&gt;0,VLOOKUP(CONCATENATE($DI$6," ",DO$9),'-RÅDATA_KVARTAL-'!$A$5:$DS$385,20,FALSE),"")</f>
        <v>79688</v>
      </c>
      <c r="DP48" s="37"/>
      <c r="DQ48" s="37">
        <f>IF(VLOOKUP(CONCATENATE($DI$6," ",DQ$9),'-RÅDATA_KVARTAL-'!$A$5:$DS$385,20,FALSE)&lt;&gt;0,VLOOKUP(CONCATENATE($DI$6," ",DQ$9),'-RÅDATA_KVARTAL-'!$A$5:$DS$385,20,FALSE),"")</f>
        <v>84852</v>
      </c>
      <c r="DR48" s="37"/>
      <c r="DS48" s="37">
        <f>IF(VLOOKUP(CONCATENATE($DI$6," ",DS$9),'-RÅDATA_KVARTAL-'!$A$5:$DS$385,20,FALSE)&lt;&gt;0,VLOOKUP(CONCATENATE($DI$6," ",DS$9),'-RÅDATA_KVARTAL-'!$A$5:$DS$385,20,FALSE),"")</f>
        <v>79887</v>
      </c>
      <c r="DT48" s="37"/>
      <c r="DU48" s="37" t="str">
        <f>IF(VLOOKUP(CONCATENATE($DI$6," ",DU$9),'-RÅDATA_KVARTAL-'!$A$5:$DS$385,20,FALSE)&lt;&gt;0,VLOOKUP(CONCATENATE($DI$6," ",DU$9),'-RÅDATA_KVARTAL-'!$A$5:$DS$385,20,FALSE),"")</f>
        <v/>
      </c>
      <c r="DV48" s="37"/>
      <c r="DW48" s="37" t="str">
        <f>IF(VLOOKUP(CONCATENATE($DI$6," ",DW$9),'-RÅDATA_KVARTAL-'!$A$5:$DS$385,20,FALSE)&lt;&gt;0,VLOOKUP(CONCATENATE($DI$6," ",DW$9),'-RÅDATA_KVARTAL-'!$A$5:$DS$385,20,FALSE),"")</f>
        <v/>
      </c>
      <c r="DX48" s="37"/>
      <c r="DY48" s="37" t="str">
        <f>IF(VLOOKUP(CONCATENATE($DI$6," ",DY$9),'-RÅDATA_KVARTAL-'!$A$5:$DS$385,20,FALSE)&lt;&gt;0,VLOOKUP(CONCATENATE($DI$6," ",DY$9),'-RÅDATA_KVARTAL-'!$A$5:$DS$385,20,FALSE),"")</f>
        <v/>
      </c>
      <c r="DZ48" s="37"/>
      <c r="EA48" s="37" t="str">
        <f>IF(VLOOKUP(CONCATENATE($DI$6," ",EA$9),'-RÅDATA_KVARTAL-'!$A$5:$DS$385,20,FALSE)&lt;&gt;0,VLOOKUP(CONCATENATE($DI$6," ",EA$9),'-RÅDATA_KVARTAL-'!$A$5:$DS$385,20,FALSE),"")</f>
        <v/>
      </c>
      <c r="EB48" s="37"/>
      <c r="EC48" s="37" t="str">
        <f>IF(VLOOKUP(CONCATENATE($DI$6," ",EC$9),'-RÅDATA_KVARTAL-'!$A$5:$DS$385,20,FALSE)&lt;&gt;0,VLOOKUP(CONCATENATE($DI$6," ",EC$9),'-RÅDATA_KVARTAL-'!$A$5:$DS$385,20,FALSE),"")</f>
        <v/>
      </c>
      <c r="ED48" s="37"/>
      <c r="EE48" s="37" t="str">
        <f>IF(VLOOKUP(CONCATENATE($DI$6," ",EE$9),'-RÅDATA_KVARTAL-'!$A$5:$DS$385,20,FALSE)&lt;&gt;0,VLOOKUP(CONCATENATE($DI$6," ",EE$9),'-RÅDATA_KVARTAL-'!$A$5:$DS$385,20,FALSE),"")</f>
        <v/>
      </c>
      <c r="EF48" s="37"/>
      <c r="EG48" s="37">
        <f>IF(VLOOKUP(CONCATENATE($DI$6," ",EG$9),'-RÅDATA_KVARTAL-'!$A$5:$DS$385,20,FALSE)&lt;&gt;0,VLOOKUP(CONCATENATE($DI$6," ",EG$9),'-RÅDATA_KVARTAL-'!$A$5:$DS$385,20,FALSE),"")</f>
        <v>494013</v>
      </c>
      <c r="EH48" s="93"/>
      <c r="EI48" s="93"/>
      <c r="EJ48" s="37" t="str">
        <f>IF(VLOOKUP(CONCATENATE($EJ$6," ",EJ$9),'-RÅDATA_KVARTAL-'!$A$5:$DS$385,20,FALSE)&lt;&gt;0,VLOOKUP(CONCATENATE($EJ$6," ",EJ$9),'-RÅDATA_KVARTAL-'!$A$5:$DS$385,20,FALSE),"")</f>
        <v/>
      </c>
      <c r="EK48" s="37"/>
      <c r="EL48" s="37" t="str">
        <f>IF(VLOOKUP(CONCATENATE($EJ$6," ",EL$9),'-RÅDATA_KVARTAL-'!$A$5:$DS$385,20,FALSE)&lt;&gt;0,VLOOKUP(CONCATENATE($EJ$6," ",EL$9),'-RÅDATA_KVARTAL-'!$A$5:$DS$385,20,FALSE),"")</f>
        <v/>
      </c>
      <c r="EM48" s="37"/>
      <c r="EN48" s="37" t="str">
        <f>IF(VLOOKUP(CONCATENATE($EJ$6," ",EN$9),'-RÅDATA_KVARTAL-'!$A$5:$DS$385,20,FALSE)&lt;&gt;0,VLOOKUP(CONCATENATE($EJ$6," ",EN$9),'-RÅDATA_KVARTAL-'!$A$5:$DS$385,20,FALSE),"")</f>
        <v/>
      </c>
      <c r="EO48" s="37"/>
      <c r="EP48" s="37" t="str">
        <f>IF(VLOOKUP(CONCATENATE($EJ$6," ",EP$9),'-RÅDATA_KVARTAL-'!$A$5:$DS$385,20,FALSE)&lt;&gt;0,VLOOKUP(CONCATENATE($EJ$6," ",EP$9),'-RÅDATA_KVARTAL-'!$A$5:$DS$385,20,FALSE),"")</f>
        <v/>
      </c>
      <c r="EQ48" s="37"/>
      <c r="ER48" s="37" t="str">
        <f>IF(VLOOKUP(CONCATENATE($EJ$6," ",ER$9),'-RÅDATA_KVARTAL-'!$A$5:$DS$385,20,FALSE)&lt;&gt;0,VLOOKUP(CONCATENATE($EJ$6," ",ER$9),'-RÅDATA_KVARTAL-'!$A$5:$DS$385,20,FALSE),"")</f>
        <v/>
      </c>
      <c r="ES48" s="37"/>
      <c r="ET48" s="37" t="str">
        <f>IF(VLOOKUP(CONCATENATE($EJ$6," ",ET$9),'-RÅDATA_KVARTAL-'!$A$5:$DS$385,20,FALSE)&lt;&gt;0,VLOOKUP(CONCATENATE($EJ$6," ",ET$9),'-RÅDATA_KVARTAL-'!$A$5:$DS$385,20,FALSE),"")</f>
        <v/>
      </c>
      <c r="EU48" s="37"/>
      <c r="EV48" s="37" t="str">
        <f>IF(VLOOKUP(CONCATENATE($EJ$6," ",EV$9),'-RÅDATA_KVARTAL-'!$A$5:$DS$385,20,FALSE)&lt;&gt;0,VLOOKUP(CONCATENATE($EJ$6," ",EV$9),'-RÅDATA_KVARTAL-'!$A$5:$DS$385,20,FALSE),"")</f>
        <v/>
      </c>
      <c r="EW48" s="37"/>
      <c r="EX48" s="37" t="str">
        <f>IF(VLOOKUP(CONCATENATE($EJ$6," ",EX$9),'-RÅDATA_KVARTAL-'!$A$5:$DS$385,20,FALSE)&lt;&gt;0,VLOOKUP(CONCATENATE($EJ$6," ",EX$9),'-RÅDATA_KVARTAL-'!$A$5:$DS$385,20,FALSE),"")</f>
        <v/>
      </c>
      <c r="EY48" s="37"/>
      <c r="EZ48" s="37" t="str">
        <f>IF(VLOOKUP(CONCATENATE($EJ$6," ",EZ$9),'-RÅDATA_KVARTAL-'!$A$5:$DS$385,20,FALSE)&lt;&gt;0,VLOOKUP(CONCATENATE($EJ$6," ",EZ$9),'-RÅDATA_KVARTAL-'!$A$5:$DS$385,20,FALSE),"")</f>
        <v/>
      </c>
      <c r="FA48" s="37"/>
      <c r="FB48" s="37" t="str">
        <f>IF(VLOOKUP(CONCATENATE($EJ$6," ",FB$9),'-RÅDATA_KVARTAL-'!$A$5:$DS$385,20,FALSE)&lt;&gt;0,VLOOKUP(CONCATENATE($EJ$6," ",FB$9),'-RÅDATA_KVARTAL-'!$A$5:$DS$385,20,FALSE),"")</f>
        <v/>
      </c>
      <c r="FC48" s="37"/>
      <c r="FD48" s="37" t="str">
        <f>IF(VLOOKUP(CONCATENATE($EJ$6," ",FD$9),'-RÅDATA_KVARTAL-'!$A$5:$DS$385,20,FALSE)&lt;&gt;0,VLOOKUP(CONCATENATE($EJ$6," ",FD$9),'-RÅDATA_KVARTAL-'!$A$5:$DS$385,20,FALSE),"")</f>
        <v/>
      </c>
      <c r="FE48" s="37"/>
      <c r="FF48" s="37" t="str">
        <f>IF(VLOOKUP(CONCATENATE($EJ$6," ",FF$9),'-RÅDATA_KVARTAL-'!$A$5:$DS$385,20,FALSE)&lt;&gt;0,VLOOKUP(CONCATENATE($EJ$6," ",FF$9),'-RÅDATA_KVARTAL-'!$A$5:$DS$385,20,FALSE),"")</f>
        <v/>
      </c>
      <c r="FG48" s="37"/>
      <c r="FH48" s="37" t="str">
        <f>IF(VLOOKUP(CONCATENATE($EJ$6," ",FH$9),'-RÅDATA_KVARTAL-'!$A$5:$DS$385,20,FALSE)&lt;&gt;0,VLOOKUP(CONCATENATE($EJ$6," ",FH$9),'-RÅDATA_KVARTAL-'!$A$5:$DS$385,20,FALSE),"")</f>
        <v/>
      </c>
      <c r="FI48" s="93"/>
      <c r="FJ48" s="93"/>
      <c r="FK48" s="37" t="str">
        <f>IF(VLOOKUP(CONCATENATE($FK$6," ",FK$9),'-RÅDATA_KVARTAL-'!$A$5:$DS$385,20,FALSE)&lt;&gt;0,VLOOKUP(CONCATENATE($FK$6," ",FK$9),'-RÅDATA_KVARTAL-'!$A$5:$DS$385,20,FALSE),"")</f>
        <v/>
      </c>
      <c r="FL48" s="37"/>
      <c r="FM48" s="37" t="str">
        <f>IF(VLOOKUP(CONCATENATE($FK$6," ",FM$9),'-RÅDATA_KVARTAL-'!$A$5:$DS$385,20,FALSE)&lt;&gt;0,VLOOKUP(CONCATENATE($FK$6," ",FM$9),'-RÅDATA_KVARTAL-'!$A$5:$DS$385,20,FALSE),"")</f>
        <v/>
      </c>
      <c r="FN48" s="37"/>
      <c r="FO48" s="37" t="str">
        <f>IF(VLOOKUP(CONCATENATE($FK$6," ",FO$9),'-RÅDATA_KVARTAL-'!$A$5:$DS$385,20,FALSE)&lt;&gt;0,VLOOKUP(CONCATENATE($FK$6," ",FO$9),'-RÅDATA_KVARTAL-'!$A$5:$DS$385,20,FALSE),"")</f>
        <v/>
      </c>
      <c r="FP48" s="37"/>
      <c r="FQ48" s="37" t="str">
        <f>IF(VLOOKUP(CONCATENATE($FK$6," ",FQ$9),'-RÅDATA_KVARTAL-'!$A$5:$DS$385,20,FALSE)&lt;&gt;0,VLOOKUP(CONCATENATE($FK$6," ",FQ$9),'-RÅDATA_KVARTAL-'!$A$5:$DS$385,20,FALSE),"")</f>
        <v/>
      </c>
      <c r="FR48" s="37"/>
      <c r="FS48" s="37" t="str">
        <f>IF(VLOOKUP(CONCATENATE($FK$6," ",FS$9),'-RÅDATA_KVARTAL-'!$A$5:$DS$385,20,FALSE)&lt;&gt;0,VLOOKUP(CONCATENATE($FK$6," ",FS$9),'-RÅDATA_KVARTAL-'!$A$5:$DS$385,20,FALSE),"")</f>
        <v/>
      </c>
      <c r="FT48" s="37"/>
      <c r="FU48" s="37" t="str">
        <f>IF(VLOOKUP(CONCATENATE($FK$6," ",FU$9),'-RÅDATA_KVARTAL-'!$A$5:$DS$385,20,FALSE)&lt;&gt;0,VLOOKUP(CONCATENATE($FK$6," ",FU$9),'-RÅDATA_KVARTAL-'!$A$5:$DS$385,20,FALSE),"")</f>
        <v/>
      </c>
      <c r="FV48" s="37"/>
      <c r="FW48" s="37" t="str">
        <f>IF(VLOOKUP(CONCATENATE($FK$6," ",FW$9),'-RÅDATA_KVARTAL-'!$A$5:$DS$385,20,FALSE)&lt;&gt;0,VLOOKUP(CONCATENATE($FK$6," ",FW$9),'-RÅDATA_KVARTAL-'!$A$5:$DS$385,20,FALSE),"")</f>
        <v/>
      </c>
      <c r="FX48" s="37"/>
      <c r="FY48" s="37" t="str">
        <f>IF(VLOOKUP(CONCATENATE($FK$6," ",FY$9),'-RÅDATA_KVARTAL-'!$A$5:$DS$385,20,FALSE)&lt;&gt;0,VLOOKUP(CONCATENATE($FK$6," ",FY$9),'-RÅDATA_KVARTAL-'!$A$5:$DS$385,20,FALSE),"")</f>
        <v/>
      </c>
      <c r="FZ48" s="37"/>
      <c r="GA48" s="37" t="str">
        <f>IF(VLOOKUP(CONCATENATE($FK$6," ",GA$9),'-RÅDATA_KVARTAL-'!$A$5:$DS$385,20,FALSE)&lt;&gt;0,VLOOKUP(CONCATENATE($FK$6," ",GA$9),'-RÅDATA_KVARTAL-'!$A$5:$DS$385,20,FALSE),"")</f>
        <v/>
      </c>
      <c r="GB48" s="37"/>
      <c r="GC48" s="37" t="str">
        <f>IF(VLOOKUP(CONCATENATE($FK$6," ",GC$9),'-RÅDATA_KVARTAL-'!$A$5:$DS$385,20,FALSE)&lt;&gt;0,VLOOKUP(CONCATENATE($FK$6," ",GC$9),'-RÅDATA_KVARTAL-'!$A$5:$DS$385,20,FALSE),"")</f>
        <v/>
      </c>
      <c r="GD48" s="37"/>
      <c r="GE48" s="37" t="str">
        <f>IF(VLOOKUP(CONCATENATE($FK$6," ",GE$9),'-RÅDATA_KVARTAL-'!$A$5:$DS$385,20,FALSE)&lt;&gt;0,VLOOKUP(CONCATENATE($FK$6," ",GE$9),'-RÅDATA_KVARTAL-'!$A$5:$DS$385,20,FALSE),"")</f>
        <v/>
      </c>
      <c r="GF48" s="37"/>
      <c r="GG48" s="37" t="str">
        <f>IF(VLOOKUP(CONCATENATE($FK$6," ",GG$9),'-RÅDATA_KVARTAL-'!$A$5:$DS$385,20,FALSE)&lt;&gt;0,VLOOKUP(CONCATENATE($FK$6," ",GG$9),'-RÅDATA_KVARTAL-'!$A$5:$DS$385,20,FALSE),"")</f>
        <v/>
      </c>
      <c r="GH48" s="37"/>
      <c r="GI48" s="37" t="str">
        <f>IF(VLOOKUP(CONCATENATE($FK$6," ",GI$9),'-RÅDATA_KVARTAL-'!$A$5:$DS$385,20,FALSE)&lt;&gt;0,VLOOKUP(CONCATENATE($FK$6," ",GI$9),'-RÅDATA_KVARTAL-'!$A$5:$DS$385,20,FALSE),"")</f>
        <v/>
      </c>
      <c r="GJ48" s="93"/>
      <c r="GK48" s="93"/>
      <c r="GL48" s="37" t="str">
        <f>IF(VLOOKUP(CONCATENATE($GL$6," ",GL$9),'-RÅDATA_KVARTAL-'!$A$5:$DS$385,20,FALSE)&lt;&gt;0,VLOOKUP(CONCATENATE($GL$6," ",GL$9),'-RÅDATA_KVARTAL-'!$A$5:$DS$385,20,FALSE),"")</f>
        <v/>
      </c>
      <c r="GM48" s="37"/>
      <c r="GN48" s="37" t="str">
        <f>IF(VLOOKUP(CONCATENATE($GL$6," ",GN$9),'-RÅDATA_KVARTAL-'!$A$5:$DS$385,20,FALSE)&lt;&gt;0,VLOOKUP(CONCATENATE($GL$6," ",GN$9),'-RÅDATA_KVARTAL-'!$A$5:$DS$385,20,FALSE),"")</f>
        <v/>
      </c>
      <c r="GO48" s="37"/>
      <c r="GP48" s="37" t="str">
        <f>IF(VLOOKUP(CONCATENATE($GL$6," ",GP$9),'-RÅDATA_KVARTAL-'!$A$5:$DS$385,20,FALSE)&lt;&gt;0,VLOOKUP(CONCATENATE($GL$6," ",GP$9),'-RÅDATA_KVARTAL-'!$A$5:$DS$385,20,FALSE),"")</f>
        <v/>
      </c>
      <c r="GQ48" s="37"/>
      <c r="GR48" s="37" t="str">
        <f>IF(VLOOKUP(CONCATENATE($GL$6," ",GR$9),'-RÅDATA_KVARTAL-'!$A$5:$DS$385,20,FALSE)&lt;&gt;0,VLOOKUP(CONCATENATE($GL$6," ",GR$9),'-RÅDATA_KVARTAL-'!$A$5:$DS$385,20,FALSE),"")</f>
        <v/>
      </c>
      <c r="GS48" s="37"/>
      <c r="GT48" s="37" t="str">
        <f>IF(VLOOKUP(CONCATENATE($GL$6," ",GT$9),'-RÅDATA_KVARTAL-'!$A$5:$DS$385,20,FALSE)&lt;&gt;0,VLOOKUP(CONCATENATE($GL$6," ",GT$9),'-RÅDATA_KVARTAL-'!$A$5:$DS$385,20,FALSE),"")</f>
        <v/>
      </c>
      <c r="GU48" s="37"/>
      <c r="GV48" s="37" t="str">
        <f>IF(VLOOKUP(CONCATENATE($GL$6," ",GV$9),'-RÅDATA_KVARTAL-'!$A$5:$DS$385,20,FALSE)&lt;&gt;0,VLOOKUP(CONCATENATE($GL$6," ",GV$9),'-RÅDATA_KVARTAL-'!$A$5:$DS$385,20,FALSE),"")</f>
        <v/>
      </c>
      <c r="GW48" s="37"/>
      <c r="GX48" s="37" t="str">
        <f>IF(VLOOKUP(CONCATENATE($GL$6," ",GX$9),'-RÅDATA_KVARTAL-'!$A$5:$DS$385,20,FALSE)&lt;&gt;0,VLOOKUP(CONCATENATE($GL$6," ",GX$9),'-RÅDATA_KVARTAL-'!$A$5:$DS$385,20,FALSE),"")</f>
        <v/>
      </c>
      <c r="GY48" s="37"/>
      <c r="GZ48" s="37" t="str">
        <f>IF(VLOOKUP(CONCATENATE($GL$6," ",GZ$9),'-RÅDATA_KVARTAL-'!$A$5:$DS$385,20,FALSE)&lt;&gt;0,VLOOKUP(CONCATENATE($GL$6," ",GZ$9),'-RÅDATA_KVARTAL-'!$A$5:$DS$385,20,FALSE),"")</f>
        <v/>
      </c>
      <c r="HA48" s="37"/>
      <c r="HB48" s="37" t="str">
        <f>IF(VLOOKUP(CONCATENATE($GL$6," ",HB$9),'-RÅDATA_KVARTAL-'!$A$5:$DS$385,20,FALSE)&lt;&gt;0,VLOOKUP(CONCATENATE($GL$6," ",HB$9),'-RÅDATA_KVARTAL-'!$A$5:$DS$385,20,FALSE),"")</f>
        <v/>
      </c>
      <c r="HC48" s="37"/>
      <c r="HD48" s="37" t="str">
        <f>IF(VLOOKUP(CONCATENATE($GL$6," ",HD$9),'-RÅDATA_KVARTAL-'!$A$5:$DS$385,20,FALSE)&lt;&gt;0,VLOOKUP(CONCATENATE($GL$6," ",HD$9),'-RÅDATA_KVARTAL-'!$A$5:$DS$385,20,FALSE),"")</f>
        <v/>
      </c>
      <c r="HE48" s="37"/>
      <c r="HF48" s="37" t="str">
        <f>IF(VLOOKUP(CONCATENATE($GL$6," ",HF$9),'-RÅDATA_KVARTAL-'!$A$5:$DS$385,20,FALSE)&lt;&gt;0,VLOOKUP(CONCATENATE($GL$6," ",HF$9),'-RÅDATA_KVARTAL-'!$A$5:$DS$385,20,FALSE),"")</f>
        <v/>
      </c>
      <c r="HG48" s="37"/>
      <c r="HH48" s="37" t="str">
        <f>IF(VLOOKUP(CONCATENATE($GL$6," ",HH$9),'-RÅDATA_KVARTAL-'!$A$5:$DS$385,20,FALSE)&lt;&gt;0,VLOOKUP(CONCATENATE($GL$6," ",HH$9),'-RÅDATA_KVARTAL-'!$A$5:$DS$385,20,FALSE),"")</f>
        <v/>
      </c>
      <c r="HI48" s="37"/>
      <c r="HJ48" s="37" t="str">
        <f>IF(VLOOKUP(CONCATENATE($GL$6," ",HJ$9),'-RÅDATA_KVARTAL-'!$A$5:$DS$385,20,FALSE)&lt;&gt;0,VLOOKUP(CONCATENATE($GL$6," ",HJ$9),'-RÅDATA_KVARTAL-'!$A$5:$DS$385,20,FALSE),"")</f>
        <v/>
      </c>
      <c r="HK48" s="93"/>
      <c r="HL48" s="96"/>
      <c r="HM48" s="116" t="s">
        <v>355</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59</v>
      </c>
      <c r="E51" s="37">
        <f>IF(VLOOKUP(CONCATENATE($E$6," ",E$9),'-RÅDATA_KVARTAL-'!$A$5:$DS$385,40,FALSE)&gt;0,VLOOKUP(CONCATENATE($E$6," ",E$9),'-RÅDATA_KVARTAL-'!$A$5:$DS$385,40,FALSE),"")</f>
        <v>47328</v>
      </c>
      <c r="F51" s="117"/>
      <c r="G51" s="37">
        <f>IF(VLOOKUP(CONCATENATE($E$6," ",G$9),'-RÅDATA_KVARTAL-'!$A$5:$DS$385,40,FALSE)&gt;0,VLOOKUP(CONCATENATE($E$6," ",G$9),'-RÅDATA_KVARTAL-'!$A$5:$DS$385,40,FALSE),"")</f>
        <v>44418</v>
      </c>
      <c r="H51" s="37"/>
      <c r="I51" s="37">
        <f>IF(VLOOKUP(CONCATENATE($E$6," ",I$9),'-RÅDATA_KVARTAL-'!$A$5:$DS$385,40,FALSE)&gt;0,VLOOKUP(CONCATENATE($E$6," ",I$9),'-RÅDATA_KVARTAL-'!$A$5:$DS$385,40,FALSE),"")</f>
        <v>49401</v>
      </c>
      <c r="J51" s="37"/>
      <c r="K51" s="37">
        <f>IF(VLOOKUP(CONCATENATE($E$6," ",K$9),'-RÅDATA_KVARTAL-'!$A$5:$DS$385,40,FALSE)&gt;0,VLOOKUP(CONCATENATE($E$6," ",K$9),'-RÅDATA_KVARTAL-'!$A$5:$DS$385,40,FALSE),"")</f>
        <v>47578</v>
      </c>
      <c r="L51" s="37"/>
      <c r="M51" s="37">
        <f>IF(VLOOKUP(CONCATENATE($E$6," ",M$9),'-RÅDATA_KVARTAL-'!$A$5:$DS$385,40,FALSE)&gt;0,VLOOKUP(CONCATENATE($E$6," ",M$9),'-RÅDATA_KVARTAL-'!$A$5:$DS$385,40,FALSE),"")</f>
        <v>46555</v>
      </c>
      <c r="N51" s="37"/>
      <c r="O51" s="37">
        <f>IF(VLOOKUP(CONCATENATE($E$6," ",O$9),'-RÅDATA_KVARTAL-'!$A$5:$DS$385,40,FALSE)&gt;0,VLOOKUP(CONCATENATE($E$6," ",O$9),'-RÅDATA_KVARTAL-'!$A$5:$DS$385,40,FALSE),"")</f>
        <v>43856</v>
      </c>
      <c r="P51" s="37"/>
      <c r="Q51" s="37">
        <f>IF(VLOOKUP(CONCATENATE($E$6," ",Q$9),'-RÅDATA_KVARTAL-'!$A$5:$DS$385,40,FALSE)&gt;0,VLOOKUP(CONCATENATE($E$6," ",Q$9),'-RÅDATA_KVARTAL-'!$A$5:$DS$385,40,FALSE),"")</f>
        <v>46163</v>
      </c>
      <c r="R51" s="37"/>
      <c r="S51" s="37">
        <f>IF(VLOOKUP(CONCATENATE($E$6," ",S$9),'-RÅDATA_KVARTAL-'!$A$5:$DS$385,40,FALSE)&gt;0,VLOOKUP(CONCATENATE($E$6," ",S$9),'-RÅDATA_KVARTAL-'!$A$5:$DS$385,40,FALSE),"")</f>
        <v>48308</v>
      </c>
      <c r="T51" s="37"/>
      <c r="U51" s="37">
        <f>IF(VLOOKUP(CONCATENATE($E$6," ",U$9),'-RÅDATA_KVARTAL-'!$A$5:$DS$385,40,FALSE)&gt;0,VLOOKUP(CONCATENATE($E$6," ",U$9),'-RÅDATA_KVARTAL-'!$A$5:$DS$385,40,FALSE),"")</f>
        <v>46337</v>
      </c>
      <c r="V51" s="37"/>
      <c r="W51" s="37">
        <f>IF(VLOOKUP(CONCATENATE($E$6," ",W$9),'-RÅDATA_KVARTAL-'!$A$5:$DS$385,40,FALSE)&gt;0,VLOOKUP(CONCATENATE($E$6," ",W$9),'-RÅDATA_KVARTAL-'!$A$5:$DS$385,40,FALSE),"")</f>
        <v>45059</v>
      </c>
      <c r="X51" s="37"/>
      <c r="Y51" s="37">
        <f>IF(VLOOKUP(CONCATENATE($E$6," ",Y$9),'-RÅDATA_KVARTAL-'!$A$5:$DS$385,40,FALSE)&gt;0,VLOOKUP(CONCATENATE($E$6," ",Y$9),'-RÅDATA_KVARTAL-'!$A$5:$DS$385,40,FALSE),"")</f>
        <v>47358</v>
      </c>
      <c r="Z51" s="37"/>
      <c r="AA51" s="37">
        <f>IF(VLOOKUP(CONCATENATE($E$6," ",AA$9),'-RÅDATA_KVARTAL-'!$A$5:$DS$385,40,FALSE)&gt;0,VLOOKUP(CONCATENATE($E$6," ",AA$9),'-RÅDATA_KVARTAL-'!$A$5:$DS$385,40,FALSE),"")</f>
        <v>50061</v>
      </c>
      <c r="AB51" s="37"/>
      <c r="AC51" s="37">
        <f>IF(VLOOKUP(CONCATENATE($E$6," ",AC$9),'-RÅDATA_KVARTAL-'!$A$5:$DS$385,40,FALSE)&gt;0,VLOOKUP(CONCATENATE($E$6," ",AC$9),'-RÅDATA_KVARTAL-'!$A$5:$DS$385,40,FALSE),"")</f>
        <v>562422</v>
      </c>
      <c r="AD51" s="147"/>
      <c r="AE51" s="146"/>
      <c r="AF51" s="37">
        <f>IF(VLOOKUP(CONCATENATE($AF$6," ",AF$9),'-RÅDATA_KVARTAL-'!$A$5:$DS$385,40,FALSE)&gt;0,VLOOKUP(CONCATENATE($AF$6," ",AF$9),'-RÅDATA_KVARTAL-'!$A$5:$DS$385,40,FALSE),"")</f>
        <v>51901</v>
      </c>
      <c r="AG51" s="117"/>
      <c r="AH51" s="37">
        <f>IF(VLOOKUP(CONCATENATE($AF$6," ",AH$9),'-RÅDATA_KVARTAL-'!$A$5:$DS$385,40,FALSE)&gt;0,VLOOKUP(CONCATENATE($AF$6," ",AH$9),'-RÅDATA_KVARTAL-'!$A$5:$DS$385,40,FALSE),"")</f>
        <v>51958</v>
      </c>
      <c r="AI51" s="37"/>
      <c r="AJ51" s="37">
        <f>IF(VLOOKUP(CONCATENATE($AF$6," ",AJ$9),'-RÅDATA_KVARTAL-'!$A$5:$DS$385,40,FALSE)&gt;0,VLOOKUP(CONCATENATE($AF$6," ",AJ$9),'-RÅDATA_KVARTAL-'!$A$5:$DS$385,40,FALSE),"")</f>
        <v>57114</v>
      </c>
      <c r="AK51" s="37"/>
      <c r="AL51" s="37">
        <f>IF(VLOOKUP(CONCATENATE($AF$6," ",AL$9),'-RÅDATA_KVARTAL-'!$A$5:$DS$385,40,FALSE)&gt;0,VLOOKUP(CONCATENATE($AF$6," ",AL$9),'-RÅDATA_KVARTAL-'!$A$5:$DS$385,40,FALSE),"")</f>
        <v>52775</v>
      </c>
      <c r="AM51" s="37"/>
      <c r="AN51" s="37">
        <f>IF(VLOOKUP(CONCATENATE($AF$6," ",AN$9),'-RÅDATA_KVARTAL-'!$A$5:$DS$385,40,FALSE)&gt;0,VLOOKUP(CONCATENATE($AF$6," ",AN$9),'-RÅDATA_KVARTAL-'!$A$5:$DS$385,40,FALSE),"")</f>
        <v>50340</v>
      </c>
      <c r="AO51" s="37"/>
      <c r="AP51" s="37">
        <f>IF(VLOOKUP(CONCATENATE($AF$6," ",AP$9),'-RÅDATA_KVARTAL-'!$A$5:$DS$385,40,FALSE)&gt;0,VLOOKUP(CONCATENATE($AF$6," ",AP$9),'-RÅDATA_KVARTAL-'!$A$5:$DS$385,40,FALSE),"")</f>
        <v>44873</v>
      </c>
      <c r="AQ51" s="37"/>
      <c r="AR51" s="37">
        <f>IF(VLOOKUP(CONCATENATE($AF$6," ",AR$9),'-RÅDATA_KVARTAL-'!$A$5:$DS$385,40,FALSE)&gt;0,VLOOKUP(CONCATENATE($AF$6," ",AR$9),'-RÅDATA_KVARTAL-'!$A$5:$DS$385,40,FALSE),"")</f>
        <v>43649</v>
      </c>
      <c r="AS51" s="37"/>
      <c r="AT51" s="37">
        <f>IF(VLOOKUP(CONCATENATE($AF$6," ",AT$9),'-RÅDATA_KVARTAL-'!$A$5:$DS$385,40,FALSE)&gt;0,VLOOKUP(CONCATENATE($AF$6," ",AT$9),'-RÅDATA_KVARTAL-'!$A$5:$DS$385,40,FALSE),"")</f>
        <v>46410</v>
      </c>
      <c r="AU51" s="37"/>
      <c r="AV51" s="37">
        <f>IF(VLOOKUP(CONCATENATE($AF$6," ",AV$9),'-RÅDATA_KVARTAL-'!$A$5:$DS$385,40,FALSE)&gt;0,VLOOKUP(CONCATENATE($AF$6," ",AV$9),'-RÅDATA_KVARTAL-'!$A$5:$DS$385,40,FALSE),"")</f>
        <v>50577</v>
      </c>
      <c r="AW51" s="37"/>
      <c r="AX51" s="37">
        <f>IF(VLOOKUP(CONCATENATE($AF$6," ",AX$9),'-RÅDATA_KVARTAL-'!$A$5:$DS$385,40,FALSE)&gt;0,VLOOKUP(CONCATENATE($AF$6," ",AX$9),'-RÅDATA_KVARTAL-'!$A$5:$DS$385,40,FALSE),"")</f>
        <v>53010</v>
      </c>
      <c r="AY51" s="37"/>
      <c r="AZ51" s="37">
        <f>IF(VLOOKUP(CONCATENATE($AF$6," ",AZ$9),'-RÅDATA_KVARTAL-'!$A$5:$DS$385,40,FALSE)&gt;0,VLOOKUP(CONCATENATE($AF$6," ",AZ$9),'-RÅDATA_KVARTAL-'!$A$5:$DS$385,40,FALSE),"")</f>
        <v>49539</v>
      </c>
      <c r="BA51" s="37"/>
      <c r="BB51" s="37">
        <f>IF(VLOOKUP(CONCATENATE($AF$6," ",BB$9),'-RÅDATA_KVARTAL-'!$A$5:$DS$385,40,FALSE)&gt;0,VLOOKUP(CONCATENATE($AF$6," ",BB$9),'-RÅDATA_KVARTAL-'!$A$5:$DS$385,40,FALSE),"")</f>
        <v>52240</v>
      </c>
      <c r="BC51" s="37"/>
      <c r="BD51" s="37">
        <f>IF(VLOOKUP(CONCATENATE($AF$6," ",BD$9),'-RÅDATA_KVARTAL-'!$A$5:$DS$385,40,FALSE)&gt;0,VLOOKUP(CONCATENATE($AF$6," ",BD$9),'-RÅDATA_KVARTAL-'!$A$5:$DS$385,40,FALSE),"")</f>
        <v>604386</v>
      </c>
      <c r="BE51" s="147"/>
      <c r="BF51" s="146"/>
      <c r="BG51" s="37">
        <f>IF(VLOOKUP(CONCATENATE($BG$6," ",BG$9),'-RÅDATA_KVARTAL-'!$A$5:$DS$385,40,FALSE)&gt;0,VLOOKUP(CONCATENATE($BG$6," ",BG$9),'-RÅDATA_KVARTAL-'!$A$5:$DS$385,40,FALSE),"")</f>
        <v>52584</v>
      </c>
      <c r="BH51" s="117"/>
      <c r="BI51" s="37">
        <f>IF(VLOOKUP(CONCATENATE($BG$6," ",BI$9),'-RÅDATA_KVARTAL-'!$A$5:$DS$385,40,FALSE)&gt;0,VLOOKUP(CONCATENATE($BG$6," ",BI$9),'-RÅDATA_KVARTAL-'!$A$5:$DS$385,40,FALSE),"")</f>
        <v>48876</v>
      </c>
      <c r="BJ51" s="37"/>
      <c r="BK51" s="37">
        <f>IF(VLOOKUP(CONCATENATE($BG$6," ",BK$9),'-RÅDATA_KVARTAL-'!$A$5:$DS$385,40,FALSE)&gt;0,VLOOKUP(CONCATENATE($BG$6," ",BK$9),'-RÅDATA_KVARTAL-'!$A$5:$DS$385,40,FALSE),"")</f>
        <v>56697</v>
      </c>
      <c r="BL51" s="37"/>
      <c r="BM51" s="37">
        <f>IF(VLOOKUP(CONCATENATE($BG$6," ",BM$9),'-RÅDATA_KVARTAL-'!$A$5:$DS$385,40,FALSE)&gt;0,VLOOKUP(CONCATENATE($BG$6," ",BM$9),'-RÅDATA_KVARTAL-'!$A$5:$DS$385,40,FALSE),"")</f>
        <v>49964</v>
      </c>
      <c r="BN51" s="37"/>
      <c r="BO51" s="37">
        <f>IF(VLOOKUP(CONCATENATE($BG$6," ",BO$9),'-RÅDATA_KVARTAL-'!$A$5:$DS$385,40,FALSE)&gt;0,VLOOKUP(CONCATENATE($BG$6," ",BO$9),'-RÅDATA_KVARTAL-'!$A$5:$DS$385,40,FALSE),"")</f>
        <v>51614</v>
      </c>
      <c r="BP51" s="37"/>
      <c r="BQ51" s="37">
        <f>IF(VLOOKUP(CONCATENATE($BG$6," ",BQ$9),'-RÅDATA_KVARTAL-'!$A$5:$DS$385,40,FALSE)&gt;0,VLOOKUP(CONCATENATE($BG$6," ",BQ$9),'-RÅDATA_KVARTAL-'!$A$5:$DS$385,40,FALSE),"")</f>
        <v>50839</v>
      </c>
      <c r="BR51" s="37"/>
      <c r="BS51" s="37">
        <f>IF(VLOOKUP(CONCATENATE($BG$6," ",BS$9),'-RÅDATA_KVARTAL-'!$A$5:$DS$385,40,FALSE)&gt;0,VLOOKUP(CONCATENATE($BG$6," ",BS$9),'-RÅDATA_KVARTAL-'!$A$5:$DS$385,40,FALSE),"")</f>
        <v>49342</v>
      </c>
      <c r="BT51" s="37"/>
      <c r="BU51" s="37">
        <f>IF(VLOOKUP(CONCATENATE($BG$6," ",BU$9),'-RÅDATA_KVARTAL-'!$A$5:$DS$385,40,FALSE)&gt;0,VLOOKUP(CONCATENATE($BG$6," ",BU$9),'-RÅDATA_KVARTAL-'!$A$5:$DS$385,40,FALSE),"")</f>
        <v>50220</v>
      </c>
      <c r="BV51" s="37"/>
      <c r="BW51" s="37">
        <f>IF(VLOOKUP(CONCATENATE($BG$6," ",BW$9),'-RÅDATA_KVARTAL-'!$A$5:$DS$385,40,FALSE)&gt;0,VLOOKUP(CONCATENATE($BG$6," ",BW$9),'-RÅDATA_KVARTAL-'!$A$5:$DS$385,40,FALSE),"")</f>
        <v>52113</v>
      </c>
      <c r="BX51" s="37"/>
      <c r="BY51" s="37">
        <f>IF(VLOOKUP(CONCATENATE($BG$6," ",BY$9),'-RÅDATA_KVARTAL-'!$A$5:$DS$385,40,FALSE)&gt;0,VLOOKUP(CONCATENATE($BG$6," ",BY$9),'-RÅDATA_KVARTAL-'!$A$5:$DS$385,40,FALSE),"")</f>
        <v>52073</v>
      </c>
      <c r="BZ51" s="37"/>
      <c r="CA51" s="37">
        <f>IF(VLOOKUP(CONCATENATE($BG$6," ",CA$9),'-RÅDATA_KVARTAL-'!$A$5:$DS$385,40,FALSE)&gt;0,VLOOKUP(CONCATENATE($BG$6," ",CA$9),'-RÅDATA_KVARTAL-'!$A$5:$DS$385,40,FALSE),"")</f>
        <v>47931</v>
      </c>
      <c r="CB51" s="37"/>
      <c r="CC51" s="37">
        <f>IF(VLOOKUP(CONCATENATE($BG$6," ",CC$9),'-RÅDATA_KVARTAL-'!$A$5:$DS$385,40,FALSE)&gt;0,VLOOKUP(CONCATENATE($BG$6," ",CC$9),'-RÅDATA_KVARTAL-'!$A$5:$DS$385,40,FALSE),"")</f>
        <v>52528</v>
      </c>
      <c r="CD51" s="37"/>
      <c r="CE51" s="37">
        <f>IF(VLOOKUP(CONCATENATE($BG$6," ",CE$9),'-RÅDATA_KVARTAL-'!$A$5:$DS$385,40,FALSE)&gt;0,VLOOKUP(CONCATENATE($BG$6," ",CE$9),'-RÅDATA_KVARTAL-'!$A$5:$DS$385,40,FALSE),"")</f>
        <v>614781</v>
      </c>
      <c r="CF51" s="147"/>
      <c r="CG51" s="146"/>
      <c r="CH51" s="37">
        <f>IF(VLOOKUP(CONCATENATE($CH$6," ",CH$9),'-RÅDATA_KVARTAL-'!$A$5:$DS$385,40,FALSE)&gt;0,VLOOKUP(CONCATENATE($CH$6," ",CH$9),'-RÅDATA_KVARTAL-'!$A$5:$DS$385,40,FALSE),"")</f>
        <v>49540</v>
      </c>
      <c r="CI51" s="117"/>
      <c r="CJ51" s="37">
        <f>IF(VLOOKUP(CONCATENATE($CH$6," ",CJ$9),'-RÅDATA_KVARTAL-'!$A$5:$DS$385,40,FALSE)&gt;0,VLOOKUP(CONCATENATE($CH$6," ",CJ$9),'-RÅDATA_KVARTAL-'!$A$5:$DS$385,40,FALSE),"")</f>
        <v>52888</v>
      </c>
      <c r="CK51" s="37"/>
      <c r="CL51" s="37">
        <f>IF(VLOOKUP(CONCATENATE($CH$6," ",CL$9),'-RÅDATA_KVARTAL-'!$A$5:$DS$385,40,FALSE)&gt;0,VLOOKUP(CONCATENATE($CH$6," ",CL$9),'-RÅDATA_KVARTAL-'!$A$5:$DS$385,40,FALSE),"")</f>
        <v>53848</v>
      </c>
      <c r="CM51" s="37"/>
      <c r="CN51" s="37">
        <f>IF(VLOOKUP(CONCATENATE($CH$6," ",CN$9),'-RÅDATA_KVARTAL-'!$A$5:$DS$385,40,FALSE)&gt;0,VLOOKUP(CONCATENATE($CH$6," ",CN$9),'-RÅDATA_KVARTAL-'!$A$5:$DS$385,40,FALSE),"")</f>
        <v>53777</v>
      </c>
      <c r="CO51" s="37"/>
      <c r="CP51" s="37">
        <f>IF(VLOOKUP(CONCATENATE($CH$6," ",CP$9),'-RÅDATA_KVARTAL-'!$A$5:$DS$385,40,FALSE)&gt;0,VLOOKUP(CONCATENATE($CH$6," ",CP$9),'-RÅDATA_KVARTAL-'!$A$5:$DS$385,40,FALSE),"")</f>
        <v>54016</v>
      </c>
      <c r="CQ51" s="37"/>
      <c r="CR51" s="37">
        <f>IF(VLOOKUP(CONCATENATE($CH$6," ",CR$9),'-RÅDATA_KVARTAL-'!$A$5:$DS$385,40,FALSE)&gt;0,VLOOKUP(CONCATENATE($CH$6," ",CR$9),'-RÅDATA_KVARTAL-'!$A$5:$DS$385,40,FALSE),"")</f>
        <v>50753</v>
      </c>
      <c r="CS51" s="37"/>
      <c r="CT51" s="37">
        <f>IF(VLOOKUP(CONCATENATE($CH$6," ",CT$9),'-RÅDATA_KVARTAL-'!$A$5:$DS$385,40,FALSE)&gt;0,VLOOKUP(CONCATENATE($CH$6," ",CT$9),'-RÅDATA_KVARTAL-'!$A$5:$DS$385,40,FALSE),"")</f>
        <v>51803</v>
      </c>
      <c r="CU51" s="37"/>
      <c r="CV51" s="37">
        <f>IF(VLOOKUP(CONCATENATE($CH$6," ",CV$9),'-RÅDATA_KVARTAL-'!$A$5:$DS$385,40,FALSE)&gt;0,VLOOKUP(CONCATENATE($CH$6," ",CV$9),'-RÅDATA_KVARTAL-'!$A$5:$DS$385,40,FALSE),"")</f>
        <v>56204</v>
      </c>
      <c r="CW51" s="37"/>
      <c r="CX51" s="37">
        <f>IF(VLOOKUP(CONCATENATE($CH$6," ",CX$9),'-RÅDATA_KVARTAL-'!$A$5:$DS$385,40,FALSE)&gt;0,VLOOKUP(CONCATENATE($CH$6," ",CX$9),'-RÅDATA_KVARTAL-'!$A$5:$DS$385,40,FALSE),"")</f>
        <v>53790</v>
      </c>
      <c r="CY51" s="37"/>
      <c r="CZ51" s="37">
        <f>IF(VLOOKUP(CONCATENATE($CH$6," ",CZ$9),'-RÅDATA_KVARTAL-'!$A$5:$DS$385,40,FALSE)&gt;0,VLOOKUP(CONCATENATE($CH$6," ",CZ$9),'-RÅDATA_KVARTAL-'!$A$5:$DS$385,40,FALSE),"")</f>
        <v>49309</v>
      </c>
      <c r="DA51" s="37"/>
      <c r="DB51" s="37">
        <f>IF(VLOOKUP(CONCATENATE($CH$6," ",DB$9),'-RÅDATA_KVARTAL-'!$A$5:$DS$385,40,FALSE)&gt;0,VLOOKUP(CONCATENATE($CH$6," ",DB$9),'-RÅDATA_KVARTAL-'!$A$5:$DS$385,40,FALSE),"")</f>
        <v>45592</v>
      </c>
      <c r="DC51" s="37"/>
      <c r="DD51" s="37">
        <f>IF(VLOOKUP(CONCATENATE($CH$6," ",DD$9),'-RÅDATA_KVARTAL-'!$A$5:$DS$385,40,FALSE)&gt;0,VLOOKUP(CONCATENATE($CH$6," ",DD$9),'-RÅDATA_KVARTAL-'!$A$5:$DS$385,40,FALSE),"")</f>
        <v>53799</v>
      </c>
      <c r="DE51" s="37"/>
      <c r="DF51" s="37">
        <f>IF(VLOOKUP(CONCATENATE($CH$6," ",DF$9),'-RÅDATA_KVARTAL-'!$A$5:$DS$385,40,FALSE)&gt;0,VLOOKUP(CONCATENATE($CH$6," ",DF$9),'-RÅDATA_KVARTAL-'!$A$5:$DS$385,40,FALSE),"")</f>
        <v>625319</v>
      </c>
      <c r="DG51" s="147"/>
      <c r="DH51" s="146"/>
      <c r="DI51" s="37">
        <f>IF(VLOOKUP(CONCATENATE($DI$6," ",DI$9),'-RÅDATA_KVARTAL-'!$A$5:$DS$385,40,FALSE)&gt;0,VLOOKUP(CONCATENATE($DI$6," ",DI$9),'-RÅDATA_KVARTAL-'!$A$5:$DS$385,40,FALSE),"")</f>
        <v>56743</v>
      </c>
      <c r="DJ51" s="117"/>
      <c r="DK51" s="37">
        <f>IF(VLOOKUP(CONCATENATE($DI$6," ",DK$9),'-RÅDATA_KVARTAL-'!$A$5:$DS$385,40,FALSE)&gt;0,VLOOKUP(CONCATENATE($DI$6," ",DK$9),'-RÅDATA_KVARTAL-'!$A$5:$DS$385,40,FALSE),"")</f>
        <v>53869</v>
      </c>
      <c r="DL51" s="37"/>
      <c r="DM51" s="37">
        <f>IF(VLOOKUP(CONCATENATE($DI$6," ",DM$9),'-RÅDATA_KVARTAL-'!$A$5:$DS$385,40,FALSE)&gt;0,VLOOKUP(CONCATENATE($DI$6," ",DM$9),'-RÅDATA_KVARTAL-'!$A$5:$DS$385,40,FALSE),"")</f>
        <v>58886</v>
      </c>
      <c r="DN51" s="37"/>
      <c r="DO51" s="37">
        <f>IF(VLOOKUP(CONCATENATE($DI$6," ",DO$9),'-RÅDATA_KVARTAL-'!$A$5:$DS$385,40,FALSE)&gt;0,VLOOKUP(CONCATENATE($DI$6," ",DO$9),'-RÅDATA_KVARTAL-'!$A$5:$DS$385,40,FALSE),"")</f>
        <v>51859</v>
      </c>
      <c r="DP51" s="37"/>
      <c r="DQ51" s="37">
        <f>IF(VLOOKUP(CONCATENATE($DI$6," ",DQ$9),'-RÅDATA_KVARTAL-'!$A$5:$DS$385,40,FALSE)&gt;0,VLOOKUP(CONCATENATE($DI$6," ",DQ$9),'-RÅDATA_KVARTAL-'!$A$5:$DS$385,40,FALSE),"")</f>
        <v>53565</v>
      </c>
      <c r="DR51" s="37"/>
      <c r="DS51" s="37">
        <f>IF(VLOOKUP(CONCATENATE($DI$6," ",DS$9),'-RÅDATA_KVARTAL-'!$A$5:$DS$385,40,FALSE)&gt;0,VLOOKUP(CONCATENATE($DI$6," ",DS$9),'-RÅDATA_KVARTAL-'!$A$5:$DS$385,40,FALSE),"")</f>
        <v>51867</v>
      </c>
      <c r="DT51" s="37"/>
      <c r="DU51" s="37" t="str">
        <f>IF(VLOOKUP(CONCATENATE($DI$6," ",DU$9),'-RÅDATA_KVARTAL-'!$A$5:$DS$385,40,FALSE)&gt;0,VLOOKUP(CONCATENATE($DI$6," ",DU$9),'-RÅDATA_KVARTAL-'!$A$5:$DS$385,40,FALSE),"")</f>
        <v/>
      </c>
      <c r="DV51" s="37"/>
      <c r="DW51" s="37" t="str">
        <f>IF(VLOOKUP(CONCATENATE($DI$6," ",DW$9),'-RÅDATA_KVARTAL-'!$A$5:$DS$385,40,FALSE)&gt;0,VLOOKUP(CONCATENATE($DI$6," ",DW$9),'-RÅDATA_KVARTAL-'!$A$5:$DS$385,40,FALSE),"")</f>
        <v/>
      </c>
      <c r="DX51" s="37"/>
      <c r="DY51" s="37" t="str">
        <f>IF(VLOOKUP(CONCATENATE($DI$6," ",DY$9),'-RÅDATA_KVARTAL-'!$A$5:$DS$385,40,FALSE)&gt;0,VLOOKUP(CONCATENATE($DI$6," ",DY$9),'-RÅDATA_KVARTAL-'!$A$5:$DS$385,40,FALSE),"")</f>
        <v/>
      </c>
      <c r="DZ51" s="37"/>
      <c r="EA51" s="37" t="str">
        <f>IF(VLOOKUP(CONCATENATE($DI$6," ",EA$9),'-RÅDATA_KVARTAL-'!$A$5:$DS$385,40,FALSE)&gt;0,VLOOKUP(CONCATENATE($DI$6," ",EA$9),'-RÅDATA_KVARTAL-'!$A$5:$DS$385,40,FALSE),"")</f>
        <v/>
      </c>
      <c r="EB51" s="37"/>
      <c r="EC51" s="37" t="str">
        <f>IF(VLOOKUP(CONCATENATE($DI$6," ",EC$9),'-RÅDATA_KVARTAL-'!$A$5:$DS$385,40,FALSE)&gt;0,VLOOKUP(CONCATENATE($DI$6," ",EC$9),'-RÅDATA_KVARTAL-'!$A$5:$DS$385,40,FALSE),"")</f>
        <v/>
      </c>
      <c r="ED51" s="37"/>
      <c r="EE51" s="37" t="str">
        <f>IF(VLOOKUP(CONCATENATE($DI$6," ",EE$9),'-RÅDATA_KVARTAL-'!$A$5:$DS$385,40,FALSE)&gt;0,VLOOKUP(CONCATENATE($DI$6," ",EE$9),'-RÅDATA_KVARTAL-'!$A$5:$DS$385,40,FALSE),"")</f>
        <v/>
      </c>
      <c r="EF51" s="37"/>
      <c r="EG51" s="37">
        <f>IF(VLOOKUP(CONCATENATE($DI$6," ",EG$9),'-RÅDATA_KVARTAL-'!$A$5:$DS$385,40,FALSE)&gt;0,VLOOKUP(CONCATENATE($DI$6," ",EG$9),'-RÅDATA_KVARTAL-'!$A$5:$DS$385,40,FALSE),"")</f>
        <v>326789</v>
      </c>
      <c r="EH51" s="147"/>
      <c r="EI51" s="146"/>
      <c r="EJ51" s="37" t="str">
        <f>IF(VLOOKUP(CONCATENATE($EJ$6," ",EJ$9),'-RÅDATA_KVARTAL-'!$A$5:$DS$385,40,FALSE)&gt;0,VLOOKUP(CONCATENATE($EJ$6," ",EJ$9),'-RÅDATA_KVARTAL-'!$A$5:$DS$385,40,FALSE),"")</f>
        <v/>
      </c>
      <c r="EK51" s="117"/>
      <c r="EL51" s="37" t="str">
        <f>IF(VLOOKUP(CONCATENATE($EJ$6," ",EL$9),'-RÅDATA_KVARTAL-'!$A$5:$DS$385,40,FALSE)&gt;0,VLOOKUP(CONCATENATE($EJ$6," ",EL$9),'-RÅDATA_KVARTAL-'!$A$5:$DS$385,40,FALSE),"")</f>
        <v/>
      </c>
      <c r="EM51" s="37"/>
      <c r="EN51" s="37" t="str">
        <f>IF(VLOOKUP(CONCATENATE($EJ$6," ",EN$9),'-RÅDATA_KVARTAL-'!$A$5:$DS$385,40,FALSE)&gt;0,VLOOKUP(CONCATENATE($EJ$6," ",EN$9),'-RÅDATA_KVARTAL-'!$A$5:$DS$385,40,FALSE),"")</f>
        <v/>
      </c>
      <c r="EO51" s="37"/>
      <c r="EP51" s="37" t="str">
        <f>IF(VLOOKUP(CONCATENATE($EJ$6," ",EP$9),'-RÅDATA_KVARTAL-'!$A$5:$DS$385,40,FALSE)&gt;0,VLOOKUP(CONCATENATE($EJ$6," ",EP$9),'-RÅDATA_KVARTAL-'!$A$5:$DS$385,40,FALSE),"")</f>
        <v/>
      </c>
      <c r="EQ51" s="37"/>
      <c r="ER51" s="37" t="str">
        <f>IF(VLOOKUP(CONCATENATE($EJ$6," ",ER$9),'-RÅDATA_KVARTAL-'!$A$5:$DS$385,40,FALSE)&gt;0,VLOOKUP(CONCATENATE($EJ$6," ",ER$9),'-RÅDATA_KVARTAL-'!$A$5:$DS$385,40,FALSE),"")</f>
        <v/>
      </c>
      <c r="ES51" s="37"/>
      <c r="ET51" s="37" t="str">
        <f>IF(VLOOKUP(CONCATENATE($EJ$6," ",ET$9),'-RÅDATA_KVARTAL-'!$A$5:$DS$385,40,FALSE)&gt;0,VLOOKUP(CONCATENATE($EJ$6," ",ET$9),'-RÅDATA_KVARTAL-'!$A$5:$DS$385,40,FALSE),"")</f>
        <v/>
      </c>
      <c r="EU51" s="37"/>
      <c r="EV51" s="37" t="str">
        <f>IF(VLOOKUP(CONCATENATE($EJ$6," ",EV$9),'-RÅDATA_KVARTAL-'!$A$5:$DS$385,40,FALSE)&gt;0,VLOOKUP(CONCATENATE($EJ$6," ",EV$9),'-RÅDATA_KVARTAL-'!$A$5:$DS$385,40,FALSE),"")</f>
        <v/>
      </c>
      <c r="EW51" s="37"/>
      <c r="EX51" s="37" t="str">
        <f>IF(VLOOKUP(CONCATENATE($EJ$6," ",EX$9),'-RÅDATA_KVARTAL-'!$A$5:$DS$385,40,FALSE)&gt;0,VLOOKUP(CONCATENATE($EJ$6," ",EX$9),'-RÅDATA_KVARTAL-'!$A$5:$DS$385,40,FALSE),"")</f>
        <v/>
      </c>
      <c r="EY51" s="37"/>
      <c r="EZ51" s="37" t="str">
        <f>IF(VLOOKUP(CONCATENATE($EJ$6," ",EZ$9),'-RÅDATA_KVARTAL-'!$A$5:$DS$385,40,FALSE)&gt;0,VLOOKUP(CONCATENATE($EJ$6," ",EZ$9),'-RÅDATA_KVARTAL-'!$A$5:$DS$385,40,FALSE),"")</f>
        <v/>
      </c>
      <c r="FA51" s="37"/>
      <c r="FB51" s="37" t="str">
        <f>IF(VLOOKUP(CONCATENATE($EJ$6," ",FB$9),'-RÅDATA_KVARTAL-'!$A$5:$DS$385,40,FALSE)&gt;0,VLOOKUP(CONCATENATE($EJ$6," ",FB$9),'-RÅDATA_KVARTAL-'!$A$5:$DS$385,40,FALSE),"")</f>
        <v/>
      </c>
      <c r="FC51" s="37"/>
      <c r="FD51" s="37" t="str">
        <f>IF(VLOOKUP(CONCATENATE($EJ$6," ",FD$9),'-RÅDATA_KVARTAL-'!$A$5:$DS$385,40,FALSE)&gt;0,VLOOKUP(CONCATENATE($EJ$6," ",FD$9),'-RÅDATA_KVARTAL-'!$A$5:$DS$385,40,FALSE),"")</f>
        <v/>
      </c>
      <c r="FE51" s="37"/>
      <c r="FF51" s="37" t="str">
        <f>IF(VLOOKUP(CONCATENATE($EJ$6," ",FF$9),'-RÅDATA_KVARTAL-'!$A$5:$DS$385,40,FALSE)&gt;0,VLOOKUP(CONCATENATE($EJ$6," ",FF$9),'-RÅDATA_KVARTAL-'!$A$5:$DS$385,40,FALSE),"")</f>
        <v/>
      </c>
      <c r="FG51" s="37"/>
      <c r="FH51" s="37" t="str">
        <f>IF(VLOOKUP(CONCATENATE($EJ$6," ",FH$9),'-RÅDATA_KVARTAL-'!$A$5:$DS$385,40,FALSE)&gt;0,VLOOKUP(CONCATENATE($EJ$6," ",FH$9),'-RÅDATA_KVARTAL-'!$A$5:$DS$385,40,FALSE),"")</f>
        <v/>
      </c>
      <c r="FI51" s="147"/>
      <c r="FJ51" s="146"/>
      <c r="FK51" s="37" t="str">
        <f>IF(VLOOKUP(CONCATENATE($FK$6," ",FK$9),'-RÅDATA_KVARTAL-'!$A$5:$DS$385,40,FALSE)&gt;0,VLOOKUP(CONCATENATE($FK$6," ",FK$9),'-RÅDATA_KVARTAL-'!$A$5:$DS$385,40,FALSE),"")</f>
        <v/>
      </c>
      <c r="FL51" s="117"/>
      <c r="FM51" s="37" t="str">
        <f>IF(VLOOKUP(CONCATENATE($FK$6," ",FM$9),'-RÅDATA_KVARTAL-'!$A$5:$DS$385,40,FALSE)&gt;0,VLOOKUP(CONCATENATE($FK$6," ",FM$9),'-RÅDATA_KVARTAL-'!$A$5:$DS$385,40,FALSE),"")</f>
        <v/>
      </c>
      <c r="FN51" s="37"/>
      <c r="FO51" s="37" t="str">
        <f>IF(VLOOKUP(CONCATENATE($FK$6," ",FO$9),'-RÅDATA_KVARTAL-'!$A$5:$DS$385,40,FALSE)&gt;0,VLOOKUP(CONCATENATE($FK$6," ",FO$9),'-RÅDATA_KVARTAL-'!$A$5:$DS$385,40,FALSE),"")</f>
        <v/>
      </c>
      <c r="FP51" s="37"/>
      <c r="FQ51" s="37" t="str">
        <f>IF(VLOOKUP(CONCATENATE($FK$6," ",FQ$9),'-RÅDATA_KVARTAL-'!$A$5:$DS$385,40,FALSE)&gt;0,VLOOKUP(CONCATENATE($FK$6," ",FQ$9),'-RÅDATA_KVARTAL-'!$A$5:$DS$385,40,FALSE),"")</f>
        <v/>
      </c>
      <c r="FR51" s="37"/>
      <c r="FS51" s="37" t="str">
        <f>IF(VLOOKUP(CONCATENATE($FK$6," ",FS$9),'-RÅDATA_KVARTAL-'!$A$5:$DS$385,40,FALSE)&gt;0,VLOOKUP(CONCATENATE($FK$6," ",FS$9),'-RÅDATA_KVARTAL-'!$A$5:$DS$385,40,FALSE),"")</f>
        <v/>
      </c>
      <c r="FT51" s="37"/>
      <c r="FU51" s="37" t="str">
        <f>IF(VLOOKUP(CONCATENATE($FK$6," ",FU$9),'-RÅDATA_KVARTAL-'!$A$5:$DS$385,40,FALSE)&gt;0,VLOOKUP(CONCATENATE($FK$6," ",FU$9),'-RÅDATA_KVARTAL-'!$A$5:$DS$385,40,FALSE),"")</f>
        <v/>
      </c>
      <c r="FV51" s="37"/>
      <c r="FW51" s="37" t="str">
        <f>IF(VLOOKUP(CONCATENATE($FK$6," ",FW$9),'-RÅDATA_KVARTAL-'!$A$5:$DS$385,40,FALSE)&gt;0,VLOOKUP(CONCATENATE($FK$6," ",FW$9),'-RÅDATA_KVARTAL-'!$A$5:$DS$385,40,FALSE),"")</f>
        <v/>
      </c>
      <c r="FX51" s="37"/>
      <c r="FY51" s="37" t="str">
        <f>IF(VLOOKUP(CONCATENATE($FK$6," ",FY$9),'-RÅDATA_KVARTAL-'!$A$5:$DS$385,40,FALSE)&gt;0,VLOOKUP(CONCATENATE($FK$6," ",FY$9),'-RÅDATA_KVARTAL-'!$A$5:$DS$385,40,FALSE),"")</f>
        <v/>
      </c>
      <c r="FZ51" s="37"/>
      <c r="GA51" s="37" t="str">
        <f>IF(VLOOKUP(CONCATENATE($FK$6," ",GA$9),'-RÅDATA_KVARTAL-'!$A$5:$DS$385,40,FALSE)&gt;0,VLOOKUP(CONCATENATE($FK$6," ",GA$9),'-RÅDATA_KVARTAL-'!$A$5:$DS$385,40,FALSE),"")</f>
        <v/>
      </c>
      <c r="GB51" s="37"/>
      <c r="GC51" s="37" t="str">
        <f>IF(VLOOKUP(CONCATENATE($FK$6," ",GC$9),'-RÅDATA_KVARTAL-'!$A$5:$DS$385,40,FALSE)&gt;0,VLOOKUP(CONCATENATE($FK$6," ",GC$9),'-RÅDATA_KVARTAL-'!$A$5:$DS$385,40,FALSE),"")</f>
        <v/>
      </c>
      <c r="GD51" s="37"/>
      <c r="GE51" s="37" t="str">
        <f>IF(VLOOKUP(CONCATENATE($FK$6," ",GE$9),'-RÅDATA_KVARTAL-'!$A$5:$DS$385,40,FALSE)&gt;0,VLOOKUP(CONCATENATE($FK$6," ",GE$9),'-RÅDATA_KVARTAL-'!$A$5:$DS$385,40,FALSE),"")</f>
        <v/>
      </c>
      <c r="GF51" s="37"/>
      <c r="GG51" s="37" t="str">
        <f>IF(VLOOKUP(CONCATENATE($FK$6," ",GG$9),'-RÅDATA_KVARTAL-'!$A$5:$DS$385,40,FALSE)&gt;0,VLOOKUP(CONCATENATE($FK$6," ",GG$9),'-RÅDATA_KVARTAL-'!$A$5:$DS$385,40,FALSE),"")</f>
        <v/>
      </c>
      <c r="GH51" s="37"/>
      <c r="GI51" s="37" t="str">
        <f>IF(VLOOKUP(CONCATENATE($FK$6," ",GI$9),'-RÅDATA_KVARTAL-'!$A$5:$DS$385,40,FALSE)&gt;0,VLOOKUP(CONCATENATE($FK$6," ",GI$9),'-RÅDATA_KVARTAL-'!$A$5:$DS$385,40,FALSE),"")</f>
        <v/>
      </c>
      <c r="GJ51" s="147"/>
      <c r="GK51" s="146"/>
      <c r="GL51" s="37" t="str">
        <f>IF(VLOOKUP(CONCATENATE($GL$6," ",GL$9),'-RÅDATA_KVARTAL-'!$A$5:$DS$385,40,FALSE)&gt;0,VLOOKUP(CONCATENATE($GL$6," ",GL$9),'-RÅDATA_KVARTAL-'!$A$5:$DS$385,40,FALSE),"")</f>
        <v/>
      </c>
      <c r="GM51" s="117"/>
      <c r="GN51" s="37" t="str">
        <f>IF(VLOOKUP(CONCATENATE($GL$6," ",GN$9),'-RÅDATA_KVARTAL-'!$A$5:$DS$385,40,FALSE)&gt;0,VLOOKUP(CONCATENATE($GL$6," ",GN$9),'-RÅDATA_KVARTAL-'!$A$5:$DS$385,40,FALSE),"")</f>
        <v/>
      </c>
      <c r="GO51" s="37"/>
      <c r="GP51" s="37" t="str">
        <f>IF(VLOOKUP(CONCATENATE($GL$6," ",GP$9),'-RÅDATA_KVARTAL-'!$A$5:$DS$385,40,FALSE)&gt;0,VLOOKUP(CONCATENATE($GL$6," ",GP$9),'-RÅDATA_KVARTAL-'!$A$5:$DS$385,40,FALSE),"")</f>
        <v/>
      </c>
      <c r="GQ51" s="37"/>
      <c r="GR51" s="37" t="str">
        <f>IF(VLOOKUP(CONCATENATE($GL$6," ",GR$9),'-RÅDATA_KVARTAL-'!$A$5:$DS$385,40,FALSE)&gt;0,VLOOKUP(CONCATENATE($GL$6," ",GR$9),'-RÅDATA_KVARTAL-'!$A$5:$DS$385,40,FALSE),"")</f>
        <v/>
      </c>
      <c r="GS51" s="37"/>
      <c r="GT51" s="37" t="str">
        <f>IF(VLOOKUP(CONCATENATE($GL$6," ",GT$9),'-RÅDATA_KVARTAL-'!$A$5:$DS$385,40,FALSE)&gt;0,VLOOKUP(CONCATENATE($GL$6," ",GT$9),'-RÅDATA_KVARTAL-'!$A$5:$DS$385,40,FALSE),"")</f>
        <v/>
      </c>
      <c r="GU51" s="37"/>
      <c r="GV51" s="37" t="str">
        <f>IF(VLOOKUP(CONCATENATE($GL$6," ",GV$9),'-RÅDATA_KVARTAL-'!$A$5:$DS$385,40,FALSE)&gt;0,VLOOKUP(CONCATENATE($GL$6," ",GV$9),'-RÅDATA_KVARTAL-'!$A$5:$DS$385,40,FALSE),"")</f>
        <v/>
      </c>
      <c r="GW51" s="37"/>
      <c r="GX51" s="37" t="str">
        <f>IF(VLOOKUP(CONCATENATE($GL$6," ",GX$9),'-RÅDATA_KVARTAL-'!$A$5:$DS$385,40,FALSE)&gt;0,VLOOKUP(CONCATENATE($GL$6," ",GX$9),'-RÅDATA_KVARTAL-'!$A$5:$DS$385,40,FALSE),"")</f>
        <v/>
      </c>
      <c r="GY51" s="37"/>
      <c r="GZ51" s="37" t="str">
        <f>IF(VLOOKUP(CONCATENATE($GL$6," ",GZ$9),'-RÅDATA_KVARTAL-'!$A$5:$DS$385,40,FALSE)&gt;0,VLOOKUP(CONCATENATE($GL$6," ",GZ$9),'-RÅDATA_KVARTAL-'!$A$5:$DS$385,40,FALSE),"")</f>
        <v/>
      </c>
      <c r="HA51" s="37"/>
      <c r="HB51" s="37" t="str">
        <f>IF(VLOOKUP(CONCATENATE($GL$6," ",HB$9),'-RÅDATA_KVARTAL-'!$A$5:$DS$385,40,FALSE)&gt;0,VLOOKUP(CONCATENATE($GL$6," ",HB$9),'-RÅDATA_KVARTAL-'!$A$5:$DS$385,40,FALSE),"")</f>
        <v/>
      </c>
      <c r="HC51" s="37"/>
      <c r="HD51" s="37" t="str">
        <f>IF(VLOOKUP(CONCATENATE($GL$6," ",HD$9),'-RÅDATA_KVARTAL-'!$A$5:$DS$385,40,FALSE)&gt;0,VLOOKUP(CONCATENATE($GL$6," ",HD$9),'-RÅDATA_KVARTAL-'!$A$5:$DS$385,40,FALSE),"")</f>
        <v/>
      </c>
      <c r="HE51" s="37"/>
      <c r="HF51" s="37" t="str">
        <f>IF(VLOOKUP(CONCATENATE($GL$6," ",HF$9),'-RÅDATA_KVARTAL-'!$A$5:$DS$385,40,FALSE)&gt;0,VLOOKUP(CONCATENATE($GL$6," ",HF$9),'-RÅDATA_KVARTAL-'!$A$5:$DS$385,40,FALSE),"")</f>
        <v/>
      </c>
      <c r="HG51" s="37"/>
      <c r="HH51" s="37" t="str">
        <f>IF(VLOOKUP(CONCATENATE($GL$6," ",HH$9),'-RÅDATA_KVARTAL-'!$A$5:$DS$385,40,FALSE)&gt;0,VLOOKUP(CONCATENATE($GL$6," ",HH$9),'-RÅDATA_KVARTAL-'!$A$5:$DS$385,40,FALSE),"")</f>
        <v/>
      </c>
      <c r="HI51" s="37"/>
      <c r="HJ51" s="37" t="str">
        <f>IF(VLOOKUP(CONCATENATE($GL$6," ",HJ$9),'-RÅDATA_KVARTAL-'!$A$5:$DS$385,40,FALSE)&gt;0,VLOOKUP(CONCATENATE($GL$6," ",HJ$9),'-RÅDATA_KVARTAL-'!$A$5:$DS$385,40,FALSE),"")</f>
        <v/>
      </c>
      <c r="HK51" s="147"/>
      <c r="HL51" s="148"/>
      <c r="HM51" s="103" t="s">
        <v>358</v>
      </c>
      <c r="HN51" s="15"/>
    </row>
    <row r="52" spans="2:222" ht="10.5" customHeight="1" x14ac:dyDescent="0.2">
      <c r="B52" s="90">
        <v>3</v>
      </c>
      <c r="C52" s="90"/>
      <c r="D52" s="92" t="s">
        <v>69</v>
      </c>
      <c r="E52" s="156">
        <f>IF(VLOOKUP(CONCATENATE($E$6," ",E$9),'-RÅDATA_KVARTAL-'!$A$5:$DS$385,44,FALSE)&gt;0,VLOOKUP(CONCATENATE($E$6," ",E$9),'-RÅDATA_KVARTAL-'!$A$5:$DS$385,44,FALSE),"")</f>
        <v>63.357429718875501</v>
      </c>
      <c r="F52" s="120"/>
      <c r="G52" s="156">
        <f>IF(VLOOKUP(CONCATENATE($E$6," ",G$9),'-RÅDATA_KVARTAL-'!$A$5:$DS$385,44,FALSE)&gt;0,VLOOKUP(CONCATENATE($E$6," ",G$9),'-RÅDATA_KVARTAL-'!$A$5:$DS$385,44,FALSE),"")</f>
        <v>65.228500939849624</v>
      </c>
      <c r="H52" s="156"/>
      <c r="I52" s="156">
        <f>IF(VLOOKUP(CONCATENATE($E$6," ",I$9),'-RÅDATA_KVARTAL-'!$A$5:$DS$385,44,FALSE)&gt;0,VLOOKUP(CONCATENATE($E$6," ",I$9),'-RÅDATA_KVARTAL-'!$A$5:$DS$385,44,FALSE),"")</f>
        <v>67.851992253492114</v>
      </c>
      <c r="J52" s="156"/>
      <c r="K52" s="156">
        <f>IF(VLOOKUP(CONCATENATE($E$6," ",K$9),'-RÅDATA_KVARTAL-'!$A$5:$DS$385,44,FALSE)&gt;0,VLOOKUP(CONCATENATE($E$6," ",K$9),'-RÅDATA_KVARTAL-'!$A$5:$DS$385,44,FALSE),"")</f>
        <v>65.496544698659179</v>
      </c>
      <c r="L52" s="156"/>
      <c r="M52" s="156">
        <f>IF(VLOOKUP(CONCATENATE($E$6," ",M$9),'-RÅDATA_KVARTAL-'!$A$5:$DS$385,44,FALSE)&gt;0,VLOOKUP(CONCATENATE($E$6," ",M$9),'-RÅDATA_KVARTAL-'!$A$5:$DS$385,44,FALSE),"")</f>
        <v>62.918113875636884</v>
      </c>
      <c r="N52" s="156"/>
      <c r="O52" s="156">
        <f>IF(VLOOKUP(CONCATENATE($E$6," ",O$9),'-RÅDATA_KVARTAL-'!$A$5:$DS$385,44,FALSE)&gt;0,VLOOKUP(CONCATENATE($E$6," ",O$9),'-RÅDATA_KVARTAL-'!$A$5:$DS$385,44,FALSE),"")</f>
        <v>63.860211139424827</v>
      </c>
      <c r="P52" s="156"/>
      <c r="Q52" s="156">
        <f>IF(VLOOKUP(CONCATENATE($E$6," ",Q$9),'-RÅDATA_KVARTAL-'!$A$5:$DS$385,44,FALSE)&gt;0,VLOOKUP(CONCATENATE($E$6," ",Q$9),'-RÅDATA_KVARTAL-'!$A$5:$DS$385,44,FALSE),"")</f>
        <v>70.104329602575589</v>
      </c>
      <c r="R52" s="156"/>
      <c r="S52" s="156">
        <f>IF(VLOOKUP(CONCATENATE($E$6," ",S$9),'-RÅDATA_KVARTAL-'!$A$5:$DS$385,44,FALSE)&gt;0,VLOOKUP(CONCATENATE($E$6," ",S$9),'-RÅDATA_KVARTAL-'!$A$5:$DS$385,44,FALSE),"")</f>
        <v>66.417356394533513</v>
      </c>
      <c r="T52" s="156"/>
      <c r="U52" s="156">
        <f>IF(VLOOKUP(CONCATENATE($E$6," ",U$9),'-RÅDATA_KVARTAL-'!$A$5:$DS$385,44,FALSE)&gt;0,VLOOKUP(CONCATENATE($E$6," ",U$9),'-RÅDATA_KVARTAL-'!$A$5:$DS$385,44,FALSE),"")</f>
        <v>64.14047035698961</v>
      </c>
      <c r="V52" s="156"/>
      <c r="W52" s="156">
        <f>IF(VLOOKUP(CONCATENATE($E$6," ",W$9),'-RÅDATA_KVARTAL-'!$A$5:$DS$385,44,FALSE)&gt;0,VLOOKUP(CONCATENATE($E$6," ",W$9),'-RÅDATA_KVARTAL-'!$A$5:$DS$385,44,FALSE),"")</f>
        <v>58.929155277716013</v>
      </c>
      <c r="X52" s="156"/>
      <c r="Y52" s="156">
        <f>IF(VLOOKUP(CONCATENATE($E$6," ",Y$9),'-RÅDATA_KVARTAL-'!$A$5:$DS$385,44,FALSE)&gt;0,VLOOKUP(CONCATENATE($E$6," ",Y$9),'-RÅDATA_KVARTAL-'!$A$5:$DS$385,44,FALSE),"")</f>
        <v>64.973658215344088</v>
      </c>
      <c r="Z52" s="156"/>
      <c r="AA52" s="156">
        <f>IF(VLOOKUP(CONCATENATE($E$6," ",AA$9),'-RÅDATA_KVARTAL-'!$A$5:$DS$385,44,FALSE)&gt;0,VLOOKUP(CONCATENATE($E$6," ",AA$9),'-RÅDATA_KVARTAL-'!$A$5:$DS$385,44,FALSE),"")</f>
        <v>68.841705744028374</v>
      </c>
      <c r="AB52" s="156"/>
      <c r="AC52" s="156">
        <f>IF(VLOOKUP(CONCATENATE($E$6," ",AC$9),'-RÅDATA_KVARTAL-'!$A$5:$DS$385,44,FALSE)&gt;0,VLOOKUP(CONCATENATE($E$6," ",AC$9),'-RÅDATA_KVARTAL-'!$A$5:$DS$385,44,FALSE),"")</f>
        <v>65.109532315592915</v>
      </c>
      <c r="AD52" s="118"/>
      <c r="AE52" s="106"/>
      <c r="AF52" s="156">
        <f>IF(VLOOKUP(CONCATENATE($AF$6," ",AF$9),'-RÅDATA_KVARTAL-'!$A$5:$DS$385,44,FALSE)&gt;0,VLOOKUP(CONCATENATE($AF$6," ",AF$9),'-RÅDATA_KVARTAL-'!$A$5:$DS$385,44,FALSE),"")</f>
        <v>65.536530545243323</v>
      </c>
      <c r="AG52" s="120"/>
      <c r="AH52" s="156">
        <f>IF(VLOOKUP(CONCATENATE($AF$6," ",AH$9),'-RÅDATA_KVARTAL-'!$A$5:$DS$385,44,FALSE)&gt;0,VLOOKUP(CONCATENATE($AF$6," ",AH$9),'-RÅDATA_KVARTAL-'!$A$5:$DS$385,44,FALSE),"")</f>
        <v>71.183143358176238</v>
      </c>
      <c r="AI52" s="156"/>
      <c r="AJ52" s="156">
        <f>IF(VLOOKUP(CONCATENATE($AF$6," ",AJ$9),'-RÅDATA_KVARTAL-'!$A$5:$DS$385,44,FALSE)&gt;0,VLOOKUP(CONCATENATE($AF$6," ",AJ$9),'-RÅDATA_KVARTAL-'!$A$5:$DS$385,44,FALSE),"")</f>
        <v>71.451447444141408</v>
      </c>
      <c r="AK52" s="156"/>
      <c r="AL52" s="156">
        <f>IF(VLOOKUP(CONCATENATE($AF$6," ",AL$9),'-RÅDATA_KVARTAL-'!$A$5:$DS$385,44,FALSE)&gt;0,VLOOKUP(CONCATENATE($AF$6," ",AL$9),'-RÅDATA_KVARTAL-'!$A$5:$DS$385,44,FALSE),"")</f>
        <v>69.560690136946576</v>
      </c>
      <c r="AM52" s="156"/>
      <c r="AN52" s="156">
        <f>IF(VLOOKUP(CONCATENATE($AF$6," ",AN$9),'-RÅDATA_KVARTAL-'!$A$5:$DS$385,44,FALSE)&gt;0,VLOOKUP(CONCATENATE($AF$6," ",AN$9),'-RÅDATA_KVARTAL-'!$A$5:$DS$385,44,FALSE),"")</f>
        <v>64.412114698092211</v>
      </c>
      <c r="AO52" s="156"/>
      <c r="AP52" s="156">
        <f>IF(VLOOKUP(CONCATENATE($AF$6," ",AP$9),'-RÅDATA_KVARTAL-'!$A$5:$DS$385,44,FALSE)&gt;0,VLOOKUP(CONCATENATE($AF$6," ",AP$9),'-RÅDATA_KVARTAL-'!$A$5:$DS$385,44,FALSE),"")</f>
        <v>61.489236334735594</v>
      </c>
      <c r="AQ52" s="156"/>
      <c r="AR52" s="156">
        <f>IF(VLOOKUP(CONCATENATE($AF$6," ",AR$9),'-RÅDATA_KVARTAL-'!$A$5:$DS$385,44,FALSE)&gt;0,VLOOKUP(CONCATENATE($AF$6," ",AR$9),'-RÅDATA_KVARTAL-'!$A$5:$DS$385,44,FALSE),"")</f>
        <v>62.177176963291124</v>
      </c>
      <c r="AS52" s="156"/>
      <c r="AT52" s="156">
        <f>IF(VLOOKUP(CONCATENATE($AF$6," ",AT$9),'-RÅDATA_KVARTAL-'!$A$5:$DS$385,44,FALSE)&gt;0,VLOOKUP(CONCATENATE($AF$6," ",AT$9),'-RÅDATA_KVARTAL-'!$A$5:$DS$385,44,FALSE),"")</f>
        <v>61.397010186532611</v>
      </c>
      <c r="AU52" s="156"/>
      <c r="AV52" s="156">
        <f>IF(VLOOKUP(CONCATENATE($AF$6," ",AV$9),'-RÅDATA_KVARTAL-'!$A$5:$DS$385,44,FALSE)&gt;0,VLOOKUP(CONCATENATE($AF$6," ",AV$9),'-RÅDATA_KVARTAL-'!$A$5:$DS$385,44,FALSE),"")</f>
        <v>63.66771988569846</v>
      </c>
      <c r="AW52" s="156"/>
      <c r="AX52" s="156">
        <f>IF(VLOOKUP(CONCATENATE($AF$6," ",AX$9),'-RÅDATA_KVARTAL-'!$A$5:$DS$385,44,FALSE)&gt;0,VLOOKUP(CONCATENATE($AF$6," ",AX$9),'-RÅDATA_KVARTAL-'!$A$5:$DS$385,44,FALSE),"")</f>
        <v>64.62978993184673</v>
      </c>
      <c r="AY52" s="156"/>
      <c r="AZ52" s="156">
        <f>IF(VLOOKUP(CONCATENATE($AF$6," ",AZ$9),'-RÅDATA_KVARTAL-'!$A$5:$DS$385,44,FALSE)&gt;0,VLOOKUP(CONCATENATE($AF$6," ",AZ$9),'-RÅDATA_KVARTAL-'!$A$5:$DS$385,44,FALSE),"")</f>
        <v>64.289607558139537</v>
      </c>
      <c r="BA52" s="156"/>
      <c r="BB52" s="156">
        <f>IF(VLOOKUP(CONCATENATE($AF$6," ",BB$9),'-RÅDATA_KVARTAL-'!$A$5:$DS$385,44,FALSE)&gt;0,VLOOKUP(CONCATENATE($AF$6," ",BB$9),'-RÅDATA_KVARTAL-'!$A$5:$DS$385,44,FALSE),"")</f>
        <v>67.476975936139709</v>
      </c>
      <c r="BC52" s="156"/>
      <c r="BD52" s="156">
        <f>IF(VLOOKUP(CONCATENATE($AF$6," ",BD$9),'-RÅDATA_KVARTAL-'!$A$5:$DS$385,44,FALSE)&gt;0,VLOOKUP(CONCATENATE($AF$6," ",BD$9),'-RÅDATA_KVARTAL-'!$A$5:$DS$385,44,FALSE),"")</f>
        <v>65.633847172976985</v>
      </c>
      <c r="BE52" s="118"/>
      <c r="BF52" s="106"/>
      <c r="BG52" s="156">
        <f>IF(VLOOKUP(CONCATENATE($BG$6," ",BG$9),'-RÅDATA_KVARTAL-'!$A$5:$DS$385,44,FALSE)&gt;0,VLOOKUP(CONCATENATE($BG$6," ",BG$9),'-RÅDATA_KVARTAL-'!$A$5:$DS$385,44,FALSE),"")</f>
        <v>65.846878208820655</v>
      </c>
      <c r="BH52" s="120"/>
      <c r="BI52" s="156">
        <f>IF(VLOOKUP(CONCATENATE($BG$6," ",BI$9),'-RÅDATA_KVARTAL-'!$A$5:$DS$385,44,FALSE)&gt;0,VLOOKUP(CONCATENATE($BG$6," ",BI$9),'-RÅDATA_KVARTAL-'!$A$5:$DS$385,44,FALSE),"")</f>
        <v>65.43147072210769</v>
      </c>
      <c r="BJ52" s="156"/>
      <c r="BK52" s="156">
        <f>IF(VLOOKUP(CONCATENATE($BG$6," ",BK$9),'-RÅDATA_KVARTAL-'!$A$5:$DS$385,44,FALSE)&gt;0,VLOOKUP(CONCATENATE($BG$6," ",BK$9),'-RÅDATA_KVARTAL-'!$A$5:$DS$385,44,FALSE),"")</f>
        <v>68.656228430268456</v>
      </c>
      <c r="BL52" s="156"/>
      <c r="BM52" s="156">
        <f>IF(VLOOKUP(CONCATENATE($BG$6," ",BM$9),'-RÅDATA_KVARTAL-'!$A$5:$DS$385,44,FALSE)&gt;0,VLOOKUP(CONCATENATE($BG$6," ",BM$9),'-RÅDATA_KVARTAL-'!$A$5:$DS$385,44,FALSE),"")</f>
        <v>65.296200943556499</v>
      </c>
      <c r="BN52" s="156"/>
      <c r="BO52" s="156">
        <f>IF(VLOOKUP(CONCATENATE($BG$6," ",BO$9),'-RÅDATA_KVARTAL-'!$A$5:$DS$385,44,FALSE)&gt;0,VLOOKUP(CONCATENATE($BG$6," ",BO$9),'-RÅDATA_KVARTAL-'!$A$5:$DS$385,44,FALSE),"")</f>
        <v>65.755344357530504</v>
      </c>
      <c r="BP52" s="156"/>
      <c r="BQ52" s="156">
        <f>IF(VLOOKUP(CONCATENATE($BG$6," ",BQ$9),'-RÅDATA_KVARTAL-'!$A$5:$DS$385,44,FALSE)&gt;0,VLOOKUP(CONCATENATE($BG$6," ",BQ$9),'-RÅDATA_KVARTAL-'!$A$5:$DS$385,44,FALSE),"")</f>
        <v>64.964986710284194</v>
      </c>
      <c r="BR52" s="156"/>
      <c r="BS52" s="156">
        <f>IF(VLOOKUP(CONCATENATE($BG$6," ",BS$9),'-RÅDATA_KVARTAL-'!$A$5:$DS$385,44,FALSE)&gt;0,VLOOKUP(CONCATENATE($BG$6," ",BS$9),'-RÅDATA_KVARTAL-'!$A$5:$DS$385,44,FALSE),"")</f>
        <v>67.519636552724478</v>
      </c>
      <c r="BT52" s="156"/>
      <c r="BU52" s="156">
        <f>IF(VLOOKUP(CONCATENATE($BG$6," ",BU$9),'-RÅDATA_KVARTAL-'!$A$5:$DS$385,44,FALSE)&gt;0,VLOOKUP(CONCATENATE($BG$6," ",BU$9),'-RÅDATA_KVARTAL-'!$A$5:$DS$385,44,FALSE),"")</f>
        <v>65.079632485388828</v>
      </c>
      <c r="BV52" s="156"/>
      <c r="BW52" s="156">
        <f>IF(VLOOKUP(CONCATENATE($BG$6," ",BW$9),'-RÅDATA_KVARTAL-'!$A$5:$DS$385,44,FALSE)&gt;0,VLOOKUP(CONCATENATE($BG$6," ",BW$9),'-RÅDATA_KVARTAL-'!$A$5:$DS$385,44,FALSE),"")</f>
        <v>64.571407330310009</v>
      </c>
      <c r="BX52" s="156"/>
      <c r="BY52" s="156">
        <f>IF(VLOOKUP(CONCATENATE($BG$6," ",BY$9),'-RÅDATA_KVARTAL-'!$A$5:$DS$385,44,FALSE)&gt;0,VLOOKUP(CONCATENATE($BG$6," ",BY$9),'-RÅDATA_KVARTAL-'!$A$5:$DS$385,44,FALSE),"")</f>
        <v>63.523025312595308</v>
      </c>
      <c r="BZ52" s="156"/>
      <c r="CA52" s="156">
        <f>IF(VLOOKUP(CONCATENATE($BG$6," ",CA$9),'-RÅDATA_KVARTAL-'!$A$5:$DS$385,44,FALSE)&gt;0,VLOOKUP(CONCATENATE($BG$6," ",CA$9),'-RÅDATA_KVARTAL-'!$A$5:$DS$385,44,FALSE),"")</f>
        <v>60.387794184347122</v>
      </c>
      <c r="CB52" s="156"/>
      <c r="CC52" s="156">
        <f>IF(VLOOKUP(CONCATENATE($BG$6," ",CC$9),'-RÅDATA_KVARTAL-'!$A$5:$DS$385,44,FALSE)&gt;0,VLOOKUP(CONCATENATE($BG$6," ",CC$9),'-RÅDATA_KVARTAL-'!$A$5:$DS$385,44,FALSE),"")</f>
        <v>65.1219300529376</v>
      </c>
      <c r="CD52" s="156"/>
      <c r="CE52" s="156">
        <f>IF(VLOOKUP(CONCATENATE($BG$6," ",CE$9),'-RÅDATA_KVARTAL-'!$A$5:$DS$385,44,FALSE)&gt;0,VLOOKUP(CONCATENATE($BG$6," ",CE$9),'-RÅDATA_KVARTAL-'!$A$5:$DS$385,44,FALSE),"")</f>
        <v>65.168943092016335</v>
      </c>
      <c r="CF52" s="118"/>
      <c r="CG52" s="106"/>
      <c r="CH52" s="156">
        <f>IF(VLOOKUP(CONCATENATE($CH$6," ",CH$9),'-RÅDATA_KVARTAL-'!$A$5:$DS$385,44,FALSE)&gt;0,VLOOKUP(CONCATENATE($CH$6," ",CH$9),'-RÅDATA_KVARTAL-'!$A$5:$DS$385,44,FALSE),"")</f>
        <v>61.457919809448192</v>
      </c>
      <c r="CI52" s="120"/>
      <c r="CJ52" s="156">
        <f>IF(VLOOKUP(CONCATENATE($CH$6," ",CJ$9),'-RÅDATA_KVARTAL-'!$A$5:$DS$385,44,FALSE)&gt;0,VLOOKUP(CONCATENATE($CH$6," ",CJ$9),'-RÅDATA_KVARTAL-'!$A$5:$DS$385,44,FALSE),"")</f>
        <v>67.526365516713057</v>
      </c>
      <c r="CK52" s="156"/>
      <c r="CL52" s="156">
        <f>IF(VLOOKUP(CONCATENATE($CH$6," ",CL$9),'-RÅDATA_KVARTAL-'!$A$5:$DS$385,44,FALSE)&gt;0,VLOOKUP(CONCATENATE($CH$6," ",CL$9),'-RÅDATA_KVARTAL-'!$A$5:$DS$385,44,FALSE),"")</f>
        <v>65.455959934845495</v>
      </c>
      <c r="CM52" s="156"/>
      <c r="CN52" s="156">
        <f>IF(VLOOKUP(CONCATENATE($CH$6," ",CN$9),'-RÅDATA_KVARTAL-'!$A$5:$DS$385,44,FALSE)&gt;0,VLOOKUP(CONCATENATE($CH$6," ",CN$9),'-RÅDATA_KVARTAL-'!$A$5:$DS$385,44,FALSE),"")</f>
        <v>66.374149911751275</v>
      </c>
      <c r="CO52" s="156"/>
      <c r="CP52" s="156">
        <f>IF(VLOOKUP(CONCATENATE($CH$6," ",CP$9),'-RÅDATA_KVARTAL-'!$A$5:$DS$385,44,FALSE)&gt;0,VLOOKUP(CONCATENATE($CH$6," ",CP$9),'-RÅDATA_KVARTAL-'!$A$5:$DS$385,44,FALSE),"")</f>
        <v>65.716892755033768</v>
      </c>
      <c r="CQ52" s="156"/>
      <c r="CR52" s="156">
        <f>IF(VLOOKUP(CONCATENATE($CH$6," ",CR$9),'-RÅDATA_KVARTAL-'!$A$5:$DS$385,44,FALSE)&gt;0,VLOOKUP(CONCATENATE($CH$6," ",CR$9),'-RÅDATA_KVARTAL-'!$A$5:$DS$385,44,FALSE),"")</f>
        <v>64.758271343447362</v>
      </c>
      <c r="CS52" s="156"/>
      <c r="CT52" s="156">
        <f>IF(VLOOKUP(CONCATENATE($CH$6," ",CT$9),'-RÅDATA_KVARTAL-'!$A$5:$DS$385,44,FALSE)&gt;0,VLOOKUP(CONCATENATE($CH$6," ",CT$9),'-RÅDATA_KVARTAL-'!$A$5:$DS$385,44,FALSE),"")</f>
        <v>70.766225427919622</v>
      </c>
      <c r="CU52" s="156"/>
      <c r="CV52" s="156">
        <f>IF(VLOOKUP(CONCATENATE($CH$6," ",CV$9),'-RÅDATA_KVARTAL-'!$A$5:$DS$385,44,FALSE)&gt;0,VLOOKUP(CONCATENATE($CH$6," ",CV$9),'-RÅDATA_KVARTAL-'!$A$5:$DS$385,44,FALSE),"")</f>
        <v>69.842058827184275</v>
      </c>
      <c r="CW52" s="156"/>
      <c r="CX52" s="156">
        <f>IF(VLOOKUP(CONCATENATE($CH$6," ",CX$9),'-RÅDATA_KVARTAL-'!$A$5:$DS$385,44,FALSE)&gt;0,VLOOKUP(CONCATENATE($CH$6," ",CX$9),'-RÅDATA_KVARTAL-'!$A$5:$DS$385,44,FALSE),"")</f>
        <v>65.685675906704105</v>
      </c>
      <c r="CY52" s="156"/>
      <c r="CZ52" s="156">
        <f>IF(VLOOKUP(CONCATENATE($CH$6," ",CZ$9),'-RÅDATA_KVARTAL-'!$A$5:$DS$385,44,FALSE)&gt;0,VLOOKUP(CONCATENATE($CH$6," ",CZ$9),'-RÅDATA_KVARTAL-'!$A$5:$DS$385,44,FALSE),"")</f>
        <v>59.916642364148927</v>
      </c>
      <c r="DA52" s="156"/>
      <c r="DB52" s="156">
        <f>IF(VLOOKUP(CONCATENATE($CH$6," ",DB$9),'-RÅDATA_KVARTAL-'!$A$5:$DS$385,44,FALSE)&gt;0,VLOOKUP(CONCATENATE($CH$6," ",DB$9),'-RÅDATA_KVARTAL-'!$A$5:$DS$385,44,FALSE),"")</f>
        <v>57.081330128205131</v>
      </c>
      <c r="DC52" s="156"/>
      <c r="DD52" s="156">
        <f>IF(VLOOKUP(CONCATENATE($CH$6," ",DD$9),'-RÅDATA_KVARTAL-'!$A$5:$DS$385,44,FALSE)&gt;0,VLOOKUP(CONCATENATE($CH$6," ",DD$9),'-RÅDATA_KVARTAL-'!$A$5:$DS$385,44,FALSE),"")</f>
        <v>65.943077073936067</v>
      </c>
      <c r="DE52" s="156"/>
      <c r="DF52" s="156">
        <f>IF(VLOOKUP(CONCATENATE($CH$6," ",DF$9),'-RÅDATA_KVARTAL-'!$A$5:$DS$385,44,FALSE)&gt;0,VLOOKUP(CONCATENATE($CH$6," ",DF$9),'-RÅDATA_KVARTAL-'!$A$5:$DS$385,44,FALSE),"")</f>
        <v>64.995016126132015</v>
      </c>
      <c r="DG52" s="118"/>
      <c r="DH52" s="106"/>
      <c r="DI52" s="156">
        <f>IF(VLOOKUP(CONCATENATE($DI$6," ",DI$9),'-RÅDATA_KVARTAL-'!$A$5:$DS$385,44,FALSE)&gt;0,VLOOKUP(CONCATENATE($DI$6," ",DI$9),'-RÅDATA_KVARTAL-'!$A$5:$DS$385,44,FALSE),"")</f>
        <v>67.470065754271644</v>
      </c>
      <c r="DJ52" s="120"/>
      <c r="DK52" s="156">
        <f>IF(VLOOKUP(CONCATENATE($DI$6," ",DK$9),'-RÅDATA_KVARTAL-'!$A$5:$DS$385,44,FALSE)&gt;0,VLOOKUP(CONCATENATE($DI$6," ",DK$9),'-RÅDATA_KVARTAL-'!$A$5:$DS$385,44,FALSE),"")</f>
        <v>68.875620109446118</v>
      </c>
      <c r="DL52" s="156"/>
      <c r="DM52" s="156">
        <f>IF(VLOOKUP(CONCATENATE($DI$6," ",DM$9),'-RÅDATA_KVARTAL-'!$A$5:$DS$385,44,FALSE)&gt;0,VLOOKUP(CONCATENATE($DI$6," ",DM$9),'-RÅDATA_KVARTAL-'!$A$5:$DS$385,44,FALSE),"")</f>
        <v>67.473330812507882</v>
      </c>
      <c r="DN52" s="156"/>
      <c r="DO52" s="156">
        <f>IF(VLOOKUP(CONCATENATE($DI$6," ",DO$9),'-RÅDATA_KVARTAL-'!$A$5:$DS$385,44,FALSE)&gt;0,VLOOKUP(CONCATENATE($DI$6," ",DO$9),'-RÅDATA_KVARTAL-'!$A$5:$DS$385,44,FALSE),"")</f>
        <v>65.077552454572825</v>
      </c>
      <c r="DP52" s="156"/>
      <c r="DQ52" s="156">
        <f>IF(VLOOKUP(CONCATENATE($DI$6," ",DQ$9),'-RÅDATA_KVARTAL-'!$A$5:$DS$385,44,FALSE)&gt;0,VLOOKUP(CONCATENATE($DI$6," ",DQ$9),'-RÅDATA_KVARTAL-'!$A$5:$DS$385,44,FALSE),"")</f>
        <v>63.127563286663836</v>
      </c>
      <c r="DR52" s="156"/>
      <c r="DS52" s="156">
        <f>IF(VLOOKUP(CONCATENATE($DI$6," ",DS$9),'-RÅDATA_KVARTAL-'!$A$5:$DS$385,44,FALSE)&gt;0,VLOOKUP(CONCATENATE($DI$6," ",DS$9),'-RÅDATA_KVARTAL-'!$A$5:$DS$385,44,FALSE),"")</f>
        <v>64.925457208306739</v>
      </c>
      <c r="DT52" s="156"/>
      <c r="DU52" s="156" t="str">
        <f>IF(VLOOKUP(CONCATENATE($DI$6," ",DU$9),'-RÅDATA_KVARTAL-'!$A$5:$DS$385,44,FALSE)&gt;0,VLOOKUP(CONCATENATE($DI$6," ",DU$9),'-RÅDATA_KVARTAL-'!$A$5:$DS$385,44,FALSE),"")</f>
        <v/>
      </c>
      <c r="DV52" s="156"/>
      <c r="DW52" s="156" t="str">
        <f>IF(VLOOKUP(CONCATENATE($DI$6," ",DW$9),'-RÅDATA_KVARTAL-'!$A$5:$DS$385,44,FALSE)&gt;0,VLOOKUP(CONCATENATE($DI$6," ",DW$9),'-RÅDATA_KVARTAL-'!$A$5:$DS$385,44,FALSE),"")</f>
        <v/>
      </c>
      <c r="DX52" s="156"/>
      <c r="DY52" s="156" t="str">
        <f>IF(VLOOKUP(CONCATENATE($DI$6," ",DY$9),'-RÅDATA_KVARTAL-'!$A$5:$DS$385,44,FALSE)&gt;0,VLOOKUP(CONCATENATE($DI$6," ",DY$9),'-RÅDATA_KVARTAL-'!$A$5:$DS$385,44,FALSE),"")</f>
        <v/>
      </c>
      <c r="DZ52" s="156"/>
      <c r="EA52" s="156" t="str">
        <f>IF(VLOOKUP(CONCATENATE($DI$6," ",EA$9),'-RÅDATA_KVARTAL-'!$A$5:$DS$385,44,FALSE)&gt;0,VLOOKUP(CONCATENATE($DI$6," ",EA$9),'-RÅDATA_KVARTAL-'!$A$5:$DS$385,44,FALSE),"")</f>
        <v/>
      </c>
      <c r="EB52" s="156"/>
      <c r="EC52" s="156" t="str">
        <f>IF(VLOOKUP(CONCATENATE($DI$6," ",EC$9),'-RÅDATA_KVARTAL-'!$A$5:$DS$385,44,FALSE)&gt;0,VLOOKUP(CONCATENATE($DI$6," ",EC$9),'-RÅDATA_KVARTAL-'!$A$5:$DS$385,44,FALSE),"")</f>
        <v/>
      </c>
      <c r="ED52" s="156"/>
      <c r="EE52" s="156" t="str">
        <f>IF(VLOOKUP(CONCATENATE($DI$6," ",EE$9),'-RÅDATA_KVARTAL-'!$A$5:$DS$385,44,FALSE)&gt;0,VLOOKUP(CONCATENATE($DI$6," ",EE$9),'-RÅDATA_KVARTAL-'!$A$5:$DS$385,44,FALSE),"")</f>
        <v/>
      </c>
      <c r="EF52" s="156"/>
      <c r="EG52" s="156">
        <f>IF(VLOOKUP(CONCATENATE($DI$6," ",EG$9),'-RÅDATA_KVARTAL-'!$A$5:$DS$385,44,FALSE)&gt;0,VLOOKUP(CONCATENATE($DI$6," ",EG$9),'-RÅDATA_KVARTAL-'!$A$5:$DS$385,44,FALSE),"")</f>
        <v>66.149878646918197</v>
      </c>
      <c r="EH52" s="118"/>
      <c r="EI52" s="106"/>
      <c r="EJ52" s="156" t="str">
        <f>IF(VLOOKUP(CONCATENATE($EJ$6," ",EJ$9),'-RÅDATA_KVARTAL-'!$A$5:$DS$385,44,FALSE)&gt;0,VLOOKUP(CONCATENATE($EJ$6," ",EJ$9),'-RÅDATA_KVARTAL-'!$A$5:$DS$385,44,FALSE),"")</f>
        <v/>
      </c>
      <c r="EK52" s="120"/>
      <c r="EL52" s="156" t="str">
        <f>IF(VLOOKUP(CONCATENATE($EJ$6," ",EL$9),'-RÅDATA_KVARTAL-'!$A$5:$DS$385,44,FALSE)&gt;0,VLOOKUP(CONCATENATE($EJ$6," ",EL$9),'-RÅDATA_KVARTAL-'!$A$5:$DS$385,44,FALSE),"")</f>
        <v/>
      </c>
      <c r="EM52" s="156"/>
      <c r="EN52" s="156" t="str">
        <f>IF(VLOOKUP(CONCATENATE($EJ$6," ",EN$9),'-RÅDATA_KVARTAL-'!$A$5:$DS$385,44,FALSE)&gt;0,VLOOKUP(CONCATENATE($EJ$6," ",EN$9),'-RÅDATA_KVARTAL-'!$A$5:$DS$385,44,FALSE),"")</f>
        <v/>
      </c>
      <c r="EO52" s="156"/>
      <c r="EP52" s="156" t="str">
        <f>IF(VLOOKUP(CONCATENATE($EJ$6," ",EP$9),'-RÅDATA_KVARTAL-'!$A$5:$DS$385,44,FALSE)&gt;0,VLOOKUP(CONCATENATE($EJ$6," ",EP$9),'-RÅDATA_KVARTAL-'!$A$5:$DS$385,44,FALSE),"")</f>
        <v/>
      </c>
      <c r="EQ52" s="156"/>
      <c r="ER52" s="156" t="str">
        <f>IF(VLOOKUP(CONCATENATE($EJ$6," ",ER$9),'-RÅDATA_KVARTAL-'!$A$5:$DS$385,44,FALSE)&gt;0,VLOOKUP(CONCATENATE($EJ$6," ",ER$9),'-RÅDATA_KVARTAL-'!$A$5:$DS$385,44,FALSE),"")</f>
        <v/>
      </c>
      <c r="ES52" s="156"/>
      <c r="ET52" s="156" t="str">
        <f>IF(VLOOKUP(CONCATENATE($EJ$6," ",ET$9),'-RÅDATA_KVARTAL-'!$A$5:$DS$385,44,FALSE)&gt;0,VLOOKUP(CONCATENATE($EJ$6," ",ET$9),'-RÅDATA_KVARTAL-'!$A$5:$DS$385,44,FALSE),"")</f>
        <v/>
      </c>
      <c r="EU52" s="156"/>
      <c r="EV52" s="156" t="str">
        <f>IF(VLOOKUP(CONCATENATE($EJ$6," ",EV$9),'-RÅDATA_KVARTAL-'!$A$5:$DS$385,44,FALSE)&gt;0,VLOOKUP(CONCATENATE($EJ$6," ",EV$9),'-RÅDATA_KVARTAL-'!$A$5:$DS$385,44,FALSE),"")</f>
        <v/>
      </c>
      <c r="EW52" s="156"/>
      <c r="EX52" s="156" t="str">
        <f>IF(VLOOKUP(CONCATENATE($EJ$6," ",EX$9),'-RÅDATA_KVARTAL-'!$A$5:$DS$385,44,FALSE)&gt;0,VLOOKUP(CONCATENATE($EJ$6," ",EX$9),'-RÅDATA_KVARTAL-'!$A$5:$DS$385,44,FALSE),"")</f>
        <v/>
      </c>
      <c r="EY52" s="156"/>
      <c r="EZ52" s="156" t="str">
        <f>IF(VLOOKUP(CONCATENATE($EJ$6," ",EZ$9),'-RÅDATA_KVARTAL-'!$A$5:$DS$385,44,FALSE)&gt;0,VLOOKUP(CONCATENATE($EJ$6," ",EZ$9),'-RÅDATA_KVARTAL-'!$A$5:$DS$385,44,FALSE),"")</f>
        <v/>
      </c>
      <c r="FA52" s="156"/>
      <c r="FB52" s="156" t="str">
        <f>IF(VLOOKUP(CONCATENATE($EJ$6," ",FB$9),'-RÅDATA_KVARTAL-'!$A$5:$DS$385,44,FALSE)&gt;0,VLOOKUP(CONCATENATE($EJ$6," ",FB$9),'-RÅDATA_KVARTAL-'!$A$5:$DS$385,44,FALSE),"")</f>
        <v/>
      </c>
      <c r="FC52" s="156"/>
      <c r="FD52" s="156" t="str">
        <f>IF(VLOOKUP(CONCATENATE($EJ$6," ",FD$9),'-RÅDATA_KVARTAL-'!$A$5:$DS$385,44,FALSE)&gt;0,VLOOKUP(CONCATENATE($EJ$6," ",FD$9),'-RÅDATA_KVARTAL-'!$A$5:$DS$385,44,FALSE),"")</f>
        <v/>
      </c>
      <c r="FE52" s="156"/>
      <c r="FF52" s="156" t="str">
        <f>IF(VLOOKUP(CONCATENATE($EJ$6," ",FF$9),'-RÅDATA_KVARTAL-'!$A$5:$DS$385,44,FALSE)&gt;0,VLOOKUP(CONCATENATE($EJ$6," ",FF$9),'-RÅDATA_KVARTAL-'!$A$5:$DS$385,44,FALSE),"")</f>
        <v/>
      </c>
      <c r="FG52" s="156"/>
      <c r="FH52" s="156" t="str">
        <f>IF(VLOOKUP(CONCATENATE($EJ$6," ",FH$9),'-RÅDATA_KVARTAL-'!$A$5:$DS$385,44,FALSE)&gt;0,VLOOKUP(CONCATENATE($EJ$6," ",FH$9),'-RÅDATA_KVARTAL-'!$A$5:$DS$385,44,FALSE),"")</f>
        <v/>
      </c>
      <c r="FI52" s="118"/>
      <c r="FJ52" s="106"/>
      <c r="FK52" s="156" t="str">
        <f>IF(VLOOKUP(CONCATENATE($FK$6," ",FK$9),'-RÅDATA_KVARTAL-'!$A$5:$DS$385,44,FALSE)&gt;0,VLOOKUP(CONCATENATE($FK$6," ",FK$9),'-RÅDATA_KVARTAL-'!$A$5:$DS$385,44,FALSE),"")</f>
        <v/>
      </c>
      <c r="FL52" s="120"/>
      <c r="FM52" s="156" t="str">
        <f>IF(VLOOKUP(CONCATENATE($FK$6," ",FM$9),'-RÅDATA_KVARTAL-'!$A$5:$DS$385,44,FALSE)&gt;0,VLOOKUP(CONCATENATE($FK$6," ",FM$9),'-RÅDATA_KVARTAL-'!$A$5:$DS$385,44,FALSE),"")</f>
        <v/>
      </c>
      <c r="FN52" s="156"/>
      <c r="FO52" s="156" t="str">
        <f>IF(VLOOKUP(CONCATENATE($FK$6," ",FO$9),'-RÅDATA_KVARTAL-'!$A$5:$DS$385,44,FALSE)&gt;0,VLOOKUP(CONCATENATE($FK$6," ",FO$9),'-RÅDATA_KVARTAL-'!$A$5:$DS$385,44,FALSE),"")</f>
        <v/>
      </c>
      <c r="FP52" s="156"/>
      <c r="FQ52" s="156" t="str">
        <f>IF(VLOOKUP(CONCATENATE($FK$6," ",FQ$9),'-RÅDATA_KVARTAL-'!$A$5:$DS$385,44,FALSE)&gt;0,VLOOKUP(CONCATENATE($FK$6," ",FQ$9),'-RÅDATA_KVARTAL-'!$A$5:$DS$385,44,FALSE),"")</f>
        <v/>
      </c>
      <c r="FR52" s="156"/>
      <c r="FS52" s="156" t="str">
        <f>IF(VLOOKUP(CONCATENATE($FK$6," ",FS$9),'-RÅDATA_KVARTAL-'!$A$5:$DS$385,44,FALSE)&gt;0,VLOOKUP(CONCATENATE($FK$6," ",FS$9),'-RÅDATA_KVARTAL-'!$A$5:$DS$385,44,FALSE),"")</f>
        <v/>
      </c>
      <c r="FT52" s="156"/>
      <c r="FU52" s="156" t="str">
        <f>IF(VLOOKUP(CONCATENATE($FK$6," ",FU$9),'-RÅDATA_KVARTAL-'!$A$5:$DS$385,44,FALSE)&gt;0,VLOOKUP(CONCATENATE($FK$6," ",FU$9),'-RÅDATA_KVARTAL-'!$A$5:$DS$385,44,FALSE),"")</f>
        <v/>
      </c>
      <c r="FV52" s="156"/>
      <c r="FW52" s="156" t="str">
        <f>IF(VLOOKUP(CONCATENATE($FK$6," ",FW$9),'-RÅDATA_KVARTAL-'!$A$5:$DS$385,44,FALSE)&gt;0,VLOOKUP(CONCATENATE($FK$6," ",FW$9),'-RÅDATA_KVARTAL-'!$A$5:$DS$385,44,FALSE),"")</f>
        <v/>
      </c>
      <c r="FX52" s="156"/>
      <c r="FY52" s="156" t="str">
        <f>IF(VLOOKUP(CONCATENATE($FK$6," ",FY$9),'-RÅDATA_KVARTAL-'!$A$5:$DS$385,44,FALSE)&gt;0,VLOOKUP(CONCATENATE($FK$6," ",FY$9),'-RÅDATA_KVARTAL-'!$A$5:$DS$385,44,FALSE),"")</f>
        <v/>
      </c>
      <c r="FZ52" s="156"/>
      <c r="GA52" s="156" t="str">
        <f>IF(VLOOKUP(CONCATENATE($FK$6," ",GA$9),'-RÅDATA_KVARTAL-'!$A$5:$DS$385,44,FALSE)&gt;0,VLOOKUP(CONCATENATE($FK$6," ",GA$9),'-RÅDATA_KVARTAL-'!$A$5:$DS$385,44,FALSE),"")</f>
        <v/>
      </c>
      <c r="GB52" s="156"/>
      <c r="GC52" s="156" t="str">
        <f>IF(VLOOKUP(CONCATENATE($FK$6," ",GC$9),'-RÅDATA_KVARTAL-'!$A$5:$DS$385,44,FALSE)&gt;0,VLOOKUP(CONCATENATE($FK$6," ",GC$9),'-RÅDATA_KVARTAL-'!$A$5:$DS$385,44,FALSE),"")</f>
        <v/>
      </c>
      <c r="GD52" s="156"/>
      <c r="GE52" s="156" t="str">
        <f>IF(VLOOKUP(CONCATENATE($FK$6," ",GE$9),'-RÅDATA_KVARTAL-'!$A$5:$DS$385,44,FALSE)&gt;0,VLOOKUP(CONCATENATE($FK$6," ",GE$9),'-RÅDATA_KVARTAL-'!$A$5:$DS$385,44,FALSE),"")</f>
        <v/>
      </c>
      <c r="GF52" s="156"/>
      <c r="GG52" s="156" t="str">
        <f>IF(VLOOKUP(CONCATENATE($FK$6," ",GG$9),'-RÅDATA_KVARTAL-'!$A$5:$DS$385,44,FALSE)&gt;0,VLOOKUP(CONCATENATE($FK$6," ",GG$9),'-RÅDATA_KVARTAL-'!$A$5:$DS$385,44,FALSE),"")</f>
        <v/>
      </c>
      <c r="GH52" s="156"/>
      <c r="GI52" s="156" t="str">
        <f>IF(VLOOKUP(CONCATENATE($FK$6," ",GI$9),'-RÅDATA_KVARTAL-'!$A$5:$DS$385,44,FALSE)&gt;0,VLOOKUP(CONCATENATE($FK$6," ",GI$9),'-RÅDATA_KVARTAL-'!$A$5:$DS$385,44,FALSE),"")</f>
        <v/>
      </c>
      <c r="GJ52" s="118"/>
      <c r="GK52" s="106"/>
      <c r="GL52" s="156" t="str">
        <f>IF(VLOOKUP(CONCATENATE($GL$6," ",GL$9),'-RÅDATA_KVARTAL-'!$A$5:$DS$385,44,FALSE)&gt;0,VLOOKUP(CONCATENATE($GL$6," ",GL$9),'-RÅDATA_KVARTAL-'!$A$5:$DS$385,44,FALSE),"")</f>
        <v/>
      </c>
      <c r="GM52" s="120"/>
      <c r="GN52" s="156" t="str">
        <f>IF(VLOOKUP(CONCATENATE($GL$6," ",GN$9),'-RÅDATA_KVARTAL-'!$A$5:$DS$385,44,FALSE)&gt;0,VLOOKUP(CONCATENATE($GL$6," ",GN$9),'-RÅDATA_KVARTAL-'!$A$5:$DS$385,44,FALSE),"")</f>
        <v/>
      </c>
      <c r="GO52" s="156"/>
      <c r="GP52" s="156" t="str">
        <f>IF(VLOOKUP(CONCATENATE($GL$6," ",GP$9),'-RÅDATA_KVARTAL-'!$A$5:$DS$385,44,FALSE)&gt;0,VLOOKUP(CONCATENATE($GL$6," ",GP$9),'-RÅDATA_KVARTAL-'!$A$5:$DS$385,44,FALSE),"")</f>
        <v/>
      </c>
      <c r="GQ52" s="156"/>
      <c r="GR52" s="156" t="str">
        <f>IF(VLOOKUP(CONCATENATE($GL$6," ",GR$9),'-RÅDATA_KVARTAL-'!$A$5:$DS$385,44,FALSE)&gt;0,VLOOKUP(CONCATENATE($GL$6," ",GR$9),'-RÅDATA_KVARTAL-'!$A$5:$DS$385,44,FALSE),"")</f>
        <v/>
      </c>
      <c r="GS52" s="156"/>
      <c r="GT52" s="156" t="str">
        <f>IF(VLOOKUP(CONCATENATE($GL$6," ",GT$9),'-RÅDATA_KVARTAL-'!$A$5:$DS$385,44,FALSE)&gt;0,VLOOKUP(CONCATENATE($GL$6," ",GT$9),'-RÅDATA_KVARTAL-'!$A$5:$DS$385,44,FALSE),"")</f>
        <v/>
      </c>
      <c r="GU52" s="156"/>
      <c r="GV52" s="156" t="str">
        <f>IF(VLOOKUP(CONCATENATE($GL$6," ",GV$9),'-RÅDATA_KVARTAL-'!$A$5:$DS$385,44,FALSE)&gt;0,VLOOKUP(CONCATENATE($GL$6," ",GV$9),'-RÅDATA_KVARTAL-'!$A$5:$DS$385,44,FALSE),"")</f>
        <v/>
      </c>
      <c r="GW52" s="156"/>
      <c r="GX52" s="156" t="str">
        <f>IF(VLOOKUP(CONCATENATE($GL$6," ",GX$9),'-RÅDATA_KVARTAL-'!$A$5:$DS$385,44,FALSE)&gt;0,VLOOKUP(CONCATENATE($GL$6," ",GX$9),'-RÅDATA_KVARTAL-'!$A$5:$DS$385,44,FALSE),"")</f>
        <v/>
      </c>
      <c r="GY52" s="156"/>
      <c r="GZ52" s="156" t="str">
        <f>IF(VLOOKUP(CONCATENATE($GL$6," ",GZ$9),'-RÅDATA_KVARTAL-'!$A$5:$DS$385,44,FALSE)&gt;0,VLOOKUP(CONCATENATE($GL$6," ",GZ$9),'-RÅDATA_KVARTAL-'!$A$5:$DS$385,44,FALSE),"")</f>
        <v/>
      </c>
      <c r="HA52" s="156"/>
      <c r="HB52" s="156" t="str">
        <f>IF(VLOOKUP(CONCATENATE($GL$6," ",HB$9),'-RÅDATA_KVARTAL-'!$A$5:$DS$385,44,FALSE)&gt;0,VLOOKUP(CONCATENATE($GL$6," ",HB$9),'-RÅDATA_KVARTAL-'!$A$5:$DS$385,44,FALSE),"")</f>
        <v/>
      </c>
      <c r="HC52" s="156"/>
      <c r="HD52" s="156" t="str">
        <f>IF(VLOOKUP(CONCATENATE($GL$6," ",HD$9),'-RÅDATA_KVARTAL-'!$A$5:$DS$385,44,FALSE)&gt;0,VLOOKUP(CONCATENATE($GL$6," ",HD$9),'-RÅDATA_KVARTAL-'!$A$5:$DS$385,44,FALSE),"")</f>
        <v/>
      </c>
      <c r="HE52" s="156"/>
      <c r="HF52" s="156" t="str">
        <f>IF(VLOOKUP(CONCATENATE($GL$6," ",HF$9),'-RÅDATA_KVARTAL-'!$A$5:$DS$385,44,FALSE)&gt;0,VLOOKUP(CONCATENATE($GL$6," ",HF$9),'-RÅDATA_KVARTAL-'!$A$5:$DS$385,44,FALSE),"")</f>
        <v/>
      </c>
      <c r="HG52" s="156"/>
      <c r="HH52" s="156" t="str">
        <f>IF(VLOOKUP(CONCATENATE($GL$6," ",HH$9),'-RÅDATA_KVARTAL-'!$A$5:$DS$385,44,FALSE)&gt;0,VLOOKUP(CONCATENATE($GL$6," ",HH$9),'-RÅDATA_KVARTAL-'!$A$5:$DS$385,44,FALSE),"")</f>
        <v/>
      </c>
      <c r="HI52" s="156"/>
      <c r="HJ52" s="156" t="str">
        <f>IF(VLOOKUP(CONCATENATE($GL$6," ",HJ$9),'-RÅDATA_KVARTAL-'!$A$5:$DS$385,44,FALSE)&gt;0,VLOOKUP(CONCATENATE($GL$6," ",HJ$9),'-RÅDATA_KVARTAL-'!$A$5:$DS$385,44,FALSE),"")</f>
        <v/>
      </c>
      <c r="HK52" s="118"/>
      <c r="HL52" s="119"/>
      <c r="HM52" s="92" t="s">
        <v>359</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71</v>
      </c>
      <c r="E54" s="37">
        <f>IF(VLOOKUP(CONCATENATE($E$6," ",E$9),'-RÅDATA_KVARTAL-'!$A$5:$DS$385,48,FALSE)&gt;0,VLOOKUP(CONCATENATE($E$6," ",E$9),'-RÅDATA_KVARTAL-'!$A$5:$DS$385,48,FALSE),"")</f>
        <v>59871</v>
      </c>
      <c r="F54" s="157"/>
      <c r="G54" s="37">
        <f>IF(VLOOKUP(CONCATENATE($E$6," ",G$9),'-RÅDATA_KVARTAL-'!$A$5:$DS$385,48,FALSE)&gt;0,VLOOKUP(CONCATENATE($E$6," ",G$9),'-RÅDATA_KVARTAL-'!$A$5:$DS$385,48,FALSE),"")</f>
        <v>55931</v>
      </c>
      <c r="H54" s="37"/>
      <c r="I54" s="37">
        <f>IF(VLOOKUP(CONCATENATE($E$6," ",I$9),'-RÅDATA_KVARTAL-'!$A$5:$DS$385,48,FALSE)&gt;0,VLOOKUP(CONCATENATE($E$6," ",I$9),'-RÅDATA_KVARTAL-'!$A$5:$DS$385,48,FALSE),"")</f>
        <v>60855</v>
      </c>
      <c r="J54" s="37"/>
      <c r="K54" s="37">
        <f>IF(VLOOKUP(CONCATENATE($E$6," ",K$9),'-RÅDATA_KVARTAL-'!$A$5:$DS$385,48,FALSE)&gt;0,VLOOKUP(CONCATENATE($E$6," ",K$9),'-RÅDATA_KVARTAL-'!$A$5:$DS$385,48,FALSE),"")</f>
        <v>59290</v>
      </c>
      <c r="L54" s="37"/>
      <c r="M54" s="37">
        <f>IF(VLOOKUP(CONCATENATE($E$6," ",M$9),'-RÅDATA_KVARTAL-'!$A$5:$DS$385,48,FALSE)&gt;0,VLOOKUP(CONCATENATE($E$6," ",M$9),'-RÅDATA_KVARTAL-'!$A$5:$DS$385,48,FALSE),"")</f>
        <v>59519</v>
      </c>
      <c r="N54" s="37"/>
      <c r="O54" s="37">
        <f>IF(VLOOKUP(CONCATENATE($E$6," ",O$9),'-RÅDATA_KVARTAL-'!$A$5:$DS$385,48,FALSE)&gt;0,VLOOKUP(CONCATENATE($E$6," ",O$9),'-RÅDATA_KVARTAL-'!$A$5:$DS$385,48,FALSE),"")</f>
        <v>55326</v>
      </c>
      <c r="P54" s="37"/>
      <c r="Q54" s="37">
        <f>IF(VLOOKUP(CONCATENATE($E$6," ",Q$9),'-RÅDATA_KVARTAL-'!$A$5:$DS$385,48,FALSE)&gt;0,VLOOKUP(CONCATENATE($E$6," ",Q$9),'-RÅDATA_KVARTAL-'!$A$5:$DS$385,48,FALSE),"")</f>
        <v>55797</v>
      </c>
      <c r="R54" s="37"/>
      <c r="S54" s="37">
        <f>IF(VLOOKUP(CONCATENATE($E$6," ",S$9),'-RÅDATA_KVARTAL-'!$A$5:$DS$385,48,FALSE)&gt;0,VLOOKUP(CONCATENATE($E$6," ",S$9),'-RÅDATA_KVARTAL-'!$A$5:$DS$385,48,FALSE),"")</f>
        <v>60290</v>
      </c>
      <c r="T54" s="37"/>
      <c r="U54" s="37">
        <f>IF(VLOOKUP(CONCATENATE($E$6," ",U$9),'-RÅDATA_KVARTAL-'!$A$5:$DS$385,48,FALSE)&gt;0,VLOOKUP(CONCATENATE($E$6," ",U$9),'-RÅDATA_KVARTAL-'!$A$5:$DS$385,48,FALSE),"")</f>
        <v>58995</v>
      </c>
      <c r="V54" s="37"/>
      <c r="W54" s="37">
        <f>IF(VLOOKUP(CONCATENATE($E$6," ",W$9),'-RÅDATA_KVARTAL-'!$A$5:$DS$385,48,FALSE)&gt;0,VLOOKUP(CONCATENATE($E$6," ",W$9),'-RÅDATA_KVARTAL-'!$A$5:$DS$385,48,FALSE),"")</f>
        <v>59010</v>
      </c>
      <c r="X54" s="37"/>
      <c r="Y54" s="37">
        <f>IF(VLOOKUP(CONCATENATE($E$6," ",Y$9),'-RÅDATA_KVARTAL-'!$A$5:$DS$385,48,FALSE)&gt;0,VLOOKUP(CONCATENATE($E$6," ",Y$9),'-RÅDATA_KVARTAL-'!$A$5:$DS$385,48,FALSE),"")</f>
        <v>59751</v>
      </c>
      <c r="Z54" s="37"/>
      <c r="AA54" s="37">
        <f>IF(VLOOKUP(CONCATENATE($E$6," ",AA$9),'-RÅDATA_KVARTAL-'!$A$5:$DS$385,48,FALSE)&gt;0,VLOOKUP(CONCATENATE($E$6," ",AA$9),'-RÅDATA_KVARTAL-'!$A$5:$DS$385,48,FALSE),"")</f>
        <v>60909</v>
      </c>
      <c r="AB54" s="37"/>
      <c r="AC54" s="37">
        <f>IF(VLOOKUP(CONCATENATE($E$6," ",AC$9),'-RÅDATA_KVARTAL-'!$A$5:$DS$385,48,FALSE)&gt;0,VLOOKUP(CONCATENATE($E$6," ",AC$9),'-RÅDATA_KVARTAL-'!$A$5:$DS$385,48,FALSE),"")</f>
        <v>705544</v>
      </c>
      <c r="AD54" s="158"/>
      <c r="AE54" s="275"/>
      <c r="AF54" s="37">
        <f>IF(VLOOKUP(CONCATENATE($AF$6," ",AF$9),'-RÅDATA_KVARTAL-'!$A$5:$DS$385,48,FALSE)&gt;0,VLOOKUP(CONCATENATE($AF$6," ",AF$9),'-RÅDATA_KVARTAL-'!$A$5:$DS$385,48,FALSE),"")</f>
        <v>64264</v>
      </c>
      <c r="AG54" s="157"/>
      <c r="AH54" s="37">
        <f>IF(VLOOKUP(CONCATENATE($AF$6," ",AH$9),'-RÅDATA_KVARTAL-'!$A$5:$DS$385,48,FALSE)&gt;0,VLOOKUP(CONCATENATE($AF$6," ",AH$9),'-RÅDATA_KVARTAL-'!$A$5:$DS$385,48,FALSE),"")</f>
        <v>62557</v>
      </c>
      <c r="AI54" s="37"/>
      <c r="AJ54" s="37">
        <f>IF(VLOOKUP(CONCATENATE($AF$6," ",AJ$9),'-RÅDATA_KVARTAL-'!$A$5:$DS$385,48,FALSE)&gt;0,VLOOKUP(CONCATENATE($AF$6," ",AJ$9),'-RÅDATA_KVARTAL-'!$A$5:$DS$385,48,FALSE),"")</f>
        <v>68713</v>
      </c>
      <c r="AK54" s="37"/>
      <c r="AL54" s="37">
        <f>IF(VLOOKUP(CONCATENATE($AF$6," ",AL$9),'-RÅDATA_KVARTAL-'!$A$5:$DS$385,48,FALSE)&gt;0,VLOOKUP(CONCATENATE($AF$6," ",AL$9),'-RÅDATA_KVARTAL-'!$A$5:$DS$385,48,FALSE),"")</f>
        <v>64228</v>
      </c>
      <c r="AM54" s="37"/>
      <c r="AN54" s="37">
        <f>IF(VLOOKUP(CONCATENATE($AF$6," ",AN$9),'-RÅDATA_KVARTAL-'!$A$5:$DS$385,48,FALSE)&gt;0,VLOOKUP(CONCATENATE($AF$6," ",AN$9),'-RÅDATA_KVARTAL-'!$A$5:$DS$385,48,FALSE),"")</f>
        <v>62936</v>
      </c>
      <c r="AO54" s="37"/>
      <c r="AP54" s="37">
        <f>IF(VLOOKUP(CONCATENATE($AF$6," ",AP$9),'-RÅDATA_KVARTAL-'!$A$5:$DS$385,48,FALSE)&gt;0,VLOOKUP(CONCATENATE($AF$6," ",AP$9),'-RÅDATA_KVARTAL-'!$A$5:$DS$385,48,FALSE),"")</f>
        <v>56250</v>
      </c>
      <c r="AQ54" s="37"/>
      <c r="AR54" s="37">
        <f>IF(VLOOKUP(CONCATENATE($AF$6," ",AR$9),'-RÅDATA_KVARTAL-'!$A$5:$DS$385,48,FALSE)&gt;0,VLOOKUP(CONCATENATE($AF$6," ",AR$9),'-RÅDATA_KVARTAL-'!$A$5:$DS$385,48,FALSE),"")</f>
        <v>54872</v>
      </c>
      <c r="AS54" s="37"/>
      <c r="AT54" s="37">
        <f>IF(VLOOKUP(CONCATENATE($AF$6," ",AT$9),'-RÅDATA_KVARTAL-'!$A$5:$DS$385,48,FALSE)&gt;0,VLOOKUP(CONCATENATE($AF$6," ",AT$9),'-RÅDATA_KVARTAL-'!$A$5:$DS$385,48,FALSE),"")</f>
        <v>59146</v>
      </c>
      <c r="AU54" s="37"/>
      <c r="AV54" s="37">
        <f>IF(VLOOKUP(CONCATENATE($AF$6," ",AV$9),'-RÅDATA_KVARTAL-'!$A$5:$DS$385,48,FALSE)&gt;0,VLOOKUP(CONCATENATE($AF$6," ",AV$9),'-RÅDATA_KVARTAL-'!$A$5:$DS$385,48,FALSE),"")</f>
        <v>64141</v>
      </c>
      <c r="AW54" s="37"/>
      <c r="AX54" s="37">
        <f>IF(VLOOKUP(CONCATENATE($AF$6," ",AX$9),'-RÅDATA_KVARTAL-'!$A$5:$DS$385,48,FALSE)&gt;0,VLOOKUP(CONCATENATE($AF$6," ",AX$9),'-RÅDATA_KVARTAL-'!$A$5:$DS$385,48,FALSE),"")</f>
        <v>67501</v>
      </c>
      <c r="AY54" s="37"/>
      <c r="AZ54" s="37">
        <f>IF(VLOOKUP(CONCATENATE($AF$6," ",AZ$9),'-RÅDATA_KVARTAL-'!$A$5:$DS$385,48,FALSE)&gt;0,VLOOKUP(CONCATENATE($AF$6," ",AZ$9),'-RÅDATA_KVARTAL-'!$A$5:$DS$385,48,FALSE),"")</f>
        <v>63237</v>
      </c>
      <c r="BA54" s="37"/>
      <c r="BB54" s="37">
        <f>IF(VLOOKUP(CONCATENATE($AF$6," ",BB$9),'-RÅDATA_KVARTAL-'!$A$5:$DS$385,48,FALSE)&gt;0,VLOOKUP(CONCATENATE($AF$6," ",BB$9),'-RÅDATA_KVARTAL-'!$A$5:$DS$385,48,FALSE),"")</f>
        <v>64674</v>
      </c>
      <c r="BC54" s="37"/>
      <c r="BD54" s="37">
        <f>IF(VLOOKUP(CONCATENATE($AF$6," ",BD$9),'-RÅDATA_KVARTAL-'!$A$5:$DS$385,48,FALSE)&gt;0,VLOOKUP(CONCATENATE($AF$6," ",BD$9),'-RÅDATA_KVARTAL-'!$A$5:$DS$385,48,FALSE),"")</f>
        <v>752519</v>
      </c>
      <c r="BE54" s="158"/>
      <c r="BF54" s="275"/>
      <c r="BG54" s="37">
        <f>IF(VLOOKUP(CONCATENATE($BG$6," ",BG$9),'-RÅDATA_KVARTAL-'!$A$5:$DS$385,48,FALSE)&gt;0,VLOOKUP(CONCATENATE($BG$6," ",BG$9),'-RÅDATA_KVARTAL-'!$A$5:$DS$385,48,FALSE),"")</f>
        <v>65717</v>
      </c>
      <c r="BH54" s="157"/>
      <c r="BI54" s="37">
        <f>IF(VLOOKUP(CONCATENATE($BG$6," ",BI$9),'-RÅDATA_KVARTAL-'!$A$5:$DS$385,48,FALSE)&gt;0,VLOOKUP(CONCATENATE($BG$6," ",BI$9),'-RÅDATA_KVARTAL-'!$A$5:$DS$385,48,FALSE),"")</f>
        <v>60884</v>
      </c>
      <c r="BJ54" s="37"/>
      <c r="BK54" s="37">
        <f>IF(VLOOKUP(CONCATENATE($BG$6," ",BK$9),'-RÅDATA_KVARTAL-'!$A$5:$DS$385,48,FALSE)&gt;0,VLOOKUP(CONCATENATE($BG$6," ",BK$9),'-RÅDATA_KVARTAL-'!$A$5:$DS$385,48,FALSE),"")</f>
        <v>69878</v>
      </c>
      <c r="BL54" s="37"/>
      <c r="BM54" s="37">
        <f>IF(VLOOKUP(CONCATENATE($BG$6," ",BM$9),'-RÅDATA_KVARTAL-'!$A$5:$DS$385,48,FALSE)&gt;0,VLOOKUP(CONCATENATE($BG$6," ",BM$9),'-RÅDATA_KVARTAL-'!$A$5:$DS$385,48,FALSE),"")</f>
        <v>62597</v>
      </c>
      <c r="BN54" s="37"/>
      <c r="BO54" s="37">
        <f>IF(VLOOKUP(CONCATENATE($BG$6," ",BO$9),'-RÅDATA_KVARTAL-'!$A$5:$DS$385,48,FALSE)&gt;0,VLOOKUP(CONCATENATE($BG$6," ",BO$9),'-RÅDATA_KVARTAL-'!$A$5:$DS$385,48,FALSE),"")</f>
        <v>64902</v>
      </c>
      <c r="BP54" s="37"/>
      <c r="BQ54" s="37">
        <f>IF(VLOOKUP(CONCATENATE($BG$6," ",BQ$9),'-RÅDATA_KVARTAL-'!$A$5:$DS$385,48,FALSE)&gt;0,VLOOKUP(CONCATENATE($BG$6," ",BQ$9),'-RÅDATA_KVARTAL-'!$A$5:$DS$385,48,FALSE),"")</f>
        <v>63699</v>
      </c>
      <c r="BR54" s="37"/>
      <c r="BS54" s="37">
        <f>IF(VLOOKUP(CONCATENATE($BG$6," ",BS$9),'-RÅDATA_KVARTAL-'!$A$5:$DS$385,48,FALSE)&gt;0,VLOOKUP(CONCATENATE($BG$6," ",BS$9),'-RÅDATA_KVARTAL-'!$A$5:$DS$385,48,FALSE),"")</f>
        <v>59937</v>
      </c>
      <c r="BT54" s="37"/>
      <c r="BU54" s="37">
        <f>IF(VLOOKUP(CONCATENATE($BG$6," ",BU$9),'-RÅDATA_KVARTAL-'!$A$5:$DS$385,48,FALSE)&gt;0,VLOOKUP(CONCATENATE($BG$6," ",BU$9),'-RÅDATA_KVARTAL-'!$A$5:$DS$385,48,FALSE),"")</f>
        <v>62429</v>
      </c>
      <c r="BV54" s="37"/>
      <c r="BW54" s="37">
        <f>IF(VLOOKUP(CONCATENATE($BG$6," ",BW$9),'-RÅDATA_KVARTAL-'!$A$5:$DS$385,48,FALSE)&gt;0,VLOOKUP(CONCATENATE($BG$6," ",BW$9),'-RÅDATA_KVARTAL-'!$A$5:$DS$385,48,FALSE),"")</f>
        <v>65562</v>
      </c>
      <c r="BX54" s="37"/>
      <c r="BY54" s="37">
        <f>IF(VLOOKUP(CONCATENATE($BG$6," ",BY$9),'-RÅDATA_KVARTAL-'!$A$5:$DS$385,48,FALSE)&gt;0,VLOOKUP(CONCATENATE($BG$6," ",BY$9),'-RÅDATA_KVARTAL-'!$A$5:$DS$385,48,FALSE),"")</f>
        <v>65881</v>
      </c>
      <c r="BZ54" s="37"/>
      <c r="CA54" s="37">
        <f>IF(VLOOKUP(CONCATENATE($BG$6," ",CA$9),'-RÅDATA_KVARTAL-'!$A$5:$DS$385,48,FALSE)&gt;0,VLOOKUP(CONCATENATE($BG$6," ",CA$9),'-RÅDATA_KVARTAL-'!$A$5:$DS$385,48,FALSE),"")</f>
        <v>61804</v>
      </c>
      <c r="CB54" s="37"/>
      <c r="CC54" s="37">
        <f>IF(VLOOKUP(CONCATENATE($BG$6," ",CC$9),'-RÅDATA_KVARTAL-'!$A$5:$DS$385,48,FALSE)&gt;0,VLOOKUP(CONCATENATE($BG$6," ",CC$9),'-RÅDATA_KVARTAL-'!$A$5:$DS$385,48,FALSE),"")</f>
        <v>65485</v>
      </c>
      <c r="CD54" s="37"/>
      <c r="CE54" s="37">
        <f>IF(VLOOKUP(CONCATENATE($BG$6," ",CE$9),'-RÅDATA_KVARTAL-'!$A$5:$DS$385,48,FALSE)&gt;0,VLOOKUP(CONCATENATE($BG$6," ",CE$9),'-RÅDATA_KVARTAL-'!$A$5:$DS$385,48,FALSE),"")</f>
        <v>768775</v>
      </c>
      <c r="CF54" s="147"/>
      <c r="CG54" s="275"/>
      <c r="CH54" s="37">
        <f>IF(VLOOKUP(CONCATENATE($CH$6," ",CH$9),'-RÅDATA_KVARTAL-'!$A$5:$DS$385,48,FALSE)&gt;0,VLOOKUP(CONCATENATE($CH$6," ",CH$9),'-RÅDATA_KVARTAL-'!$A$5:$DS$385,48,FALSE),"")</f>
        <v>62695</v>
      </c>
      <c r="CI54" s="157"/>
      <c r="CJ54" s="37">
        <f>IF(VLOOKUP(CONCATENATE($CH$6," ",CJ$9),'-RÅDATA_KVARTAL-'!$A$5:$DS$385,48,FALSE)&gt;0,VLOOKUP(CONCATENATE($CH$6," ",CJ$9),'-RÅDATA_KVARTAL-'!$A$5:$DS$385,48,FALSE),"")</f>
        <v>65500</v>
      </c>
      <c r="CK54" s="37"/>
      <c r="CL54" s="37">
        <f>IF(VLOOKUP(CONCATENATE($CH$6," ",CL$9),'-RÅDATA_KVARTAL-'!$A$5:$DS$385,48,FALSE)&gt;0,VLOOKUP(CONCATENATE($CH$6," ",CL$9),'-RÅDATA_KVARTAL-'!$A$5:$DS$385,48,FALSE),"")</f>
        <v>67819</v>
      </c>
      <c r="CM54" s="37"/>
      <c r="CN54" s="37">
        <f>IF(VLOOKUP(CONCATENATE($CH$6," ",CN$9),'-RÅDATA_KVARTAL-'!$A$5:$DS$385,48,FALSE)&gt;0,VLOOKUP(CONCATENATE($CH$6," ",CN$9),'-RÅDATA_KVARTAL-'!$A$5:$DS$385,48,FALSE),"")</f>
        <v>67398</v>
      </c>
      <c r="CO54" s="37"/>
      <c r="CP54" s="37">
        <f>IF(VLOOKUP(CONCATENATE($CH$6," ",CP$9),'-RÅDATA_KVARTAL-'!$A$5:$DS$385,48,FALSE)&gt;0,VLOOKUP(CONCATENATE($CH$6," ",CP$9),'-RÅDATA_KVARTAL-'!$A$5:$DS$385,48,FALSE),"")</f>
        <v>67544</v>
      </c>
      <c r="CQ54" s="37"/>
      <c r="CR54" s="37">
        <f>IF(VLOOKUP(CONCATENATE($CH$6," ",CR$9),'-RÅDATA_KVARTAL-'!$A$5:$DS$385,48,FALSE)&gt;0,VLOOKUP(CONCATENATE($CH$6," ",CR$9),'-RÅDATA_KVARTAL-'!$A$5:$DS$385,48,FALSE),"")</f>
        <v>63304</v>
      </c>
      <c r="CS54" s="37"/>
      <c r="CT54" s="37">
        <f>IF(VLOOKUP(CONCATENATE($CH$6," ",CT$9),'-RÅDATA_KVARTAL-'!$A$5:$DS$385,48,FALSE)&gt;0,VLOOKUP(CONCATENATE($CH$6," ",CT$9),'-RÅDATA_KVARTAL-'!$A$5:$DS$385,48,FALSE),"")</f>
        <v>62404</v>
      </c>
      <c r="CU54" s="37"/>
      <c r="CV54" s="37">
        <f>IF(VLOOKUP(CONCATENATE($CH$6," ",CV$9),'-RÅDATA_KVARTAL-'!$A$5:$DS$385,48,FALSE)&gt;0,VLOOKUP(CONCATENATE($CH$6," ",CV$9),'-RÅDATA_KVARTAL-'!$A$5:$DS$385,48,FALSE),"")</f>
        <v>68369</v>
      </c>
      <c r="CW54" s="37"/>
      <c r="CX54" s="37">
        <f>IF(VLOOKUP(CONCATENATE($CH$6," ",CX$9),'-RÅDATA_KVARTAL-'!$A$5:$DS$385,48,FALSE)&gt;0,VLOOKUP(CONCATENATE($CH$6," ",CX$9),'-RÅDATA_KVARTAL-'!$A$5:$DS$385,48,FALSE),"")</f>
        <v>66799</v>
      </c>
      <c r="CY54" s="37"/>
      <c r="CZ54" s="37">
        <f>IF(VLOOKUP(CONCATENATE($CH$6," ",CZ$9),'-RÅDATA_KVARTAL-'!$A$5:$DS$385,48,FALSE)&gt;0,VLOOKUP(CONCATENATE($CH$6," ",CZ$9),'-RÅDATA_KVARTAL-'!$A$5:$DS$385,48,FALSE),"")</f>
        <v>64988</v>
      </c>
      <c r="DA54" s="37"/>
      <c r="DB54" s="37">
        <f>IF(VLOOKUP(CONCATENATE($CH$6," ",DB$9),'-RÅDATA_KVARTAL-'!$A$5:$DS$385,48,FALSE)&gt;0,VLOOKUP(CONCATENATE($CH$6," ",DB$9),'-RÅDATA_KVARTAL-'!$A$5:$DS$385,48,FALSE),"")</f>
        <v>60592</v>
      </c>
      <c r="DC54" s="37"/>
      <c r="DD54" s="37">
        <f>IF(VLOOKUP(CONCATENATE($CH$6," ",DD$9),'-RÅDATA_KVARTAL-'!$A$5:$DS$385,48,FALSE)&gt;0,VLOOKUP(CONCATENATE($CH$6," ",DD$9),'-RÅDATA_KVARTAL-'!$A$5:$DS$385,48,FALSE),"")</f>
        <v>67741</v>
      </c>
      <c r="DE54" s="37"/>
      <c r="DF54" s="37">
        <f>IF(VLOOKUP(CONCATENATE($CH$6," ",DF$9),'-RÅDATA_KVARTAL-'!$A$5:$DS$385,48,FALSE)&gt;0,VLOOKUP(CONCATENATE($CH$6," ",DF$9),'-RÅDATA_KVARTAL-'!$A$5:$DS$385,48,FALSE),"")</f>
        <v>785153</v>
      </c>
      <c r="DG54" s="147"/>
      <c r="DH54" s="275"/>
      <c r="DI54" s="37">
        <f>IF(VLOOKUP(CONCATENATE($DI$6," ",DI$9),'-RÅDATA_KVARTAL-'!$A$5:$DS$385,48,FALSE)&gt;0,VLOOKUP(CONCATENATE($DI$6," ",DI$9),'-RÅDATA_KVARTAL-'!$A$5:$DS$385,48,FALSE),"")</f>
        <v>70500</v>
      </c>
      <c r="DJ54" s="157"/>
      <c r="DK54" s="37">
        <f>IF(VLOOKUP(CONCATENATE($DI$6," ",DK$9),'-RÅDATA_KVARTAL-'!$A$5:$DS$385,48,FALSE)&gt;0,VLOOKUP(CONCATENATE($DI$6," ",DK$9),'-RÅDATA_KVARTAL-'!$A$5:$DS$385,48,FALSE),"")</f>
        <v>66615</v>
      </c>
      <c r="DL54" s="37"/>
      <c r="DM54" s="37">
        <f>IF(VLOOKUP(CONCATENATE($DI$6," ",DM$9),'-RÅDATA_KVARTAL-'!$A$5:$DS$385,48,FALSE)&gt;0,VLOOKUP(CONCATENATE($DI$6," ",DM$9),'-RÅDATA_KVARTAL-'!$A$5:$DS$385,48,FALSE),"")</f>
        <v>73391</v>
      </c>
      <c r="DN54" s="37"/>
      <c r="DO54" s="37">
        <f>IF(VLOOKUP(CONCATENATE($DI$6," ",DO$9),'-RÅDATA_KVARTAL-'!$A$5:$DS$385,48,FALSE)&gt;0,VLOOKUP(CONCATENATE($DI$6," ",DO$9),'-RÅDATA_KVARTAL-'!$A$5:$DS$385,48,FALSE),"")</f>
        <v>64820</v>
      </c>
      <c r="DP54" s="37"/>
      <c r="DQ54" s="37">
        <f>IF(VLOOKUP(CONCATENATE($DI$6," ",DQ$9),'-RÅDATA_KVARTAL-'!$A$5:$DS$385,48,FALSE)&gt;0,VLOOKUP(CONCATENATE($DI$6," ",DQ$9),'-RÅDATA_KVARTAL-'!$A$5:$DS$385,48,FALSE),"")</f>
        <v>67228</v>
      </c>
      <c r="DR54" s="37"/>
      <c r="DS54" s="37">
        <f>IF(VLOOKUP(CONCATENATE($DI$6," ",DS$9),'-RÅDATA_KVARTAL-'!$A$5:$DS$385,48,FALSE)&gt;0,VLOOKUP(CONCATENATE($DI$6," ",DS$9),'-RÅDATA_KVARTAL-'!$A$5:$DS$385,48,FALSE),"")</f>
        <v>64854</v>
      </c>
      <c r="DT54" s="37"/>
      <c r="DU54" s="37" t="str">
        <f>IF(VLOOKUP(CONCATENATE($DI$6," ",DU$9),'-RÅDATA_KVARTAL-'!$A$5:$DS$385,48,FALSE)&gt;0,VLOOKUP(CONCATENATE($DI$6," ",DU$9),'-RÅDATA_KVARTAL-'!$A$5:$DS$385,48,FALSE),"")</f>
        <v/>
      </c>
      <c r="DV54" s="37"/>
      <c r="DW54" s="37" t="str">
        <f>IF(VLOOKUP(CONCATENATE($DI$6," ",DW$9),'-RÅDATA_KVARTAL-'!$A$5:$DS$385,48,FALSE)&gt;0,VLOOKUP(CONCATENATE($DI$6," ",DW$9),'-RÅDATA_KVARTAL-'!$A$5:$DS$385,48,FALSE),"")</f>
        <v/>
      </c>
      <c r="DX54" s="37"/>
      <c r="DY54" s="37" t="str">
        <f>IF(VLOOKUP(CONCATENATE($DI$6," ",DY$9),'-RÅDATA_KVARTAL-'!$A$5:$DS$385,48,FALSE)&gt;0,VLOOKUP(CONCATENATE($DI$6," ",DY$9),'-RÅDATA_KVARTAL-'!$A$5:$DS$385,48,FALSE),"")</f>
        <v/>
      </c>
      <c r="DZ54" s="37"/>
      <c r="EA54" s="37" t="str">
        <f>IF(VLOOKUP(CONCATENATE($DI$6," ",EA$9),'-RÅDATA_KVARTAL-'!$A$5:$DS$385,48,FALSE)&gt;0,VLOOKUP(CONCATENATE($DI$6," ",EA$9),'-RÅDATA_KVARTAL-'!$A$5:$DS$385,48,FALSE),"")</f>
        <v/>
      </c>
      <c r="EB54" s="37"/>
      <c r="EC54" s="37" t="str">
        <f>IF(VLOOKUP(CONCATENATE($DI$6," ",EC$9),'-RÅDATA_KVARTAL-'!$A$5:$DS$385,48,FALSE)&gt;0,VLOOKUP(CONCATENATE($DI$6," ",EC$9),'-RÅDATA_KVARTAL-'!$A$5:$DS$385,48,FALSE),"")</f>
        <v/>
      </c>
      <c r="ED54" s="37"/>
      <c r="EE54" s="37" t="str">
        <f>IF(VLOOKUP(CONCATENATE($DI$6," ",EE$9),'-RÅDATA_KVARTAL-'!$A$5:$DS$385,48,FALSE)&gt;0,VLOOKUP(CONCATENATE($DI$6," ",EE$9),'-RÅDATA_KVARTAL-'!$A$5:$DS$385,48,FALSE),"")</f>
        <v/>
      </c>
      <c r="EF54" s="37"/>
      <c r="EG54" s="37">
        <f>IF(VLOOKUP(CONCATENATE($DI$6," ",EG$9),'-RÅDATA_KVARTAL-'!$A$5:$DS$385,48,FALSE)&gt;0,VLOOKUP(CONCATENATE($DI$6," ",EG$9),'-RÅDATA_KVARTAL-'!$A$5:$DS$385,48,FALSE),"")</f>
        <v>407408</v>
      </c>
      <c r="EH54" s="147"/>
      <c r="EI54" s="275"/>
      <c r="EJ54" s="37" t="str">
        <f>IF(VLOOKUP(CONCATENATE($EJ$6," ",EJ$9),'-RÅDATA_KVARTAL-'!$A$5:$DS$385,48,FALSE)&gt;0,VLOOKUP(CONCATENATE($EJ$6," ",EJ$9),'-RÅDATA_KVARTAL-'!$A$5:$DS$385,48,FALSE),"")</f>
        <v/>
      </c>
      <c r="EK54" s="157"/>
      <c r="EL54" s="37" t="str">
        <f>IF(VLOOKUP(CONCATENATE($EJ$6," ",EL$9),'-RÅDATA_KVARTAL-'!$A$5:$DS$385,48,FALSE)&gt;0,VLOOKUP(CONCATENATE($EJ$6," ",EL$9),'-RÅDATA_KVARTAL-'!$A$5:$DS$385,48,FALSE),"")</f>
        <v/>
      </c>
      <c r="EM54" s="37"/>
      <c r="EN54" s="37" t="str">
        <f>IF(VLOOKUP(CONCATENATE($EJ$6," ",EN$9),'-RÅDATA_KVARTAL-'!$A$5:$DS$385,48,FALSE)&gt;0,VLOOKUP(CONCATENATE($EJ$6," ",EN$9),'-RÅDATA_KVARTAL-'!$A$5:$DS$385,48,FALSE),"")</f>
        <v/>
      </c>
      <c r="EO54" s="37"/>
      <c r="EP54" s="37" t="str">
        <f>IF(VLOOKUP(CONCATENATE($EJ$6," ",EP$9),'-RÅDATA_KVARTAL-'!$A$5:$DS$385,48,FALSE)&gt;0,VLOOKUP(CONCATENATE($EJ$6," ",EP$9),'-RÅDATA_KVARTAL-'!$A$5:$DS$385,48,FALSE),"")</f>
        <v/>
      </c>
      <c r="EQ54" s="37"/>
      <c r="ER54" s="37" t="str">
        <f>IF(VLOOKUP(CONCATENATE($EJ$6," ",ER$9),'-RÅDATA_KVARTAL-'!$A$5:$DS$385,48,FALSE)&gt;0,VLOOKUP(CONCATENATE($EJ$6," ",ER$9),'-RÅDATA_KVARTAL-'!$A$5:$DS$385,48,FALSE),"")</f>
        <v/>
      </c>
      <c r="ES54" s="37"/>
      <c r="ET54" s="37" t="str">
        <f>IF(VLOOKUP(CONCATENATE($EJ$6," ",ET$9),'-RÅDATA_KVARTAL-'!$A$5:$DS$385,48,FALSE)&gt;0,VLOOKUP(CONCATENATE($EJ$6," ",ET$9),'-RÅDATA_KVARTAL-'!$A$5:$DS$385,48,FALSE),"")</f>
        <v/>
      </c>
      <c r="EU54" s="37"/>
      <c r="EV54" s="37" t="str">
        <f>IF(VLOOKUP(CONCATENATE($EJ$6," ",EV$9),'-RÅDATA_KVARTAL-'!$A$5:$DS$385,48,FALSE)&gt;0,VLOOKUP(CONCATENATE($EJ$6," ",EV$9),'-RÅDATA_KVARTAL-'!$A$5:$DS$385,48,FALSE),"")</f>
        <v/>
      </c>
      <c r="EW54" s="37"/>
      <c r="EX54" s="37" t="str">
        <f>IF(VLOOKUP(CONCATENATE($EJ$6," ",EX$9),'-RÅDATA_KVARTAL-'!$A$5:$DS$385,48,FALSE)&gt;0,VLOOKUP(CONCATENATE($EJ$6," ",EX$9),'-RÅDATA_KVARTAL-'!$A$5:$DS$385,48,FALSE),"")</f>
        <v/>
      </c>
      <c r="EY54" s="37"/>
      <c r="EZ54" s="37" t="str">
        <f>IF(VLOOKUP(CONCATENATE($EJ$6," ",EZ$9),'-RÅDATA_KVARTAL-'!$A$5:$DS$385,48,FALSE)&gt;0,VLOOKUP(CONCATENATE($EJ$6," ",EZ$9),'-RÅDATA_KVARTAL-'!$A$5:$DS$385,48,FALSE),"")</f>
        <v/>
      </c>
      <c r="FA54" s="37"/>
      <c r="FB54" s="37" t="str">
        <f>IF(VLOOKUP(CONCATENATE($EJ$6," ",FB$9),'-RÅDATA_KVARTAL-'!$A$5:$DS$385,48,FALSE)&gt;0,VLOOKUP(CONCATENATE($EJ$6," ",FB$9),'-RÅDATA_KVARTAL-'!$A$5:$DS$385,48,FALSE),"")</f>
        <v/>
      </c>
      <c r="FC54" s="37"/>
      <c r="FD54" s="37" t="str">
        <f>IF(VLOOKUP(CONCATENATE($EJ$6," ",FD$9),'-RÅDATA_KVARTAL-'!$A$5:$DS$385,48,FALSE)&gt;0,VLOOKUP(CONCATENATE($EJ$6," ",FD$9),'-RÅDATA_KVARTAL-'!$A$5:$DS$385,48,FALSE),"")</f>
        <v/>
      </c>
      <c r="FE54" s="37"/>
      <c r="FF54" s="37" t="str">
        <f>IF(VLOOKUP(CONCATENATE($EJ$6," ",FF$9),'-RÅDATA_KVARTAL-'!$A$5:$DS$385,48,FALSE)&gt;0,VLOOKUP(CONCATENATE($EJ$6," ",FF$9),'-RÅDATA_KVARTAL-'!$A$5:$DS$385,48,FALSE),"")</f>
        <v/>
      </c>
      <c r="FG54" s="37"/>
      <c r="FH54" s="37" t="str">
        <f>IF(VLOOKUP(CONCATENATE($EJ$6," ",FH$9),'-RÅDATA_KVARTAL-'!$A$5:$DS$385,48,FALSE)&gt;0,VLOOKUP(CONCATENATE($EJ$6," ",FH$9),'-RÅDATA_KVARTAL-'!$A$5:$DS$385,48,FALSE),"")</f>
        <v/>
      </c>
      <c r="FI54" s="147"/>
      <c r="FJ54" s="275"/>
      <c r="FK54" s="37" t="str">
        <f>IF(VLOOKUP(CONCATENATE($FK$6," ",FK$9),'-RÅDATA_KVARTAL-'!$A$5:$DS$385,48,FALSE)&gt;0,VLOOKUP(CONCATENATE($FK$6," ",FK$9),'-RÅDATA_KVARTAL-'!$A$5:$DS$385,48,FALSE),"")</f>
        <v/>
      </c>
      <c r="FL54" s="157"/>
      <c r="FM54" s="37" t="str">
        <f>IF(VLOOKUP(CONCATENATE($FK$6," ",FM$9),'-RÅDATA_KVARTAL-'!$A$5:$DS$385,48,FALSE)&gt;0,VLOOKUP(CONCATENATE($FK$6," ",FM$9),'-RÅDATA_KVARTAL-'!$A$5:$DS$385,48,FALSE),"")</f>
        <v/>
      </c>
      <c r="FN54" s="37"/>
      <c r="FO54" s="37" t="str">
        <f>IF(VLOOKUP(CONCATENATE($FK$6," ",FO$9),'-RÅDATA_KVARTAL-'!$A$5:$DS$385,48,FALSE)&gt;0,VLOOKUP(CONCATENATE($FK$6," ",FO$9),'-RÅDATA_KVARTAL-'!$A$5:$DS$385,48,FALSE),"")</f>
        <v/>
      </c>
      <c r="FP54" s="37"/>
      <c r="FQ54" s="37" t="str">
        <f>IF(VLOOKUP(CONCATENATE($FK$6," ",FQ$9),'-RÅDATA_KVARTAL-'!$A$5:$DS$385,48,FALSE)&gt;0,VLOOKUP(CONCATENATE($FK$6," ",FQ$9),'-RÅDATA_KVARTAL-'!$A$5:$DS$385,48,FALSE),"")</f>
        <v/>
      </c>
      <c r="FR54" s="37"/>
      <c r="FS54" s="37" t="str">
        <f>IF(VLOOKUP(CONCATENATE($FK$6," ",FS$9),'-RÅDATA_KVARTAL-'!$A$5:$DS$385,48,FALSE)&gt;0,VLOOKUP(CONCATENATE($FK$6," ",FS$9),'-RÅDATA_KVARTAL-'!$A$5:$DS$385,48,FALSE),"")</f>
        <v/>
      </c>
      <c r="FT54" s="37"/>
      <c r="FU54" s="37" t="str">
        <f>IF(VLOOKUP(CONCATENATE($FK$6," ",FU$9),'-RÅDATA_KVARTAL-'!$A$5:$DS$385,48,FALSE)&gt;0,VLOOKUP(CONCATENATE($FK$6," ",FU$9),'-RÅDATA_KVARTAL-'!$A$5:$DS$385,48,FALSE),"")</f>
        <v/>
      </c>
      <c r="FV54" s="37"/>
      <c r="FW54" s="37" t="str">
        <f>IF(VLOOKUP(CONCATENATE($FK$6," ",FW$9),'-RÅDATA_KVARTAL-'!$A$5:$DS$385,48,FALSE)&gt;0,VLOOKUP(CONCATENATE($FK$6," ",FW$9),'-RÅDATA_KVARTAL-'!$A$5:$DS$385,48,FALSE),"")</f>
        <v/>
      </c>
      <c r="FX54" s="37"/>
      <c r="FY54" s="37" t="str">
        <f>IF(VLOOKUP(CONCATENATE($FK$6," ",FY$9),'-RÅDATA_KVARTAL-'!$A$5:$DS$385,48,FALSE)&gt;0,VLOOKUP(CONCATENATE($FK$6," ",FY$9),'-RÅDATA_KVARTAL-'!$A$5:$DS$385,48,FALSE),"")</f>
        <v/>
      </c>
      <c r="FZ54" s="37"/>
      <c r="GA54" s="37" t="str">
        <f>IF(VLOOKUP(CONCATENATE($FK$6," ",GA$9),'-RÅDATA_KVARTAL-'!$A$5:$DS$385,48,FALSE)&gt;0,VLOOKUP(CONCATENATE($FK$6," ",GA$9),'-RÅDATA_KVARTAL-'!$A$5:$DS$385,48,FALSE),"")</f>
        <v/>
      </c>
      <c r="GB54" s="37"/>
      <c r="GC54" s="37" t="str">
        <f>IF(VLOOKUP(CONCATENATE($FK$6," ",GC$9),'-RÅDATA_KVARTAL-'!$A$5:$DS$385,48,FALSE)&gt;0,VLOOKUP(CONCATENATE($FK$6," ",GC$9),'-RÅDATA_KVARTAL-'!$A$5:$DS$385,48,FALSE),"")</f>
        <v/>
      </c>
      <c r="GD54" s="37"/>
      <c r="GE54" s="37" t="str">
        <f>IF(VLOOKUP(CONCATENATE($FK$6," ",GE$9),'-RÅDATA_KVARTAL-'!$A$5:$DS$385,48,FALSE)&gt;0,VLOOKUP(CONCATENATE($FK$6," ",GE$9),'-RÅDATA_KVARTAL-'!$A$5:$DS$385,48,FALSE),"")</f>
        <v/>
      </c>
      <c r="GF54" s="37"/>
      <c r="GG54" s="37" t="str">
        <f>IF(VLOOKUP(CONCATENATE($FK$6," ",GG$9),'-RÅDATA_KVARTAL-'!$A$5:$DS$385,48,FALSE)&gt;0,VLOOKUP(CONCATENATE($FK$6," ",GG$9),'-RÅDATA_KVARTAL-'!$A$5:$DS$385,48,FALSE),"")</f>
        <v/>
      </c>
      <c r="GH54" s="37"/>
      <c r="GI54" s="37" t="str">
        <f>IF(VLOOKUP(CONCATENATE($FK$6," ",GI$9),'-RÅDATA_KVARTAL-'!$A$5:$DS$385,48,FALSE)&gt;0,VLOOKUP(CONCATENATE($FK$6," ",GI$9),'-RÅDATA_KVARTAL-'!$A$5:$DS$385,48,FALSE),"")</f>
        <v/>
      </c>
      <c r="GJ54" s="147"/>
      <c r="GK54" s="275"/>
      <c r="GL54" s="37" t="str">
        <f>IF(VLOOKUP(CONCATENATE($GL$6," ",GL$9),'-RÅDATA_KVARTAL-'!$A$5:$DS$385,48,FALSE)&gt;0,VLOOKUP(CONCATENATE($GL$6," ",GL$9),'-RÅDATA_KVARTAL-'!$A$5:$DS$385,48,FALSE),"")</f>
        <v/>
      </c>
      <c r="GM54" s="157"/>
      <c r="GN54" s="37" t="str">
        <f>IF(VLOOKUP(CONCATENATE($GL$6," ",GN$9),'-RÅDATA_KVARTAL-'!$A$5:$DS$385,48,FALSE)&gt;0,VLOOKUP(CONCATENATE($GL$6," ",GN$9),'-RÅDATA_KVARTAL-'!$A$5:$DS$385,48,FALSE),"")</f>
        <v/>
      </c>
      <c r="GO54" s="37"/>
      <c r="GP54" s="37" t="str">
        <f>IF(VLOOKUP(CONCATENATE($GL$6," ",GP$9),'-RÅDATA_KVARTAL-'!$A$5:$DS$385,48,FALSE)&gt;0,VLOOKUP(CONCATENATE($GL$6," ",GP$9),'-RÅDATA_KVARTAL-'!$A$5:$DS$385,48,FALSE),"")</f>
        <v/>
      </c>
      <c r="GQ54" s="37"/>
      <c r="GR54" s="37" t="str">
        <f>IF(VLOOKUP(CONCATENATE($GL$6," ",GR$9),'-RÅDATA_KVARTAL-'!$A$5:$DS$385,48,FALSE)&gt;0,VLOOKUP(CONCATENATE($GL$6," ",GR$9),'-RÅDATA_KVARTAL-'!$A$5:$DS$385,48,FALSE),"")</f>
        <v/>
      </c>
      <c r="GS54" s="37"/>
      <c r="GT54" s="37" t="str">
        <f>IF(VLOOKUP(CONCATENATE($GL$6," ",GT$9),'-RÅDATA_KVARTAL-'!$A$5:$DS$385,48,FALSE)&gt;0,VLOOKUP(CONCATENATE($GL$6," ",GT$9),'-RÅDATA_KVARTAL-'!$A$5:$DS$385,48,FALSE),"")</f>
        <v/>
      </c>
      <c r="GU54" s="37"/>
      <c r="GV54" s="37" t="str">
        <f>IF(VLOOKUP(CONCATENATE($GL$6," ",GV$9),'-RÅDATA_KVARTAL-'!$A$5:$DS$385,48,FALSE)&gt;0,VLOOKUP(CONCATENATE($GL$6," ",GV$9),'-RÅDATA_KVARTAL-'!$A$5:$DS$385,48,FALSE),"")</f>
        <v/>
      </c>
      <c r="GW54" s="37"/>
      <c r="GX54" s="37" t="str">
        <f>IF(VLOOKUP(CONCATENATE($GL$6," ",GX$9),'-RÅDATA_KVARTAL-'!$A$5:$DS$385,48,FALSE)&gt;0,VLOOKUP(CONCATENATE($GL$6," ",GX$9),'-RÅDATA_KVARTAL-'!$A$5:$DS$385,48,FALSE),"")</f>
        <v/>
      </c>
      <c r="GY54" s="37"/>
      <c r="GZ54" s="37" t="str">
        <f>IF(VLOOKUP(CONCATENATE($GL$6," ",GZ$9),'-RÅDATA_KVARTAL-'!$A$5:$DS$385,48,FALSE)&gt;0,VLOOKUP(CONCATENATE($GL$6," ",GZ$9),'-RÅDATA_KVARTAL-'!$A$5:$DS$385,48,FALSE),"")</f>
        <v/>
      </c>
      <c r="HA54" s="37"/>
      <c r="HB54" s="37" t="str">
        <f>IF(VLOOKUP(CONCATENATE($GL$6," ",HB$9),'-RÅDATA_KVARTAL-'!$A$5:$DS$385,48,FALSE)&gt;0,VLOOKUP(CONCATENATE($GL$6," ",HB$9),'-RÅDATA_KVARTAL-'!$A$5:$DS$385,48,FALSE),"")</f>
        <v/>
      </c>
      <c r="HC54" s="37"/>
      <c r="HD54" s="37" t="str">
        <f>IF(VLOOKUP(CONCATENATE($GL$6," ",HD$9),'-RÅDATA_KVARTAL-'!$A$5:$DS$385,48,FALSE)&gt;0,VLOOKUP(CONCATENATE($GL$6," ",HD$9),'-RÅDATA_KVARTAL-'!$A$5:$DS$385,48,FALSE),"")</f>
        <v/>
      </c>
      <c r="HE54" s="37"/>
      <c r="HF54" s="37" t="str">
        <f>IF(VLOOKUP(CONCATENATE($GL$6," ",HF$9),'-RÅDATA_KVARTAL-'!$A$5:$DS$385,48,FALSE)&gt;0,VLOOKUP(CONCATENATE($GL$6," ",HF$9),'-RÅDATA_KVARTAL-'!$A$5:$DS$385,48,FALSE),"")</f>
        <v/>
      </c>
      <c r="HG54" s="37"/>
      <c r="HH54" s="37" t="str">
        <f>IF(VLOOKUP(CONCATENATE($GL$6," ",HH$9),'-RÅDATA_KVARTAL-'!$A$5:$DS$385,48,FALSE)&gt;0,VLOOKUP(CONCATENATE($GL$6," ",HH$9),'-RÅDATA_KVARTAL-'!$A$5:$DS$385,48,FALSE),"")</f>
        <v/>
      </c>
      <c r="HI54" s="37"/>
      <c r="HJ54" s="37" t="str">
        <f>IF(VLOOKUP(CONCATENATE($GL$6," ",HJ$9),'-RÅDATA_KVARTAL-'!$A$5:$DS$385,48,FALSE)&gt;0,VLOOKUP(CONCATENATE($GL$6," ",HJ$9),'-RÅDATA_KVARTAL-'!$A$5:$DS$385,48,FALSE),"")</f>
        <v/>
      </c>
      <c r="HK54" s="147"/>
      <c r="HL54" s="148"/>
      <c r="HM54" s="103" t="s">
        <v>463</v>
      </c>
      <c r="HN54" s="15"/>
    </row>
    <row r="55" spans="2:222" ht="10.5" customHeight="1" x14ac:dyDescent="0.2">
      <c r="B55" s="90">
        <v>5</v>
      </c>
      <c r="C55" s="90"/>
      <c r="D55" s="92" t="s">
        <v>70</v>
      </c>
      <c r="E55" s="156">
        <f>IF(VLOOKUP(CONCATENATE($E$6," ",E$9),'-RÅDATA_KVARTAL-'!$A$5:$DS$385,52,FALSE)&gt;0,VLOOKUP(CONCATENATE($E$6," ",E$9),'-RÅDATA_KVARTAL-'!$A$5:$DS$385,52,FALSE),"")</f>
        <v>80.148594377510037</v>
      </c>
      <c r="F55" s="120"/>
      <c r="G55" s="156">
        <f>IF(VLOOKUP(CONCATENATE($E$6," ",G$9),'-RÅDATA_KVARTAL-'!$A$5:$DS$385,52,FALSE)&gt;0,VLOOKUP(CONCATENATE($E$6," ",G$9),'-RÅDATA_KVARTAL-'!$A$5:$DS$385,52,FALSE),"")</f>
        <v>82.135514567669176</v>
      </c>
      <c r="H55" s="156"/>
      <c r="I55" s="156">
        <f>IF(VLOOKUP(CONCATENATE($E$6," ",I$9),'-RÅDATA_KVARTAL-'!$A$5:$DS$385,52,FALSE)&gt;0,VLOOKUP(CONCATENATE($E$6," ",I$9),'-RÅDATA_KVARTAL-'!$A$5:$DS$385,52,FALSE),"")</f>
        <v>83.583996044336402</v>
      </c>
      <c r="J55" s="156"/>
      <c r="K55" s="156">
        <f>IF(VLOOKUP(CONCATENATE($E$6," ",K$9),'-RÅDATA_KVARTAL-'!$A$5:$DS$385,52,FALSE)&gt;0,VLOOKUP(CONCATENATE($E$6," ",K$9),'-RÅDATA_KVARTAL-'!$A$5:$DS$385,52,FALSE),"")</f>
        <v>81.619448803722364</v>
      </c>
      <c r="L55" s="156"/>
      <c r="M55" s="156">
        <f>IF(VLOOKUP(CONCATENATE($E$6," ",M$9),'-RÅDATA_KVARTAL-'!$A$5:$DS$385,52,FALSE)&gt;0,VLOOKUP(CONCATENATE($E$6," ",M$9),'-RÅDATA_KVARTAL-'!$A$5:$DS$385,52,FALSE),"")</f>
        <v>80.438690146365204</v>
      </c>
      <c r="N55" s="156"/>
      <c r="O55" s="156">
        <f>IF(VLOOKUP(CONCATENATE($E$6," ",O$9),'-RÅDATA_KVARTAL-'!$A$5:$DS$385,52,FALSE)&gt;0,VLOOKUP(CONCATENATE($E$6," ",O$9),'-RÅDATA_KVARTAL-'!$A$5:$DS$385,52,FALSE),"")</f>
        <v>80.562067710229343</v>
      </c>
      <c r="P55" s="156"/>
      <c r="Q55" s="156">
        <f>IF(VLOOKUP(CONCATENATE($E$6," ",Q$9),'-RÅDATA_KVARTAL-'!$A$5:$DS$385,52,FALSE)&gt;0,VLOOKUP(CONCATENATE($E$6," ",Q$9),'-RÅDATA_KVARTAL-'!$A$5:$DS$385,52,FALSE),"")</f>
        <v>84.734771978314015</v>
      </c>
      <c r="R55" s="156"/>
      <c r="S55" s="156">
        <f>IF(VLOOKUP(CONCATENATE($E$6," ",S$9),'-RÅDATA_KVARTAL-'!$A$5:$DS$385,52,FALSE)&gt;0,VLOOKUP(CONCATENATE($E$6," ",S$9),'-RÅDATA_KVARTAL-'!$A$5:$DS$385,52,FALSE),"")</f>
        <v>82.891082574861827</v>
      </c>
      <c r="T55" s="156"/>
      <c r="U55" s="156">
        <f>IF(VLOOKUP(CONCATENATE($E$6," ",U$9),'-RÅDATA_KVARTAL-'!$A$5:$DS$385,52,FALSE)&gt;0,VLOOKUP(CONCATENATE($E$6," ",U$9),'-RÅDATA_KVARTAL-'!$A$5:$DS$385,52,FALSE),"")</f>
        <v>81.661891117478518</v>
      </c>
      <c r="V55" s="156"/>
      <c r="W55" s="156">
        <f>IF(VLOOKUP(CONCATENATE($E$6," ",W$9),'-RÅDATA_KVARTAL-'!$A$5:$DS$385,52,FALSE)&gt;0,VLOOKUP(CONCATENATE($E$6," ",W$9),'-RÅDATA_KVARTAL-'!$A$5:$DS$385,52,FALSE),"")</f>
        <v>77.174581169977643</v>
      </c>
      <c r="X55" s="156"/>
      <c r="Y55" s="156">
        <f>IF(VLOOKUP(CONCATENATE($E$6," ",Y$9),'-RÅDATA_KVARTAL-'!$A$5:$DS$385,52,FALSE)&gt;0,VLOOKUP(CONCATENATE($E$6," ",Y$9),'-RÅDATA_KVARTAL-'!$A$5:$DS$385,52,FALSE),"")</f>
        <v>81.976457029963782</v>
      </c>
      <c r="Z55" s="156"/>
      <c r="AA55" s="156">
        <f>IF(VLOOKUP(CONCATENATE($E$6," ",AA$9),'-RÅDATA_KVARTAL-'!$A$5:$DS$385,52,FALSE)&gt;0,VLOOKUP(CONCATENATE($E$6," ",AA$9),'-RÅDATA_KVARTAL-'!$A$5:$DS$385,52,FALSE),"")</f>
        <v>83.759402632049401</v>
      </c>
      <c r="AB55" s="156"/>
      <c r="AC55" s="156">
        <f>IF(VLOOKUP(CONCATENATE($E$6," ",AC$9),'-RÅDATA_KVARTAL-'!$A$5:$DS$385,52,FALSE)&gt;0,VLOOKUP(CONCATENATE($E$6," ",AC$9),'-RÅDATA_KVARTAL-'!$A$5:$DS$385,52,FALSE),"")</f>
        <v>81.678241370488152</v>
      </c>
      <c r="AD55" s="118"/>
      <c r="AE55" s="106"/>
      <c r="AF55" s="156">
        <f>IF(VLOOKUP(CONCATENATE($AF$6," ",AF$9),'-RÅDATA_KVARTAL-'!$A$5:$DS$385,52,FALSE)&gt;0,VLOOKUP(CONCATENATE($AF$6," ",AF$9),'-RÅDATA_KVARTAL-'!$A$5:$DS$385,52,FALSE),"")</f>
        <v>81.147561683965947</v>
      </c>
      <c r="AG55" s="120"/>
      <c r="AH55" s="156">
        <f>IF(VLOOKUP(CONCATENATE($AF$6," ",AH$9),'-RÅDATA_KVARTAL-'!$A$5:$DS$385,52,FALSE)&gt;0,VLOOKUP(CONCATENATE($AF$6," ",AH$9),'-RÅDATA_KVARTAL-'!$A$5:$DS$385,52,FALSE),"")</f>
        <v>85.703912757562478</v>
      </c>
      <c r="AI55" s="156"/>
      <c r="AJ55" s="156">
        <f>IF(VLOOKUP(CONCATENATE($AF$6," ",AJ$9),'-RÅDATA_KVARTAL-'!$A$5:$DS$385,52,FALSE)&gt;0,VLOOKUP(CONCATENATE($AF$6," ",AJ$9),'-RÅDATA_KVARTAL-'!$A$5:$DS$385,52,FALSE),"")</f>
        <v>85.962168789251137</v>
      </c>
      <c r="AK55" s="156"/>
      <c r="AL55" s="156">
        <f>IF(VLOOKUP(CONCATENATE($AF$6," ",AL$9),'-RÅDATA_KVARTAL-'!$A$5:$DS$385,52,FALSE)&gt;0,VLOOKUP(CONCATENATE($AF$6," ",AL$9),'-RÅDATA_KVARTAL-'!$A$5:$DS$385,52,FALSE),"")</f>
        <v>84.656447297315111</v>
      </c>
      <c r="AM55" s="156"/>
      <c r="AN55" s="156">
        <f>IF(VLOOKUP(CONCATENATE($AF$6," ",AN$9),'-RÅDATA_KVARTAL-'!$A$5:$DS$385,52,FALSE)&gt;0,VLOOKUP(CONCATENATE($AF$6," ",AN$9),'-RÅDATA_KVARTAL-'!$A$5:$DS$385,52,FALSE),"")</f>
        <v>80.529218328151188</v>
      </c>
      <c r="AO55" s="156"/>
      <c r="AP55" s="156">
        <f>IF(VLOOKUP(CONCATENATE($AF$6," ",AP$9),'-RÅDATA_KVARTAL-'!$A$5:$DS$385,52,FALSE)&gt;0,VLOOKUP(CONCATENATE($AF$6," ",AP$9),'-RÅDATA_KVARTAL-'!$A$5:$DS$385,52,FALSE),"")</f>
        <v>77.079079710045633</v>
      </c>
      <c r="AQ55" s="156"/>
      <c r="AR55" s="156">
        <f>IF(VLOOKUP(CONCATENATE($AF$6," ",AR$9),'-RÅDATA_KVARTAL-'!$A$5:$DS$385,52,FALSE)&gt;0,VLOOKUP(CONCATENATE($AF$6," ",AR$9),'-RÅDATA_KVARTAL-'!$A$5:$DS$385,52,FALSE),"")</f>
        <v>78.164128716115158</v>
      </c>
      <c r="AS55" s="156"/>
      <c r="AT55" s="156">
        <f>IF(VLOOKUP(CONCATENATE($AF$6," ",AT$9),'-RÅDATA_KVARTAL-'!$A$5:$DS$385,52,FALSE)&gt;0,VLOOKUP(CONCATENATE($AF$6," ",AT$9),'-RÅDATA_KVARTAL-'!$A$5:$DS$385,52,FALSE),"")</f>
        <v>78.245799708956213</v>
      </c>
      <c r="AU55" s="156"/>
      <c r="AV55" s="156">
        <f>IF(VLOOKUP(CONCATENATE($AF$6," ",AV$9),'-RÅDATA_KVARTAL-'!$A$5:$DS$385,52,FALSE)&gt;0,VLOOKUP(CONCATENATE($AF$6," ",AV$9),'-RÅDATA_KVARTAL-'!$A$5:$DS$385,52,FALSE),"")</f>
        <v>80.742456476038214</v>
      </c>
      <c r="AW55" s="156"/>
      <c r="AX55" s="156">
        <f>IF(VLOOKUP(CONCATENATE($AF$6," ",AX$9),'-RÅDATA_KVARTAL-'!$A$5:$DS$385,52,FALSE)&gt;0,VLOOKUP(CONCATENATE($AF$6," ",AX$9),'-RÅDATA_KVARTAL-'!$A$5:$DS$385,52,FALSE),"")</f>
        <v>82.29721656648907</v>
      </c>
      <c r="AY55" s="156"/>
      <c r="AZ55" s="156">
        <f>IF(VLOOKUP(CONCATENATE($AF$6," ",AZ$9),'-RÅDATA_KVARTAL-'!$A$5:$DS$385,52,FALSE)&gt;0,VLOOKUP(CONCATENATE($AF$6," ",AZ$9),'-RÅDATA_KVARTAL-'!$A$5:$DS$385,52,FALSE),"")</f>
        <v>82.066289451827245</v>
      </c>
      <c r="BA55" s="156"/>
      <c r="BB55" s="156">
        <f>IF(VLOOKUP(CONCATENATE($AF$6," ",BB$9),'-RÅDATA_KVARTAL-'!$A$5:$DS$385,52,FALSE)&gt;0,VLOOKUP(CONCATENATE($AF$6," ",BB$9),'-RÅDATA_KVARTAL-'!$A$5:$DS$385,52,FALSE),"")</f>
        <v>83.53763288081737</v>
      </c>
      <c r="BC55" s="156"/>
      <c r="BD55" s="156">
        <f>IF(VLOOKUP(CONCATENATE($AF$6," ",BD$9),'-RÅDATA_KVARTAL-'!$A$5:$DS$385,52,FALSE)&gt;0,VLOOKUP(CONCATENATE($AF$6," ",BD$9),'-RÅDATA_KVARTAL-'!$A$5:$DS$385,52,FALSE),"")</f>
        <v>81.720484989330458</v>
      </c>
      <c r="BE55" s="118"/>
      <c r="BF55" s="106"/>
      <c r="BG55" s="156">
        <f>IF(VLOOKUP(CONCATENATE($BG$6," ",BG$9),'-RÅDATA_KVARTAL-'!$A$5:$DS$385,52,FALSE)&gt;0,VLOOKUP(CONCATENATE($BG$6," ",BG$9),'-RÅDATA_KVARTAL-'!$A$5:$DS$385,52,FALSE),"")</f>
        <v>82.292318865987127</v>
      </c>
      <c r="BH55" s="120"/>
      <c r="BI55" s="156">
        <f>IF(VLOOKUP(CONCATENATE($BG$6," ",BI$9),'-RÅDATA_KVARTAL-'!$A$5:$DS$385,52,FALSE)&gt;0,VLOOKUP(CONCATENATE($BG$6," ",BI$9),'-RÅDATA_KVARTAL-'!$A$5:$DS$385,52,FALSE),"")</f>
        <v>81.506867653752451</v>
      </c>
      <c r="BJ55" s="156"/>
      <c r="BK55" s="156">
        <f>IF(VLOOKUP(CONCATENATE($BG$6," ",BK$9),'-RÅDATA_KVARTAL-'!$A$5:$DS$385,52,FALSE)&gt;0,VLOOKUP(CONCATENATE($BG$6," ",BK$9),'-RÅDATA_KVARTAL-'!$A$5:$DS$385,52,FALSE),"")</f>
        <v>84.617527034063528</v>
      </c>
      <c r="BL55" s="156"/>
      <c r="BM55" s="156">
        <f>IF(VLOOKUP(CONCATENATE($BG$6," ",BM$9),'-RÅDATA_KVARTAL-'!$A$5:$DS$385,52,FALSE)&gt;0,VLOOKUP(CONCATENATE($BG$6," ",BM$9),'-RÅDATA_KVARTAL-'!$A$5:$DS$385,52,FALSE),"")</f>
        <v>81.805826003999002</v>
      </c>
      <c r="BN55" s="156"/>
      <c r="BO55" s="156">
        <f>IF(VLOOKUP(CONCATENATE($BG$6," ",BO$9),'-RÅDATA_KVARTAL-'!$A$5:$DS$385,52,FALSE)&gt;0,VLOOKUP(CONCATENATE($BG$6," ",BO$9),'-RÅDATA_KVARTAL-'!$A$5:$DS$385,52,FALSE),"")</f>
        <v>82.684026804596527</v>
      </c>
      <c r="BP55" s="156"/>
      <c r="BQ55" s="156">
        <f>IF(VLOOKUP(CONCATENATE($BG$6," ",BQ$9),'-RÅDATA_KVARTAL-'!$A$5:$DS$385,52,FALSE)&gt;0,VLOOKUP(CONCATENATE($BG$6," ",BQ$9),'-RÅDATA_KVARTAL-'!$A$5:$DS$385,52,FALSE),"")</f>
        <v>81.398231445512167</v>
      </c>
      <c r="BR55" s="156"/>
      <c r="BS55" s="156">
        <f>IF(VLOOKUP(CONCATENATE($BG$6," ",BS$9),'-RÅDATA_KVARTAL-'!$A$5:$DS$385,52,FALSE)&gt;0,VLOOKUP(CONCATENATE($BG$6," ",BS$9),'-RÅDATA_KVARTAL-'!$A$5:$DS$385,52,FALSE),"")</f>
        <v>82.017843947562881</v>
      </c>
      <c r="BT55" s="156"/>
      <c r="BU55" s="156">
        <f>IF(VLOOKUP(CONCATENATE($BG$6," ",BU$9),'-RÅDATA_KVARTAL-'!$A$5:$DS$385,52,FALSE)&gt;0,VLOOKUP(CONCATENATE($BG$6," ",BU$9),'-RÅDATA_KVARTAL-'!$A$5:$DS$385,52,FALSE),"")</f>
        <v>80.901162413985247</v>
      </c>
      <c r="BV55" s="156"/>
      <c r="BW55" s="156">
        <f>IF(VLOOKUP(CONCATENATE($BG$6," ",BW$9),'-RÅDATA_KVARTAL-'!$A$5:$DS$385,52,FALSE)&gt;0,VLOOKUP(CONCATENATE($BG$6," ",BW$9),'-RÅDATA_KVARTAL-'!$A$5:$DS$385,52,FALSE),"")</f>
        <v>81.23559586647832</v>
      </c>
      <c r="BX55" s="156"/>
      <c r="BY55" s="156">
        <f>IF(VLOOKUP(CONCATENATE($BG$6," ",BY$9),'-RÅDATA_KVARTAL-'!$A$5:$DS$385,52,FALSE)&gt;0,VLOOKUP(CONCATENATE($BG$6," ",BY$9),'-RÅDATA_KVARTAL-'!$A$5:$DS$385,52,FALSE),"")</f>
        <v>80.36718511741384</v>
      </c>
      <c r="BZ55" s="156"/>
      <c r="CA55" s="156">
        <f>IF(VLOOKUP(CONCATENATE($BG$6," ",CA$9),'-RÅDATA_KVARTAL-'!$A$5:$DS$385,52,FALSE)&gt;0,VLOOKUP(CONCATENATE($BG$6," ",CA$9),'-RÅDATA_KVARTAL-'!$A$5:$DS$385,52,FALSE),"")</f>
        <v>77.866250062994496</v>
      </c>
      <c r="CB55" s="156"/>
      <c r="CC55" s="156">
        <f>IF(VLOOKUP(CONCATENATE($BG$6," ",CC$9),'-RÅDATA_KVARTAL-'!$A$5:$DS$385,52,FALSE)&gt;0,VLOOKUP(CONCATENATE($BG$6," ",CC$9),'-RÅDATA_KVARTAL-'!$A$5:$DS$385,52,FALSE),"")</f>
        <v>81.185455176603313</v>
      </c>
      <c r="CD55" s="156"/>
      <c r="CE55" s="156">
        <f>IF(VLOOKUP(CONCATENATE($BG$6," ",CE$9),'-RÅDATA_KVARTAL-'!$A$5:$DS$385,52,FALSE)&gt;0,VLOOKUP(CONCATENATE($BG$6," ",CE$9),'-RÅDATA_KVARTAL-'!$A$5:$DS$385,52,FALSE),"")</f>
        <v>81.492847413249379</v>
      </c>
      <c r="CF55" s="118"/>
      <c r="CG55" s="106"/>
      <c r="CH55" s="156">
        <f>IF(VLOOKUP(CONCATENATE($CH$6," ",CH$9),'-RÅDATA_KVARTAL-'!$A$5:$DS$385,52,FALSE)&gt;0,VLOOKUP(CONCATENATE($CH$6," ",CH$9),'-RÅDATA_KVARTAL-'!$A$5:$DS$385,52,FALSE),"")</f>
        <v>77.777639936482728</v>
      </c>
      <c r="CI55" s="120"/>
      <c r="CJ55" s="156">
        <f>IF(VLOOKUP(CONCATENATE($CH$6," ",CJ$9),'-RÅDATA_KVARTAL-'!$A$5:$DS$385,52,FALSE)&gt;0,VLOOKUP(CONCATENATE($CH$6," ",CJ$9),'-RÅDATA_KVARTAL-'!$A$5:$DS$385,52,FALSE),"")</f>
        <v>83.629120808968111</v>
      </c>
      <c r="CK55" s="156"/>
      <c r="CL55" s="156">
        <f>IF(VLOOKUP(CONCATENATE($CH$6," ",CL$9),'-RÅDATA_KVARTAL-'!$A$5:$DS$385,52,FALSE)&gt;0,VLOOKUP(CONCATENATE($CH$6," ",CL$9),'-RÅDATA_KVARTAL-'!$A$5:$DS$385,52,FALSE),"")</f>
        <v>82.43867454355383</v>
      </c>
      <c r="CM55" s="156"/>
      <c r="CN55" s="156">
        <f>IF(VLOOKUP(CONCATENATE($CH$6," ",CN$9),'-RÅDATA_KVARTAL-'!$A$5:$DS$385,52,FALSE)&gt;0,VLOOKUP(CONCATENATE($CH$6," ",CN$9),'-RÅDATA_KVARTAL-'!$A$5:$DS$385,52,FALSE),"")</f>
        <v>83.185840707964601</v>
      </c>
      <c r="CO55" s="156"/>
      <c r="CP55" s="156">
        <f>IF(VLOOKUP(CONCATENATE($CH$6," ",CP$9),'-RÅDATA_KVARTAL-'!$A$5:$DS$385,52,FALSE)&gt;0,VLOOKUP(CONCATENATE($CH$6," ",CP$9),'-RÅDATA_KVARTAL-'!$A$5:$DS$385,52,FALSE),"")</f>
        <v>82.175314800170327</v>
      </c>
      <c r="CQ55" s="156"/>
      <c r="CR55" s="156">
        <f>IF(VLOOKUP(CONCATENATE($CH$6," ",CR$9),'-RÅDATA_KVARTAL-'!$A$5:$DS$385,52,FALSE)&gt;0,VLOOKUP(CONCATENATE($CH$6," ",CR$9),'-RÅDATA_KVARTAL-'!$A$5:$DS$385,52,FALSE),"")</f>
        <v>80.77271509320812</v>
      </c>
      <c r="CS55" s="156"/>
      <c r="CT55" s="156">
        <f>IF(VLOOKUP(CONCATENATE($CH$6," ",CT$9),'-RÅDATA_KVARTAL-'!$A$5:$DS$385,52,FALSE)&gt;0,VLOOKUP(CONCATENATE($CH$6," ",CT$9),'-RÅDATA_KVARTAL-'!$A$5:$DS$385,52,FALSE),"")</f>
        <v>85.247872354958133</v>
      </c>
      <c r="CU55" s="156"/>
      <c r="CV55" s="156">
        <f>IF(VLOOKUP(CONCATENATE($CH$6," ",CV$9),'-RÅDATA_KVARTAL-'!$A$5:$DS$385,52,FALSE)&gt;0,VLOOKUP(CONCATENATE($CH$6," ",CV$9),'-RÅDATA_KVARTAL-'!$A$5:$DS$385,52,FALSE),"")</f>
        <v>84.958930324456645</v>
      </c>
      <c r="CW55" s="156"/>
      <c r="CX55" s="156">
        <f>IF(VLOOKUP(CONCATENATE($CH$6," ",CX$9),'-RÅDATA_KVARTAL-'!$A$5:$DS$385,52,FALSE)&gt;0,VLOOKUP(CONCATENATE($CH$6," ",CX$9),'-RÅDATA_KVARTAL-'!$A$5:$DS$385,52,FALSE),"")</f>
        <v>81.571620466479416</v>
      </c>
      <c r="CY55" s="156"/>
      <c r="CZ55" s="156">
        <f>IF(VLOOKUP(CONCATENATE($CH$6," ",CZ$9),'-RÅDATA_KVARTAL-'!$A$5:$DS$385,52,FALSE)&gt;0,VLOOKUP(CONCATENATE($CH$6," ",CZ$9),'-RÅDATA_KVARTAL-'!$A$5:$DS$385,52,FALSE),"")</f>
        <v>78.968601147078829</v>
      </c>
      <c r="DA55" s="156"/>
      <c r="DB55" s="156">
        <f>IF(VLOOKUP(CONCATENATE($CH$6," ",DB$9),'-RÅDATA_KVARTAL-'!$A$5:$DS$385,52,FALSE)&gt;0,VLOOKUP(CONCATENATE($CH$6," ",DB$9),'-RÅDATA_KVARTAL-'!$A$5:$DS$385,52,FALSE),"")</f>
        <v>75.861378205128204</v>
      </c>
      <c r="DC55" s="156"/>
      <c r="DD55" s="156">
        <f>IF(VLOOKUP(CONCATENATE($CH$6," ",DD$9),'-RÅDATA_KVARTAL-'!$A$5:$DS$385,52,FALSE)&gt;0,VLOOKUP(CONCATENATE($CH$6," ",DD$9),'-RÅDATA_KVARTAL-'!$A$5:$DS$385,52,FALSE),"")</f>
        <v>83.03221219847029</v>
      </c>
      <c r="DE55" s="156"/>
      <c r="DF55" s="156">
        <f>IF(VLOOKUP(CONCATENATE($CH$6," ",DF$9),'-RÅDATA_KVARTAL-'!$A$5:$DS$385,52,FALSE)&gt;0,VLOOKUP(CONCATENATE($CH$6," ",DF$9),'-RÅDATA_KVARTAL-'!$A$5:$DS$385,52,FALSE),"")</f>
        <v>81.607998312031043</v>
      </c>
      <c r="DG55" s="118"/>
      <c r="DH55" s="106"/>
      <c r="DI55" s="156">
        <f>IF(VLOOKUP(CONCATENATE($DI$6," ",DI$9),'-RÅDATA_KVARTAL-'!$A$5:$DS$385,52,FALSE)&gt;0,VLOOKUP(CONCATENATE($DI$6," ",DI$9),'-RÅDATA_KVARTAL-'!$A$5:$DS$385,52,FALSE),"")</f>
        <v>83.82777850441731</v>
      </c>
      <c r="DJ55" s="120"/>
      <c r="DK55" s="156">
        <f>IF(VLOOKUP(CONCATENATE($DI$6," ",DK$9),'-RÅDATA_KVARTAL-'!$A$5:$DS$385,52,FALSE)&gt;0,VLOOKUP(CONCATENATE($DI$6," ",DK$9),'-RÅDATA_KVARTAL-'!$A$5:$DS$385,52,FALSE),"")</f>
        <v>85.172352068736259</v>
      </c>
      <c r="DL55" s="156"/>
      <c r="DM55" s="156">
        <f>IF(VLOOKUP(CONCATENATE($DI$6," ",DM$9),'-RÅDATA_KVARTAL-'!$A$5:$DS$385,52,FALSE)&gt;0,VLOOKUP(CONCATENATE($DI$6," ",DM$9),'-RÅDATA_KVARTAL-'!$A$5:$DS$385,52,FALSE),"")</f>
        <v>84.093591374193622</v>
      </c>
      <c r="DN55" s="156"/>
      <c r="DO55" s="156">
        <f>IF(VLOOKUP(CONCATENATE($DI$6," ",DO$9),'-RÅDATA_KVARTAL-'!$A$5:$DS$385,52,FALSE)&gt;0,VLOOKUP(CONCATENATE($DI$6," ",DO$9),'-RÅDATA_KVARTAL-'!$A$5:$DS$385,52,FALSE),"")</f>
        <v>81.34223471539002</v>
      </c>
      <c r="DP55" s="156"/>
      <c r="DQ55" s="156">
        <f>IF(VLOOKUP(CONCATENATE($DI$6," ",DQ$9),'-RÅDATA_KVARTAL-'!$A$5:$DS$385,52,FALSE)&gt;0,VLOOKUP(CONCATENATE($DI$6," ",DQ$9),'-RÅDATA_KVARTAL-'!$A$5:$DS$385,52,FALSE),"")</f>
        <v>79.229717625984065</v>
      </c>
      <c r="DR55" s="156"/>
      <c r="DS55" s="156">
        <f>IF(VLOOKUP(CONCATENATE($DI$6," ",DS$9),'-RÅDATA_KVARTAL-'!$A$5:$DS$385,52,FALSE)&gt;0,VLOOKUP(CONCATENATE($DI$6," ",DS$9),'-RÅDATA_KVARTAL-'!$A$5:$DS$385,52,FALSE),"")</f>
        <v>81.182169814863485</v>
      </c>
      <c r="DT55" s="156"/>
      <c r="DU55" s="156" t="str">
        <f>IF(VLOOKUP(CONCATENATE($DI$6," ",DU$9),'-RÅDATA_KVARTAL-'!$A$5:$DS$385,52,FALSE)&gt;0,VLOOKUP(CONCATENATE($DI$6," ",DU$9),'-RÅDATA_KVARTAL-'!$A$5:$DS$385,52,FALSE),"")</f>
        <v/>
      </c>
      <c r="DV55" s="156"/>
      <c r="DW55" s="156" t="str">
        <f>IF(VLOOKUP(CONCATENATE($DI$6," ",DW$9),'-RÅDATA_KVARTAL-'!$A$5:$DS$385,52,FALSE)&gt;0,VLOOKUP(CONCATENATE($DI$6," ",DW$9),'-RÅDATA_KVARTAL-'!$A$5:$DS$385,52,FALSE),"")</f>
        <v/>
      </c>
      <c r="DX55" s="156"/>
      <c r="DY55" s="156" t="str">
        <f>IF(VLOOKUP(CONCATENATE($DI$6," ",DY$9),'-RÅDATA_KVARTAL-'!$A$5:$DS$385,52,FALSE)&gt;0,VLOOKUP(CONCATENATE($DI$6," ",DY$9),'-RÅDATA_KVARTAL-'!$A$5:$DS$385,52,FALSE),"")</f>
        <v/>
      </c>
      <c r="DZ55" s="156"/>
      <c r="EA55" s="156" t="str">
        <f>IF(VLOOKUP(CONCATENATE($DI$6," ",EA$9),'-RÅDATA_KVARTAL-'!$A$5:$DS$385,52,FALSE)&gt;0,VLOOKUP(CONCATENATE($DI$6," ",EA$9),'-RÅDATA_KVARTAL-'!$A$5:$DS$385,52,FALSE),"")</f>
        <v/>
      </c>
      <c r="EB55" s="156"/>
      <c r="EC55" s="156" t="str">
        <f>IF(VLOOKUP(CONCATENATE($DI$6," ",EC$9),'-RÅDATA_KVARTAL-'!$A$5:$DS$385,52,FALSE)&gt;0,VLOOKUP(CONCATENATE($DI$6," ",EC$9),'-RÅDATA_KVARTAL-'!$A$5:$DS$385,52,FALSE),"")</f>
        <v/>
      </c>
      <c r="ED55" s="156"/>
      <c r="EE55" s="156" t="str">
        <f>IF(VLOOKUP(CONCATENATE($DI$6," ",EE$9),'-RÅDATA_KVARTAL-'!$A$5:$DS$385,52,FALSE)&gt;0,VLOOKUP(CONCATENATE($DI$6," ",EE$9),'-RÅDATA_KVARTAL-'!$A$5:$DS$385,52,FALSE),"")</f>
        <v/>
      </c>
      <c r="EF55" s="156"/>
      <c r="EG55" s="156">
        <f>IF(VLOOKUP(CONCATENATE($DI$6," ",EG$9),'-RÅDATA_KVARTAL-'!$A$5:$DS$385,52,FALSE)&gt;0,VLOOKUP(CONCATENATE($DI$6," ",EG$9),'-RÅDATA_KVARTAL-'!$A$5:$DS$385,52,FALSE),"")</f>
        <v>82.469084821654491</v>
      </c>
      <c r="EH55" s="118"/>
      <c r="EI55" s="106"/>
      <c r="EJ55" s="156" t="str">
        <f>IF(VLOOKUP(CONCATENATE($EJ$6," ",EJ$9),'-RÅDATA_KVARTAL-'!$A$5:$DS$385,52,FALSE)&gt;0,VLOOKUP(CONCATENATE($EJ$6," ",EJ$9),'-RÅDATA_KVARTAL-'!$A$5:$DS$385,52,FALSE),"")</f>
        <v/>
      </c>
      <c r="EK55" s="120"/>
      <c r="EL55" s="156" t="str">
        <f>IF(VLOOKUP(CONCATENATE($EJ$6," ",EL$9),'-RÅDATA_KVARTAL-'!$A$5:$DS$385,52,FALSE)&gt;0,VLOOKUP(CONCATENATE($EJ$6," ",EL$9),'-RÅDATA_KVARTAL-'!$A$5:$DS$385,52,FALSE),"")</f>
        <v/>
      </c>
      <c r="EM55" s="156"/>
      <c r="EN55" s="156" t="str">
        <f>IF(VLOOKUP(CONCATENATE($EJ$6," ",EN$9),'-RÅDATA_KVARTAL-'!$A$5:$DS$385,52,FALSE)&gt;0,VLOOKUP(CONCATENATE($EJ$6," ",EN$9),'-RÅDATA_KVARTAL-'!$A$5:$DS$385,52,FALSE),"")</f>
        <v/>
      </c>
      <c r="EO55" s="156"/>
      <c r="EP55" s="156" t="str">
        <f>IF(VLOOKUP(CONCATENATE($EJ$6," ",EP$9),'-RÅDATA_KVARTAL-'!$A$5:$DS$385,52,FALSE)&gt;0,VLOOKUP(CONCATENATE($EJ$6," ",EP$9),'-RÅDATA_KVARTAL-'!$A$5:$DS$385,52,FALSE),"")</f>
        <v/>
      </c>
      <c r="EQ55" s="156"/>
      <c r="ER55" s="156" t="str">
        <f>IF(VLOOKUP(CONCATENATE($EJ$6," ",ER$9),'-RÅDATA_KVARTAL-'!$A$5:$DS$385,52,FALSE)&gt;0,VLOOKUP(CONCATENATE($EJ$6," ",ER$9),'-RÅDATA_KVARTAL-'!$A$5:$DS$385,52,FALSE),"")</f>
        <v/>
      </c>
      <c r="ES55" s="156"/>
      <c r="ET55" s="156" t="str">
        <f>IF(VLOOKUP(CONCATENATE($EJ$6," ",ET$9),'-RÅDATA_KVARTAL-'!$A$5:$DS$385,52,FALSE)&gt;0,VLOOKUP(CONCATENATE($EJ$6," ",ET$9),'-RÅDATA_KVARTAL-'!$A$5:$DS$385,52,FALSE),"")</f>
        <v/>
      </c>
      <c r="EU55" s="156"/>
      <c r="EV55" s="156" t="str">
        <f>IF(VLOOKUP(CONCATENATE($EJ$6," ",EV$9),'-RÅDATA_KVARTAL-'!$A$5:$DS$385,52,FALSE)&gt;0,VLOOKUP(CONCATENATE($EJ$6," ",EV$9),'-RÅDATA_KVARTAL-'!$A$5:$DS$385,52,FALSE),"")</f>
        <v/>
      </c>
      <c r="EW55" s="156"/>
      <c r="EX55" s="156" t="str">
        <f>IF(VLOOKUP(CONCATENATE($EJ$6," ",EX$9),'-RÅDATA_KVARTAL-'!$A$5:$DS$385,52,FALSE)&gt;0,VLOOKUP(CONCATENATE($EJ$6," ",EX$9),'-RÅDATA_KVARTAL-'!$A$5:$DS$385,52,FALSE),"")</f>
        <v/>
      </c>
      <c r="EY55" s="156"/>
      <c r="EZ55" s="156" t="str">
        <f>IF(VLOOKUP(CONCATENATE($EJ$6," ",EZ$9),'-RÅDATA_KVARTAL-'!$A$5:$DS$385,52,FALSE)&gt;0,VLOOKUP(CONCATENATE($EJ$6," ",EZ$9),'-RÅDATA_KVARTAL-'!$A$5:$DS$385,52,FALSE),"")</f>
        <v/>
      </c>
      <c r="FA55" s="156"/>
      <c r="FB55" s="156" t="str">
        <f>IF(VLOOKUP(CONCATENATE($EJ$6," ",FB$9),'-RÅDATA_KVARTAL-'!$A$5:$DS$385,52,FALSE)&gt;0,VLOOKUP(CONCATENATE($EJ$6," ",FB$9),'-RÅDATA_KVARTAL-'!$A$5:$DS$385,52,FALSE),"")</f>
        <v/>
      </c>
      <c r="FC55" s="156"/>
      <c r="FD55" s="156" t="str">
        <f>IF(VLOOKUP(CONCATENATE($EJ$6," ",FD$9),'-RÅDATA_KVARTAL-'!$A$5:$DS$385,52,FALSE)&gt;0,VLOOKUP(CONCATENATE($EJ$6," ",FD$9),'-RÅDATA_KVARTAL-'!$A$5:$DS$385,52,FALSE),"")</f>
        <v/>
      </c>
      <c r="FE55" s="156"/>
      <c r="FF55" s="156" t="str">
        <f>IF(VLOOKUP(CONCATENATE($EJ$6," ",FF$9),'-RÅDATA_KVARTAL-'!$A$5:$DS$385,52,FALSE)&gt;0,VLOOKUP(CONCATENATE($EJ$6," ",FF$9),'-RÅDATA_KVARTAL-'!$A$5:$DS$385,52,FALSE),"")</f>
        <v/>
      </c>
      <c r="FG55" s="156"/>
      <c r="FH55" s="156" t="str">
        <f>IF(VLOOKUP(CONCATENATE($EJ$6," ",FH$9),'-RÅDATA_KVARTAL-'!$A$5:$DS$385,52,FALSE)&gt;0,VLOOKUP(CONCATENATE($EJ$6," ",FH$9),'-RÅDATA_KVARTAL-'!$A$5:$DS$385,52,FALSE),"")</f>
        <v/>
      </c>
      <c r="FI55" s="118"/>
      <c r="FJ55" s="106"/>
      <c r="FK55" s="156" t="str">
        <f>IF(VLOOKUP(CONCATENATE($FK$6," ",FK$9),'-RÅDATA_KVARTAL-'!$A$5:$DS$385,52,FALSE)&gt;0,VLOOKUP(CONCATENATE($FK$6," ",FK$9),'-RÅDATA_KVARTAL-'!$A$5:$DS$385,52,FALSE),"")</f>
        <v/>
      </c>
      <c r="FL55" s="120"/>
      <c r="FM55" s="156" t="str">
        <f>IF(VLOOKUP(CONCATENATE($FK$6," ",FM$9),'-RÅDATA_KVARTAL-'!$A$5:$DS$385,52,FALSE)&gt;0,VLOOKUP(CONCATENATE($FK$6," ",FM$9),'-RÅDATA_KVARTAL-'!$A$5:$DS$385,52,FALSE),"")</f>
        <v/>
      </c>
      <c r="FN55" s="156"/>
      <c r="FO55" s="156" t="str">
        <f>IF(VLOOKUP(CONCATENATE($FK$6," ",FO$9),'-RÅDATA_KVARTAL-'!$A$5:$DS$385,52,FALSE)&gt;0,VLOOKUP(CONCATENATE($FK$6," ",FO$9),'-RÅDATA_KVARTAL-'!$A$5:$DS$385,52,FALSE),"")</f>
        <v/>
      </c>
      <c r="FP55" s="156"/>
      <c r="FQ55" s="156" t="str">
        <f>IF(VLOOKUP(CONCATENATE($FK$6," ",FQ$9),'-RÅDATA_KVARTAL-'!$A$5:$DS$385,52,FALSE)&gt;0,VLOOKUP(CONCATENATE($FK$6," ",FQ$9),'-RÅDATA_KVARTAL-'!$A$5:$DS$385,52,FALSE),"")</f>
        <v/>
      </c>
      <c r="FR55" s="156"/>
      <c r="FS55" s="156" t="str">
        <f>IF(VLOOKUP(CONCATENATE($FK$6," ",FS$9),'-RÅDATA_KVARTAL-'!$A$5:$DS$385,52,FALSE)&gt;0,VLOOKUP(CONCATENATE($FK$6," ",FS$9),'-RÅDATA_KVARTAL-'!$A$5:$DS$385,52,FALSE),"")</f>
        <v/>
      </c>
      <c r="FT55" s="156"/>
      <c r="FU55" s="156" t="str">
        <f>IF(VLOOKUP(CONCATENATE($FK$6," ",FU$9),'-RÅDATA_KVARTAL-'!$A$5:$DS$385,52,FALSE)&gt;0,VLOOKUP(CONCATENATE($FK$6," ",FU$9),'-RÅDATA_KVARTAL-'!$A$5:$DS$385,52,FALSE),"")</f>
        <v/>
      </c>
      <c r="FV55" s="156"/>
      <c r="FW55" s="156" t="str">
        <f>IF(VLOOKUP(CONCATENATE($FK$6," ",FW$9),'-RÅDATA_KVARTAL-'!$A$5:$DS$385,52,FALSE)&gt;0,VLOOKUP(CONCATENATE($FK$6," ",FW$9),'-RÅDATA_KVARTAL-'!$A$5:$DS$385,52,FALSE),"")</f>
        <v/>
      </c>
      <c r="FX55" s="156"/>
      <c r="FY55" s="156" t="str">
        <f>IF(VLOOKUP(CONCATENATE($FK$6," ",FY$9),'-RÅDATA_KVARTAL-'!$A$5:$DS$385,52,FALSE)&gt;0,VLOOKUP(CONCATENATE($FK$6," ",FY$9),'-RÅDATA_KVARTAL-'!$A$5:$DS$385,52,FALSE),"")</f>
        <v/>
      </c>
      <c r="FZ55" s="156"/>
      <c r="GA55" s="156" t="str">
        <f>IF(VLOOKUP(CONCATENATE($FK$6," ",GA$9),'-RÅDATA_KVARTAL-'!$A$5:$DS$385,52,FALSE)&gt;0,VLOOKUP(CONCATENATE($FK$6," ",GA$9),'-RÅDATA_KVARTAL-'!$A$5:$DS$385,52,FALSE),"")</f>
        <v/>
      </c>
      <c r="GB55" s="156"/>
      <c r="GC55" s="156" t="str">
        <f>IF(VLOOKUP(CONCATENATE($FK$6," ",GC$9),'-RÅDATA_KVARTAL-'!$A$5:$DS$385,52,FALSE)&gt;0,VLOOKUP(CONCATENATE($FK$6," ",GC$9),'-RÅDATA_KVARTAL-'!$A$5:$DS$385,52,FALSE),"")</f>
        <v/>
      </c>
      <c r="GD55" s="156"/>
      <c r="GE55" s="156" t="str">
        <f>IF(VLOOKUP(CONCATENATE($FK$6," ",GE$9),'-RÅDATA_KVARTAL-'!$A$5:$DS$385,52,FALSE)&gt;0,VLOOKUP(CONCATENATE($FK$6," ",GE$9),'-RÅDATA_KVARTAL-'!$A$5:$DS$385,52,FALSE),"")</f>
        <v/>
      </c>
      <c r="GF55" s="156"/>
      <c r="GG55" s="156" t="str">
        <f>IF(VLOOKUP(CONCATENATE($FK$6," ",GG$9),'-RÅDATA_KVARTAL-'!$A$5:$DS$385,52,FALSE)&gt;0,VLOOKUP(CONCATENATE($FK$6," ",GG$9),'-RÅDATA_KVARTAL-'!$A$5:$DS$385,52,FALSE),"")</f>
        <v/>
      </c>
      <c r="GH55" s="156"/>
      <c r="GI55" s="156" t="str">
        <f>IF(VLOOKUP(CONCATENATE($FK$6," ",GI$9),'-RÅDATA_KVARTAL-'!$A$5:$DS$385,52,FALSE)&gt;0,VLOOKUP(CONCATENATE($FK$6," ",GI$9),'-RÅDATA_KVARTAL-'!$A$5:$DS$385,52,FALSE),"")</f>
        <v/>
      </c>
      <c r="GJ55" s="118"/>
      <c r="GK55" s="106"/>
      <c r="GL55" s="156" t="str">
        <f>IF(VLOOKUP(CONCATENATE($GL$6," ",GL$9),'-RÅDATA_KVARTAL-'!$A$5:$DS$385,52,FALSE)&gt;0,VLOOKUP(CONCATENATE($GL$6," ",GL$9),'-RÅDATA_KVARTAL-'!$A$5:$DS$385,52,FALSE),"")</f>
        <v/>
      </c>
      <c r="GM55" s="120"/>
      <c r="GN55" s="156" t="str">
        <f>IF(VLOOKUP(CONCATENATE($GL$6," ",GN$9),'-RÅDATA_KVARTAL-'!$A$5:$DS$385,52,FALSE)&gt;0,VLOOKUP(CONCATENATE($GL$6," ",GN$9),'-RÅDATA_KVARTAL-'!$A$5:$DS$385,52,FALSE),"")</f>
        <v/>
      </c>
      <c r="GO55" s="156"/>
      <c r="GP55" s="156" t="str">
        <f>IF(VLOOKUP(CONCATENATE($GL$6," ",GP$9),'-RÅDATA_KVARTAL-'!$A$5:$DS$385,52,FALSE)&gt;0,VLOOKUP(CONCATENATE($GL$6," ",GP$9),'-RÅDATA_KVARTAL-'!$A$5:$DS$385,52,FALSE),"")</f>
        <v/>
      </c>
      <c r="GQ55" s="156"/>
      <c r="GR55" s="156" t="str">
        <f>IF(VLOOKUP(CONCATENATE($GL$6," ",GR$9),'-RÅDATA_KVARTAL-'!$A$5:$DS$385,52,FALSE)&gt;0,VLOOKUP(CONCATENATE($GL$6," ",GR$9),'-RÅDATA_KVARTAL-'!$A$5:$DS$385,52,FALSE),"")</f>
        <v/>
      </c>
      <c r="GS55" s="156"/>
      <c r="GT55" s="156" t="str">
        <f>IF(VLOOKUP(CONCATENATE($GL$6," ",GT$9),'-RÅDATA_KVARTAL-'!$A$5:$DS$385,52,FALSE)&gt;0,VLOOKUP(CONCATENATE($GL$6," ",GT$9),'-RÅDATA_KVARTAL-'!$A$5:$DS$385,52,FALSE),"")</f>
        <v/>
      </c>
      <c r="GU55" s="156"/>
      <c r="GV55" s="156" t="str">
        <f>IF(VLOOKUP(CONCATENATE($GL$6," ",GV$9),'-RÅDATA_KVARTAL-'!$A$5:$DS$385,52,FALSE)&gt;0,VLOOKUP(CONCATENATE($GL$6," ",GV$9),'-RÅDATA_KVARTAL-'!$A$5:$DS$385,52,FALSE),"")</f>
        <v/>
      </c>
      <c r="GW55" s="156"/>
      <c r="GX55" s="156" t="str">
        <f>IF(VLOOKUP(CONCATENATE($GL$6," ",GX$9),'-RÅDATA_KVARTAL-'!$A$5:$DS$385,52,FALSE)&gt;0,VLOOKUP(CONCATENATE($GL$6," ",GX$9),'-RÅDATA_KVARTAL-'!$A$5:$DS$385,52,FALSE),"")</f>
        <v/>
      </c>
      <c r="GY55" s="156"/>
      <c r="GZ55" s="156" t="str">
        <f>IF(VLOOKUP(CONCATENATE($GL$6," ",GZ$9),'-RÅDATA_KVARTAL-'!$A$5:$DS$385,52,FALSE)&gt;0,VLOOKUP(CONCATENATE($GL$6," ",GZ$9),'-RÅDATA_KVARTAL-'!$A$5:$DS$385,52,FALSE),"")</f>
        <v/>
      </c>
      <c r="HA55" s="156"/>
      <c r="HB55" s="156" t="str">
        <f>IF(VLOOKUP(CONCATENATE($GL$6," ",HB$9),'-RÅDATA_KVARTAL-'!$A$5:$DS$385,52,FALSE)&gt;0,VLOOKUP(CONCATENATE($GL$6," ",HB$9),'-RÅDATA_KVARTAL-'!$A$5:$DS$385,52,FALSE),"")</f>
        <v/>
      </c>
      <c r="HC55" s="156"/>
      <c r="HD55" s="156" t="str">
        <f>IF(VLOOKUP(CONCATENATE($GL$6," ",HD$9),'-RÅDATA_KVARTAL-'!$A$5:$DS$385,52,FALSE)&gt;0,VLOOKUP(CONCATENATE($GL$6," ",HD$9),'-RÅDATA_KVARTAL-'!$A$5:$DS$385,52,FALSE),"")</f>
        <v/>
      </c>
      <c r="HE55" s="156"/>
      <c r="HF55" s="156" t="str">
        <f>IF(VLOOKUP(CONCATENATE($GL$6," ",HF$9),'-RÅDATA_KVARTAL-'!$A$5:$DS$385,52,FALSE)&gt;0,VLOOKUP(CONCATENATE($GL$6," ",HF$9),'-RÅDATA_KVARTAL-'!$A$5:$DS$385,52,FALSE),"")</f>
        <v/>
      </c>
      <c r="HG55" s="156"/>
      <c r="HH55" s="156" t="str">
        <f>IF(VLOOKUP(CONCATENATE($GL$6," ",HH$9),'-RÅDATA_KVARTAL-'!$A$5:$DS$385,52,FALSE)&gt;0,VLOOKUP(CONCATENATE($GL$6," ",HH$9),'-RÅDATA_KVARTAL-'!$A$5:$DS$385,52,FALSE),"")</f>
        <v/>
      </c>
      <c r="HI55" s="156"/>
      <c r="HJ55" s="156" t="str">
        <f>IF(VLOOKUP(CONCATENATE($GL$6," ",HJ$9),'-RÅDATA_KVARTAL-'!$A$5:$DS$385,52,FALSE)&gt;0,VLOOKUP(CONCATENATE($GL$6," ",HJ$9),'-RÅDATA_KVARTAL-'!$A$5:$DS$385,52,FALSE),"")</f>
        <v/>
      </c>
      <c r="HK55" s="118"/>
      <c r="HL55" s="119"/>
      <c r="HM55" s="92" t="s">
        <v>464</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4"/>
      <c r="D57" s="103" t="s">
        <v>60</v>
      </c>
      <c r="E57" s="37">
        <f>IF(VLOOKUP(CONCATENATE($E$6," ",E$9),'-RÅDATA_KVARTAL-'!$A$5:$DS$385,56,FALSE)&gt;0,VLOOKUP(CONCATENATE($E$6," ",E$9),'-RÅDATA_KVARTAL-'!$A$5:$DS$385,56,FALSE),"")</f>
        <v>66347</v>
      </c>
      <c r="F57" s="157"/>
      <c r="G57" s="37">
        <f>IF(VLOOKUP(CONCATENATE($E$6," ",G$9),'-RÅDATA_KVARTAL-'!$A$5:$DS$385,56,FALSE)&gt;0,VLOOKUP(CONCATENATE($E$6," ",G$9),'-RÅDATA_KVARTAL-'!$A$5:$DS$385,56,FALSE),"")</f>
        <v>61287</v>
      </c>
      <c r="H57" s="37"/>
      <c r="I57" s="37">
        <f>IF(VLOOKUP(CONCATENATE($E$6," ",I$9),'-RÅDATA_KVARTAL-'!$A$5:$DS$385,56,FALSE)&gt;0,VLOOKUP(CONCATENATE($E$6," ",I$9),'-RÅDATA_KVARTAL-'!$A$5:$DS$385,56,FALSE),"")</f>
        <v>66369</v>
      </c>
      <c r="J57" s="37"/>
      <c r="K57" s="37">
        <f>IF(VLOOKUP(CONCATENATE($E$6," ",K$9),'-RÅDATA_KVARTAL-'!$A$5:$DS$385,56,FALSE)&gt;0,VLOOKUP(CONCATENATE($E$6," ",K$9),'-RÅDATA_KVARTAL-'!$A$5:$DS$385,56,FALSE),"")</f>
        <v>65457</v>
      </c>
      <c r="L57" s="37"/>
      <c r="M57" s="37">
        <f>IF(VLOOKUP(CONCATENATE($E$6," ",M$9),'-RÅDATA_KVARTAL-'!$A$5:$DS$385,56,FALSE)&gt;0,VLOOKUP(CONCATENATE($E$6," ",M$9),'-RÅDATA_KVARTAL-'!$A$5:$DS$385,56,FALSE),"")</f>
        <v>66169</v>
      </c>
      <c r="N57" s="37"/>
      <c r="O57" s="37">
        <f>IF(VLOOKUP(CONCATENATE($E$6," ",O$9),'-RÅDATA_KVARTAL-'!$A$5:$DS$385,56,FALSE)&gt;0,VLOOKUP(CONCATENATE($E$6," ",O$9),'-RÅDATA_KVARTAL-'!$A$5:$DS$385,56,FALSE),"")</f>
        <v>61724</v>
      </c>
      <c r="P57" s="37"/>
      <c r="Q57" s="37">
        <f>IF(VLOOKUP(CONCATENATE($E$6," ",Q$9),'-RÅDATA_KVARTAL-'!$A$5:$DS$385,56,FALSE)&gt;0,VLOOKUP(CONCATENATE($E$6," ",Q$9),'-RÅDATA_KVARTAL-'!$A$5:$DS$385,56,FALSE),"")</f>
        <v>60147</v>
      </c>
      <c r="R57" s="37"/>
      <c r="S57" s="37">
        <f>IF(VLOOKUP(CONCATENATE($E$6," ",S$9),'-RÅDATA_KVARTAL-'!$A$5:$DS$385,56,FALSE)&gt;0,VLOOKUP(CONCATENATE($E$6," ",S$9),'-RÅDATA_KVARTAL-'!$A$5:$DS$385,56,FALSE),"")</f>
        <v>66110</v>
      </c>
      <c r="T57" s="37"/>
      <c r="U57" s="37">
        <f>IF(VLOOKUP(CONCATENATE($E$6," ",U$9),'-RÅDATA_KVARTAL-'!$A$5:$DS$385,56,FALSE)&gt;0,VLOOKUP(CONCATENATE($E$6," ",U$9),'-RÅDATA_KVARTAL-'!$A$5:$DS$385,56,FALSE),"")</f>
        <v>65309</v>
      </c>
      <c r="V57" s="37"/>
      <c r="W57" s="37">
        <f>IF(VLOOKUP(CONCATENATE($E$6," ",W$9),'-RÅDATA_KVARTAL-'!$A$5:$DS$385,56,FALSE)&gt;0,VLOOKUP(CONCATENATE($E$6," ",W$9),'-RÅDATA_KVARTAL-'!$A$5:$DS$385,56,FALSE),"")</f>
        <v>66678</v>
      </c>
      <c r="X57" s="37"/>
      <c r="Y57" s="37">
        <f>IF(VLOOKUP(CONCATENATE($E$6," ",Y$9),'-RÅDATA_KVARTAL-'!$A$5:$DS$385,56,FALSE)&gt;0,VLOOKUP(CONCATENATE($E$6," ",Y$9),'-RÅDATA_KVARTAL-'!$A$5:$DS$385,56,FALSE),"")</f>
        <v>65973</v>
      </c>
      <c r="Z57" s="37"/>
      <c r="AA57" s="37">
        <f>IF(VLOOKUP(CONCATENATE($E$6," ",AA$9),'-RÅDATA_KVARTAL-'!$A$5:$DS$385,56,FALSE)&gt;0,VLOOKUP(CONCATENATE($E$6," ",AA$9),'-RÅDATA_KVARTAL-'!$A$5:$DS$385,56,FALSE),"")</f>
        <v>66141</v>
      </c>
      <c r="AB57" s="37"/>
      <c r="AC57" s="37">
        <f>IF(VLOOKUP(CONCATENATE($E$6," ",AC$9),'-RÅDATA_KVARTAL-'!$A$5:$DS$385,56,FALSE)&gt;0,VLOOKUP(CONCATENATE($E$6," ",AC$9),'-RÅDATA_KVARTAL-'!$A$5:$DS$385,56,FALSE),"")</f>
        <v>777711</v>
      </c>
      <c r="AD57" s="158"/>
      <c r="AE57" s="275"/>
      <c r="AF57" s="37">
        <f>IF(VLOOKUP(CONCATENATE($AF$6," ",AF$9),'-RÅDATA_KVARTAL-'!$A$5:$DS$385,56,FALSE)&gt;0,VLOOKUP(CONCATENATE($AF$6," ",AF$9),'-RÅDATA_KVARTAL-'!$A$5:$DS$385,56,FALSE),"")</f>
        <v>70758</v>
      </c>
      <c r="AG57" s="157"/>
      <c r="AH57" s="37">
        <f>IF(VLOOKUP(CONCATENATE($AF$6," ",AH$9),'-RÅDATA_KVARTAL-'!$A$5:$DS$385,56,FALSE)&gt;0,VLOOKUP(CONCATENATE($AF$6," ",AH$9),'-RÅDATA_KVARTAL-'!$A$5:$DS$385,56,FALSE),"")</f>
        <v>67555</v>
      </c>
      <c r="AI57" s="37"/>
      <c r="AJ57" s="37">
        <f>IF(VLOOKUP(CONCATENATE($AF$6," ",AJ$9),'-RÅDATA_KVARTAL-'!$A$5:$DS$385,56,FALSE)&gt;0,VLOOKUP(CONCATENATE($AF$6," ",AJ$9),'-RÅDATA_KVARTAL-'!$A$5:$DS$385,56,FALSE),"")</f>
        <v>74191</v>
      </c>
      <c r="AK57" s="37"/>
      <c r="AL57" s="37">
        <f>IF(VLOOKUP(CONCATENATE($AF$6," ",AL$9),'-RÅDATA_KVARTAL-'!$A$5:$DS$385,56,FALSE)&gt;0,VLOOKUP(CONCATENATE($AF$6," ",AL$9),'-RÅDATA_KVARTAL-'!$A$5:$DS$385,56,FALSE),"")</f>
        <v>69832</v>
      </c>
      <c r="AM57" s="37"/>
      <c r="AN57" s="37">
        <f>IF(VLOOKUP(CONCATENATE($AF$6," ",AN$9),'-RÅDATA_KVARTAL-'!$A$5:$DS$385,56,FALSE)&gt;0,VLOOKUP(CONCATENATE($AF$6," ",AN$9),'-RÅDATA_KVARTAL-'!$A$5:$DS$385,56,FALSE),"")</f>
        <v>69547</v>
      </c>
      <c r="AO57" s="37"/>
      <c r="AP57" s="37">
        <f>IF(VLOOKUP(CONCATENATE($AF$6," ",AP$9),'-RÅDATA_KVARTAL-'!$A$5:$DS$385,56,FALSE)&gt;0,VLOOKUP(CONCATENATE($AF$6," ",AP$9),'-RÅDATA_KVARTAL-'!$A$5:$DS$385,56,FALSE),"")</f>
        <v>62413</v>
      </c>
      <c r="AQ57" s="37"/>
      <c r="AR57" s="37">
        <f>IF(VLOOKUP(CONCATENATE($AF$6," ",AR$9),'-RÅDATA_KVARTAL-'!$A$5:$DS$385,56,FALSE)&gt;0,VLOOKUP(CONCATENATE($AF$6," ",AR$9),'-RÅDATA_KVARTAL-'!$A$5:$DS$385,56,FALSE),"")</f>
        <v>60923</v>
      </c>
      <c r="AS57" s="37"/>
      <c r="AT57" s="37">
        <f>IF(VLOOKUP(CONCATENATE($AF$6," ",AT$9),'-RÅDATA_KVARTAL-'!$A$5:$DS$385,56,FALSE)&gt;0,VLOOKUP(CONCATENATE($AF$6," ",AT$9),'-RÅDATA_KVARTAL-'!$A$5:$DS$385,56,FALSE),"")</f>
        <v>66269</v>
      </c>
      <c r="AU57" s="37"/>
      <c r="AV57" s="37">
        <f>IF(VLOOKUP(CONCATENATE($AF$6," ",AV$9),'-RÅDATA_KVARTAL-'!$A$5:$DS$385,56,FALSE)&gt;0,VLOOKUP(CONCATENATE($AF$6," ",AV$9),'-RÅDATA_KVARTAL-'!$A$5:$DS$385,56,FALSE),"")</f>
        <v>71418</v>
      </c>
      <c r="AW57" s="37"/>
      <c r="AX57" s="37">
        <f>IF(VLOOKUP(CONCATENATE($AF$6," ",AX$9),'-RÅDATA_KVARTAL-'!$A$5:$DS$385,56,FALSE)&gt;0,VLOOKUP(CONCATENATE($AF$6," ",AX$9),'-RÅDATA_KVARTAL-'!$A$5:$DS$385,56,FALSE),"")</f>
        <v>74819</v>
      </c>
      <c r="AY57" s="37"/>
      <c r="AZ57" s="37">
        <f>IF(VLOOKUP(CONCATENATE($AF$6," ",AZ$9),'-RÅDATA_KVARTAL-'!$A$5:$DS$385,56,FALSE)&gt;0,VLOOKUP(CONCATENATE($AF$6," ",AZ$9),'-RÅDATA_KVARTAL-'!$A$5:$DS$385,56,FALSE),"")</f>
        <v>69992</v>
      </c>
      <c r="BA57" s="37"/>
      <c r="BB57" s="37">
        <f>IF(VLOOKUP(CONCATENATE($AF$6," ",BB$9),'-RÅDATA_KVARTAL-'!$A$5:$DS$385,56,FALSE)&gt;0,VLOOKUP(CONCATENATE($AF$6," ",BB$9),'-RÅDATA_KVARTAL-'!$A$5:$DS$385,56,FALSE),"")</f>
        <v>70982</v>
      </c>
      <c r="BC57" s="37"/>
      <c r="BD57" s="37">
        <f>IF(VLOOKUP(CONCATENATE($AF$6," ",BD$9),'-RÅDATA_KVARTAL-'!$A$5:$DS$385,56,FALSE)&gt;0,VLOOKUP(CONCATENATE($AF$6," ",BD$9),'-RÅDATA_KVARTAL-'!$A$5:$DS$385,56,FALSE),"")</f>
        <v>828699</v>
      </c>
      <c r="BE57" s="158"/>
      <c r="BF57" s="275"/>
      <c r="BG57" s="37">
        <f>IF(VLOOKUP(CONCATENATE($BG$6," ",BG$9),'-RÅDATA_KVARTAL-'!$A$5:$DS$385,56,FALSE)&gt;0,VLOOKUP(CONCATENATE($BG$6," ",BG$9),'-RÅDATA_KVARTAL-'!$A$5:$DS$385,56,FALSE),"")</f>
        <v>72354</v>
      </c>
      <c r="BH57" s="157"/>
      <c r="BI57" s="37">
        <f>IF(VLOOKUP(CONCATENATE($BG$6," ",BI$9),'-RÅDATA_KVARTAL-'!$A$5:$DS$385,56,FALSE)&gt;0,VLOOKUP(CONCATENATE($BG$6," ",BI$9),'-RÅDATA_KVARTAL-'!$A$5:$DS$385,56,FALSE),"")</f>
        <v>67147</v>
      </c>
      <c r="BJ57" s="37"/>
      <c r="BK57" s="37">
        <f>IF(VLOOKUP(CONCATENATE($BG$6," ",BK$9),'-RÅDATA_KVARTAL-'!$A$5:$DS$385,56,FALSE)&gt;0,VLOOKUP(CONCATENATE($BG$6," ",BK$9),'-RÅDATA_KVARTAL-'!$A$5:$DS$385,56,FALSE),"")</f>
        <v>75991</v>
      </c>
      <c r="BL57" s="37"/>
      <c r="BM57" s="37">
        <f>IF(VLOOKUP(CONCATENATE($BG$6," ",BM$9),'-RÅDATA_KVARTAL-'!$A$5:$DS$385,56,FALSE)&gt;0,VLOOKUP(CONCATENATE($BG$6," ",BM$9),'-RÅDATA_KVARTAL-'!$A$5:$DS$385,56,FALSE),"")</f>
        <v>68997</v>
      </c>
      <c r="BN57" s="37"/>
      <c r="BO57" s="37">
        <f>IF(VLOOKUP(CONCATENATE($BG$6," ",BO$9),'-RÅDATA_KVARTAL-'!$A$5:$DS$385,56,FALSE)&gt;0,VLOOKUP(CONCATENATE($BG$6," ",BO$9),'-RÅDATA_KVARTAL-'!$A$5:$DS$385,56,FALSE),"")</f>
        <v>71558</v>
      </c>
      <c r="BP57" s="37"/>
      <c r="BQ57" s="37">
        <f>IF(VLOOKUP(CONCATENATE($BG$6," ",BQ$9),'-RÅDATA_KVARTAL-'!$A$5:$DS$385,56,FALSE)&gt;0,VLOOKUP(CONCATENATE($BG$6," ",BQ$9),'-RÅDATA_KVARTAL-'!$A$5:$DS$385,56,FALSE),"")</f>
        <v>70449</v>
      </c>
      <c r="BR57" s="37"/>
      <c r="BS57" s="37">
        <f>IF(VLOOKUP(CONCATENATE($BG$6," ",BS$9),'-RÅDATA_KVARTAL-'!$A$5:$DS$385,56,FALSE)&gt;0,VLOOKUP(CONCATENATE($BG$6," ",BS$9),'-RÅDATA_KVARTAL-'!$A$5:$DS$385,56,FALSE),"")</f>
        <v>65522</v>
      </c>
      <c r="BT57" s="37"/>
      <c r="BU57" s="37">
        <f>IF(VLOOKUP(CONCATENATE($BG$6," ",BU$9),'-RÅDATA_KVARTAL-'!$A$5:$DS$385,56,FALSE)&gt;0,VLOOKUP(CONCATENATE($BG$6," ",BU$9),'-RÅDATA_KVARTAL-'!$A$5:$DS$385,56,FALSE),"")</f>
        <v>68867</v>
      </c>
      <c r="BV57" s="37"/>
      <c r="BW57" s="37">
        <f>IF(VLOOKUP(CONCATENATE($BG$6," ",BW$9),'-RÅDATA_KVARTAL-'!$A$5:$DS$385,56,FALSE)&gt;0,VLOOKUP(CONCATENATE($BG$6," ",BW$9),'-RÅDATA_KVARTAL-'!$A$5:$DS$385,56,FALSE),"")</f>
        <v>72888</v>
      </c>
      <c r="BX57" s="37"/>
      <c r="BY57" s="37">
        <f>IF(VLOOKUP(CONCATENATE($BG$6," ",BY$9),'-RÅDATA_KVARTAL-'!$A$5:$DS$385,56,FALSE)&gt;0,VLOOKUP(CONCATENATE($BG$6," ",BY$9),'-RÅDATA_KVARTAL-'!$A$5:$DS$385,56,FALSE),"")</f>
        <v>73719</v>
      </c>
      <c r="BZ57" s="37"/>
      <c r="CA57" s="37">
        <f>IF(VLOOKUP(CONCATENATE($BG$6," ",CA$9),'-RÅDATA_KVARTAL-'!$A$5:$DS$385,56,FALSE)&gt;0,VLOOKUP(CONCATENATE($BG$6," ",CA$9),'-RÅDATA_KVARTAL-'!$A$5:$DS$385,56,FALSE),"")</f>
        <v>70011</v>
      </c>
      <c r="CB57" s="37"/>
      <c r="CC57" s="37">
        <f>IF(VLOOKUP(CONCATENATE($BG$6," ",CC$9),'-RÅDATA_KVARTAL-'!$A$5:$DS$385,56,FALSE)&gt;0,VLOOKUP(CONCATENATE($BG$6," ",CC$9),'-RÅDATA_KVARTAL-'!$A$5:$DS$385,56,FALSE),"")</f>
        <v>72496</v>
      </c>
      <c r="CD57" s="37"/>
      <c r="CE57" s="37">
        <f>IF(VLOOKUP(CONCATENATE($BG$6," ",CE$9),'-RÅDATA_KVARTAL-'!$A$5:$DS$385,56,FALSE)&gt;0,VLOOKUP(CONCATENATE($BG$6," ",CE$9),'-RÅDATA_KVARTAL-'!$A$5:$DS$385,56,FALSE),"")</f>
        <v>849999</v>
      </c>
      <c r="CF57" s="147"/>
      <c r="CG57" s="275"/>
      <c r="CH57" s="37">
        <f>IF(VLOOKUP(CONCATENATE($CH$6," ",CH$9),'-RÅDATA_KVARTAL-'!$A$5:$DS$385,56,FALSE)&gt;0,VLOOKUP(CONCATENATE($CH$6," ",CH$9),'-RÅDATA_KVARTAL-'!$A$5:$DS$385,56,FALSE),"")</f>
        <v>70064</v>
      </c>
      <c r="CI57" s="157"/>
      <c r="CJ57" s="37">
        <f>IF(VLOOKUP(CONCATENATE($CH$6," ",CJ$9),'-RÅDATA_KVARTAL-'!$A$5:$DS$385,56,FALSE)&gt;0,VLOOKUP(CONCATENATE($CH$6," ",CJ$9),'-RÅDATA_KVARTAL-'!$A$5:$DS$385,56,FALSE),"")</f>
        <v>71501</v>
      </c>
      <c r="CK57" s="37"/>
      <c r="CL57" s="37">
        <f>IF(VLOOKUP(CONCATENATE($CH$6," ",CL$9),'-RÅDATA_KVARTAL-'!$A$5:$DS$385,56,FALSE)&gt;0,VLOOKUP(CONCATENATE($CH$6," ",CL$9),'-RÅDATA_KVARTAL-'!$A$5:$DS$385,56,FALSE),"")</f>
        <v>75034</v>
      </c>
      <c r="CM57" s="37"/>
      <c r="CN57" s="37">
        <f>IF(VLOOKUP(CONCATENATE($CH$6," ",CN$9),'-RÅDATA_KVARTAL-'!$A$5:$DS$385,56,FALSE)&gt;0,VLOOKUP(CONCATENATE($CH$6," ",CN$9),'-RÅDATA_KVARTAL-'!$A$5:$DS$385,56,FALSE),"")</f>
        <v>74375</v>
      </c>
      <c r="CO57" s="37"/>
      <c r="CP57" s="37">
        <f>IF(VLOOKUP(CONCATENATE($CH$6," ",CP$9),'-RÅDATA_KVARTAL-'!$A$5:$DS$385,56,FALSE)&gt;0,VLOOKUP(CONCATENATE($CH$6," ",CP$9),'-RÅDATA_KVARTAL-'!$A$5:$DS$385,56,FALSE),"")</f>
        <v>74512</v>
      </c>
      <c r="CQ57" s="37"/>
      <c r="CR57" s="37">
        <f>IF(VLOOKUP(CONCATENATE($CH$6," ",CR$9),'-RÅDATA_KVARTAL-'!$A$5:$DS$385,56,FALSE)&gt;0,VLOOKUP(CONCATENATE($CH$6," ",CR$9),'-RÅDATA_KVARTAL-'!$A$5:$DS$385,56,FALSE),"")</f>
        <v>70194</v>
      </c>
      <c r="CS57" s="37"/>
      <c r="CT57" s="37">
        <f>IF(VLOOKUP(CONCATENATE($CH$6," ",CT$9),'-RÅDATA_KVARTAL-'!$A$5:$DS$385,56,FALSE)&gt;0,VLOOKUP(CONCATENATE($CH$6," ",CT$9),'-RÅDATA_KVARTAL-'!$A$5:$DS$385,56,FALSE),"")</f>
        <v>67424</v>
      </c>
      <c r="CU57" s="37"/>
      <c r="CV57" s="37">
        <f>IF(VLOOKUP(CONCATENATE($CH$6," ",CV$9),'-RÅDATA_KVARTAL-'!$A$5:$DS$385,56,FALSE)&gt;0,VLOOKUP(CONCATENATE($CH$6," ",CV$9),'-RÅDATA_KVARTAL-'!$A$5:$DS$385,56,FALSE),"")</f>
        <v>74184</v>
      </c>
      <c r="CW57" s="37"/>
      <c r="CX57" s="37">
        <f>IF(VLOOKUP(CONCATENATE($CH$6," ",CX$9),'-RÅDATA_KVARTAL-'!$A$5:$DS$385,56,FALSE)&gt;0,VLOOKUP(CONCATENATE($CH$6," ",CX$9),'-RÅDATA_KVARTAL-'!$A$5:$DS$385,56,FALSE),"")</f>
        <v>73829</v>
      </c>
      <c r="CY57" s="37"/>
      <c r="CZ57" s="37">
        <f>IF(VLOOKUP(CONCATENATE($CH$6," ",CZ$9),'-RÅDATA_KVARTAL-'!$A$5:$DS$385,56,FALSE)&gt;0,VLOOKUP(CONCATENATE($CH$6," ",CZ$9),'-RÅDATA_KVARTAL-'!$A$5:$DS$385,56,FALSE),"")</f>
        <v>72873</v>
      </c>
      <c r="DA57" s="37"/>
      <c r="DB57" s="37">
        <f>IF(VLOOKUP(CONCATENATE($CH$6," ",DB$9),'-RÅDATA_KVARTAL-'!$A$5:$DS$385,56,FALSE)&gt;0,VLOOKUP(CONCATENATE($CH$6," ",DB$9),'-RÅDATA_KVARTAL-'!$A$5:$DS$385,56,FALSE),"")</f>
        <v>68855</v>
      </c>
      <c r="DC57" s="37"/>
      <c r="DD57" s="37">
        <f>IF(VLOOKUP(CONCATENATE($CH$6," ",DD$9),'-RÅDATA_KVARTAL-'!$A$5:$DS$385,56,FALSE)&gt;0,VLOOKUP(CONCATENATE($CH$6," ",DD$9),'-RÅDATA_KVARTAL-'!$A$5:$DS$385,56,FALSE),"")</f>
        <v>74445</v>
      </c>
      <c r="DE57" s="37"/>
      <c r="DF57" s="37">
        <f>IF(VLOOKUP(CONCATENATE($CH$6," ",DF$9),'-RÅDATA_KVARTAL-'!$A$5:$DS$385,56,FALSE)&gt;0,VLOOKUP(CONCATENATE($CH$6," ",DF$9),'-RÅDATA_KVARTAL-'!$A$5:$DS$385,56,FALSE),"")</f>
        <v>867290</v>
      </c>
      <c r="DG57" s="147"/>
      <c r="DH57" s="275"/>
      <c r="DI57" s="37">
        <f>IF(VLOOKUP(CONCATENATE($DI$6," ",DI$9),'-RÅDATA_KVARTAL-'!$A$5:$DS$385,56,FALSE)&gt;0,VLOOKUP(CONCATENATE($DI$6," ",DI$9),'-RÅDATA_KVARTAL-'!$A$5:$DS$385,56,FALSE),"")</f>
        <v>76731</v>
      </c>
      <c r="DJ57" s="157"/>
      <c r="DK57" s="37">
        <f>IF(VLOOKUP(CONCATENATE($DI$6," ",DK$9),'-RÅDATA_KVARTAL-'!$A$5:$DS$385,56,FALSE)&gt;0,VLOOKUP(CONCATENATE($DI$6," ",DK$9),'-RÅDATA_KVARTAL-'!$A$5:$DS$385,56,FALSE),"")</f>
        <v>72198</v>
      </c>
      <c r="DL57" s="37"/>
      <c r="DM57" s="37">
        <f>IF(VLOOKUP(CONCATENATE($DI$6," ",DM$9),'-RÅDATA_KVARTAL-'!$A$5:$DS$385,56,FALSE)&gt;0,VLOOKUP(CONCATENATE($DI$6," ",DM$9),'-RÅDATA_KVARTAL-'!$A$5:$DS$385,56,FALSE),"")</f>
        <v>80094</v>
      </c>
      <c r="DN57" s="37"/>
      <c r="DO57" s="37">
        <f>IF(VLOOKUP(CONCATENATE($DI$6," ",DO$9),'-RÅDATA_KVARTAL-'!$A$5:$DS$385,56,FALSE)&gt;0,VLOOKUP(CONCATENATE($DI$6," ",DO$9),'-RÅDATA_KVARTAL-'!$A$5:$DS$385,56,FALSE),"")</f>
        <v>71547</v>
      </c>
      <c r="DP57" s="37"/>
      <c r="DQ57" s="37">
        <f>IF(VLOOKUP(CONCATENATE($DI$6," ",DQ$9),'-RÅDATA_KVARTAL-'!$A$5:$DS$385,56,FALSE)&gt;0,VLOOKUP(CONCATENATE($DI$6," ",DQ$9),'-RÅDATA_KVARTAL-'!$A$5:$DS$385,56,FALSE),"")</f>
        <v>74508</v>
      </c>
      <c r="DR57" s="37"/>
      <c r="DS57" s="37">
        <f>IF(VLOOKUP(CONCATENATE($DI$6," ",DS$9),'-RÅDATA_KVARTAL-'!$A$5:$DS$385,56,FALSE)&gt;0,VLOOKUP(CONCATENATE($DI$6," ",DS$9),'-RÅDATA_KVARTAL-'!$A$5:$DS$385,56,FALSE),"")</f>
        <v>71432</v>
      </c>
      <c r="DT57" s="37"/>
      <c r="DU57" s="37" t="str">
        <f>IF(VLOOKUP(CONCATENATE($DI$6," ",DU$9),'-RÅDATA_KVARTAL-'!$A$5:$DS$385,56,FALSE)&gt;0,VLOOKUP(CONCATENATE($DI$6," ",DU$9),'-RÅDATA_KVARTAL-'!$A$5:$DS$385,56,FALSE),"")</f>
        <v/>
      </c>
      <c r="DV57" s="37"/>
      <c r="DW57" s="37" t="str">
        <f>IF(VLOOKUP(CONCATENATE($DI$6," ",DW$9),'-RÅDATA_KVARTAL-'!$A$5:$DS$385,56,FALSE)&gt;0,VLOOKUP(CONCATENATE($DI$6," ",DW$9),'-RÅDATA_KVARTAL-'!$A$5:$DS$385,56,FALSE),"")</f>
        <v/>
      </c>
      <c r="DX57" s="37"/>
      <c r="DY57" s="37" t="str">
        <f>IF(VLOOKUP(CONCATENATE($DI$6," ",DY$9),'-RÅDATA_KVARTAL-'!$A$5:$DS$385,56,FALSE)&gt;0,VLOOKUP(CONCATENATE($DI$6," ",DY$9),'-RÅDATA_KVARTAL-'!$A$5:$DS$385,56,FALSE),"")</f>
        <v/>
      </c>
      <c r="DZ57" s="37"/>
      <c r="EA57" s="37" t="str">
        <f>IF(VLOOKUP(CONCATENATE($DI$6," ",EA$9),'-RÅDATA_KVARTAL-'!$A$5:$DS$385,56,FALSE)&gt;0,VLOOKUP(CONCATENATE($DI$6," ",EA$9),'-RÅDATA_KVARTAL-'!$A$5:$DS$385,56,FALSE),"")</f>
        <v/>
      </c>
      <c r="EB57" s="37"/>
      <c r="EC57" s="37" t="str">
        <f>IF(VLOOKUP(CONCATENATE($DI$6," ",EC$9),'-RÅDATA_KVARTAL-'!$A$5:$DS$385,56,FALSE)&gt;0,VLOOKUP(CONCATENATE($DI$6," ",EC$9),'-RÅDATA_KVARTAL-'!$A$5:$DS$385,56,FALSE),"")</f>
        <v/>
      </c>
      <c r="ED57" s="37"/>
      <c r="EE57" s="37" t="str">
        <f>IF(VLOOKUP(CONCATENATE($DI$6," ",EE$9),'-RÅDATA_KVARTAL-'!$A$5:$DS$385,56,FALSE)&gt;0,VLOOKUP(CONCATENATE($DI$6," ",EE$9),'-RÅDATA_KVARTAL-'!$A$5:$DS$385,56,FALSE),"")</f>
        <v/>
      </c>
      <c r="EF57" s="37"/>
      <c r="EG57" s="37">
        <f>IF(VLOOKUP(CONCATENATE($DI$6," ",EG$9),'-RÅDATA_KVARTAL-'!$A$5:$DS$385,56,FALSE)&gt;0,VLOOKUP(CONCATENATE($DI$6," ",EG$9),'-RÅDATA_KVARTAL-'!$A$5:$DS$385,56,FALSE),"")</f>
        <v>446510</v>
      </c>
      <c r="EH57" s="147"/>
      <c r="EI57" s="275"/>
      <c r="EJ57" s="37" t="str">
        <f>IF(VLOOKUP(CONCATENATE($EJ$6," ",EJ$9),'-RÅDATA_KVARTAL-'!$A$5:$DS$385,56,FALSE)&gt;0,VLOOKUP(CONCATENATE($EJ$6," ",EJ$9),'-RÅDATA_KVARTAL-'!$A$5:$DS$385,56,FALSE),"")</f>
        <v/>
      </c>
      <c r="EK57" s="157"/>
      <c r="EL57" s="37" t="str">
        <f>IF(VLOOKUP(CONCATENATE($EJ$6," ",EL$9),'-RÅDATA_KVARTAL-'!$A$5:$DS$385,56,FALSE)&gt;0,VLOOKUP(CONCATENATE($EJ$6," ",EL$9),'-RÅDATA_KVARTAL-'!$A$5:$DS$385,56,FALSE),"")</f>
        <v/>
      </c>
      <c r="EM57" s="37"/>
      <c r="EN57" s="37" t="str">
        <f>IF(VLOOKUP(CONCATENATE($EJ$6," ",EN$9),'-RÅDATA_KVARTAL-'!$A$5:$DS$385,56,FALSE)&gt;0,VLOOKUP(CONCATENATE($EJ$6," ",EN$9),'-RÅDATA_KVARTAL-'!$A$5:$DS$385,56,FALSE),"")</f>
        <v/>
      </c>
      <c r="EO57" s="37"/>
      <c r="EP57" s="37" t="str">
        <f>IF(VLOOKUP(CONCATENATE($EJ$6," ",EP$9),'-RÅDATA_KVARTAL-'!$A$5:$DS$385,56,FALSE)&gt;0,VLOOKUP(CONCATENATE($EJ$6," ",EP$9),'-RÅDATA_KVARTAL-'!$A$5:$DS$385,56,FALSE),"")</f>
        <v/>
      </c>
      <c r="EQ57" s="37"/>
      <c r="ER57" s="37" t="str">
        <f>IF(VLOOKUP(CONCATENATE($EJ$6," ",ER$9),'-RÅDATA_KVARTAL-'!$A$5:$DS$385,56,FALSE)&gt;0,VLOOKUP(CONCATENATE($EJ$6," ",ER$9),'-RÅDATA_KVARTAL-'!$A$5:$DS$385,56,FALSE),"")</f>
        <v/>
      </c>
      <c r="ES57" s="37"/>
      <c r="ET57" s="37" t="str">
        <f>IF(VLOOKUP(CONCATENATE($EJ$6," ",ET$9),'-RÅDATA_KVARTAL-'!$A$5:$DS$385,56,FALSE)&gt;0,VLOOKUP(CONCATENATE($EJ$6," ",ET$9),'-RÅDATA_KVARTAL-'!$A$5:$DS$385,56,FALSE),"")</f>
        <v/>
      </c>
      <c r="EU57" s="37"/>
      <c r="EV57" s="37" t="str">
        <f>IF(VLOOKUP(CONCATENATE($EJ$6," ",EV$9),'-RÅDATA_KVARTAL-'!$A$5:$DS$385,56,FALSE)&gt;0,VLOOKUP(CONCATENATE($EJ$6," ",EV$9),'-RÅDATA_KVARTAL-'!$A$5:$DS$385,56,FALSE),"")</f>
        <v/>
      </c>
      <c r="EW57" s="37"/>
      <c r="EX57" s="37" t="str">
        <f>IF(VLOOKUP(CONCATENATE($EJ$6," ",EX$9),'-RÅDATA_KVARTAL-'!$A$5:$DS$385,56,FALSE)&gt;0,VLOOKUP(CONCATENATE($EJ$6," ",EX$9),'-RÅDATA_KVARTAL-'!$A$5:$DS$385,56,FALSE),"")</f>
        <v/>
      </c>
      <c r="EY57" s="37"/>
      <c r="EZ57" s="37" t="str">
        <f>IF(VLOOKUP(CONCATENATE($EJ$6," ",EZ$9),'-RÅDATA_KVARTAL-'!$A$5:$DS$385,56,FALSE)&gt;0,VLOOKUP(CONCATENATE($EJ$6," ",EZ$9),'-RÅDATA_KVARTAL-'!$A$5:$DS$385,56,FALSE),"")</f>
        <v/>
      </c>
      <c r="FA57" s="37"/>
      <c r="FB57" s="37" t="str">
        <f>IF(VLOOKUP(CONCATENATE($EJ$6," ",FB$9),'-RÅDATA_KVARTAL-'!$A$5:$DS$385,56,FALSE)&gt;0,VLOOKUP(CONCATENATE($EJ$6," ",FB$9),'-RÅDATA_KVARTAL-'!$A$5:$DS$385,56,FALSE),"")</f>
        <v/>
      </c>
      <c r="FC57" s="37"/>
      <c r="FD57" s="37" t="str">
        <f>IF(VLOOKUP(CONCATENATE($EJ$6," ",FD$9),'-RÅDATA_KVARTAL-'!$A$5:$DS$385,56,FALSE)&gt;0,VLOOKUP(CONCATENATE($EJ$6," ",FD$9),'-RÅDATA_KVARTAL-'!$A$5:$DS$385,56,FALSE),"")</f>
        <v/>
      </c>
      <c r="FE57" s="37"/>
      <c r="FF57" s="37" t="str">
        <f>IF(VLOOKUP(CONCATENATE($EJ$6," ",FF$9),'-RÅDATA_KVARTAL-'!$A$5:$DS$385,56,FALSE)&gt;0,VLOOKUP(CONCATENATE($EJ$6," ",FF$9),'-RÅDATA_KVARTAL-'!$A$5:$DS$385,56,FALSE),"")</f>
        <v/>
      </c>
      <c r="FG57" s="37"/>
      <c r="FH57" s="37" t="str">
        <f>IF(VLOOKUP(CONCATENATE($EJ$6," ",FH$9),'-RÅDATA_KVARTAL-'!$A$5:$DS$385,56,FALSE)&gt;0,VLOOKUP(CONCATENATE($EJ$6," ",FH$9),'-RÅDATA_KVARTAL-'!$A$5:$DS$385,56,FALSE),"")</f>
        <v/>
      </c>
      <c r="FI57" s="147"/>
      <c r="FJ57" s="275"/>
      <c r="FK57" s="37" t="str">
        <f>IF(VLOOKUP(CONCATENATE($FK$6," ",FK$9),'-RÅDATA_KVARTAL-'!$A$5:$DS$385,56,FALSE)&gt;0,VLOOKUP(CONCATENATE($FK$6," ",FK$9),'-RÅDATA_KVARTAL-'!$A$5:$DS$385,56,FALSE),"")</f>
        <v/>
      </c>
      <c r="FL57" s="157"/>
      <c r="FM57" s="37" t="str">
        <f>IF(VLOOKUP(CONCATENATE($FK$6," ",FM$9),'-RÅDATA_KVARTAL-'!$A$5:$DS$385,56,FALSE)&gt;0,VLOOKUP(CONCATENATE($FK$6," ",FM$9),'-RÅDATA_KVARTAL-'!$A$5:$DS$385,56,FALSE),"")</f>
        <v/>
      </c>
      <c r="FN57" s="37"/>
      <c r="FO57" s="37" t="str">
        <f>IF(VLOOKUP(CONCATENATE($FK$6," ",FO$9),'-RÅDATA_KVARTAL-'!$A$5:$DS$385,56,FALSE)&gt;0,VLOOKUP(CONCATENATE($FK$6," ",FO$9),'-RÅDATA_KVARTAL-'!$A$5:$DS$385,56,FALSE),"")</f>
        <v/>
      </c>
      <c r="FP57" s="37"/>
      <c r="FQ57" s="37" t="str">
        <f>IF(VLOOKUP(CONCATENATE($FK$6," ",FQ$9),'-RÅDATA_KVARTAL-'!$A$5:$DS$385,56,FALSE)&gt;0,VLOOKUP(CONCATENATE($FK$6," ",FQ$9),'-RÅDATA_KVARTAL-'!$A$5:$DS$385,56,FALSE),"")</f>
        <v/>
      </c>
      <c r="FR57" s="37"/>
      <c r="FS57" s="37" t="str">
        <f>IF(VLOOKUP(CONCATENATE($FK$6," ",FS$9),'-RÅDATA_KVARTAL-'!$A$5:$DS$385,56,FALSE)&gt;0,VLOOKUP(CONCATENATE($FK$6," ",FS$9),'-RÅDATA_KVARTAL-'!$A$5:$DS$385,56,FALSE),"")</f>
        <v/>
      </c>
      <c r="FT57" s="37"/>
      <c r="FU57" s="37" t="str">
        <f>IF(VLOOKUP(CONCATENATE($FK$6," ",FU$9),'-RÅDATA_KVARTAL-'!$A$5:$DS$385,56,FALSE)&gt;0,VLOOKUP(CONCATENATE($FK$6," ",FU$9),'-RÅDATA_KVARTAL-'!$A$5:$DS$385,56,FALSE),"")</f>
        <v/>
      </c>
      <c r="FV57" s="37"/>
      <c r="FW57" s="37" t="str">
        <f>IF(VLOOKUP(CONCATENATE($FK$6," ",FW$9),'-RÅDATA_KVARTAL-'!$A$5:$DS$385,56,FALSE)&gt;0,VLOOKUP(CONCATENATE($FK$6," ",FW$9),'-RÅDATA_KVARTAL-'!$A$5:$DS$385,56,FALSE),"")</f>
        <v/>
      </c>
      <c r="FX57" s="37"/>
      <c r="FY57" s="37" t="str">
        <f>IF(VLOOKUP(CONCATENATE($FK$6," ",FY$9),'-RÅDATA_KVARTAL-'!$A$5:$DS$385,56,FALSE)&gt;0,VLOOKUP(CONCATENATE($FK$6," ",FY$9),'-RÅDATA_KVARTAL-'!$A$5:$DS$385,56,FALSE),"")</f>
        <v/>
      </c>
      <c r="FZ57" s="37"/>
      <c r="GA57" s="37" t="str">
        <f>IF(VLOOKUP(CONCATENATE($FK$6," ",GA$9),'-RÅDATA_KVARTAL-'!$A$5:$DS$385,56,FALSE)&gt;0,VLOOKUP(CONCATENATE($FK$6," ",GA$9),'-RÅDATA_KVARTAL-'!$A$5:$DS$385,56,FALSE),"")</f>
        <v/>
      </c>
      <c r="GB57" s="37"/>
      <c r="GC57" s="37" t="str">
        <f>IF(VLOOKUP(CONCATENATE($FK$6," ",GC$9),'-RÅDATA_KVARTAL-'!$A$5:$DS$385,56,FALSE)&gt;0,VLOOKUP(CONCATENATE($FK$6," ",GC$9),'-RÅDATA_KVARTAL-'!$A$5:$DS$385,56,FALSE),"")</f>
        <v/>
      </c>
      <c r="GD57" s="37"/>
      <c r="GE57" s="37" t="str">
        <f>IF(VLOOKUP(CONCATENATE($FK$6," ",GE$9),'-RÅDATA_KVARTAL-'!$A$5:$DS$385,56,FALSE)&gt;0,VLOOKUP(CONCATENATE($FK$6," ",GE$9),'-RÅDATA_KVARTAL-'!$A$5:$DS$385,56,FALSE),"")</f>
        <v/>
      </c>
      <c r="GF57" s="37"/>
      <c r="GG57" s="37" t="str">
        <f>IF(VLOOKUP(CONCATENATE($FK$6," ",GG$9),'-RÅDATA_KVARTAL-'!$A$5:$DS$385,56,FALSE)&gt;0,VLOOKUP(CONCATENATE($FK$6," ",GG$9),'-RÅDATA_KVARTAL-'!$A$5:$DS$385,56,FALSE),"")</f>
        <v/>
      </c>
      <c r="GH57" s="37"/>
      <c r="GI57" s="37" t="str">
        <f>IF(VLOOKUP(CONCATENATE($FK$6," ",GI$9),'-RÅDATA_KVARTAL-'!$A$5:$DS$385,56,FALSE)&gt;0,VLOOKUP(CONCATENATE($FK$6," ",GI$9),'-RÅDATA_KVARTAL-'!$A$5:$DS$385,56,FALSE),"")</f>
        <v/>
      </c>
      <c r="GJ57" s="147"/>
      <c r="GK57" s="275"/>
      <c r="GL57" s="37" t="str">
        <f>IF(VLOOKUP(CONCATENATE($GL$6," ",GL$9),'-RÅDATA_KVARTAL-'!$A$5:$DS$385,56,FALSE)&gt;0,VLOOKUP(CONCATENATE($GL$6," ",GL$9),'-RÅDATA_KVARTAL-'!$A$5:$DS$385,56,FALSE),"")</f>
        <v/>
      </c>
      <c r="GM57" s="157"/>
      <c r="GN57" s="37" t="str">
        <f>IF(VLOOKUP(CONCATENATE($GL$6," ",GN$9),'-RÅDATA_KVARTAL-'!$A$5:$DS$385,56,FALSE)&gt;0,VLOOKUP(CONCATENATE($GL$6," ",GN$9),'-RÅDATA_KVARTAL-'!$A$5:$DS$385,56,FALSE),"")</f>
        <v/>
      </c>
      <c r="GO57" s="37"/>
      <c r="GP57" s="37" t="str">
        <f>IF(VLOOKUP(CONCATENATE($GL$6," ",GP$9),'-RÅDATA_KVARTAL-'!$A$5:$DS$385,56,FALSE)&gt;0,VLOOKUP(CONCATENATE($GL$6," ",GP$9),'-RÅDATA_KVARTAL-'!$A$5:$DS$385,56,FALSE),"")</f>
        <v/>
      </c>
      <c r="GQ57" s="37"/>
      <c r="GR57" s="37" t="str">
        <f>IF(VLOOKUP(CONCATENATE($GL$6," ",GR$9),'-RÅDATA_KVARTAL-'!$A$5:$DS$385,56,FALSE)&gt;0,VLOOKUP(CONCATENATE($GL$6," ",GR$9),'-RÅDATA_KVARTAL-'!$A$5:$DS$385,56,FALSE),"")</f>
        <v/>
      </c>
      <c r="GS57" s="37"/>
      <c r="GT57" s="37" t="str">
        <f>IF(VLOOKUP(CONCATENATE($GL$6," ",GT$9),'-RÅDATA_KVARTAL-'!$A$5:$DS$385,56,FALSE)&gt;0,VLOOKUP(CONCATENATE($GL$6," ",GT$9),'-RÅDATA_KVARTAL-'!$A$5:$DS$385,56,FALSE),"")</f>
        <v/>
      </c>
      <c r="GU57" s="37"/>
      <c r="GV57" s="37" t="str">
        <f>IF(VLOOKUP(CONCATENATE($GL$6," ",GV$9),'-RÅDATA_KVARTAL-'!$A$5:$DS$385,56,FALSE)&gt;0,VLOOKUP(CONCATENATE($GL$6," ",GV$9),'-RÅDATA_KVARTAL-'!$A$5:$DS$385,56,FALSE),"")</f>
        <v/>
      </c>
      <c r="GW57" s="37"/>
      <c r="GX57" s="37" t="str">
        <f>IF(VLOOKUP(CONCATENATE($GL$6," ",GX$9),'-RÅDATA_KVARTAL-'!$A$5:$DS$385,56,FALSE)&gt;0,VLOOKUP(CONCATENATE($GL$6," ",GX$9),'-RÅDATA_KVARTAL-'!$A$5:$DS$385,56,FALSE),"")</f>
        <v/>
      </c>
      <c r="GY57" s="37"/>
      <c r="GZ57" s="37" t="str">
        <f>IF(VLOOKUP(CONCATENATE($GL$6," ",GZ$9),'-RÅDATA_KVARTAL-'!$A$5:$DS$385,56,FALSE)&gt;0,VLOOKUP(CONCATENATE($GL$6," ",GZ$9),'-RÅDATA_KVARTAL-'!$A$5:$DS$385,56,FALSE),"")</f>
        <v/>
      </c>
      <c r="HA57" s="37"/>
      <c r="HB57" s="37" t="str">
        <f>IF(VLOOKUP(CONCATENATE($GL$6," ",HB$9),'-RÅDATA_KVARTAL-'!$A$5:$DS$385,56,FALSE)&gt;0,VLOOKUP(CONCATENATE($GL$6," ",HB$9),'-RÅDATA_KVARTAL-'!$A$5:$DS$385,56,FALSE),"")</f>
        <v/>
      </c>
      <c r="HC57" s="37"/>
      <c r="HD57" s="37" t="str">
        <f>IF(VLOOKUP(CONCATENATE($GL$6," ",HD$9),'-RÅDATA_KVARTAL-'!$A$5:$DS$385,56,FALSE)&gt;0,VLOOKUP(CONCATENATE($GL$6," ",HD$9),'-RÅDATA_KVARTAL-'!$A$5:$DS$385,56,FALSE),"")</f>
        <v/>
      </c>
      <c r="HE57" s="37"/>
      <c r="HF57" s="37" t="str">
        <f>IF(VLOOKUP(CONCATENATE($GL$6," ",HF$9),'-RÅDATA_KVARTAL-'!$A$5:$DS$385,56,FALSE)&gt;0,VLOOKUP(CONCATENATE($GL$6," ",HF$9),'-RÅDATA_KVARTAL-'!$A$5:$DS$385,56,FALSE),"")</f>
        <v/>
      </c>
      <c r="HG57" s="37"/>
      <c r="HH57" s="37" t="str">
        <f>IF(VLOOKUP(CONCATENATE($GL$6," ",HH$9),'-RÅDATA_KVARTAL-'!$A$5:$DS$385,56,FALSE)&gt;0,VLOOKUP(CONCATENATE($GL$6," ",HH$9),'-RÅDATA_KVARTAL-'!$A$5:$DS$385,56,FALSE),"")</f>
        <v/>
      </c>
      <c r="HI57" s="37"/>
      <c r="HJ57" s="37" t="str">
        <f>IF(VLOOKUP(CONCATENATE($GL$6," ",HJ$9),'-RÅDATA_KVARTAL-'!$A$5:$DS$385,56,FALSE)&gt;0,VLOOKUP(CONCATENATE($GL$6," ",HJ$9),'-RÅDATA_KVARTAL-'!$A$5:$DS$385,56,FALSE),"")</f>
        <v/>
      </c>
      <c r="HK57" s="147"/>
      <c r="HL57" s="148"/>
      <c r="HM57" s="103" t="s">
        <v>465</v>
      </c>
      <c r="HN57" s="15"/>
    </row>
    <row r="58" spans="2:222" ht="10.5" customHeight="1" x14ac:dyDescent="0.2">
      <c r="B58" s="90">
        <v>7</v>
      </c>
      <c r="C58" s="90"/>
      <c r="D58" s="92" t="s">
        <v>72</v>
      </c>
      <c r="E58" s="156">
        <f>IF(VLOOKUP(CONCATENATE($E$6," ",E$9),'-RÅDATA_KVARTAL-'!$A$5:$DS$385,60,FALSE)&gt;0,VLOOKUP(CONCATENATE($E$6," ",E$9),'-RÅDATA_KVARTAL-'!$A$5:$DS$385,60,FALSE),"")</f>
        <v>88.817938420348071</v>
      </c>
      <c r="F58" s="120"/>
      <c r="G58" s="156">
        <f>IF(VLOOKUP(CONCATENATE($E$6," ",G$9),'-RÅDATA_KVARTAL-'!$A$5:$DS$385,60,FALSE)&gt;0,VLOOKUP(CONCATENATE($E$6," ",G$9),'-RÅDATA_KVARTAL-'!$A$5:$DS$385,60,FALSE),"")</f>
        <v>90.000881109022558</v>
      </c>
      <c r="H58" s="156"/>
      <c r="I58" s="156">
        <f>IF(VLOOKUP(CONCATENATE($E$6," ",I$9),'-RÅDATA_KVARTAL-'!$A$5:$DS$385,60,FALSE)&gt;0,VLOOKUP(CONCATENATE($E$6," ",I$9),'-RÅDATA_KVARTAL-'!$A$5:$DS$385,60,FALSE),"")</f>
        <v>91.157443652396069</v>
      </c>
      <c r="J58" s="156"/>
      <c r="K58" s="156">
        <f>IF(VLOOKUP(CONCATENATE($E$6," ",K$9),'-RÅDATA_KVARTAL-'!$A$5:$DS$385,60,FALSE)&gt;0,VLOOKUP(CONCATENATE($E$6," ",K$9),'-RÅDATA_KVARTAL-'!$A$5:$DS$385,60,FALSE),"")</f>
        <v>90.1090278351367</v>
      </c>
      <c r="L58" s="156"/>
      <c r="M58" s="156">
        <f>IF(VLOOKUP(CONCATENATE($E$6," ",M$9),'-RÅDATA_KVARTAL-'!$A$5:$DS$385,60,FALSE)&gt;0,VLOOKUP(CONCATENATE($E$6," ",M$9),'-RÅDATA_KVARTAL-'!$A$5:$DS$385,60,FALSE),"")</f>
        <v>89.426026786317621</v>
      </c>
      <c r="N58" s="156"/>
      <c r="O58" s="156">
        <f>IF(VLOOKUP(CONCATENATE($E$6," ",O$9),'-RÅDATA_KVARTAL-'!$A$5:$DS$385,60,FALSE)&gt;0,VLOOKUP(CONCATENATE($E$6," ",O$9),'-RÅDATA_KVARTAL-'!$A$5:$DS$385,60,FALSE),"")</f>
        <v>89.878412813978883</v>
      </c>
      <c r="P58" s="156"/>
      <c r="Q58" s="156">
        <f>IF(VLOOKUP(CONCATENATE($E$6," ",Q$9),'-RÅDATA_KVARTAL-'!$A$5:$DS$385,60,FALSE)&gt;0,VLOOKUP(CONCATENATE($E$6," ",Q$9),'-RÅDATA_KVARTAL-'!$A$5:$DS$385,60,FALSE),"")</f>
        <v>91.340794848820778</v>
      </c>
      <c r="R58" s="156"/>
      <c r="S58" s="156">
        <f>IF(VLOOKUP(CONCATENATE($E$6," ",S$9),'-RÅDATA_KVARTAL-'!$A$5:$DS$385,60,FALSE)&gt;0,VLOOKUP(CONCATENATE($E$6," ",S$9),'-RÅDATA_KVARTAL-'!$A$5:$DS$385,60,FALSE),"")</f>
        <v>90.892842412076874</v>
      </c>
      <c r="T58" s="156"/>
      <c r="U58" s="156">
        <f>IF(VLOOKUP(CONCATENATE($E$6," ",U$9),'-RÅDATA_KVARTAL-'!$A$5:$DS$385,60,FALSE)&gt;0,VLOOKUP(CONCATENATE($E$6," ",U$9),'-RÅDATA_KVARTAL-'!$A$5:$DS$385,60,FALSE),"")</f>
        <v>90.401838240383142</v>
      </c>
      <c r="V58" s="156"/>
      <c r="W58" s="156">
        <f>IF(VLOOKUP(CONCATENATE($E$6," ",W$9),'-RÅDATA_KVARTAL-'!$A$5:$DS$385,60,FALSE)&gt;0,VLOOKUP(CONCATENATE($E$6," ",W$9),'-RÅDATA_KVARTAL-'!$A$5:$DS$385,60,FALSE),"")</f>
        <v>87.202960909197913</v>
      </c>
      <c r="X58" s="156"/>
      <c r="Y58" s="156">
        <f>IF(VLOOKUP(CONCATENATE($E$6," ",Y$9),'-RÅDATA_KVARTAL-'!$A$5:$DS$385,60,FALSE)&gt;0,VLOOKUP(CONCATENATE($E$6," ",Y$9),'-RÅDATA_KVARTAL-'!$A$5:$DS$385,60,FALSE),"")</f>
        <v>90.512841620019756</v>
      </c>
      <c r="Z58" s="156"/>
      <c r="AA58" s="156">
        <f>IF(VLOOKUP(CONCATENATE($E$6," ",AA$9),'-RÅDATA_KVARTAL-'!$A$5:$DS$385,60,FALSE)&gt;0,VLOOKUP(CONCATENATE($E$6," ",AA$9),'-RÅDATA_KVARTAL-'!$A$5:$DS$385,60,FALSE),"")</f>
        <v>90.954221042643596</v>
      </c>
      <c r="AB58" s="156"/>
      <c r="AC58" s="156">
        <f>IF(VLOOKUP(CONCATENATE($E$6," ",AC$9),'-RÅDATA_KVARTAL-'!$A$5:$DS$385,60,FALSE)&gt;0,VLOOKUP(CONCATENATE($E$6," ",AC$9),'-RÅDATA_KVARTAL-'!$A$5:$DS$385,60,FALSE),"")</f>
        <v>90.032750295493571</v>
      </c>
      <c r="AD58" s="118"/>
      <c r="AE58" s="106"/>
      <c r="AF58" s="156">
        <f>IF(VLOOKUP(CONCATENATE($AF$6," ",AF$9),'-RÅDATA_KVARTAL-'!$A$5:$DS$385,60,FALSE)&gt;0,VLOOKUP(CONCATENATE($AF$6," ",AF$9),'-RÅDATA_KVARTAL-'!$A$5:$DS$385,60,FALSE),"")</f>
        <v>89.347677854382908</v>
      </c>
      <c r="AG58" s="120"/>
      <c r="AH58" s="156">
        <f>IF(VLOOKUP(CONCATENATE($AF$6," ",AH$9),'-RÅDATA_KVARTAL-'!$A$5:$DS$385,60,FALSE)&gt;0,VLOOKUP(CONCATENATE($AF$6," ",AH$9),'-RÅDATA_KVARTAL-'!$A$5:$DS$385,60,FALSE),"")</f>
        <v>92.551238491889521</v>
      </c>
      <c r="AI58" s="156"/>
      <c r="AJ58" s="156">
        <f>IF(VLOOKUP(CONCATENATE($AF$6," ",AJ$9),'-RÅDATA_KVARTAL-'!$A$5:$DS$385,60,FALSE)&gt;0,VLOOKUP(CONCATENATE($AF$6," ",AJ$9),'-RÅDATA_KVARTAL-'!$A$5:$DS$385,60,FALSE),"")</f>
        <v>92.81532264117898</v>
      </c>
      <c r="AK58" s="156"/>
      <c r="AL58" s="156">
        <f>IF(VLOOKUP(CONCATENATE($AF$6," ",AL$9),'-RÅDATA_KVARTAL-'!$A$5:$DS$385,60,FALSE)&gt;0,VLOOKUP(CONCATENATE($AF$6," ",AL$9),'-RÅDATA_KVARTAL-'!$A$5:$DS$385,60,FALSE),"")</f>
        <v>92.04286335657514</v>
      </c>
      <c r="AM58" s="156"/>
      <c r="AN58" s="156">
        <f>IF(VLOOKUP(CONCATENATE($AF$6," ",AN$9),'-RÅDATA_KVARTAL-'!$A$5:$DS$385,60,FALSE)&gt;0,VLOOKUP(CONCATENATE($AF$6," ",AN$9),'-RÅDATA_KVARTAL-'!$A$5:$DS$385,60,FALSE),"")</f>
        <v>88.988266605248683</v>
      </c>
      <c r="AO58" s="156"/>
      <c r="AP58" s="156">
        <f>IF(VLOOKUP(CONCATENATE($AF$6," ",AP$9),'-RÅDATA_KVARTAL-'!$A$5:$DS$385,60,FALSE)&gt;0,VLOOKUP(CONCATENATE($AF$6," ",AP$9),'-RÅDATA_KVARTAL-'!$A$5:$DS$385,60,FALSE),"")</f>
        <v>85.524206256765837</v>
      </c>
      <c r="AQ58" s="156"/>
      <c r="AR58" s="156">
        <f>IF(VLOOKUP(CONCATENATE($AF$6," ",AR$9),'-RÅDATA_KVARTAL-'!$A$5:$DS$385,60,FALSE)&gt;0,VLOOKUP(CONCATENATE($AF$6," ",AR$9),'-RÅDATA_KVARTAL-'!$A$5:$DS$385,60,FALSE),"")</f>
        <v>86.783664050369651</v>
      </c>
      <c r="AS58" s="156"/>
      <c r="AT58" s="156">
        <f>IF(VLOOKUP(CONCATENATE($AF$6," ",AT$9),'-RÅDATA_KVARTAL-'!$A$5:$DS$385,60,FALSE)&gt;0,VLOOKUP(CONCATENATE($AF$6," ",AT$9),'-RÅDATA_KVARTAL-'!$A$5:$DS$385,60,FALSE),"")</f>
        <v>87.669003836486297</v>
      </c>
      <c r="AU58" s="156"/>
      <c r="AV58" s="156">
        <f>IF(VLOOKUP(CONCATENATE($AF$6," ",AV$9),'-RÅDATA_KVARTAL-'!$A$5:$DS$385,60,FALSE)&gt;0,VLOOKUP(CONCATENATE($AF$6," ",AV$9),'-RÅDATA_KVARTAL-'!$A$5:$DS$385,60,FALSE),"")</f>
        <v>89.902944397588087</v>
      </c>
      <c r="AW58" s="156"/>
      <c r="AX58" s="156">
        <f>IF(VLOOKUP(CONCATENATE($AF$6," ",AX$9),'-RÅDATA_KVARTAL-'!$A$5:$DS$385,60,FALSE)&gt;0,VLOOKUP(CONCATENATE($AF$6," ",AX$9),'-RÅDATA_KVARTAL-'!$A$5:$DS$385,60,FALSE),"")</f>
        <v>91.219321880981695</v>
      </c>
      <c r="AY58" s="156"/>
      <c r="AZ58" s="156">
        <f>IF(VLOOKUP(CONCATENATE($AF$6," ",AZ$9),'-RÅDATA_KVARTAL-'!$A$5:$DS$385,60,FALSE)&gt;0,VLOOKUP(CONCATENATE($AF$6," ",AZ$9),'-RÅDATA_KVARTAL-'!$A$5:$DS$385,60,FALSE),"")</f>
        <v>90.832641196013284</v>
      </c>
      <c r="BA58" s="156"/>
      <c r="BB58" s="156">
        <f>IF(VLOOKUP(CONCATENATE($AF$6," ",BB$9),'-RÅDATA_KVARTAL-'!$A$5:$DS$385,60,FALSE)&gt;0,VLOOKUP(CONCATENATE($AF$6," ",BB$9),'-RÅDATA_KVARTAL-'!$A$5:$DS$385,60,FALSE),"")</f>
        <v>91.685503558557983</v>
      </c>
      <c r="BC58" s="156"/>
      <c r="BD58" s="156">
        <f>IF(VLOOKUP(CONCATENATE($AF$6," ",BD$9),'-RÅDATA_KVARTAL-'!$A$5:$DS$385,60,FALSE)&gt;0,VLOOKUP(CONCATENATE($AF$6," ",BD$9),'-RÅDATA_KVARTAL-'!$A$5:$DS$385,60,FALSE),"")</f>
        <v>89.993321351584683</v>
      </c>
      <c r="BE58" s="118"/>
      <c r="BF58" s="106"/>
      <c r="BG58" s="156">
        <f>IF(VLOOKUP(CONCATENATE($BG$6," ",BG$9),'-RÅDATA_KVARTAL-'!$A$5:$DS$385,60,FALSE)&gt;0,VLOOKUP(CONCATENATE($BG$6," ",BG$9),'-RÅDATA_KVARTAL-'!$A$5:$DS$385,60,FALSE),"")</f>
        <v>90.603320894587895</v>
      </c>
      <c r="BH58" s="120"/>
      <c r="BI58" s="156">
        <f>IF(VLOOKUP(CONCATENATE($BG$6," ",BI$9),'-RÅDATA_KVARTAL-'!$A$5:$DS$385,60,FALSE)&gt;0,VLOOKUP(CONCATENATE($BG$6," ",BI$9),'-RÅDATA_KVARTAL-'!$A$5:$DS$385,60,FALSE),"")</f>
        <v>89.89129561701786</v>
      </c>
      <c r="BJ58" s="156"/>
      <c r="BK58" s="156">
        <f>IF(VLOOKUP(CONCATENATE($BG$6," ",BK$9),'-RÅDATA_KVARTAL-'!$A$5:$DS$385,60,FALSE)&gt;0,VLOOKUP(CONCATENATE($BG$6," ",BK$9),'-RÅDATA_KVARTAL-'!$A$5:$DS$385,60,FALSE),"")</f>
        <v>92.019956164250857</v>
      </c>
      <c r="BL58" s="156"/>
      <c r="BM58" s="156">
        <f>IF(VLOOKUP(CONCATENATE($BG$6," ",BM$9),'-RÅDATA_KVARTAL-'!$A$5:$DS$385,60,FALSE)&gt;0,VLOOKUP(CONCATENATE($BG$6," ",BM$9),'-RÅDATA_KVARTAL-'!$A$5:$DS$385,60,FALSE),"")</f>
        <v>90.169761758517495</v>
      </c>
      <c r="BN58" s="156"/>
      <c r="BO58" s="156">
        <f>IF(VLOOKUP(CONCATENATE($BG$6," ",BO$9),'-RÅDATA_KVARTAL-'!$A$5:$DS$385,60,FALSE)&gt;0,VLOOKUP(CONCATENATE($BG$6," ",BO$9),'-RÅDATA_KVARTAL-'!$A$5:$DS$385,60,FALSE),"")</f>
        <v>91.163655820827074</v>
      </c>
      <c r="BP58" s="156"/>
      <c r="BQ58" s="156">
        <f>IF(VLOOKUP(CONCATENATE($BG$6," ",BQ$9),'-RÅDATA_KVARTAL-'!$A$5:$DS$385,60,FALSE)&gt;0,VLOOKUP(CONCATENATE($BG$6," ",BQ$9),'-RÅDATA_KVARTAL-'!$A$5:$DS$385,60,FALSE),"")</f>
        <v>90.023768145573499</v>
      </c>
      <c r="BR58" s="156"/>
      <c r="BS58" s="156">
        <f>IF(VLOOKUP(CONCATENATE($BG$6," ",BS$9),'-RÅDATA_KVARTAL-'!$A$5:$DS$385,60,FALSE)&gt;0,VLOOKUP(CONCATENATE($BG$6," ",BS$9),'-RÅDATA_KVARTAL-'!$A$5:$DS$385,60,FALSE),"")</f>
        <v>89.660362899915157</v>
      </c>
      <c r="BT58" s="156"/>
      <c r="BU58" s="156">
        <f>IF(VLOOKUP(CONCATENATE($BG$6," ",BU$9),'-RÅDATA_KVARTAL-'!$A$5:$DS$385,60,FALSE)&gt;0,VLOOKUP(CONCATENATE($BG$6," ",BU$9),'-RÅDATA_KVARTAL-'!$A$5:$DS$385,60,FALSE),"")</f>
        <v>89.24410693690308</v>
      </c>
      <c r="BV58" s="156"/>
      <c r="BW58" s="156">
        <f>IF(VLOOKUP(CONCATENATE($BG$6," ",BW$9),'-RÅDATA_KVARTAL-'!$A$5:$DS$385,60,FALSE)&gt;0,VLOOKUP(CONCATENATE($BG$6," ",BW$9),'-RÅDATA_KVARTAL-'!$A$5:$DS$385,60,FALSE),"")</f>
        <v>90.312987881941865</v>
      </c>
      <c r="BX58" s="156"/>
      <c r="BY58" s="156">
        <f>IF(VLOOKUP(CONCATENATE($BG$6," ",BY$9),'-RÅDATA_KVARTAL-'!$A$5:$DS$385,60,FALSE)&gt;0,VLOOKUP(CONCATENATE($BG$6," ",BY$9),'-RÅDATA_KVARTAL-'!$A$5:$DS$385,60,FALSE),"")</f>
        <v>89.92863677950595</v>
      </c>
      <c r="BZ58" s="156"/>
      <c r="CA58" s="156">
        <f>IF(VLOOKUP(CONCATENATE($BG$6," ",CA$9),'-RÅDATA_KVARTAL-'!$A$5:$DS$385,60,FALSE)&gt;0,VLOOKUP(CONCATENATE($BG$6," ",CA$9),'-RÅDATA_KVARTAL-'!$A$5:$DS$385,60,FALSE),"")</f>
        <v>88.206168422113592</v>
      </c>
      <c r="CB58" s="156"/>
      <c r="CC58" s="156">
        <f>IF(VLOOKUP(CONCATENATE($BG$6," ",CC$9),'-RÅDATA_KVARTAL-'!$A$5:$DS$385,60,FALSE)&gt;0,VLOOKUP(CONCATENATE($BG$6," ",CC$9),'-RÅDATA_KVARTAL-'!$A$5:$DS$385,60,FALSE),"")</f>
        <v>89.877388080980893</v>
      </c>
      <c r="CD58" s="156"/>
      <c r="CE58" s="156">
        <f>IF(VLOOKUP(CONCATENATE($BG$6," ",CE$9),'-RÅDATA_KVARTAL-'!$A$5:$DS$385,60,FALSE)&gt;0,VLOOKUP(CONCATENATE($BG$6," ",CE$9),'-RÅDATA_KVARTAL-'!$A$5:$DS$385,60,FALSE),"")</f>
        <v>90.102876405209003</v>
      </c>
      <c r="CF58" s="118"/>
      <c r="CG58" s="106"/>
      <c r="CH58" s="156">
        <f>IF(VLOOKUP(CONCATENATE($CH$6," ",CH$9),'-RÅDATA_KVARTAL-'!$A$5:$DS$385,60,FALSE)&gt;0,VLOOKUP(CONCATENATE($CH$6," ",CH$9),'-RÅDATA_KVARTAL-'!$A$5:$DS$385,60,FALSE),"")</f>
        <v>86.919412465263989</v>
      </c>
      <c r="CI58" s="120"/>
      <c r="CJ58" s="156">
        <f>IF(VLOOKUP(CONCATENATE($CH$6," ",CJ$9),'-RÅDATA_KVARTAL-'!$A$5:$DS$385,60,FALSE)&gt;0,VLOOKUP(CONCATENATE($CH$6," ",CJ$9),'-RÅDATA_KVARTAL-'!$A$5:$DS$385,60,FALSE),"")</f>
        <v>91.291080411634027</v>
      </c>
      <c r="CK58" s="156"/>
      <c r="CL58" s="156">
        <f>IF(VLOOKUP(CONCATENATE($CH$6," ",CL$9),'-RÅDATA_KVARTAL-'!$A$5:$DS$385,60,FALSE)&gt;0,VLOOKUP(CONCATENATE($CH$6," ",CL$9),'-RÅDATA_KVARTAL-'!$A$5:$DS$385,60,FALSE),"")</f>
        <v>91.209004935210174</v>
      </c>
      <c r="CM58" s="156"/>
      <c r="CN58" s="156">
        <f>IF(VLOOKUP(CONCATENATE($CH$6," ",CN$9),'-RÅDATA_KVARTAL-'!$A$5:$DS$385,60,FALSE)&gt;0,VLOOKUP(CONCATENATE($CH$6," ",CN$9),'-RÅDATA_KVARTAL-'!$A$5:$DS$385,60,FALSE),"")</f>
        <v>91.797188383258671</v>
      </c>
      <c r="CO58" s="156"/>
      <c r="CP58" s="156">
        <f>IF(VLOOKUP(CONCATENATE($CH$6," ",CP$9),'-RÅDATA_KVARTAL-'!$A$5:$DS$385,60,FALSE)&gt;0,VLOOKUP(CONCATENATE($CH$6," ",CP$9),'-RÅDATA_KVARTAL-'!$A$5:$DS$385,60,FALSE),"")</f>
        <v>90.652716101952663</v>
      </c>
      <c r="CQ58" s="156"/>
      <c r="CR58" s="156">
        <f>IF(VLOOKUP(CONCATENATE($CH$6," ",CR$9),'-RÅDATA_KVARTAL-'!$A$5:$DS$385,60,FALSE)&gt;0,VLOOKUP(CONCATENATE($CH$6," ",CR$9),'-RÅDATA_KVARTAL-'!$A$5:$DS$385,60,FALSE),"")</f>
        <v>89.564008012963654</v>
      </c>
      <c r="CS58" s="156"/>
      <c r="CT58" s="156">
        <f>IF(VLOOKUP(CONCATENATE($CH$6," ",CT$9),'-RÅDATA_KVARTAL-'!$A$5:$DS$385,60,FALSE)&gt;0,VLOOKUP(CONCATENATE($CH$6," ",CT$9),'-RÅDATA_KVARTAL-'!$A$5:$DS$385,60,FALSE),"")</f>
        <v>92.105514801305958</v>
      </c>
      <c r="CU58" s="156"/>
      <c r="CV58" s="156">
        <f>IF(VLOOKUP(CONCATENATE($CH$6," ",CV$9),'-RÅDATA_KVARTAL-'!$A$5:$DS$385,60,FALSE)&gt;0,VLOOKUP(CONCATENATE($CH$6," ",CV$9),'-RÅDATA_KVARTAL-'!$A$5:$DS$385,60,FALSE),"")</f>
        <v>92.184956445018827</v>
      </c>
      <c r="CW58" s="156"/>
      <c r="CX58" s="156">
        <f>IF(VLOOKUP(CONCATENATE($CH$6," ",CX$9),'-RÅDATA_KVARTAL-'!$A$5:$DS$385,60,FALSE)&gt;0,VLOOKUP(CONCATENATE($CH$6," ",CX$9),'-RÅDATA_KVARTAL-'!$A$5:$DS$385,60,FALSE),"")</f>
        <v>90.156307241421416</v>
      </c>
      <c r="CY58" s="156"/>
      <c r="CZ58" s="156">
        <f>IF(VLOOKUP(CONCATENATE($CH$6," ",CZ$9),'-RÅDATA_KVARTAL-'!$A$5:$DS$385,60,FALSE)&gt;0,VLOOKUP(CONCATENATE($CH$6," ",CZ$9),'-RÅDATA_KVARTAL-'!$A$5:$DS$385,60,FALSE),"")</f>
        <v>88.549868766404202</v>
      </c>
      <c r="DA58" s="156"/>
      <c r="DB58" s="156">
        <f>IF(VLOOKUP(CONCATENATE($CH$6," ",DB$9),'-RÅDATA_KVARTAL-'!$A$5:$DS$385,60,FALSE)&gt;0,VLOOKUP(CONCATENATE($CH$6," ",DB$9),'-RÅDATA_KVARTAL-'!$A$5:$DS$385,60,FALSE),"")</f>
        <v>86.206680689102569</v>
      </c>
      <c r="DC58" s="156"/>
      <c r="DD58" s="156">
        <f>IF(VLOOKUP(CONCATENATE($CH$6," ",DD$9),'-RÅDATA_KVARTAL-'!$A$5:$DS$385,60,FALSE)&gt;0,VLOOKUP(CONCATENATE($CH$6," ",DD$9),'-RÅDATA_KVARTAL-'!$A$5:$DS$385,60,FALSE),"")</f>
        <v>91.249509707785833</v>
      </c>
      <c r="DE58" s="156"/>
      <c r="DF58" s="156">
        <f>IF(VLOOKUP(CONCATENATE($CH$6," ",DF$9),'-RÅDATA_KVARTAL-'!$A$5:$DS$385,60,FALSE)&gt;0,VLOOKUP(CONCATENATE($CH$6," ",DF$9),'-RÅDATA_KVARTAL-'!$A$5:$DS$385,60,FALSE),"")</f>
        <v>90.145233930254861</v>
      </c>
      <c r="DG58" s="118"/>
      <c r="DH58" s="106"/>
      <c r="DI58" s="156">
        <f>IF(VLOOKUP(CONCATENATE($DI$6," ",DI$9),'-RÅDATA_KVARTAL-'!$A$5:$DS$385,60,FALSE)&gt;0,VLOOKUP(CONCATENATE($DI$6," ",DI$9),'-RÅDATA_KVARTAL-'!$A$5:$DS$385,60,FALSE),"")</f>
        <v>91.23672726840347</v>
      </c>
      <c r="DJ58" s="120"/>
      <c r="DK58" s="156">
        <f>IF(VLOOKUP(CONCATENATE($DI$6," ",DK$9),'-RÅDATA_KVARTAL-'!$A$5:$DS$385,60,FALSE)&gt;0,VLOOKUP(CONCATENATE($DI$6," ",DK$9),'-RÅDATA_KVARTAL-'!$A$5:$DS$385,60,FALSE),"")</f>
        <v>92.310642868102079</v>
      </c>
      <c r="DL58" s="156"/>
      <c r="DM58" s="156">
        <f>IF(VLOOKUP(CONCATENATE($DI$6," ",DM$9),'-RÅDATA_KVARTAL-'!$A$5:$DS$385,60,FALSE)&gt;0,VLOOKUP(CONCATENATE($DI$6," ",DM$9),'-RÅDATA_KVARTAL-'!$A$5:$DS$385,60,FALSE),"")</f>
        <v>91.774088205974351</v>
      </c>
      <c r="DN58" s="156"/>
      <c r="DO58" s="156">
        <f>IF(VLOOKUP(CONCATENATE($DI$6," ",DO$9),'-RÅDATA_KVARTAL-'!$A$5:$DS$385,60,FALSE)&gt;0,VLOOKUP(CONCATENATE($DI$6," ",DO$9),'-RÅDATA_KVARTAL-'!$A$5:$DS$385,60,FALSE),"")</f>
        <v>89.783907238229091</v>
      </c>
      <c r="DP58" s="156"/>
      <c r="DQ58" s="156">
        <f>IF(VLOOKUP(CONCATENATE($DI$6," ",DQ$9),'-RÅDATA_KVARTAL-'!$A$5:$DS$385,60,FALSE)&gt;0,VLOOKUP(CONCATENATE($DI$6," ",DQ$9),'-RÅDATA_KVARTAL-'!$A$5:$DS$385,60,FALSE),"")</f>
        <v>87.809362183566691</v>
      </c>
      <c r="DR58" s="156"/>
      <c r="DS58" s="156">
        <f>IF(VLOOKUP(CONCATENATE($DI$6," ",DS$9),'-RÅDATA_KVARTAL-'!$A$5:$DS$385,60,FALSE)&gt;0,VLOOKUP(CONCATENATE($DI$6," ",DS$9),'-RÅDATA_KVARTAL-'!$A$5:$DS$385,60,FALSE),"")</f>
        <v>89.41630052449085</v>
      </c>
      <c r="DT58" s="156"/>
      <c r="DU58" s="156" t="str">
        <f>IF(VLOOKUP(CONCATENATE($DI$6," ",DU$9),'-RÅDATA_KVARTAL-'!$A$5:$DS$385,60,FALSE)&gt;0,VLOOKUP(CONCATENATE($DI$6," ",DU$9),'-RÅDATA_KVARTAL-'!$A$5:$DS$385,60,FALSE),"")</f>
        <v/>
      </c>
      <c r="DV58" s="156"/>
      <c r="DW58" s="156" t="str">
        <f>IF(VLOOKUP(CONCATENATE($DI$6," ",DW$9),'-RÅDATA_KVARTAL-'!$A$5:$DS$385,60,FALSE)&gt;0,VLOOKUP(CONCATENATE($DI$6," ",DW$9),'-RÅDATA_KVARTAL-'!$A$5:$DS$385,60,FALSE),"")</f>
        <v/>
      </c>
      <c r="DX58" s="156"/>
      <c r="DY58" s="156" t="str">
        <f>IF(VLOOKUP(CONCATENATE($DI$6," ",DY$9),'-RÅDATA_KVARTAL-'!$A$5:$DS$385,60,FALSE)&gt;0,VLOOKUP(CONCATENATE($DI$6," ",DY$9),'-RÅDATA_KVARTAL-'!$A$5:$DS$385,60,FALSE),"")</f>
        <v/>
      </c>
      <c r="DZ58" s="156"/>
      <c r="EA58" s="156" t="str">
        <f>IF(VLOOKUP(CONCATENATE($DI$6," ",EA$9),'-RÅDATA_KVARTAL-'!$A$5:$DS$385,60,FALSE)&gt;0,VLOOKUP(CONCATENATE($DI$6," ",EA$9),'-RÅDATA_KVARTAL-'!$A$5:$DS$385,60,FALSE),"")</f>
        <v/>
      </c>
      <c r="EB58" s="156"/>
      <c r="EC58" s="156" t="str">
        <f>IF(VLOOKUP(CONCATENATE($DI$6," ",EC$9),'-RÅDATA_KVARTAL-'!$A$5:$DS$385,60,FALSE)&gt;0,VLOOKUP(CONCATENATE($DI$6," ",EC$9),'-RÅDATA_KVARTAL-'!$A$5:$DS$385,60,FALSE),"")</f>
        <v/>
      </c>
      <c r="ED58" s="156"/>
      <c r="EE58" s="156" t="str">
        <f>IF(VLOOKUP(CONCATENATE($DI$6," ",EE$9),'-RÅDATA_KVARTAL-'!$A$5:$DS$385,60,FALSE)&gt;0,VLOOKUP(CONCATENATE($DI$6," ",EE$9),'-RÅDATA_KVARTAL-'!$A$5:$DS$385,60,FALSE),"")</f>
        <v/>
      </c>
      <c r="EF58" s="156"/>
      <c r="EG58" s="156">
        <f>IF(VLOOKUP(CONCATENATE($DI$6," ",EG$9),'-RÅDATA_KVARTAL-'!$A$5:$DS$385,60,FALSE)&gt;0,VLOOKUP(CONCATENATE($DI$6," ",EG$9),'-RÅDATA_KVARTAL-'!$A$5:$DS$385,60,FALSE),"")</f>
        <v>90.384261142925396</v>
      </c>
      <c r="EH58" s="118"/>
      <c r="EI58" s="106"/>
      <c r="EJ58" s="156" t="str">
        <f>IF(VLOOKUP(CONCATENATE($EJ$6," ",EJ$9),'-RÅDATA_KVARTAL-'!$A$5:$DS$385,60,FALSE)&gt;0,VLOOKUP(CONCATENATE($EJ$6," ",EJ$9),'-RÅDATA_KVARTAL-'!$A$5:$DS$385,60,FALSE),"")</f>
        <v/>
      </c>
      <c r="EK58" s="120"/>
      <c r="EL58" s="156" t="str">
        <f>IF(VLOOKUP(CONCATENATE($EJ$6," ",EL$9),'-RÅDATA_KVARTAL-'!$A$5:$DS$385,60,FALSE)&gt;0,VLOOKUP(CONCATENATE($EJ$6," ",EL$9),'-RÅDATA_KVARTAL-'!$A$5:$DS$385,60,FALSE),"")</f>
        <v/>
      </c>
      <c r="EM58" s="156"/>
      <c r="EN58" s="156" t="str">
        <f>IF(VLOOKUP(CONCATENATE($EJ$6," ",EN$9),'-RÅDATA_KVARTAL-'!$A$5:$DS$385,60,FALSE)&gt;0,VLOOKUP(CONCATENATE($EJ$6," ",EN$9),'-RÅDATA_KVARTAL-'!$A$5:$DS$385,60,FALSE),"")</f>
        <v/>
      </c>
      <c r="EO58" s="156"/>
      <c r="EP58" s="156" t="str">
        <f>IF(VLOOKUP(CONCATENATE($EJ$6," ",EP$9),'-RÅDATA_KVARTAL-'!$A$5:$DS$385,60,FALSE)&gt;0,VLOOKUP(CONCATENATE($EJ$6," ",EP$9),'-RÅDATA_KVARTAL-'!$A$5:$DS$385,60,FALSE),"")</f>
        <v/>
      </c>
      <c r="EQ58" s="156"/>
      <c r="ER58" s="156" t="str">
        <f>IF(VLOOKUP(CONCATENATE($EJ$6," ",ER$9),'-RÅDATA_KVARTAL-'!$A$5:$DS$385,60,FALSE)&gt;0,VLOOKUP(CONCATENATE($EJ$6," ",ER$9),'-RÅDATA_KVARTAL-'!$A$5:$DS$385,60,FALSE),"")</f>
        <v/>
      </c>
      <c r="ES58" s="156"/>
      <c r="ET58" s="156" t="str">
        <f>IF(VLOOKUP(CONCATENATE($EJ$6," ",ET$9),'-RÅDATA_KVARTAL-'!$A$5:$DS$385,60,FALSE)&gt;0,VLOOKUP(CONCATENATE($EJ$6," ",ET$9),'-RÅDATA_KVARTAL-'!$A$5:$DS$385,60,FALSE),"")</f>
        <v/>
      </c>
      <c r="EU58" s="156"/>
      <c r="EV58" s="156" t="str">
        <f>IF(VLOOKUP(CONCATENATE($EJ$6," ",EV$9),'-RÅDATA_KVARTAL-'!$A$5:$DS$385,60,FALSE)&gt;0,VLOOKUP(CONCATENATE($EJ$6," ",EV$9),'-RÅDATA_KVARTAL-'!$A$5:$DS$385,60,FALSE),"")</f>
        <v/>
      </c>
      <c r="EW58" s="156"/>
      <c r="EX58" s="156" t="str">
        <f>IF(VLOOKUP(CONCATENATE($EJ$6," ",EX$9),'-RÅDATA_KVARTAL-'!$A$5:$DS$385,60,FALSE)&gt;0,VLOOKUP(CONCATENATE($EJ$6," ",EX$9),'-RÅDATA_KVARTAL-'!$A$5:$DS$385,60,FALSE),"")</f>
        <v/>
      </c>
      <c r="EY58" s="156"/>
      <c r="EZ58" s="156" t="str">
        <f>IF(VLOOKUP(CONCATENATE($EJ$6," ",EZ$9),'-RÅDATA_KVARTAL-'!$A$5:$DS$385,60,FALSE)&gt;0,VLOOKUP(CONCATENATE($EJ$6," ",EZ$9),'-RÅDATA_KVARTAL-'!$A$5:$DS$385,60,FALSE),"")</f>
        <v/>
      </c>
      <c r="FA58" s="156"/>
      <c r="FB58" s="156" t="str">
        <f>IF(VLOOKUP(CONCATENATE($EJ$6," ",FB$9),'-RÅDATA_KVARTAL-'!$A$5:$DS$385,60,FALSE)&gt;0,VLOOKUP(CONCATENATE($EJ$6," ",FB$9),'-RÅDATA_KVARTAL-'!$A$5:$DS$385,60,FALSE),"")</f>
        <v/>
      </c>
      <c r="FC58" s="156"/>
      <c r="FD58" s="156" t="str">
        <f>IF(VLOOKUP(CONCATENATE($EJ$6," ",FD$9),'-RÅDATA_KVARTAL-'!$A$5:$DS$385,60,FALSE)&gt;0,VLOOKUP(CONCATENATE($EJ$6," ",FD$9),'-RÅDATA_KVARTAL-'!$A$5:$DS$385,60,FALSE),"")</f>
        <v/>
      </c>
      <c r="FE58" s="156"/>
      <c r="FF58" s="156" t="str">
        <f>IF(VLOOKUP(CONCATENATE($EJ$6," ",FF$9),'-RÅDATA_KVARTAL-'!$A$5:$DS$385,60,FALSE)&gt;0,VLOOKUP(CONCATENATE($EJ$6," ",FF$9),'-RÅDATA_KVARTAL-'!$A$5:$DS$385,60,FALSE),"")</f>
        <v/>
      </c>
      <c r="FG58" s="156"/>
      <c r="FH58" s="156" t="str">
        <f>IF(VLOOKUP(CONCATENATE($EJ$6," ",FH$9),'-RÅDATA_KVARTAL-'!$A$5:$DS$385,60,FALSE)&gt;0,VLOOKUP(CONCATENATE($EJ$6," ",FH$9),'-RÅDATA_KVARTAL-'!$A$5:$DS$385,60,FALSE),"")</f>
        <v/>
      </c>
      <c r="FI58" s="118"/>
      <c r="FJ58" s="106"/>
      <c r="FK58" s="156" t="str">
        <f>IF(VLOOKUP(CONCATENATE($FK$6," ",FK$9),'-RÅDATA_KVARTAL-'!$A$5:$DS$385,60,FALSE)&gt;0,VLOOKUP(CONCATENATE($FK$6," ",FK$9),'-RÅDATA_KVARTAL-'!$A$5:$DS$385,60,FALSE),"")</f>
        <v/>
      </c>
      <c r="FL58" s="120"/>
      <c r="FM58" s="156" t="str">
        <f>IF(VLOOKUP(CONCATENATE($FK$6," ",FM$9),'-RÅDATA_KVARTAL-'!$A$5:$DS$385,60,FALSE)&gt;0,VLOOKUP(CONCATENATE($FK$6," ",FM$9),'-RÅDATA_KVARTAL-'!$A$5:$DS$385,60,FALSE),"")</f>
        <v/>
      </c>
      <c r="FN58" s="156"/>
      <c r="FO58" s="156" t="str">
        <f>IF(VLOOKUP(CONCATENATE($FK$6," ",FO$9),'-RÅDATA_KVARTAL-'!$A$5:$DS$385,60,FALSE)&gt;0,VLOOKUP(CONCATENATE($FK$6," ",FO$9),'-RÅDATA_KVARTAL-'!$A$5:$DS$385,60,FALSE),"")</f>
        <v/>
      </c>
      <c r="FP58" s="156"/>
      <c r="FQ58" s="156" t="str">
        <f>IF(VLOOKUP(CONCATENATE($FK$6," ",FQ$9),'-RÅDATA_KVARTAL-'!$A$5:$DS$385,60,FALSE)&gt;0,VLOOKUP(CONCATENATE($FK$6," ",FQ$9),'-RÅDATA_KVARTAL-'!$A$5:$DS$385,60,FALSE),"")</f>
        <v/>
      </c>
      <c r="FR58" s="156"/>
      <c r="FS58" s="156" t="str">
        <f>IF(VLOOKUP(CONCATENATE($FK$6," ",FS$9),'-RÅDATA_KVARTAL-'!$A$5:$DS$385,60,FALSE)&gt;0,VLOOKUP(CONCATENATE($FK$6," ",FS$9),'-RÅDATA_KVARTAL-'!$A$5:$DS$385,60,FALSE),"")</f>
        <v/>
      </c>
      <c r="FT58" s="156"/>
      <c r="FU58" s="156" t="str">
        <f>IF(VLOOKUP(CONCATENATE($FK$6," ",FU$9),'-RÅDATA_KVARTAL-'!$A$5:$DS$385,60,FALSE)&gt;0,VLOOKUP(CONCATENATE($FK$6," ",FU$9),'-RÅDATA_KVARTAL-'!$A$5:$DS$385,60,FALSE),"")</f>
        <v/>
      </c>
      <c r="FV58" s="156"/>
      <c r="FW58" s="156" t="str">
        <f>IF(VLOOKUP(CONCATENATE($FK$6," ",FW$9),'-RÅDATA_KVARTAL-'!$A$5:$DS$385,60,FALSE)&gt;0,VLOOKUP(CONCATENATE($FK$6," ",FW$9),'-RÅDATA_KVARTAL-'!$A$5:$DS$385,60,FALSE),"")</f>
        <v/>
      </c>
      <c r="FX58" s="156"/>
      <c r="FY58" s="156" t="str">
        <f>IF(VLOOKUP(CONCATENATE($FK$6," ",FY$9),'-RÅDATA_KVARTAL-'!$A$5:$DS$385,60,FALSE)&gt;0,VLOOKUP(CONCATENATE($FK$6," ",FY$9),'-RÅDATA_KVARTAL-'!$A$5:$DS$385,60,FALSE),"")</f>
        <v/>
      </c>
      <c r="FZ58" s="156"/>
      <c r="GA58" s="156" t="str">
        <f>IF(VLOOKUP(CONCATENATE($FK$6," ",GA$9),'-RÅDATA_KVARTAL-'!$A$5:$DS$385,60,FALSE)&gt;0,VLOOKUP(CONCATENATE($FK$6," ",GA$9),'-RÅDATA_KVARTAL-'!$A$5:$DS$385,60,FALSE),"")</f>
        <v/>
      </c>
      <c r="GB58" s="156"/>
      <c r="GC58" s="156" t="str">
        <f>IF(VLOOKUP(CONCATENATE($FK$6," ",GC$9),'-RÅDATA_KVARTAL-'!$A$5:$DS$385,60,FALSE)&gt;0,VLOOKUP(CONCATENATE($FK$6," ",GC$9),'-RÅDATA_KVARTAL-'!$A$5:$DS$385,60,FALSE),"")</f>
        <v/>
      </c>
      <c r="GD58" s="156"/>
      <c r="GE58" s="156" t="str">
        <f>IF(VLOOKUP(CONCATENATE($FK$6," ",GE$9),'-RÅDATA_KVARTAL-'!$A$5:$DS$385,60,FALSE)&gt;0,VLOOKUP(CONCATENATE($FK$6," ",GE$9),'-RÅDATA_KVARTAL-'!$A$5:$DS$385,60,FALSE),"")</f>
        <v/>
      </c>
      <c r="GF58" s="156"/>
      <c r="GG58" s="156" t="str">
        <f>IF(VLOOKUP(CONCATENATE($FK$6," ",GG$9),'-RÅDATA_KVARTAL-'!$A$5:$DS$385,60,FALSE)&gt;0,VLOOKUP(CONCATENATE($FK$6," ",GG$9),'-RÅDATA_KVARTAL-'!$A$5:$DS$385,60,FALSE),"")</f>
        <v/>
      </c>
      <c r="GH58" s="156"/>
      <c r="GI58" s="156" t="str">
        <f>IF(VLOOKUP(CONCATENATE($FK$6," ",GI$9),'-RÅDATA_KVARTAL-'!$A$5:$DS$385,60,FALSE)&gt;0,VLOOKUP(CONCATENATE($FK$6," ",GI$9),'-RÅDATA_KVARTAL-'!$A$5:$DS$385,60,FALSE),"")</f>
        <v/>
      </c>
      <c r="GJ58" s="118"/>
      <c r="GK58" s="106"/>
      <c r="GL58" s="156" t="str">
        <f>IF(VLOOKUP(CONCATENATE($GL$6," ",GL$9),'-RÅDATA_KVARTAL-'!$A$5:$DS$385,60,FALSE)&gt;0,VLOOKUP(CONCATENATE($GL$6," ",GL$9),'-RÅDATA_KVARTAL-'!$A$5:$DS$385,60,FALSE),"")</f>
        <v/>
      </c>
      <c r="GM58" s="120"/>
      <c r="GN58" s="156" t="str">
        <f>IF(VLOOKUP(CONCATENATE($GL$6," ",GN$9),'-RÅDATA_KVARTAL-'!$A$5:$DS$385,60,FALSE)&gt;0,VLOOKUP(CONCATENATE($GL$6," ",GN$9),'-RÅDATA_KVARTAL-'!$A$5:$DS$385,60,FALSE),"")</f>
        <v/>
      </c>
      <c r="GO58" s="156"/>
      <c r="GP58" s="156" t="str">
        <f>IF(VLOOKUP(CONCATENATE($GL$6," ",GP$9),'-RÅDATA_KVARTAL-'!$A$5:$DS$385,60,FALSE)&gt;0,VLOOKUP(CONCATENATE($GL$6," ",GP$9),'-RÅDATA_KVARTAL-'!$A$5:$DS$385,60,FALSE),"")</f>
        <v/>
      </c>
      <c r="GQ58" s="156"/>
      <c r="GR58" s="156" t="str">
        <f>IF(VLOOKUP(CONCATENATE($GL$6," ",GR$9),'-RÅDATA_KVARTAL-'!$A$5:$DS$385,60,FALSE)&gt;0,VLOOKUP(CONCATENATE($GL$6," ",GR$9),'-RÅDATA_KVARTAL-'!$A$5:$DS$385,60,FALSE),"")</f>
        <v/>
      </c>
      <c r="GS58" s="156"/>
      <c r="GT58" s="156" t="str">
        <f>IF(VLOOKUP(CONCATENATE($GL$6," ",GT$9),'-RÅDATA_KVARTAL-'!$A$5:$DS$385,60,FALSE)&gt;0,VLOOKUP(CONCATENATE($GL$6," ",GT$9),'-RÅDATA_KVARTAL-'!$A$5:$DS$385,60,FALSE),"")</f>
        <v/>
      </c>
      <c r="GU58" s="156"/>
      <c r="GV58" s="156" t="str">
        <f>IF(VLOOKUP(CONCATENATE($GL$6," ",GV$9),'-RÅDATA_KVARTAL-'!$A$5:$DS$385,60,FALSE)&gt;0,VLOOKUP(CONCATENATE($GL$6," ",GV$9),'-RÅDATA_KVARTAL-'!$A$5:$DS$385,60,FALSE),"")</f>
        <v/>
      </c>
      <c r="GW58" s="156"/>
      <c r="GX58" s="156" t="str">
        <f>IF(VLOOKUP(CONCATENATE($GL$6," ",GX$9),'-RÅDATA_KVARTAL-'!$A$5:$DS$385,60,FALSE)&gt;0,VLOOKUP(CONCATENATE($GL$6," ",GX$9),'-RÅDATA_KVARTAL-'!$A$5:$DS$385,60,FALSE),"")</f>
        <v/>
      </c>
      <c r="GY58" s="156"/>
      <c r="GZ58" s="156" t="str">
        <f>IF(VLOOKUP(CONCATENATE($GL$6," ",GZ$9),'-RÅDATA_KVARTAL-'!$A$5:$DS$385,60,FALSE)&gt;0,VLOOKUP(CONCATENATE($GL$6," ",GZ$9),'-RÅDATA_KVARTAL-'!$A$5:$DS$385,60,FALSE),"")</f>
        <v/>
      </c>
      <c r="HA58" s="156"/>
      <c r="HB58" s="156" t="str">
        <f>IF(VLOOKUP(CONCATENATE($GL$6," ",HB$9),'-RÅDATA_KVARTAL-'!$A$5:$DS$385,60,FALSE)&gt;0,VLOOKUP(CONCATENATE($GL$6," ",HB$9),'-RÅDATA_KVARTAL-'!$A$5:$DS$385,60,FALSE),"")</f>
        <v/>
      </c>
      <c r="HC58" s="156"/>
      <c r="HD58" s="156" t="str">
        <f>IF(VLOOKUP(CONCATENATE($GL$6," ",HD$9),'-RÅDATA_KVARTAL-'!$A$5:$DS$385,60,FALSE)&gt;0,VLOOKUP(CONCATENATE($GL$6," ",HD$9),'-RÅDATA_KVARTAL-'!$A$5:$DS$385,60,FALSE),"")</f>
        <v/>
      </c>
      <c r="HE58" s="156"/>
      <c r="HF58" s="156" t="str">
        <f>IF(VLOOKUP(CONCATENATE($GL$6," ",HF$9),'-RÅDATA_KVARTAL-'!$A$5:$DS$385,60,FALSE)&gt;0,VLOOKUP(CONCATENATE($GL$6," ",HF$9),'-RÅDATA_KVARTAL-'!$A$5:$DS$385,60,FALSE),"")</f>
        <v/>
      </c>
      <c r="HG58" s="156"/>
      <c r="HH58" s="156" t="str">
        <f>IF(VLOOKUP(CONCATENATE($GL$6," ",HH$9),'-RÅDATA_KVARTAL-'!$A$5:$DS$385,60,FALSE)&gt;0,VLOOKUP(CONCATENATE($GL$6," ",HH$9),'-RÅDATA_KVARTAL-'!$A$5:$DS$385,60,FALSE),"")</f>
        <v/>
      </c>
      <c r="HI58" s="156"/>
      <c r="HJ58" s="156" t="str">
        <f>IF(VLOOKUP(CONCATENATE($GL$6," ",HJ$9),'-RÅDATA_KVARTAL-'!$A$5:$DS$385,60,FALSE)&gt;0,VLOOKUP(CONCATENATE($GL$6," ",HJ$9),'-RÅDATA_KVARTAL-'!$A$5:$DS$385,60,FALSE),"")</f>
        <v/>
      </c>
      <c r="HK58" s="118"/>
      <c r="HL58" s="119"/>
      <c r="HM58" s="92" t="s">
        <v>466</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73</v>
      </c>
      <c r="E60" s="37">
        <f>IF(VLOOKUP(CONCATENATE($E$6," ",E$9),'-RÅDATA_KVARTAL-'!$A$5:$DS$385,64,FALSE)&gt;0,VLOOKUP(CONCATENATE($E$6," ",E$9),'-RÅDATA_KVARTAL-'!$A$5:$DS$385,64,FALSE),"")</f>
        <v>69580</v>
      </c>
      <c r="F60" s="157"/>
      <c r="G60" s="37">
        <f>IF(VLOOKUP(CONCATENATE($E$6," ",G$9),'-RÅDATA_KVARTAL-'!$A$5:$DS$385,64,FALSE)&gt;0,VLOOKUP(CONCATENATE($E$6," ",G$9),'-RÅDATA_KVARTAL-'!$A$5:$DS$385,64,FALSE),"")</f>
        <v>64095</v>
      </c>
      <c r="H60" s="37"/>
      <c r="I60" s="37">
        <f>IF(VLOOKUP(CONCATENATE($E$6," ",I$9),'-RÅDATA_KVARTAL-'!$A$5:$DS$385,64,FALSE)&gt;0,VLOOKUP(CONCATENATE($E$6," ",I$9),'-RÅDATA_KVARTAL-'!$A$5:$DS$385,64,FALSE),"")</f>
        <v>68896</v>
      </c>
      <c r="J60" s="37"/>
      <c r="K60" s="37">
        <f>IF(VLOOKUP(CONCATENATE($E$6," ",K$9),'-RÅDATA_KVARTAL-'!$A$5:$DS$385,64,FALSE)&gt;0,VLOOKUP(CONCATENATE($E$6," ",K$9),'-RÅDATA_KVARTAL-'!$A$5:$DS$385,64,FALSE),"")</f>
        <v>68497</v>
      </c>
      <c r="L60" s="37"/>
      <c r="M60" s="37">
        <f>IF(VLOOKUP(CONCATENATE($E$6," ",M$9),'-RÅDATA_KVARTAL-'!$A$5:$DS$385,64,FALSE)&gt;0,VLOOKUP(CONCATENATE($E$6," ",M$9),'-RÅDATA_KVARTAL-'!$A$5:$DS$385,64,FALSE),"")</f>
        <v>69296</v>
      </c>
      <c r="N60" s="37"/>
      <c r="O60" s="37">
        <f>IF(VLOOKUP(CONCATENATE($E$6," ",O$9),'-RÅDATA_KVARTAL-'!$A$5:$DS$385,64,FALSE)&gt;0,VLOOKUP(CONCATENATE($E$6," ",O$9),'-RÅDATA_KVARTAL-'!$A$5:$DS$385,64,FALSE),"")</f>
        <v>64827</v>
      </c>
      <c r="P60" s="37"/>
      <c r="Q60" s="37">
        <f>IF(VLOOKUP(CONCATENATE($E$6," ",Q$9),'-RÅDATA_KVARTAL-'!$A$5:$DS$385,64,FALSE)&gt;0,VLOOKUP(CONCATENATE($E$6," ",Q$9),'-RÅDATA_KVARTAL-'!$A$5:$DS$385,64,FALSE),"")</f>
        <v>62355</v>
      </c>
      <c r="R60" s="37"/>
      <c r="S60" s="37">
        <f>IF(VLOOKUP(CONCATENATE($E$6," ",S$9),'-RÅDATA_KVARTAL-'!$A$5:$DS$385,64,FALSE)&gt;0,VLOOKUP(CONCATENATE($E$6," ",S$9),'-RÅDATA_KVARTAL-'!$A$5:$DS$385,64,FALSE),"")</f>
        <v>68975</v>
      </c>
      <c r="T60" s="37"/>
      <c r="U60" s="37">
        <f>IF(VLOOKUP(CONCATENATE($E$6," ",U$9),'-RÅDATA_KVARTAL-'!$A$5:$DS$385,64,FALSE)&gt;0,VLOOKUP(CONCATENATE($E$6," ",U$9),'-RÅDATA_KVARTAL-'!$A$5:$DS$385,64,FALSE),"")</f>
        <v>68576</v>
      </c>
      <c r="V60" s="37"/>
      <c r="W60" s="37">
        <f>IF(VLOOKUP(CONCATENATE($E$6," ",W$9),'-RÅDATA_KVARTAL-'!$A$5:$DS$385,64,FALSE)&gt;0,VLOOKUP(CONCATENATE($E$6," ",W$9),'-RÅDATA_KVARTAL-'!$A$5:$DS$385,64,FALSE),"")</f>
        <v>70720</v>
      </c>
      <c r="X60" s="37"/>
      <c r="Y60" s="37">
        <f>IF(VLOOKUP(CONCATENATE($E$6," ",Y$9),'-RÅDATA_KVARTAL-'!$A$5:$DS$385,64,FALSE)&gt;0,VLOOKUP(CONCATENATE($E$6," ",Y$9),'-RÅDATA_KVARTAL-'!$A$5:$DS$385,64,FALSE),"")</f>
        <v>68876</v>
      </c>
      <c r="Z60" s="37"/>
      <c r="AA60" s="37">
        <f>IF(VLOOKUP(CONCATENATE($E$6," ",AA$9),'-RÅDATA_KVARTAL-'!$A$5:$DS$385,64,FALSE)&gt;0,VLOOKUP(CONCATENATE($E$6," ",AA$9),'-RÅDATA_KVARTAL-'!$A$5:$DS$385,64,FALSE),"")</f>
        <v>68476</v>
      </c>
      <c r="AB60" s="37"/>
      <c r="AC60" s="37">
        <f>IF(VLOOKUP(CONCATENATE($E$6," ",AC$9),'-RÅDATA_KVARTAL-'!$A$5:$DS$385,64,FALSE)&gt;0,VLOOKUP(CONCATENATE($E$6," ",AC$9),'-RÅDATA_KVARTAL-'!$A$5:$DS$385,64,FALSE),"")</f>
        <v>813169</v>
      </c>
      <c r="AD60" s="158"/>
      <c r="AE60" s="275"/>
      <c r="AF60" s="37">
        <f>IF(VLOOKUP(CONCATENATE($AF$6," ",AF$9),'-RÅDATA_KVARTAL-'!$A$5:$DS$385,64,FALSE)&gt;0,VLOOKUP(CONCATENATE($AF$6," ",AF$9),'-RÅDATA_KVARTAL-'!$A$5:$DS$385,64,FALSE),"")</f>
        <v>73934</v>
      </c>
      <c r="AG60" s="157"/>
      <c r="AH60" s="37">
        <f>IF(VLOOKUP(CONCATENATE($AF$6," ",AH$9),'-RÅDATA_KVARTAL-'!$A$5:$DS$385,64,FALSE)&gt;0,VLOOKUP(CONCATENATE($AF$6," ",AH$9),'-RÅDATA_KVARTAL-'!$A$5:$DS$385,64,FALSE),"")</f>
        <v>69777</v>
      </c>
      <c r="AI60" s="37"/>
      <c r="AJ60" s="37">
        <f>IF(VLOOKUP(CONCATENATE($AF$6," ",AJ$9),'-RÅDATA_KVARTAL-'!$A$5:$DS$385,64,FALSE)&gt;0,VLOOKUP(CONCATENATE($AF$6," ",AJ$9),'-RÅDATA_KVARTAL-'!$A$5:$DS$385,64,FALSE),"")</f>
        <v>76712</v>
      </c>
      <c r="AK60" s="37"/>
      <c r="AL60" s="37">
        <f>IF(VLOOKUP(CONCATENATE($AF$6," ",AL$9),'-RÅDATA_KVARTAL-'!$A$5:$DS$385,64,FALSE)&gt;0,VLOOKUP(CONCATENATE($AF$6," ",AL$9),'-RÅDATA_KVARTAL-'!$A$5:$DS$385,64,FALSE),"")</f>
        <v>72491</v>
      </c>
      <c r="AM60" s="37"/>
      <c r="AN60" s="37">
        <f>IF(VLOOKUP(CONCATENATE($AF$6," ",AN$9),'-RÅDATA_KVARTAL-'!$A$5:$DS$385,64,FALSE)&gt;0,VLOOKUP(CONCATENATE($AF$6," ",AN$9),'-RÅDATA_KVARTAL-'!$A$5:$DS$385,64,FALSE),"")</f>
        <v>72979</v>
      </c>
      <c r="AO60" s="37"/>
      <c r="AP60" s="37">
        <f>IF(VLOOKUP(CONCATENATE($AF$6," ",AP$9),'-RÅDATA_KVARTAL-'!$A$5:$DS$385,64,FALSE)&gt;0,VLOOKUP(CONCATENATE($AF$6," ",AP$9),'-RÅDATA_KVARTAL-'!$A$5:$DS$385,64,FALSE),"")</f>
        <v>65728</v>
      </c>
      <c r="AQ60" s="37"/>
      <c r="AR60" s="37">
        <f>IF(VLOOKUP(CONCATENATE($AF$6," ",AR$9),'-RÅDATA_KVARTAL-'!$A$5:$DS$385,64,FALSE)&gt;0,VLOOKUP(CONCATENATE($AF$6," ",AR$9),'-RÅDATA_KVARTAL-'!$A$5:$DS$385,64,FALSE),"")</f>
        <v>64385</v>
      </c>
      <c r="AS60" s="37"/>
      <c r="AT60" s="37">
        <f>IF(VLOOKUP(CONCATENATE($AF$6," ",AT$9),'-RÅDATA_KVARTAL-'!$A$5:$DS$385,64,FALSE)&gt;0,VLOOKUP(CONCATENATE($AF$6," ",AT$9),'-RÅDATA_KVARTAL-'!$A$5:$DS$385,64,FALSE),"")</f>
        <v>69931</v>
      </c>
      <c r="AU60" s="37"/>
      <c r="AV60" s="37">
        <f>IF(VLOOKUP(CONCATENATE($AF$6," ",AV$9),'-RÅDATA_KVARTAL-'!$A$5:$DS$385,64,FALSE)&gt;0,VLOOKUP(CONCATENATE($AF$6," ",AV$9),'-RÅDATA_KVARTAL-'!$A$5:$DS$385,64,FALSE),"")</f>
        <v>74885</v>
      </c>
      <c r="AW60" s="37"/>
      <c r="AX60" s="37">
        <f>IF(VLOOKUP(CONCATENATE($AF$6," ",AX$9),'-RÅDATA_KVARTAL-'!$A$5:$DS$385,64,FALSE)&gt;0,VLOOKUP(CONCATENATE($AF$6," ",AX$9),'-RÅDATA_KVARTAL-'!$A$5:$DS$385,64,FALSE),"")</f>
        <v>78351</v>
      </c>
      <c r="AY60" s="37"/>
      <c r="AZ60" s="37">
        <f>IF(VLOOKUP(CONCATENATE($AF$6," ",AZ$9),'-RÅDATA_KVARTAL-'!$A$5:$DS$385,64,FALSE)&gt;0,VLOOKUP(CONCATENATE($AF$6," ",AZ$9),'-RÅDATA_KVARTAL-'!$A$5:$DS$385,64,FALSE),"")</f>
        <v>73200</v>
      </c>
      <c r="BA60" s="37"/>
      <c r="BB60" s="37">
        <f>IF(VLOOKUP(CONCATENATE($AF$6," ",BB$9),'-RÅDATA_KVARTAL-'!$A$5:$DS$385,64,FALSE)&gt;0,VLOOKUP(CONCATENATE($AF$6," ",BB$9),'-RÅDATA_KVARTAL-'!$A$5:$DS$385,64,FALSE),"")</f>
        <v>73977</v>
      </c>
      <c r="BC60" s="37"/>
      <c r="BD60" s="37">
        <f>IF(VLOOKUP(CONCATENATE($AF$6," ",BD$9),'-RÅDATA_KVARTAL-'!$A$5:$DS$385,64,FALSE)&gt;0,VLOOKUP(CONCATENATE($AF$6," ",BD$9),'-RÅDATA_KVARTAL-'!$A$5:$DS$385,64,FALSE),"")</f>
        <v>866350</v>
      </c>
      <c r="BE60" s="158"/>
      <c r="BF60" s="275"/>
      <c r="BG60" s="37">
        <f>IF(VLOOKUP(CONCATENATE($BG$6," ",BG$9),'-RÅDATA_KVARTAL-'!$A$5:$DS$385,64,FALSE)&gt;0,VLOOKUP(CONCATENATE($BG$6," ",BG$9),'-RÅDATA_KVARTAL-'!$A$5:$DS$385,64,FALSE),"")</f>
        <v>75410</v>
      </c>
      <c r="BH60" s="157"/>
      <c r="BI60" s="37">
        <f>IF(VLOOKUP(CONCATENATE($BG$6," ",BI$9),'-RÅDATA_KVARTAL-'!$A$5:$DS$385,64,FALSE)&gt;0,VLOOKUP(CONCATENATE($BG$6," ",BI$9),'-RÅDATA_KVARTAL-'!$A$5:$DS$385,64,FALSE),"")</f>
        <v>70302</v>
      </c>
      <c r="BJ60" s="37"/>
      <c r="BK60" s="37">
        <f>IF(VLOOKUP(CONCATENATE($BG$6," ",BK$9),'-RÅDATA_KVARTAL-'!$A$5:$DS$385,64,FALSE)&gt;0,VLOOKUP(CONCATENATE($BG$6," ",BK$9),'-RÅDATA_KVARTAL-'!$A$5:$DS$385,64,FALSE),"")</f>
        <v>78696</v>
      </c>
      <c r="BL60" s="37"/>
      <c r="BM60" s="37">
        <f>IF(VLOOKUP(CONCATENATE($BG$6," ",BM$9),'-RÅDATA_KVARTAL-'!$A$5:$DS$385,64,FALSE)&gt;0,VLOOKUP(CONCATENATE($BG$6," ",BM$9),'-RÅDATA_KVARTAL-'!$A$5:$DS$385,64,FALSE),"")</f>
        <v>72209</v>
      </c>
      <c r="BN60" s="37"/>
      <c r="BO60" s="37">
        <f>IF(VLOOKUP(CONCATENATE($BG$6," ",BO$9),'-RÅDATA_KVARTAL-'!$A$5:$DS$385,64,FALSE)&gt;0,VLOOKUP(CONCATENATE($BG$6," ",BO$9),'-RÅDATA_KVARTAL-'!$A$5:$DS$385,64,FALSE),"")</f>
        <v>74698</v>
      </c>
      <c r="BP60" s="37"/>
      <c r="BQ60" s="37">
        <f>IF(VLOOKUP(CONCATENATE($BG$6," ",BQ$9),'-RÅDATA_KVARTAL-'!$A$5:$DS$385,64,FALSE)&gt;0,VLOOKUP(CONCATENATE($BG$6," ",BQ$9),'-RÅDATA_KVARTAL-'!$A$5:$DS$385,64,FALSE),"")</f>
        <v>73928</v>
      </c>
      <c r="BR60" s="37"/>
      <c r="BS60" s="37">
        <f>IF(VLOOKUP(CONCATENATE($BG$6," ",BS$9),'-RÅDATA_KVARTAL-'!$A$5:$DS$385,64,FALSE)&gt;0,VLOOKUP(CONCATENATE($BG$6," ",BS$9),'-RÅDATA_KVARTAL-'!$A$5:$DS$385,64,FALSE),"")</f>
        <v>68769</v>
      </c>
      <c r="BT60" s="37"/>
      <c r="BU60" s="37">
        <f>IF(VLOOKUP(CONCATENATE($BG$6," ",BU$9),'-RÅDATA_KVARTAL-'!$A$5:$DS$385,64,FALSE)&gt;0,VLOOKUP(CONCATENATE($BG$6," ",BU$9),'-RÅDATA_KVARTAL-'!$A$5:$DS$385,64,FALSE),"")</f>
        <v>72158</v>
      </c>
      <c r="BV60" s="37"/>
      <c r="BW60" s="37">
        <f>IF(VLOOKUP(CONCATENATE($BG$6," ",BW$9),'-RÅDATA_KVARTAL-'!$A$5:$DS$385,64,FALSE)&gt;0,VLOOKUP(CONCATENATE($BG$6," ",BW$9),'-RÅDATA_KVARTAL-'!$A$5:$DS$385,64,FALSE),"")</f>
        <v>76421</v>
      </c>
      <c r="BX60" s="37"/>
      <c r="BY60" s="37">
        <f>IF(VLOOKUP(CONCATENATE($BG$6," ",BY$9),'-RÅDATA_KVARTAL-'!$A$5:$DS$385,64,FALSE)&gt;0,VLOOKUP(CONCATENATE($BG$6," ",BY$9),'-RÅDATA_KVARTAL-'!$A$5:$DS$385,64,FALSE),"")</f>
        <v>77269</v>
      </c>
      <c r="BZ60" s="37"/>
      <c r="CA60" s="37">
        <f>IF(VLOOKUP(CONCATENATE($BG$6," ",CA$9),'-RÅDATA_KVARTAL-'!$A$5:$DS$385,64,FALSE)&gt;0,VLOOKUP(CONCATENATE($BG$6," ",CA$9),'-RÅDATA_KVARTAL-'!$A$5:$DS$385,64,FALSE),"")</f>
        <v>74114</v>
      </c>
      <c r="CB60" s="37"/>
      <c r="CC60" s="37">
        <f>IF(VLOOKUP(CONCATENATE($BG$6," ",CC$9),'-RÅDATA_KVARTAL-'!$A$5:$DS$385,64,FALSE)&gt;0,VLOOKUP(CONCATENATE($BG$6," ",CC$9),'-RÅDATA_KVARTAL-'!$A$5:$DS$385,64,FALSE),"")</f>
        <v>75689</v>
      </c>
      <c r="CD60" s="37"/>
      <c r="CE60" s="37">
        <f>IF(VLOOKUP(CONCATENATE($BG$6," ",CE$9),'-RÅDATA_KVARTAL-'!$A$5:$DS$385,64,FALSE)&gt;0,VLOOKUP(CONCATENATE($BG$6," ",CE$9),'-RÅDATA_KVARTAL-'!$A$5:$DS$385,64,FALSE),"")</f>
        <v>889663</v>
      </c>
      <c r="CF60" s="147"/>
      <c r="CG60" s="275"/>
      <c r="CH60" s="37">
        <f>IF(VLOOKUP(CONCATENATE($CH$6," ",CH$9),'-RÅDATA_KVARTAL-'!$A$5:$DS$385,64,FALSE)&gt;0,VLOOKUP(CONCATENATE($CH$6," ",CH$9),'-RÅDATA_KVARTAL-'!$A$5:$DS$385,64,FALSE),"")</f>
        <v>73990</v>
      </c>
      <c r="CI60" s="157"/>
      <c r="CJ60" s="37">
        <f>IF(VLOOKUP(CONCATENATE($CH$6," ",CJ$9),'-RÅDATA_KVARTAL-'!$A$5:$DS$385,64,FALSE)&gt;0,VLOOKUP(CONCATENATE($CH$6," ",CJ$9),'-RÅDATA_KVARTAL-'!$A$5:$DS$385,64,FALSE),"")</f>
        <v>74273</v>
      </c>
      <c r="CK60" s="37"/>
      <c r="CL60" s="37">
        <f>IF(VLOOKUP(CONCATENATE($CH$6," ",CL$9),'-RÅDATA_KVARTAL-'!$A$5:$DS$385,64,FALSE)&gt;0,VLOOKUP(CONCATENATE($CH$6," ",CL$9),'-RÅDATA_KVARTAL-'!$A$5:$DS$385,64,FALSE),"")</f>
        <v>78327</v>
      </c>
      <c r="CM60" s="37"/>
      <c r="CN60" s="37">
        <f>IF(VLOOKUP(CONCATENATE($CH$6," ",CN$9),'-RÅDATA_KVARTAL-'!$A$5:$DS$385,64,FALSE)&gt;0,VLOOKUP(CONCATENATE($CH$6," ",CN$9),'-RÅDATA_KVARTAL-'!$A$5:$DS$385,64,FALSE),"")</f>
        <v>77368</v>
      </c>
      <c r="CO60" s="37"/>
      <c r="CP60" s="37">
        <f>IF(VLOOKUP(CONCATENATE($CH$6," ",CP$9),'-RÅDATA_KVARTAL-'!$A$5:$DS$385,64,FALSE)&gt;0,VLOOKUP(CONCATENATE($CH$6," ",CP$9),'-RÅDATA_KVARTAL-'!$A$5:$DS$385,64,FALSE),"")</f>
        <v>77852</v>
      </c>
      <c r="CQ60" s="37"/>
      <c r="CR60" s="37">
        <f>IF(VLOOKUP(CONCATENATE($CH$6," ",CR$9),'-RÅDATA_KVARTAL-'!$A$5:$DS$385,64,FALSE)&gt;0,VLOOKUP(CONCATENATE($CH$6," ",CR$9),'-RÅDATA_KVARTAL-'!$A$5:$DS$385,64,FALSE),"")</f>
        <v>73728</v>
      </c>
      <c r="CS60" s="37"/>
      <c r="CT60" s="37">
        <f>IF(VLOOKUP(CONCATENATE($CH$6," ",CT$9),'-RÅDATA_KVARTAL-'!$A$5:$DS$385,64,FALSE)&gt;0,VLOOKUP(CONCATENATE($CH$6," ",CT$9),'-RÅDATA_KVARTAL-'!$A$5:$DS$385,64,FALSE),"")</f>
        <v>69915</v>
      </c>
      <c r="CU60" s="37"/>
      <c r="CV60" s="37">
        <f>IF(VLOOKUP(CONCATENATE($CH$6," ",CV$9),'-RÅDATA_KVARTAL-'!$A$5:$DS$385,64,FALSE)&gt;0,VLOOKUP(CONCATENATE($CH$6," ",CV$9),'-RÅDATA_KVARTAL-'!$A$5:$DS$385,64,FALSE),"")</f>
        <v>76708</v>
      </c>
      <c r="CW60" s="37"/>
      <c r="CX60" s="37">
        <f>IF(VLOOKUP(CONCATENATE($CH$6," ",CX$9),'-RÅDATA_KVARTAL-'!$A$5:$DS$385,64,FALSE)&gt;0,VLOOKUP(CONCATENATE($CH$6," ",CX$9),'-RÅDATA_KVARTAL-'!$A$5:$DS$385,64,FALSE),"")</f>
        <v>77095</v>
      </c>
      <c r="CY60" s="37"/>
      <c r="CZ60" s="37">
        <f>IF(VLOOKUP(CONCATENATE($CH$6," ",CZ$9),'-RÅDATA_KVARTAL-'!$A$5:$DS$385,64,FALSE)&gt;0,VLOOKUP(CONCATENATE($CH$6," ",CZ$9),'-RÅDATA_KVARTAL-'!$A$5:$DS$385,64,FALSE),"")</f>
        <v>76785</v>
      </c>
      <c r="DA60" s="37"/>
      <c r="DB60" s="37">
        <f>IF(VLOOKUP(CONCATENATE($CH$6," ",DB$9),'-RÅDATA_KVARTAL-'!$A$5:$DS$385,64,FALSE)&gt;0,VLOOKUP(CONCATENATE($CH$6," ",DB$9),'-RÅDATA_KVARTAL-'!$A$5:$DS$385,64,FALSE),"")</f>
        <v>73033</v>
      </c>
      <c r="DC60" s="37"/>
      <c r="DD60" s="37">
        <f>IF(VLOOKUP(CONCATENATE($CH$6," ",DD$9),'-RÅDATA_KVARTAL-'!$A$5:$DS$385,64,FALSE)&gt;0,VLOOKUP(CONCATENATE($CH$6," ",DD$9),'-RÅDATA_KVARTAL-'!$A$5:$DS$385,64,FALSE),"")</f>
        <v>77426</v>
      </c>
      <c r="DE60" s="37"/>
      <c r="DF60" s="37">
        <f>IF(VLOOKUP(CONCATENATE($CH$6," ",DF$9),'-RÅDATA_KVARTAL-'!$A$5:$DS$385,64,FALSE)&gt;0,VLOOKUP(CONCATENATE($CH$6," ",DF$9),'-RÅDATA_KVARTAL-'!$A$5:$DS$385,64,FALSE),"")</f>
        <v>906500</v>
      </c>
      <c r="DG60" s="147"/>
      <c r="DH60" s="275"/>
      <c r="DI60" s="37">
        <f>IF(VLOOKUP(CONCATENATE($DI$6," ",DI$9),'-RÅDATA_KVARTAL-'!$A$5:$DS$385,64,FALSE)&gt;0,VLOOKUP(CONCATENATE($DI$6," ",DI$9),'-RÅDATA_KVARTAL-'!$A$5:$DS$385,64,FALSE),"")</f>
        <v>79545</v>
      </c>
      <c r="DJ60" s="157"/>
      <c r="DK60" s="37">
        <f>IF(VLOOKUP(CONCATENATE($DI$6," ",DK$9),'-RÅDATA_KVARTAL-'!$A$5:$DS$385,64,FALSE)&gt;0,VLOOKUP(CONCATENATE($DI$6," ",DK$9),'-RÅDATA_KVARTAL-'!$A$5:$DS$385,64,FALSE),"")</f>
        <v>74634</v>
      </c>
      <c r="DL60" s="37"/>
      <c r="DM60" s="37">
        <f>IF(VLOOKUP(CONCATENATE($DI$6," ",DM$9),'-RÅDATA_KVARTAL-'!$A$5:$DS$385,64,FALSE)&gt;0,VLOOKUP(CONCATENATE($DI$6," ",DM$9),'-RÅDATA_KVARTAL-'!$A$5:$DS$385,64,FALSE),"")</f>
        <v>83207</v>
      </c>
      <c r="DN60" s="37"/>
      <c r="DO60" s="37">
        <f>IF(VLOOKUP(CONCATENATE($DI$6," ",DO$9),'-RÅDATA_KVARTAL-'!$A$5:$DS$385,64,FALSE)&gt;0,VLOOKUP(CONCATENATE($DI$6," ",DO$9),'-RÅDATA_KVARTAL-'!$A$5:$DS$385,64,FALSE),"")</f>
        <v>74710</v>
      </c>
      <c r="DP60" s="37"/>
      <c r="DQ60" s="37">
        <f>IF(VLOOKUP(CONCATENATE($DI$6," ",DQ$9),'-RÅDATA_KVARTAL-'!$A$5:$DS$385,64,FALSE)&gt;0,VLOOKUP(CONCATENATE($DI$6," ",DQ$9),'-RÅDATA_KVARTAL-'!$A$5:$DS$385,64,FALSE),"")</f>
        <v>78352</v>
      </c>
      <c r="DR60" s="37"/>
      <c r="DS60" s="37">
        <f>IF(VLOOKUP(CONCATENATE($DI$6," ",DS$9),'-RÅDATA_KVARTAL-'!$A$5:$DS$385,64,FALSE)&gt;0,VLOOKUP(CONCATENATE($DI$6," ",DS$9),'-RÅDATA_KVARTAL-'!$A$5:$DS$385,64,FALSE),"")</f>
        <v>74893</v>
      </c>
      <c r="DT60" s="37"/>
      <c r="DU60" s="37" t="str">
        <f>IF(VLOOKUP(CONCATENATE($DI$6," ",DU$9),'-RÅDATA_KVARTAL-'!$A$5:$DS$385,64,FALSE)&gt;0,VLOOKUP(CONCATENATE($DI$6," ",DU$9),'-RÅDATA_KVARTAL-'!$A$5:$DS$385,64,FALSE),"")</f>
        <v/>
      </c>
      <c r="DV60" s="37"/>
      <c r="DW60" s="37" t="str">
        <f>IF(VLOOKUP(CONCATENATE($DI$6," ",DW$9),'-RÅDATA_KVARTAL-'!$A$5:$DS$385,64,FALSE)&gt;0,VLOOKUP(CONCATENATE($DI$6," ",DW$9),'-RÅDATA_KVARTAL-'!$A$5:$DS$385,64,FALSE),"")</f>
        <v/>
      </c>
      <c r="DX60" s="37"/>
      <c r="DY60" s="37" t="str">
        <f>IF(VLOOKUP(CONCATENATE($DI$6," ",DY$9),'-RÅDATA_KVARTAL-'!$A$5:$DS$385,64,FALSE)&gt;0,VLOOKUP(CONCATENATE($DI$6," ",DY$9),'-RÅDATA_KVARTAL-'!$A$5:$DS$385,64,FALSE),"")</f>
        <v/>
      </c>
      <c r="DZ60" s="37"/>
      <c r="EA60" s="37" t="str">
        <f>IF(VLOOKUP(CONCATENATE($DI$6," ",EA$9),'-RÅDATA_KVARTAL-'!$A$5:$DS$385,64,FALSE)&gt;0,VLOOKUP(CONCATENATE($DI$6," ",EA$9),'-RÅDATA_KVARTAL-'!$A$5:$DS$385,64,FALSE),"")</f>
        <v/>
      </c>
      <c r="EB60" s="37"/>
      <c r="EC60" s="37" t="str">
        <f>IF(VLOOKUP(CONCATENATE($DI$6," ",EC$9),'-RÅDATA_KVARTAL-'!$A$5:$DS$385,64,FALSE)&gt;0,VLOOKUP(CONCATENATE($DI$6," ",EC$9),'-RÅDATA_KVARTAL-'!$A$5:$DS$385,64,FALSE),"")</f>
        <v/>
      </c>
      <c r="ED60" s="37"/>
      <c r="EE60" s="37" t="str">
        <f>IF(VLOOKUP(CONCATENATE($DI$6," ",EE$9),'-RÅDATA_KVARTAL-'!$A$5:$DS$385,64,FALSE)&gt;0,VLOOKUP(CONCATENATE($DI$6," ",EE$9),'-RÅDATA_KVARTAL-'!$A$5:$DS$385,64,FALSE),"")</f>
        <v/>
      </c>
      <c r="EF60" s="37"/>
      <c r="EG60" s="37">
        <f>IF(VLOOKUP(CONCATENATE($DI$6," ",EG$9),'-RÅDATA_KVARTAL-'!$A$5:$DS$385,64,FALSE)&gt;0,VLOOKUP(CONCATENATE($DI$6," ",EG$9),'-RÅDATA_KVARTAL-'!$A$5:$DS$385,64,FALSE),"")</f>
        <v>465341</v>
      </c>
      <c r="EH60" s="147"/>
      <c r="EI60" s="275"/>
      <c r="EJ60" s="37" t="str">
        <f>IF(VLOOKUP(CONCATENATE($EJ$6," ",EJ$9),'-RÅDATA_KVARTAL-'!$A$5:$DS$385,64,FALSE)&gt;0,VLOOKUP(CONCATENATE($EJ$6," ",EJ$9),'-RÅDATA_KVARTAL-'!$A$5:$DS$385,64,FALSE),"")</f>
        <v/>
      </c>
      <c r="EK60" s="157"/>
      <c r="EL60" s="37" t="str">
        <f>IF(VLOOKUP(CONCATENATE($EJ$6," ",EL$9),'-RÅDATA_KVARTAL-'!$A$5:$DS$385,64,FALSE)&gt;0,VLOOKUP(CONCATENATE($EJ$6," ",EL$9),'-RÅDATA_KVARTAL-'!$A$5:$DS$385,64,FALSE),"")</f>
        <v/>
      </c>
      <c r="EM60" s="37"/>
      <c r="EN60" s="37" t="str">
        <f>IF(VLOOKUP(CONCATENATE($EJ$6," ",EN$9),'-RÅDATA_KVARTAL-'!$A$5:$DS$385,64,FALSE)&gt;0,VLOOKUP(CONCATENATE($EJ$6," ",EN$9),'-RÅDATA_KVARTAL-'!$A$5:$DS$385,64,FALSE),"")</f>
        <v/>
      </c>
      <c r="EO60" s="37"/>
      <c r="EP60" s="37" t="str">
        <f>IF(VLOOKUP(CONCATENATE($EJ$6," ",EP$9),'-RÅDATA_KVARTAL-'!$A$5:$DS$385,64,FALSE)&gt;0,VLOOKUP(CONCATENATE($EJ$6," ",EP$9),'-RÅDATA_KVARTAL-'!$A$5:$DS$385,64,FALSE),"")</f>
        <v/>
      </c>
      <c r="EQ60" s="37"/>
      <c r="ER60" s="37" t="str">
        <f>IF(VLOOKUP(CONCATENATE($EJ$6," ",ER$9),'-RÅDATA_KVARTAL-'!$A$5:$DS$385,64,FALSE)&gt;0,VLOOKUP(CONCATENATE($EJ$6," ",ER$9),'-RÅDATA_KVARTAL-'!$A$5:$DS$385,64,FALSE),"")</f>
        <v/>
      </c>
      <c r="ES60" s="37"/>
      <c r="ET60" s="37" t="str">
        <f>IF(VLOOKUP(CONCATENATE($EJ$6," ",ET$9),'-RÅDATA_KVARTAL-'!$A$5:$DS$385,64,FALSE)&gt;0,VLOOKUP(CONCATENATE($EJ$6," ",ET$9),'-RÅDATA_KVARTAL-'!$A$5:$DS$385,64,FALSE),"")</f>
        <v/>
      </c>
      <c r="EU60" s="37"/>
      <c r="EV60" s="37" t="str">
        <f>IF(VLOOKUP(CONCATENATE($EJ$6," ",EV$9),'-RÅDATA_KVARTAL-'!$A$5:$DS$385,64,FALSE)&gt;0,VLOOKUP(CONCATENATE($EJ$6," ",EV$9),'-RÅDATA_KVARTAL-'!$A$5:$DS$385,64,FALSE),"")</f>
        <v/>
      </c>
      <c r="EW60" s="37"/>
      <c r="EX60" s="37" t="str">
        <f>IF(VLOOKUP(CONCATENATE($EJ$6," ",EX$9),'-RÅDATA_KVARTAL-'!$A$5:$DS$385,64,FALSE)&gt;0,VLOOKUP(CONCATENATE($EJ$6," ",EX$9),'-RÅDATA_KVARTAL-'!$A$5:$DS$385,64,FALSE),"")</f>
        <v/>
      </c>
      <c r="EY60" s="37"/>
      <c r="EZ60" s="37" t="str">
        <f>IF(VLOOKUP(CONCATENATE($EJ$6," ",EZ$9),'-RÅDATA_KVARTAL-'!$A$5:$DS$385,64,FALSE)&gt;0,VLOOKUP(CONCATENATE($EJ$6," ",EZ$9),'-RÅDATA_KVARTAL-'!$A$5:$DS$385,64,FALSE),"")</f>
        <v/>
      </c>
      <c r="FA60" s="37"/>
      <c r="FB60" s="37" t="str">
        <f>IF(VLOOKUP(CONCATENATE($EJ$6," ",FB$9),'-RÅDATA_KVARTAL-'!$A$5:$DS$385,64,FALSE)&gt;0,VLOOKUP(CONCATENATE($EJ$6," ",FB$9),'-RÅDATA_KVARTAL-'!$A$5:$DS$385,64,FALSE),"")</f>
        <v/>
      </c>
      <c r="FC60" s="37"/>
      <c r="FD60" s="37" t="str">
        <f>IF(VLOOKUP(CONCATENATE($EJ$6," ",FD$9),'-RÅDATA_KVARTAL-'!$A$5:$DS$385,64,FALSE)&gt;0,VLOOKUP(CONCATENATE($EJ$6," ",FD$9),'-RÅDATA_KVARTAL-'!$A$5:$DS$385,64,FALSE),"")</f>
        <v/>
      </c>
      <c r="FE60" s="37"/>
      <c r="FF60" s="37" t="str">
        <f>IF(VLOOKUP(CONCATENATE($EJ$6," ",FF$9),'-RÅDATA_KVARTAL-'!$A$5:$DS$385,64,FALSE)&gt;0,VLOOKUP(CONCATENATE($EJ$6," ",FF$9),'-RÅDATA_KVARTAL-'!$A$5:$DS$385,64,FALSE),"")</f>
        <v/>
      </c>
      <c r="FG60" s="37"/>
      <c r="FH60" s="37" t="str">
        <f>IF(VLOOKUP(CONCATENATE($EJ$6," ",FH$9),'-RÅDATA_KVARTAL-'!$A$5:$DS$385,64,FALSE)&gt;0,VLOOKUP(CONCATENATE($EJ$6," ",FH$9),'-RÅDATA_KVARTAL-'!$A$5:$DS$385,64,FALSE),"")</f>
        <v/>
      </c>
      <c r="FI60" s="147"/>
      <c r="FJ60" s="275"/>
      <c r="FK60" s="37" t="str">
        <f>IF(VLOOKUP(CONCATENATE($FK$6," ",FK$9),'-RÅDATA_KVARTAL-'!$A$5:$DS$385,64,FALSE)&gt;0,VLOOKUP(CONCATENATE($FK$6," ",FK$9),'-RÅDATA_KVARTAL-'!$A$5:$DS$385,64,FALSE),"")</f>
        <v/>
      </c>
      <c r="FL60" s="157"/>
      <c r="FM60" s="37" t="str">
        <f>IF(VLOOKUP(CONCATENATE($FK$6," ",FM$9),'-RÅDATA_KVARTAL-'!$A$5:$DS$385,64,FALSE)&gt;0,VLOOKUP(CONCATENATE($FK$6," ",FM$9),'-RÅDATA_KVARTAL-'!$A$5:$DS$385,64,FALSE),"")</f>
        <v/>
      </c>
      <c r="FN60" s="37"/>
      <c r="FO60" s="37" t="str">
        <f>IF(VLOOKUP(CONCATENATE($FK$6," ",FO$9),'-RÅDATA_KVARTAL-'!$A$5:$DS$385,64,FALSE)&gt;0,VLOOKUP(CONCATENATE($FK$6," ",FO$9),'-RÅDATA_KVARTAL-'!$A$5:$DS$385,64,FALSE),"")</f>
        <v/>
      </c>
      <c r="FP60" s="37"/>
      <c r="FQ60" s="37" t="str">
        <f>IF(VLOOKUP(CONCATENATE($FK$6," ",FQ$9),'-RÅDATA_KVARTAL-'!$A$5:$DS$385,64,FALSE)&gt;0,VLOOKUP(CONCATENATE($FK$6," ",FQ$9),'-RÅDATA_KVARTAL-'!$A$5:$DS$385,64,FALSE),"")</f>
        <v/>
      </c>
      <c r="FR60" s="37"/>
      <c r="FS60" s="37" t="str">
        <f>IF(VLOOKUP(CONCATENATE($FK$6," ",FS$9),'-RÅDATA_KVARTAL-'!$A$5:$DS$385,64,FALSE)&gt;0,VLOOKUP(CONCATENATE($FK$6," ",FS$9),'-RÅDATA_KVARTAL-'!$A$5:$DS$385,64,FALSE),"")</f>
        <v/>
      </c>
      <c r="FT60" s="37"/>
      <c r="FU60" s="37" t="str">
        <f>IF(VLOOKUP(CONCATENATE($FK$6," ",FU$9),'-RÅDATA_KVARTAL-'!$A$5:$DS$385,64,FALSE)&gt;0,VLOOKUP(CONCATENATE($FK$6," ",FU$9),'-RÅDATA_KVARTAL-'!$A$5:$DS$385,64,FALSE),"")</f>
        <v/>
      </c>
      <c r="FV60" s="37"/>
      <c r="FW60" s="37" t="str">
        <f>IF(VLOOKUP(CONCATENATE($FK$6," ",FW$9),'-RÅDATA_KVARTAL-'!$A$5:$DS$385,64,FALSE)&gt;0,VLOOKUP(CONCATENATE($FK$6," ",FW$9),'-RÅDATA_KVARTAL-'!$A$5:$DS$385,64,FALSE),"")</f>
        <v/>
      </c>
      <c r="FX60" s="37"/>
      <c r="FY60" s="37" t="str">
        <f>IF(VLOOKUP(CONCATENATE($FK$6," ",FY$9),'-RÅDATA_KVARTAL-'!$A$5:$DS$385,64,FALSE)&gt;0,VLOOKUP(CONCATENATE($FK$6," ",FY$9),'-RÅDATA_KVARTAL-'!$A$5:$DS$385,64,FALSE),"")</f>
        <v/>
      </c>
      <c r="FZ60" s="37"/>
      <c r="GA60" s="37" t="str">
        <f>IF(VLOOKUP(CONCATENATE($FK$6," ",GA$9),'-RÅDATA_KVARTAL-'!$A$5:$DS$385,64,FALSE)&gt;0,VLOOKUP(CONCATENATE($FK$6," ",GA$9),'-RÅDATA_KVARTAL-'!$A$5:$DS$385,64,FALSE),"")</f>
        <v/>
      </c>
      <c r="GB60" s="37"/>
      <c r="GC60" s="37" t="str">
        <f>IF(VLOOKUP(CONCATENATE($FK$6," ",GC$9),'-RÅDATA_KVARTAL-'!$A$5:$DS$385,64,FALSE)&gt;0,VLOOKUP(CONCATENATE($FK$6," ",GC$9),'-RÅDATA_KVARTAL-'!$A$5:$DS$385,64,FALSE),"")</f>
        <v/>
      </c>
      <c r="GD60" s="37"/>
      <c r="GE60" s="37" t="str">
        <f>IF(VLOOKUP(CONCATENATE($FK$6," ",GE$9),'-RÅDATA_KVARTAL-'!$A$5:$DS$385,64,FALSE)&gt;0,VLOOKUP(CONCATENATE($FK$6," ",GE$9),'-RÅDATA_KVARTAL-'!$A$5:$DS$385,64,FALSE),"")</f>
        <v/>
      </c>
      <c r="GF60" s="37"/>
      <c r="GG60" s="37" t="str">
        <f>IF(VLOOKUP(CONCATENATE($FK$6," ",GG$9),'-RÅDATA_KVARTAL-'!$A$5:$DS$385,64,FALSE)&gt;0,VLOOKUP(CONCATENATE($FK$6," ",GG$9),'-RÅDATA_KVARTAL-'!$A$5:$DS$385,64,FALSE),"")</f>
        <v/>
      </c>
      <c r="GH60" s="37"/>
      <c r="GI60" s="37" t="str">
        <f>IF(VLOOKUP(CONCATENATE($FK$6," ",GI$9),'-RÅDATA_KVARTAL-'!$A$5:$DS$385,64,FALSE)&gt;0,VLOOKUP(CONCATENATE($FK$6," ",GI$9),'-RÅDATA_KVARTAL-'!$A$5:$DS$385,64,FALSE),"")</f>
        <v/>
      </c>
      <c r="GJ60" s="147"/>
      <c r="GK60" s="275"/>
      <c r="GL60" s="37" t="str">
        <f>IF(VLOOKUP(CONCATENATE($GL$6," ",GL$9),'-RÅDATA_KVARTAL-'!$A$5:$DS$385,64,FALSE)&gt;0,VLOOKUP(CONCATENATE($GL$6," ",GL$9),'-RÅDATA_KVARTAL-'!$A$5:$DS$385,64,FALSE),"")</f>
        <v/>
      </c>
      <c r="GM60" s="157"/>
      <c r="GN60" s="37" t="str">
        <f>IF(VLOOKUP(CONCATENATE($GL$6," ",GN$9),'-RÅDATA_KVARTAL-'!$A$5:$DS$385,64,FALSE)&gt;0,VLOOKUP(CONCATENATE($GL$6," ",GN$9),'-RÅDATA_KVARTAL-'!$A$5:$DS$385,64,FALSE),"")</f>
        <v/>
      </c>
      <c r="GO60" s="37"/>
      <c r="GP60" s="37" t="str">
        <f>IF(VLOOKUP(CONCATENATE($GL$6," ",GP$9),'-RÅDATA_KVARTAL-'!$A$5:$DS$385,64,FALSE)&gt;0,VLOOKUP(CONCATENATE($GL$6," ",GP$9),'-RÅDATA_KVARTAL-'!$A$5:$DS$385,64,FALSE),"")</f>
        <v/>
      </c>
      <c r="GQ60" s="37"/>
      <c r="GR60" s="37" t="str">
        <f>IF(VLOOKUP(CONCATENATE($GL$6," ",GR$9),'-RÅDATA_KVARTAL-'!$A$5:$DS$385,64,FALSE)&gt;0,VLOOKUP(CONCATENATE($GL$6," ",GR$9),'-RÅDATA_KVARTAL-'!$A$5:$DS$385,64,FALSE),"")</f>
        <v/>
      </c>
      <c r="GS60" s="37"/>
      <c r="GT60" s="37" t="str">
        <f>IF(VLOOKUP(CONCATENATE($GL$6," ",GT$9),'-RÅDATA_KVARTAL-'!$A$5:$DS$385,64,FALSE)&gt;0,VLOOKUP(CONCATENATE($GL$6," ",GT$9),'-RÅDATA_KVARTAL-'!$A$5:$DS$385,64,FALSE),"")</f>
        <v/>
      </c>
      <c r="GU60" s="37"/>
      <c r="GV60" s="37" t="str">
        <f>IF(VLOOKUP(CONCATENATE($GL$6," ",GV$9),'-RÅDATA_KVARTAL-'!$A$5:$DS$385,64,FALSE)&gt;0,VLOOKUP(CONCATENATE($GL$6," ",GV$9),'-RÅDATA_KVARTAL-'!$A$5:$DS$385,64,FALSE),"")</f>
        <v/>
      </c>
      <c r="GW60" s="37"/>
      <c r="GX60" s="37" t="str">
        <f>IF(VLOOKUP(CONCATENATE($GL$6," ",GX$9),'-RÅDATA_KVARTAL-'!$A$5:$DS$385,64,FALSE)&gt;0,VLOOKUP(CONCATENATE($GL$6," ",GX$9),'-RÅDATA_KVARTAL-'!$A$5:$DS$385,64,FALSE),"")</f>
        <v/>
      </c>
      <c r="GY60" s="37"/>
      <c r="GZ60" s="37" t="str">
        <f>IF(VLOOKUP(CONCATENATE($GL$6," ",GZ$9),'-RÅDATA_KVARTAL-'!$A$5:$DS$385,64,FALSE)&gt;0,VLOOKUP(CONCATENATE($GL$6," ",GZ$9),'-RÅDATA_KVARTAL-'!$A$5:$DS$385,64,FALSE),"")</f>
        <v/>
      </c>
      <c r="HA60" s="37"/>
      <c r="HB60" s="37" t="str">
        <f>IF(VLOOKUP(CONCATENATE($GL$6," ",HB$9),'-RÅDATA_KVARTAL-'!$A$5:$DS$385,64,FALSE)&gt;0,VLOOKUP(CONCATENATE($GL$6," ",HB$9),'-RÅDATA_KVARTAL-'!$A$5:$DS$385,64,FALSE),"")</f>
        <v/>
      </c>
      <c r="HC60" s="37"/>
      <c r="HD60" s="37" t="str">
        <f>IF(VLOOKUP(CONCATENATE($GL$6," ",HD$9),'-RÅDATA_KVARTAL-'!$A$5:$DS$385,64,FALSE)&gt;0,VLOOKUP(CONCATENATE($GL$6," ",HD$9),'-RÅDATA_KVARTAL-'!$A$5:$DS$385,64,FALSE),"")</f>
        <v/>
      </c>
      <c r="HE60" s="37"/>
      <c r="HF60" s="37" t="str">
        <f>IF(VLOOKUP(CONCATENATE($GL$6," ",HF$9),'-RÅDATA_KVARTAL-'!$A$5:$DS$385,64,FALSE)&gt;0,VLOOKUP(CONCATENATE($GL$6," ",HF$9),'-RÅDATA_KVARTAL-'!$A$5:$DS$385,64,FALSE),"")</f>
        <v/>
      </c>
      <c r="HG60" s="37"/>
      <c r="HH60" s="37" t="str">
        <f>IF(VLOOKUP(CONCATENATE($GL$6," ",HH$9),'-RÅDATA_KVARTAL-'!$A$5:$DS$385,64,FALSE)&gt;0,VLOOKUP(CONCATENATE($GL$6," ",HH$9),'-RÅDATA_KVARTAL-'!$A$5:$DS$385,64,FALSE),"")</f>
        <v/>
      </c>
      <c r="HI60" s="37"/>
      <c r="HJ60" s="37" t="str">
        <f>IF(VLOOKUP(CONCATENATE($GL$6," ",HJ$9),'-RÅDATA_KVARTAL-'!$A$5:$DS$385,64,FALSE)&gt;0,VLOOKUP(CONCATENATE($GL$6," ",HJ$9),'-RÅDATA_KVARTAL-'!$A$5:$DS$385,64,FALSE),"")</f>
        <v/>
      </c>
      <c r="HK60" s="147"/>
      <c r="HL60" s="148"/>
      <c r="HM60" s="103" t="s">
        <v>467</v>
      </c>
      <c r="HN60" s="15"/>
    </row>
    <row r="61" spans="2:222" ht="10.5" customHeight="1" x14ac:dyDescent="0.2">
      <c r="B61" s="90">
        <v>9</v>
      </c>
      <c r="C61" s="90"/>
      <c r="D61" s="92" t="s">
        <v>74</v>
      </c>
      <c r="E61" s="156">
        <f>IF(VLOOKUP(CONCATENATE($E$6," ",E$9),'-RÅDATA_KVARTAL-'!$A$5:$DS$385,68,FALSE)&gt;0,VLOOKUP(CONCATENATE($E$6," ",E$9),'-RÅDATA_KVARTAL-'!$A$5:$DS$385,68,FALSE),"")</f>
        <v>93.145917001338688</v>
      </c>
      <c r="F61" s="120"/>
      <c r="G61" s="156">
        <f>IF(VLOOKUP(CONCATENATE($E$6," ",G$9),'-RÅDATA_KVARTAL-'!$A$5:$DS$385,68,FALSE)&gt;0,VLOOKUP(CONCATENATE($E$6," ",G$9),'-RÅDATA_KVARTAL-'!$A$5:$DS$385,68,FALSE),"")</f>
        <v>94.124471334586474</v>
      </c>
      <c r="H61" s="156"/>
      <c r="I61" s="156">
        <f>IF(VLOOKUP(CONCATENATE($E$6," ",I$9),'-RÅDATA_KVARTAL-'!$A$5:$DS$385,68,FALSE)&gt;0,VLOOKUP(CONCATENATE($E$6," ",I$9),'-RÅDATA_KVARTAL-'!$A$5:$DS$385,68,FALSE),"")</f>
        <v>94.628263765846683</v>
      </c>
      <c r="J61" s="156"/>
      <c r="K61" s="156">
        <f>IF(VLOOKUP(CONCATENATE($E$6," ",K$9),'-RÅDATA_KVARTAL-'!$A$5:$DS$385,68,FALSE)&gt;0,VLOOKUP(CONCATENATE($E$6," ",K$9),'-RÅDATA_KVARTAL-'!$A$5:$DS$385,68,FALSE),"")</f>
        <v>94.293934638363481</v>
      </c>
      <c r="L61" s="156"/>
      <c r="M61" s="156">
        <f>IF(VLOOKUP(CONCATENATE($E$6," ",M$9),'-RÅDATA_KVARTAL-'!$A$5:$DS$385,68,FALSE)&gt;0,VLOOKUP(CONCATENATE($E$6," ",M$9),'-RÅDATA_KVARTAL-'!$A$5:$DS$385,68,FALSE),"")</f>
        <v>93.652102225886239</v>
      </c>
      <c r="N61" s="156"/>
      <c r="O61" s="156">
        <f>IF(VLOOKUP(CONCATENATE($E$6," ",O$9),'-RÅDATA_KVARTAL-'!$A$5:$DS$385,68,FALSE)&gt;0,VLOOKUP(CONCATENATE($E$6," ",O$9),'-RÅDATA_KVARTAL-'!$A$5:$DS$385,68,FALSE),"")</f>
        <v>94.396796505278488</v>
      </c>
      <c r="P61" s="156"/>
      <c r="Q61" s="156">
        <f>IF(VLOOKUP(CONCATENATE($E$6," ",Q$9),'-RÅDATA_KVARTAL-'!$A$5:$DS$385,68,FALSE)&gt;0,VLOOKUP(CONCATENATE($E$6," ",Q$9),'-RÅDATA_KVARTAL-'!$A$5:$DS$385,68,FALSE),"")</f>
        <v>94.693920940333186</v>
      </c>
      <c r="R61" s="156"/>
      <c r="S61" s="156">
        <f>IF(VLOOKUP(CONCATENATE($E$6," ",S$9),'-RÅDATA_KVARTAL-'!$A$5:$DS$385,68,FALSE)&gt;0,VLOOKUP(CONCATENATE($E$6," ",S$9),'-RÅDATA_KVARTAL-'!$A$5:$DS$385,68,FALSE),"")</f>
        <v>94.831853053592539</v>
      </c>
      <c r="T61" s="156"/>
      <c r="U61" s="156">
        <f>IF(VLOOKUP(CONCATENATE($E$6," ",U$9),'-RÅDATA_KVARTAL-'!$A$5:$DS$385,68,FALSE)&gt;0,VLOOKUP(CONCATENATE($E$6," ",U$9),'-RÅDATA_KVARTAL-'!$A$5:$DS$385,68,FALSE),"")</f>
        <v>94.924075688994094</v>
      </c>
      <c r="V61" s="156"/>
      <c r="W61" s="156">
        <f>IF(VLOOKUP(CONCATENATE($E$6," ",W$9),'-RÅDATA_KVARTAL-'!$A$5:$DS$385,68,FALSE)&gt;0,VLOOKUP(CONCATENATE($E$6," ",W$9),'-RÅDATA_KVARTAL-'!$A$5:$DS$385,68,FALSE),"")</f>
        <v>92.489177772255857</v>
      </c>
      <c r="X61" s="156"/>
      <c r="Y61" s="156">
        <f>IF(VLOOKUP(CONCATENATE($E$6," ",Y$9),'-RÅDATA_KVARTAL-'!$A$5:$DS$385,68,FALSE)&gt;0,VLOOKUP(CONCATENATE($E$6," ",Y$9),'-RÅDATA_KVARTAL-'!$A$5:$DS$385,68,FALSE),"")</f>
        <v>94.495664581275378</v>
      </c>
      <c r="Z61" s="156"/>
      <c r="AA61" s="156">
        <f>IF(VLOOKUP(CONCATENATE($E$6," ",AA$9),'-RÅDATA_KVARTAL-'!$A$5:$DS$385,68,FALSE)&gt;0,VLOOKUP(CONCATENATE($E$6," ",AA$9),'-RÅDATA_KVARTAL-'!$A$5:$DS$385,68,FALSE),"")</f>
        <v>94.165211292784562</v>
      </c>
      <c r="AB61" s="156"/>
      <c r="AC61" s="156">
        <f>IF(VLOOKUP(CONCATENATE($E$6," ",AC$9),'-RÅDATA_KVARTAL-'!$A$5:$DS$385,68,FALSE)&gt;0,VLOOKUP(CONCATENATE($E$6," ",AC$9),'-RÅDATA_KVARTAL-'!$A$5:$DS$385,68,FALSE),"")</f>
        <v>94.137592916952713</v>
      </c>
      <c r="AD61" s="118"/>
      <c r="AE61" s="106"/>
      <c r="AF61" s="156">
        <f>IF(VLOOKUP(CONCATENATE($AF$6," ",AF$9),'-RÅDATA_KVARTAL-'!$A$5:$DS$385,68,FALSE)&gt;0,VLOOKUP(CONCATENATE($AF$6," ",AF$9),'-RÅDATA_KVARTAL-'!$A$5:$DS$385,68,FALSE),"")</f>
        <v>93.35808268303154</v>
      </c>
      <c r="AG61" s="120"/>
      <c r="AH61" s="156">
        <f>IF(VLOOKUP(CONCATENATE($AF$6," ",AH$9),'-RÅDATA_KVARTAL-'!$A$5:$DS$385,68,FALSE)&gt;0,VLOOKUP(CONCATENATE($AF$6," ",AH$9),'-RÅDATA_KVARTAL-'!$A$5:$DS$385,68,FALSE),"")</f>
        <v>95.595407715914078</v>
      </c>
      <c r="AI61" s="156"/>
      <c r="AJ61" s="156">
        <f>IF(VLOOKUP(CONCATENATE($AF$6," ",AJ$9),'-RÅDATA_KVARTAL-'!$A$5:$DS$385,68,FALSE)&gt;0,VLOOKUP(CONCATENATE($AF$6," ",AJ$9),'-RÅDATA_KVARTAL-'!$A$5:$DS$385,68,FALSE),"")</f>
        <v>95.969174569019444</v>
      </c>
      <c r="AK61" s="156"/>
      <c r="AL61" s="156">
        <f>IF(VLOOKUP(CONCATENATE($AF$6," ",AL$9),'-RÅDATA_KVARTAL-'!$A$5:$DS$385,68,FALSE)&gt;0,VLOOKUP(CONCATENATE($AF$6," ",AL$9),'-RÅDATA_KVARTAL-'!$A$5:$DS$385,68,FALSE),"")</f>
        <v>95.547588606677309</v>
      </c>
      <c r="AM61" s="156"/>
      <c r="AN61" s="156">
        <f>IF(VLOOKUP(CONCATENATE($AF$6," ",AN$9),'-RÅDATA_KVARTAL-'!$A$5:$DS$385,68,FALSE)&gt;0,VLOOKUP(CONCATENATE($AF$6," ",AN$9),'-RÅDATA_KVARTAL-'!$A$5:$DS$385,68,FALSE),"")</f>
        <v>93.379652732460684</v>
      </c>
      <c r="AO61" s="156"/>
      <c r="AP61" s="156">
        <f>IF(VLOOKUP(CONCATENATE($AF$6," ",AP$9),'-RÅDATA_KVARTAL-'!$A$5:$DS$385,68,FALSE)&gt;0,VLOOKUP(CONCATENATE($AF$6," ",AP$9),'-RÅDATA_KVARTAL-'!$A$5:$DS$385,68,FALSE),"")</f>
        <v>90.066733354344521</v>
      </c>
      <c r="AQ61" s="156"/>
      <c r="AR61" s="156">
        <f>IF(VLOOKUP(CONCATENATE($AF$6," ",AR$9),'-RÅDATA_KVARTAL-'!$A$5:$DS$385,68,FALSE)&gt;0,VLOOKUP(CONCATENATE($AF$6," ",AR$9),'-RÅDATA_KVARTAL-'!$A$5:$DS$385,68,FALSE),"")</f>
        <v>91.715217731941152</v>
      </c>
      <c r="AS61" s="156"/>
      <c r="AT61" s="156">
        <f>IF(VLOOKUP(CONCATENATE($AF$6," ",AT$9),'-RÅDATA_KVARTAL-'!$A$5:$DS$385,68,FALSE)&gt;0,VLOOKUP(CONCATENATE($AF$6," ",AT$9),'-RÅDATA_KVARTAL-'!$A$5:$DS$385,68,FALSE),"")</f>
        <v>92.513559994708288</v>
      </c>
      <c r="AU61" s="156"/>
      <c r="AV61" s="156">
        <f>IF(VLOOKUP(CONCATENATE($AF$6," ",AV$9),'-RÅDATA_KVARTAL-'!$A$5:$DS$385,68,FALSE)&gt;0,VLOOKUP(CONCATENATE($AF$6," ",AV$9),'-RÅDATA_KVARTAL-'!$A$5:$DS$385,68,FALSE),"")</f>
        <v>94.267299437304104</v>
      </c>
      <c r="AW61" s="156"/>
      <c r="AX61" s="156">
        <f>IF(VLOOKUP(CONCATENATE($AF$6," ",AX$9),'-RÅDATA_KVARTAL-'!$A$5:$DS$385,68,FALSE)&gt;0,VLOOKUP(CONCATENATE($AF$6," ",AX$9),'-RÅDATA_KVARTAL-'!$A$5:$DS$385,68,FALSE),"")</f>
        <v>95.525536143182848</v>
      </c>
      <c r="AY61" s="156"/>
      <c r="AZ61" s="156">
        <f>IF(VLOOKUP(CONCATENATE($AF$6," ",AZ$9),'-RÅDATA_KVARTAL-'!$A$5:$DS$385,68,FALSE)&gt;0,VLOOKUP(CONCATENATE($AF$6," ",AZ$9),'-RÅDATA_KVARTAL-'!$A$5:$DS$385,68,FALSE),"")</f>
        <v>94.995847176079735</v>
      </c>
      <c r="BA61" s="156"/>
      <c r="BB61" s="156">
        <f>IF(VLOOKUP(CONCATENATE($AF$6," ",BB$9),'-RÅDATA_KVARTAL-'!$A$5:$DS$385,68,FALSE)&gt;0,VLOOKUP(CONCATENATE($AF$6," ",BB$9),'-RÅDATA_KVARTAL-'!$A$5:$DS$385,68,FALSE),"")</f>
        <v>95.554062956121882</v>
      </c>
      <c r="BC61" s="156"/>
      <c r="BD61" s="156">
        <f>IF(VLOOKUP(CONCATENATE($AF$6," ",BD$9),'-RÅDATA_KVARTAL-'!$A$5:$DS$385,68,FALSE)&gt;0,VLOOKUP(CONCATENATE($AF$6," ",BD$9),'-RÅDATA_KVARTAL-'!$A$5:$DS$385,68,FALSE),"")</f>
        <v>94.082065928576469</v>
      </c>
      <c r="BE61" s="118"/>
      <c r="BF61" s="106"/>
      <c r="BG61" s="156">
        <f>IF(VLOOKUP(CONCATENATE($BG$6," ",BG$9),'-RÅDATA_KVARTAL-'!$A$5:$DS$385,68,FALSE)&gt;0,VLOOKUP(CONCATENATE($BG$6," ",BG$9),'-RÅDATA_KVARTAL-'!$A$5:$DS$385,68,FALSE),"")</f>
        <v>94.430113451376201</v>
      </c>
      <c r="BH61" s="120"/>
      <c r="BI61" s="156">
        <f>IF(VLOOKUP(CONCATENATE($BG$6," ",BI$9),'-RÅDATA_KVARTAL-'!$A$5:$DS$385,68,FALSE)&gt;0,VLOOKUP(CONCATENATE($BG$6," ",BI$9),'-RÅDATA_KVARTAL-'!$A$5:$DS$385,68,FALSE),"")</f>
        <v>94.114969610966824</v>
      </c>
      <c r="BJ61" s="156"/>
      <c r="BK61" s="156">
        <f>IF(VLOOKUP(CONCATENATE($BG$6," ",BK$9),'-RÅDATA_KVARTAL-'!$A$5:$DS$385,68,FALSE)&gt;0,VLOOKUP(CONCATENATE($BG$6," ",BK$9),'-RÅDATA_KVARTAL-'!$A$5:$DS$385,68,FALSE),"")</f>
        <v>95.295528027028013</v>
      </c>
      <c r="BL61" s="156"/>
      <c r="BM61" s="156">
        <f>IF(VLOOKUP(CONCATENATE($BG$6," ",BM$9),'-RÅDATA_KVARTAL-'!$A$5:$DS$385,68,FALSE)&gt;0,VLOOKUP(CONCATENATE($BG$6," ",BM$9),'-RÅDATA_KVARTAL-'!$A$5:$DS$385,68,FALSE),"")</f>
        <v>94.367412015316461</v>
      </c>
      <c r="BN61" s="156"/>
      <c r="BO61" s="156">
        <f>IF(VLOOKUP(CONCATENATE($BG$6," ",BO$9),'-RÅDATA_KVARTAL-'!$A$5:$DS$385,68,FALSE)&gt;0,VLOOKUP(CONCATENATE($BG$6," ",BO$9),'-RÅDATA_KVARTAL-'!$A$5:$DS$385,68,FALSE),"")</f>
        <v>95.163961576681018</v>
      </c>
      <c r="BP61" s="156"/>
      <c r="BQ61" s="156">
        <f>IF(VLOOKUP(CONCATENATE($BG$6," ",BQ$9),'-RÅDATA_KVARTAL-'!$A$5:$DS$385,68,FALSE)&gt;0,VLOOKUP(CONCATENATE($BG$6," ",BQ$9),'-RÅDATA_KVARTAL-'!$A$5:$DS$385,68,FALSE),"")</f>
        <v>94.46943365364956</v>
      </c>
      <c r="BR61" s="156"/>
      <c r="BS61" s="156">
        <f>IF(VLOOKUP(CONCATENATE($BG$6," ",BS$9),'-RÅDATA_KVARTAL-'!$A$5:$DS$385,68,FALSE)&gt;0,VLOOKUP(CONCATENATE($BG$6," ",BS$9),'-RÅDATA_KVARTAL-'!$A$5:$DS$385,68,FALSE),"")</f>
        <v>94.103560579107253</v>
      </c>
      <c r="BT61" s="156"/>
      <c r="BU61" s="156">
        <f>IF(VLOOKUP(CONCATENATE($BG$6," ",BU$9),'-RÅDATA_KVARTAL-'!$A$5:$DS$385,68,FALSE)&gt;0,VLOOKUP(CONCATENATE($BG$6," ",BU$9),'-RÅDATA_KVARTAL-'!$A$5:$DS$385,68,FALSE),"")</f>
        <v>93.508883330957531</v>
      </c>
      <c r="BV61" s="156"/>
      <c r="BW61" s="156">
        <f>IF(VLOOKUP(CONCATENATE($BG$6," ",BW$9),'-RÅDATA_KVARTAL-'!$A$5:$DS$385,68,FALSE)&gt;0,VLOOKUP(CONCATENATE($BG$6," ",BW$9),'-RÅDATA_KVARTAL-'!$A$5:$DS$385,68,FALSE),"")</f>
        <v>94.690605407280742</v>
      </c>
      <c r="BX61" s="156"/>
      <c r="BY61" s="156">
        <f>IF(VLOOKUP(CONCATENATE($BG$6," ",BY$9),'-RÅDATA_KVARTAL-'!$A$5:$DS$385,68,FALSE)&gt;0,VLOOKUP(CONCATENATE($BG$6," ",BY$9),'-RÅDATA_KVARTAL-'!$A$5:$DS$385,68,FALSE),"")</f>
        <v>94.259225373589501</v>
      </c>
      <c r="BZ61" s="156"/>
      <c r="CA61" s="156">
        <f>IF(VLOOKUP(CONCATENATE($BG$6," ",CA$9),'-RÅDATA_KVARTAL-'!$A$5:$DS$385,68,FALSE)&gt;0,VLOOKUP(CONCATENATE($BG$6," ",CA$9),'-RÅDATA_KVARTAL-'!$A$5:$DS$385,68,FALSE),"")</f>
        <v>93.375497656604338</v>
      </c>
      <c r="CB61" s="156"/>
      <c r="CC61" s="156">
        <f>IF(VLOOKUP(CONCATENATE($BG$6," ",CC$9),'-RÅDATA_KVARTAL-'!$A$5:$DS$385,68,FALSE)&gt;0,VLOOKUP(CONCATENATE($BG$6," ",CC$9),'-RÅDATA_KVARTAL-'!$A$5:$DS$385,68,FALSE),"")</f>
        <v>93.835930623225593</v>
      </c>
      <c r="CD61" s="156"/>
      <c r="CE61" s="156">
        <f>IF(VLOOKUP(CONCATENATE($BG$6," ",CE$9),'-RÅDATA_KVARTAL-'!$A$5:$DS$385,68,FALSE)&gt;0,VLOOKUP(CONCATENATE($BG$6," ",CE$9),'-RÅDATA_KVARTAL-'!$A$5:$DS$385,68,FALSE),"")</f>
        <v>94.307399574925938</v>
      </c>
      <c r="CF61" s="118"/>
      <c r="CG61" s="106"/>
      <c r="CH61" s="156">
        <f>IF(VLOOKUP(CONCATENATE($CH$6," ",CH$9),'-RÅDATA_KVARTAL-'!$A$5:$DS$385,68,FALSE)&gt;0,VLOOKUP(CONCATENATE($CH$6," ",CH$9),'-RÅDATA_KVARTAL-'!$A$5:$DS$385,68,FALSE),"")</f>
        <v>91.78989678443827</v>
      </c>
      <c r="CI61" s="120"/>
      <c r="CJ61" s="156">
        <f>IF(VLOOKUP(CONCATENATE($CH$6," ",CJ$9),'-RÅDATA_KVARTAL-'!$A$5:$DS$385,68,FALSE)&gt;0,VLOOKUP(CONCATENATE($CH$6," ",CJ$9),'-RÅDATA_KVARTAL-'!$A$5:$DS$385,68,FALSE),"")</f>
        <v>94.830315875488367</v>
      </c>
      <c r="CK61" s="156"/>
      <c r="CL61" s="156">
        <f>IF(VLOOKUP(CONCATENATE($CH$6," ",CL$9),'-RÅDATA_KVARTAL-'!$A$5:$DS$385,68,FALSE)&gt;0,VLOOKUP(CONCATENATE($CH$6," ",CL$9),'-RÅDATA_KVARTAL-'!$A$5:$DS$385,68,FALSE),"")</f>
        <v>95.211873678068699</v>
      </c>
      <c r="CM61" s="156"/>
      <c r="CN61" s="156">
        <f>IF(VLOOKUP(CONCATENATE($CH$6," ",CN$9),'-RÅDATA_KVARTAL-'!$A$5:$DS$385,68,FALSE)&gt;0,VLOOKUP(CONCATENATE($CH$6," ",CN$9),'-RÅDATA_KVARTAL-'!$A$5:$DS$385,68,FALSE),"")</f>
        <v>95.491292380987645</v>
      </c>
      <c r="CO61" s="156"/>
      <c r="CP61" s="156">
        <f>IF(VLOOKUP(CONCATENATE($CH$6," ",CP$9),'-RÅDATA_KVARTAL-'!$A$5:$DS$385,68,FALSE)&gt;0,VLOOKUP(CONCATENATE($CH$6," ",CP$9),'-RÅDATA_KVARTAL-'!$A$5:$DS$385,68,FALSE),"")</f>
        <v>94.7162236145751</v>
      </c>
      <c r="CQ61" s="156"/>
      <c r="CR61" s="156">
        <f>IF(VLOOKUP(CONCATENATE($CH$6," ",CR$9),'-RÅDATA_KVARTAL-'!$A$5:$DS$385,68,FALSE)&gt;0,VLOOKUP(CONCATENATE($CH$6," ",CR$9),'-RÅDATA_KVARTAL-'!$A$5:$DS$385,68,FALSE),"")</f>
        <v>94.0732139895117</v>
      </c>
      <c r="CS61" s="156"/>
      <c r="CT61" s="156">
        <f>IF(VLOOKUP(CONCATENATE($CH$6," ",CT$9),'-RÅDATA_KVARTAL-'!$A$5:$DS$385,68,FALSE)&gt;0,VLOOKUP(CONCATENATE($CH$6," ",CT$9),'-RÅDATA_KVARTAL-'!$A$5:$DS$385,68,FALSE),"")</f>
        <v>95.508380804065411</v>
      </c>
      <c r="CU61" s="156"/>
      <c r="CV61" s="156">
        <f>IF(VLOOKUP(CONCATENATE($CH$6," ",CV$9),'-RÅDATA_KVARTAL-'!$A$5:$DS$385,68,FALSE)&gt;0,VLOOKUP(CONCATENATE($CH$6," ",CV$9),'-RÅDATA_KVARTAL-'!$A$5:$DS$385,68,FALSE),"")</f>
        <v>95.321412150659228</v>
      </c>
      <c r="CW61" s="156"/>
      <c r="CX61" s="156">
        <f>IF(VLOOKUP(CONCATENATE($CH$6," ",CX$9),'-RÅDATA_KVARTAL-'!$A$5:$DS$385,68,FALSE)&gt;0,VLOOKUP(CONCATENATE($CH$6," ",CX$9),'-RÅDATA_KVARTAL-'!$A$5:$DS$385,68,FALSE),"")</f>
        <v>94.144584198314817</v>
      </c>
      <c r="CY61" s="156"/>
      <c r="CZ61" s="156">
        <f>IF(VLOOKUP(CONCATENATE($CH$6," ",CZ$9),'-RÅDATA_KVARTAL-'!$A$5:$DS$385,68,FALSE)&gt;0,VLOOKUP(CONCATENATE($CH$6," ",CZ$9),'-RÅDATA_KVARTAL-'!$A$5:$DS$385,68,FALSE),"")</f>
        <v>93.303441236512114</v>
      </c>
      <c r="DA61" s="156"/>
      <c r="DB61" s="156">
        <f>IF(VLOOKUP(CONCATENATE($CH$6," ",DB$9),'-RÅDATA_KVARTAL-'!$A$5:$DS$385,68,FALSE)&gt;0,VLOOKUP(CONCATENATE($CH$6," ",DB$9),'-RÅDATA_KVARTAL-'!$A$5:$DS$385,68,FALSE),"")</f>
        <v>91.437550080128204</v>
      </c>
      <c r="DC61" s="156"/>
      <c r="DD61" s="156">
        <f>IF(VLOOKUP(CONCATENATE($CH$6," ",DD$9),'-RÅDATA_KVARTAL-'!$A$5:$DS$385,68,FALSE)&gt;0,VLOOKUP(CONCATENATE($CH$6," ",DD$9),'-RÅDATA_KVARTAL-'!$A$5:$DS$385,68,FALSE),"")</f>
        <v>94.903412433810558</v>
      </c>
      <c r="DE61" s="156"/>
      <c r="DF61" s="156">
        <f>IF(VLOOKUP(CONCATENATE($CH$6," ",DF$9),'-RÅDATA_KVARTAL-'!$A$5:$DS$385,68,FALSE)&gt;0,VLOOKUP(CONCATENATE($CH$6," ",DF$9),'-RÅDATA_KVARTAL-'!$A$5:$DS$385,68,FALSE),"")</f>
        <v>94.220681153681056</v>
      </c>
      <c r="DG61" s="118"/>
      <c r="DH61" s="106"/>
      <c r="DI61" s="156">
        <f>IF(VLOOKUP(CONCATENATE($DI$6," ",DI$9),'-RÅDATA_KVARTAL-'!$A$5:$DS$385,68,FALSE)&gt;0,VLOOKUP(CONCATENATE($DI$6," ",DI$9),'-RÅDATA_KVARTAL-'!$A$5:$DS$385,68,FALSE),"")</f>
        <v>94.582704129558508</v>
      </c>
      <c r="DJ61" s="120"/>
      <c r="DK61" s="156">
        <f>IF(VLOOKUP(CONCATENATE($DI$6," ",DK$9),'-RÅDATA_KVARTAL-'!$A$5:$DS$385,68,FALSE)&gt;0,VLOOKUP(CONCATENATE($DI$6," ",DK$9),'-RÅDATA_KVARTAL-'!$A$5:$DS$385,68,FALSE),"")</f>
        <v>95.42525443665933</v>
      </c>
      <c r="DL61" s="156"/>
      <c r="DM61" s="156">
        <f>IF(VLOOKUP(CONCATENATE($DI$6," ",DM$9),'-RÅDATA_KVARTAL-'!$A$5:$DS$385,68,FALSE)&gt;0,VLOOKUP(CONCATENATE($DI$6," ",DM$9),'-RÅDATA_KVARTAL-'!$A$5:$DS$385,68,FALSE),"")</f>
        <v>95.341056225865955</v>
      </c>
      <c r="DN61" s="156"/>
      <c r="DO61" s="156">
        <f>IF(VLOOKUP(CONCATENATE($DI$6," ",DO$9),'-RÅDATA_KVARTAL-'!$A$5:$DS$385,68,FALSE)&gt;0,VLOOKUP(CONCATENATE($DI$6," ",DO$9),'-RÅDATA_KVARTAL-'!$A$5:$DS$385,68,FALSE),"")</f>
        <v>93.753137235217338</v>
      </c>
      <c r="DP61" s="156"/>
      <c r="DQ61" s="156">
        <f>IF(VLOOKUP(CONCATENATE($DI$6," ",DQ$9),'-RÅDATA_KVARTAL-'!$A$5:$DS$385,68,FALSE)&gt;0,VLOOKUP(CONCATENATE($DI$6," ",DQ$9),'-RÅDATA_KVARTAL-'!$A$5:$DS$385,68,FALSE),"")</f>
        <v>92.339603073586957</v>
      </c>
      <c r="DR61" s="156"/>
      <c r="DS61" s="156">
        <f>IF(VLOOKUP(CONCATENATE($DI$6," ",DS$9),'-RÅDATA_KVARTAL-'!$A$5:$DS$385,68,FALSE)&gt;0,VLOOKUP(CONCATENATE($DI$6," ",DS$9),'-RÅDATA_KVARTAL-'!$A$5:$DS$385,68,FALSE),"")</f>
        <v>93.74866999636987</v>
      </c>
      <c r="DT61" s="156"/>
      <c r="DU61" s="156" t="str">
        <f>IF(VLOOKUP(CONCATENATE($DI$6," ",DU$9),'-RÅDATA_KVARTAL-'!$A$5:$DS$385,68,FALSE)&gt;0,VLOOKUP(CONCATENATE($DI$6," ",DU$9),'-RÅDATA_KVARTAL-'!$A$5:$DS$385,68,FALSE),"")</f>
        <v/>
      </c>
      <c r="DV61" s="156"/>
      <c r="DW61" s="156" t="str">
        <f>IF(VLOOKUP(CONCATENATE($DI$6," ",DW$9),'-RÅDATA_KVARTAL-'!$A$5:$DS$385,68,FALSE)&gt;0,VLOOKUP(CONCATENATE($DI$6," ",DW$9),'-RÅDATA_KVARTAL-'!$A$5:$DS$385,68,FALSE),"")</f>
        <v/>
      </c>
      <c r="DX61" s="156"/>
      <c r="DY61" s="156" t="str">
        <f>IF(VLOOKUP(CONCATENATE($DI$6," ",DY$9),'-RÅDATA_KVARTAL-'!$A$5:$DS$385,68,FALSE)&gt;0,VLOOKUP(CONCATENATE($DI$6," ",DY$9),'-RÅDATA_KVARTAL-'!$A$5:$DS$385,68,FALSE),"")</f>
        <v/>
      </c>
      <c r="DZ61" s="156"/>
      <c r="EA61" s="156" t="str">
        <f>IF(VLOOKUP(CONCATENATE($DI$6," ",EA$9),'-RÅDATA_KVARTAL-'!$A$5:$DS$385,68,FALSE)&gt;0,VLOOKUP(CONCATENATE($DI$6," ",EA$9),'-RÅDATA_KVARTAL-'!$A$5:$DS$385,68,FALSE),"")</f>
        <v/>
      </c>
      <c r="EB61" s="156"/>
      <c r="EC61" s="156" t="str">
        <f>IF(VLOOKUP(CONCATENATE($DI$6," ",EC$9),'-RÅDATA_KVARTAL-'!$A$5:$DS$385,68,FALSE)&gt;0,VLOOKUP(CONCATENATE($DI$6," ",EC$9),'-RÅDATA_KVARTAL-'!$A$5:$DS$385,68,FALSE),"")</f>
        <v/>
      </c>
      <c r="ED61" s="156"/>
      <c r="EE61" s="156" t="str">
        <f>IF(VLOOKUP(CONCATENATE($DI$6," ",EE$9),'-RÅDATA_KVARTAL-'!$A$5:$DS$385,68,FALSE)&gt;0,VLOOKUP(CONCATENATE($DI$6," ",EE$9),'-RÅDATA_KVARTAL-'!$A$5:$DS$385,68,FALSE),"")</f>
        <v/>
      </c>
      <c r="EF61" s="156"/>
      <c r="EG61" s="156">
        <f>IF(VLOOKUP(CONCATENATE($DI$6," ",EG$9),'-RÅDATA_KVARTAL-'!$A$5:$DS$385,68,FALSE)&gt;0,VLOOKUP(CONCATENATE($DI$6," ",EG$9),'-RÅDATA_KVARTAL-'!$A$5:$DS$385,68,FALSE),"")</f>
        <v>94.196104151105331</v>
      </c>
      <c r="EH61" s="118"/>
      <c r="EI61" s="106"/>
      <c r="EJ61" s="156" t="str">
        <f>IF(VLOOKUP(CONCATENATE($EJ$6," ",EJ$9),'-RÅDATA_KVARTAL-'!$A$5:$DS$385,68,FALSE)&gt;0,VLOOKUP(CONCATENATE($EJ$6," ",EJ$9),'-RÅDATA_KVARTAL-'!$A$5:$DS$385,68,FALSE),"")</f>
        <v/>
      </c>
      <c r="EK61" s="120"/>
      <c r="EL61" s="156" t="str">
        <f>IF(VLOOKUP(CONCATENATE($EJ$6," ",EL$9),'-RÅDATA_KVARTAL-'!$A$5:$DS$385,68,FALSE)&gt;0,VLOOKUP(CONCATENATE($EJ$6," ",EL$9),'-RÅDATA_KVARTAL-'!$A$5:$DS$385,68,FALSE),"")</f>
        <v/>
      </c>
      <c r="EM61" s="156"/>
      <c r="EN61" s="156" t="str">
        <f>IF(VLOOKUP(CONCATENATE($EJ$6," ",EN$9),'-RÅDATA_KVARTAL-'!$A$5:$DS$385,68,FALSE)&gt;0,VLOOKUP(CONCATENATE($EJ$6," ",EN$9),'-RÅDATA_KVARTAL-'!$A$5:$DS$385,68,FALSE),"")</f>
        <v/>
      </c>
      <c r="EO61" s="156"/>
      <c r="EP61" s="156" t="str">
        <f>IF(VLOOKUP(CONCATENATE($EJ$6," ",EP$9),'-RÅDATA_KVARTAL-'!$A$5:$DS$385,68,FALSE)&gt;0,VLOOKUP(CONCATENATE($EJ$6," ",EP$9),'-RÅDATA_KVARTAL-'!$A$5:$DS$385,68,FALSE),"")</f>
        <v/>
      </c>
      <c r="EQ61" s="156"/>
      <c r="ER61" s="156" t="str">
        <f>IF(VLOOKUP(CONCATENATE($EJ$6," ",ER$9),'-RÅDATA_KVARTAL-'!$A$5:$DS$385,68,FALSE)&gt;0,VLOOKUP(CONCATENATE($EJ$6," ",ER$9),'-RÅDATA_KVARTAL-'!$A$5:$DS$385,68,FALSE),"")</f>
        <v/>
      </c>
      <c r="ES61" s="156"/>
      <c r="ET61" s="156" t="str">
        <f>IF(VLOOKUP(CONCATENATE($EJ$6," ",ET$9),'-RÅDATA_KVARTAL-'!$A$5:$DS$385,68,FALSE)&gt;0,VLOOKUP(CONCATENATE($EJ$6," ",ET$9),'-RÅDATA_KVARTAL-'!$A$5:$DS$385,68,FALSE),"")</f>
        <v/>
      </c>
      <c r="EU61" s="156"/>
      <c r="EV61" s="156" t="str">
        <f>IF(VLOOKUP(CONCATENATE($EJ$6," ",EV$9),'-RÅDATA_KVARTAL-'!$A$5:$DS$385,68,FALSE)&gt;0,VLOOKUP(CONCATENATE($EJ$6," ",EV$9),'-RÅDATA_KVARTAL-'!$A$5:$DS$385,68,FALSE),"")</f>
        <v/>
      </c>
      <c r="EW61" s="156"/>
      <c r="EX61" s="156" t="str">
        <f>IF(VLOOKUP(CONCATENATE($EJ$6," ",EX$9),'-RÅDATA_KVARTAL-'!$A$5:$DS$385,68,FALSE)&gt;0,VLOOKUP(CONCATENATE($EJ$6," ",EX$9),'-RÅDATA_KVARTAL-'!$A$5:$DS$385,68,FALSE),"")</f>
        <v/>
      </c>
      <c r="EY61" s="156"/>
      <c r="EZ61" s="156" t="str">
        <f>IF(VLOOKUP(CONCATENATE($EJ$6," ",EZ$9),'-RÅDATA_KVARTAL-'!$A$5:$DS$385,68,FALSE)&gt;0,VLOOKUP(CONCATENATE($EJ$6," ",EZ$9),'-RÅDATA_KVARTAL-'!$A$5:$DS$385,68,FALSE),"")</f>
        <v/>
      </c>
      <c r="FA61" s="156"/>
      <c r="FB61" s="156" t="str">
        <f>IF(VLOOKUP(CONCATENATE($EJ$6," ",FB$9),'-RÅDATA_KVARTAL-'!$A$5:$DS$385,68,FALSE)&gt;0,VLOOKUP(CONCATENATE($EJ$6," ",FB$9),'-RÅDATA_KVARTAL-'!$A$5:$DS$385,68,FALSE),"")</f>
        <v/>
      </c>
      <c r="FC61" s="156"/>
      <c r="FD61" s="156" t="str">
        <f>IF(VLOOKUP(CONCATENATE($EJ$6," ",FD$9),'-RÅDATA_KVARTAL-'!$A$5:$DS$385,68,FALSE)&gt;0,VLOOKUP(CONCATENATE($EJ$6," ",FD$9),'-RÅDATA_KVARTAL-'!$A$5:$DS$385,68,FALSE),"")</f>
        <v/>
      </c>
      <c r="FE61" s="156"/>
      <c r="FF61" s="156" t="str">
        <f>IF(VLOOKUP(CONCATENATE($EJ$6," ",FF$9),'-RÅDATA_KVARTAL-'!$A$5:$DS$385,68,FALSE)&gt;0,VLOOKUP(CONCATENATE($EJ$6," ",FF$9),'-RÅDATA_KVARTAL-'!$A$5:$DS$385,68,FALSE),"")</f>
        <v/>
      </c>
      <c r="FG61" s="156"/>
      <c r="FH61" s="156" t="str">
        <f>IF(VLOOKUP(CONCATENATE($EJ$6," ",FH$9),'-RÅDATA_KVARTAL-'!$A$5:$DS$385,68,FALSE)&gt;0,VLOOKUP(CONCATENATE($EJ$6," ",FH$9),'-RÅDATA_KVARTAL-'!$A$5:$DS$385,68,FALSE),"")</f>
        <v/>
      </c>
      <c r="FI61" s="118"/>
      <c r="FJ61" s="106"/>
      <c r="FK61" s="156" t="str">
        <f>IF(VLOOKUP(CONCATENATE($FK$6," ",FK$9),'-RÅDATA_KVARTAL-'!$A$5:$DS$385,68,FALSE)&gt;0,VLOOKUP(CONCATENATE($FK$6," ",FK$9),'-RÅDATA_KVARTAL-'!$A$5:$DS$385,68,FALSE),"")</f>
        <v/>
      </c>
      <c r="FL61" s="120"/>
      <c r="FM61" s="156" t="str">
        <f>IF(VLOOKUP(CONCATENATE($FK$6," ",FM$9),'-RÅDATA_KVARTAL-'!$A$5:$DS$385,68,FALSE)&gt;0,VLOOKUP(CONCATENATE($FK$6," ",FM$9),'-RÅDATA_KVARTAL-'!$A$5:$DS$385,68,FALSE),"")</f>
        <v/>
      </c>
      <c r="FN61" s="156"/>
      <c r="FO61" s="156" t="str">
        <f>IF(VLOOKUP(CONCATENATE($FK$6," ",FO$9),'-RÅDATA_KVARTAL-'!$A$5:$DS$385,68,FALSE)&gt;0,VLOOKUP(CONCATENATE($FK$6," ",FO$9),'-RÅDATA_KVARTAL-'!$A$5:$DS$385,68,FALSE),"")</f>
        <v/>
      </c>
      <c r="FP61" s="156"/>
      <c r="FQ61" s="156" t="str">
        <f>IF(VLOOKUP(CONCATENATE($FK$6," ",FQ$9),'-RÅDATA_KVARTAL-'!$A$5:$DS$385,68,FALSE)&gt;0,VLOOKUP(CONCATENATE($FK$6," ",FQ$9),'-RÅDATA_KVARTAL-'!$A$5:$DS$385,68,FALSE),"")</f>
        <v/>
      </c>
      <c r="FR61" s="156"/>
      <c r="FS61" s="156" t="str">
        <f>IF(VLOOKUP(CONCATENATE($FK$6," ",FS$9),'-RÅDATA_KVARTAL-'!$A$5:$DS$385,68,FALSE)&gt;0,VLOOKUP(CONCATENATE($FK$6," ",FS$9),'-RÅDATA_KVARTAL-'!$A$5:$DS$385,68,FALSE),"")</f>
        <v/>
      </c>
      <c r="FT61" s="156"/>
      <c r="FU61" s="156" t="str">
        <f>IF(VLOOKUP(CONCATENATE($FK$6," ",FU$9),'-RÅDATA_KVARTAL-'!$A$5:$DS$385,68,FALSE)&gt;0,VLOOKUP(CONCATENATE($FK$6," ",FU$9),'-RÅDATA_KVARTAL-'!$A$5:$DS$385,68,FALSE),"")</f>
        <v/>
      </c>
      <c r="FV61" s="156"/>
      <c r="FW61" s="156" t="str">
        <f>IF(VLOOKUP(CONCATENATE($FK$6," ",FW$9),'-RÅDATA_KVARTAL-'!$A$5:$DS$385,68,FALSE)&gt;0,VLOOKUP(CONCATENATE($FK$6," ",FW$9),'-RÅDATA_KVARTAL-'!$A$5:$DS$385,68,FALSE),"")</f>
        <v/>
      </c>
      <c r="FX61" s="156"/>
      <c r="FY61" s="156" t="str">
        <f>IF(VLOOKUP(CONCATENATE($FK$6," ",FY$9),'-RÅDATA_KVARTAL-'!$A$5:$DS$385,68,FALSE)&gt;0,VLOOKUP(CONCATENATE($FK$6," ",FY$9),'-RÅDATA_KVARTAL-'!$A$5:$DS$385,68,FALSE),"")</f>
        <v/>
      </c>
      <c r="FZ61" s="156"/>
      <c r="GA61" s="156" t="str">
        <f>IF(VLOOKUP(CONCATENATE($FK$6," ",GA$9),'-RÅDATA_KVARTAL-'!$A$5:$DS$385,68,FALSE)&gt;0,VLOOKUP(CONCATENATE($FK$6," ",GA$9),'-RÅDATA_KVARTAL-'!$A$5:$DS$385,68,FALSE),"")</f>
        <v/>
      </c>
      <c r="GB61" s="156"/>
      <c r="GC61" s="156" t="str">
        <f>IF(VLOOKUP(CONCATENATE($FK$6," ",GC$9),'-RÅDATA_KVARTAL-'!$A$5:$DS$385,68,FALSE)&gt;0,VLOOKUP(CONCATENATE($FK$6," ",GC$9),'-RÅDATA_KVARTAL-'!$A$5:$DS$385,68,FALSE),"")</f>
        <v/>
      </c>
      <c r="GD61" s="156"/>
      <c r="GE61" s="156" t="str">
        <f>IF(VLOOKUP(CONCATENATE($FK$6," ",GE$9),'-RÅDATA_KVARTAL-'!$A$5:$DS$385,68,FALSE)&gt;0,VLOOKUP(CONCATENATE($FK$6," ",GE$9),'-RÅDATA_KVARTAL-'!$A$5:$DS$385,68,FALSE),"")</f>
        <v/>
      </c>
      <c r="GF61" s="156"/>
      <c r="GG61" s="156" t="str">
        <f>IF(VLOOKUP(CONCATENATE($FK$6," ",GG$9),'-RÅDATA_KVARTAL-'!$A$5:$DS$385,68,FALSE)&gt;0,VLOOKUP(CONCATENATE($FK$6," ",GG$9),'-RÅDATA_KVARTAL-'!$A$5:$DS$385,68,FALSE),"")</f>
        <v/>
      </c>
      <c r="GH61" s="156"/>
      <c r="GI61" s="156" t="str">
        <f>IF(VLOOKUP(CONCATENATE($FK$6," ",GI$9),'-RÅDATA_KVARTAL-'!$A$5:$DS$385,68,FALSE)&gt;0,VLOOKUP(CONCATENATE($FK$6," ",GI$9),'-RÅDATA_KVARTAL-'!$A$5:$DS$385,68,FALSE),"")</f>
        <v/>
      </c>
      <c r="GJ61" s="118"/>
      <c r="GK61" s="106"/>
      <c r="GL61" s="156" t="str">
        <f>IF(VLOOKUP(CONCATENATE($GL$6," ",GL$9),'-RÅDATA_KVARTAL-'!$A$5:$DS$385,68,FALSE)&gt;0,VLOOKUP(CONCATENATE($GL$6," ",GL$9),'-RÅDATA_KVARTAL-'!$A$5:$DS$385,68,FALSE),"")</f>
        <v/>
      </c>
      <c r="GM61" s="120"/>
      <c r="GN61" s="156" t="str">
        <f>IF(VLOOKUP(CONCATENATE($GL$6," ",GN$9),'-RÅDATA_KVARTAL-'!$A$5:$DS$385,68,FALSE)&gt;0,VLOOKUP(CONCATENATE($GL$6," ",GN$9),'-RÅDATA_KVARTAL-'!$A$5:$DS$385,68,FALSE),"")</f>
        <v/>
      </c>
      <c r="GO61" s="156"/>
      <c r="GP61" s="156" t="str">
        <f>IF(VLOOKUP(CONCATENATE($GL$6," ",GP$9),'-RÅDATA_KVARTAL-'!$A$5:$DS$385,68,FALSE)&gt;0,VLOOKUP(CONCATENATE($GL$6," ",GP$9),'-RÅDATA_KVARTAL-'!$A$5:$DS$385,68,FALSE),"")</f>
        <v/>
      </c>
      <c r="GQ61" s="156"/>
      <c r="GR61" s="156" t="str">
        <f>IF(VLOOKUP(CONCATENATE($GL$6," ",GR$9),'-RÅDATA_KVARTAL-'!$A$5:$DS$385,68,FALSE)&gt;0,VLOOKUP(CONCATENATE($GL$6," ",GR$9),'-RÅDATA_KVARTAL-'!$A$5:$DS$385,68,FALSE),"")</f>
        <v/>
      </c>
      <c r="GS61" s="156"/>
      <c r="GT61" s="156" t="str">
        <f>IF(VLOOKUP(CONCATENATE($GL$6," ",GT$9),'-RÅDATA_KVARTAL-'!$A$5:$DS$385,68,FALSE)&gt;0,VLOOKUP(CONCATENATE($GL$6," ",GT$9),'-RÅDATA_KVARTAL-'!$A$5:$DS$385,68,FALSE),"")</f>
        <v/>
      </c>
      <c r="GU61" s="156"/>
      <c r="GV61" s="156" t="str">
        <f>IF(VLOOKUP(CONCATENATE($GL$6," ",GV$9),'-RÅDATA_KVARTAL-'!$A$5:$DS$385,68,FALSE)&gt;0,VLOOKUP(CONCATENATE($GL$6," ",GV$9),'-RÅDATA_KVARTAL-'!$A$5:$DS$385,68,FALSE),"")</f>
        <v/>
      </c>
      <c r="GW61" s="156"/>
      <c r="GX61" s="156" t="str">
        <f>IF(VLOOKUP(CONCATENATE($GL$6," ",GX$9),'-RÅDATA_KVARTAL-'!$A$5:$DS$385,68,FALSE)&gt;0,VLOOKUP(CONCATENATE($GL$6," ",GX$9),'-RÅDATA_KVARTAL-'!$A$5:$DS$385,68,FALSE),"")</f>
        <v/>
      </c>
      <c r="GY61" s="156"/>
      <c r="GZ61" s="156" t="str">
        <f>IF(VLOOKUP(CONCATENATE($GL$6," ",GZ$9),'-RÅDATA_KVARTAL-'!$A$5:$DS$385,68,FALSE)&gt;0,VLOOKUP(CONCATENATE($GL$6," ",GZ$9),'-RÅDATA_KVARTAL-'!$A$5:$DS$385,68,FALSE),"")</f>
        <v/>
      </c>
      <c r="HA61" s="156"/>
      <c r="HB61" s="156" t="str">
        <f>IF(VLOOKUP(CONCATENATE($GL$6," ",HB$9),'-RÅDATA_KVARTAL-'!$A$5:$DS$385,68,FALSE)&gt;0,VLOOKUP(CONCATENATE($GL$6," ",HB$9),'-RÅDATA_KVARTAL-'!$A$5:$DS$385,68,FALSE),"")</f>
        <v/>
      </c>
      <c r="HC61" s="156"/>
      <c r="HD61" s="156" t="str">
        <f>IF(VLOOKUP(CONCATENATE($GL$6," ",HD$9),'-RÅDATA_KVARTAL-'!$A$5:$DS$385,68,FALSE)&gt;0,VLOOKUP(CONCATENATE($GL$6," ",HD$9),'-RÅDATA_KVARTAL-'!$A$5:$DS$385,68,FALSE),"")</f>
        <v/>
      </c>
      <c r="HE61" s="156"/>
      <c r="HF61" s="156" t="str">
        <f>IF(VLOOKUP(CONCATENATE($GL$6," ",HF$9),'-RÅDATA_KVARTAL-'!$A$5:$DS$385,68,FALSE)&gt;0,VLOOKUP(CONCATENATE($GL$6," ",HF$9),'-RÅDATA_KVARTAL-'!$A$5:$DS$385,68,FALSE),"")</f>
        <v/>
      </c>
      <c r="HG61" s="156"/>
      <c r="HH61" s="156" t="str">
        <f>IF(VLOOKUP(CONCATENATE($GL$6," ",HH$9),'-RÅDATA_KVARTAL-'!$A$5:$DS$385,68,FALSE)&gt;0,VLOOKUP(CONCATENATE($GL$6," ",HH$9),'-RÅDATA_KVARTAL-'!$A$5:$DS$385,68,FALSE),"")</f>
        <v/>
      </c>
      <c r="HI61" s="156"/>
      <c r="HJ61" s="156" t="str">
        <f>IF(VLOOKUP(CONCATENATE($GL$6," ",HJ$9),'-RÅDATA_KVARTAL-'!$A$5:$DS$385,68,FALSE)&gt;0,VLOOKUP(CONCATENATE($GL$6," ",HJ$9),'-RÅDATA_KVARTAL-'!$A$5:$DS$385,68,FALSE),"")</f>
        <v/>
      </c>
      <c r="HK61" s="118"/>
      <c r="HL61" s="119"/>
      <c r="HM61" s="92" t="s">
        <v>468</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61</v>
      </c>
      <c r="E63" s="37">
        <f>IF(VLOOKUP(CONCATENATE($E$6," ",E$9),'-RÅDATA_KVARTAL-'!$A$5:$DS$385,72,FALSE)&gt;0,VLOOKUP(CONCATENATE($E$6," ",E$9),'-RÅDATA_KVARTAL-'!$A$5:$DS$385,72,FALSE),"")</f>
        <v>71028</v>
      </c>
      <c r="F63" s="157"/>
      <c r="G63" s="37">
        <f>IF(VLOOKUP(CONCATENATE($E$6," ",G$9),'-RÅDATA_KVARTAL-'!$A$5:$DS$385,72,FALSE)&gt;0,VLOOKUP(CONCATENATE($E$6," ",G$9),'-RÅDATA_KVARTAL-'!$A$5:$DS$385,72,FALSE),"")</f>
        <v>65234</v>
      </c>
      <c r="H63" s="37"/>
      <c r="I63" s="37">
        <f>IF(VLOOKUP(CONCATENATE($E$6," ",I$9),'-RÅDATA_KVARTAL-'!$A$5:$DS$385,72,FALSE)&gt;0,VLOOKUP(CONCATENATE($E$6," ",I$9),'-RÅDATA_KVARTAL-'!$A$5:$DS$385,72,FALSE),"")</f>
        <v>69928</v>
      </c>
      <c r="J63" s="37"/>
      <c r="K63" s="37">
        <f>IF(VLOOKUP(CONCATENATE($E$6," ",K$9),'-RÅDATA_KVARTAL-'!$A$5:$DS$385,72,FALSE)&gt;0,VLOOKUP(CONCATENATE($E$6," ",K$9),'-RÅDATA_KVARTAL-'!$A$5:$DS$385,72,FALSE),"")</f>
        <v>69672</v>
      </c>
      <c r="L63" s="37"/>
      <c r="M63" s="37">
        <f>IF(VLOOKUP(CONCATENATE($E$6," ",M$9),'-RÅDATA_KVARTAL-'!$A$5:$DS$385,72,FALSE)&gt;0,VLOOKUP(CONCATENATE($E$6," ",M$9),'-RÅDATA_KVARTAL-'!$A$5:$DS$385,72,FALSE),"")</f>
        <v>70725</v>
      </c>
      <c r="N63" s="37"/>
      <c r="O63" s="37">
        <f>IF(VLOOKUP(CONCATENATE($E$6," ",O$9),'-RÅDATA_KVARTAL-'!$A$5:$DS$385,72,FALSE)&gt;0,VLOOKUP(CONCATENATE($E$6," ",O$9),'-RÅDATA_KVARTAL-'!$A$5:$DS$385,72,FALSE),"")</f>
        <v>66014</v>
      </c>
      <c r="P63" s="37"/>
      <c r="Q63" s="37">
        <f>IF(VLOOKUP(CONCATENATE($E$6," ",Q$9),'-RÅDATA_KVARTAL-'!$A$5:$DS$385,72,FALSE)&gt;0,VLOOKUP(CONCATENATE($E$6," ",Q$9),'-RÅDATA_KVARTAL-'!$A$5:$DS$385,72,FALSE),"")</f>
        <v>63330</v>
      </c>
      <c r="R63" s="37"/>
      <c r="S63" s="37">
        <f>IF(VLOOKUP(CONCATENATE($E$6," ",S$9),'-RÅDATA_KVARTAL-'!$A$5:$DS$385,72,FALSE)&gt;0,VLOOKUP(CONCATENATE($E$6," ",S$9),'-RÅDATA_KVARTAL-'!$A$5:$DS$385,72,FALSE),"")</f>
        <v>70155</v>
      </c>
      <c r="T63" s="37"/>
      <c r="U63" s="37">
        <f>IF(VLOOKUP(CONCATENATE($E$6," ",U$9),'-RÅDATA_KVARTAL-'!$A$5:$DS$385,72,FALSE)&gt;0,VLOOKUP(CONCATENATE($E$6," ",U$9),'-RÅDATA_KVARTAL-'!$A$5:$DS$385,72,FALSE),"")</f>
        <v>69788</v>
      </c>
      <c r="V63" s="37"/>
      <c r="W63" s="37">
        <f>IF(VLOOKUP(CONCATENATE($E$6," ",W$9),'-RÅDATA_KVARTAL-'!$A$5:$DS$385,72,FALSE)&gt;0,VLOOKUP(CONCATENATE($E$6," ",W$9),'-RÅDATA_KVARTAL-'!$A$5:$DS$385,72,FALSE),"")</f>
        <v>72456</v>
      </c>
      <c r="X63" s="37"/>
      <c r="Y63" s="37">
        <f>IF(VLOOKUP(CONCATENATE($E$6," ",Y$9),'-RÅDATA_KVARTAL-'!$A$5:$DS$385,72,FALSE)&gt;0,VLOOKUP(CONCATENATE($E$6," ",Y$9),'-RÅDATA_KVARTAL-'!$A$5:$DS$385,72,FALSE),"")</f>
        <v>70076</v>
      </c>
      <c r="Z63" s="37"/>
      <c r="AA63" s="37">
        <f>IF(VLOOKUP(CONCATENATE($E$6," ",AA$9),'-RÅDATA_KVARTAL-'!$A$5:$DS$385,72,FALSE)&gt;0,VLOOKUP(CONCATENATE($E$6," ",AA$9),'-RÅDATA_KVARTAL-'!$A$5:$DS$385,72,FALSE),"")</f>
        <v>69407</v>
      </c>
      <c r="AB63" s="37"/>
      <c r="AC63" s="37">
        <f>IF(VLOOKUP(CONCATENATE($E$6," ",AC$9),'-RÅDATA_KVARTAL-'!$A$5:$DS$385,72,FALSE)&gt;0,VLOOKUP(CONCATENATE($E$6," ",AC$9),'-RÅDATA_KVARTAL-'!$A$5:$DS$385,72,FALSE),"")</f>
        <v>827813</v>
      </c>
      <c r="AD63" s="158"/>
      <c r="AE63" s="275"/>
      <c r="AF63" s="37">
        <f>IF(VLOOKUP(CONCATENATE($AF$6," ",AF$9),'-RÅDATA_KVARTAL-'!$A$5:$DS$385,72,FALSE)&gt;0,VLOOKUP(CONCATENATE($AF$6," ",AF$9),'-RÅDATA_KVARTAL-'!$A$5:$DS$385,72,FALSE),"")</f>
        <v>75274</v>
      </c>
      <c r="AG63" s="157"/>
      <c r="AH63" s="37">
        <f>IF(VLOOKUP(CONCATENATE($AF$6," ",AH$9),'-RÅDATA_KVARTAL-'!$A$5:$DS$385,72,FALSE)&gt;0,VLOOKUP(CONCATENATE($AF$6," ",AH$9),'-RÅDATA_KVARTAL-'!$A$5:$DS$385,72,FALSE),"")</f>
        <v>70582</v>
      </c>
      <c r="AI63" s="37"/>
      <c r="AJ63" s="37">
        <f>IF(VLOOKUP(CONCATENATE($AF$6," ",AJ$9),'-RÅDATA_KVARTAL-'!$A$5:$DS$385,72,FALSE)&gt;0,VLOOKUP(CONCATENATE($AF$6," ",AJ$9),'-RÅDATA_KVARTAL-'!$A$5:$DS$385,72,FALSE),"")</f>
        <v>77719</v>
      </c>
      <c r="AK63" s="37"/>
      <c r="AL63" s="37">
        <f>IF(VLOOKUP(CONCATENATE($AF$6," ",AL$9),'-RÅDATA_KVARTAL-'!$A$5:$DS$385,72,FALSE)&gt;0,VLOOKUP(CONCATENATE($AF$6," ",AL$9),'-RÅDATA_KVARTAL-'!$A$5:$DS$385,72,FALSE),"")</f>
        <v>73530</v>
      </c>
      <c r="AM63" s="37"/>
      <c r="AN63" s="37">
        <f>IF(VLOOKUP(CONCATENATE($AF$6," ",AN$9),'-RÅDATA_KVARTAL-'!$A$5:$DS$385,72,FALSE)&gt;0,VLOOKUP(CONCATENATE($AF$6," ",AN$9),'-RÅDATA_KVARTAL-'!$A$5:$DS$385,72,FALSE),"")</f>
        <v>74403</v>
      </c>
      <c r="AO63" s="37"/>
      <c r="AP63" s="37">
        <f>IF(VLOOKUP(CONCATENATE($AF$6," ",AP$9),'-RÅDATA_KVARTAL-'!$A$5:$DS$385,72,FALSE)&gt;0,VLOOKUP(CONCATENATE($AF$6," ",AP$9),'-RÅDATA_KVARTAL-'!$A$5:$DS$385,72,FALSE),"")</f>
        <v>67172</v>
      </c>
      <c r="AQ63" s="37"/>
      <c r="AR63" s="37">
        <f>IF(VLOOKUP(CONCATENATE($AF$6," ",AR$9),'-RÅDATA_KVARTAL-'!$A$5:$DS$385,72,FALSE)&gt;0,VLOOKUP(CONCATENATE($AF$6," ",AR$9),'-RÅDATA_KVARTAL-'!$A$5:$DS$385,72,FALSE),"")</f>
        <v>65853</v>
      </c>
      <c r="AS63" s="37"/>
      <c r="AT63" s="37">
        <f>IF(VLOOKUP(CONCATENATE($AF$6," ",AT$9),'-RÅDATA_KVARTAL-'!$A$5:$DS$385,72,FALSE)&gt;0,VLOOKUP(CONCATENATE($AF$6," ",AT$9),'-RÅDATA_KVARTAL-'!$A$5:$DS$385,72,FALSE),"")</f>
        <v>71410</v>
      </c>
      <c r="AU63" s="37"/>
      <c r="AV63" s="37">
        <f>IF(VLOOKUP(CONCATENATE($AF$6," ",AV$9),'-RÅDATA_KVARTAL-'!$A$5:$DS$385,72,FALSE)&gt;0,VLOOKUP(CONCATENATE($AF$6," ",AV$9),'-RÅDATA_KVARTAL-'!$A$5:$DS$385,72,FALSE),"")</f>
        <v>76236</v>
      </c>
      <c r="AW63" s="37"/>
      <c r="AX63" s="37">
        <f>IF(VLOOKUP(CONCATENATE($AF$6," ",AX$9),'-RÅDATA_KVARTAL-'!$A$5:$DS$385,72,FALSE)&gt;0,VLOOKUP(CONCATENATE($AF$6," ",AX$9),'-RÅDATA_KVARTAL-'!$A$5:$DS$385,72,FALSE),"")</f>
        <v>79586</v>
      </c>
      <c r="AY63" s="37"/>
      <c r="AZ63" s="37">
        <f>IF(VLOOKUP(CONCATENATE($AF$6," ",AZ$9),'-RÅDATA_KVARTAL-'!$A$5:$DS$385,72,FALSE)&gt;0,VLOOKUP(CONCATENATE($AF$6," ",AZ$9),'-RÅDATA_KVARTAL-'!$A$5:$DS$385,72,FALSE),"")</f>
        <v>74410</v>
      </c>
      <c r="BA63" s="37"/>
      <c r="BB63" s="37">
        <f>IF(VLOOKUP(CONCATENATE($AF$6," ",BB$9),'-RÅDATA_KVARTAL-'!$A$5:$DS$385,72,FALSE)&gt;0,VLOOKUP(CONCATENATE($AF$6," ",BB$9),'-RÅDATA_KVARTAL-'!$A$5:$DS$385,72,FALSE),"")</f>
        <v>75204</v>
      </c>
      <c r="BC63" s="37"/>
      <c r="BD63" s="37">
        <f>IF(VLOOKUP(CONCATENATE($AF$6," ",BD$9),'-RÅDATA_KVARTAL-'!$A$5:$DS$385,72,FALSE)&gt;0,VLOOKUP(CONCATENATE($AF$6," ",BD$9),'-RÅDATA_KVARTAL-'!$A$5:$DS$385,72,FALSE),"")</f>
        <v>881379</v>
      </c>
      <c r="BE63" s="158"/>
      <c r="BF63" s="275"/>
      <c r="BG63" s="37">
        <f>IF(VLOOKUP(CONCATENATE($BG$6," ",BG$9),'-RÅDATA_KVARTAL-'!$A$5:$DS$385,72,FALSE)&gt;0,VLOOKUP(CONCATENATE($BG$6," ",BG$9),'-RÅDATA_KVARTAL-'!$A$5:$DS$385,72,FALSE),"")</f>
        <v>76639</v>
      </c>
      <c r="BH63" s="157"/>
      <c r="BI63" s="37">
        <f>IF(VLOOKUP(CONCATENATE($BG$6," ",BI$9),'-RÅDATA_KVARTAL-'!$A$5:$DS$385,72,FALSE)&gt;0,VLOOKUP(CONCATENATE($BG$6," ",BI$9),'-RÅDATA_KVARTAL-'!$A$5:$DS$385,72,FALSE),"")</f>
        <v>71629</v>
      </c>
      <c r="BJ63" s="37"/>
      <c r="BK63" s="37">
        <f>IF(VLOOKUP(CONCATENATE($BG$6," ",BK$9),'-RÅDATA_KVARTAL-'!$A$5:$DS$385,72,FALSE)&gt;0,VLOOKUP(CONCATENATE($BG$6," ",BK$9),'-RÅDATA_KVARTAL-'!$A$5:$DS$385,72,FALSE),"")</f>
        <v>79749</v>
      </c>
      <c r="BL63" s="37"/>
      <c r="BM63" s="37">
        <f>IF(VLOOKUP(CONCATENATE($BG$6," ",BM$9),'-RÅDATA_KVARTAL-'!$A$5:$DS$385,72,FALSE)&gt;0,VLOOKUP(CONCATENATE($BG$6," ",BM$9),'-RÅDATA_KVARTAL-'!$A$5:$DS$385,72,FALSE),"")</f>
        <v>73460</v>
      </c>
      <c r="BN63" s="37"/>
      <c r="BO63" s="37">
        <f>IF(VLOOKUP(CONCATENATE($BG$6," ",BO$9),'-RÅDATA_KVARTAL-'!$A$5:$DS$385,72,FALSE)&gt;0,VLOOKUP(CONCATENATE($BG$6," ",BO$9),'-RÅDATA_KVARTAL-'!$A$5:$DS$385,72,FALSE),"")</f>
        <v>75940</v>
      </c>
      <c r="BP63" s="37"/>
      <c r="BQ63" s="37">
        <f>IF(VLOOKUP(CONCATENATE($BG$6," ",BQ$9),'-RÅDATA_KVARTAL-'!$A$5:$DS$385,72,FALSE)&gt;0,VLOOKUP(CONCATENATE($BG$6," ",BQ$9),'-RÅDATA_KVARTAL-'!$A$5:$DS$385,72,FALSE),"")</f>
        <v>75307</v>
      </c>
      <c r="BR63" s="37"/>
      <c r="BS63" s="37">
        <f>IF(VLOOKUP(CONCATENATE($BG$6," ",BS$9),'-RÅDATA_KVARTAL-'!$A$5:$DS$385,72,FALSE)&gt;0,VLOOKUP(CONCATENATE($BG$6," ",BS$9),'-RÅDATA_KVARTAL-'!$A$5:$DS$385,72,FALSE),"")</f>
        <v>70106</v>
      </c>
      <c r="BT63" s="37"/>
      <c r="BU63" s="37">
        <f>IF(VLOOKUP(CONCATENATE($BG$6," ",BU$9),'-RÅDATA_KVARTAL-'!$A$5:$DS$385,72,FALSE)&gt;0,VLOOKUP(CONCATENATE($BG$6," ",BU$9),'-RÅDATA_KVARTAL-'!$A$5:$DS$385,72,FALSE),"")</f>
        <v>73697</v>
      </c>
      <c r="BV63" s="37"/>
      <c r="BW63" s="37">
        <f>IF(VLOOKUP(CONCATENATE($BG$6," ",BW$9),'-RÅDATA_KVARTAL-'!$A$5:$DS$385,72,FALSE)&gt;0,VLOOKUP(CONCATENATE($BG$6," ",BW$9),'-RÅDATA_KVARTAL-'!$A$5:$DS$385,72,FALSE),"")</f>
        <v>77733</v>
      </c>
      <c r="BX63" s="37"/>
      <c r="BY63" s="37">
        <f>IF(VLOOKUP(CONCATENATE($BG$6," ",BY$9),'-RÅDATA_KVARTAL-'!$A$5:$DS$385,72,FALSE)&gt;0,VLOOKUP(CONCATENATE($BG$6," ",BY$9),'-RÅDATA_KVARTAL-'!$A$5:$DS$385,72,FALSE),"")</f>
        <v>78655</v>
      </c>
      <c r="BZ63" s="37"/>
      <c r="CA63" s="37">
        <f>IF(VLOOKUP(CONCATENATE($BG$6," ",CA$9),'-RÅDATA_KVARTAL-'!$A$5:$DS$385,72,FALSE)&gt;0,VLOOKUP(CONCATENATE($BG$6," ",CA$9),'-RÅDATA_KVARTAL-'!$A$5:$DS$385,72,FALSE),"")</f>
        <v>75778</v>
      </c>
      <c r="CB63" s="37"/>
      <c r="CC63" s="37">
        <f>IF(VLOOKUP(CONCATENATE($BG$6," ",CC$9),'-RÅDATA_KVARTAL-'!$A$5:$DS$385,72,FALSE)&gt;0,VLOOKUP(CONCATENATE($BG$6," ",CC$9),'-RÅDATA_KVARTAL-'!$A$5:$DS$385,72,FALSE),"")</f>
        <v>76942</v>
      </c>
      <c r="CD63" s="37"/>
      <c r="CE63" s="37">
        <f>IF(VLOOKUP(CONCATENATE($BG$6," ",CE$9),'-RÅDATA_KVARTAL-'!$A$5:$DS$385,72,FALSE)&gt;0,VLOOKUP(CONCATENATE($BG$6," ",CE$9),'-RÅDATA_KVARTAL-'!$A$5:$DS$385,72,FALSE),"")</f>
        <v>905635</v>
      </c>
      <c r="CF63" s="147"/>
      <c r="CG63" s="275"/>
      <c r="CH63" s="37">
        <f>IF(VLOOKUP(CONCATENATE($CH$6," ",CH$9),'-RÅDATA_KVARTAL-'!$A$5:$DS$385,72,FALSE)&gt;0,VLOOKUP(CONCATENATE($CH$6," ",CH$9),'-RÅDATA_KVARTAL-'!$A$5:$DS$385,72,FALSE),"")</f>
        <v>75596</v>
      </c>
      <c r="CI63" s="157"/>
      <c r="CJ63" s="37">
        <f>IF(VLOOKUP(CONCATENATE($CH$6," ",CJ$9),'-RÅDATA_KVARTAL-'!$A$5:$DS$385,72,FALSE)&gt;0,VLOOKUP(CONCATENATE($CH$6," ",CJ$9),'-RÅDATA_KVARTAL-'!$A$5:$DS$385,72,FALSE),"")</f>
        <v>75440</v>
      </c>
      <c r="CK63" s="37"/>
      <c r="CL63" s="37">
        <f>IF(VLOOKUP(CONCATENATE($CH$6," ",CL$9),'-RÅDATA_KVARTAL-'!$A$5:$DS$385,72,FALSE)&gt;0,VLOOKUP(CONCATENATE($CH$6," ",CL$9),'-RÅDATA_KVARTAL-'!$A$5:$DS$385,72,FALSE),"")</f>
        <v>79561</v>
      </c>
      <c r="CM63" s="37"/>
      <c r="CN63" s="37">
        <f>IF(VLOOKUP(CONCATENATE($CH$6," ",CN$9),'-RÅDATA_KVARTAL-'!$A$5:$DS$385,72,FALSE)&gt;0,VLOOKUP(CONCATENATE($CH$6," ",CN$9),'-RÅDATA_KVARTAL-'!$A$5:$DS$385,72,FALSE),"")</f>
        <v>78557</v>
      </c>
      <c r="CO63" s="37"/>
      <c r="CP63" s="37">
        <f>IF(VLOOKUP(CONCATENATE($CH$6," ",CP$9),'-RÅDATA_KVARTAL-'!$A$5:$DS$385,72,FALSE)&gt;0,VLOOKUP(CONCATENATE($CH$6," ",CP$9),'-RÅDATA_KVARTAL-'!$A$5:$DS$385,72,FALSE),"")</f>
        <v>79214</v>
      </c>
      <c r="CQ63" s="37"/>
      <c r="CR63" s="37">
        <f>IF(VLOOKUP(CONCATENATE($CH$6," ",CR$9),'-RÅDATA_KVARTAL-'!$A$5:$DS$385,72,FALSE)&gt;0,VLOOKUP(CONCATENATE($CH$6," ",CR$9),'-RÅDATA_KVARTAL-'!$A$5:$DS$385,72,FALSE),"")</f>
        <v>75035</v>
      </c>
      <c r="CS63" s="37"/>
      <c r="CT63" s="37">
        <f>IF(VLOOKUP(CONCATENATE($CH$6," ",CT$9),'-RÅDATA_KVARTAL-'!$A$5:$DS$385,72,FALSE)&gt;0,VLOOKUP(CONCATENATE($CH$6," ",CT$9),'-RÅDATA_KVARTAL-'!$A$5:$DS$385,72,FALSE),"")</f>
        <v>70867</v>
      </c>
      <c r="CU63" s="37"/>
      <c r="CV63" s="37">
        <f>IF(VLOOKUP(CONCATENATE($CH$6," ",CV$9),'-RÅDATA_KVARTAL-'!$A$5:$DS$385,72,FALSE)&gt;0,VLOOKUP(CONCATENATE($CH$6," ",CV$9),'-RÅDATA_KVARTAL-'!$A$5:$DS$385,72,FALSE),"")</f>
        <v>77718</v>
      </c>
      <c r="CW63" s="37"/>
      <c r="CX63" s="37">
        <f>IF(VLOOKUP(CONCATENATE($CH$6," ",CX$9),'-RÅDATA_KVARTAL-'!$A$5:$DS$385,72,FALSE)&gt;0,VLOOKUP(CONCATENATE($CH$6," ",CX$9),'-RÅDATA_KVARTAL-'!$A$5:$DS$385,72,FALSE),"")</f>
        <v>78457</v>
      </c>
      <c r="CY63" s="37"/>
      <c r="CZ63" s="37">
        <f>IF(VLOOKUP(CONCATENATE($CH$6," ",CZ$9),'-RÅDATA_KVARTAL-'!$A$5:$DS$385,72,FALSE)&gt;0,VLOOKUP(CONCATENATE($CH$6," ",CZ$9),'-RÅDATA_KVARTAL-'!$A$5:$DS$385,72,FALSE),"")</f>
        <v>78513</v>
      </c>
      <c r="DA63" s="37"/>
      <c r="DB63" s="37">
        <f>IF(VLOOKUP(CONCATENATE($CH$6," ",DB$9),'-RÅDATA_KVARTAL-'!$A$5:$DS$385,72,FALSE)&gt;0,VLOOKUP(CONCATENATE($CH$6," ",DB$9),'-RÅDATA_KVARTAL-'!$A$5:$DS$385,72,FALSE),"")</f>
        <v>74818</v>
      </c>
      <c r="DC63" s="37"/>
      <c r="DD63" s="37">
        <f>IF(VLOOKUP(CONCATENATE($CH$6," ",DD$9),'-RÅDATA_KVARTAL-'!$A$5:$DS$385,72,FALSE)&gt;0,VLOOKUP(CONCATENATE($CH$6," ",DD$9),'-RÅDATA_KVARTAL-'!$A$5:$DS$385,72,FALSE),"")</f>
        <v>78639</v>
      </c>
      <c r="DE63" s="37"/>
      <c r="DF63" s="37">
        <f>IF(VLOOKUP(CONCATENATE($CH$6," ",DF$9),'-RÅDATA_KVARTAL-'!$A$5:$DS$385,72,FALSE)&gt;0,VLOOKUP(CONCATENATE($CH$6," ",DF$9),'-RÅDATA_KVARTAL-'!$A$5:$DS$385,72,FALSE),"")</f>
        <v>922415</v>
      </c>
      <c r="DG63" s="147"/>
      <c r="DH63" s="275"/>
      <c r="DI63" s="37">
        <f>IF(VLOOKUP(CONCATENATE($DI$6," ",DI$9),'-RÅDATA_KVARTAL-'!$A$5:$DS$385,72,FALSE)&gt;0,VLOOKUP(CONCATENATE($DI$6," ",DI$9),'-RÅDATA_KVARTAL-'!$A$5:$DS$385,72,FALSE),"")</f>
        <v>80615</v>
      </c>
      <c r="DJ63" s="157"/>
      <c r="DK63" s="37">
        <f>IF(VLOOKUP(CONCATENATE($DI$6," ",DK$9),'-RÅDATA_KVARTAL-'!$A$5:$DS$385,72,FALSE)&gt;0,VLOOKUP(CONCATENATE($DI$6," ",DK$9),'-RÅDATA_KVARTAL-'!$A$5:$DS$385,72,FALSE),"")</f>
        <v>75612</v>
      </c>
      <c r="DL63" s="37"/>
      <c r="DM63" s="37">
        <f>IF(VLOOKUP(CONCATENATE($DI$6," ",DM$9),'-RÅDATA_KVARTAL-'!$A$5:$DS$385,72,FALSE)&gt;0,VLOOKUP(CONCATENATE($DI$6," ",DM$9),'-RÅDATA_KVARTAL-'!$A$5:$DS$385,72,FALSE),"")</f>
        <v>84391</v>
      </c>
      <c r="DN63" s="37"/>
      <c r="DO63" s="37">
        <f>IF(VLOOKUP(CONCATENATE($DI$6," ",DO$9),'-RÅDATA_KVARTAL-'!$A$5:$DS$385,72,FALSE)&gt;0,VLOOKUP(CONCATENATE($DI$6," ",DO$9),'-RÅDATA_KVARTAL-'!$A$5:$DS$385,72,FALSE),"")</f>
        <v>75923</v>
      </c>
      <c r="DP63" s="37"/>
      <c r="DQ63" s="37">
        <f>IF(VLOOKUP(CONCATENATE($DI$6," ",DQ$9),'-RÅDATA_KVARTAL-'!$A$5:$DS$385,72,FALSE)&gt;0,VLOOKUP(CONCATENATE($DI$6," ",DQ$9),'-RÅDATA_KVARTAL-'!$A$5:$DS$385,72,FALSE),"")</f>
        <v>79970</v>
      </c>
      <c r="DR63" s="37"/>
      <c r="DS63" s="37">
        <f>IF(VLOOKUP(CONCATENATE($DI$6," ",DS$9),'-RÅDATA_KVARTAL-'!$A$5:$DS$385,72,FALSE)&gt;0,VLOOKUP(CONCATENATE($DI$6," ",DS$9),'-RÅDATA_KVARTAL-'!$A$5:$DS$385,72,FALSE),"")</f>
        <v>76285</v>
      </c>
      <c r="DT63" s="37"/>
      <c r="DU63" s="37" t="str">
        <f>IF(VLOOKUP(CONCATENATE($DI$6," ",DU$9),'-RÅDATA_KVARTAL-'!$A$5:$DS$385,72,FALSE)&gt;0,VLOOKUP(CONCATENATE($DI$6," ",DU$9),'-RÅDATA_KVARTAL-'!$A$5:$DS$385,72,FALSE),"")</f>
        <v/>
      </c>
      <c r="DV63" s="37"/>
      <c r="DW63" s="37" t="str">
        <f>IF(VLOOKUP(CONCATENATE($DI$6," ",DW$9),'-RÅDATA_KVARTAL-'!$A$5:$DS$385,72,FALSE)&gt;0,VLOOKUP(CONCATENATE($DI$6," ",DW$9),'-RÅDATA_KVARTAL-'!$A$5:$DS$385,72,FALSE),"")</f>
        <v/>
      </c>
      <c r="DX63" s="37"/>
      <c r="DY63" s="37" t="str">
        <f>IF(VLOOKUP(CONCATENATE($DI$6," ",DY$9),'-RÅDATA_KVARTAL-'!$A$5:$DS$385,72,FALSE)&gt;0,VLOOKUP(CONCATENATE($DI$6," ",DY$9),'-RÅDATA_KVARTAL-'!$A$5:$DS$385,72,FALSE),"")</f>
        <v/>
      </c>
      <c r="DZ63" s="37"/>
      <c r="EA63" s="37" t="str">
        <f>IF(VLOOKUP(CONCATENATE($DI$6," ",EA$9),'-RÅDATA_KVARTAL-'!$A$5:$DS$385,72,FALSE)&gt;0,VLOOKUP(CONCATENATE($DI$6," ",EA$9),'-RÅDATA_KVARTAL-'!$A$5:$DS$385,72,FALSE),"")</f>
        <v/>
      </c>
      <c r="EB63" s="37"/>
      <c r="EC63" s="37" t="str">
        <f>IF(VLOOKUP(CONCATENATE($DI$6," ",EC$9),'-RÅDATA_KVARTAL-'!$A$5:$DS$385,72,FALSE)&gt;0,VLOOKUP(CONCATENATE($DI$6," ",EC$9),'-RÅDATA_KVARTAL-'!$A$5:$DS$385,72,FALSE),"")</f>
        <v/>
      </c>
      <c r="ED63" s="37"/>
      <c r="EE63" s="37" t="str">
        <f>IF(VLOOKUP(CONCATENATE($DI$6," ",EE$9),'-RÅDATA_KVARTAL-'!$A$5:$DS$385,72,FALSE)&gt;0,VLOOKUP(CONCATENATE($DI$6," ",EE$9),'-RÅDATA_KVARTAL-'!$A$5:$DS$385,72,FALSE),"")</f>
        <v/>
      </c>
      <c r="EF63" s="37"/>
      <c r="EG63" s="37">
        <f>IF(VLOOKUP(CONCATENATE($DI$6," ",EG$9),'-RÅDATA_KVARTAL-'!$A$5:$DS$385,72,FALSE)&gt;0,VLOOKUP(CONCATENATE($DI$6," ",EG$9),'-RÅDATA_KVARTAL-'!$A$5:$DS$385,72,FALSE),"")</f>
        <v>472796</v>
      </c>
      <c r="EH63" s="147"/>
      <c r="EI63" s="275"/>
      <c r="EJ63" s="37" t="str">
        <f>IF(VLOOKUP(CONCATENATE($EJ$6," ",EJ$9),'-RÅDATA_KVARTAL-'!$A$5:$DS$385,72,FALSE)&gt;0,VLOOKUP(CONCATENATE($EJ$6," ",EJ$9),'-RÅDATA_KVARTAL-'!$A$5:$DS$385,72,FALSE),"")</f>
        <v/>
      </c>
      <c r="EK63" s="157"/>
      <c r="EL63" s="37" t="str">
        <f>IF(VLOOKUP(CONCATENATE($EJ$6," ",EL$9),'-RÅDATA_KVARTAL-'!$A$5:$DS$385,72,FALSE)&gt;0,VLOOKUP(CONCATENATE($EJ$6," ",EL$9),'-RÅDATA_KVARTAL-'!$A$5:$DS$385,72,FALSE),"")</f>
        <v/>
      </c>
      <c r="EM63" s="37"/>
      <c r="EN63" s="37" t="str">
        <f>IF(VLOOKUP(CONCATENATE($EJ$6," ",EN$9),'-RÅDATA_KVARTAL-'!$A$5:$DS$385,72,FALSE)&gt;0,VLOOKUP(CONCATENATE($EJ$6," ",EN$9),'-RÅDATA_KVARTAL-'!$A$5:$DS$385,72,FALSE),"")</f>
        <v/>
      </c>
      <c r="EO63" s="37"/>
      <c r="EP63" s="37" t="str">
        <f>IF(VLOOKUP(CONCATENATE($EJ$6," ",EP$9),'-RÅDATA_KVARTAL-'!$A$5:$DS$385,72,FALSE)&gt;0,VLOOKUP(CONCATENATE($EJ$6," ",EP$9),'-RÅDATA_KVARTAL-'!$A$5:$DS$385,72,FALSE),"")</f>
        <v/>
      </c>
      <c r="EQ63" s="37"/>
      <c r="ER63" s="37" t="str">
        <f>IF(VLOOKUP(CONCATENATE($EJ$6," ",ER$9),'-RÅDATA_KVARTAL-'!$A$5:$DS$385,72,FALSE)&gt;0,VLOOKUP(CONCATENATE($EJ$6," ",ER$9),'-RÅDATA_KVARTAL-'!$A$5:$DS$385,72,FALSE),"")</f>
        <v/>
      </c>
      <c r="ES63" s="37"/>
      <c r="ET63" s="37" t="str">
        <f>IF(VLOOKUP(CONCATENATE($EJ$6," ",ET$9),'-RÅDATA_KVARTAL-'!$A$5:$DS$385,72,FALSE)&gt;0,VLOOKUP(CONCATENATE($EJ$6," ",ET$9),'-RÅDATA_KVARTAL-'!$A$5:$DS$385,72,FALSE),"")</f>
        <v/>
      </c>
      <c r="EU63" s="37"/>
      <c r="EV63" s="37" t="str">
        <f>IF(VLOOKUP(CONCATENATE($EJ$6," ",EV$9),'-RÅDATA_KVARTAL-'!$A$5:$DS$385,72,FALSE)&gt;0,VLOOKUP(CONCATENATE($EJ$6," ",EV$9),'-RÅDATA_KVARTAL-'!$A$5:$DS$385,72,FALSE),"")</f>
        <v/>
      </c>
      <c r="EW63" s="37"/>
      <c r="EX63" s="37" t="str">
        <f>IF(VLOOKUP(CONCATENATE($EJ$6," ",EX$9),'-RÅDATA_KVARTAL-'!$A$5:$DS$385,72,FALSE)&gt;0,VLOOKUP(CONCATENATE($EJ$6," ",EX$9),'-RÅDATA_KVARTAL-'!$A$5:$DS$385,72,FALSE),"")</f>
        <v/>
      </c>
      <c r="EY63" s="37"/>
      <c r="EZ63" s="37" t="str">
        <f>IF(VLOOKUP(CONCATENATE($EJ$6," ",EZ$9),'-RÅDATA_KVARTAL-'!$A$5:$DS$385,72,FALSE)&gt;0,VLOOKUP(CONCATENATE($EJ$6," ",EZ$9),'-RÅDATA_KVARTAL-'!$A$5:$DS$385,72,FALSE),"")</f>
        <v/>
      </c>
      <c r="FA63" s="37"/>
      <c r="FB63" s="37" t="str">
        <f>IF(VLOOKUP(CONCATENATE($EJ$6," ",FB$9),'-RÅDATA_KVARTAL-'!$A$5:$DS$385,72,FALSE)&gt;0,VLOOKUP(CONCATENATE($EJ$6," ",FB$9),'-RÅDATA_KVARTAL-'!$A$5:$DS$385,72,FALSE),"")</f>
        <v/>
      </c>
      <c r="FC63" s="37"/>
      <c r="FD63" s="37" t="str">
        <f>IF(VLOOKUP(CONCATENATE($EJ$6," ",FD$9),'-RÅDATA_KVARTAL-'!$A$5:$DS$385,72,FALSE)&gt;0,VLOOKUP(CONCATENATE($EJ$6," ",FD$9),'-RÅDATA_KVARTAL-'!$A$5:$DS$385,72,FALSE),"")</f>
        <v/>
      </c>
      <c r="FE63" s="37"/>
      <c r="FF63" s="37" t="str">
        <f>IF(VLOOKUP(CONCATENATE($EJ$6," ",FF$9),'-RÅDATA_KVARTAL-'!$A$5:$DS$385,72,FALSE)&gt;0,VLOOKUP(CONCATENATE($EJ$6," ",FF$9),'-RÅDATA_KVARTAL-'!$A$5:$DS$385,72,FALSE),"")</f>
        <v/>
      </c>
      <c r="FG63" s="37"/>
      <c r="FH63" s="37" t="str">
        <f>IF(VLOOKUP(CONCATENATE($EJ$6," ",FH$9),'-RÅDATA_KVARTAL-'!$A$5:$DS$385,72,FALSE)&gt;0,VLOOKUP(CONCATENATE($EJ$6," ",FH$9),'-RÅDATA_KVARTAL-'!$A$5:$DS$385,72,FALSE),"")</f>
        <v/>
      </c>
      <c r="FI63" s="147"/>
      <c r="FJ63" s="275"/>
      <c r="FK63" s="37" t="str">
        <f>IF(VLOOKUP(CONCATENATE($FK$6," ",FK$9),'-RÅDATA_KVARTAL-'!$A$5:$DS$385,72,FALSE)&gt;0,VLOOKUP(CONCATENATE($FK$6," ",FK$9),'-RÅDATA_KVARTAL-'!$A$5:$DS$385,72,FALSE),"")</f>
        <v/>
      </c>
      <c r="FL63" s="157"/>
      <c r="FM63" s="37" t="str">
        <f>IF(VLOOKUP(CONCATENATE($FK$6," ",FM$9),'-RÅDATA_KVARTAL-'!$A$5:$DS$385,72,FALSE)&gt;0,VLOOKUP(CONCATENATE($FK$6," ",FM$9),'-RÅDATA_KVARTAL-'!$A$5:$DS$385,72,FALSE),"")</f>
        <v/>
      </c>
      <c r="FN63" s="37"/>
      <c r="FO63" s="37" t="str">
        <f>IF(VLOOKUP(CONCATENATE($FK$6," ",FO$9),'-RÅDATA_KVARTAL-'!$A$5:$DS$385,72,FALSE)&gt;0,VLOOKUP(CONCATENATE($FK$6," ",FO$9),'-RÅDATA_KVARTAL-'!$A$5:$DS$385,72,FALSE),"")</f>
        <v/>
      </c>
      <c r="FP63" s="37"/>
      <c r="FQ63" s="37" t="str">
        <f>IF(VLOOKUP(CONCATENATE($FK$6," ",FQ$9),'-RÅDATA_KVARTAL-'!$A$5:$DS$385,72,FALSE)&gt;0,VLOOKUP(CONCATENATE($FK$6," ",FQ$9),'-RÅDATA_KVARTAL-'!$A$5:$DS$385,72,FALSE),"")</f>
        <v/>
      </c>
      <c r="FR63" s="37"/>
      <c r="FS63" s="37" t="str">
        <f>IF(VLOOKUP(CONCATENATE($FK$6," ",FS$9),'-RÅDATA_KVARTAL-'!$A$5:$DS$385,72,FALSE)&gt;0,VLOOKUP(CONCATENATE($FK$6," ",FS$9),'-RÅDATA_KVARTAL-'!$A$5:$DS$385,72,FALSE),"")</f>
        <v/>
      </c>
      <c r="FT63" s="37"/>
      <c r="FU63" s="37" t="str">
        <f>IF(VLOOKUP(CONCATENATE($FK$6," ",FU$9),'-RÅDATA_KVARTAL-'!$A$5:$DS$385,72,FALSE)&gt;0,VLOOKUP(CONCATENATE($FK$6," ",FU$9),'-RÅDATA_KVARTAL-'!$A$5:$DS$385,72,FALSE),"")</f>
        <v/>
      </c>
      <c r="FV63" s="37"/>
      <c r="FW63" s="37" t="str">
        <f>IF(VLOOKUP(CONCATENATE($FK$6," ",FW$9),'-RÅDATA_KVARTAL-'!$A$5:$DS$385,72,FALSE)&gt;0,VLOOKUP(CONCATENATE($FK$6," ",FW$9),'-RÅDATA_KVARTAL-'!$A$5:$DS$385,72,FALSE),"")</f>
        <v/>
      </c>
      <c r="FX63" s="37"/>
      <c r="FY63" s="37" t="str">
        <f>IF(VLOOKUP(CONCATENATE($FK$6," ",FY$9),'-RÅDATA_KVARTAL-'!$A$5:$DS$385,72,FALSE)&gt;0,VLOOKUP(CONCATENATE($FK$6," ",FY$9),'-RÅDATA_KVARTAL-'!$A$5:$DS$385,72,FALSE),"")</f>
        <v/>
      </c>
      <c r="FZ63" s="37"/>
      <c r="GA63" s="37" t="str">
        <f>IF(VLOOKUP(CONCATENATE($FK$6," ",GA$9),'-RÅDATA_KVARTAL-'!$A$5:$DS$385,72,FALSE)&gt;0,VLOOKUP(CONCATENATE($FK$6," ",GA$9),'-RÅDATA_KVARTAL-'!$A$5:$DS$385,72,FALSE),"")</f>
        <v/>
      </c>
      <c r="GB63" s="37"/>
      <c r="GC63" s="37" t="str">
        <f>IF(VLOOKUP(CONCATENATE($FK$6," ",GC$9),'-RÅDATA_KVARTAL-'!$A$5:$DS$385,72,FALSE)&gt;0,VLOOKUP(CONCATENATE($FK$6," ",GC$9),'-RÅDATA_KVARTAL-'!$A$5:$DS$385,72,FALSE),"")</f>
        <v/>
      </c>
      <c r="GD63" s="37"/>
      <c r="GE63" s="37" t="str">
        <f>IF(VLOOKUP(CONCATENATE($FK$6," ",GE$9),'-RÅDATA_KVARTAL-'!$A$5:$DS$385,72,FALSE)&gt;0,VLOOKUP(CONCATENATE($FK$6," ",GE$9),'-RÅDATA_KVARTAL-'!$A$5:$DS$385,72,FALSE),"")</f>
        <v/>
      </c>
      <c r="GF63" s="37"/>
      <c r="GG63" s="37" t="str">
        <f>IF(VLOOKUP(CONCATENATE($FK$6," ",GG$9),'-RÅDATA_KVARTAL-'!$A$5:$DS$385,72,FALSE)&gt;0,VLOOKUP(CONCATENATE($FK$6," ",GG$9),'-RÅDATA_KVARTAL-'!$A$5:$DS$385,72,FALSE),"")</f>
        <v/>
      </c>
      <c r="GH63" s="37"/>
      <c r="GI63" s="37" t="str">
        <f>IF(VLOOKUP(CONCATENATE($FK$6," ",GI$9),'-RÅDATA_KVARTAL-'!$A$5:$DS$385,72,FALSE)&gt;0,VLOOKUP(CONCATENATE($FK$6," ",GI$9),'-RÅDATA_KVARTAL-'!$A$5:$DS$385,72,FALSE),"")</f>
        <v/>
      </c>
      <c r="GJ63" s="147"/>
      <c r="GK63" s="275"/>
      <c r="GL63" s="37" t="str">
        <f>IF(VLOOKUP(CONCATENATE($GL$6," ",GL$9),'-RÅDATA_KVARTAL-'!$A$5:$DS$385,72,FALSE)&gt;0,VLOOKUP(CONCATENATE($GL$6," ",GL$9),'-RÅDATA_KVARTAL-'!$A$5:$DS$385,72,FALSE),"")</f>
        <v/>
      </c>
      <c r="GM63" s="157"/>
      <c r="GN63" s="37" t="str">
        <f>IF(VLOOKUP(CONCATENATE($GL$6," ",GN$9),'-RÅDATA_KVARTAL-'!$A$5:$DS$385,72,FALSE)&gt;0,VLOOKUP(CONCATENATE($GL$6," ",GN$9),'-RÅDATA_KVARTAL-'!$A$5:$DS$385,72,FALSE),"")</f>
        <v/>
      </c>
      <c r="GO63" s="37"/>
      <c r="GP63" s="37" t="str">
        <f>IF(VLOOKUP(CONCATENATE($GL$6," ",GP$9),'-RÅDATA_KVARTAL-'!$A$5:$DS$385,72,FALSE)&gt;0,VLOOKUP(CONCATENATE($GL$6," ",GP$9),'-RÅDATA_KVARTAL-'!$A$5:$DS$385,72,FALSE),"")</f>
        <v/>
      </c>
      <c r="GQ63" s="37"/>
      <c r="GR63" s="37" t="str">
        <f>IF(VLOOKUP(CONCATENATE($GL$6," ",GR$9),'-RÅDATA_KVARTAL-'!$A$5:$DS$385,72,FALSE)&gt;0,VLOOKUP(CONCATENATE($GL$6," ",GR$9),'-RÅDATA_KVARTAL-'!$A$5:$DS$385,72,FALSE),"")</f>
        <v/>
      </c>
      <c r="GS63" s="37"/>
      <c r="GT63" s="37" t="str">
        <f>IF(VLOOKUP(CONCATENATE($GL$6," ",GT$9),'-RÅDATA_KVARTAL-'!$A$5:$DS$385,72,FALSE)&gt;0,VLOOKUP(CONCATENATE($GL$6," ",GT$9),'-RÅDATA_KVARTAL-'!$A$5:$DS$385,72,FALSE),"")</f>
        <v/>
      </c>
      <c r="GU63" s="37"/>
      <c r="GV63" s="37" t="str">
        <f>IF(VLOOKUP(CONCATENATE($GL$6," ",GV$9),'-RÅDATA_KVARTAL-'!$A$5:$DS$385,72,FALSE)&gt;0,VLOOKUP(CONCATENATE($GL$6," ",GV$9),'-RÅDATA_KVARTAL-'!$A$5:$DS$385,72,FALSE),"")</f>
        <v/>
      </c>
      <c r="GW63" s="37"/>
      <c r="GX63" s="37" t="str">
        <f>IF(VLOOKUP(CONCATENATE($GL$6," ",GX$9),'-RÅDATA_KVARTAL-'!$A$5:$DS$385,72,FALSE)&gt;0,VLOOKUP(CONCATENATE($GL$6," ",GX$9),'-RÅDATA_KVARTAL-'!$A$5:$DS$385,72,FALSE),"")</f>
        <v/>
      </c>
      <c r="GY63" s="37"/>
      <c r="GZ63" s="37" t="str">
        <f>IF(VLOOKUP(CONCATENATE($GL$6," ",GZ$9),'-RÅDATA_KVARTAL-'!$A$5:$DS$385,72,FALSE)&gt;0,VLOOKUP(CONCATENATE($GL$6," ",GZ$9),'-RÅDATA_KVARTAL-'!$A$5:$DS$385,72,FALSE),"")</f>
        <v/>
      </c>
      <c r="HA63" s="37"/>
      <c r="HB63" s="37" t="str">
        <f>IF(VLOOKUP(CONCATENATE($GL$6," ",HB$9),'-RÅDATA_KVARTAL-'!$A$5:$DS$385,72,FALSE)&gt;0,VLOOKUP(CONCATENATE($GL$6," ",HB$9),'-RÅDATA_KVARTAL-'!$A$5:$DS$385,72,FALSE),"")</f>
        <v/>
      </c>
      <c r="HC63" s="37"/>
      <c r="HD63" s="37" t="str">
        <f>IF(VLOOKUP(CONCATENATE($GL$6," ",HD$9),'-RÅDATA_KVARTAL-'!$A$5:$DS$385,72,FALSE)&gt;0,VLOOKUP(CONCATENATE($GL$6," ",HD$9),'-RÅDATA_KVARTAL-'!$A$5:$DS$385,72,FALSE),"")</f>
        <v/>
      </c>
      <c r="HE63" s="37"/>
      <c r="HF63" s="37" t="str">
        <f>IF(VLOOKUP(CONCATENATE($GL$6," ",HF$9),'-RÅDATA_KVARTAL-'!$A$5:$DS$385,72,FALSE)&gt;0,VLOOKUP(CONCATENATE($GL$6," ",HF$9),'-RÅDATA_KVARTAL-'!$A$5:$DS$385,72,FALSE),"")</f>
        <v/>
      </c>
      <c r="HG63" s="37"/>
      <c r="HH63" s="37" t="str">
        <f>IF(VLOOKUP(CONCATENATE($GL$6," ",HH$9),'-RÅDATA_KVARTAL-'!$A$5:$DS$385,72,FALSE)&gt;0,VLOOKUP(CONCATENATE($GL$6," ",HH$9),'-RÅDATA_KVARTAL-'!$A$5:$DS$385,72,FALSE),"")</f>
        <v/>
      </c>
      <c r="HI63" s="37"/>
      <c r="HJ63" s="37" t="str">
        <f>IF(VLOOKUP(CONCATENATE($GL$6," ",HJ$9),'-RÅDATA_KVARTAL-'!$A$5:$DS$385,72,FALSE)&gt;0,VLOOKUP(CONCATENATE($GL$6," ",HJ$9),'-RÅDATA_KVARTAL-'!$A$5:$DS$385,72,FALSE),"")</f>
        <v/>
      </c>
      <c r="HK63" s="147"/>
      <c r="HL63" s="148"/>
      <c r="HM63" s="103" t="s">
        <v>469</v>
      </c>
      <c r="HN63" s="15"/>
    </row>
    <row r="64" spans="2:222" s="15" customFormat="1" ht="10.5" customHeight="1" x14ac:dyDescent="0.2">
      <c r="B64" s="90">
        <v>11</v>
      </c>
      <c r="C64" s="90"/>
      <c r="D64" s="92" t="s">
        <v>75</v>
      </c>
      <c r="E64" s="156">
        <f>IF(VLOOKUP(CONCATENATE($E$6," ",E$9),'-RÅDATA_KVARTAL-'!$A$5:$DS$385,76,FALSE)&gt;0,VLOOKUP(CONCATENATE($E$6," ",E$9),'-RÅDATA_KVARTAL-'!$A$5:$DS$385,76,FALSE),"")</f>
        <v>95.084337349397586</v>
      </c>
      <c r="F64" s="120"/>
      <c r="G64" s="156">
        <f>IF(VLOOKUP(CONCATENATE($E$6," ",G$9),'-RÅDATA_KVARTAL-'!$A$5:$DS$385,76,FALSE)&gt;0,VLOOKUP(CONCATENATE($E$6," ",G$9),'-RÅDATA_KVARTAL-'!$A$5:$DS$385,76,FALSE),"")</f>
        <v>95.797109962406012</v>
      </c>
      <c r="H64" s="156"/>
      <c r="I64" s="156">
        <f>IF(VLOOKUP(CONCATENATE($E$6," ",I$9),'-RÅDATA_KVARTAL-'!$A$5:$DS$385,76,FALSE)&gt;0,VLOOKUP(CONCATENATE($E$6," ",I$9),'-RÅDATA_KVARTAL-'!$A$5:$DS$385,76,FALSE),"")</f>
        <v>96.045709890532507</v>
      </c>
      <c r="J64" s="156"/>
      <c r="K64" s="156">
        <f>IF(VLOOKUP(CONCATENATE($E$6," ",K$9),'-RÅDATA_KVARTAL-'!$A$5:$DS$385,76,FALSE)&gt;0,VLOOKUP(CONCATENATE($E$6," ",K$9),'-RÅDATA_KVARTAL-'!$A$5:$DS$385,76,FALSE),"")</f>
        <v>95.91145618237384</v>
      </c>
      <c r="L64" s="156"/>
      <c r="M64" s="156">
        <f>IF(VLOOKUP(CONCATENATE($E$6," ",M$9),'-RÅDATA_KVARTAL-'!$A$5:$DS$385,76,FALSE)&gt;0,VLOOKUP(CONCATENATE($E$6," ",M$9),'-RÅDATA_KVARTAL-'!$A$5:$DS$385,76,FALSE),"")</f>
        <v>95.583365994080509</v>
      </c>
      <c r="N64" s="156"/>
      <c r="O64" s="156">
        <f>IF(VLOOKUP(CONCATENATE($E$6," ",O$9),'-RÅDATA_KVARTAL-'!$A$5:$DS$385,76,FALSE)&gt;0,VLOOKUP(CONCATENATE($E$6," ",O$9),'-RÅDATA_KVARTAL-'!$A$5:$DS$385,76,FALSE),"")</f>
        <v>96.125227520931915</v>
      </c>
      <c r="P64" s="156"/>
      <c r="Q64" s="156">
        <f>IF(VLOOKUP(CONCATENATE($E$6," ",Q$9),'-RÅDATA_KVARTAL-'!$A$5:$DS$385,76,FALSE)&gt;0,VLOOKUP(CONCATENATE($E$6," ",Q$9),'-RÅDATA_KVARTAL-'!$A$5:$DS$385,76,FALSE),"")</f>
        <v>96.174581238895058</v>
      </c>
      <c r="R64" s="156"/>
      <c r="S64" s="156">
        <f>IF(VLOOKUP(CONCATENATE($E$6," ",S$9),'-RÅDATA_KVARTAL-'!$A$5:$DS$385,76,FALSE)&gt;0,VLOOKUP(CONCATENATE($E$6," ",S$9),'-RÅDATA_KVARTAL-'!$A$5:$DS$385,76,FALSE),"")</f>
        <v>96.454202986223763</v>
      </c>
      <c r="T64" s="156"/>
      <c r="U64" s="156">
        <f>IF(VLOOKUP(CONCATENATE($E$6," ",U$9),'-RÅDATA_KVARTAL-'!$A$5:$DS$385,76,FALSE)&gt;0,VLOOKUP(CONCATENATE($E$6," ",U$9),'-RÅDATA_KVARTAL-'!$A$5:$DS$385,76,FALSE),"")</f>
        <v>96.601746882050861</v>
      </c>
      <c r="V64" s="156"/>
      <c r="W64" s="156">
        <f>IF(VLOOKUP(CONCATENATE($E$6," ",W$9),'-RÅDATA_KVARTAL-'!$A$5:$DS$385,76,FALSE)&gt;0,VLOOKUP(CONCATENATE($E$6," ",W$9),'-RÅDATA_KVARTAL-'!$A$5:$DS$385,76,FALSE),"")</f>
        <v>94.759556909877986</v>
      </c>
      <c r="X64" s="156"/>
      <c r="Y64" s="156">
        <f>IF(VLOOKUP(CONCATENATE($E$6," ",Y$9),'-RÅDATA_KVARTAL-'!$A$5:$DS$385,76,FALSE)&gt;0,VLOOKUP(CONCATENATE($E$6," ",Y$9),'-RÅDATA_KVARTAL-'!$A$5:$DS$385,76,FALSE),"")</f>
        <v>96.142026122269783</v>
      </c>
      <c r="Z64" s="156"/>
      <c r="AA64" s="156">
        <f>IF(VLOOKUP(CONCATENATE($E$6," ",AA$9),'-RÅDATA_KVARTAL-'!$A$5:$DS$385,76,FALSE)&gt;0,VLOOKUP(CONCATENATE($E$6," ",AA$9),'-RÅDATA_KVARTAL-'!$A$5:$DS$385,76,FALSE),"")</f>
        <v>95.445481923568806</v>
      </c>
      <c r="AB64" s="156"/>
      <c r="AC64" s="156">
        <f>IF(VLOOKUP(CONCATENATE($E$6," ",AC$9),'-RÅDATA_KVARTAL-'!$A$5:$DS$385,76,FALSE)&gt;0,VLOOKUP(CONCATENATE($E$6," ",AC$9),'-RÅDATA_KVARTAL-'!$A$5:$DS$385,76,FALSE),"")</f>
        <v>95.832875091600116</v>
      </c>
      <c r="AD64" s="118"/>
      <c r="AE64" s="106"/>
      <c r="AF64" s="156">
        <f>IF(VLOOKUP(CONCATENATE($AF$6," ",AF$9),'-RÅDATA_KVARTAL-'!$A$5:$DS$385,76,FALSE)&gt;0,VLOOKUP(CONCATENATE($AF$6," ",AF$9),'-RÅDATA_KVARTAL-'!$A$5:$DS$385,76,FALSE),"")</f>
        <v>95.0501300603581</v>
      </c>
      <c r="AG64" s="120"/>
      <c r="AH64" s="156">
        <f>IF(VLOOKUP(CONCATENATE($AF$6," ",AH$9),'-RÅDATA_KVARTAL-'!$A$5:$DS$385,76,FALSE)&gt;0,VLOOKUP(CONCATENATE($AF$6," ",AH$9),'-RÅDATA_KVARTAL-'!$A$5:$DS$385,76,FALSE),"")</f>
        <v>96.698268303375713</v>
      </c>
      <c r="AI64" s="156"/>
      <c r="AJ64" s="156">
        <f>IF(VLOOKUP(CONCATENATE($AF$6," ",AJ$9),'-RÅDATA_KVARTAL-'!$A$5:$DS$385,76,FALSE)&gt;0,VLOOKUP(CONCATENATE($AF$6," ",AJ$9),'-RÅDATA_KVARTAL-'!$A$5:$DS$385,76,FALSE),"")</f>
        <v>97.228963895213553</v>
      </c>
      <c r="AK64" s="156"/>
      <c r="AL64" s="156">
        <f>IF(VLOOKUP(CONCATENATE($AF$6," ",AL$9),'-RÅDATA_KVARTAL-'!$A$5:$DS$385,76,FALSE)&gt;0,VLOOKUP(CONCATENATE($AF$6," ",AL$9),'-RÅDATA_KVARTAL-'!$A$5:$DS$385,76,FALSE),"")</f>
        <v>96.91705439639378</v>
      </c>
      <c r="AM64" s="156"/>
      <c r="AN64" s="156">
        <f>IF(VLOOKUP(CONCATENATE($AF$6," ",AN$9),'-RÅDATA_KVARTAL-'!$A$5:$DS$385,76,FALSE)&gt;0,VLOOKUP(CONCATENATE($AF$6," ",AN$9),'-RÅDATA_KVARTAL-'!$A$5:$DS$385,76,FALSE),"")</f>
        <v>95.201719703658199</v>
      </c>
      <c r="AO64" s="156"/>
      <c r="AP64" s="156">
        <f>IF(VLOOKUP(CONCATENATE($AF$6," ",AP$9),'-RÅDATA_KVARTAL-'!$A$5:$DS$385,76,FALSE)&gt;0,VLOOKUP(CONCATENATE($AF$6," ",AP$9),'-RÅDATA_KVARTAL-'!$A$5:$DS$385,76,FALSE),"")</f>
        <v>92.045438973923282</v>
      </c>
      <c r="AQ64" s="156"/>
      <c r="AR64" s="156">
        <f>IF(VLOOKUP(CONCATENATE($AF$6," ",AR$9),'-RÅDATA_KVARTAL-'!$A$5:$DS$385,76,FALSE)&gt;0,VLOOKUP(CONCATENATE($AF$6," ",AR$9),'-RÅDATA_KVARTAL-'!$A$5:$DS$385,76,FALSE),"")</f>
        <v>93.806356034814314</v>
      </c>
      <c r="AS64" s="156"/>
      <c r="AT64" s="156">
        <f>IF(VLOOKUP(CONCATENATE($AF$6," ",AT$9),'-RÅDATA_KVARTAL-'!$A$5:$DS$385,76,FALSE)&gt;0,VLOOKUP(CONCATENATE($AF$6," ",AT$9),'-RÅDATA_KVARTAL-'!$A$5:$DS$385,76,FALSE),"")</f>
        <v>94.470168011641746</v>
      </c>
      <c r="AU64" s="156"/>
      <c r="AV64" s="156">
        <f>IF(VLOOKUP(CONCATENATE($AF$6," ",AV$9),'-RÅDATA_KVARTAL-'!$A$5:$DS$385,76,FALSE)&gt;0,VLOOKUP(CONCATENATE($AF$6," ",AV$9),'-RÅDATA_KVARTAL-'!$A$5:$DS$385,76,FALSE),"")</f>
        <v>95.967975427686653</v>
      </c>
      <c r="AW64" s="156"/>
      <c r="AX64" s="156">
        <f>IF(VLOOKUP(CONCATENATE($AF$6," ",AX$9),'-RÅDATA_KVARTAL-'!$A$5:$DS$385,76,FALSE)&gt;0,VLOOKUP(CONCATENATE($AF$6," ",AX$9),'-RÅDATA_KVARTAL-'!$A$5:$DS$385,76,FALSE),"")</f>
        <v>97.031248095000052</v>
      </c>
      <c r="AY64" s="156"/>
      <c r="AZ64" s="156">
        <f>IF(VLOOKUP(CONCATENATE($AF$6," ",AZ$9),'-RÅDATA_KVARTAL-'!$A$5:$DS$385,76,FALSE)&gt;0,VLOOKUP(CONCATENATE($AF$6," ",AZ$9),'-RÅDATA_KVARTAL-'!$A$5:$DS$385,76,FALSE),"")</f>
        <v>96.566133720930239</v>
      </c>
      <c r="BA64" s="156"/>
      <c r="BB64" s="156">
        <f>IF(VLOOKUP(CONCATENATE($AF$6," ",BB$9),'-RÅDATA_KVARTAL-'!$A$5:$DS$385,76,FALSE)&gt;0,VLOOKUP(CONCATENATE($AF$6," ",BB$9),'-RÅDATA_KVARTAL-'!$A$5:$DS$385,76,FALSE),"")</f>
        <v>97.138945220165596</v>
      </c>
      <c r="BC64" s="156"/>
      <c r="BD64" s="156">
        <f>IF(VLOOKUP(CONCATENATE($AF$6," ",BD$9),'-RÅDATA_KVARTAL-'!$A$5:$DS$385,76,FALSE)&gt;0,VLOOKUP(CONCATENATE($AF$6," ",BD$9),'-RÅDATA_KVARTAL-'!$A$5:$DS$385,76,FALSE),"")</f>
        <v>95.714153847824562</v>
      </c>
      <c r="BE64" s="118"/>
      <c r="BF64" s="106"/>
      <c r="BG64" s="156">
        <f>IF(VLOOKUP(CONCATENATE($BG$6," ",BG$9),'-RÅDATA_KVARTAL-'!$A$5:$DS$385,76,FALSE)&gt;0,VLOOKUP(CONCATENATE($BG$6," ",BG$9),'-RÅDATA_KVARTAL-'!$A$5:$DS$385,76,FALSE),"")</f>
        <v>95.969095143880395</v>
      </c>
      <c r="BH64" s="120"/>
      <c r="BI64" s="156">
        <f>IF(VLOOKUP(CONCATENATE($BG$6," ",BI$9),'-RÅDATA_KVARTAL-'!$A$5:$DS$385,76,FALSE)&gt;0,VLOOKUP(CONCATENATE($BG$6," ",BI$9),'-RÅDATA_KVARTAL-'!$A$5:$DS$385,76,FALSE),"")</f>
        <v>95.891456263889268</v>
      </c>
      <c r="BJ64" s="156"/>
      <c r="BK64" s="156">
        <f>IF(VLOOKUP(CONCATENATE($BG$6," ",BK$9),'-RÅDATA_KVARTAL-'!$A$5:$DS$385,76,FALSE)&gt;0,VLOOKUP(CONCATENATE($BG$6," ",BK$9),'-RÅDATA_KVARTAL-'!$A$5:$DS$385,76,FALSE),"")</f>
        <v>96.570639735532382</v>
      </c>
      <c r="BL64" s="156"/>
      <c r="BM64" s="156">
        <f>IF(VLOOKUP(CONCATENATE($BG$6," ",BM$9),'-RÅDATA_KVARTAL-'!$A$5:$DS$385,76,FALSE)&gt;0,VLOOKUP(CONCATENATE($BG$6," ",BM$9),'-RÅDATA_KVARTAL-'!$A$5:$DS$385,76,FALSE),"")</f>
        <v>96.002300082332496</v>
      </c>
      <c r="BN64" s="156"/>
      <c r="BO64" s="156">
        <f>IF(VLOOKUP(CONCATENATE($BG$6," ",BO$9),'-RÅDATA_KVARTAL-'!$A$5:$DS$385,76,FALSE)&gt;0,VLOOKUP(CONCATENATE($BG$6," ",BO$9),'-RÅDATA_KVARTAL-'!$A$5:$DS$385,76,FALSE),"")</f>
        <v>96.746248120875478</v>
      </c>
      <c r="BP64" s="156"/>
      <c r="BQ64" s="156">
        <f>IF(VLOOKUP(CONCATENATE($BG$6," ",BQ$9),'-RÅDATA_KVARTAL-'!$A$5:$DS$385,76,FALSE)&gt;0,VLOOKUP(CONCATENATE($BG$6," ",BQ$9),'-RÅDATA_KVARTAL-'!$A$5:$DS$385,76,FALSE),"")</f>
        <v>96.231598855039863</v>
      </c>
      <c r="BR64" s="156"/>
      <c r="BS64" s="156">
        <f>IF(VLOOKUP(CONCATENATE($BG$6," ",BS$9),'-RÅDATA_KVARTAL-'!$A$5:$DS$385,76,FALSE)&gt;0,VLOOKUP(CONCATENATE($BG$6," ",BS$9),'-RÅDATA_KVARTAL-'!$A$5:$DS$385,76,FALSE),"")</f>
        <v>95.933112564656938</v>
      </c>
      <c r="BT64" s="156"/>
      <c r="BU64" s="156">
        <f>IF(VLOOKUP(CONCATENATE($BG$6," ",BU$9),'-RÅDATA_KVARTAL-'!$A$5:$DS$385,76,FALSE)&gt;0,VLOOKUP(CONCATENATE($BG$6," ",BU$9),'-RÅDATA_KVARTAL-'!$A$5:$DS$385,76,FALSE),"")</f>
        <v>95.503259165187188</v>
      </c>
      <c r="BV64" s="156"/>
      <c r="BW64" s="156">
        <f>IF(VLOOKUP(CONCATENATE($BG$6," ",BW$9),'-RÅDATA_KVARTAL-'!$A$5:$DS$385,76,FALSE)&gt;0,VLOOKUP(CONCATENATE($BG$6," ",BW$9),'-RÅDATA_KVARTAL-'!$A$5:$DS$385,76,FALSE),"")</f>
        <v>96.316259014199687</v>
      </c>
      <c r="BX64" s="156"/>
      <c r="BY64" s="156">
        <f>IF(VLOOKUP(CONCATENATE($BG$6," ",BY$9),'-RÅDATA_KVARTAL-'!$A$5:$DS$385,76,FALSE)&gt;0,VLOOKUP(CONCATENATE($BG$6," ",BY$9),'-RÅDATA_KVARTAL-'!$A$5:$DS$385,76,FALSE),"")</f>
        <v>95.949984751448611</v>
      </c>
      <c r="BZ64" s="156"/>
      <c r="CA64" s="156">
        <f>IF(VLOOKUP(CONCATENATE($BG$6," ",CA$9),'-RÅDATA_KVARTAL-'!$A$5:$DS$385,76,FALSE)&gt;0,VLOOKUP(CONCATENATE($BG$6," ",CA$9),'-RÅDATA_KVARTAL-'!$A$5:$DS$385,76,FALSE),"")</f>
        <v>95.471954845537468</v>
      </c>
      <c r="CB64" s="156"/>
      <c r="CC64" s="156">
        <f>IF(VLOOKUP(CONCATENATE($BG$6," ",CC$9),'-RÅDATA_KVARTAL-'!$A$5:$DS$385,76,FALSE)&gt;0,VLOOKUP(CONCATENATE($BG$6," ",CC$9),'-RÅDATA_KVARTAL-'!$A$5:$DS$385,76,FALSE),"")</f>
        <v>95.389345532537405</v>
      </c>
      <c r="CD64" s="156"/>
      <c r="CE64" s="156">
        <f>IF(VLOOKUP(CONCATENATE($BG$6," ",CE$9),'-RÅDATA_KVARTAL-'!$A$5:$DS$385,76,FALSE)&gt;0,VLOOKUP(CONCATENATE($BG$6," ",CE$9),'-RÅDATA_KVARTAL-'!$A$5:$DS$385,76,FALSE),"")</f>
        <v>96.000487616140092</v>
      </c>
      <c r="CF64" s="106"/>
      <c r="CG64" s="106"/>
      <c r="CH64" s="156">
        <f>IF(VLOOKUP(CONCATENATE($CH$6," ",CH$9),'-RÅDATA_KVARTAL-'!$A$5:$DS$385,76,FALSE)&gt;0,VLOOKUP(CONCATENATE($CH$6," ",CH$9),'-RÅDATA_KVARTAL-'!$A$5:$DS$385,76,FALSE),"")</f>
        <v>93.78225486304089</v>
      </c>
      <c r="CI64" s="120"/>
      <c r="CJ64" s="156">
        <f>IF(VLOOKUP(CONCATENATE($CH$6," ",CJ$9),'-RÅDATA_KVARTAL-'!$A$5:$DS$385,76,FALSE)&gt;0,VLOOKUP(CONCATENATE($CH$6," ",CJ$9),'-RÅDATA_KVARTAL-'!$A$5:$DS$385,76,FALSE),"")</f>
        <v>96.320318684405407</v>
      </c>
      <c r="CK64" s="156"/>
      <c r="CL64" s="156">
        <f>IF(VLOOKUP(CONCATENATE($CH$6," ",CL$9),'-RÅDATA_KVARTAL-'!$A$5:$DS$385,76,FALSE)&gt;0,VLOOKUP(CONCATENATE($CH$6," ",CL$9),'-RÅDATA_KVARTAL-'!$A$5:$DS$385,76,FALSE),"")</f>
        <v>96.711885833758785</v>
      </c>
      <c r="CM64" s="156"/>
      <c r="CN64" s="156">
        <f>IF(VLOOKUP(CONCATENATE($CH$6," ",CN$9),'-RÅDATA_KVARTAL-'!$A$5:$DS$385,76,FALSE)&gt;0,VLOOKUP(CONCATENATE($CH$6," ",CN$9),'-RÅDATA_KVARTAL-'!$A$5:$DS$385,76,FALSE),"")</f>
        <v>96.958813147208744</v>
      </c>
      <c r="CO64" s="156"/>
      <c r="CP64" s="156">
        <f>IF(VLOOKUP(CONCATENATE($CH$6," ",CP$9),'-RÅDATA_KVARTAL-'!$A$5:$DS$385,76,FALSE)&gt;0,VLOOKUP(CONCATENATE($CH$6," ",CP$9),'-RÅDATA_KVARTAL-'!$A$5:$DS$385,76,FALSE),"")</f>
        <v>96.37325871403371</v>
      </c>
      <c r="CQ64" s="156"/>
      <c r="CR64" s="156">
        <f>IF(VLOOKUP(CONCATENATE($CH$6," ",CR$9),'-RÅDATA_KVARTAL-'!$A$5:$DS$385,76,FALSE)&gt;0,VLOOKUP(CONCATENATE($CH$6," ",CR$9),'-RÅDATA_KVARTAL-'!$A$5:$DS$385,76,FALSE),"")</f>
        <v>95.74088015005168</v>
      </c>
      <c r="CS64" s="156"/>
      <c r="CT64" s="156">
        <f>IF(VLOOKUP(CONCATENATE($CH$6," ",CT$9),'-RÅDATA_KVARTAL-'!$A$5:$DS$385,76,FALSE)&gt;0,VLOOKUP(CONCATENATE($CH$6," ",CT$9),'-RÅDATA_KVARTAL-'!$A$5:$DS$385,76,FALSE),"")</f>
        <v>96.808873953253283</v>
      </c>
      <c r="CU64" s="156"/>
      <c r="CV64" s="156">
        <f>IF(VLOOKUP(CONCATENATE($CH$6," ",CV$9),'-RÅDATA_KVARTAL-'!$A$5:$DS$385,76,FALSE)&gt;0,VLOOKUP(CONCATENATE($CH$6," ",CV$9),'-RÅDATA_KVARTAL-'!$A$5:$DS$385,76,FALSE),"")</f>
        <v>96.576491494041477</v>
      </c>
      <c r="CW64" s="156"/>
      <c r="CX64" s="156">
        <f>IF(VLOOKUP(CONCATENATE($CH$6," ",CX$9),'-RÅDATA_KVARTAL-'!$A$5:$DS$385,76,FALSE)&gt;0,VLOOKUP(CONCATENATE($CH$6," ",CX$9),'-RÅDATA_KVARTAL-'!$A$5:$DS$385,76,FALSE),"")</f>
        <v>95.807790939064603</v>
      </c>
      <c r="CY64" s="156"/>
      <c r="CZ64" s="156">
        <f>IF(VLOOKUP(CONCATENATE($CH$6," ",CZ$9),'-RÅDATA_KVARTAL-'!$A$5:$DS$385,76,FALSE)&gt;0,VLOOKUP(CONCATENATE($CH$6," ",CZ$9),'-RÅDATA_KVARTAL-'!$A$5:$DS$385,76,FALSE),"")</f>
        <v>95.403178769320505</v>
      </c>
      <c r="DA64" s="156"/>
      <c r="DB64" s="156">
        <f>IF(VLOOKUP(CONCATENATE($CH$6," ",DB$9),'-RÅDATA_KVARTAL-'!$A$5:$DS$385,76,FALSE)&gt;0,VLOOKUP(CONCATENATE($CH$6," ",DB$9),'-RÅDATA_KVARTAL-'!$A$5:$DS$385,76,FALSE),"")</f>
        <v>93.672375801282044</v>
      </c>
      <c r="DC64" s="156"/>
      <c r="DD64" s="156">
        <f>IF(VLOOKUP(CONCATENATE($CH$6," ",DD$9),'-RÅDATA_KVARTAL-'!$A$5:$DS$385,76,FALSE)&gt;0,VLOOKUP(CONCATENATE($CH$6," ",DD$9),'-RÅDATA_KVARTAL-'!$A$5:$DS$385,76,FALSE),"")</f>
        <v>96.390223573249656</v>
      </c>
      <c r="DE64" s="156"/>
      <c r="DF64" s="156">
        <f>IF(VLOOKUP(CONCATENATE($CH$6," ",DF$9),'-RÅDATA_KVARTAL-'!$A$5:$DS$385,76,FALSE)&gt;0,VLOOKUP(CONCATENATE($CH$6," ",DF$9),'-RÅDATA_KVARTAL-'!$A$5:$DS$385,76,FALSE),"")</f>
        <v>95.874869946357094</v>
      </c>
      <c r="DG64" s="106"/>
      <c r="DH64" s="106"/>
      <c r="DI64" s="156">
        <f>IF(VLOOKUP(CONCATENATE($DI$6," ",DI$9),'-RÅDATA_KVARTAL-'!$A$5:$DS$385,76,FALSE)&gt;0,VLOOKUP(CONCATENATE($DI$6," ",DI$9),'-RÅDATA_KVARTAL-'!$A$5:$DS$385,76,FALSE),"")</f>
        <v>95.854983888419881</v>
      </c>
      <c r="DJ64" s="120"/>
      <c r="DK64" s="156">
        <f>IF(VLOOKUP(CONCATENATE($DI$6," ",DK$9),'-RÅDATA_KVARTAL-'!$A$5:$DS$385,76,FALSE)&gt;0,VLOOKUP(CONCATENATE($DI$6," ",DK$9),'-RÅDATA_KVARTAL-'!$A$5:$DS$385,76,FALSE),"")</f>
        <v>96.675701938321495</v>
      </c>
      <c r="DL64" s="156"/>
      <c r="DM64" s="156">
        <f>IF(VLOOKUP(CONCATENATE($DI$6," ",DM$9),'-RÅDATA_KVARTAL-'!$A$5:$DS$385,76,FALSE)&gt;0,VLOOKUP(CONCATENATE($DI$6," ",DM$9),'-RÅDATA_KVARTAL-'!$A$5:$DS$385,76,FALSE),"")</f>
        <v>96.697718652962536</v>
      </c>
      <c r="DN64" s="156"/>
      <c r="DO64" s="156">
        <f>IF(VLOOKUP(CONCATENATE($DI$6," ",DO$9),'-RÅDATA_KVARTAL-'!$A$5:$DS$385,76,FALSE)&gt;0,VLOOKUP(CONCATENATE($DI$6," ",DO$9),'-RÅDATA_KVARTAL-'!$A$5:$DS$385,76,FALSE),"")</f>
        <v>95.275323762674432</v>
      </c>
      <c r="DP64" s="156"/>
      <c r="DQ64" s="156">
        <f>IF(VLOOKUP(CONCATENATE($DI$6," ",DQ$9),'-RÅDATA_KVARTAL-'!$A$5:$DS$385,76,FALSE)&gt;0,VLOOKUP(CONCATENATE($DI$6," ",DQ$9),'-RÅDATA_KVARTAL-'!$A$5:$DS$385,76,FALSE),"")</f>
        <v>94.246452646961771</v>
      </c>
      <c r="DR64" s="156"/>
      <c r="DS64" s="156">
        <f>IF(VLOOKUP(CONCATENATE($DI$6," ",DS$9),'-RÅDATA_KVARTAL-'!$A$5:$DS$385,76,FALSE)&gt;0,VLOOKUP(CONCATENATE($DI$6," ",DS$9),'-RÅDATA_KVARTAL-'!$A$5:$DS$385,76,FALSE),"")</f>
        <v>95.491131222852275</v>
      </c>
      <c r="DT64" s="156"/>
      <c r="DU64" s="156" t="str">
        <f>IF(VLOOKUP(CONCATENATE($DI$6," ",DU$9),'-RÅDATA_KVARTAL-'!$A$5:$DS$385,76,FALSE)&gt;0,VLOOKUP(CONCATENATE($DI$6," ",DU$9),'-RÅDATA_KVARTAL-'!$A$5:$DS$385,76,FALSE),"")</f>
        <v/>
      </c>
      <c r="DV64" s="156"/>
      <c r="DW64" s="156" t="str">
        <f>IF(VLOOKUP(CONCATENATE($DI$6," ",DW$9),'-RÅDATA_KVARTAL-'!$A$5:$DS$385,76,FALSE)&gt;0,VLOOKUP(CONCATENATE($DI$6," ",DW$9),'-RÅDATA_KVARTAL-'!$A$5:$DS$385,76,FALSE),"")</f>
        <v/>
      </c>
      <c r="DX64" s="156"/>
      <c r="DY64" s="156" t="str">
        <f>IF(VLOOKUP(CONCATENATE($DI$6," ",DY$9),'-RÅDATA_KVARTAL-'!$A$5:$DS$385,76,FALSE)&gt;0,VLOOKUP(CONCATENATE($DI$6," ",DY$9),'-RÅDATA_KVARTAL-'!$A$5:$DS$385,76,FALSE),"")</f>
        <v/>
      </c>
      <c r="DZ64" s="156"/>
      <c r="EA64" s="156" t="str">
        <f>IF(VLOOKUP(CONCATENATE($DI$6," ",EA$9),'-RÅDATA_KVARTAL-'!$A$5:$DS$385,76,FALSE)&gt;0,VLOOKUP(CONCATENATE($DI$6," ",EA$9),'-RÅDATA_KVARTAL-'!$A$5:$DS$385,76,FALSE),"")</f>
        <v/>
      </c>
      <c r="EB64" s="156"/>
      <c r="EC64" s="156" t="str">
        <f>IF(VLOOKUP(CONCATENATE($DI$6," ",EC$9),'-RÅDATA_KVARTAL-'!$A$5:$DS$385,76,FALSE)&gt;0,VLOOKUP(CONCATENATE($DI$6," ",EC$9),'-RÅDATA_KVARTAL-'!$A$5:$DS$385,76,FALSE),"")</f>
        <v/>
      </c>
      <c r="ED64" s="156"/>
      <c r="EE64" s="156" t="str">
        <f>IF(VLOOKUP(CONCATENATE($DI$6," ",EE$9),'-RÅDATA_KVARTAL-'!$A$5:$DS$385,76,FALSE)&gt;0,VLOOKUP(CONCATENATE($DI$6," ",EE$9),'-RÅDATA_KVARTAL-'!$A$5:$DS$385,76,FALSE),"")</f>
        <v/>
      </c>
      <c r="EF64" s="156"/>
      <c r="EG64" s="156">
        <f>IF(VLOOKUP(CONCATENATE($DI$6," ",EG$9),'-RÅDATA_KVARTAL-'!$A$5:$DS$385,76,FALSE)&gt;0,VLOOKUP(CONCATENATE($DI$6," ",EG$9),'-RÅDATA_KVARTAL-'!$A$5:$DS$385,76,FALSE),"")</f>
        <v>95.705173750488342</v>
      </c>
      <c r="EH64" s="106"/>
      <c r="EI64" s="106"/>
      <c r="EJ64" s="156" t="str">
        <f>IF(VLOOKUP(CONCATENATE($EJ$6," ",EJ$9),'-RÅDATA_KVARTAL-'!$A$5:$DS$385,76,FALSE)&gt;0,VLOOKUP(CONCATENATE($EJ$6," ",EJ$9),'-RÅDATA_KVARTAL-'!$A$5:$DS$385,76,FALSE),"")</f>
        <v/>
      </c>
      <c r="EK64" s="120"/>
      <c r="EL64" s="156" t="str">
        <f>IF(VLOOKUP(CONCATENATE($EJ$6," ",EL$9),'-RÅDATA_KVARTAL-'!$A$5:$DS$385,76,FALSE)&gt;0,VLOOKUP(CONCATENATE($EJ$6," ",EL$9),'-RÅDATA_KVARTAL-'!$A$5:$DS$385,76,FALSE),"")</f>
        <v/>
      </c>
      <c r="EM64" s="156"/>
      <c r="EN64" s="156" t="str">
        <f>IF(VLOOKUP(CONCATENATE($EJ$6," ",EN$9),'-RÅDATA_KVARTAL-'!$A$5:$DS$385,76,FALSE)&gt;0,VLOOKUP(CONCATENATE($EJ$6," ",EN$9),'-RÅDATA_KVARTAL-'!$A$5:$DS$385,76,FALSE),"")</f>
        <v/>
      </c>
      <c r="EO64" s="156"/>
      <c r="EP64" s="156" t="str">
        <f>IF(VLOOKUP(CONCATENATE($EJ$6," ",EP$9),'-RÅDATA_KVARTAL-'!$A$5:$DS$385,76,FALSE)&gt;0,VLOOKUP(CONCATENATE($EJ$6," ",EP$9),'-RÅDATA_KVARTAL-'!$A$5:$DS$385,76,FALSE),"")</f>
        <v/>
      </c>
      <c r="EQ64" s="156"/>
      <c r="ER64" s="156" t="str">
        <f>IF(VLOOKUP(CONCATENATE($EJ$6," ",ER$9),'-RÅDATA_KVARTAL-'!$A$5:$DS$385,76,FALSE)&gt;0,VLOOKUP(CONCATENATE($EJ$6," ",ER$9),'-RÅDATA_KVARTAL-'!$A$5:$DS$385,76,FALSE),"")</f>
        <v/>
      </c>
      <c r="ES64" s="156"/>
      <c r="ET64" s="156" t="str">
        <f>IF(VLOOKUP(CONCATENATE($EJ$6," ",ET$9),'-RÅDATA_KVARTAL-'!$A$5:$DS$385,76,FALSE)&gt;0,VLOOKUP(CONCATENATE($EJ$6," ",ET$9),'-RÅDATA_KVARTAL-'!$A$5:$DS$385,76,FALSE),"")</f>
        <v/>
      </c>
      <c r="EU64" s="156"/>
      <c r="EV64" s="156" t="str">
        <f>IF(VLOOKUP(CONCATENATE($EJ$6," ",EV$9),'-RÅDATA_KVARTAL-'!$A$5:$DS$385,76,FALSE)&gt;0,VLOOKUP(CONCATENATE($EJ$6," ",EV$9),'-RÅDATA_KVARTAL-'!$A$5:$DS$385,76,FALSE),"")</f>
        <v/>
      </c>
      <c r="EW64" s="156"/>
      <c r="EX64" s="156" t="str">
        <f>IF(VLOOKUP(CONCATENATE($EJ$6," ",EX$9),'-RÅDATA_KVARTAL-'!$A$5:$DS$385,76,FALSE)&gt;0,VLOOKUP(CONCATENATE($EJ$6," ",EX$9),'-RÅDATA_KVARTAL-'!$A$5:$DS$385,76,FALSE),"")</f>
        <v/>
      </c>
      <c r="EY64" s="156"/>
      <c r="EZ64" s="156" t="str">
        <f>IF(VLOOKUP(CONCATENATE($EJ$6," ",EZ$9),'-RÅDATA_KVARTAL-'!$A$5:$DS$385,76,FALSE)&gt;0,VLOOKUP(CONCATENATE($EJ$6," ",EZ$9),'-RÅDATA_KVARTAL-'!$A$5:$DS$385,76,FALSE),"")</f>
        <v/>
      </c>
      <c r="FA64" s="156"/>
      <c r="FB64" s="156" t="str">
        <f>IF(VLOOKUP(CONCATENATE($EJ$6," ",FB$9),'-RÅDATA_KVARTAL-'!$A$5:$DS$385,76,FALSE)&gt;0,VLOOKUP(CONCATENATE($EJ$6," ",FB$9),'-RÅDATA_KVARTAL-'!$A$5:$DS$385,76,FALSE),"")</f>
        <v/>
      </c>
      <c r="FC64" s="156"/>
      <c r="FD64" s="156" t="str">
        <f>IF(VLOOKUP(CONCATENATE($EJ$6," ",FD$9),'-RÅDATA_KVARTAL-'!$A$5:$DS$385,76,FALSE)&gt;0,VLOOKUP(CONCATENATE($EJ$6," ",FD$9),'-RÅDATA_KVARTAL-'!$A$5:$DS$385,76,FALSE),"")</f>
        <v/>
      </c>
      <c r="FE64" s="156"/>
      <c r="FF64" s="156" t="str">
        <f>IF(VLOOKUP(CONCATENATE($EJ$6," ",FF$9),'-RÅDATA_KVARTAL-'!$A$5:$DS$385,76,FALSE)&gt;0,VLOOKUP(CONCATENATE($EJ$6," ",FF$9),'-RÅDATA_KVARTAL-'!$A$5:$DS$385,76,FALSE),"")</f>
        <v/>
      </c>
      <c r="FG64" s="156"/>
      <c r="FH64" s="156" t="str">
        <f>IF(VLOOKUP(CONCATENATE($EJ$6," ",FH$9),'-RÅDATA_KVARTAL-'!$A$5:$DS$385,76,FALSE)&gt;0,VLOOKUP(CONCATENATE($EJ$6," ",FH$9),'-RÅDATA_KVARTAL-'!$A$5:$DS$385,76,FALSE),"")</f>
        <v/>
      </c>
      <c r="FI64" s="106"/>
      <c r="FJ64" s="106"/>
      <c r="FK64" s="156" t="str">
        <f>IF(VLOOKUP(CONCATENATE($FK$6," ",FK$9),'-RÅDATA_KVARTAL-'!$A$5:$DS$385,76,FALSE)&gt;0,VLOOKUP(CONCATENATE($FK$6," ",FK$9),'-RÅDATA_KVARTAL-'!$A$5:$DS$385,76,FALSE),"")</f>
        <v/>
      </c>
      <c r="FL64" s="120"/>
      <c r="FM64" s="156" t="str">
        <f>IF(VLOOKUP(CONCATENATE($FK$6," ",FM$9),'-RÅDATA_KVARTAL-'!$A$5:$DS$385,76,FALSE)&gt;0,VLOOKUP(CONCATENATE($FK$6," ",FM$9),'-RÅDATA_KVARTAL-'!$A$5:$DS$385,76,FALSE),"")</f>
        <v/>
      </c>
      <c r="FN64" s="156"/>
      <c r="FO64" s="156" t="str">
        <f>IF(VLOOKUP(CONCATENATE($FK$6," ",FO$9),'-RÅDATA_KVARTAL-'!$A$5:$DS$385,76,FALSE)&gt;0,VLOOKUP(CONCATENATE($FK$6," ",FO$9),'-RÅDATA_KVARTAL-'!$A$5:$DS$385,76,FALSE),"")</f>
        <v/>
      </c>
      <c r="FP64" s="156"/>
      <c r="FQ64" s="156" t="str">
        <f>IF(VLOOKUP(CONCATENATE($FK$6," ",FQ$9),'-RÅDATA_KVARTAL-'!$A$5:$DS$385,76,FALSE)&gt;0,VLOOKUP(CONCATENATE($FK$6," ",FQ$9),'-RÅDATA_KVARTAL-'!$A$5:$DS$385,76,FALSE),"")</f>
        <v/>
      </c>
      <c r="FR64" s="156"/>
      <c r="FS64" s="156" t="str">
        <f>IF(VLOOKUP(CONCATENATE($FK$6," ",FS$9),'-RÅDATA_KVARTAL-'!$A$5:$DS$385,76,FALSE)&gt;0,VLOOKUP(CONCATENATE($FK$6," ",FS$9),'-RÅDATA_KVARTAL-'!$A$5:$DS$385,76,FALSE),"")</f>
        <v/>
      </c>
      <c r="FT64" s="156"/>
      <c r="FU64" s="156" t="str">
        <f>IF(VLOOKUP(CONCATENATE($FK$6," ",FU$9),'-RÅDATA_KVARTAL-'!$A$5:$DS$385,76,FALSE)&gt;0,VLOOKUP(CONCATENATE($FK$6," ",FU$9),'-RÅDATA_KVARTAL-'!$A$5:$DS$385,76,FALSE),"")</f>
        <v/>
      </c>
      <c r="FV64" s="156"/>
      <c r="FW64" s="156" t="str">
        <f>IF(VLOOKUP(CONCATENATE($FK$6," ",FW$9),'-RÅDATA_KVARTAL-'!$A$5:$DS$385,76,FALSE)&gt;0,VLOOKUP(CONCATENATE($FK$6," ",FW$9),'-RÅDATA_KVARTAL-'!$A$5:$DS$385,76,FALSE),"")</f>
        <v/>
      </c>
      <c r="FX64" s="156"/>
      <c r="FY64" s="156" t="str">
        <f>IF(VLOOKUP(CONCATENATE($FK$6," ",FY$9),'-RÅDATA_KVARTAL-'!$A$5:$DS$385,76,FALSE)&gt;0,VLOOKUP(CONCATENATE($FK$6," ",FY$9),'-RÅDATA_KVARTAL-'!$A$5:$DS$385,76,FALSE),"")</f>
        <v/>
      </c>
      <c r="FZ64" s="156"/>
      <c r="GA64" s="156" t="str">
        <f>IF(VLOOKUP(CONCATENATE($FK$6," ",GA$9),'-RÅDATA_KVARTAL-'!$A$5:$DS$385,76,FALSE)&gt;0,VLOOKUP(CONCATENATE($FK$6," ",GA$9),'-RÅDATA_KVARTAL-'!$A$5:$DS$385,76,FALSE),"")</f>
        <v/>
      </c>
      <c r="GB64" s="156"/>
      <c r="GC64" s="156" t="str">
        <f>IF(VLOOKUP(CONCATENATE($FK$6," ",GC$9),'-RÅDATA_KVARTAL-'!$A$5:$DS$385,76,FALSE)&gt;0,VLOOKUP(CONCATENATE($FK$6," ",GC$9),'-RÅDATA_KVARTAL-'!$A$5:$DS$385,76,FALSE),"")</f>
        <v/>
      </c>
      <c r="GD64" s="156"/>
      <c r="GE64" s="156" t="str">
        <f>IF(VLOOKUP(CONCATENATE($FK$6," ",GE$9),'-RÅDATA_KVARTAL-'!$A$5:$DS$385,76,FALSE)&gt;0,VLOOKUP(CONCATENATE($FK$6," ",GE$9),'-RÅDATA_KVARTAL-'!$A$5:$DS$385,76,FALSE),"")</f>
        <v/>
      </c>
      <c r="GF64" s="156"/>
      <c r="GG64" s="156" t="str">
        <f>IF(VLOOKUP(CONCATENATE($FK$6," ",GG$9),'-RÅDATA_KVARTAL-'!$A$5:$DS$385,76,FALSE)&gt;0,VLOOKUP(CONCATENATE($FK$6," ",GG$9),'-RÅDATA_KVARTAL-'!$A$5:$DS$385,76,FALSE),"")</f>
        <v/>
      </c>
      <c r="GH64" s="156"/>
      <c r="GI64" s="156" t="str">
        <f>IF(VLOOKUP(CONCATENATE($FK$6," ",GI$9),'-RÅDATA_KVARTAL-'!$A$5:$DS$385,76,FALSE)&gt;0,VLOOKUP(CONCATENATE($FK$6," ",GI$9),'-RÅDATA_KVARTAL-'!$A$5:$DS$385,76,FALSE),"")</f>
        <v/>
      </c>
      <c r="GJ64" s="106"/>
      <c r="GK64" s="106"/>
      <c r="GL64" s="156" t="str">
        <f>IF(VLOOKUP(CONCATENATE($GL$6," ",GL$9),'-RÅDATA_KVARTAL-'!$A$5:$DS$385,76,FALSE)&gt;0,VLOOKUP(CONCATENATE($GL$6," ",GL$9),'-RÅDATA_KVARTAL-'!$A$5:$DS$385,76,FALSE),"")</f>
        <v/>
      </c>
      <c r="GM64" s="120"/>
      <c r="GN64" s="156" t="str">
        <f>IF(VLOOKUP(CONCATENATE($GL$6," ",GN$9),'-RÅDATA_KVARTAL-'!$A$5:$DS$385,76,FALSE)&gt;0,VLOOKUP(CONCATENATE($GL$6," ",GN$9),'-RÅDATA_KVARTAL-'!$A$5:$DS$385,76,FALSE),"")</f>
        <v/>
      </c>
      <c r="GO64" s="156"/>
      <c r="GP64" s="156" t="str">
        <f>IF(VLOOKUP(CONCATENATE($GL$6," ",GP$9),'-RÅDATA_KVARTAL-'!$A$5:$DS$385,76,FALSE)&gt;0,VLOOKUP(CONCATENATE($GL$6," ",GP$9),'-RÅDATA_KVARTAL-'!$A$5:$DS$385,76,FALSE),"")</f>
        <v/>
      </c>
      <c r="GQ64" s="156"/>
      <c r="GR64" s="156" t="str">
        <f>IF(VLOOKUP(CONCATENATE($GL$6," ",GR$9),'-RÅDATA_KVARTAL-'!$A$5:$DS$385,76,FALSE)&gt;0,VLOOKUP(CONCATENATE($GL$6," ",GR$9),'-RÅDATA_KVARTAL-'!$A$5:$DS$385,76,FALSE),"")</f>
        <v/>
      </c>
      <c r="GS64" s="156"/>
      <c r="GT64" s="156" t="str">
        <f>IF(VLOOKUP(CONCATENATE($GL$6," ",GT$9),'-RÅDATA_KVARTAL-'!$A$5:$DS$385,76,FALSE)&gt;0,VLOOKUP(CONCATENATE($GL$6," ",GT$9),'-RÅDATA_KVARTAL-'!$A$5:$DS$385,76,FALSE),"")</f>
        <v/>
      </c>
      <c r="GU64" s="156"/>
      <c r="GV64" s="156" t="str">
        <f>IF(VLOOKUP(CONCATENATE($GL$6," ",GV$9),'-RÅDATA_KVARTAL-'!$A$5:$DS$385,76,FALSE)&gt;0,VLOOKUP(CONCATENATE($GL$6," ",GV$9),'-RÅDATA_KVARTAL-'!$A$5:$DS$385,76,FALSE),"")</f>
        <v/>
      </c>
      <c r="GW64" s="156"/>
      <c r="GX64" s="156" t="str">
        <f>IF(VLOOKUP(CONCATENATE($GL$6," ",GX$9),'-RÅDATA_KVARTAL-'!$A$5:$DS$385,76,FALSE)&gt;0,VLOOKUP(CONCATENATE($GL$6," ",GX$9),'-RÅDATA_KVARTAL-'!$A$5:$DS$385,76,FALSE),"")</f>
        <v/>
      </c>
      <c r="GY64" s="156"/>
      <c r="GZ64" s="156" t="str">
        <f>IF(VLOOKUP(CONCATENATE($GL$6," ",GZ$9),'-RÅDATA_KVARTAL-'!$A$5:$DS$385,76,FALSE)&gt;0,VLOOKUP(CONCATENATE($GL$6," ",GZ$9),'-RÅDATA_KVARTAL-'!$A$5:$DS$385,76,FALSE),"")</f>
        <v/>
      </c>
      <c r="HA64" s="156"/>
      <c r="HB64" s="156" t="str">
        <f>IF(VLOOKUP(CONCATENATE($GL$6," ",HB$9),'-RÅDATA_KVARTAL-'!$A$5:$DS$385,76,FALSE)&gt;0,VLOOKUP(CONCATENATE($GL$6," ",HB$9),'-RÅDATA_KVARTAL-'!$A$5:$DS$385,76,FALSE),"")</f>
        <v/>
      </c>
      <c r="HC64" s="156"/>
      <c r="HD64" s="156" t="str">
        <f>IF(VLOOKUP(CONCATENATE($GL$6," ",HD$9),'-RÅDATA_KVARTAL-'!$A$5:$DS$385,76,FALSE)&gt;0,VLOOKUP(CONCATENATE($GL$6," ",HD$9),'-RÅDATA_KVARTAL-'!$A$5:$DS$385,76,FALSE),"")</f>
        <v/>
      </c>
      <c r="HE64" s="156"/>
      <c r="HF64" s="156" t="str">
        <f>IF(VLOOKUP(CONCATENATE($GL$6," ",HF$9),'-RÅDATA_KVARTAL-'!$A$5:$DS$385,76,FALSE)&gt;0,VLOOKUP(CONCATENATE($GL$6," ",HF$9),'-RÅDATA_KVARTAL-'!$A$5:$DS$385,76,FALSE),"")</f>
        <v/>
      </c>
      <c r="HG64" s="156"/>
      <c r="HH64" s="156" t="str">
        <f>IF(VLOOKUP(CONCATENATE($GL$6," ",HH$9),'-RÅDATA_KVARTAL-'!$A$5:$DS$385,76,FALSE)&gt;0,VLOOKUP(CONCATENATE($GL$6," ",HH$9),'-RÅDATA_KVARTAL-'!$A$5:$DS$385,76,FALSE),"")</f>
        <v/>
      </c>
      <c r="HI64" s="156"/>
      <c r="HJ64" s="156" t="str">
        <f>IF(VLOOKUP(CONCATENATE($GL$6," ",HJ$9),'-RÅDATA_KVARTAL-'!$A$5:$DS$385,76,FALSE)&gt;0,VLOOKUP(CONCATENATE($GL$6," ",HJ$9),'-RÅDATA_KVARTAL-'!$A$5:$DS$385,76,FALSE),"")</f>
        <v/>
      </c>
      <c r="HK64" s="106"/>
      <c r="HL64" s="106"/>
      <c r="HM64" s="92" t="s">
        <v>470</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62</v>
      </c>
      <c r="E66" s="37">
        <f>IF(VLOOKUP(CONCATENATE($E$6," ",E$9),'-RÅDATA_KVARTAL-'!$A$5:$DS$385,80,FALSE)&gt;0,VLOOKUP(CONCATENATE($E$6," ",E$9),'-RÅDATA_KVARTAL-'!$A$5:$DS$385,80,FALSE),"")</f>
        <v>72570</v>
      </c>
      <c r="F66" s="157"/>
      <c r="G66" s="37">
        <f>IF(VLOOKUP(CONCATENATE($E$6," ",G$9),'-RÅDATA_KVARTAL-'!$A$5:$DS$385,80,FALSE)&gt;0,VLOOKUP(CONCATENATE($E$6," ",G$9),'-RÅDATA_KVARTAL-'!$A$5:$DS$385,80,FALSE),"")</f>
        <v>66499</v>
      </c>
      <c r="H66" s="37"/>
      <c r="I66" s="37">
        <f>IF(VLOOKUP(CONCATENATE($E$6," ",I$9),'-RÅDATA_KVARTAL-'!$A$5:$DS$385,80,FALSE)&gt;0,VLOOKUP(CONCATENATE($E$6," ",I$9),'-RÅDATA_KVARTAL-'!$A$5:$DS$385,80,FALSE),"")</f>
        <v>71147</v>
      </c>
      <c r="J66" s="37"/>
      <c r="K66" s="37">
        <f>IF(VLOOKUP(CONCATENATE($E$6," ",K$9),'-RÅDATA_KVARTAL-'!$A$5:$DS$385,80,FALSE)&gt;0,VLOOKUP(CONCATENATE($E$6," ",K$9),'-RÅDATA_KVARTAL-'!$A$5:$DS$385,80,FALSE),"")</f>
        <v>71027</v>
      </c>
      <c r="L66" s="37"/>
      <c r="M66" s="37">
        <f>IF(VLOOKUP(CONCATENATE($E$6," ",M$9),'-RÅDATA_KVARTAL-'!$A$5:$DS$385,80,FALSE)&gt;0,VLOOKUP(CONCATENATE($E$6," ",M$9),'-RÅDATA_KVARTAL-'!$A$5:$DS$385,80,FALSE),"")</f>
        <v>72273</v>
      </c>
      <c r="N66" s="37"/>
      <c r="O66" s="37">
        <f>IF(VLOOKUP(CONCATENATE($E$6," ",O$9),'-RÅDATA_KVARTAL-'!$A$5:$DS$385,80,FALSE)&gt;0,VLOOKUP(CONCATENATE($E$6," ",O$9),'-RÅDATA_KVARTAL-'!$A$5:$DS$385,80,FALSE),"")</f>
        <v>67222</v>
      </c>
      <c r="P66" s="37"/>
      <c r="Q66" s="37">
        <f>IF(VLOOKUP(CONCATENATE($E$6," ",Q$9),'-RÅDATA_KVARTAL-'!$A$5:$DS$385,80,FALSE)&gt;0,VLOOKUP(CONCATENATE($E$6," ",Q$9),'-RÅDATA_KVARTAL-'!$A$5:$DS$385,80,FALSE),"")</f>
        <v>64394</v>
      </c>
      <c r="R66" s="37"/>
      <c r="S66" s="37">
        <f>IF(VLOOKUP(CONCATENATE($E$6," ",S$9),'-RÅDATA_KVARTAL-'!$A$5:$DS$385,80,FALSE)&gt;0,VLOOKUP(CONCATENATE($E$6," ",S$9),'-RÅDATA_KVARTAL-'!$A$5:$DS$385,80,FALSE),"")</f>
        <v>71355</v>
      </c>
      <c r="T66" s="37"/>
      <c r="U66" s="37">
        <f>IF(VLOOKUP(CONCATENATE($E$6," ",U$9),'-RÅDATA_KVARTAL-'!$A$5:$DS$385,80,FALSE)&gt;0,VLOOKUP(CONCATENATE($E$6," ",U$9),'-RÅDATA_KVARTAL-'!$A$5:$DS$385,80,FALSE),"")</f>
        <v>71059</v>
      </c>
      <c r="V66" s="37"/>
      <c r="W66" s="37">
        <f>IF(VLOOKUP(CONCATENATE($E$6," ",W$9),'-RÅDATA_KVARTAL-'!$A$5:$DS$385,80,FALSE)&gt;0,VLOOKUP(CONCATENATE($E$6," ",W$9),'-RÅDATA_KVARTAL-'!$A$5:$DS$385,80,FALSE),"")</f>
        <v>74185</v>
      </c>
      <c r="X66" s="37"/>
      <c r="Y66" s="37">
        <f>IF(VLOOKUP(CONCATENATE($E$6," ",Y$9),'-RÅDATA_KVARTAL-'!$A$5:$DS$385,80,FALSE)&gt;0,VLOOKUP(CONCATENATE($E$6," ",Y$9),'-RÅDATA_KVARTAL-'!$A$5:$DS$385,80,FALSE),"")</f>
        <v>71400</v>
      </c>
      <c r="Z66" s="37"/>
      <c r="AA66" s="37">
        <f>IF(VLOOKUP(CONCATENATE($E$6," ",AA$9),'-RÅDATA_KVARTAL-'!$A$5:$DS$385,80,FALSE)&gt;0,VLOOKUP(CONCATENATE($E$6," ",AA$9),'-RÅDATA_KVARTAL-'!$A$5:$DS$385,80,FALSE),"")</f>
        <v>70371</v>
      </c>
      <c r="AB66" s="37"/>
      <c r="AC66" s="37">
        <f>IF(VLOOKUP(CONCATENATE($E$6," ",AC$9),'-RÅDATA_KVARTAL-'!$A$5:$DS$385,80,FALSE)&gt;0,VLOOKUP(CONCATENATE($E$6," ",AC$9),'-RÅDATA_KVARTAL-'!$A$5:$DS$385,80,FALSE),"")</f>
        <v>843502</v>
      </c>
      <c r="AD66" s="158"/>
      <c r="AE66" s="275"/>
      <c r="AF66" s="37">
        <f>IF(VLOOKUP(CONCATENATE($AF$6," ",AF$9),'-RÅDATA_KVARTAL-'!$A$5:$DS$385,80,FALSE)&gt;0,VLOOKUP(CONCATENATE($AF$6," ",AF$9),'-RÅDATA_KVARTAL-'!$A$5:$DS$385,80,FALSE),"")</f>
        <v>76799</v>
      </c>
      <c r="AG66" s="157"/>
      <c r="AH66" s="37">
        <f>IF(VLOOKUP(CONCATENATE($AF$6," ",AH$9),'-RÅDATA_KVARTAL-'!$A$5:$DS$385,80,FALSE)&gt;0,VLOOKUP(CONCATENATE($AF$6," ",AH$9),'-RÅDATA_KVARTAL-'!$A$5:$DS$385,80,FALSE),"")</f>
        <v>71481</v>
      </c>
      <c r="AI66" s="37"/>
      <c r="AJ66" s="37">
        <f>IF(VLOOKUP(CONCATENATE($AF$6," ",AJ$9),'-RÅDATA_KVARTAL-'!$A$5:$DS$385,80,FALSE)&gt;0,VLOOKUP(CONCATENATE($AF$6," ",AJ$9),'-RÅDATA_KVARTAL-'!$A$5:$DS$385,80,FALSE),"")</f>
        <v>78736</v>
      </c>
      <c r="AK66" s="37"/>
      <c r="AL66" s="37">
        <f>IF(VLOOKUP(CONCATENATE($AF$6," ",AL$9),'-RÅDATA_KVARTAL-'!$A$5:$DS$385,80,FALSE)&gt;0,VLOOKUP(CONCATENATE($AF$6," ",AL$9),'-RÅDATA_KVARTAL-'!$A$5:$DS$385,80,FALSE),"")</f>
        <v>74619</v>
      </c>
      <c r="AM66" s="37"/>
      <c r="AN66" s="37">
        <f>IF(VLOOKUP(CONCATENATE($AF$6," ",AN$9),'-RÅDATA_KVARTAL-'!$A$5:$DS$385,80,FALSE)&gt;0,VLOOKUP(CONCATENATE($AF$6," ",AN$9),'-RÅDATA_KVARTAL-'!$A$5:$DS$385,80,FALSE),"")</f>
        <v>76075</v>
      </c>
      <c r="AO66" s="37"/>
      <c r="AP66" s="37">
        <f>IF(VLOOKUP(CONCATENATE($AF$6," ",AP$9),'-RÅDATA_KVARTAL-'!$A$5:$DS$385,80,FALSE)&gt;0,VLOOKUP(CONCATENATE($AF$6," ",AP$9),'-RÅDATA_KVARTAL-'!$A$5:$DS$385,80,FALSE),"")</f>
        <v>68766</v>
      </c>
      <c r="AQ66" s="37"/>
      <c r="AR66" s="37">
        <f>IF(VLOOKUP(CONCATENATE($AF$6," ",AR$9),'-RÅDATA_KVARTAL-'!$A$5:$DS$385,80,FALSE)&gt;0,VLOOKUP(CONCATENATE($AF$6," ",AR$9),'-RÅDATA_KVARTAL-'!$A$5:$DS$385,80,FALSE),"")</f>
        <v>67663</v>
      </c>
      <c r="AS66" s="37"/>
      <c r="AT66" s="37">
        <f>IF(VLOOKUP(CONCATENATE($AF$6," ",AT$9),'-RÅDATA_KVARTAL-'!$A$5:$DS$385,80,FALSE)&gt;0,VLOOKUP(CONCATENATE($AF$6," ",AT$9),'-RÅDATA_KVARTAL-'!$A$5:$DS$385,80,FALSE),"")</f>
        <v>73072</v>
      </c>
      <c r="AU66" s="37"/>
      <c r="AV66" s="37">
        <f>IF(VLOOKUP(CONCATENATE($AF$6," ",AV$9),'-RÅDATA_KVARTAL-'!$A$5:$DS$385,80,FALSE)&gt;0,VLOOKUP(CONCATENATE($AF$6," ",AV$9),'-RÅDATA_KVARTAL-'!$A$5:$DS$385,80,FALSE),"")</f>
        <v>77625</v>
      </c>
      <c r="AW66" s="37"/>
      <c r="AX66" s="37">
        <f>IF(VLOOKUP(CONCATENATE($AF$6," ",AX$9),'-RÅDATA_KVARTAL-'!$A$5:$DS$385,80,FALSE)&gt;0,VLOOKUP(CONCATENATE($AF$6," ",AX$9),'-RÅDATA_KVARTAL-'!$A$5:$DS$385,80,FALSE),"")</f>
        <v>80769</v>
      </c>
      <c r="AY66" s="37"/>
      <c r="AZ66" s="37">
        <f>IF(VLOOKUP(CONCATENATE($AF$6," ",AZ$9),'-RÅDATA_KVARTAL-'!$A$5:$DS$385,80,FALSE)&gt;0,VLOOKUP(CONCATENATE($AF$6," ",AZ$9),'-RÅDATA_KVARTAL-'!$A$5:$DS$385,80,FALSE),"")</f>
        <v>75622</v>
      </c>
      <c r="BA66" s="37"/>
      <c r="BB66" s="37">
        <f>IF(VLOOKUP(CONCATENATE($AF$6," ",BB$9),'-RÅDATA_KVARTAL-'!$A$5:$DS$385,80,FALSE)&gt;0,VLOOKUP(CONCATENATE($AF$6," ",BB$9),'-RÅDATA_KVARTAL-'!$A$5:$DS$385,80,FALSE),"")</f>
        <v>76398</v>
      </c>
      <c r="BC66" s="37"/>
      <c r="BD66" s="37">
        <f>IF(VLOOKUP(CONCATENATE($AF$6," ",BD$9),'-RÅDATA_KVARTAL-'!$A$5:$DS$385,80,FALSE)&gt;0,VLOOKUP(CONCATENATE($AF$6," ",BD$9),'-RÅDATA_KVARTAL-'!$A$5:$DS$385,80,FALSE),"")</f>
        <v>897625</v>
      </c>
      <c r="BE66" s="158"/>
      <c r="BF66" s="275"/>
      <c r="BG66" s="37">
        <f>IF(VLOOKUP(CONCATENATE($BG$6," ",BG$9),'-RÅDATA_KVARTAL-'!$A$5:$DS$385,80,FALSE)&gt;0,VLOOKUP(CONCATENATE($BG$6," ",BG$9),'-RÅDATA_KVARTAL-'!$A$5:$DS$385,80,FALSE),"")</f>
        <v>77836</v>
      </c>
      <c r="BH66" s="157"/>
      <c r="BI66" s="37">
        <f>IF(VLOOKUP(CONCATENATE($BG$6," ",BI$9),'-RÅDATA_KVARTAL-'!$A$5:$DS$385,80,FALSE)&gt;0,VLOOKUP(CONCATENATE($BG$6," ",BI$9),'-RÅDATA_KVARTAL-'!$A$5:$DS$385,80,FALSE),"")</f>
        <v>72930</v>
      </c>
      <c r="BJ66" s="37"/>
      <c r="BK66" s="37">
        <f>IF(VLOOKUP(CONCATENATE($BG$6," ",BK$9),'-RÅDATA_KVARTAL-'!$A$5:$DS$385,80,FALSE)&gt;0,VLOOKUP(CONCATENATE($BG$6," ",BK$9),'-RÅDATA_KVARTAL-'!$A$5:$DS$385,80,FALSE),"")</f>
        <v>80988</v>
      </c>
      <c r="BL66" s="37"/>
      <c r="BM66" s="37">
        <f>IF(VLOOKUP(CONCATENATE($BG$6," ",BM$9),'-RÅDATA_KVARTAL-'!$A$5:$DS$385,80,FALSE)&gt;0,VLOOKUP(CONCATENATE($BG$6," ",BM$9),'-RÅDATA_KVARTAL-'!$A$5:$DS$385,80,FALSE),"")</f>
        <v>74751</v>
      </c>
      <c r="BN66" s="37"/>
      <c r="BO66" s="37">
        <f>IF(VLOOKUP(CONCATENATE($BG$6," ",BO$9),'-RÅDATA_KVARTAL-'!$A$5:$DS$385,80,FALSE)&gt;0,VLOOKUP(CONCATENATE($BG$6," ",BO$9),'-RÅDATA_KVARTAL-'!$A$5:$DS$385,80,FALSE),"")</f>
        <v>77255</v>
      </c>
      <c r="BP66" s="37"/>
      <c r="BQ66" s="37">
        <f>IF(VLOOKUP(CONCATENATE($BG$6," ",BQ$9),'-RÅDATA_KVARTAL-'!$A$5:$DS$385,80,FALSE)&gt;0,VLOOKUP(CONCATENATE($BG$6," ",BQ$9),'-RÅDATA_KVARTAL-'!$A$5:$DS$385,80,FALSE),"")</f>
        <v>76617</v>
      </c>
      <c r="BR66" s="37"/>
      <c r="BS66" s="37">
        <f>IF(VLOOKUP(CONCATENATE($BG$6," ",BS$9),'-RÅDATA_KVARTAL-'!$A$5:$DS$385,80,FALSE)&gt;0,VLOOKUP(CONCATENATE($BG$6," ",BS$9),'-RÅDATA_KVARTAL-'!$A$5:$DS$385,80,FALSE),"")</f>
        <v>71545</v>
      </c>
      <c r="BT66" s="37"/>
      <c r="BU66" s="37">
        <f>IF(VLOOKUP(CONCATENATE($BG$6," ",BU$9),'-RÅDATA_KVARTAL-'!$A$5:$DS$385,80,FALSE)&gt;0,VLOOKUP(CONCATENATE($BG$6," ",BU$9),'-RÅDATA_KVARTAL-'!$A$5:$DS$385,80,FALSE),"")</f>
        <v>75299</v>
      </c>
      <c r="BV66" s="37"/>
      <c r="BW66" s="37">
        <f>IF(VLOOKUP(CONCATENATE($BG$6," ",BW$9),'-RÅDATA_KVARTAL-'!$A$5:$DS$385,80,FALSE)&gt;0,VLOOKUP(CONCATENATE($BG$6," ",BW$9),'-RÅDATA_KVARTAL-'!$A$5:$DS$385,80,FALSE),"")</f>
        <v>79078</v>
      </c>
      <c r="BX66" s="37"/>
      <c r="BY66" s="37">
        <f>IF(VLOOKUP(CONCATENATE($BG$6," ",BY$9),'-RÅDATA_KVARTAL-'!$A$5:$DS$385,80,FALSE)&gt;0,VLOOKUP(CONCATENATE($BG$6," ",BY$9),'-RÅDATA_KVARTAL-'!$A$5:$DS$385,80,FALSE),"")</f>
        <v>80131</v>
      </c>
      <c r="BZ66" s="37"/>
      <c r="CA66" s="37">
        <f>IF(VLOOKUP(CONCATENATE($BG$6," ",CA$9),'-RÅDATA_KVARTAL-'!$A$5:$DS$385,80,FALSE)&gt;0,VLOOKUP(CONCATENATE($BG$6," ",CA$9),'-RÅDATA_KVARTAL-'!$A$5:$DS$385,80,FALSE),"")</f>
        <v>77376</v>
      </c>
      <c r="CB66" s="37"/>
      <c r="CC66" s="37">
        <f>IF(VLOOKUP(CONCATENATE($BG$6," ",CC$9),'-RÅDATA_KVARTAL-'!$A$5:$DS$385,80,FALSE)&gt;0,VLOOKUP(CONCATENATE($BG$6," ",CC$9),'-RÅDATA_KVARTAL-'!$A$5:$DS$385,80,FALSE),"")</f>
        <v>78273</v>
      </c>
      <c r="CD66" s="37"/>
      <c r="CE66" s="37">
        <f>IF(VLOOKUP(CONCATENATE($BG$6," ",CE$9),'-RÅDATA_KVARTAL-'!$A$5:$DS$385,80,FALSE)&gt;0,VLOOKUP(CONCATENATE($BG$6," ",CE$9),'-RÅDATA_KVARTAL-'!$A$5:$DS$385,80,FALSE),"")</f>
        <v>922079</v>
      </c>
      <c r="CF66" s="147"/>
      <c r="CG66" s="275"/>
      <c r="CH66" s="37">
        <f>IF(VLOOKUP(CONCATENATE($CH$6," ",CH$9),'-RÅDATA_KVARTAL-'!$A$5:$DS$385,80,FALSE)&gt;0,VLOOKUP(CONCATENATE($CH$6," ",CH$9),'-RÅDATA_KVARTAL-'!$A$5:$DS$385,80,FALSE),"")</f>
        <v>77426</v>
      </c>
      <c r="CI66" s="157"/>
      <c r="CJ66" s="37">
        <f>IF(VLOOKUP(CONCATENATE($CH$6," ",CJ$9),'-RÅDATA_KVARTAL-'!$A$5:$DS$385,80,FALSE)&gt;0,VLOOKUP(CONCATENATE($CH$6," ",CJ$9),'-RÅDATA_KVARTAL-'!$A$5:$DS$385,80,FALSE),"")</f>
        <v>76647</v>
      </c>
      <c r="CK66" s="37"/>
      <c r="CL66" s="37">
        <f>IF(VLOOKUP(CONCATENATE($CH$6," ",CL$9),'-RÅDATA_KVARTAL-'!$A$5:$DS$385,80,FALSE)&gt;0,VLOOKUP(CONCATENATE($CH$6," ",CL$9),'-RÅDATA_KVARTAL-'!$A$5:$DS$385,80,FALSE),"")</f>
        <v>80882</v>
      </c>
      <c r="CM66" s="37"/>
      <c r="CN66" s="37">
        <f>IF(VLOOKUP(CONCATENATE($CH$6," ",CN$9),'-RÅDATA_KVARTAL-'!$A$5:$DS$385,80,FALSE)&gt;0,VLOOKUP(CONCATENATE($CH$6," ",CN$9),'-RÅDATA_KVARTAL-'!$A$5:$DS$385,80,FALSE),"")</f>
        <v>79839</v>
      </c>
      <c r="CO66" s="37"/>
      <c r="CP66" s="37">
        <f>IF(VLOOKUP(CONCATENATE($CH$6," ",CP$9),'-RÅDATA_KVARTAL-'!$A$5:$DS$385,80,FALSE)&gt;0,VLOOKUP(CONCATENATE($CH$6," ",CP$9),'-RÅDATA_KVARTAL-'!$A$5:$DS$385,80,FALSE),"")</f>
        <v>80659</v>
      </c>
      <c r="CQ66" s="37"/>
      <c r="CR66" s="37">
        <f>IF(VLOOKUP(CONCATENATE($CH$6," ",CR$9),'-RÅDATA_KVARTAL-'!$A$5:$DS$385,80,FALSE)&gt;0,VLOOKUP(CONCATENATE($CH$6," ",CR$9),'-RÅDATA_KVARTAL-'!$A$5:$DS$385,80,FALSE),"")</f>
        <v>76410</v>
      </c>
      <c r="CS66" s="37"/>
      <c r="CT66" s="37">
        <f>IF(VLOOKUP(CONCATENATE($CH$6," ",CT$9),'-RÅDATA_KVARTAL-'!$A$5:$DS$385,80,FALSE)&gt;0,VLOOKUP(CONCATENATE($CH$6," ",CT$9),'-RÅDATA_KVARTAL-'!$A$5:$DS$385,80,FALSE),"")</f>
        <v>71914</v>
      </c>
      <c r="CU66" s="37"/>
      <c r="CV66" s="37">
        <f>IF(VLOOKUP(CONCATENATE($CH$6," ",CV$9),'-RÅDATA_KVARTAL-'!$A$5:$DS$385,80,FALSE)&gt;0,VLOOKUP(CONCATENATE($CH$6," ",CV$9),'-RÅDATA_KVARTAL-'!$A$5:$DS$385,80,FALSE),"")</f>
        <v>78772</v>
      </c>
      <c r="CW66" s="37"/>
      <c r="CX66" s="37">
        <f>IF(VLOOKUP(CONCATENATE($CH$6," ",CX$9),'-RÅDATA_KVARTAL-'!$A$5:$DS$385,80,FALSE)&gt;0,VLOOKUP(CONCATENATE($CH$6," ",CX$9),'-RÅDATA_KVARTAL-'!$A$5:$DS$385,80,FALSE),"")</f>
        <v>79872</v>
      </c>
      <c r="CY66" s="37"/>
      <c r="CZ66" s="37">
        <f>IF(VLOOKUP(CONCATENATE($CH$6," ",CZ$9),'-RÅDATA_KVARTAL-'!$A$5:$DS$385,80,FALSE)&gt;0,VLOOKUP(CONCATENATE($CH$6," ",CZ$9),'-RÅDATA_KVARTAL-'!$A$5:$DS$385,80,FALSE),"")</f>
        <v>80157</v>
      </c>
      <c r="DA66" s="37"/>
      <c r="DB66" s="37">
        <f>IF(VLOOKUP(CONCATENATE($CH$6," ",DB$9),'-RÅDATA_KVARTAL-'!$A$5:$DS$385,80,FALSE)&gt;0,VLOOKUP(CONCATENATE($CH$6," ",DB$9),'-RÅDATA_KVARTAL-'!$A$5:$DS$385,80,FALSE),"")</f>
        <v>76609</v>
      </c>
      <c r="DC66" s="37"/>
      <c r="DD66" s="37">
        <f>IF(VLOOKUP(CONCATENATE($CH$6," ",DD$9),'-RÅDATA_KVARTAL-'!$A$5:$DS$385,80,FALSE)&gt;0,VLOOKUP(CONCATENATE($CH$6," ",DD$9),'-RÅDATA_KVARTAL-'!$A$5:$DS$385,80,FALSE),"")</f>
        <v>79816</v>
      </c>
      <c r="DE66" s="37"/>
      <c r="DF66" s="37">
        <f>IF(VLOOKUP(CONCATENATE($CH$6," ",DF$9),'-RÅDATA_KVARTAL-'!$A$5:$DS$385,80,FALSE)&gt;0,VLOOKUP(CONCATENATE($CH$6," ",DF$9),'-RÅDATA_KVARTAL-'!$A$5:$DS$385,80,FALSE),"")</f>
        <v>939003</v>
      </c>
      <c r="DG66" s="147"/>
      <c r="DH66" s="275"/>
      <c r="DI66" s="37">
        <f>IF(VLOOKUP(CONCATENATE($DI$6," ",DI$9),'-RÅDATA_KVARTAL-'!$A$5:$DS$385,80,FALSE)&gt;0,VLOOKUP(CONCATENATE($DI$6," ",DI$9),'-RÅDATA_KVARTAL-'!$A$5:$DS$385,80,FALSE),"")</f>
        <v>81843</v>
      </c>
      <c r="DJ66" s="157"/>
      <c r="DK66" s="37">
        <f>IF(VLOOKUP(CONCATENATE($DI$6," ",DK$9),'-RÅDATA_KVARTAL-'!$A$5:$DS$385,80,FALSE)&gt;0,VLOOKUP(CONCATENATE($DI$6," ",DK$9),'-RÅDATA_KVARTAL-'!$A$5:$DS$385,80,FALSE),"")</f>
        <v>76605</v>
      </c>
      <c r="DL66" s="37"/>
      <c r="DM66" s="37">
        <f>IF(VLOOKUP(CONCATENATE($DI$6," ",DM$9),'-RÅDATA_KVARTAL-'!$A$5:$DS$385,80,FALSE)&gt;0,VLOOKUP(CONCATENATE($DI$6," ",DM$9),'-RÅDATA_KVARTAL-'!$A$5:$DS$385,80,FALSE),"")</f>
        <v>85573</v>
      </c>
      <c r="DN66" s="37"/>
      <c r="DO66" s="37">
        <f>IF(VLOOKUP(CONCATENATE($DI$6," ",DO$9),'-RÅDATA_KVARTAL-'!$A$5:$DS$385,80,FALSE)&gt;0,VLOOKUP(CONCATENATE($DI$6," ",DO$9),'-RÅDATA_KVARTAL-'!$A$5:$DS$385,80,FALSE),"")</f>
        <v>77157</v>
      </c>
      <c r="DP66" s="37"/>
      <c r="DQ66" s="37">
        <f>IF(VLOOKUP(CONCATENATE($DI$6," ",DQ$9),'-RÅDATA_KVARTAL-'!$A$5:$DS$385,80,FALSE)&gt;0,VLOOKUP(CONCATENATE($DI$6," ",DQ$9),'-RÅDATA_KVARTAL-'!$A$5:$DS$385,80,FALSE),"")</f>
        <v>81851</v>
      </c>
      <c r="DR66" s="37"/>
      <c r="DS66" s="37">
        <f>IF(VLOOKUP(CONCATENATE($DI$6," ",DS$9),'-RÅDATA_KVARTAL-'!$A$5:$DS$385,80,FALSE)&gt;0,VLOOKUP(CONCATENATE($DI$6," ",DS$9),'-RÅDATA_KVARTAL-'!$A$5:$DS$385,80,FALSE),"")</f>
        <v>77977</v>
      </c>
      <c r="DT66" s="37"/>
      <c r="DU66" s="37" t="str">
        <f>IF(VLOOKUP(CONCATENATE($DI$6," ",DU$9),'-RÅDATA_KVARTAL-'!$A$5:$DS$385,80,FALSE)&gt;0,VLOOKUP(CONCATENATE($DI$6," ",DU$9),'-RÅDATA_KVARTAL-'!$A$5:$DS$385,80,FALSE),"")</f>
        <v/>
      </c>
      <c r="DV66" s="37"/>
      <c r="DW66" s="37" t="str">
        <f>IF(VLOOKUP(CONCATENATE($DI$6," ",DW$9),'-RÅDATA_KVARTAL-'!$A$5:$DS$385,80,FALSE)&gt;0,VLOOKUP(CONCATENATE($DI$6," ",DW$9),'-RÅDATA_KVARTAL-'!$A$5:$DS$385,80,FALSE),"")</f>
        <v/>
      </c>
      <c r="DX66" s="37"/>
      <c r="DY66" s="37" t="str">
        <f>IF(VLOOKUP(CONCATENATE($DI$6," ",DY$9),'-RÅDATA_KVARTAL-'!$A$5:$DS$385,80,FALSE)&gt;0,VLOOKUP(CONCATENATE($DI$6," ",DY$9),'-RÅDATA_KVARTAL-'!$A$5:$DS$385,80,FALSE),"")</f>
        <v/>
      </c>
      <c r="DZ66" s="37"/>
      <c r="EA66" s="37" t="str">
        <f>IF(VLOOKUP(CONCATENATE($DI$6," ",EA$9),'-RÅDATA_KVARTAL-'!$A$5:$DS$385,80,FALSE)&gt;0,VLOOKUP(CONCATENATE($DI$6," ",EA$9),'-RÅDATA_KVARTAL-'!$A$5:$DS$385,80,FALSE),"")</f>
        <v/>
      </c>
      <c r="EB66" s="37"/>
      <c r="EC66" s="37" t="str">
        <f>IF(VLOOKUP(CONCATENATE($DI$6," ",EC$9),'-RÅDATA_KVARTAL-'!$A$5:$DS$385,80,FALSE)&gt;0,VLOOKUP(CONCATENATE($DI$6," ",EC$9),'-RÅDATA_KVARTAL-'!$A$5:$DS$385,80,FALSE),"")</f>
        <v/>
      </c>
      <c r="ED66" s="37"/>
      <c r="EE66" s="37" t="str">
        <f>IF(VLOOKUP(CONCATENATE($DI$6," ",EE$9),'-RÅDATA_KVARTAL-'!$A$5:$DS$385,80,FALSE)&gt;0,VLOOKUP(CONCATENATE($DI$6," ",EE$9),'-RÅDATA_KVARTAL-'!$A$5:$DS$385,80,FALSE),"")</f>
        <v/>
      </c>
      <c r="EF66" s="37"/>
      <c r="EG66" s="37">
        <f>IF(VLOOKUP(CONCATENATE($DI$6," ",EG$9),'-RÅDATA_KVARTAL-'!$A$5:$DS$385,80,FALSE)&gt;0,VLOOKUP(CONCATENATE($DI$6," ",EG$9),'-RÅDATA_KVARTAL-'!$A$5:$DS$385,80,FALSE),"")</f>
        <v>481006</v>
      </c>
      <c r="EH66" s="147"/>
      <c r="EI66" s="275"/>
      <c r="EJ66" s="37" t="str">
        <f>IF(VLOOKUP(CONCATENATE($EJ$6," ",EJ$9),'-RÅDATA_KVARTAL-'!$A$5:$DS$385,80,FALSE)&gt;0,VLOOKUP(CONCATENATE($EJ$6," ",EJ$9),'-RÅDATA_KVARTAL-'!$A$5:$DS$385,80,FALSE),"")</f>
        <v/>
      </c>
      <c r="EK66" s="157"/>
      <c r="EL66" s="37" t="str">
        <f>IF(VLOOKUP(CONCATENATE($EJ$6," ",EL$9),'-RÅDATA_KVARTAL-'!$A$5:$DS$385,80,FALSE)&gt;0,VLOOKUP(CONCATENATE($EJ$6," ",EL$9),'-RÅDATA_KVARTAL-'!$A$5:$DS$385,80,FALSE),"")</f>
        <v/>
      </c>
      <c r="EM66" s="37"/>
      <c r="EN66" s="37" t="str">
        <f>IF(VLOOKUP(CONCATENATE($EJ$6," ",EN$9),'-RÅDATA_KVARTAL-'!$A$5:$DS$385,80,FALSE)&gt;0,VLOOKUP(CONCATENATE($EJ$6," ",EN$9),'-RÅDATA_KVARTAL-'!$A$5:$DS$385,80,FALSE),"")</f>
        <v/>
      </c>
      <c r="EO66" s="37"/>
      <c r="EP66" s="37" t="str">
        <f>IF(VLOOKUP(CONCATENATE($EJ$6," ",EP$9),'-RÅDATA_KVARTAL-'!$A$5:$DS$385,80,FALSE)&gt;0,VLOOKUP(CONCATENATE($EJ$6," ",EP$9),'-RÅDATA_KVARTAL-'!$A$5:$DS$385,80,FALSE),"")</f>
        <v/>
      </c>
      <c r="EQ66" s="37"/>
      <c r="ER66" s="37" t="str">
        <f>IF(VLOOKUP(CONCATENATE($EJ$6," ",ER$9),'-RÅDATA_KVARTAL-'!$A$5:$DS$385,80,FALSE)&gt;0,VLOOKUP(CONCATENATE($EJ$6," ",ER$9),'-RÅDATA_KVARTAL-'!$A$5:$DS$385,80,FALSE),"")</f>
        <v/>
      </c>
      <c r="ES66" s="37"/>
      <c r="ET66" s="37" t="str">
        <f>IF(VLOOKUP(CONCATENATE($EJ$6," ",ET$9),'-RÅDATA_KVARTAL-'!$A$5:$DS$385,80,FALSE)&gt;0,VLOOKUP(CONCATENATE($EJ$6," ",ET$9),'-RÅDATA_KVARTAL-'!$A$5:$DS$385,80,FALSE),"")</f>
        <v/>
      </c>
      <c r="EU66" s="37"/>
      <c r="EV66" s="37" t="str">
        <f>IF(VLOOKUP(CONCATENATE($EJ$6," ",EV$9),'-RÅDATA_KVARTAL-'!$A$5:$DS$385,80,FALSE)&gt;0,VLOOKUP(CONCATENATE($EJ$6," ",EV$9),'-RÅDATA_KVARTAL-'!$A$5:$DS$385,80,FALSE),"")</f>
        <v/>
      </c>
      <c r="EW66" s="37"/>
      <c r="EX66" s="37" t="str">
        <f>IF(VLOOKUP(CONCATENATE($EJ$6," ",EX$9),'-RÅDATA_KVARTAL-'!$A$5:$DS$385,80,FALSE)&gt;0,VLOOKUP(CONCATENATE($EJ$6," ",EX$9),'-RÅDATA_KVARTAL-'!$A$5:$DS$385,80,FALSE),"")</f>
        <v/>
      </c>
      <c r="EY66" s="37"/>
      <c r="EZ66" s="37" t="str">
        <f>IF(VLOOKUP(CONCATENATE($EJ$6," ",EZ$9),'-RÅDATA_KVARTAL-'!$A$5:$DS$385,80,FALSE)&gt;0,VLOOKUP(CONCATENATE($EJ$6," ",EZ$9),'-RÅDATA_KVARTAL-'!$A$5:$DS$385,80,FALSE),"")</f>
        <v/>
      </c>
      <c r="FA66" s="37"/>
      <c r="FB66" s="37" t="str">
        <f>IF(VLOOKUP(CONCATENATE($EJ$6," ",FB$9),'-RÅDATA_KVARTAL-'!$A$5:$DS$385,80,FALSE)&gt;0,VLOOKUP(CONCATENATE($EJ$6," ",FB$9),'-RÅDATA_KVARTAL-'!$A$5:$DS$385,80,FALSE),"")</f>
        <v/>
      </c>
      <c r="FC66" s="37"/>
      <c r="FD66" s="37" t="str">
        <f>IF(VLOOKUP(CONCATENATE($EJ$6," ",FD$9),'-RÅDATA_KVARTAL-'!$A$5:$DS$385,80,FALSE)&gt;0,VLOOKUP(CONCATENATE($EJ$6," ",FD$9),'-RÅDATA_KVARTAL-'!$A$5:$DS$385,80,FALSE),"")</f>
        <v/>
      </c>
      <c r="FE66" s="37"/>
      <c r="FF66" s="37" t="str">
        <f>IF(VLOOKUP(CONCATENATE($EJ$6," ",FF$9),'-RÅDATA_KVARTAL-'!$A$5:$DS$385,80,FALSE)&gt;0,VLOOKUP(CONCATENATE($EJ$6," ",FF$9),'-RÅDATA_KVARTAL-'!$A$5:$DS$385,80,FALSE),"")</f>
        <v/>
      </c>
      <c r="FG66" s="37"/>
      <c r="FH66" s="37" t="str">
        <f>IF(VLOOKUP(CONCATENATE($EJ$6," ",FH$9),'-RÅDATA_KVARTAL-'!$A$5:$DS$385,80,FALSE)&gt;0,VLOOKUP(CONCATENATE($EJ$6," ",FH$9),'-RÅDATA_KVARTAL-'!$A$5:$DS$385,80,FALSE),"")</f>
        <v/>
      </c>
      <c r="FI66" s="147"/>
      <c r="FJ66" s="275"/>
      <c r="FK66" s="37" t="str">
        <f>IF(VLOOKUP(CONCATENATE($FK$6," ",FK$9),'-RÅDATA_KVARTAL-'!$A$5:$DS$385,80,FALSE)&gt;0,VLOOKUP(CONCATENATE($FK$6," ",FK$9),'-RÅDATA_KVARTAL-'!$A$5:$DS$385,80,FALSE),"")</f>
        <v/>
      </c>
      <c r="FL66" s="157"/>
      <c r="FM66" s="37" t="str">
        <f>IF(VLOOKUP(CONCATENATE($FK$6," ",FM$9),'-RÅDATA_KVARTAL-'!$A$5:$DS$385,80,FALSE)&gt;0,VLOOKUP(CONCATENATE($FK$6," ",FM$9),'-RÅDATA_KVARTAL-'!$A$5:$DS$385,80,FALSE),"")</f>
        <v/>
      </c>
      <c r="FN66" s="37"/>
      <c r="FO66" s="37" t="str">
        <f>IF(VLOOKUP(CONCATENATE($FK$6," ",FO$9),'-RÅDATA_KVARTAL-'!$A$5:$DS$385,80,FALSE)&gt;0,VLOOKUP(CONCATENATE($FK$6," ",FO$9),'-RÅDATA_KVARTAL-'!$A$5:$DS$385,80,FALSE),"")</f>
        <v/>
      </c>
      <c r="FP66" s="37"/>
      <c r="FQ66" s="37" t="str">
        <f>IF(VLOOKUP(CONCATENATE($FK$6," ",FQ$9),'-RÅDATA_KVARTAL-'!$A$5:$DS$385,80,FALSE)&gt;0,VLOOKUP(CONCATENATE($FK$6," ",FQ$9),'-RÅDATA_KVARTAL-'!$A$5:$DS$385,80,FALSE),"")</f>
        <v/>
      </c>
      <c r="FR66" s="37"/>
      <c r="FS66" s="37" t="str">
        <f>IF(VLOOKUP(CONCATENATE($FK$6," ",FS$9),'-RÅDATA_KVARTAL-'!$A$5:$DS$385,80,FALSE)&gt;0,VLOOKUP(CONCATENATE($FK$6," ",FS$9),'-RÅDATA_KVARTAL-'!$A$5:$DS$385,80,FALSE),"")</f>
        <v/>
      </c>
      <c r="FT66" s="37"/>
      <c r="FU66" s="37" t="str">
        <f>IF(VLOOKUP(CONCATENATE($FK$6," ",FU$9),'-RÅDATA_KVARTAL-'!$A$5:$DS$385,80,FALSE)&gt;0,VLOOKUP(CONCATENATE($FK$6," ",FU$9),'-RÅDATA_KVARTAL-'!$A$5:$DS$385,80,FALSE),"")</f>
        <v/>
      </c>
      <c r="FV66" s="37"/>
      <c r="FW66" s="37" t="str">
        <f>IF(VLOOKUP(CONCATENATE($FK$6," ",FW$9),'-RÅDATA_KVARTAL-'!$A$5:$DS$385,80,FALSE)&gt;0,VLOOKUP(CONCATENATE($FK$6," ",FW$9),'-RÅDATA_KVARTAL-'!$A$5:$DS$385,80,FALSE),"")</f>
        <v/>
      </c>
      <c r="FX66" s="37"/>
      <c r="FY66" s="37" t="str">
        <f>IF(VLOOKUP(CONCATENATE($FK$6," ",FY$9),'-RÅDATA_KVARTAL-'!$A$5:$DS$385,80,FALSE)&gt;0,VLOOKUP(CONCATENATE($FK$6," ",FY$9),'-RÅDATA_KVARTAL-'!$A$5:$DS$385,80,FALSE),"")</f>
        <v/>
      </c>
      <c r="FZ66" s="37"/>
      <c r="GA66" s="37" t="str">
        <f>IF(VLOOKUP(CONCATENATE($FK$6," ",GA$9),'-RÅDATA_KVARTAL-'!$A$5:$DS$385,80,FALSE)&gt;0,VLOOKUP(CONCATENATE($FK$6," ",GA$9),'-RÅDATA_KVARTAL-'!$A$5:$DS$385,80,FALSE),"")</f>
        <v/>
      </c>
      <c r="GB66" s="37"/>
      <c r="GC66" s="37" t="str">
        <f>IF(VLOOKUP(CONCATENATE($FK$6," ",GC$9),'-RÅDATA_KVARTAL-'!$A$5:$DS$385,80,FALSE)&gt;0,VLOOKUP(CONCATENATE($FK$6," ",GC$9),'-RÅDATA_KVARTAL-'!$A$5:$DS$385,80,FALSE),"")</f>
        <v/>
      </c>
      <c r="GD66" s="37"/>
      <c r="GE66" s="37" t="str">
        <f>IF(VLOOKUP(CONCATENATE($FK$6," ",GE$9),'-RÅDATA_KVARTAL-'!$A$5:$DS$385,80,FALSE)&gt;0,VLOOKUP(CONCATENATE($FK$6," ",GE$9),'-RÅDATA_KVARTAL-'!$A$5:$DS$385,80,FALSE),"")</f>
        <v/>
      </c>
      <c r="GF66" s="37"/>
      <c r="GG66" s="37" t="str">
        <f>IF(VLOOKUP(CONCATENATE($FK$6," ",GG$9),'-RÅDATA_KVARTAL-'!$A$5:$DS$385,80,FALSE)&gt;0,VLOOKUP(CONCATENATE($FK$6," ",GG$9),'-RÅDATA_KVARTAL-'!$A$5:$DS$385,80,FALSE),"")</f>
        <v/>
      </c>
      <c r="GH66" s="37"/>
      <c r="GI66" s="37" t="str">
        <f>IF(VLOOKUP(CONCATENATE($FK$6," ",GI$9),'-RÅDATA_KVARTAL-'!$A$5:$DS$385,80,FALSE)&gt;0,VLOOKUP(CONCATENATE($FK$6," ",GI$9),'-RÅDATA_KVARTAL-'!$A$5:$DS$385,80,FALSE),"")</f>
        <v/>
      </c>
      <c r="GJ66" s="147"/>
      <c r="GK66" s="275"/>
      <c r="GL66" s="37" t="str">
        <f>IF(VLOOKUP(CONCATENATE($GL$6," ",GL$9),'-RÅDATA_KVARTAL-'!$A$5:$DS$385,80,FALSE)&gt;0,VLOOKUP(CONCATENATE($GL$6," ",GL$9),'-RÅDATA_KVARTAL-'!$A$5:$DS$385,80,FALSE),"")</f>
        <v/>
      </c>
      <c r="GM66" s="157"/>
      <c r="GN66" s="37" t="str">
        <f>IF(VLOOKUP(CONCATENATE($GL$6," ",GN$9),'-RÅDATA_KVARTAL-'!$A$5:$DS$385,80,FALSE)&gt;0,VLOOKUP(CONCATENATE($GL$6," ",GN$9),'-RÅDATA_KVARTAL-'!$A$5:$DS$385,80,FALSE),"")</f>
        <v/>
      </c>
      <c r="GO66" s="37"/>
      <c r="GP66" s="37" t="str">
        <f>IF(VLOOKUP(CONCATENATE($GL$6," ",GP$9),'-RÅDATA_KVARTAL-'!$A$5:$DS$385,80,FALSE)&gt;0,VLOOKUP(CONCATENATE($GL$6," ",GP$9),'-RÅDATA_KVARTAL-'!$A$5:$DS$385,80,FALSE),"")</f>
        <v/>
      </c>
      <c r="GQ66" s="37"/>
      <c r="GR66" s="37" t="str">
        <f>IF(VLOOKUP(CONCATENATE($GL$6," ",GR$9),'-RÅDATA_KVARTAL-'!$A$5:$DS$385,80,FALSE)&gt;0,VLOOKUP(CONCATENATE($GL$6," ",GR$9),'-RÅDATA_KVARTAL-'!$A$5:$DS$385,80,FALSE),"")</f>
        <v/>
      </c>
      <c r="GS66" s="37"/>
      <c r="GT66" s="37" t="str">
        <f>IF(VLOOKUP(CONCATENATE($GL$6," ",GT$9),'-RÅDATA_KVARTAL-'!$A$5:$DS$385,80,FALSE)&gt;0,VLOOKUP(CONCATENATE($GL$6," ",GT$9),'-RÅDATA_KVARTAL-'!$A$5:$DS$385,80,FALSE),"")</f>
        <v/>
      </c>
      <c r="GU66" s="37"/>
      <c r="GV66" s="37" t="str">
        <f>IF(VLOOKUP(CONCATENATE($GL$6," ",GV$9),'-RÅDATA_KVARTAL-'!$A$5:$DS$385,80,FALSE)&gt;0,VLOOKUP(CONCATENATE($GL$6," ",GV$9),'-RÅDATA_KVARTAL-'!$A$5:$DS$385,80,FALSE),"")</f>
        <v/>
      </c>
      <c r="GW66" s="37"/>
      <c r="GX66" s="37" t="str">
        <f>IF(VLOOKUP(CONCATENATE($GL$6," ",GX$9),'-RÅDATA_KVARTAL-'!$A$5:$DS$385,80,FALSE)&gt;0,VLOOKUP(CONCATENATE($GL$6," ",GX$9),'-RÅDATA_KVARTAL-'!$A$5:$DS$385,80,FALSE),"")</f>
        <v/>
      </c>
      <c r="GY66" s="37"/>
      <c r="GZ66" s="37" t="str">
        <f>IF(VLOOKUP(CONCATENATE($GL$6," ",GZ$9),'-RÅDATA_KVARTAL-'!$A$5:$DS$385,80,FALSE)&gt;0,VLOOKUP(CONCATENATE($GL$6," ",GZ$9),'-RÅDATA_KVARTAL-'!$A$5:$DS$385,80,FALSE),"")</f>
        <v/>
      </c>
      <c r="HA66" s="37"/>
      <c r="HB66" s="37" t="str">
        <f>IF(VLOOKUP(CONCATENATE($GL$6," ",HB$9),'-RÅDATA_KVARTAL-'!$A$5:$DS$385,80,FALSE)&gt;0,VLOOKUP(CONCATENATE($GL$6," ",HB$9),'-RÅDATA_KVARTAL-'!$A$5:$DS$385,80,FALSE),"")</f>
        <v/>
      </c>
      <c r="HC66" s="37"/>
      <c r="HD66" s="37" t="str">
        <f>IF(VLOOKUP(CONCATENATE($GL$6," ",HD$9),'-RÅDATA_KVARTAL-'!$A$5:$DS$385,80,FALSE)&gt;0,VLOOKUP(CONCATENATE($GL$6," ",HD$9),'-RÅDATA_KVARTAL-'!$A$5:$DS$385,80,FALSE),"")</f>
        <v/>
      </c>
      <c r="HE66" s="37"/>
      <c r="HF66" s="37" t="str">
        <f>IF(VLOOKUP(CONCATENATE($GL$6," ",HF$9),'-RÅDATA_KVARTAL-'!$A$5:$DS$385,80,FALSE)&gt;0,VLOOKUP(CONCATENATE($GL$6," ",HF$9),'-RÅDATA_KVARTAL-'!$A$5:$DS$385,80,FALSE),"")</f>
        <v/>
      </c>
      <c r="HG66" s="37"/>
      <c r="HH66" s="37" t="str">
        <f>IF(VLOOKUP(CONCATENATE($GL$6," ",HH$9),'-RÅDATA_KVARTAL-'!$A$5:$DS$385,80,FALSE)&gt;0,VLOOKUP(CONCATENATE($GL$6," ",HH$9),'-RÅDATA_KVARTAL-'!$A$5:$DS$385,80,FALSE),"")</f>
        <v/>
      </c>
      <c r="HI66" s="37"/>
      <c r="HJ66" s="37" t="str">
        <f>IF(VLOOKUP(CONCATENATE($GL$6," ",HJ$9),'-RÅDATA_KVARTAL-'!$A$5:$DS$385,80,FALSE)&gt;0,VLOOKUP(CONCATENATE($GL$6," ",HJ$9),'-RÅDATA_KVARTAL-'!$A$5:$DS$385,80,FALSE),"")</f>
        <v/>
      </c>
      <c r="HK66" s="147"/>
      <c r="HL66" s="148"/>
      <c r="HM66" s="103" t="s">
        <v>471</v>
      </c>
      <c r="HN66" s="15"/>
    </row>
    <row r="67" spans="2:223" s="15" customFormat="1" ht="10.5" customHeight="1" x14ac:dyDescent="0.2">
      <c r="B67" s="90">
        <v>13</v>
      </c>
      <c r="C67" s="90"/>
      <c r="D67" s="92" t="s">
        <v>78</v>
      </c>
      <c r="E67" s="156">
        <f>IF(VLOOKUP(CONCATENATE($E$6," ",E$9),'-RÅDATA_KVARTAL-'!$A$5:$DS$385,84,FALSE)&gt;0,VLOOKUP(CONCATENATE($E$6," ",E$9),'-RÅDATA_KVARTAL-'!$A$5:$DS$385,84,FALSE),"")</f>
        <v>97.148594377510051</v>
      </c>
      <c r="F67" s="120"/>
      <c r="G67" s="156">
        <f>IF(VLOOKUP(CONCATENATE($E$6," ",G$9),'-RÅDATA_KVARTAL-'!$A$5:$DS$385,84,FALSE)&gt;0,VLOOKUP(CONCATENATE($E$6," ",G$9),'-RÅDATA_KVARTAL-'!$A$5:$DS$385,84,FALSE),"")</f>
        <v>97.654781484962399</v>
      </c>
      <c r="H67" s="156"/>
      <c r="I67" s="156">
        <f>IF(VLOOKUP(CONCATENATE($E$6," ",I$9),'-RÅDATA_KVARTAL-'!$A$5:$DS$385,84,FALSE)&gt;0,VLOOKUP(CONCATENATE($E$6," ",I$9),'-RÅDATA_KVARTAL-'!$A$5:$DS$385,84,FALSE),"")</f>
        <v>97.719999450602273</v>
      </c>
      <c r="J67" s="156"/>
      <c r="K67" s="156">
        <f>IF(VLOOKUP(CONCATENATE($E$6," ",K$9),'-RÅDATA_KVARTAL-'!$A$5:$DS$385,84,FALSE)&gt;0,VLOOKUP(CONCATENATE($E$6," ",K$9),'-RÅDATA_KVARTAL-'!$A$5:$DS$385,84,FALSE),"")</f>
        <v>97.776768260785772</v>
      </c>
      <c r="L67" s="156"/>
      <c r="M67" s="156">
        <f>IF(VLOOKUP(CONCATENATE($E$6," ",M$9),'-RÅDATA_KVARTAL-'!$A$5:$DS$385,84,FALSE)&gt;0,VLOOKUP(CONCATENATE($E$6," ",M$9),'-RÅDATA_KVARTAL-'!$A$5:$DS$385,84,FALSE),"")</f>
        <v>97.675455786358171</v>
      </c>
      <c r="N67" s="156"/>
      <c r="O67" s="156">
        <f>IF(VLOOKUP(CONCATENATE($E$6," ",O$9),'-RÅDATA_KVARTAL-'!$A$5:$DS$385,84,FALSE)&gt;0,VLOOKUP(CONCATENATE($E$6," ",O$9),'-RÅDATA_KVARTAL-'!$A$5:$DS$385,84,FALSE),"")</f>
        <v>97.884237349836184</v>
      </c>
      <c r="P67" s="156"/>
      <c r="Q67" s="156">
        <f>IF(VLOOKUP(CONCATENATE($E$6," ",Q$9),'-RÅDATA_KVARTAL-'!$A$5:$DS$385,84,FALSE)&gt;0,VLOOKUP(CONCATENATE($E$6," ",Q$9),'-RÅDATA_KVARTAL-'!$A$5:$DS$385,84,FALSE),"")</f>
        <v>97.790399246761524</v>
      </c>
      <c r="R67" s="156"/>
      <c r="S67" s="156">
        <f>IF(VLOOKUP(CONCATENATE($E$6," ",S$9),'-RÅDATA_KVARTAL-'!$A$5:$DS$385,84,FALSE)&gt;0,VLOOKUP(CONCATENATE($E$6," ",S$9),'-RÅDATA_KVARTAL-'!$A$5:$DS$385,84,FALSE),"")</f>
        <v>98.104050375340279</v>
      </c>
      <c r="T67" s="156"/>
      <c r="U67" s="156">
        <f>IF(VLOOKUP(CONCATENATE($E$6," ",U$9),'-RÅDATA_KVARTAL-'!$A$5:$DS$385,84,FALSE)&gt;0,VLOOKUP(CONCATENATE($E$6," ",U$9),'-RÅDATA_KVARTAL-'!$A$5:$DS$385,84,FALSE),"")</f>
        <v>98.361086887310876</v>
      </c>
      <c r="V67" s="156"/>
      <c r="W67" s="156">
        <f>IF(VLOOKUP(CONCATENATE($E$6," ",W$9),'-RÅDATA_KVARTAL-'!$A$5:$DS$385,84,FALSE)&gt;0,VLOOKUP(CONCATENATE($E$6," ",W$9),'-RÅDATA_KVARTAL-'!$A$5:$DS$385,84,FALSE),"")</f>
        <v>97.020781292912915</v>
      </c>
      <c r="X67" s="156"/>
      <c r="Y67" s="156">
        <f>IF(VLOOKUP(CONCATENATE($E$6," ",Y$9),'-RÅDATA_KVARTAL-'!$A$5:$DS$385,84,FALSE)&gt;0,VLOOKUP(CONCATENATE($E$6," ",Y$9),'-RÅDATA_KVARTAL-'!$A$5:$DS$385,84,FALSE),"")</f>
        <v>97.95851168916694</v>
      </c>
      <c r="Z67" s="156"/>
      <c r="AA67" s="156">
        <f>IF(VLOOKUP(CONCATENATE($E$6," ",AA$9),'-RÅDATA_KVARTAL-'!$A$5:$DS$385,84,FALSE)&gt;0,VLOOKUP(CONCATENATE($E$6," ",AA$9),'-RÅDATA_KVARTAL-'!$A$5:$DS$385,84,FALSE),"")</f>
        <v>96.771132716346486</v>
      </c>
      <c r="AB67" s="156"/>
      <c r="AC67" s="156">
        <f>IF(VLOOKUP(CONCATENATE($E$6," ",AC$9),'-RÅDATA_KVARTAL-'!$A$5:$DS$385,84,FALSE)&gt;0,VLOOKUP(CONCATENATE($E$6," ",AC$9),'-RÅDATA_KVARTAL-'!$A$5:$DS$385,84,FALSE),"")</f>
        <v>97.649133083818299</v>
      </c>
      <c r="AD67" s="118"/>
      <c r="AE67" s="106"/>
      <c r="AF67" s="156">
        <f>IF(VLOOKUP(CONCATENATE($AF$6," ",AF$9),'-RÅDATA_KVARTAL-'!$A$5:$DS$385,84,FALSE)&gt;0,VLOOKUP(CONCATENATE($AF$6," ",AF$9),'-RÅDATA_KVARTAL-'!$A$5:$DS$385,84,FALSE),"")</f>
        <v>96.975780993509602</v>
      </c>
      <c r="AG67" s="120"/>
      <c r="AH67" s="156">
        <f>IF(VLOOKUP(CONCATENATE($AF$6," ",AH$9),'-RÅDATA_KVARTAL-'!$A$5:$DS$385,84,FALSE)&gt;0,VLOOKUP(CONCATENATE($AF$6," ",AH$9),'-RÅDATA_KVARTAL-'!$A$5:$DS$385,84,FALSE),"")</f>
        <v>97.929910127137219</v>
      </c>
      <c r="AI67" s="156"/>
      <c r="AJ67" s="156">
        <f>IF(VLOOKUP(CONCATENATE($AF$6," ",AJ$9),'-RÅDATA_KVARTAL-'!$A$5:$DS$385,84,FALSE)&gt;0,VLOOKUP(CONCATENATE($AF$6," ",AJ$9),'-RÅDATA_KVARTAL-'!$A$5:$DS$385,84,FALSE),"")</f>
        <v>98.501263542422507</v>
      </c>
      <c r="AK67" s="156"/>
      <c r="AL67" s="156">
        <f>IF(VLOOKUP(CONCATENATE($AF$6," ",AL$9),'-RÅDATA_KVARTAL-'!$A$5:$DS$385,84,FALSE)&gt;0,VLOOKUP(CONCATENATE($AF$6," ",AL$9),'-RÅDATA_KVARTAL-'!$A$5:$DS$385,84,FALSE),"")</f>
        <v>98.352423255875252</v>
      </c>
      <c r="AM67" s="156"/>
      <c r="AN67" s="156">
        <f>IF(VLOOKUP(CONCATENATE($AF$6," ",AN$9),'-RÅDATA_KVARTAL-'!$A$5:$DS$385,84,FALSE)&gt;0,VLOOKUP(CONCATENATE($AF$6," ",AN$9),'-RÅDATA_KVARTAL-'!$A$5:$DS$385,84,FALSE),"")</f>
        <v>97.341112945120472</v>
      </c>
      <c r="AO67" s="156"/>
      <c r="AP67" s="156">
        <f>IF(VLOOKUP(CONCATENATE($AF$6," ",AP$9),'-RÅDATA_KVARTAL-'!$A$5:$DS$385,84,FALSE)&gt;0,VLOOKUP(CONCATENATE($AF$6," ",AP$9),'-RÅDATA_KVARTAL-'!$A$5:$DS$385,84,FALSE),"")</f>
        <v>94.229688806062185</v>
      </c>
      <c r="AQ67" s="156"/>
      <c r="AR67" s="156">
        <f>IF(VLOOKUP(CONCATENATE($AF$6," ",AR$9),'-RÅDATA_KVARTAL-'!$A$5:$DS$385,84,FALSE)&gt;0,VLOOKUP(CONCATENATE($AF$6," ",AR$9),'-RÅDATA_KVARTAL-'!$A$5:$DS$385,84,FALSE),"")</f>
        <v>96.384666885087114</v>
      </c>
      <c r="AS67" s="156"/>
      <c r="AT67" s="156">
        <f>IF(VLOOKUP(CONCATENATE($AF$6," ",AT$9),'-RÅDATA_KVARTAL-'!$A$5:$DS$385,84,FALSE)&gt;0,VLOOKUP(CONCATENATE($AF$6," ",AT$9),'-RÅDATA_KVARTAL-'!$A$5:$DS$385,84,FALSE),"")</f>
        <v>96.668871543855005</v>
      </c>
      <c r="AU67" s="156"/>
      <c r="AV67" s="156">
        <f>IF(VLOOKUP(CONCATENATE($AF$6," ",AV$9),'-RÅDATA_KVARTAL-'!$A$5:$DS$385,84,FALSE)&gt;0,VLOOKUP(CONCATENATE($AF$6," ",AV$9),'-RÅDATA_KVARTAL-'!$A$5:$DS$385,84,FALSE),"")</f>
        <v>97.716486864134737</v>
      </c>
      <c r="AW67" s="156"/>
      <c r="AX67" s="156">
        <f>IF(VLOOKUP(CONCATENATE($AF$6," ",AX$9),'-RÅDATA_KVARTAL-'!$A$5:$DS$385,84,FALSE)&gt;0,VLOOKUP(CONCATENATE($AF$6," ",AX$9),'-RÅDATA_KVARTAL-'!$A$5:$DS$385,84,FALSE),"")</f>
        <v>98.473561648846029</v>
      </c>
      <c r="AY67" s="156"/>
      <c r="AZ67" s="156">
        <f>IF(VLOOKUP(CONCATENATE($AF$6," ",AZ$9),'-RÅDATA_KVARTAL-'!$A$5:$DS$385,84,FALSE)&gt;0,VLOOKUP(CONCATENATE($AF$6," ",AZ$9),'-RÅDATA_KVARTAL-'!$A$5:$DS$385,84,FALSE),"")</f>
        <v>98.139015780730901</v>
      </c>
      <c r="BA67" s="156"/>
      <c r="BB67" s="156">
        <f>IF(VLOOKUP(CONCATENATE($AF$6," ",BB$9),'-RÅDATA_KVARTAL-'!$A$5:$DS$385,84,FALSE)&gt;0,VLOOKUP(CONCATENATE($AF$6," ",BB$9),'-RÅDATA_KVARTAL-'!$A$5:$DS$385,84,FALSE),"")</f>
        <v>98.681202288843821</v>
      </c>
      <c r="BC67" s="156"/>
      <c r="BD67" s="156">
        <f>IF(VLOOKUP(CONCATENATE($AF$6," ",BD$9),'-RÅDATA_KVARTAL-'!$A$5:$DS$385,84,FALSE)&gt;0,VLOOKUP(CONCATENATE($AF$6," ",BD$9),'-RÅDATA_KVARTAL-'!$A$5:$DS$385,84,FALSE),"")</f>
        <v>97.478402988559424</v>
      </c>
      <c r="BE67" s="118"/>
      <c r="BF67" s="106"/>
      <c r="BG67" s="156">
        <f>IF(VLOOKUP(CONCATENATE($BG$6," ",BG$9),'-RÅDATA_KVARTAL-'!$A$5:$DS$385,84,FALSE)&gt;0,VLOOKUP(CONCATENATE($BG$6," ",BG$9),'-RÅDATA_KVARTAL-'!$A$5:$DS$385,84,FALSE),"")</f>
        <v>97.468005710135486</v>
      </c>
      <c r="BH67" s="120"/>
      <c r="BI67" s="156">
        <f>IF(VLOOKUP(CONCATENATE($BG$6," ",BI$9),'-RÅDATA_KVARTAL-'!$A$5:$DS$385,84,FALSE)&gt;0,VLOOKUP(CONCATENATE($BG$6," ",BI$9),'-RÅDATA_KVARTAL-'!$A$5:$DS$385,84,FALSE),"")</f>
        <v>97.633136094674555</v>
      </c>
      <c r="BJ67" s="156"/>
      <c r="BK67" s="156">
        <f>IF(VLOOKUP(CONCATENATE($BG$6," ",BK$9),'-RÅDATA_KVARTAL-'!$A$5:$DS$385,84,FALSE)&gt;0,VLOOKUP(CONCATENATE($BG$6," ",BK$9),'-RÅDATA_KVARTAL-'!$A$5:$DS$385,84,FALSE),"")</f>
        <v>98.070984851236958</v>
      </c>
      <c r="BL67" s="156"/>
      <c r="BM67" s="156">
        <f>IF(VLOOKUP(CONCATENATE($BG$6," ",BM$9),'-RÅDATA_KVARTAL-'!$A$5:$DS$385,84,FALSE)&gt;0,VLOOKUP(CONCATENATE($BG$6," ",BM$9),'-RÅDATA_KVARTAL-'!$A$5:$DS$385,84,FALSE),"")</f>
        <v>97.689462747814275</v>
      </c>
      <c r="BN67" s="156"/>
      <c r="BO67" s="156">
        <f>IF(VLOOKUP(CONCATENATE($BG$6," ",BO$9),'-RÅDATA_KVARTAL-'!$A$5:$DS$385,84,FALSE)&gt;0,VLOOKUP(CONCATENATE($BG$6," ",BO$9),'-RÅDATA_KVARTAL-'!$A$5:$DS$385,84,FALSE),"")</f>
        <v>98.421535403979917</v>
      </c>
      <c r="BP67" s="156"/>
      <c r="BQ67" s="156">
        <f>IF(VLOOKUP(CONCATENATE($BG$6," ",BQ$9),'-RÅDATA_KVARTAL-'!$A$5:$DS$385,84,FALSE)&gt;0,VLOOKUP(CONCATENATE($BG$6," ",BQ$9),'-RÅDATA_KVARTAL-'!$A$5:$DS$385,84,FALSE),"")</f>
        <v>97.905591903496216</v>
      </c>
      <c r="BR67" s="156"/>
      <c r="BS67" s="156">
        <f>IF(VLOOKUP(CONCATENATE($BG$6," ",BS$9),'-RÅDATA_KVARTAL-'!$A$5:$DS$385,84,FALSE)&gt;0,VLOOKUP(CONCATENATE($BG$6," ",BS$9),'-RÅDATA_KVARTAL-'!$A$5:$DS$385,84,FALSE),"")</f>
        <v>97.902241440652446</v>
      </c>
      <c r="BT67" s="156"/>
      <c r="BU67" s="156">
        <f>IF(VLOOKUP(CONCATENATE($BG$6," ",BU$9),'-RÅDATA_KVARTAL-'!$A$5:$DS$385,84,FALSE)&gt;0,VLOOKUP(CONCATENATE($BG$6," ",BU$9),'-RÅDATA_KVARTAL-'!$A$5:$DS$385,84,FALSE),"")</f>
        <v>97.579276115437949</v>
      </c>
      <c r="BV67" s="156"/>
      <c r="BW67" s="156">
        <f>IF(VLOOKUP(CONCATENATE($BG$6," ",BW$9),'-RÅDATA_KVARTAL-'!$A$5:$DS$385,84,FALSE)&gt;0,VLOOKUP(CONCATENATE($BG$6," ",BW$9),'-RÅDATA_KVARTAL-'!$A$5:$DS$385,84,FALSE),"")</f>
        <v>97.982801774341439</v>
      </c>
      <c r="BX67" s="156"/>
      <c r="BY67" s="156">
        <f>IF(VLOOKUP(CONCATENATE($BG$6," ",BY$9),'-RÅDATA_KVARTAL-'!$A$5:$DS$385,84,FALSE)&gt;0,VLOOKUP(CONCATENATE($BG$6," ",BY$9),'-RÅDATA_KVARTAL-'!$A$5:$DS$385,84,FALSE),"")</f>
        <v>97.750533699298572</v>
      </c>
      <c r="BZ67" s="156"/>
      <c r="CA67" s="156">
        <f>IF(VLOOKUP(CONCATENATE($BG$6," ",CA$9),'-RÅDATA_KVARTAL-'!$A$5:$DS$385,84,FALSE)&gt;0,VLOOKUP(CONCATENATE($BG$6," ",CA$9),'-RÅDATA_KVARTAL-'!$A$5:$DS$385,84,FALSE),"")</f>
        <v>97.485259285390313</v>
      </c>
      <c r="CB67" s="156"/>
      <c r="CC67" s="156">
        <f>IF(VLOOKUP(CONCATENATE($BG$6," ",CC$9),'-RÅDATA_KVARTAL-'!$A$5:$DS$385,84,FALSE)&gt;0,VLOOKUP(CONCATENATE($BG$6," ",CC$9),'-RÅDATA_KVARTAL-'!$A$5:$DS$385,84,FALSE),"")</f>
        <v>97.039461449771267</v>
      </c>
      <c r="CD67" s="156"/>
      <c r="CE67" s="156">
        <f>IF(VLOOKUP(CONCATENATE($BG$6," ",CE$9),'-RÅDATA_KVARTAL-'!$A$5:$DS$385,84,FALSE)&gt;0,VLOOKUP(CONCATENATE($BG$6," ",CE$9),'-RÅDATA_KVARTAL-'!$A$5:$DS$385,84,FALSE),"")</f>
        <v>97.743609313468269</v>
      </c>
      <c r="CF67" s="106"/>
      <c r="CG67" s="106"/>
      <c r="CH67" s="156">
        <f>IF(VLOOKUP(CONCATENATE($CH$6," ",CH$9),'-RÅDATA_KVARTAL-'!$A$5:$DS$385,84,FALSE)&gt;0,VLOOKUP(CONCATENATE($CH$6," ",CH$9),'-RÅDATA_KVARTAL-'!$A$5:$DS$385,84,FALSE),"")</f>
        <v>96.052500992457325</v>
      </c>
      <c r="CI67" s="120"/>
      <c r="CJ67" s="156">
        <f>IF(VLOOKUP(CONCATENATE($CH$6," ",CJ$9),'-RÅDATA_KVARTAL-'!$A$5:$DS$385,84,FALSE)&gt;0,VLOOKUP(CONCATENATE($CH$6," ",CJ$9),'-RÅDATA_KVARTAL-'!$A$5:$DS$385,84,FALSE),"")</f>
        <v>97.861392712137075</v>
      </c>
      <c r="CK67" s="156"/>
      <c r="CL67" s="156">
        <f>IF(VLOOKUP(CONCATENATE($CH$6," ",CL$9),'-RÅDATA_KVARTAL-'!$A$5:$DS$385,84,FALSE)&gt;0,VLOOKUP(CONCATENATE($CH$6," ",CL$9),'-RÅDATA_KVARTAL-'!$A$5:$DS$385,84,FALSE),"")</f>
        <v>98.31765249313203</v>
      </c>
      <c r="CM67" s="156"/>
      <c r="CN67" s="156">
        <f>IF(VLOOKUP(CONCATENATE($CH$6," ",CN$9),'-RÅDATA_KVARTAL-'!$A$5:$DS$385,84,FALSE)&gt;0,VLOOKUP(CONCATENATE($CH$6," ",CN$9),'-RÅDATA_KVARTAL-'!$A$5:$DS$385,84,FALSE),"")</f>
        <v>98.541118969156145</v>
      </c>
      <c r="CO67" s="156"/>
      <c r="CP67" s="156">
        <f>IF(VLOOKUP(CONCATENATE($CH$6," ",CP$9),'-RÅDATA_KVARTAL-'!$A$5:$DS$385,84,FALSE)&gt;0,VLOOKUP(CONCATENATE($CH$6," ",CP$9),'-RÅDATA_KVARTAL-'!$A$5:$DS$385,84,FALSE),"")</f>
        <v>98.131273191799977</v>
      </c>
      <c r="CQ67" s="156"/>
      <c r="CR67" s="156">
        <f>IF(VLOOKUP(CONCATENATE($CH$6," ",CR$9),'-RÅDATA_KVARTAL-'!$A$5:$DS$385,84,FALSE)&gt;0,VLOOKUP(CONCATENATE($CH$6," ",CR$9),'-RÅDATA_KVARTAL-'!$A$5:$DS$385,84,FALSE),"")</f>
        <v>97.495310885126258</v>
      </c>
      <c r="CS67" s="156"/>
      <c r="CT67" s="156">
        <f>IF(VLOOKUP(CONCATENATE($CH$6," ",CT$9),'-RÅDATA_KVARTAL-'!$A$5:$DS$385,84,FALSE)&gt;0,VLOOKUP(CONCATENATE($CH$6," ",CT$9),'-RÅDATA_KVARTAL-'!$A$5:$DS$385,84,FALSE),"")</f>
        <v>98.239143204513482</v>
      </c>
      <c r="CU67" s="156"/>
      <c r="CV67" s="156">
        <f>IF(VLOOKUP(CONCATENATE($CH$6," ",CV$9),'-RÅDATA_KVARTAL-'!$A$5:$DS$385,84,FALSE)&gt;0,VLOOKUP(CONCATENATE($CH$6," ",CV$9),'-RÅDATA_KVARTAL-'!$A$5:$DS$385,84,FALSE),"")</f>
        <v>97.886247561293843</v>
      </c>
      <c r="CW67" s="156"/>
      <c r="CX67" s="156">
        <f>IF(VLOOKUP(CONCATENATE($CH$6," ",CX$9),'-RÅDATA_KVARTAL-'!$A$5:$DS$385,84,FALSE)&gt;0,VLOOKUP(CONCATENATE($CH$6," ",CX$9),'-RÅDATA_KVARTAL-'!$A$5:$DS$385,84,FALSE),"")</f>
        <v>97.535718646965435</v>
      </c>
      <c r="CY67" s="156"/>
      <c r="CZ67" s="156">
        <f>IF(VLOOKUP(CONCATENATE($CH$6," ",CZ$9),'-RÅDATA_KVARTAL-'!$A$5:$DS$385,84,FALSE)&gt;0,VLOOKUP(CONCATENATE($CH$6," ",CZ$9),'-RÅDATA_KVARTAL-'!$A$5:$DS$385,84,FALSE),"")</f>
        <v>97.40084572761738</v>
      </c>
      <c r="DA67" s="156"/>
      <c r="DB67" s="156">
        <f>IF(VLOOKUP(CONCATENATE($CH$6," ",DB$9),'-RÅDATA_KVARTAL-'!$A$5:$DS$385,84,FALSE)&gt;0,VLOOKUP(CONCATENATE($CH$6," ",DB$9),'-RÅDATA_KVARTAL-'!$A$5:$DS$385,84,FALSE),"")</f>
        <v>95.914713541666657</v>
      </c>
      <c r="DC67" s="156"/>
      <c r="DD67" s="156">
        <f>IF(VLOOKUP(CONCATENATE($CH$6," ",DD$9),'-RÅDATA_KVARTAL-'!$A$5:$DS$385,84,FALSE)&gt;0,VLOOKUP(CONCATENATE($CH$6," ",DD$9),'-RÅDATA_KVARTAL-'!$A$5:$DS$385,84,FALSE),"")</f>
        <v>97.832908413414401</v>
      </c>
      <c r="DE67" s="156"/>
      <c r="DF67" s="156">
        <f>IF(VLOOKUP(CONCATENATE($CH$6," ",DF$9),'-RÅDATA_KVARTAL-'!$A$5:$DS$385,84,FALSE)&gt;0,VLOOKUP(CONCATENATE($CH$6," ",DF$9),'-RÅDATA_KVARTAL-'!$A$5:$DS$385,84,FALSE),"")</f>
        <v>97.599009669442879</v>
      </c>
      <c r="DG67" s="106"/>
      <c r="DH67" s="106"/>
      <c r="DI67" s="156">
        <f>IF(VLOOKUP(CONCATENATE($DI$6," ",DI$9),'-RÅDATA_KVARTAL-'!$A$5:$DS$385,84,FALSE)&gt;0,VLOOKUP(CONCATENATE($DI$6," ",DI$9),'-RÅDATA_KVARTAL-'!$A$5:$DS$385,84,FALSE),"")</f>
        <v>97.315132994851425</v>
      </c>
      <c r="DJ67" s="120"/>
      <c r="DK67" s="156">
        <f>IF(VLOOKUP(CONCATENATE($DI$6," ",DK$9),'-RÅDATA_KVARTAL-'!$A$5:$DS$385,84,FALSE)&gt;0,VLOOKUP(CONCATENATE($DI$6," ",DK$9),'-RÅDATA_KVARTAL-'!$A$5:$DS$385,84,FALSE),"")</f>
        <v>97.945328082647166</v>
      </c>
      <c r="DL67" s="156"/>
      <c r="DM67" s="156">
        <f>IF(VLOOKUP(CONCATENATE($DI$6," ",DM$9),'-RÅDATA_KVARTAL-'!$A$5:$DS$385,84,FALSE)&gt;0,VLOOKUP(CONCATENATE($DI$6," ",DM$9),'-RÅDATA_KVARTAL-'!$A$5:$DS$385,84,FALSE),"")</f>
        <v>98.052089420553884</v>
      </c>
      <c r="DN67" s="156"/>
      <c r="DO67" s="156">
        <f>IF(VLOOKUP(CONCATENATE($DI$6," ",DO$9),'-RÅDATA_KVARTAL-'!$A$5:$DS$385,84,FALSE)&gt;0,VLOOKUP(CONCATENATE($DI$6," ",DO$9),'-RÅDATA_KVARTAL-'!$A$5:$DS$385,84,FALSE),"")</f>
        <v>96.823863065957241</v>
      </c>
      <c r="DP67" s="156"/>
      <c r="DQ67" s="156">
        <f>IF(VLOOKUP(CONCATENATE($DI$6," ",DQ$9),'-RÅDATA_KVARTAL-'!$A$5:$DS$385,84,FALSE)&gt;0,VLOOKUP(CONCATENATE($DI$6," ",DQ$9),'-RÅDATA_KVARTAL-'!$A$5:$DS$385,84,FALSE),"")</f>
        <v>96.463253665205301</v>
      </c>
      <c r="DR67" s="156"/>
      <c r="DS67" s="156">
        <f>IF(VLOOKUP(CONCATENATE($DI$6," ",DS$9),'-RÅDATA_KVARTAL-'!$A$5:$DS$385,84,FALSE)&gt;0,VLOOKUP(CONCATENATE($DI$6," ",DS$9),'-RÅDATA_KVARTAL-'!$A$5:$DS$385,84,FALSE),"")</f>
        <v>97.609122886076577</v>
      </c>
      <c r="DT67" s="156"/>
      <c r="DU67" s="156" t="str">
        <f>IF(VLOOKUP(CONCATENATE($DI$6," ",DU$9),'-RÅDATA_KVARTAL-'!$A$5:$DS$385,84,FALSE)&gt;0,VLOOKUP(CONCATENATE($DI$6," ",DU$9),'-RÅDATA_KVARTAL-'!$A$5:$DS$385,84,FALSE),"")</f>
        <v/>
      </c>
      <c r="DV67" s="156"/>
      <c r="DW67" s="156" t="str">
        <f>IF(VLOOKUP(CONCATENATE($DI$6," ",DW$9),'-RÅDATA_KVARTAL-'!$A$5:$DS$385,84,FALSE)&gt;0,VLOOKUP(CONCATENATE($DI$6," ",DW$9),'-RÅDATA_KVARTAL-'!$A$5:$DS$385,84,FALSE),"")</f>
        <v/>
      </c>
      <c r="DX67" s="156"/>
      <c r="DY67" s="156" t="str">
        <f>IF(VLOOKUP(CONCATENATE($DI$6," ",DY$9),'-RÅDATA_KVARTAL-'!$A$5:$DS$385,84,FALSE)&gt;0,VLOOKUP(CONCATENATE($DI$6," ",DY$9),'-RÅDATA_KVARTAL-'!$A$5:$DS$385,84,FALSE),"")</f>
        <v/>
      </c>
      <c r="DZ67" s="156"/>
      <c r="EA67" s="156" t="str">
        <f>IF(VLOOKUP(CONCATENATE($DI$6," ",EA$9),'-RÅDATA_KVARTAL-'!$A$5:$DS$385,84,FALSE)&gt;0,VLOOKUP(CONCATENATE($DI$6," ",EA$9),'-RÅDATA_KVARTAL-'!$A$5:$DS$385,84,FALSE),"")</f>
        <v/>
      </c>
      <c r="EB67" s="156"/>
      <c r="EC67" s="156" t="str">
        <f>IF(VLOOKUP(CONCATENATE($DI$6," ",EC$9),'-RÅDATA_KVARTAL-'!$A$5:$DS$385,84,FALSE)&gt;0,VLOOKUP(CONCATENATE($DI$6," ",EC$9),'-RÅDATA_KVARTAL-'!$A$5:$DS$385,84,FALSE),"")</f>
        <v/>
      </c>
      <c r="ED67" s="156"/>
      <c r="EE67" s="156" t="str">
        <f>IF(VLOOKUP(CONCATENATE($DI$6," ",EE$9),'-RÅDATA_KVARTAL-'!$A$5:$DS$385,84,FALSE)&gt;0,VLOOKUP(CONCATENATE($DI$6," ",EE$9),'-RÅDATA_KVARTAL-'!$A$5:$DS$385,84,FALSE),"")</f>
        <v/>
      </c>
      <c r="EF67" s="156"/>
      <c r="EG67" s="156">
        <f>IF(VLOOKUP(CONCATENATE($DI$6," ",EG$9),'-RÅDATA_KVARTAL-'!$A$5:$DS$385,84,FALSE)&gt;0,VLOOKUP(CONCATENATE($DI$6," ",EG$9),'-RÅDATA_KVARTAL-'!$A$5:$DS$385,84,FALSE),"")</f>
        <v>97.367073336126779</v>
      </c>
      <c r="EH67" s="106"/>
      <c r="EI67" s="106"/>
      <c r="EJ67" s="156" t="str">
        <f>IF(VLOOKUP(CONCATENATE($EJ$6," ",EJ$9),'-RÅDATA_KVARTAL-'!$A$5:$DS$385,84,FALSE)&gt;0,VLOOKUP(CONCATENATE($EJ$6," ",EJ$9),'-RÅDATA_KVARTAL-'!$A$5:$DS$385,84,FALSE),"")</f>
        <v/>
      </c>
      <c r="EK67" s="120"/>
      <c r="EL67" s="156" t="str">
        <f>IF(VLOOKUP(CONCATENATE($EJ$6," ",EL$9),'-RÅDATA_KVARTAL-'!$A$5:$DS$385,84,FALSE)&gt;0,VLOOKUP(CONCATENATE($EJ$6," ",EL$9),'-RÅDATA_KVARTAL-'!$A$5:$DS$385,84,FALSE),"")</f>
        <v/>
      </c>
      <c r="EM67" s="156"/>
      <c r="EN67" s="156" t="str">
        <f>IF(VLOOKUP(CONCATENATE($EJ$6," ",EN$9),'-RÅDATA_KVARTAL-'!$A$5:$DS$385,84,FALSE)&gt;0,VLOOKUP(CONCATENATE($EJ$6," ",EN$9),'-RÅDATA_KVARTAL-'!$A$5:$DS$385,84,FALSE),"")</f>
        <v/>
      </c>
      <c r="EO67" s="156"/>
      <c r="EP67" s="156" t="str">
        <f>IF(VLOOKUP(CONCATENATE($EJ$6," ",EP$9),'-RÅDATA_KVARTAL-'!$A$5:$DS$385,84,FALSE)&gt;0,VLOOKUP(CONCATENATE($EJ$6," ",EP$9),'-RÅDATA_KVARTAL-'!$A$5:$DS$385,84,FALSE),"")</f>
        <v/>
      </c>
      <c r="EQ67" s="156"/>
      <c r="ER67" s="156" t="str">
        <f>IF(VLOOKUP(CONCATENATE($EJ$6," ",ER$9),'-RÅDATA_KVARTAL-'!$A$5:$DS$385,84,FALSE)&gt;0,VLOOKUP(CONCATENATE($EJ$6," ",ER$9),'-RÅDATA_KVARTAL-'!$A$5:$DS$385,84,FALSE),"")</f>
        <v/>
      </c>
      <c r="ES67" s="156"/>
      <c r="ET67" s="156" t="str">
        <f>IF(VLOOKUP(CONCATENATE($EJ$6," ",ET$9),'-RÅDATA_KVARTAL-'!$A$5:$DS$385,84,FALSE)&gt;0,VLOOKUP(CONCATENATE($EJ$6," ",ET$9),'-RÅDATA_KVARTAL-'!$A$5:$DS$385,84,FALSE),"")</f>
        <v/>
      </c>
      <c r="EU67" s="156"/>
      <c r="EV67" s="156" t="str">
        <f>IF(VLOOKUP(CONCATENATE($EJ$6," ",EV$9),'-RÅDATA_KVARTAL-'!$A$5:$DS$385,84,FALSE)&gt;0,VLOOKUP(CONCATENATE($EJ$6," ",EV$9),'-RÅDATA_KVARTAL-'!$A$5:$DS$385,84,FALSE),"")</f>
        <v/>
      </c>
      <c r="EW67" s="156"/>
      <c r="EX67" s="156" t="str">
        <f>IF(VLOOKUP(CONCATENATE($EJ$6," ",EX$9),'-RÅDATA_KVARTAL-'!$A$5:$DS$385,84,FALSE)&gt;0,VLOOKUP(CONCATENATE($EJ$6," ",EX$9),'-RÅDATA_KVARTAL-'!$A$5:$DS$385,84,FALSE),"")</f>
        <v/>
      </c>
      <c r="EY67" s="156"/>
      <c r="EZ67" s="156" t="str">
        <f>IF(VLOOKUP(CONCATENATE($EJ$6," ",EZ$9),'-RÅDATA_KVARTAL-'!$A$5:$DS$385,84,FALSE)&gt;0,VLOOKUP(CONCATENATE($EJ$6," ",EZ$9),'-RÅDATA_KVARTAL-'!$A$5:$DS$385,84,FALSE),"")</f>
        <v/>
      </c>
      <c r="FA67" s="156"/>
      <c r="FB67" s="156" t="str">
        <f>IF(VLOOKUP(CONCATENATE($EJ$6," ",FB$9),'-RÅDATA_KVARTAL-'!$A$5:$DS$385,84,FALSE)&gt;0,VLOOKUP(CONCATENATE($EJ$6," ",FB$9),'-RÅDATA_KVARTAL-'!$A$5:$DS$385,84,FALSE),"")</f>
        <v/>
      </c>
      <c r="FC67" s="156"/>
      <c r="FD67" s="156" t="str">
        <f>IF(VLOOKUP(CONCATENATE($EJ$6," ",FD$9),'-RÅDATA_KVARTAL-'!$A$5:$DS$385,84,FALSE)&gt;0,VLOOKUP(CONCATENATE($EJ$6," ",FD$9),'-RÅDATA_KVARTAL-'!$A$5:$DS$385,84,FALSE),"")</f>
        <v/>
      </c>
      <c r="FE67" s="156"/>
      <c r="FF67" s="156" t="str">
        <f>IF(VLOOKUP(CONCATENATE($EJ$6," ",FF$9),'-RÅDATA_KVARTAL-'!$A$5:$DS$385,84,FALSE)&gt;0,VLOOKUP(CONCATENATE($EJ$6," ",FF$9),'-RÅDATA_KVARTAL-'!$A$5:$DS$385,84,FALSE),"")</f>
        <v/>
      </c>
      <c r="FG67" s="156"/>
      <c r="FH67" s="156" t="str">
        <f>IF(VLOOKUP(CONCATENATE($EJ$6," ",FH$9),'-RÅDATA_KVARTAL-'!$A$5:$DS$385,84,FALSE)&gt;0,VLOOKUP(CONCATENATE($EJ$6," ",FH$9),'-RÅDATA_KVARTAL-'!$A$5:$DS$385,84,FALSE),"")</f>
        <v/>
      </c>
      <c r="FI67" s="106"/>
      <c r="FJ67" s="106"/>
      <c r="FK67" s="156" t="str">
        <f>IF(VLOOKUP(CONCATENATE($FK$6," ",FK$9),'-RÅDATA_KVARTAL-'!$A$5:$DS$385,84,FALSE)&gt;0,VLOOKUP(CONCATENATE($FK$6," ",FK$9),'-RÅDATA_KVARTAL-'!$A$5:$DS$385,84,FALSE),"")</f>
        <v/>
      </c>
      <c r="FL67" s="120"/>
      <c r="FM67" s="156" t="str">
        <f>IF(VLOOKUP(CONCATENATE($FK$6," ",FM$9),'-RÅDATA_KVARTAL-'!$A$5:$DS$385,84,FALSE)&gt;0,VLOOKUP(CONCATENATE($FK$6," ",FM$9),'-RÅDATA_KVARTAL-'!$A$5:$DS$385,84,FALSE),"")</f>
        <v/>
      </c>
      <c r="FN67" s="156"/>
      <c r="FO67" s="156" t="str">
        <f>IF(VLOOKUP(CONCATENATE($FK$6," ",FO$9),'-RÅDATA_KVARTAL-'!$A$5:$DS$385,84,FALSE)&gt;0,VLOOKUP(CONCATENATE($FK$6," ",FO$9),'-RÅDATA_KVARTAL-'!$A$5:$DS$385,84,FALSE),"")</f>
        <v/>
      </c>
      <c r="FP67" s="156"/>
      <c r="FQ67" s="156" t="str">
        <f>IF(VLOOKUP(CONCATENATE($FK$6," ",FQ$9),'-RÅDATA_KVARTAL-'!$A$5:$DS$385,84,FALSE)&gt;0,VLOOKUP(CONCATENATE($FK$6," ",FQ$9),'-RÅDATA_KVARTAL-'!$A$5:$DS$385,84,FALSE),"")</f>
        <v/>
      </c>
      <c r="FR67" s="156"/>
      <c r="FS67" s="156" t="str">
        <f>IF(VLOOKUP(CONCATENATE($FK$6," ",FS$9),'-RÅDATA_KVARTAL-'!$A$5:$DS$385,84,FALSE)&gt;0,VLOOKUP(CONCATENATE($FK$6," ",FS$9),'-RÅDATA_KVARTAL-'!$A$5:$DS$385,84,FALSE),"")</f>
        <v/>
      </c>
      <c r="FT67" s="156"/>
      <c r="FU67" s="156" t="str">
        <f>IF(VLOOKUP(CONCATENATE($FK$6," ",FU$9),'-RÅDATA_KVARTAL-'!$A$5:$DS$385,84,FALSE)&gt;0,VLOOKUP(CONCATENATE($FK$6," ",FU$9),'-RÅDATA_KVARTAL-'!$A$5:$DS$385,84,FALSE),"")</f>
        <v/>
      </c>
      <c r="FV67" s="156"/>
      <c r="FW67" s="156" t="str">
        <f>IF(VLOOKUP(CONCATENATE($FK$6," ",FW$9),'-RÅDATA_KVARTAL-'!$A$5:$DS$385,84,FALSE)&gt;0,VLOOKUP(CONCATENATE($FK$6," ",FW$9),'-RÅDATA_KVARTAL-'!$A$5:$DS$385,84,FALSE),"")</f>
        <v/>
      </c>
      <c r="FX67" s="156"/>
      <c r="FY67" s="156" t="str">
        <f>IF(VLOOKUP(CONCATENATE($FK$6," ",FY$9),'-RÅDATA_KVARTAL-'!$A$5:$DS$385,84,FALSE)&gt;0,VLOOKUP(CONCATENATE($FK$6," ",FY$9),'-RÅDATA_KVARTAL-'!$A$5:$DS$385,84,FALSE),"")</f>
        <v/>
      </c>
      <c r="FZ67" s="156"/>
      <c r="GA67" s="156" t="str">
        <f>IF(VLOOKUP(CONCATENATE($FK$6," ",GA$9),'-RÅDATA_KVARTAL-'!$A$5:$DS$385,84,FALSE)&gt;0,VLOOKUP(CONCATENATE($FK$6," ",GA$9),'-RÅDATA_KVARTAL-'!$A$5:$DS$385,84,FALSE),"")</f>
        <v/>
      </c>
      <c r="GB67" s="156"/>
      <c r="GC67" s="156" t="str">
        <f>IF(VLOOKUP(CONCATENATE($FK$6," ",GC$9),'-RÅDATA_KVARTAL-'!$A$5:$DS$385,84,FALSE)&gt;0,VLOOKUP(CONCATENATE($FK$6," ",GC$9),'-RÅDATA_KVARTAL-'!$A$5:$DS$385,84,FALSE),"")</f>
        <v/>
      </c>
      <c r="GD67" s="156"/>
      <c r="GE67" s="156" t="str">
        <f>IF(VLOOKUP(CONCATENATE($FK$6," ",GE$9),'-RÅDATA_KVARTAL-'!$A$5:$DS$385,84,FALSE)&gt;0,VLOOKUP(CONCATENATE($FK$6," ",GE$9),'-RÅDATA_KVARTAL-'!$A$5:$DS$385,84,FALSE),"")</f>
        <v/>
      </c>
      <c r="GF67" s="156"/>
      <c r="GG67" s="156" t="str">
        <f>IF(VLOOKUP(CONCATENATE($FK$6," ",GG$9),'-RÅDATA_KVARTAL-'!$A$5:$DS$385,84,FALSE)&gt;0,VLOOKUP(CONCATENATE($FK$6," ",GG$9),'-RÅDATA_KVARTAL-'!$A$5:$DS$385,84,FALSE),"")</f>
        <v/>
      </c>
      <c r="GH67" s="156"/>
      <c r="GI67" s="156" t="str">
        <f>IF(VLOOKUP(CONCATENATE($FK$6," ",GI$9),'-RÅDATA_KVARTAL-'!$A$5:$DS$385,84,FALSE)&gt;0,VLOOKUP(CONCATENATE($FK$6," ",GI$9),'-RÅDATA_KVARTAL-'!$A$5:$DS$385,84,FALSE),"")</f>
        <v/>
      </c>
      <c r="GJ67" s="106"/>
      <c r="GK67" s="106"/>
      <c r="GL67" s="156" t="str">
        <f>IF(VLOOKUP(CONCATENATE($GL$6," ",GL$9),'-RÅDATA_KVARTAL-'!$A$5:$DS$385,84,FALSE)&gt;0,VLOOKUP(CONCATENATE($GL$6," ",GL$9),'-RÅDATA_KVARTAL-'!$A$5:$DS$385,84,FALSE),"")</f>
        <v/>
      </c>
      <c r="GM67" s="120"/>
      <c r="GN67" s="156" t="str">
        <f>IF(VLOOKUP(CONCATENATE($GL$6," ",GN$9),'-RÅDATA_KVARTAL-'!$A$5:$DS$385,84,FALSE)&gt;0,VLOOKUP(CONCATENATE($GL$6," ",GN$9),'-RÅDATA_KVARTAL-'!$A$5:$DS$385,84,FALSE),"")</f>
        <v/>
      </c>
      <c r="GO67" s="156"/>
      <c r="GP67" s="156" t="str">
        <f>IF(VLOOKUP(CONCATENATE($GL$6," ",GP$9),'-RÅDATA_KVARTAL-'!$A$5:$DS$385,84,FALSE)&gt;0,VLOOKUP(CONCATENATE($GL$6," ",GP$9),'-RÅDATA_KVARTAL-'!$A$5:$DS$385,84,FALSE),"")</f>
        <v/>
      </c>
      <c r="GQ67" s="156"/>
      <c r="GR67" s="156" t="str">
        <f>IF(VLOOKUP(CONCATENATE($GL$6," ",GR$9),'-RÅDATA_KVARTAL-'!$A$5:$DS$385,84,FALSE)&gt;0,VLOOKUP(CONCATENATE($GL$6," ",GR$9),'-RÅDATA_KVARTAL-'!$A$5:$DS$385,84,FALSE),"")</f>
        <v/>
      </c>
      <c r="GS67" s="156"/>
      <c r="GT67" s="156" t="str">
        <f>IF(VLOOKUP(CONCATENATE($GL$6," ",GT$9),'-RÅDATA_KVARTAL-'!$A$5:$DS$385,84,FALSE)&gt;0,VLOOKUP(CONCATENATE($GL$6," ",GT$9),'-RÅDATA_KVARTAL-'!$A$5:$DS$385,84,FALSE),"")</f>
        <v/>
      </c>
      <c r="GU67" s="156"/>
      <c r="GV67" s="156" t="str">
        <f>IF(VLOOKUP(CONCATENATE($GL$6," ",GV$9),'-RÅDATA_KVARTAL-'!$A$5:$DS$385,84,FALSE)&gt;0,VLOOKUP(CONCATENATE($GL$6," ",GV$9),'-RÅDATA_KVARTAL-'!$A$5:$DS$385,84,FALSE),"")</f>
        <v/>
      </c>
      <c r="GW67" s="156"/>
      <c r="GX67" s="156" t="str">
        <f>IF(VLOOKUP(CONCATENATE($GL$6," ",GX$9),'-RÅDATA_KVARTAL-'!$A$5:$DS$385,84,FALSE)&gt;0,VLOOKUP(CONCATENATE($GL$6," ",GX$9),'-RÅDATA_KVARTAL-'!$A$5:$DS$385,84,FALSE),"")</f>
        <v/>
      </c>
      <c r="GY67" s="156"/>
      <c r="GZ67" s="156" t="str">
        <f>IF(VLOOKUP(CONCATENATE($GL$6," ",GZ$9),'-RÅDATA_KVARTAL-'!$A$5:$DS$385,84,FALSE)&gt;0,VLOOKUP(CONCATENATE($GL$6," ",GZ$9),'-RÅDATA_KVARTAL-'!$A$5:$DS$385,84,FALSE),"")</f>
        <v/>
      </c>
      <c r="HA67" s="156"/>
      <c r="HB67" s="156" t="str">
        <f>IF(VLOOKUP(CONCATENATE($GL$6," ",HB$9),'-RÅDATA_KVARTAL-'!$A$5:$DS$385,84,FALSE)&gt;0,VLOOKUP(CONCATENATE($GL$6," ",HB$9),'-RÅDATA_KVARTAL-'!$A$5:$DS$385,84,FALSE),"")</f>
        <v/>
      </c>
      <c r="HC67" s="156"/>
      <c r="HD67" s="156" t="str">
        <f>IF(VLOOKUP(CONCATENATE($GL$6," ",HD$9),'-RÅDATA_KVARTAL-'!$A$5:$DS$385,84,FALSE)&gt;0,VLOOKUP(CONCATENATE($GL$6," ",HD$9),'-RÅDATA_KVARTAL-'!$A$5:$DS$385,84,FALSE),"")</f>
        <v/>
      </c>
      <c r="HE67" s="156"/>
      <c r="HF67" s="156" t="str">
        <f>IF(VLOOKUP(CONCATENATE($GL$6," ",HF$9),'-RÅDATA_KVARTAL-'!$A$5:$DS$385,84,FALSE)&gt;0,VLOOKUP(CONCATENATE($GL$6," ",HF$9),'-RÅDATA_KVARTAL-'!$A$5:$DS$385,84,FALSE),"")</f>
        <v/>
      </c>
      <c r="HG67" s="156"/>
      <c r="HH67" s="156" t="str">
        <f>IF(VLOOKUP(CONCATENATE($GL$6," ",HH$9),'-RÅDATA_KVARTAL-'!$A$5:$DS$385,84,FALSE)&gt;0,VLOOKUP(CONCATENATE($GL$6," ",HH$9),'-RÅDATA_KVARTAL-'!$A$5:$DS$385,84,FALSE),"")</f>
        <v/>
      </c>
      <c r="HI67" s="156"/>
      <c r="HJ67" s="156" t="str">
        <f>IF(VLOOKUP(CONCATENATE($GL$6," ",HJ$9),'-RÅDATA_KVARTAL-'!$A$5:$DS$385,84,FALSE)&gt;0,VLOOKUP(CONCATENATE($GL$6," ",HJ$9),'-RÅDATA_KVARTAL-'!$A$5:$DS$385,84,FALSE),"")</f>
        <v/>
      </c>
      <c r="HK67" s="106"/>
      <c r="HL67" s="106"/>
      <c r="HM67" s="92" t="s">
        <v>472</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63</v>
      </c>
      <c r="E69" s="37">
        <f>IF(VLOOKUP(CONCATENATE($E$6," ",E$9),'-RÅDATA_KVARTAL-'!$A$5:$DS$385,88,FALSE)&gt;0,VLOOKUP(CONCATENATE($E$6," ",E$9),'-RÅDATA_KVARTAL-'!$A$5:$DS$385,88,FALSE),"")</f>
        <v>73005</v>
      </c>
      <c r="F69" s="157"/>
      <c r="G69" s="37">
        <f>IF(VLOOKUP(CONCATENATE($E$6," ",G$9),'-RÅDATA_KVARTAL-'!$A$5:$DS$385,88,FALSE)&gt;0,VLOOKUP(CONCATENATE($E$6," ",G$9),'-RÅDATA_KVARTAL-'!$A$5:$DS$385,88,FALSE),"")</f>
        <v>66833</v>
      </c>
      <c r="H69" s="37"/>
      <c r="I69" s="37">
        <f>IF(VLOOKUP(CONCATENATE($E$6," ",I$9),'-RÅDATA_KVARTAL-'!$A$5:$DS$385,88,FALSE)&gt;0,VLOOKUP(CONCATENATE($E$6," ",I$9),'-RÅDATA_KVARTAL-'!$A$5:$DS$385,88,FALSE),"")</f>
        <v>71461</v>
      </c>
      <c r="J69" s="37"/>
      <c r="K69" s="37">
        <f>IF(VLOOKUP(CONCATENATE($E$6," ",K$9),'-RÅDATA_KVARTAL-'!$A$5:$DS$385,88,FALSE)&gt;0,VLOOKUP(CONCATENATE($E$6," ",K$9),'-RÅDATA_KVARTAL-'!$A$5:$DS$385,88,FALSE),"")</f>
        <v>71322</v>
      </c>
      <c r="L69" s="37"/>
      <c r="M69" s="37">
        <f>IF(VLOOKUP(CONCATENATE($E$6," ",M$9),'-RÅDATA_KVARTAL-'!$A$5:$DS$385,88,FALSE)&gt;0,VLOOKUP(CONCATENATE($E$6," ",M$9),'-RÅDATA_KVARTAL-'!$A$5:$DS$385,88,FALSE),"")</f>
        <v>72696</v>
      </c>
      <c r="N69" s="37"/>
      <c r="O69" s="37">
        <f>IF(VLOOKUP(CONCATENATE($E$6," ",O$9),'-RÅDATA_KVARTAL-'!$A$5:$DS$385,88,FALSE)&gt;0,VLOOKUP(CONCATENATE($E$6," ",O$9),'-RÅDATA_KVARTAL-'!$A$5:$DS$385,88,FALSE),"")</f>
        <v>67606</v>
      </c>
      <c r="P69" s="37"/>
      <c r="Q69" s="37">
        <f>IF(VLOOKUP(CONCATENATE($E$6," ",Q$9),'-RÅDATA_KVARTAL-'!$A$5:$DS$385,88,FALSE)&gt;0,VLOOKUP(CONCATENATE($E$6," ",Q$9),'-RÅDATA_KVARTAL-'!$A$5:$DS$385,88,FALSE),"")</f>
        <v>64674</v>
      </c>
      <c r="R69" s="37"/>
      <c r="S69" s="37">
        <f>IF(VLOOKUP(CONCATENATE($E$6," ",S$9),'-RÅDATA_KVARTAL-'!$A$5:$DS$385,88,FALSE)&gt;0,VLOOKUP(CONCATENATE($E$6," ",S$9),'-RÅDATA_KVARTAL-'!$A$5:$DS$385,88,FALSE),"")</f>
        <v>71711</v>
      </c>
      <c r="T69" s="37"/>
      <c r="U69" s="37">
        <f>IF(VLOOKUP(CONCATENATE($E$6," ",U$9),'-RÅDATA_KVARTAL-'!$A$5:$DS$385,88,FALSE)&gt;0,VLOOKUP(CONCATENATE($E$6," ",U$9),'-RÅDATA_KVARTAL-'!$A$5:$DS$385,88,FALSE),"")</f>
        <v>71425</v>
      </c>
      <c r="V69" s="37"/>
      <c r="W69" s="37">
        <f>IF(VLOOKUP(CONCATENATE($E$6," ",W$9),'-RÅDATA_KVARTAL-'!$A$5:$DS$385,88,FALSE)&gt;0,VLOOKUP(CONCATENATE($E$6," ",W$9),'-RÅDATA_KVARTAL-'!$A$5:$DS$385,88,FALSE),"")</f>
        <v>74626</v>
      </c>
      <c r="X69" s="37"/>
      <c r="Y69" s="37">
        <f>IF(VLOOKUP(CONCATENATE($E$6," ",Y$9),'-RÅDATA_KVARTAL-'!$A$5:$DS$385,88,FALSE)&gt;0,VLOOKUP(CONCATENATE($E$6," ",Y$9),'-RÅDATA_KVARTAL-'!$A$5:$DS$385,88,FALSE),"")</f>
        <v>71799</v>
      </c>
      <c r="Z69" s="37"/>
      <c r="AA69" s="37">
        <f>IF(VLOOKUP(CONCATENATE($E$6," ",AA$9),'-RÅDATA_KVARTAL-'!$A$5:$DS$385,88,FALSE)&gt;0,VLOOKUP(CONCATENATE($E$6," ",AA$9),'-RÅDATA_KVARTAL-'!$A$5:$DS$385,88,FALSE),"")</f>
        <v>70639</v>
      </c>
      <c r="AB69" s="37"/>
      <c r="AC69" s="37">
        <f>IF(VLOOKUP(CONCATENATE($E$6," ",AC$9),'-RÅDATA_KVARTAL-'!$A$5:$DS$385,88,FALSE)&gt;0,VLOOKUP(CONCATENATE($E$6," ",AC$9),'-RÅDATA_KVARTAL-'!$A$5:$DS$385,88,FALSE),"")</f>
        <v>847797</v>
      </c>
      <c r="AD69" s="158"/>
      <c r="AE69" s="275"/>
      <c r="AF69" s="37">
        <f>IF(VLOOKUP(CONCATENATE($AF$6," ",AF$9),'-RÅDATA_KVARTAL-'!$A$5:$DS$385,88,FALSE)&gt;0,VLOOKUP(CONCATENATE($AF$6," ",AF$9),'-RÅDATA_KVARTAL-'!$A$5:$DS$385,88,FALSE),"")</f>
        <v>77272</v>
      </c>
      <c r="AG69" s="157"/>
      <c r="AH69" s="37">
        <f>IF(VLOOKUP(CONCATENATE($AF$6," ",AH$9),'-RÅDATA_KVARTAL-'!$A$5:$DS$385,88,FALSE)&gt;0,VLOOKUP(CONCATENATE($AF$6," ",AH$9),'-RÅDATA_KVARTAL-'!$A$5:$DS$385,88,FALSE),"")</f>
        <v>71795</v>
      </c>
      <c r="AI69" s="37"/>
      <c r="AJ69" s="37">
        <f>IF(VLOOKUP(CONCATENATE($AF$6," ",AJ$9),'-RÅDATA_KVARTAL-'!$A$5:$DS$385,88,FALSE)&gt;0,VLOOKUP(CONCATENATE($AF$6," ",AJ$9),'-RÅDATA_KVARTAL-'!$A$5:$DS$385,88,FALSE),"")</f>
        <v>79058</v>
      </c>
      <c r="AK69" s="37"/>
      <c r="AL69" s="37">
        <f>IF(VLOOKUP(CONCATENATE($AF$6," ",AL$9),'-RÅDATA_KVARTAL-'!$A$5:$DS$385,88,FALSE)&gt;0,VLOOKUP(CONCATENATE($AF$6," ",AL$9),'-RÅDATA_KVARTAL-'!$A$5:$DS$385,88,FALSE),"")</f>
        <v>74979</v>
      </c>
      <c r="AM69" s="37"/>
      <c r="AN69" s="37">
        <f>IF(VLOOKUP(CONCATENATE($AF$6," ",AN$9),'-RÅDATA_KVARTAL-'!$A$5:$DS$385,88,FALSE)&gt;0,VLOOKUP(CONCATENATE($AF$6," ",AN$9),'-RÅDATA_KVARTAL-'!$A$5:$DS$385,88,FALSE),"")</f>
        <v>76568</v>
      </c>
      <c r="AO69" s="37"/>
      <c r="AP69" s="37">
        <f>IF(VLOOKUP(CONCATENATE($AF$6," ",AP$9),'-RÅDATA_KVARTAL-'!$A$5:$DS$385,88,FALSE)&gt;0,VLOOKUP(CONCATENATE($AF$6," ",AP$9),'-RÅDATA_KVARTAL-'!$A$5:$DS$385,88,FALSE),"")</f>
        <v>69259</v>
      </c>
      <c r="AQ69" s="37"/>
      <c r="AR69" s="37">
        <f>IF(VLOOKUP(CONCATENATE($AF$6," ",AR$9),'-RÅDATA_KVARTAL-'!$A$5:$DS$385,88,FALSE)&gt;0,VLOOKUP(CONCATENATE($AF$6," ",AR$9),'-RÅDATA_KVARTAL-'!$A$5:$DS$385,88,FALSE),"")</f>
        <v>68186</v>
      </c>
      <c r="AS69" s="37"/>
      <c r="AT69" s="37">
        <f>IF(VLOOKUP(CONCATENATE($AF$6," ",AT$9),'-RÅDATA_KVARTAL-'!$A$5:$DS$385,88,FALSE)&gt;0,VLOOKUP(CONCATENATE($AF$6," ",AT$9),'-RÅDATA_KVARTAL-'!$A$5:$DS$385,88,FALSE),"")</f>
        <v>73624</v>
      </c>
      <c r="AU69" s="37"/>
      <c r="AV69" s="37">
        <f>IF(VLOOKUP(CONCATENATE($AF$6," ",AV$9),'-RÅDATA_KVARTAL-'!$A$5:$DS$385,88,FALSE)&gt;0,VLOOKUP(CONCATENATE($AF$6," ",AV$9),'-RÅDATA_KVARTAL-'!$A$5:$DS$385,88,FALSE),"")</f>
        <v>78041</v>
      </c>
      <c r="AW69" s="37"/>
      <c r="AX69" s="37">
        <f>IF(VLOOKUP(CONCATENATE($AF$6," ",AX$9),'-RÅDATA_KVARTAL-'!$A$5:$DS$385,88,FALSE)&gt;0,VLOOKUP(CONCATENATE($AF$6," ",AX$9),'-RÅDATA_KVARTAL-'!$A$5:$DS$385,88,FALSE),"")</f>
        <v>81056</v>
      </c>
      <c r="AY69" s="37"/>
      <c r="AZ69" s="37">
        <f>IF(VLOOKUP(CONCATENATE($AF$6," ",AZ$9),'-RÅDATA_KVARTAL-'!$A$5:$DS$385,88,FALSE)&gt;0,VLOOKUP(CONCATENATE($AF$6," ",AZ$9),'-RÅDATA_KVARTAL-'!$A$5:$DS$385,88,FALSE),"")</f>
        <v>76011</v>
      </c>
      <c r="BA69" s="37"/>
      <c r="BB69" s="37">
        <f>IF(VLOOKUP(CONCATENATE($AF$6," ",BB$9),'-RÅDATA_KVARTAL-'!$A$5:$DS$385,88,FALSE)&gt;0,VLOOKUP(CONCATENATE($AF$6," ",BB$9),'-RÅDATA_KVARTAL-'!$A$5:$DS$385,88,FALSE),"")</f>
        <v>76720</v>
      </c>
      <c r="BC69" s="37"/>
      <c r="BD69" s="37">
        <f>IF(VLOOKUP(CONCATENATE($AF$6," ",BD$9),'-RÅDATA_KVARTAL-'!$A$5:$DS$385,88,FALSE)&gt;0,VLOOKUP(CONCATENATE($AF$6," ",BD$9),'-RÅDATA_KVARTAL-'!$A$5:$DS$385,88,FALSE),"")</f>
        <v>902569</v>
      </c>
      <c r="BE69" s="158"/>
      <c r="BF69" s="275"/>
      <c r="BG69" s="37">
        <f>IF(VLOOKUP(CONCATENATE($BG$6," ",BG$9),'-RÅDATA_KVARTAL-'!$A$5:$DS$385,88,FALSE)&gt;0,VLOOKUP(CONCATENATE($BG$6," ",BG$9),'-RÅDATA_KVARTAL-'!$A$5:$DS$385,88,FALSE),"")</f>
        <v>78205</v>
      </c>
      <c r="BH69" s="157"/>
      <c r="BI69" s="37">
        <f>IF(VLOOKUP(CONCATENATE($BG$6," ",BI$9),'-RÅDATA_KVARTAL-'!$A$5:$DS$385,88,FALSE)&gt;0,VLOOKUP(CONCATENATE($BG$6," ",BI$9),'-RÅDATA_KVARTAL-'!$A$5:$DS$385,88,FALSE),"")</f>
        <v>73290</v>
      </c>
      <c r="BJ69" s="37"/>
      <c r="BK69" s="37">
        <f>IF(VLOOKUP(CONCATENATE($BG$6," ",BK$9),'-RÅDATA_KVARTAL-'!$A$5:$DS$385,88,FALSE)&gt;0,VLOOKUP(CONCATENATE($BG$6," ",BK$9),'-RÅDATA_KVARTAL-'!$A$5:$DS$385,88,FALSE),"")</f>
        <v>81374</v>
      </c>
      <c r="BL69" s="37"/>
      <c r="BM69" s="37">
        <f>IF(VLOOKUP(CONCATENATE($BG$6," ",BM$9),'-RÅDATA_KVARTAL-'!$A$5:$DS$385,88,FALSE)&gt;0,VLOOKUP(CONCATENATE($BG$6," ",BM$9),'-RÅDATA_KVARTAL-'!$A$5:$DS$385,88,FALSE),"")</f>
        <v>75122</v>
      </c>
      <c r="BN69" s="37"/>
      <c r="BO69" s="37">
        <f>IF(VLOOKUP(CONCATENATE($BG$6," ",BO$9),'-RÅDATA_KVARTAL-'!$A$5:$DS$385,88,FALSE)&gt;0,VLOOKUP(CONCATENATE($BG$6," ",BO$9),'-RÅDATA_KVARTAL-'!$A$5:$DS$385,88,FALSE),"")</f>
        <v>77582</v>
      </c>
      <c r="BP69" s="37"/>
      <c r="BQ69" s="37">
        <f>IF(VLOOKUP(CONCATENATE($BG$6," ",BQ$9),'-RÅDATA_KVARTAL-'!$A$5:$DS$385,88,FALSE)&gt;0,VLOOKUP(CONCATENATE($BG$6," ",BQ$9),'-RÅDATA_KVARTAL-'!$A$5:$DS$385,88,FALSE),"")</f>
        <v>76923</v>
      </c>
      <c r="BR69" s="37"/>
      <c r="BS69" s="37">
        <f>IF(VLOOKUP(CONCATENATE($BG$6," ",BS$9),'-RÅDATA_KVARTAL-'!$A$5:$DS$385,88,FALSE)&gt;0,VLOOKUP(CONCATENATE($BG$6," ",BS$9),'-RÅDATA_KVARTAL-'!$A$5:$DS$385,88,FALSE),"")</f>
        <v>71891</v>
      </c>
      <c r="BT69" s="37"/>
      <c r="BU69" s="37">
        <f>IF(VLOOKUP(CONCATENATE($BG$6," ",BU$9),'-RÅDATA_KVARTAL-'!$A$5:$DS$385,88,FALSE)&gt;0,VLOOKUP(CONCATENATE($BG$6," ",BU$9),'-RÅDATA_KVARTAL-'!$A$5:$DS$385,88,FALSE),"")</f>
        <v>75807</v>
      </c>
      <c r="BV69" s="37"/>
      <c r="BW69" s="37">
        <f>IF(VLOOKUP(CONCATENATE($BG$6," ",BW$9),'-RÅDATA_KVARTAL-'!$A$5:$DS$385,88,FALSE)&gt;0,VLOOKUP(CONCATENATE($BG$6," ",BW$9),'-RÅDATA_KVARTAL-'!$A$5:$DS$385,88,FALSE),"")</f>
        <v>79464</v>
      </c>
      <c r="BX69" s="37"/>
      <c r="BY69" s="37">
        <f>IF(VLOOKUP(CONCATENATE($BG$6," ",BY$9),'-RÅDATA_KVARTAL-'!$A$5:$DS$385,88,FALSE)&gt;0,VLOOKUP(CONCATENATE($BG$6," ",BY$9),'-RÅDATA_KVARTAL-'!$A$5:$DS$385,88,FALSE),"")</f>
        <v>80515</v>
      </c>
      <c r="BZ69" s="37"/>
      <c r="CA69" s="37">
        <f>IF(VLOOKUP(CONCATENATE($BG$6," ",CA$9),'-RÅDATA_KVARTAL-'!$A$5:$DS$385,88,FALSE)&gt;0,VLOOKUP(CONCATENATE($BG$6," ",CA$9),'-RÅDATA_KVARTAL-'!$A$5:$DS$385,88,FALSE),"")</f>
        <v>77812</v>
      </c>
      <c r="CB69" s="37"/>
      <c r="CC69" s="37">
        <f>IF(VLOOKUP(CONCATENATE($BG$6," ",CC$9),'-RÅDATA_KVARTAL-'!$A$5:$DS$385,88,FALSE)&gt;0,VLOOKUP(CONCATENATE($BG$6," ",CC$9),'-RÅDATA_KVARTAL-'!$A$5:$DS$385,88,FALSE),"")</f>
        <v>78657</v>
      </c>
      <c r="CD69" s="37"/>
      <c r="CE69" s="37">
        <f>IF(VLOOKUP(CONCATENATE($BG$6," ",CE$9),'-RÅDATA_KVARTAL-'!$A$5:$DS$385,88,FALSE)&gt;0,VLOOKUP(CONCATENATE($BG$6," ",CE$9),'-RÅDATA_KVARTAL-'!$A$5:$DS$385,88,FALSE),"")</f>
        <v>926642</v>
      </c>
      <c r="CF69" s="147"/>
      <c r="CG69" s="275"/>
      <c r="CH69" s="37">
        <f>IF(VLOOKUP(CONCATENATE($CH$6," ",CH$9),'-RÅDATA_KVARTAL-'!$A$5:$DS$385,88,FALSE)&gt;0,VLOOKUP(CONCATENATE($CH$6," ",CH$9),'-RÅDATA_KVARTAL-'!$A$5:$DS$385,88,FALSE),"")</f>
        <v>77996</v>
      </c>
      <c r="CI69" s="157"/>
      <c r="CJ69" s="37">
        <f>IF(VLOOKUP(CONCATENATE($CH$6," ",CJ$9),'-RÅDATA_KVARTAL-'!$A$5:$DS$385,88,FALSE)&gt;0,VLOOKUP(CONCATENATE($CH$6," ",CJ$9),'-RÅDATA_KVARTAL-'!$A$5:$DS$385,88,FALSE),"")</f>
        <v>76987</v>
      </c>
      <c r="CK69" s="37"/>
      <c r="CL69" s="37">
        <f>IF(VLOOKUP(CONCATENATE($CH$6," ",CL$9),'-RÅDATA_KVARTAL-'!$A$5:$DS$385,88,FALSE)&gt;0,VLOOKUP(CONCATENATE($CH$6," ",CL$9),'-RÅDATA_KVARTAL-'!$A$5:$DS$385,88,FALSE),"")</f>
        <v>81222</v>
      </c>
      <c r="CM69" s="37"/>
      <c r="CN69" s="37">
        <f>IF(VLOOKUP(CONCATENATE($CH$6," ",CN$9),'-RÅDATA_KVARTAL-'!$A$5:$DS$385,88,FALSE)&gt;0,VLOOKUP(CONCATENATE($CH$6," ",CN$9),'-RÅDATA_KVARTAL-'!$A$5:$DS$385,88,FALSE),"")</f>
        <v>80165</v>
      </c>
      <c r="CO69" s="37"/>
      <c r="CP69" s="37">
        <f>IF(VLOOKUP(CONCATENATE($CH$6," ",CP$9),'-RÅDATA_KVARTAL-'!$A$5:$DS$385,88,FALSE)&gt;0,VLOOKUP(CONCATENATE($CH$6," ",CP$9),'-RÅDATA_KVARTAL-'!$A$5:$DS$385,88,FALSE),"")</f>
        <v>81063</v>
      </c>
      <c r="CQ69" s="37"/>
      <c r="CR69" s="37">
        <f>IF(VLOOKUP(CONCATENATE($CH$6," ",CR$9),'-RÅDATA_KVARTAL-'!$A$5:$DS$385,88,FALSE)&gt;0,VLOOKUP(CONCATENATE($CH$6," ",CR$9),'-RÅDATA_KVARTAL-'!$A$5:$DS$385,88,FALSE),"")</f>
        <v>76770</v>
      </c>
      <c r="CS69" s="37"/>
      <c r="CT69" s="37">
        <f>IF(VLOOKUP(CONCATENATE($CH$6," ",CT$9),'-RÅDATA_KVARTAL-'!$A$5:$DS$385,88,FALSE)&gt;0,VLOOKUP(CONCATENATE($CH$6," ",CT$9),'-RÅDATA_KVARTAL-'!$A$5:$DS$385,88,FALSE),"")</f>
        <v>72171</v>
      </c>
      <c r="CU69" s="37"/>
      <c r="CV69" s="37">
        <f>IF(VLOOKUP(CONCATENATE($CH$6," ",CV$9),'-RÅDATA_KVARTAL-'!$A$5:$DS$385,88,FALSE)&gt;0,VLOOKUP(CONCATENATE($CH$6," ",CV$9),'-RÅDATA_KVARTAL-'!$A$5:$DS$385,88,FALSE),"")</f>
        <v>79052</v>
      </c>
      <c r="CW69" s="37"/>
      <c r="CX69" s="37">
        <f>IF(VLOOKUP(CONCATENATE($CH$6," ",CX$9),'-RÅDATA_KVARTAL-'!$A$5:$DS$385,88,FALSE)&gt;0,VLOOKUP(CONCATENATE($CH$6," ",CX$9),'-RÅDATA_KVARTAL-'!$A$5:$DS$385,88,FALSE),"")</f>
        <v>80236</v>
      </c>
      <c r="CY69" s="37"/>
      <c r="CZ69" s="37">
        <f>IF(VLOOKUP(CONCATENATE($CH$6," ",CZ$9),'-RÅDATA_KVARTAL-'!$A$5:$DS$385,88,FALSE)&gt;0,VLOOKUP(CONCATENATE($CH$6," ",CZ$9),'-RÅDATA_KVARTAL-'!$A$5:$DS$385,88,FALSE),"")</f>
        <v>80567</v>
      </c>
      <c r="DA69" s="37"/>
      <c r="DB69" s="37">
        <f>IF(VLOOKUP(CONCATENATE($CH$6," ",DB$9),'-RÅDATA_KVARTAL-'!$A$5:$DS$385,88,FALSE)&gt;0,VLOOKUP(CONCATENATE($CH$6," ",DB$9),'-RÅDATA_KVARTAL-'!$A$5:$DS$385,88,FALSE),"")</f>
        <v>77106</v>
      </c>
      <c r="DC69" s="37"/>
      <c r="DD69" s="37">
        <f>IF(VLOOKUP(CONCATENATE($CH$6," ",DD$9),'-RÅDATA_KVARTAL-'!$A$5:$DS$385,88,FALSE)&gt;0,VLOOKUP(CONCATENATE($CH$6," ",DD$9),'-RÅDATA_KVARTAL-'!$A$5:$DS$385,88,FALSE),"")</f>
        <v>80108</v>
      </c>
      <c r="DE69" s="37"/>
      <c r="DF69" s="37">
        <f>IF(VLOOKUP(CONCATENATE($CH$6," ",DF$9),'-RÅDATA_KVARTAL-'!$A$5:$DS$385,88,FALSE)&gt;0,VLOOKUP(CONCATENATE($CH$6," ",DF$9),'-RÅDATA_KVARTAL-'!$A$5:$DS$385,88,FALSE),"")</f>
        <v>943443</v>
      </c>
      <c r="DG69" s="147"/>
      <c r="DH69" s="275"/>
      <c r="DI69" s="37">
        <f>IF(VLOOKUP(CONCATENATE($DI$6," ",DI$9),'-RÅDATA_KVARTAL-'!$A$5:$DS$385,88,FALSE)&gt;0,VLOOKUP(CONCATENATE($DI$6," ",DI$9),'-RÅDATA_KVARTAL-'!$A$5:$DS$385,88,FALSE),"")</f>
        <v>82188</v>
      </c>
      <c r="DJ69" s="157"/>
      <c r="DK69" s="37">
        <f>IF(VLOOKUP(CONCATENATE($DI$6," ",DK$9),'-RÅDATA_KVARTAL-'!$A$5:$DS$385,88,FALSE)&gt;0,VLOOKUP(CONCATENATE($DI$6," ",DK$9),'-RÅDATA_KVARTAL-'!$A$5:$DS$385,88,FALSE),"")</f>
        <v>76838</v>
      </c>
      <c r="DL69" s="37"/>
      <c r="DM69" s="37">
        <f>IF(VLOOKUP(CONCATENATE($DI$6," ",DM$9),'-RÅDATA_KVARTAL-'!$A$5:$DS$385,88,FALSE)&gt;0,VLOOKUP(CONCATENATE($DI$6," ",DM$9),'-RÅDATA_KVARTAL-'!$A$5:$DS$385,88,FALSE),"")</f>
        <v>85878</v>
      </c>
      <c r="DN69" s="37"/>
      <c r="DO69" s="37">
        <f>IF(VLOOKUP(CONCATENATE($DI$6," ",DO$9),'-RÅDATA_KVARTAL-'!$A$5:$DS$385,88,FALSE)&gt;0,VLOOKUP(CONCATENATE($DI$6," ",DO$9),'-RÅDATA_KVARTAL-'!$A$5:$DS$385,88,FALSE),"")</f>
        <v>77500</v>
      </c>
      <c r="DP69" s="37"/>
      <c r="DQ69" s="37">
        <f>IF(VLOOKUP(CONCATENATE($DI$6," ",DQ$9),'-RÅDATA_KVARTAL-'!$A$5:$DS$385,88,FALSE)&gt;0,VLOOKUP(CONCATENATE($DI$6," ",DQ$9),'-RÅDATA_KVARTAL-'!$A$5:$DS$385,88,FALSE),"")</f>
        <v>82414</v>
      </c>
      <c r="DR69" s="37"/>
      <c r="DS69" s="37">
        <f>IF(VLOOKUP(CONCATENATE($DI$6," ",DS$9),'-RÅDATA_KVARTAL-'!$A$5:$DS$385,88,FALSE)&gt;0,VLOOKUP(CONCATENATE($DI$6," ",DS$9),'-RÅDATA_KVARTAL-'!$A$5:$DS$385,88,FALSE),"")</f>
        <v>78495</v>
      </c>
      <c r="DT69" s="37"/>
      <c r="DU69" s="37" t="str">
        <f>IF(VLOOKUP(CONCATENATE($DI$6," ",DU$9),'-RÅDATA_KVARTAL-'!$A$5:$DS$385,88,FALSE)&gt;0,VLOOKUP(CONCATENATE($DI$6," ",DU$9),'-RÅDATA_KVARTAL-'!$A$5:$DS$385,88,FALSE),"")</f>
        <v/>
      </c>
      <c r="DV69" s="37"/>
      <c r="DW69" s="37" t="str">
        <f>IF(VLOOKUP(CONCATENATE($DI$6," ",DW$9),'-RÅDATA_KVARTAL-'!$A$5:$DS$385,88,FALSE)&gt;0,VLOOKUP(CONCATENATE($DI$6," ",DW$9),'-RÅDATA_KVARTAL-'!$A$5:$DS$385,88,FALSE),"")</f>
        <v/>
      </c>
      <c r="DX69" s="37"/>
      <c r="DY69" s="37" t="str">
        <f>IF(VLOOKUP(CONCATENATE($DI$6," ",DY$9),'-RÅDATA_KVARTAL-'!$A$5:$DS$385,88,FALSE)&gt;0,VLOOKUP(CONCATENATE($DI$6," ",DY$9),'-RÅDATA_KVARTAL-'!$A$5:$DS$385,88,FALSE),"")</f>
        <v/>
      </c>
      <c r="DZ69" s="37"/>
      <c r="EA69" s="37" t="str">
        <f>IF(VLOOKUP(CONCATENATE($DI$6," ",EA$9),'-RÅDATA_KVARTAL-'!$A$5:$DS$385,88,FALSE)&gt;0,VLOOKUP(CONCATENATE($DI$6," ",EA$9),'-RÅDATA_KVARTAL-'!$A$5:$DS$385,88,FALSE),"")</f>
        <v/>
      </c>
      <c r="EB69" s="37"/>
      <c r="EC69" s="37" t="str">
        <f>IF(VLOOKUP(CONCATENATE($DI$6," ",EC$9),'-RÅDATA_KVARTAL-'!$A$5:$DS$385,88,FALSE)&gt;0,VLOOKUP(CONCATENATE($DI$6," ",EC$9),'-RÅDATA_KVARTAL-'!$A$5:$DS$385,88,FALSE),"")</f>
        <v/>
      </c>
      <c r="ED69" s="37"/>
      <c r="EE69" s="37" t="str">
        <f>IF(VLOOKUP(CONCATENATE($DI$6," ",EE$9),'-RÅDATA_KVARTAL-'!$A$5:$DS$385,88,FALSE)&gt;0,VLOOKUP(CONCATENATE($DI$6," ",EE$9),'-RÅDATA_KVARTAL-'!$A$5:$DS$385,88,FALSE),"")</f>
        <v/>
      </c>
      <c r="EF69" s="37"/>
      <c r="EG69" s="37">
        <f>IF(VLOOKUP(CONCATENATE($DI$6," ",EG$9),'-RÅDATA_KVARTAL-'!$A$5:$DS$385,88,FALSE)&gt;0,VLOOKUP(CONCATENATE($DI$6," ",EG$9),'-RÅDATA_KVARTAL-'!$A$5:$DS$385,88,FALSE),"")</f>
        <v>483313</v>
      </c>
      <c r="EH69" s="147"/>
      <c r="EI69" s="275"/>
      <c r="EJ69" s="37" t="str">
        <f>IF(VLOOKUP(CONCATENATE($EJ$6," ",EJ$9),'-RÅDATA_KVARTAL-'!$A$5:$DS$385,88,FALSE)&gt;0,VLOOKUP(CONCATENATE($EJ$6," ",EJ$9),'-RÅDATA_KVARTAL-'!$A$5:$DS$385,88,FALSE),"")</f>
        <v/>
      </c>
      <c r="EK69" s="157"/>
      <c r="EL69" s="37" t="str">
        <f>IF(VLOOKUP(CONCATENATE($EJ$6," ",EL$9),'-RÅDATA_KVARTAL-'!$A$5:$DS$385,88,FALSE)&gt;0,VLOOKUP(CONCATENATE($EJ$6," ",EL$9),'-RÅDATA_KVARTAL-'!$A$5:$DS$385,88,FALSE),"")</f>
        <v/>
      </c>
      <c r="EM69" s="37"/>
      <c r="EN69" s="37" t="str">
        <f>IF(VLOOKUP(CONCATENATE($EJ$6," ",EN$9),'-RÅDATA_KVARTAL-'!$A$5:$DS$385,88,FALSE)&gt;0,VLOOKUP(CONCATENATE($EJ$6," ",EN$9),'-RÅDATA_KVARTAL-'!$A$5:$DS$385,88,FALSE),"")</f>
        <v/>
      </c>
      <c r="EO69" s="37"/>
      <c r="EP69" s="37" t="str">
        <f>IF(VLOOKUP(CONCATENATE($EJ$6," ",EP$9),'-RÅDATA_KVARTAL-'!$A$5:$DS$385,88,FALSE)&gt;0,VLOOKUP(CONCATENATE($EJ$6," ",EP$9),'-RÅDATA_KVARTAL-'!$A$5:$DS$385,88,FALSE),"")</f>
        <v/>
      </c>
      <c r="EQ69" s="37"/>
      <c r="ER69" s="37" t="str">
        <f>IF(VLOOKUP(CONCATENATE($EJ$6," ",ER$9),'-RÅDATA_KVARTAL-'!$A$5:$DS$385,88,FALSE)&gt;0,VLOOKUP(CONCATENATE($EJ$6," ",ER$9),'-RÅDATA_KVARTAL-'!$A$5:$DS$385,88,FALSE),"")</f>
        <v/>
      </c>
      <c r="ES69" s="37"/>
      <c r="ET69" s="37" t="str">
        <f>IF(VLOOKUP(CONCATENATE($EJ$6," ",ET$9),'-RÅDATA_KVARTAL-'!$A$5:$DS$385,88,FALSE)&gt;0,VLOOKUP(CONCATENATE($EJ$6," ",ET$9),'-RÅDATA_KVARTAL-'!$A$5:$DS$385,88,FALSE),"")</f>
        <v/>
      </c>
      <c r="EU69" s="37"/>
      <c r="EV69" s="37" t="str">
        <f>IF(VLOOKUP(CONCATENATE($EJ$6," ",EV$9),'-RÅDATA_KVARTAL-'!$A$5:$DS$385,88,FALSE)&gt;0,VLOOKUP(CONCATENATE($EJ$6," ",EV$9),'-RÅDATA_KVARTAL-'!$A$5:$DS$385,88,FALSE),"")</f>
        <v/>
      </c>
      <c r="EW69" s="37"/>
      <c r="EX69" s="37" t="str">
        <f>IF(VLOOKUP(CONCATENATE($EJ$6," ",EX$9),'-RÅDATA_KVARTAL-'!$A$5:$DS$385,88,FALSE)&gt;0,VLOOKUP(CONCATENATE($EJ$6," ",EX$9),'-RÅDATA_KVARTAL-'!$A$5:$DS$385,88,FALSE),"")</f>
        <v/>
      </c>
      <c r="EY69" s="37"/>
      <c r="EZ69" s="37" t="str">
        <f>IF(VLOOKUP(CONCATENATE($EJ$6," ",EZ$9),'-RÅDATA_KVARTAL-'!$A$5:$DS$385,88,FALSE)&gt;0,VLOOKUP(CONCATENATE($EJ$6," ",EZ$9),'-RÅDATA_KVARTAL-'!$A$5:$DS$385,88,FALSE),"")</f>
        <v/>
      </c>
      <c r="FA69" s="37"/>
      <c r="FB69" s="37" t="str">
        <f>IF(VLOOKUP(CONCATENATE($EJ$6," ",FB$9),'-RÅDATA_KVARTAL-'!$A$5:$DS$385,88,FALSE)&gt;0,VLOOKUP(CONCATENATE($EJ$6," ",FB$9),'-RÅDATA_KVARTAL-'!$A$5:$DS$385,88,FALSE),"")</f>
        <v/>
      </c>
      <c r="FC69" s="37"/>
      <c r="FD69" s="37" t="str">
        <f>IF(VLOOKUP(CONCATENATE($EJ$6," ",FD$9),'-RÅDATA_KVARTAL-'!$A$5:$DS$385,88,FALSE)&gt;0,VLOOKUP(CONCATENATE($EJ$6," ",FD$9),'-RÅDATA_KVARTAL-'!$A$5:$DS$385,88,FALSE),"")</f>
        <v/>
      </c>
      <c r="FE69" s="37"/>
      <c r="FF69" s="37" t="str">
        <f>IF(VLOOKUP(CONCATENATE($EJ$6," ",FF$9),'-RÅDATA_KVARTAL-'!$A$5:$DS$385,88,FALSE)&gt;0,VLOOKUP(CONCATENATE($EJ$6," ",FF$9),'-RÅDATA_KVARTAL-'!$A$5:$DS$385,88,FALSE),"")</f>
        <v/>
      </c>
      <c r="FG69" s="37"/>
      <c r="FH69" s="37" t="str">
        <f>IF(VLOOKUP(CONCATENATE($EJ$6," ",FH$9),'-RÅDATA_KVARTAL-'!$A$5:$DS$385,88,FALSE)&gt;0,VLOOKUP(CONCATENATE($EJ$6," ",FH$9),'-RÅDATA_KVARTAL-'!$A$5:$DS$385,88,FALSE),"")</f>
        <v/>
      </c>
      <c r="FI69" s="147"/>
      <c r="FJ69" s="275"/>
      <c r="FK69" s="37" t="str">
        <f>IF(VLOOKUP(CONCATENATE($FK$6," ",FK$9),'-RÅDATA_KVARTAL-'!$A$5:$DS$385,88,FALSE)&gt;0,VLOOKUP(CONCATENATE($FK$6," ",FK$9),'-RÅDATA_KVARTAL-'!$A$5:$DS$385,88,FALSE),"")</f>
        <v/>
      </c>
      <c r="FL69" s="157"/>
      <c r="FM69" s="37" t="str">
        <f>IF(VLOOKUP(CONCATENATE($FK$6," ",FM$9),'-RÅDATA_KVARTAL-'!$A$5:$DS$385,88,FALSE)&gt;0,VLOOKUP(CONCATENATE($FK$6," ",FM$9),'-RÅDATA_KVARTAL-'!$A$5:$DS$385,88,FALSE),"")</f>
        <v/>
      </c>
      <c r="FN69" s="37"/>
      <c r="FO69" s="37" t="str">
        <f>IF(VLOOKUP(CONCATENATE($FK$6," ",FO$9),'-RÅDATA_KVARTAL-'!$A$5:$DS$385,88,FALSE)&gt;0,VLOOKUP(CONCATENATE($FK$6," ",FO$9),'-RÅDATA_KVARTAL-'!$A$5:$DS$385,88,FALSE),"")</f>
        <v/>
      </c>
      <c r="FP69" s="37"/>
      <c r="FQ69" s="37" t="str">
        <f>IF(VLOOKUP(CONCATENATE($FK$6," ",FQ$9),'-RÅDATA_KVARTAL-'!$A$5:$DS$385,88,FALSE)&gt;0,VLOOKUP(CONCATENATE($FK$6," ",FQ$9),'-RÅDATA_KVARTAL-'!$A$5:$DS$385,88,FALSE),"")</f>
        <v/>
      </c>
      <c r="FR69" s="37"/>
      <c r="FS69" s="37" t="str">
        <f>IF(VLOOKUP(CONCATENATE($FK$6," ",FS$9),'-RÅDATA_KVARTAL-'!$A$5:$DS$385,88,FALSE)&gt;0,VLOOKUP(CONCATENATE($FK$6," ",FS$9),'-RÅDATA_KVARTAL-'!$A$5:$DS$385,88,FALSE),"")</f>
        <v/>
      </c>
      <c r="FT69" s="37"/>
      <c r="FU69" s="37" t="str">
        <f>IF(VLOOKUP(CONCATENATE($FK$6," ",FU$9),'-RÅDATA_KVARTAL-'!$A$5:$DS$385,88,FALSE)&gt;0,VLOOKUP(CONCATENATE($FK$6," ",FU$9),'-RÅDATA_KVARTAL-'!$A$5:$DS$385,88,FALSE),"")</f>
        <v/>
      </c>
      <c r="FV69" s="37"/>
      <c r="FW69" s="37" t="str">
        <f>IF(VLOOKUP(CONCATENATE($FK$6," ",FW$9),'-RÅDATA_KVARTAL-'!$A$5:$DS$385,88,FALSE)&gt;0,VLOOKUP(CONCATENATE($FK$6," ",FW$9),'-RÅDATA_KVARTAL-'!$A$5:$DS$385,88,FALSE),"")</f>
        <v/>
      </c>
      <c r="FX69" s="37"/>
      <c r="FY69" s="37" t="str">
        <f>IF(VLOOKUP(CONCATENATE($FK$6," ",FY$9),'-RÅDATA_KVARTAL-'!$A$5:$DS$385,88,FALSE)&gt;0,VLOOKUP(CONCATENATE($FK$6," ",FY$9),'-RÅDATA_KVARTAL-'!$A$5:$DS$385,88,FALSE),"")</f>
        <v/>
      </c>
      <c r="FZ69" s="37"/>
      <c r="GA69" s="37" t="str">
        <f>IF(VLOOKUP(CONCATENATE($FK$6," ",GA$9),'-RÅDATA_KVARTAL-'!$A$5:$DS$385,88,FALSE)&gt;0,VLOOKUP(CONCATENATE($FK$6," ",GA$9),'-RÅDATA_KVARTAL-'!$A$5:$DS$385,88,FALSE),"")</f>
        <v/>
      </c>
      <c r="GB69" s="37"/>
      <c r="GC69" s="37" t="str">
        <f>IF(VLOOKUP(CONCATENATE($FK$6," ",GC$9),'-RÅDATA_KVARTAL-'!$A$5:$DS$385,88,FALSE)&gt;0,VLOOKUP(CONCATENATE($FK$6," ",GC$9),'-RÅDATA_KVARTAL-'!$A$5:$DS$385,88,FALSE),"")</f>
        <v/>
      </c>
      <c r="GD69" s="37"/>
      <c r="GE69" s="37" t="str">
        <f>IF(VLOOKUP(CONCATENATE($FK$6," ",GE$9),'-RÅDATA_KVARTAL-'!$A$5:$DS$385,88,FALSE)&gt;0,VLOOKUP(CONCATENATE($FK$6," ",GE$9),'-RÅDATA_KVARTAL-'!$A$5:$DS$385,88,FALSE),"")</f>
        <v/>
      </c>
      <c r="GF69" s="37"/>
      <c r="GG69" s="37" t="str">
        <f>IF(VLOOKUP(CONCATENATE($FK$6," ",GG$9),'-RÅDATA_KVARTAL-'!$A$5:$DS$385,88,FALSE)&gt;0,VLOOKUP(CONCATENATE($FK$6," ",GG$9),'-RÅDATA_KVARTAL-'!$A$5:$DS$385,88,FALSE),"")</f>
        <v/>
      </c>
      <c r="GH69" s="37"/>
      <c r="GI69" s="37" t="str">
        <f>IF(VLOOKUP(CONCATENATE($FK$6," ",GI$9),'-RÅDATA_KVARTAL-'!$A$5:$DS$385,88,FALSE)&gt;0,VLOOKUP(CONCATENATE($FK$6," ",GI$9),'-RÅDATA_KVARTAL-'!$A$5:$DS$385,88,FALSE),"")</f>
        <v/>
      </c>
      <c r="GJ69" s="147"/>
      <c r="GK69" s="275"/>
      <c r="GL69" s="37" t="str">
        <f>IF(VLOOKUP(CONCATENATE($GL$6," ",GL$9),'-RÅDATA_KVARTAL-'!$A$5:$DS$385,88,FALSE)&gt;0,VLOOKUP(CONCATENATE($GL$6," ",GL$9),'-RÅDATA_KVARTAL-'!$A$5:$DS$385,88,FALSE),"")</f>
        <v/>
      </c>
      <c r="GM69" s="157"/>
      <c r="GN69" s="37" t="str">
        <f>IF(VLOOKUP(CONCATENATE($GL$6," ",GN$9),'-RÅDATA_KVARTAL-'!$A$5:$DS$385,88,FALSE)&gt;0,VLOOKUP(CONCATENATE($GL$6," ",GN$9),'-RÅDATA_KVARTAL-'!$A$5:$DS$385,88,FALSE),"")</f>
        <v/>
      </c>
      <c r="GO69" s="37"/>
      <c r="GP69" s="37" t="str">
        <f>IF(VLOOKUP(CONCATENATE($GL$6," ",GP$9),'-RÅDATA_KVARTAL-'!$A$5:$DS$385,88,FALSE)&gt;0,VLOOKUP(CONCATENATE($GL$6," ",GP$9),'-RÅDATA_KVARTAL-'!$A$5:$DS$385,88,FALSE),"")</f>
        <v/>
      </c>
      <c r="GQ69" s="37"/>
      <c r="GR69" s="37" t="str">
        <f>IF(VLOOKUP(CONCATENATE($GL$6," ",GR$9),'-RÅDATA_KVARTAL-'!$A$5:$DS$385,88,FALSE)&gt;0,VLOOKUP(CONCATENATE($GL$6," ",GR$9),'-RÅDATA_KVARTAL-'!$A$5:$DS$385,88,FALSE),"")</f>
        <v/>
      </c>
      <c r="GS69" s="37"/>
      <c r="GT69" s="37" t="str">
        <f>IF(VLOOKUP(CONCATENATE($GL$6," ",GT$9),'-RÅDATA_KVARTAL-'!$A$5:$DS$385,88,FALSE)&gt;0,VLOOKUP(CONCATENATE($GL$6," ",GT$9),'-RÅDATA_KVARTAL-'!$A$5:$DS$385,88,FALSE),"")</f>
        <v/>
      </c>
      <c r="GU69" s="37"/>
      <c r="GV69" s="37" t="str">
        <f>IF(VLOOKUP(CONCATENATE($GL$6," ",GV$9),'-RÅDATA_KVARTAL-'!$A$5:$DS$385,88,FALSE)&gt;0,VLOOKUP(CONCATENATE($GL$6," ",GV$9),'-RÅDATA_KVARTAL-'!$A$5:$DS$385,88,FALSE),"")</f>
        <v/>
      </c>
      <c r="GW69" s="37"/>
      <c r="GX69" s="37" t="str">
        <f>IF(VLOOKUP(CONCATENATE($GL$6," ",GX$9),'-RÅDATA_KVARTAL-'!$A$5:$DS$385,88,FALSE)&gt;0,VLOOKUP(CONCATENATE($GL$6," ",GX$9),'-RÅDATA_KVARTAL-'!$A$5:$DS$385,88,FALSE),"")</f>
        <v/>
      </c>
      <c r="GY69" s="37"/>
      <c r="GZ69" s="37" t="str">
        <f>IF(VLOOKUP(CONCATENATE($GL$6," ",GZ$9),'-RÅDATA_KVARTAL-'!$A$5:$DS$385,88,FALSE)&gt;0,VLOOKUP(CONCATENATE($GL$6," ",GZ$9),'-RÅDATA_KVARTAL-'!$A$5:$DS$385,88,FALSE),"")</f>
        <v/>
      </c>
      <c r="HA69" s="37"/>
      <c r="HB69" s="37" t="str">
        <f>IF(VLOOKUP(CONCATENATE($GL$6," ",HB$9),'-RÅDATA_KVARTAL-'!$A$5:$DS$385,88,FALSE)&gt;0,VLOOKUP(CONCATENATE($GL$6," ",HB$9),'-RÅDATA_KVARTAL-'!$A$5:$DS$385,88,FALSE),"")</f>
        <v/>
      </c>
      <c r="HC69" s="37"/>
      <c r="HD69" s="37" t="str">
        <f>IF(VLOOKUP(CONCATENATE($GL$6," ",HD$9),'-RÅDATA_KVARTAL-'!$A$5:$DS$385,88,FALSE)&gt;0,VLOOKUP(CONCATENATE($GL$6," ",HD$9),'-RÅDATA_KVARTAL-'!$A$5:$DS$385,88,FALSE),"")</f>
        <v/>
      </c>
      <c r="HE69" s="37"/>
      <c r="HF69" s="37" t="str">
        <f>IF(VLOOKUP(CONCATENATE($GL$6," ",HF$9),'-RÅDATA_KVARTAL-'!$A$5:$DS$385,88,FALSE)&gt;0,VLOOKUP(CONCATENATE($GL$6," ",HF$9),'-RÅDATA_KVARTAL-'!$A$5:$DS$385,88,FALSE),"")</f>
        <v/>
      </c>
      <c r="HG69" s="37"/>
      <c r="HH69" s="37" t="str">
        <f>IF(VLOOKUP(CONCATENATE($GL$6," ",HH$9),'-RÅDATA_KVARTAL-'!$A$5:$DS$385,88,FALSE)&gt;0,VLOOKUP(CONCATENATE($GL$6," ",HH$9),'-RÅDATA_KVARTAL-'!$A$5:$DS$385,88,FALSE),"")</f>
        <v/>
      </c>
      <c r="HI69" s="37"/>
      <c r="HJ69" s="37" t="str">
        <f>IF(VLOOKUP(CONCATENATE($GL$6," ",HJ$9),'-RÅDATA_KVARTAL-'!$A$5:$DS$385,88,FALSE)&gt;0,VLOOKUP(CONCATENATE($GL$6," ",HJ$9),'-RÅDATA_KVARTAL-'!$A$5:$DS$385,88,FALSE),"")</f>
        <v/>
      </c>
      <c r="HK69" s="147"/>
      <c r="HL69" s="148"/>
      <c r="HM69" s="103" t="s">
        <v>473</v>
      </c>
      <c r="HN69" s="15"/>
    </row>
    <row r="70" spans="2:223" s="15" customFormat="1" ht="10.5" customHeight="1" x14ac:dyDescent="0.2">
      <c r="B70" s="90">
        <v>15</v>
      </c>
      <c r="C70" s="90"/>
      <c r="D70" s="92" t="s">
        <v>77</v>
      </c>
      <c r="E70" s="156">
        <f>IF(VLOOKUP(CONCATENATE($E$6," ",E$9),'-RÅDATA_KVARTAL-'!$A$5:$DS$385,92,FALSE)&gt;0,VLOOKUP(CONCATENATE($E$6," ",E$9),'-RÅDATA_KVARTAL-'!$A$5:$DS$385,92,FALSE),"")</f>
        <v>97.730923694779108</v>
      </c>
      <c r="F70" s="120"/>
      <c r="G70" s="156">
        <f>IF(VLOOKUP(CONCATENATE($E$6," ",G$9),'-RÅDATA_KVARTAL-'!$A$5:$DS$385,92,FALSE)&gt;0,VLOOKUP(CONCATENATE($E$6," ",G$9),'-RÅDATA_KVARTAL-'!$A$5:$DS$385,92,FALSE),"")</f>
        <v>98.145265507518801</v>
      </c>
      <c r="H70" s="156"/>
      <c r="I70" s="156">
        <f>IF(VLOOKUP(CONCATENATE($E$6," ",I$9),'-RÅDATA_KVARTAL-'!$A$5:$DS$385,92,FALSE)&gt;0,VLOOKUP(CONCATENATE($E$6," ",I$9),'-RÅDATA_KVARTAL-'!$A$5:$DS$385,92,FALSE),"")</f>
        <v>98.151276662958225</v>
      </c>
      <c r="J70" s="156"/>
      <c r="K70" s="156">
        <f>IF(VLOOKUP(CONCATENATE($E$6," ",K$9),'-RÅDATA_KVARTAL-'!$A$5:$DS$385,92,FALSE)&gt;0,VLOOKUP(CONCATENATE($E$6," ",K$9),'-RÅDATA_KVARTAL-'!$A$5:$DS$385,92,FALSE),"")</f>
        <v>98.182869414388378</v>
      </c>
      <c r="L70" s="156"/>
      <c r="M70" s="156">
        <f>IF(VLOOKUP(CONCATENATE($E$6," ",M$9),'-RÅDATA_KVARTAL-'!$A$5:$DS$385,92,FALSE)&gt;0,VLOOKUP(CONCATENATE($E$6," ",M$9),'-RÅDATA_KVARTAL-'!$A$5:$DS$385,92,FALSE),"")</f>
        <v>98.247131485410776</v>
      </c>
      <c r="N70" s="156"/>
      <c r="O70" s="156">
        <f>IF(VLOOKUP(CONCATENATE($E$6," ",O$9),'-RÅDATA_KVARTAL-'!$A$5:$DS$385,92,FALSE)&gt;0,VLOOKUP(CONCATENATE($E$6," ",O$9),'-RÅDATA_KVARTAL-'!$A$5:$DS$385,92,FALSE),"")</f>
        <v>98.443392792136876</v>
      </c>
      <c r="P70" s="156"/>
      <c r="Q70" s="156">
        <f>IF(VLOOKUP(CONCATENATE($E$6," ",Q$9),'-RÅDATA_KVARTAL-'!$A$5:$DS$385,92,FALSE)&gt;0,VLOOKUP(CONCATENATE($E$6," ",Q$9),'-RÅDATA_KVARTAL-'!$A$5:$DS$385,92,FALSE),"")</f>
        <v>98.215614511989557</v>
      </c>
      <c r="R70" s="156"/>
      <c r="S70" s="156">
        <f>IF(VLOOKUP(CONCATENATE($E$6," ",S$9),'-RÅDATA_KVARTAL-'!$A$5:$DS$385,92,FALSE)&gt;0,VLOOKUP(CONCATENATE($E$6," ",S$9),'-RÅDATA_KVARTAL-'!$A$5:$DS$385,92,FALSE),"")</f>
        <v>98.593505100778174</v>
      </c>
      <c r="T70" s="156"/>
      <c r="U70" s="156">
        <f>IF(VLOOKUP(CONCATENATE($E$6," ",U$9),'-RÅDATA_KVARTAL-'!$A$5:$DS$385,92,FALSE)&gt;0,VLOOKUP(CONCATENATE($E$6," ",U$9),'-RÅDATA_KVARTAL-'!$A$5:$DS$385,92,FALSE),"")</f>
        <v>98.867710366402278</v>
      </c>
      <c r="V70" s="156"/>
      <c r="W70" s="156">
        <f>IF(VLOOKUP(CONCATENATE($E$6," ",W$9),'-RÅDATA_KVARTAL-'!$A$5:$DS$385,92,FALSE)&gt;0,VLOOKUP(CONCATENATE($E$6," ",W$9),'-RÅDATA_KVARTAL-'!$A$5:$DS$385,92,FALSE),"")</f>
        <v>97.59753083190563</v>
      </c>
      <c r="X70" s="156"/>
      <c r="Y70" s="156">
        <f>IF(VLOOKUP(CONCATENATE($E$6," ",Y$9),'-RÅDATA_KVARTAL-'!$A$5:$DS$385,92,FALSE)&gt;0,VLOOKUP(CONCATENATE($E$6," ",Y$9),'-RÅDATA_KVARTAL-'!$A$5:$DS$385,92,FALSE),"")</f>
        <v>98.505926901547582</v>
      </c>
      <c r="Z70" s="156"/>
      <c r="AA70" s="156">
        <f>IF(VLOOKUP(CONCATENATE($E$6," ",AA$9),'-RÅDATA_KVARTAL-'!$A$5:$DS$385,92,FALSE)&gt;0,VLOOKUP(CONCATENATE($E$6," ",AA$9),'-RÅDATA_KVARTAL-'!$A$5:$DS$385,92,FALSE),"")</f>
        <v>97.139674637990069</v>
      </c>
      <c r="AB70" s="156"/>
      <c r="AC70" s="156">
        <f>IF(VLOOKUP(CONCATENATE($E$6," ",AC$9),'-RÅDATA_KVARTAL-'!$A$5:$DS$385,92,FALSE)&gt;0,VLOOKUP(CONCATENATE($E$6," ",AC$9),'-RÅDATA_KVARTAL-'!$A$5:$DS$385,92,FALSE),"")</f>
        <v>98.146349482350843</v>
      </c>
      <c r="AD70" s="118"/>
      <c r="AE70" s="106"/>
      <c r="AF70" s="156">
        <f>IF(VLOOKUP(CONCATENATE($AF$6," ",AF$9),'-RÅDATA_KVARTAL-'!$A$5:$DS$385,92,FALSE)&gt;0,VLOOKUP(CONCATENATE($AF$6," ",AF$9),'-RÅDATA_KVARTAL-'!$A$5:$DS$385,92,FALSE),"")</f>
        <v>97.573048463267426</v>
      </c>
      <c r="AG70" s="120"/>
      <c r="AH70" s="156">
        <f>IF(VLOOKUP(CONCATENATE($AF$6," ",AH$9),'-RÅDATA_KVARTAL-'!$A$5:$DS$385,92,FALSE)&gt;0,VLOOKUP(CONCATENATE($AF$6," ",AH$9),'-RÅDATA_KVARTAL-'!$A$5:$DS$385,92,FALSE),"")</f>
        <v>98.360094256904858</v>
      </c>
      <c r="AI70" s="156"/>
      <c r="AJ70" s="156">
        <f>IF(VLOOKUP(CONCATENATE($AF$6," ",AJ$9),'-RÅDATA_KVARTAL-'!$A$5:$DS$385,92,FALSE)&gt;0,VLOOKUP(CONCATENATE($AF$6," ",AJ$9),'-RÅDATA_KVARTAL-'!$A$5:$DS$385,92,FALSE),"")</f>
        <v>98.904095879100268</v>
      </c>
      <c r="AK70" s="156"/>
      <c r="AL70" s="156">
        <f>IF(VLOOKUP(CONCATENATE($AF$6," ",AL$9),'-RÅDATA_KVARTAL-'!$A$5:$DS$385,92,FALSE)&gt;0,VLOOKUP(CONCATENATE($AF$6," ",AL$9),'-RÅDATA_KVARTAL-'!$A$5:$DS$385,92,FALSE),"")</f>
        <v>98.826925358183189</v>
      </c>
      <c r="AM70" s="156"/>
      <c r="AN70" s="156">
        <f>IF(VLOOKUP(CONCATENATE($AF$6," ",AN$9),'-RÅDATA_KVARTAL-'!$A$5:$DS$385,92,FALSE)&gt;0,VLOOKUP(CONCATENATE($AF$6," ",AN$9),'-RÅDATA_KVARTAL-'!$A$5:$DS$385,92,FALSE),"")</f>
        <v>97.971926861412868</v>
      </c>
      <c r="AO70" s="156"/>
      <c r="AP70" s="156">
        <f>IF(VLOOKUP(CONCATENATE($AF$6," ",AP$9),'-RÅDATA_KVARTAL-'!$A$5:$DS$385,92,FALSE)&gt;0,VLOOKUP(CONCATENATE($AF$6," ",AP$9),'-RÅDATA_KVARTAL-'!$A$5:$DS$385,92,FALSE),"")</f>
        <v>94.905244118009776</v>
      </c>
      <c r="AQ70" s="156"/>
      <c r="AR70" s="156">
        <f>IF(VLOOKUP(CONCATENATE($AF$6," ",AR$9),'-RÅDATA_KVARTAL-'!$A$5:$DS$385,92,FALSE)&gt;0,VLOOKUP(CONCATENATE($AF$6," ",AR$9),'-RÅDATA_KVARTAL-'!$A$5:$DS$385,92,FALSE),"")</f>
        <v>97.129670517514</v>
      </c>
      <c r="AS70" s="156"/>
      <c r="AT70" s="156">
        <f>IF(VLOOKUP(CONCATENATE($AF$6," ",AT$9),'-RÅDATA_KVARTAL-'!$A$5:$DS$385,92,FALSE)&gt;0,VLOOKUP(CONCATENATE($AF$6," ",AT$9),'-RÅDATA_KVARTAL-'!$A$5:$DS$385,92,FALSE),"")</f>
        <v>97.399126868633417</v>
      </c>
      <c r="AU70" s="156"/>
      <c r="AV70" s="156">
        <f>IF(VLOOKUP(CONCATENATE($AF$6," ",AV$9),'-RÅDATA_KVARTAL-'!$A$5:$DS$385,92,FALSE)&gt;0,VLOOKUP(CONCATENATE($AF$6," ",AV$9),'-RÅDATA_KVARTAL-'!$A$5:$DS$385,92,FALSE),"")</f>
        <v>98.240159115799543</v>
      </c>
      <c r="AW70" s="156"/>
      <c r="AX70" s="156">
        <f>IF(VLOOKUP(CONCATENATE($AF$6," ",AX$9),'-RÅDATA_KVARTAL-'!$A$5:$DS$385,92,FALSE)&gt;0,VLOOKUP(CONCATENATE($AF$6," ",AX$9),'-RÅDATA_KVARTAL-'!$A$5:$DS$385,92,FALSE),"")</f>
        <v>98.823472037648898</v>
      </c>
      <c r="AY70" s="156"/>
      <c r="AZ70" s="156">
        <f>IF(VLOOKUP(CONCATENATE($AF$6," ",AZ$9),'-RÅDATA_KVARTAL-'!$A$5:$DS$385,92,FALSE)&gt;0,VLOOKUP(CONCATENATE($AF$6," ",AZ$9),'-RÅDATA_KVARTAL-'!$A$5:$DS$385,92,FALSE),"")</f>
        <v>98.643843438538198</v>
      </c>
      <c r="BA70" s="156"/>
      <c r="BB70" s="156">
        <f>IF(VLOOKUP(CONCATENATE($AF$6," ",BB$9),'-RÅDATA_KVARTAL-'!$A$5:$DS$385,92,FALSE)&gt;0,VLOOKUP(CONCATENATE($AF$6," ",BB$9),'-RÅDATA_KVARTAL-'!$A$5:$DS$385,92,FALSE),"")</f>
        <v>99.097120861803944</v>
      </c>
      <c r="BC70" s="156"/>
      <c r="BD70" s="156">
        <f>IF(VLOOKUP(CONCATENATE($AF$6," ",BD$9),'-RÅDATA_KVARTAL-'!$A$5:$DS$385,92,FALSE)&gt;0,VLOOKUP(CONCATENATE($AF$6," ",BD$9),'-RÅDATA_KVARTAL-'!$A$5:$DS$385,92,FALSE),"")</f>
        <v>98.015301163605159</v>
      </c>
      <c r="BE70" s="118"/>
      <c r="BF70" s="106"/>
      <c r="BG70" s="156">
        <f>IF(VLOOKUP(CONCATENATE($BG$6," ",BG$9),'-RÅDATA_KVARTAL-'!$A$5:$DS$385,92,FALSE)&gt;0,VLOOKUP(CONCATENATE($BG$6," ",BG$9),'-RÅDATA_KVARTAL-'!$A$5:$DS$385,92,FALSE),"")</f>
        <v>97.930075884695327</v>
      </c>
      <c r="BH70" s="120"/>
      <c r="BI70" s="156">
        <f>IF(VLOOKUP(CONCATENATE($BG$6," ",BI$9),'-RÅDATA_KVARTAL-'!$A$5:$DS$385,92,FALSE)&gt;0,VLOOKUP(CONCATENATE($BG$6," ",BI$9),'-RÅDATA_KVARTAL-'!$A$5:$DS$385,92,FALSE),"")</f>
        <v>98.115076708881105</v>
      </c>
      <c r="BJ70" s="156"/>
      <c r="BK70" s="156">
        <f>IF(VLOOKUP(CONCATENATE($BG$6," ",BK$9),'-RÅDATA_KVARTAL-'!$A$5:$DS$385,92,FALSE)&gt;0,VLOOKUP(CONCATENATE($BG$6," ",BK$9),'-RÅDATA_KVARTAL-'!$A$5:$DS$385,92,FALSE),"")</f>
        <v>98.538404717792233</v>
      </c>
      <c r="BL70" s="156"/>
      <c r="BM70" s="156">
        <f>IF(VLOOKUP(CONCATENATE($BG$6," ",BM$9),'-RÅDATA_KVARTAL-'!$A$5:$DS$385,92,FALSE)&gt;0,VLOOKUP(CONCATENATE($BG$6," ",BM$9),'-RÅDATA_KVARTAL-'!$A$5:$DS$385,92,FALSE),"")</f>
        <v>98.174309648584014</v>
      </c>
      <c r="BN70" s="156"/>
      <c r="BO70" s="156">
        <f>IF(VLOOKUP(CONCATENATE($BG$6," ",BO$9),'-RÅDATA_KVARTAL-'!$A$5:$DS$385,92,FALSE)&gt;0,VLOOKUP(CONCATENATE($BG$6," ",BO$9),'-RÅDATA_KVARTAL-'!$A$5:$DS$385,92,FALSE),"")</f>
        <v>98.838127754987639</v>
      </c>
      <c r="BP70" s="156"/>
      <c r="BQ70" s="156">
        <f>IF(VLOOKUP(CONCATENATE($BG$6," ",BQ$9),'-RÅDATA_KVARTAL-'!$A$5:$DS$385,92,FALSE)&gt;0,VLOOKUP(CONCATENATE($BG$6," ",BQ$9),'-RÅDATA_KVARTAL-'!$A$5:$DS$385,92,FALSE),"")</f>
        <v>98.296616233899002</v>
      </c>
      <c r="BR70" s="156"/>
      <c r="BS70" s="156">
        <f>IF(VLOOKUP(CONCATENATE($BG$6," ",BS$9),'-RÅDATA_KVARTAL-'!$A$5:$DS$385,92,FALSE)&gt;0,VLOOKUP(CONCATENATE($BG$6," ",BS$9),'-RÅDATA_KVARTAL-'!$A$5:$DS$385,92,FALSE),"")</f>
        <v>98.37570814745888</v>
      </c>
      <c r="BT70" s="156"/>
      <c r="BU70" s="156">
        <f>IF(VLOOKUP(CONCATENATE($BG$6," ",BU$9),'-RÅDATA_KVARTAL-'!$A$5:$DS$385,92,FALSE)&gt;0,VLOOKUP(CONCATENATE($BG$6," ",BU$9),'-RÅDATA_KVARTAL-'!$A$5:$DS$385,92,FALSE),"")</f>
        <v>98.237588606528703</v>
      </c>
      <c r="BV70" s="156"/>
      <c r="BW70" s="156">
        <f>IF(VLOOKUP(CONCATENATE($BG$6," ",BW$9),'-RÅDATA_KVARTAL-'!$A$5:$DS$385,92,FALSE)&gt;0,VLOOKUP(CONCATENATE($BG$6," ",BW$9),'-RÅDATA_KVARTAL-'!$A$5:$DS$385,92,FALSE),"")</f>
        <v>98.46108096052339</v>
      </c>
      <c r="BX70" s="156"/>
      <c r="BY70" s="156">
        <f>IF(VLOOKUP(CONCATENATE($BG$6," ",BY$9),'-RÅDATA_KVARTAL-'!$A$5:$DS$385,92,FALSE)&gt;0,VLOOKUP(CONCATENATE($BG$6," ",BY$9),'-RÅDATA_KVARTAL-'!$A$5:$DS$385,92,FALSE),"")</f>
        <v>98.218969197926199</v>
      </c>
      <c r="BZ70" s="156"/>
      <c r="CA70" s="156">
        <f>IF(VLOOKUP(CONCATENATE($BG$6," ",CA$9),'-RÅDATA_KVARTAL-'!$A$5:$DS$385,92,FALSE)&gt;0,VLOOKUP(CONCATENATE($BG$6," ",CA$9),'-RÅDATA_KVARTAL-'!$A$5:$DS$385,92,FALSE),"")</f>
        <v>98.034571385375187</v>
      </c>
      <c r="CB70" s="156"/>
      <c r="CC70" s="156">
        <f>IF(VLOOKUP(CONCATENATE($BG$6," ",CC$9),'-RÅDATA_KVARTAL-'!$A$5:$DS$385,92,FALSE)&gt;0,VLOOKUP(CONCATENATE($BG$6," ",CC$9),'-RÅDATA_KVARTAL-'!$A$5:$DS$385,92,FALSE),"")</f>
        <v>97.515527950310556</v>
      </c>
      <c r="CD70" s="156"/>
      <c r="CE70" s="156">
        <f>IF(VLOOKUP(CONCATENATE($BG$6," ",CE$9),'-RÅDATA_KVARTAL-'!$A$5:$DS$385,92,FALSE)&gt;0,VLOOKUP(CONCATENATE($BG$6," ",CE$9),'-RÅDATA_KVARTAL-'!$A$5:$DS$385,92,FALSE),"")</f>
        <v>98.227303323740017</v>
      </c>
      <c r="CF70" s="106"/>
      <c r="CG70" s="106"/>
      <c r="CH70" s="156">
        <f>IF(VLOOKUP(CONCATENATE($CH$6," ",CH$9),'-RÅDATA_KVARTAL-'!$A$5:$DS$385,92,FALSE)&gt;0,VLOOKUP(CONCATENATE($CH$6," ",CH$9),'-RÅDATA_KVARTAL-'!$A$5:$DS$385,92,FALSE),"")</f>
        <v>96.759626836046053</v>
      </c>
      <c r="CI70" s="120"/>
      <c r="CJ70" s="156">
        <f>IF(VLOOKUP(CONCATENATE($CH$6," ",CJ$9),'-RÅDATA_KVARTAL-'!$A$5:$DS$385,92,FALSE)&gt;0,VLOOKUP(CONCATENATE($CH$6," ",CJ$9),'-RÅDATA_KVARTAL-'!$A$5:$DS$385,92,FALSE),"")</f>
        <v>98.295498072061491</v>
      </c>
      <c r="CK70" s="156"/>
      <c r="CL70" s="156">
        <f>IF(VLOOKUP(CONCATENATE($CH$6," ",CL$9),'-RÅDATA_KVARTAL-'!$A$5:$DS$385,92,FALSE)&gt;0,VLOOKUP(CONCATENATE($CH$6," ",CL$9),'-RÅDATA_KVARTAL-'!$A$5:$DS$385,92,FALSE),"")</f>
        <v>98.730945955801914</v>
      </c>
      <c r="CM70" s="156"/>
      <c r="CN70" s="156">
        <f>IF(VLOOKUP(CONCATENATE($CH$6," ",CN$9),'-RÅDATA_KVARTAL-'!$A$5:$DS$385,92,FALSE)&gt;0,VLOOKUP(CONCATENATE($CH$6," ",CN$9),'-RÅDATA_KVARTAL-'!$A$5:$DS$385,92,FALSE),"")</f>
        <v>98.943483788153685</v>
      </c>
      <c r="CO70" s="156"/>
      <c r="CP70" s="156">
        <f>IF(VLOOKUP(CONCATENATE($CH$6," ",CP$9),'-RÅDATA_KVARTAL-'!$A$5:$DS$385,92,FALSE)&gt;0,VLOOKUP(CONCATENATE($CH$6," ",CP$9),'-RÅDATA_KVARTAL-'!$A$5:$DS$385,92,FALSE),"")</f>
        <v>98.622787274165091</v>
      </c>
      <c r="CQ70" s="156"/>
      <c r="CR70" s="156">
        <f>IF(VLOOKUP(CONCATENATE($CH$6," ",CR$9),'-RÅDATA_KVARTAL-'!$A$5:$DS$385,92,FALSE)&gt;0,VLOOKUP(CONCATENATE($CH$6," ",CR$9),'-RÅDATA_KVARTAL-'!$A$5:$DS$385,92,FALSE),"")</f>
        <v>97.954652750309421</v>
      </c>
      <c r="CS70" s="156"/>
      <c r="CT70" s="156">
        <f>IF(VLOOKUP(CONCATENATE($CH$6," ",CT$9),'-RÅDATA_KVARTAL-'!$A$5:$DS$385,92,FALSE)&gt;0,VLOOKUP(CONCATENATE($CH$6," ",CT$9),'-RÅDATA_KVARTAL-'!$A$5:$DS$385,92,FALSE),"")</f>
        <v>98.590221712224917</v>
      </c>
      <c r="CU70" s="156"/>
      <c r="CV70" s="156">
        <f>IF(VLOOKUP(CONCATENATE($CH$6," ",CV$9),'-RÅDATA_KVARTAL-'!$A$5:$DS$385,92,FALSE)&gt;0,VLOOKUP(CONCATENATE($CH$6," ",CV$9),'-RÅDATA_KVARTAL-'!$A$5:$DS$385,92,FALSE),"")</f>
        <v>98.234190349558233</v>
      </c>
      <c r="CW70" s="156"/>
      <c r="CX70" s="156">
        <f>IF(VLOOKUP(CONCATENATE($CH$6," ",CX$9),'-RÅDATA_KVARTAL-'!$A$5:$DS$385,92,FALSE)&gt;0,VLOOKUP(CONCATENATE($CH$6," ",CX$9),'-RÅDATA_KVARTAL-'!$A$5:$DS$385,92,FALSE),"")</f>
        <v>97.980217364757607</v>
      </c>
      <c r="CY70" s="156"/>
      <c r="CZ70" s="156">
        <f>IF(VLOOKUP(CONCATENATE($CH$6," ",CZ$9),'-RÅDATA_KVARTAL-'!$A$5:$DS$385,92,FALSE)&gt;0,VLOOKUP(CONCATENATE($CH$6," ",CZ$9),'-RÅDATA_KVARTAL-'!$A$5:$DS$385,92,FALSE),"")</f>
        <v>97.899047341304552</v>
      </c>
      <c r="DA70" s="156"/>
      <c r="DB70" s="156">
        <f>IF(VLOOKUP(CONCATENATE($CH$6," ",DB$9),'-RÅDATA_KVARTAL-'!$A$5:$DS$385,92,FALSE)&gt;0,VLOOKUP(CONCATENATE($CH$6," ",DB$9),'-RÅDATA_KVARTAL-'!$A$5:$DS$385,92,FALSE),"")</f>
        <v>96.536959134615387</v>
      </c>
      <c r="DC70" s="156"/>
      <c r="DD70" s="156">
        <f>IF(VLOOKUP(CONCATENATE($CH$6," ",DD$9),'-RÅDATA_KVARTAL-'!$A$5:$DS$385,92,FALSE)&gt;0,VLOOKUP(CONCATENATE($CH$6," ",DD$9),'-RÅDATA_KVARTAL-'!$A$5:$DS$385,92,FALSE),"")</f>
        <v>98.190821729750937</v>
      </c>
      <c r="DE70" s="156"/>
      <c r="DF70" s="156">
        <f>IF(VLOOKUP(CONCATENATE($CH$6," ",DF$9),'-RÅDATA_KVARTAL-'!$A$5:$DS$385,92,FALSE)&gt;0,VLOOKUP(CONCATENATE($CH$6," ",DF$9),'-RÅDATA_KVARTAL-'!$A$5:$DS$385,92,FALSE),"")</f>
        <v>98.060498719991514</v>
      </c>
      <c r="DG70" s="106"/>
      <c r="DH70" s="106"/>
      <c r="DI70" s="156">
        <f>IF(VLOOKUP(CONCATENATE($DI$6," ",DI$9),'-RÅDATA_KVARTAL-'!$A$5:$DS$385,92,FALSE)&gt;0,VLOOKUP(CONCATENATE($DI$6," ",DI$9),'-RÅDATA_KVARTAL-'!$A$5:$DS$385,92,FALSE),"")</f>
        <v>97.72535403859645</v>
      </c>
      <c r="DJ70" s="120"/>
      <c r="DK70" s="156">
        <f>IF(VLOOKUP(CONCATENATE($DI$6," ",DK$9),'-RÅDATA_KVARTAL-'!$A$5:$DS$385,92,FALSE)&gt;0,VLOOKUP(CONCATENATE($DI$6," ",DK$9),'-RÅDATA_KVARTAL-'!$A$5:$DS$385,92,FALSE),"")</f>
        <v>98.243236332020672</v>
      </c>
      <c r="DL70" s="156"/>
      <c r="DM70" s="156">
        <f>IF(VLOOKUP(CONCATENATE($DI$6," ",DM$9),'-RÅDATA_KVARTAL-'!$A$5:$DS$385,92,FALSE)&gt;0,VLOOKUP(CONCATENATE($DI$6," ",DM$9),'-RÅDATA_KVARTAL-'!$A$5:$DS$385,92,FALSE),"")</f>
        <v>98.401567495101588</v>
      </c>
      <c r="DN70" s="156"/>
      <c r="DO70" s="156">
        <f>IF(VLOOKUP(CONCATENATE($DI$6," ",DO$9),'-RÅDATA_KVARTAL-'!$A$5:$DS$385,92,FALSE)&gt;0,VLOOKUP(CONCATENATE($DI$6," ",DO$9),'-RÅDATA_KVARTAL-'!$A$5:$DS$385,92,FALSE),"")</f>
        <v>97.254291737777336</v>
      </c>
      <c r="DP70" s="156"/>
      <c r="DQ70" s="156">
        <f>IF(VLOOKUP(CONCATENATE($DI$6," ",DQ$9),'-RÅDATA_KVARTAL-'!$A$5:$DS$385,92,FALSE)&gt;0,VLOOKUP(CONCATENATE($DI$6," ",DQ$9),'-RÅDATA_KVARTAL-'!$A$5:$DS$385,92,FALSE),"")</f>
        <v>97.126761891293086</v>
      </c>
      <c r="DR70" s="156"/>
      <c r="DS70" s="156">
        <f>IF(VLOOKUP(CONCATENATE($DI$6," ",DS$9),'-RÅDATA_KVARTAL-'!$A$5:$DS$385,92,FALSE)&gt;0,VLOOKUP(CONCATENATE($DI$6," ",DS$9),'-RÅDATA_KVARTAL-'!$A$5:$DS$385,92,FALSE),"")</f>
        <v>98.257538773517595</v>
      </c>
      <c r="DT70" s="156"/>
      <c r="DU70" s="156" t="str">
        <f>IF(VLOOKUP(CONCATENATE($DI$6," ",DU$9),'-RÅDATA_KVARTAL-'!$A$5:$DS$385,92,FALSE)&gt;0,VLOOKUP(CONCATENATE($DI$6," ",DU$9),'-RÅDATA_KVARTAL-'!$A$5:$DS$385,92,FALSE),"")</f>
        <v/>
      </c>
      <c r="DV70" s="156"/>
      <c r="DW70" s="156" t="str">
        <f>IF(VLOOKUP(CONCATENATE($DI$6," ",DW$9),'-RÅDATA_KVARTAL-'!$A$5:$DS$385,92,FALSE)&gt;0,VLOOKUP(CONCATENATE($DI$6," ",DW$9),'-RÅDATA_KVARTAL-'!$A$5:$DS$385,92,FALSE),"")</f>
        <v/>
      </c>
      <c r="DX70" s="156"/>
      <c r="DY70" s="156" t="str">
        <f>IF(VLOOKUP(CONCATENATE($DI$6," ",DY$9),'-RÅDATA_KVARTAL-'!$A$5:$DS$385,92,FALSE)&gt;0,VLOOKUP(CONCATENATE($DI$6," ",DY$9),'-RÅDATA_KVARTAL-'!$A$5:$DS$385,92,FALSE),"")</f>
        <v/>
      </c>
      <c r="DZ70" s="156"/>
      <c r="EA70" s="156" t="str">
        <f>IF(VLOOKUP(CONCATENATE($DI$6," ",EA$9),'-RÅDATA_KVARTAL-'!$A$5:$DS$385,92,FALSE)&gt;0,VLOOKUP(CONCATENATE($DI$6," ",EA$9),'-RÅDATA_KVARTAL-'!$A$5:$DS$385,92,FALSE),"")</f>
        <v/>
      </c>
      <c r="EB70" s="156"/>
      <c r="EC70" s="156" t="str">
        <f>IF(VLOOKUP(CONCATENATE($DI$6," ",EC$9),'-RÅDATA_KVARTAL-'!$A$5:$DS$385,92,FALSE)&gt;0,VLOOKUP(CONCATENATE($DI$6," ",EC$9),'-RÅDATA_KVARTAL-'!$A$5:$DS$385,92,FALSE),"")</f>
        <v/>
      </c>
      <c r="ED70" s="156"/>
      <c r="EE70" s="156" t="str">
        <f>IF(VLOOKUP(CONCATENATE($DI$6," ",EE$9),'-RÅDATA_KVARTAL-'!$A$5:$DS$385,92,FALSE)&gt;0,VLOOKUP(CONCATENATE($DI$6," ",EE$9),'-RÅDATA_KVARTAL-'!$A$5:$DS$385,92,FALSE),"")</f>
        <v/>
      </c>
      <c r="EF70" s="156"/>
      <c r="EG70" s="156">
        <f>IF(VLOOKUP(CONCATENATE($DI$6," ",EG$9),'-RÅDATA_KVARTAL-'!$A$5:$DS$385,92,FALSE)&gt;0,VLOOKUP(CONCATENATE($DI$6," ",EG$9),'-RÅDATA_KVARTAL-'!$A$5:$DS$385,92,FALSE),"")</f>
        <v>97.834065095452942</v>
      </c>
      <c r="EH70" s="106"/>
      <c r="EI70" s="106"/>
      <c r="EJ70" s="156" t="str">
        <f>IF(VLOOKUP(CONCATENATE($EJ$6," ",EJ$9),'-RÅDATA_KVARTAL-'!$A$5:$DS$385,92,FALSE)&gt;0,VLOOKUP(CONCATENATE($EJ$6," ",EJ$9),'-RÅDATA_KVARTAL-'!$A$5:$DS$385,92,FALSE),"")</f>
        <v/>
      </c>
      <c r="EK70" s="120"/>
      <c r="EL70" s="156" t="str">
        <f>IF(VLOOKUP(CONCATENATE($EJ$6," ",EL$9),'-RÅDATA_KVARTAL-'!$A$5:$DS$385,92,FALSE)&gt;0,VLOOKUP(CONCATENATE($EJ$6," ",EL$9),'-RÅDATA_KVARTAL-'!$A$5:$DS$385,92,FALSE),"")</f>
        <v/>
      </c>
      <c r="EM70" s="156"/>
      <c r="EN70" s="156" t="str">
        <f>IF(VLOOKUP(CONCATENATE($EJ$6," ",EN$9),'-RÅDATA_KVARTAL-'!$A$5:$DS$385,92,FALSE)&gt;0,VLOOKUP(CONCATENATE($EJ$6," ",EN$9),'-RÅDATA_KVARTAL-'!$A$5:$DS$385,92,FALSE),"")</f>
        <v/>
      </c>
      <c r="EO70" s="156"/>
      <c r="EP70" s="156" t="str">
        <f>IF(VLOOKUP(CONCATENATE($EJ$6," ",EP$9),'-RÅDATA_KVARTAL-'!$A$5:$DS$385,92,FALSE)&gt;0,VLOOKUP(CONCATENATE($EJ$6," ",EP$9),'-RÅDATA_KVARTAL-'!$A$5:$DS$385,92,FALSE),"")</f>
        <v/>
      </c>
      <c r="EQ70" s="156"/>
      <c r="ER70" s="156" t="str">
        <f>IF(VLOOKUP(CONCATENATE($EJ$6," ",ER$9),'-RÅDATA_KVARTAL-'!$A$5:$DS$385,92,FALSE)&gt;0,VLOOKUP(CONCATENATE($EJ$6," ",ER$9),'-RÅDATA_KVARTAL-'!$A$5:$DS$385,92,FALSE),"")</f>
        <v/>
      </c>
      <c r="ES70" s="156"/>
      <c r="ET70" s="156" t="str">
        <f>IF(VLOOKUP(CONCATENATE($EJ$6," ",ET$9),'-RÅDATA_KVARTAL-'!$A$5:$DS$385,92,FALSE)&gt;0,VLOOKUP(CONCATENATE($EJ$6," ",ET$9),'-RÅDATA_KVARTAL-'!$A$5:$DS$385,92,FALSE),"")</f>
        <v/>
      </c>
      <c r="EU70" s="156"/>
      <c r="EV70" s="156" t="str">
        <f>IF(VLOOKUP(CONCATENATE($EJ$6," ",EV$9),'-RÅDATA_KVARTAL-'!$A$5:$DS$385,92,FALSE)&gt;0,VLOOKUP(CONCATENATE($EJ$6," ",EV$9),'-RÅDATA_KVARTAL-'!$A$5:$DS$385,92,FALSE),"")</f>
        <v/>
      </c>
      <c r="EW70" s="156"/>
      <c r="EX70" s="156" t="str">
        <f>IF(VLOOKUP(CONCATENATE($EJ$6," ",EX$9),'-RÅDATA_KVARTAL-'!$A$5:$DS$385,92,FALSE)&gt;0,VLOOKUP(CONCATENATE($EJ$6," ",EX$9),'-RÅDATA_KVARTAL-'!$A$5:$DS$385,92,FALSE),"")</f>
        <v/>
      </c>
      <c r="EY70" s="156"/>
      <c r="EZ70" s="156" t="str">
        <f>IF(VLOOKUP(CONCATENATE($EJ$6," ",EZ$9),'-RÅDATA_KVARTAL-'!$A$5:$DS$385,92,FALSE)&gt;0,VLOOKUP(CONCATENATE($EJ$6," ",EZ$9),'-RÅDATA_KVARTAL-'!$A$5:$DS$385,92,FALSE),"")</f>
        <v/>
      </c>
      <c r="FA70" s="156"/>
      <c r="FB70" s="156" t="str">
        <f>IF(VLOOKUP(CONCATENATE($EJ$6," ",FB$9),'-RÅDATA_KVARTAL-'!$A$5:$DS$385,92,FALSE)&gt;0,VLOOKUP(CONCATENATE($EJ$6," ",FB$9),'-RÅDATA_KVARTAL-'!$A$5:$DS$385,92,FALSE),"")</f>
        <v/>
      </c>
      <c r="FC70" s="156"/>
      <c r="FD70" s="156" t="str">
        <f>IF(VLOOKUP(CONCATENATE($EJ$6," ",FD$9),'-RÅDATA_KVARTAL-'!$A$5:$DS$385,92,FALSE)&gt;0,VLOOKUP(CONCATENATE($EJ$6," ",FD$9),'-RÅDATA_KVARTAL-'!$A$5:$DS$385,92,FALSE),"")</f>
        <v/>
      </c>
      <c r="FE70" s="156"/>
      <c r="FF70" s="156" t="str">
        <f>IF(VLOOKUP(CONCATENATE($EJ$6," ",FF$9),'-RÅDATA_KVARTAL-'!$A$5:$DS$385,92,FALSE)&gt;0,VLOOKUP(CONCATENATE($EJ$6," ",FF$9),'-RÅDATA_KVARTAL-'!$A$5:$DS$385,92,FALSE),"")</f>
        <v/>
      </c>
      <c r="FG70" s="156"/>
      <c r="FH70" s="156" t="str">
        <f>IF(VLOOKUP(CONCATENATE($EJ$6," ",FH$9),'-RÅDATA_KVARTAL-'!$A$5:$DS$385,92,FALSE)&gt;0,VLOOKUP(CONCATENATE($EJ$6," ",FH$9),'-RÅDATA_KVARTAL-'!$A$5:$DS$385,92,FALSE),"")</f>
        <v/>
      </c>
      <c r="FI70" s="106"/>
      <c r="FJ70" s="106"/>
      <c r="FK70" s="156" t="str">
        <f>IF(VLOOKUP(CONCATENATE($FK$6," ",FK$9),'-RÅDATA_KVARTAL-'!$A$5:$DS$385,92,FALSE)&gt;0,VLOOKUP(CONCATENATE($FK$6," ",FK$9),'-RÅDATA_KVARTAL-'!$A$5:$DS$385,92,FALSE),"")</f>
        <v/>
      </c>
      <c r="FL70" s="120"/>
      <c r="FM70" s="156" t="str">
        <f>IF(VLOOKUP(CONCATENATE($FK$6," ",FM$9),'-RÅDATA_KVARTAL-'!$A$5:$DS$385,92,FALSE)&gt;0,VLOOKUP(CONCATENATE($FK$6," ",FM$9),'-RÅDATA_KVARTAL-'!$A$5:$DS$385,92,FALSE),"")</f>
        <v/>
      </c>
      <c r="FN70" s="156"/>
      <c r="FO70" s="156" t="str">
        <f>IF(VLOOKUP(CONCATENATE($FK$6," ",FO$9),'-RÅDATA_KVARTAL-'!$A$5:$DS$385,92,FALSE)&gt;0,VLOOKUP(CONCATENATE($FK$6," ",FO$9),'-RÅDATA_KVARTAL-'!$A$5:$DS$385,92,FALSE),"")</f>
        <v/>
      </c>
      <c r="FP70" s="156"/>
      <c r="FQ70" s="156" t="str">
        <f>IF(VLOOKUP(CONCATENATE($FK$6," ",FQ$9),'-RÅDATA_KVARTAL-'!$A$5:$DS$385,92,FALSE)&gt;0,VLOOKUP(CONCATENATE($FK$6," ",FQ$9),'-RÅDATA_KVARTAL-'!$A$5:$DS$385,92,FALSE),"")</f>
        <v/>
      </c>
      <c r="FR70" s="156"/>
      <c r="FS70" s="156" t="str">
        <f>IF(VLOOKUP(CONCATENATE($FK$6," ",FS$9),'-RÅDATA_KVARTAL-'!$A$5:$DS$385,92,FALSE)&gt;0,VLOOKUP(CONCATENATE($FK$6," ",FS$9),'-RÅDATA_KVARTAL-'!$A$5:$DS$385,92,FALSE),"")</f>
        <v/>
      </c>
      <c r="FT70" s="156"/>
      <c r="FU70" s="156" t="str">
        <f>IF(VLOOKUP(CONCATENATE($FK$6," ",FU$9),'-RÅDATA_KVARTAL-'!$A$5:$DS$385,92,FALSE)&gt;0,VLOOKUP(CONCATENATE($FK$6," ",FU$9),'-RÅDATA_KVARTAL-'!$A$5:$DS$385,92,FALSE),"")</f>
        <v/>
      </c>
      <c r="FV70" s="156"/>
      <c r="FW70" s="156" t="str">
        <f>IF(VLOOKUP(CONCATENATE($FK$6," ",FW$9),'-RÅDATA_KVARTAL-'!$A$5:$DS$385,92,FALSE)&gt;0,VLOOKUP(CONCATENATE($FK$6," ",FW$9),'-RÅDATA_KVARTAL-'!$A$5:$DS$385,92,FALSE),"")</f>
        <v/>
      </c>
      <c r="FX70" s="156"/>
      <c r="FY70" s="156" t="str">
        <f>IF(VLOOKUP(CONCATENATE($FK$6," ",FY$9),'-RÅDATA_KVARTAL-'!$A$5:$DS$385,92,FALSE)&gt;0,VLOOKUP(CONCATENATE($FK$6," ",FY$9),'-RÅDATA_KVARTAL-'!$A$5:$DS$385,92,FALSE),"")</f>
        <v/>
      </c>
      <c r="FZ70" s="156"/>
      <c r="GA70" s="156" t="str">
        <f>IF(VLOOKUP(CONCATENATE($FK$6," ",GA$9),'-RÅDATA_KVARTAL-'!$A$5:$DS$385,92,FALSE)&gt;0,VLOOKUP(CONCATENATE($FK$6," ",GA$9),'-RÅDATA_KVARTAL-'!$A$5:$DS$385,92,FALSE),"")</f>
        <v/>
      </c>
      <c r="GB70" s="156"/>
      <c r="GC70" s="156" t="str">
        <f>IF(VLOOKUP(CONCATENATE($FK$6," ",GC$9),'-RÅDATA_KVARTAL-'!$A$5:$DS$385,92,FALSE)&gt;0,VLOOKUP(CONCATENATE($FK$6," ",GC$9),'-RÅDATA_KVARTAL-'!$A$5:$DS$385,92,FALSE),"")</f>
        <v/>
      </c>
      <c r="GD70" s="156"/>
      <c r="GE70" s="156" t="str">
        <f>IF(VLOOKUP(CONCATENATE($FK$6," ",GE$9),'-RÅDATA_KVARTAL-'!$A$5:$DS$385,92,FALSE)&gt;0,VLOOKUP(CONCATENATE($FK$6," ",GE$9),'-RÅDATA_KVARTAL-'!$A$5:$DS$385,92,FALSE),"")</f>
        <v/>
      </c>
      <c r="GF70" s="156"/>
      <c r="GG70" s="156" t="str">
        <f>IF(VLOOKUP(CONCATENATE($FK$6," ",GG$9),'-RÅDATA_KVARTAL-'!$A$5:$DS$385,92,FALSE)&gt;0,VLOOKUP(CONCATENATE($FK$6," ",GG$9),'-RÅDATA_KVARTAL-'!$A$5:$DS$385,92,FALSE),"")</f>
        <v/>
      </c>
      <c r="GH70" s="156"/>
      <c r="GI70" s="156" t="str">
        <f>IF(VLOOKUP(CONCATENATE($FK$6," ",GI$9),'-RÅDATA_KVARTAL-'!$A$5:$DS$385,92,FALSE)&gt;0,VLOOKUP(CONCATENATE($FK$6," ",GI$9),'-RÅDATA_KVARTAL-'!$A$5:$DS$385,92,FALSE),"")</f>
        <v/>
      </c>
      <c r="GJ70" s="106"/>
      <c r="GK70" s="106"/>
      <c r="GL70" s="156" t="str">
        <f>IF(VLOOKUP(CONCATENATE($GL$6," ",GL$9),'-RÅDATA_KVARTAL-'!$A$5:$DS$385,92,FALSE)&gt;0,VLOOKUP(CONCATENATE($GL$6," ",GL$9),'-RÅDATA_KVARTAL-'!$A$5:$DS$385,92,FALSE),"")</f>
        <v/>
      </c>
      <c r="GM70" s="120"/>
      <c r="GN70" s="156" t="str">
        <f>IF(VLOOKUP(CONCATENATE($GL$6," ",GN$9),'-RÅDATA_KVARTAL-'!$A$5:$DS$385,92,FALSE)&gt;0,VLOOKUP(CONCATENATE($GL$6," ",GN$9),'-RÅDATA_KVARTAL-'!$A$5:$DS$385,92,FALSE),"")</f>
        <v/>
      </c>
      <c r="GO70" s="156"/>
      <c r="GP70" s="156" t="str">
        <f>IF(VLOOKUP(CONCATENATE($GL$6," ",GP$9),'-RÅDATA_KVARTAL-'!$A$5:$DS$385,92,FALSE)&gt;0,VLOOKUP(CONCATENATE($GL$6," ",GP$9),'-RÅDATA_KVARTAL-'!$A$5:$DS$385,92,FALSE),"")</f>
        <v/>
      </c>
      <c r="GQ70" s="156"/>
      <c r="GR70" s="156" t="str">
        <f>IF(VLOOKUP(CONCATENATE($GL$6," ",GR$9),'-RÅDATA_KVARTAL-'!$A$5:$DS$385,92,FALSE)&gt;0,VLOOKUP(CONCATENATE($GL$6," ",GR$9),'-RÅDATA_KVARTAL-'!$A$5:$DS$385,92,FALSE),"")</f>
        <v/>
      </c>
      <c r="GS70" s="156"/>
      <c r="GT70" s="156" t="str">
        <f>IF(VLOOKUP(CONCATENATE($GL$6," ",GT$9),'-RÅDATA_KVARTAL-'!$A$5:$DS$385,92,FALSE)&gt;0,VLOOKUP(CONCATENATE($GL$6," ",GT$9),'-RÅDATA_KVARTAL-'!$A$5:$DS$385,92,FALSE),"")</f>
        <v/>
      </c>
      <c r="GU70" s="156"/>
      <c r="GV70" s="156" t="str">
        <f>IF(VLOOKUP(CONCATENATE($GL$6," ",GV$9),'-RÅDATA_KVARTAL-'!$A$5:$DS$385,92,FALSE)&gt;0,VLOOKUP(CONCATENATE($GL$6," ",GV$9),'-RÅDATA_KVARTAL-'!$A$5:$DS$385,92,FALSE),"")</f>
        <v/>
      </c>
      <c r="GW70" s="156"/>
      <c r="GX70" s="156" t="str">
        <f>IF(VLOOKUP(CONCATENATE($GL$6," ",GX$9),'-RÅDATA_KVARTAL-'!$A$5:$DS$385,92,FALSE)&gt;0,VLOOKUP(CONCATENATE($GL$6," ",GX$9),'-RÅDATA_KVARTAL-'!$A$5:$DS$385,92,FALSE),"")</f>
        <v/>
      </c>
      <c r="GY70" s="156"/>
      <c r="GZ70" s="156" t="str">
        <f>IF(VLOOKUP(CONCATENATE($GL$6," ",GZ$9),'-RÅDATA_KVARTAL-'!$A$5:$DS$385,92,FALSE)&gt;0,VLOOKUP(CONCATENATE($GL$6," ",GZ$9),'-RÅDATA_KVARTAL-'!$A$5:$DS$385,92,FALSE),"")</f>
        <v/>
      </c>
      <c r="HA70" s="156"/>
      <c r="HB70" s="156" t="str">
        <f>IF(VLOOKUP(CONCATENATE($GL$6," ",HB$9),'-RÅDATA_KVARTAL-'!$A$5:$DS$385,92,FALSE)&gt;0,VLOOKUP(CONCATENATE($GL$6," ",HB$9),'-RÅDATA_KVARTAL-'!$A$5:$DS$385,92,FALSE),"")</f>
        <v/>
      </c>
      <c r="HC70" s="156"/>
      <c r="HD70" s="156" t="str">
        <f>IF(VLOOKUP(CONCATENATE($GL$6," ",HD$9),'-RÅDATA_KVARTAL-'!$A$5:$DS$385,92,FALSE)&gt;0,VLOOKUP(CONCATENATE($GL$6," ",HD$9),'-RÅDATA_KVARTAL-'!$A$5:$DS$385,92,FALSE),"")</f>
        <v/>
      </c>
      <c r="HE70" s="156"/>
      <c r="HF70" s="156" t="str">
        <f>IF(VLOOKUP(CONCATENATE($GL$6," ",HF$9),'-RÅDATA_KVARTAL-'!$A$5:$DS$385,92,FALSE)&gt;0,VLOOKUP(CONCATENATE($GL$6," ",HF$9),'-RÅDATA_KVARTAL-'!$A$5:$DS$385,92,FALSE),"")</f>
        <v/>
      </c>
      <c r="HG70" s="156"/>
      <c r="HH70" s="156" t="str">
        <f>IF(VLOOKUP(CONCATENATE($GL$6," ",HH$9),'-RÅDATA_KVARTAL-'!$A$5:$DS$385,92,FALSE)&gt;0,VLOOKUP(CONCATENATE($GL$6," ",HH$9),'-RÅDATA_KVARTAL-'!$A$5:$DS$385,92,FALSE),"")</f>
        <v/>
      </c>
      <c r="HI70" s="156"/>
      <c r="HJ70" s="156" t="str">
        <f>IF(VLOOKUP(CONCATENATE($GL$6," ",HJ$9),'-RÅDATA_KVARTAL-'!$A$5:$DS$385,92,FALSE)&gt;0,VLOOKUP(CONCATENATE($GL$6," ",HJ$9),'-RÅDATA_KVARTAL-'!$A$5:$DS$385,92,FALSE),"")</f>
        <v/>
      </c>
      <c r="HK70" s="106"/>
      <c r="HL70" s="106"/>
      <c r="HM70" s="92" t="s">
        <v>474</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64</v>
      </c>
      <c r="E72" s="37">
        <f>IF(VLOOKUP(CONCATENATE($E$6," ",E$9),'-RÅDATA_KVARTAL-'!$A$5:$DS$385,96,FALSE)&gt;0,VLOOKUP(CONCATENATE($E$6," ",E$9),'-RÅDATA_KVARTAL-'!$A$5:$DS$385,96,FALSE),"")</f>
        <v>73187</v>
      </c>
      <c r="F72" s="157"/>
      <c r="G72" s="37">
        <f>IF(VLOOKUP(CONCATENATE($E$6," ",G$9),'-RÅDATA_KVARTAL-'!$A$5:$DS$385,96,FALSE)&gt;0,VLOOKUP(CONCATENATE($E$6," ",G$9),'-RÅDATA_KVARTAL-'!$A$5:$DS$385,96,FALSE),"")</f>
        <v>66980</v>
      </c>
      <c r="H72" s="37"/>
      <c r="I72" s="37">
        <f>IF(VLOOKUP(CONCATENATE($E$6," ",I$9),'-RÅDATA_KVARTAL-'!$A$5:$DS$385,96,FALSE)&gt;0,VLOOKUP(CONCATENATE($E$6," ",I$9),'-RÅDATA_KVARTAL-'!$A$5:$DS$385,96,FALSE),"")</f>
        <v>71625</v>
      </c>
      <c r="J72" s="37"/>
      <c r="K72" s="37">
        <f>IF(VLOOKUP(CONCATENATE($E$6," ",K$9),'-RÅDATA_KVARTAL-'!$A$5:$DS$385,96,FALSE)&gt;0,VLOOKUP(CONCATENATE($E$6," ",K$9),'-RÅDATA_KVARTAL-'!$A$5:$DS$385,96,FALSE),"")</f>
        <v>71451</v>
      </c>
      <c r="L72" s="37"/>
      <c r="M72" s="37">
        <f>IF(VLOOKUP(CONCATENATE($E$6," ",M$9),'-RÅDATA_KVARTAL-'!$A$5:$DS$385,96,FALSE)&gt;0,VLOOKUP(CONCATENATE($E$6," ",M$9),'-RÅDATA_KVARTAL-'!$A$5:$DS$385,96,FALSE),"")</f>
        <v>72872</v>
      </c>
      <c r="N72" s="37"/>
      <c r="O72" s="37">
        <f>IF(VLOOKUP(CONCATENATE($E$6," ",O$9),'-RÅDATA_KVARTAL-'!$A$5:$DS$385,96,FALSE)&gt;0,VLOOKUP(CONCATENATE($E$6," ",O$9),'-RÅDATA_KVARTAL-'!$A$5:$DS$385,96,FALSE),"")</f>
        <v>67783</v>
      </c>
      <c r="P72" s="37"/>
      <c r="Q72" s="37">
        <f>IF(VLOOKUP(CONCATENATE($E$6," ",Q$9),'-RÅDATA_KVARTAL-'!$A$5:$DS$385,96,FALSE)&gt;0,VLOOKUP(CONCATENATE($E$6," ",Q$9),'-RÅDATA_KVARTAL-'!$A$5:$DS$385,96,FALSE),"")</f>
        <v>64785</v>
      </c>
      <c r="R72" s="37"/>
      <c r="S72" s="37">
        <f>IF(VLOOKUP(CONCATENATE($E$6," ",S$9),'-RÅDATA_KVARTAL-'!$A$5:$DS$385,96,FALSE)&gt;0,VLOOKUP(CONCATENATE($E$6," ",S$9),'-RÅDATA_KVARTAL-'!$A$5:$DS$385,96,FALSE),"")</f>
        <v>71891</v>
      </c>
      <c r="T72" s="37"/>
      <c r="U72" s="37">
        <f>IF(VLOOKUP(CONCATENATE($E$6," ",U$9),'-RÅDATA_KVARTAL-'!$A$5:$DS$385,96,FALSE)&gt;0,VLOOKUP(CONCATENATE($E$6," ",U$9),'-RÅDATA_KVARTAL-'!$A$5:$DS$385,96,FALSE),"")</f>
        <v>71604</v>
      </c>
      <c r="V72" s="37"/>
      <c r="W72" s="37">
        <f>IF(VLOOKUP(CONCATENATE($E$6," ",W$9),'-RÅDATA_KVARTAL-'!$A$5:$DS$385,96,FALSE)&gt;0,VLOOKUP(CONCATENATE($E$6," ",W$9),'-RÅDATA_KVARTAL-'!$A$5:$DS$385,96,FALSE),"")</f>
        <v>74806</v>
      </c>
      <c r="X72" s="37"/>
      <c r="Y72" s="37">
        <f>IF(VLOOKUP(CONCATENATE($E$6," ",Y$9),'-RÅDATA_KVARTAL-'!$A$5:$DS$385,96,FALSE)&gt;0,VLOOKUP(CONCATENATE($E$6," ",Y$9),'-RÅDATA_KVARTAL-'!$A$5:$DS$385,96,FALSE),"")</f>
        <v>71939</v>
      </c>
      <c r="Z72" s="37"/>
      <c r="AA72" s="37">
        <f>IF(VLOOKUP(CONCATENATE($E$6," ",AA$9),'-RÅDATA_KVARTAL-'!$A$5:$DS$385,96,FALSE)&gt;0,VLOOKUP(CONCATENATE($E$6," ",AA$9),'-RÅDATA_KVARTAL-'!$A$5:$DS$385,96,FALSE),"")</f>
        <v>70769</v>
      </c>
      <c r="AB72" s="37"/>
      <c r="AC72" s="37">
        <f>IF(VLOOKUP(CONCATENATE($E$6," ",AC$9),'-RÅDATA_KVARTAL-'!$A$5:$DS$385,96,FALSE)&gt;0,VLOOKUP(CONCATENATE($E$6," ",AC$9),'-RÅDATA_KVARTAL-'!$A$5:$DS$385,96,FALSE),"")</f>
        <v>849692</v>
      </c>
      <c r="AD72" s="158"/>
      <c r="AE72" s="275"/>
      <c r="AF72" s="37">
        <f>IF(VLOOKUP(CONCATENATE($AF$6," ",AF$9),'-RÅDATA_KVARTAL-'!$A$5:$DS$385,96,FALSE)&gt;0,VLOOKUP(CONCATENATE($AF$6," ",AF$9),'-RÅDATA_KVARTAL-'!$A$5:$DS$385,96,FALSE),"")</f>
        <v>77481</v>
      </c>
      <c r="AG72" s="157"/>
      <c r="AH72" s="37">
        <f>IF(VLOOKUP(CONCATENATE($AF$6," ",AH$9),'-RÅDATA_KVARTAL-'!$A$5:$DS$385,96,FALSE)&gt;0,VLOOKUP(CONCATENATE($AF$6," ",AH$9),'-RÅDATA_KVARTAL-'!$A$5:$DS$385,96,FALSE),"")</f>
        <v>71924</v>
      </c>
      <c r="AI72" s="37"/>
      <c r="AJ72" s="37">
        <f>IF(VLOOKUP(CONCATENATE($AF$6," ",AJ$9),'-RÅDATA_KVARTAL-'!$A$5:$DS$385,96,FALSE)&gt;0,VLOOKUP(CONCATENATE($AF$6," ",AJ$9),'-RÅDATA_KVARTAL-'!$A$5:$DS$385,96,FALSE),"")</f>
        <v>79185</v>
      </c>
      <c r="AK72" s="37"/>
      <c r="AL72" s="37">
        <f>IF(VLOOKUP(CONCATENATE($AF$6," ",AL$9),'-RÅDATA_KVARTAL-'!$A$5:$DS$385,96,FALSE)&gt;0,VLOOKUP(CONCATENATE($AF$6," ",AL$9),'-RÅDATA_KVARTAL-'!$A$5:$DS$385,96,FALSE),"")</f>
        <v>75125</v>
      </c>
      <c r="AM72" s="37"/>
      <c r="AN72" s="37">
        <f>IF(VLOOKUP(CONCATENATE($AF$6," ",AN$9),'-RÅDATA_KVARTAL-'!$A$5:$DS$385,96,FALSE)&gt;0,VLOOKUP(CONCATENATE($AF$6," ",AN$9),'-RÅDATA_KVARTAL-'!$A$5:$DS$385,96,FALSE),"")</f>
        <v>76755</v>
      </c>
      <c r="AO72" s="37"/>
      <c r="AP72" s="37">
        <f>IF(VLOOKUP(CONCATENATE($AF$6," ",AP$9),'-RÅDATA_KVARTAL-'!$A$5:$DS$385,96,FALSE)&gt;0,VLOOKUP(CONCATENATE($AF$6," ",AP$9),'-RÅDATA_KVARTAL-'!$A$5:$DS$385,96,FALSE),"")</f>
        <v>69468</v>
      </c>
      <c r="AQ72" s="37"/>
      <c r="AR72" s="37">
        <f>IF(VLOOKUP(CONCATENATE($AF$6," ",AR$9),'-RÅDATA_KVARTAL-'!$A$5:$DS$385,96,FALSE)&gt;0,VLOOKUP(CONCATENATE($AF$6," ",AR$9),'-RÅDATA_KVARTAL-'!$A$5:$DS$385,96,FALSE),"")</f>
        <v>68440</v>
      </c>
      <c r="AS72" s="37"/>
      <c r="AT72" s="37">
        <f>IF(VLOOKUP(CONCATENATE($AF$6," ",AT$9),'-RÅDATA_KVARTAL-'!$A$5:$DS$385,96,FALSE)&gt;0,VLOOKUP(CONCATENATE($AF$6," ",AT$9),'-RÅDATA_KVARTAL-'!$A$5:$DS$385,96,FALSE),"")</f>
        <v>73885</v>
      </c>
      <c r="AU72" s="37"/>
      <c r="AV72" s="37">
        <f>IF(VLOOKUP(CONCATENATE($AF$6," ",AV$9),'-RÅDATA_KVARTAL-'!$A$5:$DS$385,96,FALSE)&gt;0,VLOOKUP(CONCATENATE($AF$6," ",AV$9),'-RÅDATA_KVARTAL-'!$A$5:$DS$385,96,FALSE),"")</f>
        <v>78225</v>
      </c>
      <c r="AW72" s="37"/>
      <c r="AX72" s="37">
        <f>IF(VLOOKUP(CONCATENATE($AF$6," ",AX$9),'-RÅDATA_KVARTAL-'!$A$5:$DS$385,96,FALSE)&gt;0,VLOOKUP(CONCATENATE($AF$6," ",AX$9),'-RÅDATA_KVARTAL-'!$A$5:$DS$385,96,FALSE),"")</f>
        <v>81198</v>
      </c>
      <c r="AY72" s="37"/>
      <c r="AZ72" s="37">
        <f>IF(VLOOKUP(CONCATENATE($AF$6," ",AZ$9),'-RÅDATA_KVARTAL-'!$A$5:$DS$385,96,FALSE)&gt;0,VLOOKUP(CONCATENATE($AF$6," ",AZ$9),'-RÅDATA_KVARTAL-'!$A$5:$DS$385,96,FALSE),"")</f>
        <v>76157</v>
      </c>
      <c r="BA72" s="37"/>
      <c r="BB72" s="37">
        <f>IF(VLOOKUP(CONCATENATE($AF$6," ",BB$9),'-RÅDATA_KVARTAL-'!$A$5:$DS$385,96,FALSE)&gt;0,VLOOKUP(CONCATENATE($AF$6," ",BB$9),'-RÅDATA_KVARTAL-'!$A$5:$DS$385,96,FALSE),"")</f>
        <v>76854</v>
      </c>
      <c r="BC72" s="37"/>
      <c r="BD72" s="37">
        <f>IF(VLOOKUP(CONCATENATE($AF$6," ",BD$9),'-RÅDATA_KVARTAL-'!$A$5:$DS$385,96,FALSE)&gt;0,VLOOKUP(CONCATENATE($AF$6," ",BD$9),'-RÅDATA_KVARTAL-'!$A$5:$DS$385,96,FALSE),"")</f>
        <v>904697</v>
      </c>
      <c r="BE72" s="158"/>
      <c r="BF72" s="275"/>
      <c r="BG72" s="37">
        <f>IF(VLOOKUP(CONCATENATE($BG$6," ",BG$9),'-RÅDATA_KVARTAL-'!$A$5:$DS$385,96,FALSE)&gt;0,VLOOKUP(CONCATENATE($BG$6," ",BG$9),'-RÅDATA_KVARTAL-'!$A$5:$DS$385,96,FALSE),"")</f>
        <v>78383</v>
      </c>
      <c r="BH72" s="157"/>
      <c r="BI72" s="37">
        <f>IF(VLOOKUP(CONCATENATE($BG$6," ",BI$9),'-RÅDATA_KVARTAL-'!$A$5:$DS$385,96,FALSE)&gt;0,VLOOKUP(CONCATENATE($BG$6," ",BI$9),'-RÅDATA_KVARTAL-'!$A$5:$DS$385,96,FALSE),"")</f>
        <v>73436</v>
      </c>
      <c r="BJ72" s="37"/>
      <c r="BK72" s="37">
        <f>IF(VLOOKUP(CONCATENATE($BG$6," ",BK$9),'-RÅDATA_KVARTAL-'!$A$5:$DS$385,96,FALSE)&gt;0,VLOOKUP(CONCATENATE($BG$6," ",BK$9),'-RÅDATA_KVARTAL-'!$A$5:$DS$385,96,FALSE),"")</f>
        <v>81603</v>
      </c>
      <c r="BL72" s="37"/>
      <c r="BM72" s="37">
        <f>IF(VLOOKUP(CONCATENATE($BG$6," ",BM$9),'-RÅDATA_KVARTAL-'!$A$5:$DS$385,96,FALSE)&gt;0,VLOOKUP(CONCATENATE($BG$6," ",BM$9),'-RÅDATA_KVARTAL-'!$A$5:$DS$385,96,FALSE),"")</f>
        <v>75295</v>
      </c>
      <c r="BN72" s="37"/>
      <c r="BO72" s="37">
        <f>IF(VLOOKUP(CONCATENATE($BG$6," ",BO$9),'-RÅDATA_KVARTAL-'!$A$5:$DS$385,96,FALSE)&gt;0,VLOOKUP(CONCATENATE($BG$6," ",BO$9),'-RÅDATA_KVARTAL-'!$A$5:$DS$385,96,FALSE),"")</f>
        <v>77745</v>
      </c>
      <c r="BP72" s="37"/>
      <c r="BQ72" s="37">
        <f>IF(VLOOKUP(CONCATENATE($BG$6," ",BQ$9),'-RÅDATA_KVARTAL-'!$A$5:$DS$385,96,FALSE)&gt;0,VLOOKUP(CONCATENATE($BG$6," ",BQ$9),'-RÅDATA_KVARTAL-'!$A$5:$DS$385,96,FALSE),"")</f>
        <v>77076</v>
      </c>
      <c r="BR72" s="37"/>
      <c r="BS72" s="37">
        <f>IF(VLOOKUP(CONCATENATE($BG$6," ",BS$9),'-RÅDATA_KVARTAL-'!$A$5:$DS$385,96,FALSE)&gt;0,VLOOKUP(CONCATENATE($BG$6," ",BS$9),'-RÅDATA_KVARTAL-'!$A$5:$DS$385,96,FALSE),"")</f>
        <v>72038</v>
      </c>
      <c r="BT72" s="37"/>
      <c r="BU72" s="37">
        <f>IF(VLOOKUP(CONCATENATE($BG$6," ",BU$9),'-RÅDATA_KVARTAL-'!$A$5:$DS$385,96,FALSE)&gt;0,VLOOKUP(CONCATENATE($BG$6," ",BU$9),'-RÅDATA_KVARTAL-'!$A$5:$DS$385,96,FALSE),"")</f>
        <v>75999</v>
      </c>
      <c r="BV72" s="37"/>
      <c r="BW72" s="37">
        <f>IF(VLOOKUP(CONCATENATE($BG$6," ",BW$9),'-RÅDATA_KVARTAL-'!$A$5:$DS$385,96,FALSE)&gt;0,VLOOKUP(CONCATENATE($BG$6," ",BW$9),'-RÅDATA_KVARTAL-'!$A$5:$DS$385,96,FALSE),"")</f>
        <v>79619</v>
      </c>
      <c r="BX72" s="37"/>
      <c r="BY72" s="37">
        <f>IF(VLOOKUP(CONCATENATE($BG$6," ",BY$9),'-RÅDATA_KVARTAL-'!$A$5:$DS$385,96,FALSE)&gt;0,VLOOKUP(CONCATENATE($BG$6," ",BY$9),'-RÅDATA_KVARTAL-'!$A$5:$DS$385,96,FALSE),"")</f>
        <v>80653</v>
      </c>
      <c r="BZ72" s="37"/>
      <c r="CA72" s="37">
        <f>IF(VLOOKUP(CONCATENATE($BG$6," ",CA$9),'-RÅDATA_KVARTAL-'!$A$5:$DS$385,96,FALSE)&gt;0,VLOOKUP(CONCATENATE($BG$6," ",CA$9),'-RÅDATA_KVARTAL-'!$A$5:$DS$385,96,FALSE),"")</f>
        <v>77952</v>
      </c>
      <c r="CB72" s="37"/>
      <c r="CC72" s="37">
        <f>IF(VLOOKUP(CONCATENATE($BG$6," ",CC$9),'-RÅDATA_KVARTAL-'!$A$5:$DS$385,96,FALSE)&gt;0,VLOOKUP(CONCATENATE($BG$6," ",CC$9),'-RÅDATA_KVARTAL-'!$A$5:$DS$385,96,FALSE),"")</f>
        <v>78828</v>
      </c>
      <c r="CD72" s="37"/>
      <c r="CE72" s="37">
        <f>IF(VLOOKUP(CONCATENATE($BG$6," ",CE$9),'-RÅDATA_KVARTAL-'!$A$5:$DS$385,96,FALSE)&gt;0,VLOOKUP(CONCATENATE($BG$6," ",CE$9),'-RÅDATA_KVARTAL-'!$A$5:$DS$385,96,FALSE),"")</f>
        <v>928627</v>
      </c>
      <c r="CF72" s="147"/>
      <c r="CG72" s="275"/>
      <c r="CH72" s="37">
        <f>IF(VLOOKUP(CONCATENATE($CH$6," ",CH$9),'-RÅDATA_KVARTAL-'!$A$5:$DS$385,96,FALSE)&gt;0,VLOOKUP(CONCATENATE($CH$6," ",CH$9),'-RÅDATA_KVARTAL-'!$A$5:$DS$385,96,FALSE),"")</f>
        <v>78265</v>
      </c>
      <c r="CI72" s="157"/>
      <c r="CJ72" s="37">
        <f>IF(VLOOKUP(CONCATENATE($CH$6," ",CJ$9),'-RÅDATA_KVARTAL-'!$A$5:$DS$385,96,FALSE)&gt;0,VLOOKUP(CONCATENATE($CH$6," ",CJ$9),'-RÅDATA_KVARTAL-'!$A$5:$DS$385,96,FALSE),"")</f>
        <v>77124</v>
      </c>
      <c r="CK72" s="37"/>
      <c r="CL72" s="37">
        <f>IF(VLOOKUP(CONCATENATE($CH$6," ",CL$9),'-RÅDATA_KVARTAL-'!$A$5:$DS$385,96,FALSE)&gt;0,VLOOKUP(CONCATENATE($CH$6," ",CL$9),'-RÅDATA_KVARTAL-'!$A$5:$DS$385,96,FALSE),"")</f>
        <v>81374</v>
      </c>
      <c r="CM72" s="37"/>
      <c r="CN72" s="37">
        <f>IF(VLOOKUP(CONCATENATE($CH$6," ",CN$9),'-RÅDATA_KVARTAL-'!$A$5:$DS$385,96,FALSE)&gt;0,VLOOKUP(CONCATENATE($CH$6," ",CN$9),'-RÅDATA_KVARTAL-'!$A$5:$DS$385,96,FALSE),"")</f>
        <v>80290</v>
      </c>
      <c r="CO72" s="37"/>
      <c r="CP72" s="37">
        <f>IF(VLOOKUP(CONCATENATE($CH$6," ",CP$9),'-RÅDATA_KVARTAL-'!$A$5:$DS$385,96,FALSE)&gt;0,VLOOKUP(CONCATENATE($CH$6," ",CP$9),'-RÅDATA_KVARTAL-'!$A$5:$DS$385,96,FALSE),"")</f>
        <v>81253</v>
      </c>
      <c r="CQ72" s="37"/>
      <c r="CR72" s="37">
        <f>IF(VLOOKUP(CONCATENATE($CH$6," ",CR$9),'-RÅDATA_KVARTAL-'!$A$5:$DS$385,96,FALSE)&gt;0,VLOOKUP(CONCATENATE($CH$6," ",CR$9),'-RÅDATA_KVARTAL-'!$A$5:$DS$385,96,FALSE),"")</f>
        <v>76929</v>
      </c>
      <c r="CS72" s="37"/>
      <c r="CT72" s="37">
        <f>IF(VLOOKUP(CONCATENATE($CH$6," ",CT$9),'-RÅDATA_KVARTAL-'!$A$5:$DS$385,96,FALSE)&gt;0,VLOOKUP(CONCATENATE($CH$6," ",CT$9),'-RÅDATA_KVARTAL-'!$A$5:$DS$385,96,FALSE),"")</f>
        <v>72307</v>
      </c>
      <c r="CU72" s="37"/>
      <c r="CV72" s="37">
        <f>IF(VLOOKUP(CONCATENATE($CH$6," ",CV$9),'-RÅDATA_KVARTAL-'!$A$5:$DS$385,96,FALSE)&gt;0,VLOOKUP(CONCATENATE($CH$6," ",CV$9),'-RÅDATA_KVARTAL-'!$A$5:$DS$385,96,FALSE),"")</f>
        <v>79177</v>
      </c>
      <c r="CW72" s="37"/>
      <c r="CX72" s="37">
        <f>IF(VLOOKUP(CONCATENATE($CH$6," ",CX$9),'-RÅDATA_KVARTAL-'!$A$5:$DS$385,96,FALSE)&gt;0,VLOOKUP(CONCATENATE($CH$6," ",CX$9),'-RÅDATA_KVARTAL-'!$A$5:$DS$385,96,FALSE),"")</f>
        <v>80378</v>
      </c>
      <c r="CY72" s="37"/>
      <c r="CZ72" s="37">
        <f>IF(VLOOKUP(CONCATENATE($CH$6," ",CZ$9),'-RÅDATA_KVARTAL-'!$A$5:$DS$385,96,FALSE)&gt;0,VLOOKUP(CONCATENATE($CH$6," ",CZ$9),'-RÅDATA_KVARTAL-'!$A$5:$DS$385,96,FALSE),"")</f>
        <v>80759</v>
      </c>
      <c r="DA72" s="37"/>
      <c r="DB72" s="37">
        <f>IF(VLOOKUP(CONCATENATE($CH$6," ",DB$9),'-RÅDATA_KVARTAL-'!$A$5:$DS$385,96,FALSE)&gt;0,VLOOKUP(CONCATENATE($CH$6," ",DB$9),'-RÅDATA_KVARTAL-'!$A$5:$DS$385,96,FALSE),"")</f>
        <v>77334</v>
      </c>
      <c r="DC72" s="37"/>
      <c r="DD72" s="37">
        <f>IF(VLOOKUP(CONCATENATE($CH$6," ",DD$9),'-RÅDATA_KVARTAL-'!$A$5:$DS$385,96,FALSE)&gt;0,VLOOKUP(CONCATENATE($CH$6," ",DD$9),'-RÅDATA_KVARTAL-'!$A$5:$DS$385,96,FALSE),"")</f>
        <v>80250</v>
      </c>
      <c r="DE72" s="37"/>
      <c r="DF72" s="37">
        <f>IF(VLOOKUP(CONCATENATE($CH$6," ",DF$9),'-RÅDATA_KVARTAL-'!$A$5:$DS$385,96,FALSE)&gt;0,VLOOKUP(CONCATENATE($CH$6," ",DF$9),'-RÅDATA_KVARTAL-'!$A$5:$DS$385,96,FALSE),"")</f>
        <v>945440</v>
      </c>
      <c r="DG72" s="147"/>
      <c r="DH72" s="275"/>
      <c r="DI72" s="37">
        <f>IF(VLOOKUP(CONCATENATE($DI$6," ",DI$9),'-RÅDATA_KVARTAL-'!$A$5:$DS$385,96,FALSE)&gt;0,VLOOKUP(CONCATENATE($DI$6," ",DI$9),'-RÅDATA_KVARTAL-'!$A$5:$DS$385,96,FALSE),"")</f>
        <v>82360</v>
      </c>
      <c r="DJ72" s="157"/>
      <c r="DK72" s="37">
        <f>IF(VLOOKUP(CONCATENATE($DI$6," ",DK$9),'-RÅDATA_KVARTAL-'!$A$5:$DS$385,96,FALSE)&gt;0,VLOOKUP(CONCATENATE($DI$6," ",DK$9),'-RÅDATA_KVARTAL-'!$A$5:$DS$385,96,FALSE),"")</f>
        <v>76965</v>
      </c>
      <c r="DL72" s="37"/>
      <c r="DM72" s="37">
        <f>IF(VLOOKUP(CONCATENATE($DI$6," ",DM$9),'-RÅDATA_KVARTAL-'!$A$5:$DS$385,96,FALSE)&gt;0,VLOOKUP(CONCATENATE($DI$6," ",DM$9),'-RÅDATA_KVARTAL-'!$A$5:$DS$385,96,FALSE),"")</f>
        <v>86029</v>
      </c>
      <c r="DN72" s="37"/>
      <c r="DO72" s="37">
        <f>IF(VLOOKUP(CONCATENATE($DI$6," ",DO$9),'-RÅDATA_KVARTAL-'!$A$5:$DS$385,96,FALSE)&gt;0,VLOOKUP(CONCATENATE($DI$6," ",DO$9),'-RÅDATA_KVARTAL-'!$A$5:$DS$385,96,FALSE),"")</f>
        <v>77667</v>
      </c>
      <c r="DP72" s="37"/>
      <c r="DQ72" s="37">
        <f>IF(VLOOKUP(CONCATENATE($DI$6," ",DQ$9),'-RÅDATA_KVARTAL-'!$A$5:$DS$385,96,FALSE)&gt;0,VLOOKUP(CONCATENATE($DI$6," ",DQ$9),'-RÅDATA_KVARTAL-'!$A$5:$DS$385,96,FALSE),"")</f>
        <v>82661</v>
      </c>
      <c r="DR72" s="37"/>
      <c r="DS72" s="37">
        <f>IF(VLOOKUP(CONCATENATE($DI$6," ",DS$9),'-RÅDATA_KVARTAL-'!$A$5:$DS$385,96,FALSE)&gt;0,VLOOKUP(CONCATENATE($DI$6," ",DS$9),'-RÅDATA_KVARTAL-'!$A$5:$DS$385,96,FALSE),"")</f>
        <v>78721</v>
      </c>
      <c r="DT72" s="37"/>
      <c r="DU72" s="37" t="str">
        <f>IF(VLOOKUP(CONCATENATE($DI$6," ",DU$9),'-RÅDATA_KVARTAL-'!$A$5:$DS$385,96,FALSE)&gt;0,VLOOKUP(CONCATENATE($DI$6," ",DU$9),'-RÅDATA_KVARTAL-'!$A$5:$DS$385,96,FALSE),"")</f>
        <v/>
      </c>
      <c r="DV72" s="37"/>
      <c r="DW72" s="37" t="str">
        <f>IF(VLOOKUP(CONCATENATE($DI$6," ",DW$9),'-RÅDATA_KVARTAL-'!$A$5:$DS$385,96,FALSE)&gt;0,VLOOKUP(CONCATENATE($DI$6," ",DW$9),'-RÅDATA_KVARTAL-'!$A$5:$DS$385,96,FALSE),"")</f>
        <v/>
      </c>
      <c r="DX72" s="37"/>
      <c r="DY72" s="37" t="str">
        <f>IF(VLOOKUP(CONCATENATE($DI$6," ",DY$9),'-RÅDATA_KVARTAL-'!$A$5:$DS$385,96,FALSE)&gt;0,VLOOKUP(CONCATENATE($DI$6," ",DY$9),'-RÅDATA_KVARTAL-'!$A$5:$DS$385,96,FALSE),"")</f>
        <v/>
      </c>
      <c r="DZ72" s="37"/>
      <c r="EA72" s="37" t="str">
        <f>IF(VLOOKUP(CONCATENATE($DI$6," ",EA$9),'-RÅDATA_KVARTAL-'!$A$5:$DS$385,96,FALSE)&gt;0,VLOOKUP(CONCATENATE($DI$6," ",EA$9),'-RÅDATA_KVARTAL-'!$A$5:$DS$385,96,FALSE),"")</f>
        <v/>
      </c>
      <c r="EB72" s="37"/>
      <c r="EC72" s="37" t="str">
        <f>IF(VLOOKUP(CONCATENATE($DI$6," ",EC$9),'-RÅDATA_KVARTAL-'!$A$5:$DS$385,96,FALSE)&gt;0,VLOOKUP(CONCATENATE($DI$6," ",EC$9),'-RÅDATA_KVARTAL-'!$A$5:$DS$385,96,FALSE),"")</f>
        <v/>
      </c>
      <c r="ED72" s="37"/>
      <c r="EE72" s="37" t="str">
        <f>IF(VLOOKUP(CONCATENATE($DI$6," ",EE$9),'-RÅDATA_KVARTAL-'!$A$5:$DS$385,96,FALSE)&gt;0,VLOOKUP(CONCATENATE($DI$6," ",EE$9),'-RÅDATA_KVARTAL-'!$A$5:$DS$385,96,FALSE),"")</f>
        <v/>
      </c>
      <c r="EF72" s="37"/>
      <c r="EG72" s="37">
        <f>IF(VLOOKUP(CONCATENATE($DI$6," ",EG$9),'-RÅDATA_KVARTAL-'!$A$5:$DS$385,96,FALSE)&gt;0,VLOOKUP(CONCATENATE($DI$6," ",EG$9),'-RÅDATA_KVARTAL-'!$A$5:$DS$385,96,FALSE),"")</f>
        <v>484403</v>
      </c>
      <c r="EH72" s="147"/>
      <c r="EI72" s="275"/>
      <c r="EJ72" s="37" t="str">
        <f>IF(VLOOKUP(CONCATENATE($EJ$6," ",EJ$9),'-RÅDATA_KVARTAL-'!$A$5:$DS$385,96,FALSE)&gt;0,VLOOKUP(CONCATENATE($EJ$6," ",EJ$9),'-RÅDATA_KVARTAL-'!$A$5:$DS$385,96,FALSE),"")</f>
        <v/>
      </c>
      <c r="EK72" s="157"/>
      <c r="EL72" s="37" t="str">
        <f>IF(VLOOKUP(CONCATENATE($EJ$6," ",EL$9),'-RÅDATA_KVARTAL-'!$A$5:$DS$385,96,FALSE)&gt;0,VLOOKUP(CONCATENATE($EJ$6," ",EL$9),'-RÅDATA_KVARTAL-'!$A$5:$DS$385,96,FALSE),"")</f>
        <v/>
      </c>
      <c r="EM72" s="37"/>
      <c r="EN72" s="37" t="str">
        <f>IF(VLOOKUP(CONCATENATE($EJ$6," ",EN$9),'-RÅDATA_KVARTAL-'!$A$5:$DS$385,96,FALSE)&gt;0,VLOOKUP(CONCATENATE($EJ$6," ",EN$9),'-RÅDATA_KVARTAL-'!$A$5:$DS$385,96,FALSE),"")</f>
        <v/>
      </c>
      <c r="EO72" s="37"/>
      <c r="EP72" s="37" t="str">
        <f>IF(VLOOKUP(CONCATENATE($EJ$6," ",EP$9),'-RÅDATA_KVARTAL-'!$A$5:$DS$385,96,FALSE)&gt;0,VLOOKUP(CONCATENATE($EJ$6," ",EP$9),'-RÅDATA_KVARTAL-'!$A$5:$DS$385,96,FALSE),"")</f>
        <v/>
      </c>
      <c r="EQ72" s="37"/>
      <c r="ER72" s="37" t="str">
        <f>IF(VLOOKUP(CONCATENATE($EJ$6," ",ER$9),'-RÅDATA_KVARTAL-'!$A$5:$DS$385,96,FALSE)&gt;0,VLOOKUP(CONCATENATE($EJ$6," ",ER$9),'-RÅDATA_KVARTAL-'!$A$5:$DS$385,96,FALSE),"")</f>
        <v/>
      </c>
      <c r="ES72" s="37"/>
      <c r="ET72" s="37" t="str">
        <f>IF(VLOOKUP(CONCATENATE($EJ$6," ",ET$9),'-RÅDATA_KVARTAL-'!$A$5:$DS$385,96,FALSE)&gt;0,VLOOKUP(CONCATENATE($EJ$6," ",ET$9),'-RÅDATA_KVARTAL-'!$A$5:$DS$385,96,FALSE),"")</f>
        <v/>
      </c>
      <c r="EU72" s="37"/>
      <c r="EV72" s="37" t="str">
        <f>IF(VLOOKUP(CONCATENATE($EJ$6," ",EV$9),'-RÅDATA_KVARTAL-'!$A$5:$DS$385,96,FALSE)&gt;0,VLOOKUP(CONCATENATE($EJ$6," ",EV$9),'-RÅDATA_KVARTAL-'!$A$5:$DS$385,96,FALSE),"")</f>
        <v/>
      </c>
      <c r="EW72" s="37"/>
      <c r="EX72" s="37" t="str">
        <f>IF(VLOOKUP(CONCATENATE($EJ$6," ",EX$9),'-RÅDATA_KVARTAL-'!$A$5:$DS$385,96,FALSE)&gt;0,VLOOKUP(CONCATENATE($EJ$6," ",EX$9),'-RÅDATA_KVARTAL-'!$A$5:$DS$385,96,FALSE),"")</f>
        <v/>
      </c>
      <c r="EY72" s="37"/>
      <c r="EZ72" s="37" t="str">
        <f>IF(VLOOKUP(CONCATENATE($EJ$6," ",EZ$9),'-RÅDATA_KVARTAL-'!$A$5:$DS$385,96,FALSE)&gt;0,VLOOKUP(CONCATENATE($EJ$6," ",EZ$9),'-RÅDATA_KVARTAL-'!$A$5:$DS$385,96,FALSE),"")</f>
        <v/>
      </c>
      <c r="FA72" s="37"/>
      <c r="FB72" s="37" t="str">
        <f>IF(VLOOKUP(CONCATENATE($EJ$6," ",FB$9),'-RÅDATA_KVARTAL-'!$A$5:$DS$385,96,FALSE)&gt;0,VLOOKUP(CONCATENATE($EJ$6," ",FB$9),'-RÅDATA_KVARTAL-'!$A$5:$DS$385,96,FALSE),"")</f>
        <v/>
      </c>
      <c r="FC72" s="37"/>
      <c r="FD72" s="37" t="str">
        <f>IF(VLOOKUP(CONCATENATE($EJ$6," ",FD$9),'-RÅDATA_KVARTAL-'!$A$5:$DS$385,96,FALSE)&gt;0,VLOOKUP(CONCATENATE($EJ$6," ",FD$9),'-RÅDATA_KVARTAL-'!$A$5:$DS$385,96,FALSE),"")</f>
        <v/>
      </c>
      <c r="FE72" s="37"/>
      <c r="FF72" s="37" t="str">
        <f>IF(VLOOKUP(CONCATENATE($EJ$6," ",FF$9),'-RÅDATA_KVARTAL-'!$A$5:$DS$385,96,FALSE)&gt;0,VLOOKUP(CONCATENATE($EJ$6," ",FF$9),'-RÅDATA_KVARTAL-'!$A$5:$DS$385,96,FALSE),"")</f>
        <v/>
      </c>
      <c r="FG72" s="37"/>
      <c r="FH72" s="37" t="str">
        <f>IF(VLOOKUP(CONCATENATE($EJ$6," ",FH$9),'-RÅDATA_KVARTAL-'!$A$5:$DS$385,96,FALSE)&gt;0,VLOOKUP(CONCATENATE($EJ$6," ",FH$9),'-RÅDATA_KVARTAL-'!$A$5:$DS$385,96,FALSE),"")</f>
        <v/>
      </c>
      <c r="FI72" s="147"/>
      <c r="FJ72" s="275"/>
      <c r="FK72" s="37" t="str">
        <f>IF(VLOOKUP(CONCATENATE($FK$6," ",FK$9),'-RÅDATA_KVARTAL-'!$A$5:$DS$385,96,FALSE)&gt;0,VLOOKUP(CONCATENATE($FK$6," ",FK$9),'-RÅDATA_KVARTAL-'!$A$5:$DS$385,96,FALSE),"")</f>
        <v/>
      </c>
      <c r="FL72" s="157"/>
      <c r="FM72" s="37" t="str">
        <f>IF(VLOOKUP(CONCATENATE($FK$6," ",FM$9),'-RÅDATA_KVARTAL-'!$A$5:$DS$385,96,FALSE)&gt;0,VLOOKUP(CONCATENATE($FK$6," ",FM$9),'-RÅDATA_KVARTAL-'!$A$5:$DS$385,96,FALSE),"")</f>
        <v/>
      </c>
      <c r="FN72" s="37"/>
      <c r="FO72" s="37" t="str">
        <f>IF(VLOOKUP(CONCATENATE($FK$6," ",FO$9),'-RÅDATA_KVARTAL-'!$A$5:$DS$385,96,FALSE)&gt;0,VLOOKUP(CONCATENATE($FK$6," ",FO$9),'-RÅDATA_KVARTAL-'!$A$5:$DS$385,96,FALSE),"")</f>
        <v/>
      </c>
      <c r="FP72" s="37"/>
      <c r="FQ72" s="37" t="str">
        <f>IF(VLOOKUP(CONCATENATE($FK$6," ",FQ$9),'-RÅDATA_KVARTAL-'!$A$5:$DS$385,96,FALSE)&gt;0,VLOOKUP(CONCATENATE($FK$6," ",FQ$9),'-RÅDATA_KVARTAL-'!$A$5:$DS$385,96,FALSE),"")</f>
        <v/>
      </c>
      <c r="FR72" s="37"/>
      <c r="FS72" s="37" t="str">
        <f>IF(VLOOKUP(CONCATENATE($FK$6," ",FS$9),'-RÅDATA_KVARTAL-'!$A$5:$DS$385,96,FALSE)&gt;0,VLOOKUP(CONCATENATE($FK$6," ",FS$9),'-RÅDATA_KVARTAL-'!$A$5:$DS$385,96,FALSE),"")</f>
        <v/>
      </c>
      <c r="FT72" s="37"/>
      <c r="FU72" s="37" t="str">
        <f>IF(VLOOKUP(CONCATENATE($FK$6," ",FU$9),'-RÅDATA_KVARTAL-'!$A$5:$DS$385,96,FALSE)&gt;0,VLOOKUP(CONCATENATE($FK$6," ",FU$9),'-RÅDATA_KVARTAL-'!$A$5:$DS$385,96,FALSE),"")</f>
        <v/>
      </c>
      <c r="FV72" s="37"/>
      <c r="FW72" s="37" t="str">
        <f>IF(VLOOKUP(CONCATENATE($FK$6," ",FW$9),'-RÅDATA_KVARTAL-'!$A$5:$DS$385,96,FALSE)&gt;0,VLOOKUP(CONCATENATE($FK$6," ",FW$9),'-RÅDATA_KVARTAL-'!$A$5:$DS$385,96,FALSE),"")</f>
        <v/>
      </c>
      <c r="FX72" s="37"/>
      <c r="FY72" s="37" t="str">
        <f>IF(VLOOKUP(CONCATENATE($FK$6," ",FY$9),'-RÅDATA_KVARTAL-'!$A$5:$DS$385,96,FALSE)&gt;0,VLOOKUP(CONCATENATE($FK$6," ",FY$9),'-RÅDATA_KVARTAL-'!$A$5:$DS$385,96,FALSE),"")</f>
        <v/>
      </c>
      <c r="FZ72" s="37"/>
      <c r="GA72" s="37" t="str">
        <f>IF(VLOOKUP(CONCATENATE($FK$6," ",GA$9),'-RÅDATA_KVARTAL-'!$A$5:$DS$385,96,FALSE)&gt;0,VLOOKUP(CONCATENATE($FK$6," ",GA$9),'-RÅDATA_KVARTAL-'!$A$5:$DS$385,96,FALSE),"")</f>
        <v/>
      </c>
      <c r="GB72" s="37"/>
      <c r="GC72" s="37" t="str">
        <f>IF(VLOOKUP(CONCATENATE($FK$6," ",GC$9),'-RÅDATA_KVARTAL-'!$A$5:$DS$385,96,FALSE)&gt;0,VLOOKUP(CONCATENATE($FK$6," ",GC$9),'-RÅDATA_KVARTAL-'!$A$5:$DS$385,96,FALSE),"")</f>
        <v/>
      </c>
      <c r="GD72" s="37"/>
      <c r="GE72" s="37" t="str">
        <f>IF(VLOOKUP(CONCATENATE($FK$6," ",GE$9),'-RÅDATA_KVARTAL-'!$A$5:$DS$385,96,FALSE)&gt;0,VLOOKUP(CONCATENATE($FK$6," ",GE$9),'-RÅDATA_KVARTAL-'!$A$5:$DS$385,96,FALSE),"")</f>
        <v/>
      </c>
      <c r="GF72" s="37"/>
      <c r="GG72" s="37" t="str">
        <f>IF(VLOOKUP(CONCATENATE($FK$6," ",GG$9),'-RÅDATA_KVARTAL-'!$A$5:$DS$385,96,FALSE)&gt;0,VLOOKUP(CONCATENATE($FK$6," ",GG$9),'-RÅDATA_KVARTAL-'!$A$5:$DS$385,96,FALSE),"")</f>
        <v/>
      </c>
      <c r="GH72" s="37"/>
      <c r="GI72" s="37" t="str">
        <f>IF(VLOOKUP(CONCATENATE($FK$6," ",GI$9),'-RÅDATA_KVARTAL-'!$A$5:$DS$385,96,FALSE)&gt;0,VLOOKUP(CONCATENATE($FK$6," ",GI$9),'-RÅDATA_KVARTAL-'!$A$5:$DS$385,96,FALSE),"")</f>
        <v/>
      </c>
      <c r="GJ72" s="147"/>
      <c r="GK72" s="275"/>
      <c r="GL72" s="37" t="str">
        <f>IF(VLOOKUP(CONCATENATE($GL$6," ",GL$9),'-RÅDATA_KVARTAL-'!$A$5:$DS$385,96,FALSE)&gt;0,VLOOKUP(CONCATENATE($GL$6," ",GL$9),'-RÅDATA_KVARTAL-'!$A$5:$DS$385,96,FALSE),"")</f>
        <v/>
      </c>
      <c r="GM72" s="157"/>
      <c r="GN72" s="37" t="str">
        <f>IF(VLOOKUP(CONCATENATE($GL$6," ",GN$9),'-RÅDATA_KVARTAL-'!$A$5:$DS$385,96,FALSE)&gt;0,VLOOKUP(CONCATENATE($GL$6," ",GN$9),'-RÅDATA_KVARTAL-'!$A$5:$DS$385,96,FALSE),"")</f>
        <v/>
      </c>
      <c r="GO72" s="37"/>
      <c r="GP72" s="37" t="str">
        <f>IF(VLOOKUP(CONCATENATE($GL$6," ",GP$9),'-RÅDATA_KVARTAL-'!$A$5:$DS$385,96,FALSE)&gt;0,VLOOKUP(CONCATENATE($GL$6," ",GP$9),'-RÅDATA_KVARTAL-'!$A$5:$DS$385,96,FALSE),"")</f>
        <v/>
      </c>
      <c r="GQ72" s="37"/>
      <c r="GR72" s="37" t="str">
        <f>IF(VLOOKUP(CONCATENATE($GL$6," ",GR$9),'-RÅDATA_KVARTAL-'!$A$5:$DS$385,96,FALSE)&gt;0,VLOOKUP(CONCATENATE($GL$6," ",GR$9),'-RÅDATA_KVARTAL-'!$A$5:$DS$385,96,FALSE),"")</f>
        <v/>
      </c>
      <c r="GS72" s="37"/>
      <c r="GT72" s="37" t="str">
        <f>IF(VLOOKUP(CONCATENATE($GL$6," ",GT$9),'-RÅDATA_KVARTAL-'!$A$5:$DS$385,96,FALSE)&gt;0,VLOOKUP(CONCATENATE($GL$6," ",GT$9),'-RÅDATA_KVARTAL-'!$A$5:$DS$385,96,FALSE),"")</f>
        <v/>
      </c>
      <c r="GU72" s="37"/>
      <c r="GV72" s="37" t="str">
        <f>IF(VLOOKUP(CONCATENATE($GL$6," ",GV$9),'-RÅDATA_KVARTAL-'!$A$5:$DS$385,96,FALSE)&gt;0,VLOOKUP(CONCATENATE($GL$6," ",GV$9),'-RÅDATA_KVARTAL-'!$A$5:$DS$385,96,FALSE),"")</f>
        <v/>
      </c>
      <c r="GW72" s="37"/>
      <c r="GX72" s="37" t="str">
        <f>IF(VLOOKUP(CONCATENATE($GL$6," ",GX$9),'-RÅDATA_KVARTAL-'!$A$5:$DS$385,96,FALSE)&gt;0,VLOOKUP(CONCATENATE($GL$6," ",GX$9),'-RÅDATA_KVARTAL-'!$A$5:$DS$385,96,FALSE),"")</f>
        <v/>
      </c>
      <c r="GY72" s="37"/>
      <c r="GZ72" s="37" t="str">
        <f>IF(VLOOKUP(CONCATENATE($GL$6," ",GZ$9),'-RÅDATA_KVARTAL-'!$A$5:$DS$385,96,FALSE)&gt;0,VLOOKUP(CONCATENATE($GL$6," ",GZ$9),'-RÅDATA_KVARTAL-'!$A$5:$DS$385,96,FALSE),"")</f>
        <v/>
      </c>
      <c r="HA72" s="37"/>
      <c r="HB72" s="37" t="str">
        <f>IF(VLOOKUP(CONCATENATE($GL$6," ",HB$9),'-RÅDATA_KVARTAL-'!$A$5:$DS$385,96,FALSE)&gt;0,VLOOKUP(CONCATENATE($GL$6," ",HB$9),'-RÅDATA_KVARTAL-'!$A$5:$DS$385,96,FALSE),"")</f>
        <v/>
      </c>
      <c r="HC72" s="37"/>
      <c r="HD72" s="37" t="str">
        <f>IF(VLOOKUP(CONCATENATE($GL$6," ",HD$9),'-RÅDATA_KVARTAL-'!$A$5:$DS$385,96,FALSE)&gt;0,VLOOKUP(CONCATENATE($GL$6," ",HD$9),'-RÅDATA_KVARTAL-'!$A$5:$DS$385,96,FALSE),"")</f>
        <v/>
      </c>
      <c r="HE72" s="37"/>
      <c r="HF72" s="37" t="str">
        <f>IF(VLOOKUP(CONCATENATE($GL$6," ",HF$9),'-RÅDATA_KVARTAL-'!$A$5:$DS$385,96,FALSE)&gt;0,VLOOKUP(CONCATENATE($GL$6," ",HF$9),'-RÅDATA_KVARTAL-'!$A$5:$DS$385,96,FALSE),"")</f>
        <v/>
      </c>
      <c r="HG72" s="37"/>
      <c r="HH72" s="37" t="str">
        <f>IF(VLOOKUP(CONCATENATE($GL$6," ",HH$9),'-RÅDATA_KVARTAL-'!$A$5:$DS$385,96,FALSE)&gt;0,VLOOKUP(CONCATENATE($GL$6," ",HH$9),'-RÅDATA_KVARTAL-'!$A$5:$DS$385,96,FALSE),"")</f>
        <v/>
      </c>
      <c r="HI72" s="37"/>
      <c r="HJ72" s="37" t="str">
        <f>IF(VLOOKUP(CONCATENATE($GL$6," ",HJ$9),'-RÅDATA_KVARTAL-'!$A$5:$DS$385,96,FALSE)&gt;0,VLOOKUP(CONCATENATE($GL$6," ",HJ$9),'-RÅDATA_KVARTAL-'!$A$5:$DS$385,96,FALSE),"")</f>
        <v/>
      </c>
      <c r="HK72" s="147"/>
      <c r="HL72" s="148"/>
      <c r="HM72" s="103" t="s">
        <v>475</v>
      </c>
      <c r="HN72" s="15"/>
    </row>
    <row r="73" spans="2:223" s="15" customFormat="1" ht="10.5" customHeight="1" x14ac:dyDescent="0.2">
      <c r="B73" s="90">
        <v>17</v>
      </c>
      <c r="C73" s="90"/>
      <c r="D73" s="92" t="s">
        <v>76</v>
      </c>
      <c r="E73" s="156">
        <f>IF(VLOOKUP(CONCATENATE($E$6," ",E$9),'-RÅDATA_KVARTAL-'!$A$5:$DS$385,100,FALSE)&gt;0,VLOOKUP(CONCATENATE($E$6," ",E$9),'-RÅDATA_KVARTAL-'!$A$5:$DS$385,100,FALSE),"")</f>
        <v>97.974564926372153</v>
      </c>
      <c r="F73" s="120"/>
      <c r="G73" s="156">
        <f>IF(VLOOKUP(CONCATENATE($E$6," ",G$9),'-RÅDATA_KVARTAL-'!$A$5:$DS$385,100,FALSE)&gt;0,VLOOKUP(CONCATENATE($E$6," ",G$9),'-RÅDATA_KVARTAL-'!$A$5:$DS$385,100,FALSE),"")</f>
        <v>98.361137218045116</v>
      </c>
      <c r="H73" s="156"/>
      <c r="I73" s="156">
        <f>IF(VLOOKUP(CONCATENATE($E$6," ",I$9),'-RÅDATA_KVARTAL-'!$A$5:$DS$385,100,FALSE)&gt;0,VLOOKUP(CONCATENATE($E$6," ",I$9),'-RÅDATA_KVARTAL-'!$A$5:$DS$385,100,FALSE),"")</f>
        <v>98.376529729284272</v>
      </c>
      <c r="J73" s="156"/>
      <c r="K73" s="156">
        <f>IF(VLOOKUP(CONCATENATE($E$6," ",K$9),'-RÅDATA_KVARTAL-'!$A$5:$DS$385,100,FALSE)&gt;0,VLOOKUP(CONCATENATE($E$6," ",K$9),'-RÅDATA_KVARTAL-'!$A$5:$DS$385,100,FALSE),"")</f>
        <v>98.360452630709503</v>
      </c>
      <c r="L73" s="156"/>
      <c r="M73" s="156">
        <f>IF(VLOOKUP(CONCATENATE($E$6," ",M$9),'-RÅDATA_KVARTAL-'!$A$5:$DS$385,100,FALSE)&gt;0,VLOOKUP(CONCATENATE($E$6," ",M$9),'-RÅDATA_KVARTAL-'!$A$5:$DS$385,100,FALSE),"")</f>
        <v>98.484991823550871</v>
      </c>
      <c r="N73" s="156"/>
      <c r="O73" s="156">
        <f>IF(VLOOKUP(CONCATENATE($E$6," ",O$9),'-RÅDATA_KVARTAL-'!$A$5:$DS$385,100,FALSE)&gt;0,VLOOKUP(CONCATENATE($E$6," ",O$9),'-RÅDATA_KVARTAL-'!$A$5:$DS$385,100,FALSE),"")</f>
        <v>98.70112850382236</v>
      </c>
      <c r="P73" s="156"/>
      <c r="Q73" s="156">
        <f>IF(VLOOKUP(CONCATENATE($E$6," ",Q$9),'-RÅDATA_KVARTAL-'!$A$5:$DS$385,100,FALSE)&gt;0,VLOOKUP(CONCATENATE($E$6," ",Q$9),'-RÅDATA_KVARTAL-'!$A$5:$DS$385,100,FALSE),"")</f>
        <v>98.384181992133506</v>
      </c>
      <c r="R73" s="156"/>
      <c r="S73" s="156">
        <f>IF(VLOOKUP(CONCATENATE($E$6," ",S$9),'-RÅDATA_KVARTAL-'!$A$5:$DS$385,100,FALSE)&gt;0,VLOOKUP(CONCATENATE($E$6," ",S$9),'-RÅDATA_KVARTAL-'!$A$5:$DS$385,100,FALSE),"")</f>
        <v>98.84098220914565</v>
      </c>
      <c r="T73" s="156"/>
      <c r="U73" s="156">
        <f>IF(VLOOKUP(CONCATENATE($E$6," ",U$9),'-RÅDATA_KVARTAL-'!$A$5:$DS$385,100,FALSE)&gt;0,VLOOKUP(CONCATENATE($E$6," ",U$9),'-RÅDATA_KVARTAL-'!$A$5:$DS$385,100,FALSE),"")</f>
        <v>99.115485237324037</v>
      </c>
      <c r="V73" s="156"/>
      <c r="W73" s="156">
        <f>IF(VLOOKUP(CONCATENATE($E$6," ",W$9),'-RÅDATA_KVARTAL-'!$A$5:$DS$385,100,FALSE)&gt;0,VLOOKUP(CONCATENATE($E$6," ",W$9),'-RÅDATA_KVARTAL-'!$A$5:$DS$385,100,FALSE),"")</f>
        <v>97.832938807004695</v>
      </c>
      <c r="X73" s="156"/>
      <c r="Y73" s="156">
        <f>IF(VLOOKUP(CONCATENATE($E$6," ",Y$9),'-RÅDATA_KVARTAL-'!$A$5:$DS$385,100,FALSE)&gt;0,VLOOKUP(CONCATENATE($E$6," ",Y$9),'-RÅDATA_KVARTAL-'!$A$5:$DS$385,100,FALSE),"")</f>
        <v>98.698002414663591</v>
      </c>
      <c r="Z73" s="156"/>
      <c r="AA73" s="156">
        <f>IF(VLOOKUP(CONCATENATE($E$6," ",AA$9),'-RÅDATA_KVARTAL-'!$A$5:$DS$385,100,FALSE)&gt;0,VLOOKUP(CONCATENATE($E$6," ",AA$9),'-RÅDATA_KVARTAL-'!$A$5:$DS$385,100,FALSE),"")</f>
        <v>97.318444973115689</v>
      </c>
      <c r="AB73" s="156"/>
      <c r="AC73" s="156">
        <f>IF(VLOOKUP(CONCATENATE($E$6," ",AC$9),'-RÅDATA_KVARTAL-'!$A$5:$DS$385,100,FALSE)&gt;0,VLOOKUP(CONCATENATE($E$6," ",AC$9),'-RÅDATA_KVARTAL-'!$A$5:$DS$385,100,FALSE),"")</f>
        <v>98.365726682634701</v>
      </c>
      <c r="AD73" s="118"/>
      <c r="AE73" s="106"/>
      <c r="AF73" s="156">
        <f>IF(VLOOKUP(CONCATENATE($AF$6," ",AF$9),'-RÅDATA_KVARTAL-'!$A$5:$DS$385,100,FALSE)&gt;0,VLOOKUP(CONCATENATE($AF$6," ",AF$9),'-RÅDATA_KVARTAL-'!$A$5:$DS$385,100,FALSE),"")</f>
        <v>97.836957345253424</v>
      </c>
      <c r="AG73" s="120"/>
      <c r="AH73" s="156">
        <f>IF(VLOOKUP(CONCATENATE($AF$6," ",AH$9),'-RÅDATA_KVARTAL-'!$A$5:$DS$385,100,FALSE)&gt;0,VLOOKUP(CONCATENATE($AF$6," ",AH$9),'-RÅDATA_KVARTAL-'!$A$5:$DS$385,100,FALSE),"")</f>
        <v>98.536825953529146</v>
      </c>
      <c r="AI73" s="156"/>
      <c r="AJ73" s="156">
        <f>IF(VLOOKUP(CONCATENATE($AF$6," ",AJ$9),'-RÅDATA_KVARTAL-'!$A$5:$DS$385,100,FALSE)&gt;0,VLOOKUP(CONCATENATE($AF$6," ",AJ$9),'-RÅDATA_KVARTAL-'!$A$5:$DS$385,100,FALSE),"")</f>
        <v>99.062976955988688</v>
      </c>
      <c r="AK73" s="156"/>
      <c r="AL73" s="156">
        <f>IF(VLOOKUP(CONCATENATE($AF$6," ",AL$9),'-RÅDATA_KVARTAL-'!$A$5:$DS$385,100,FALSE)&gt;0,VLOOKUP(CONCATENATE($AF$6," ",AL$9),'-RÅDATA_KVARTAL-'!$A$5:$DS$385,100,FALSE),"")</f>
        <v>99.019362321896949</v>
      </c>
      <c r="AM73" s="156"/>
      <c r="AN73" s="156">
        <f>IF(VLOOKUP(CONCATENATE($AF$6," ",AN$9),'-RÅDATA_KVARTAL-'!$A$5:$DS$385,100,FALSE)&gt;0,VLOOKUP(CONCATENATE($AF$6," ",AN$9),'-RÅDATA_KVARTAL-'!$A$5:$DS$385,100,FALSE),"")</f>
        <v>98.211201105523784</v>
      </c>
      <c r="AO73" s="156"/>
      <c r="AP73" s="156">
        <f>IF(VLOOKUP(CONCATENATE($AF$6," ",AP$9),'-RÅDATA_KVARTAL-'!$A$5:$DS$385,100,FALSE)&gt;0,VLOOKUP(CONCATENATE($AF$6," ",AP$9),'-RÅDATA_KVARTAL-'!$A$5:$DS$385,100,FALSE),"")</f>
        <v>95.19163572084355</v>
      </c>
      <c r="AQ73" s="156"/>
      <c r="AR73" s="156">
        <f>IF(VLOOKUP(CONCATENATE($AF$6," ",AR$9),'-RÅDATA_KVARTAL-'!$A$5:$DS$385,100,FALSE)&gt;0,VLOOKUP(CONCATENATE($AF$6," ",AR$9),'-RÅDATA_KVARTAL-'!$A$5:$DS$385,100,FALSE),"")</f>
        <v>97.491488725231832</v>
      </c>
      <c r="AS73" s="156"/>
      <c r="AT73" s="156">
        <f>IF(VLOOKUP(CONCATENATE($AF$6," ",AT$9),'-RÅDATA_KVARTAL-'!$A$5:$DS$385,100,FALSE)&gt;0,VLOOKUP(CONCATENATE($AF$6," ",AT$9),'-RÅDATA_KVARTAL-'!$A$5:$DS$385,100,FALSE),"")</f>
        <v>97.744410636327558</v>
      </c>
      <c r="AU73" s="156"/>
      <c r="AV73" s="156">
        <f>IF(VLOOKUP(CONCATENATE($AF$6," ",AV$9),'-RÅDATA_KVARTAL-'!$A$5:$DS$385,100,FALSE)&gt;0,VLOOKUP(CONCATENATE($AF$6," ",AV$9),'-RÅDATA_KVARTAL-'!$A$5:$DS$385,100,FALSE),"")</f>
        <v>98.471783380958982</v>
      </c>
      <c r="AW73" s="156"/>
      <c r="AX73" s="156">
        <f>IF(VLOOKUP(CONCATENATE($AF$6," ",AX$9),'-RÅDATA_KVARTAL-'!$A$5:$DS$385,100,FALSE)&gt;0,VLOOKUP(CONCATENATE($AF$6," ",AX$9),'-RÅDATA_KVARTAL-'!$A$5:$DS$385,100,FALSE),"")</f>
        <v>98.996598432108854</v>
      </c>
      <c r="AY73" s="156"/>
      <c r="AZ73" s="156">
        <f>IF(VLOOKUP(CONCATENATE($AF$6," ",AZ$9),'-RÅDATA_KVARTAL-'!$A$5:$DS$385,100,FALSE)&gt;0,VLOOKUP(CONCATENATE($AF$6," ",AZ$9),'-RÅDATA_KVARTAL-'!$A$5:$DS$385,100,FALSE),"")</f>
        <v>98.833316029900331</v>
      </c>
      <c r="BA73" s="156"/>
      <c r="BB73" s="156">
        <f>IF(VLOOKUP(CONCATENATE($AF$6," ",BB$9),'-RÅDATA_KVARTAL-'!$A$5:$DS$385,100,FALSE)&gt;0,VLOOKUP(CONCATENATE($AF$6," ",BB$9),'-RÅDATA_KVARTAL-'!$A$5:$DS$385,100,FALSE),"")</f>
        <v>99.270204988439531</v>
      </c>
      <c r="BC73" s="156"/>
      <c r="BD73" s="156">
        <f>IF(VLOOKUP(CONCATENATE($AF$6," ",BD$9),'-RÅDATA_KVARTAL-'!$A$5:$DS$385,100,FALSE)&gt;0,VLOOKUP(CONCATENATE($AF$6," ",BD$9),'-RÅDATA_KVARTAL-'!$A$5:$DS$385,100,FALSE),"")</f>
        <v>98.246393258365956</v>
      </c>
      <c r="BE73" s="118"/>
      <c r="BF73" s="106"/>
      <c r="BG73" s="156">
        <f>IF(VLOOKUP(CONCATENATE($BG$6," ",BG$9),'-RÅDATA_KVARTAL-'!$A$5:$DS$385,100,FALSE)&gt;0,VLOOKUP(CONCATENATE($BG$6," ",BG$9),'-RÅDATA_KVARTAL-'!$A$5:$DS$385,100,FALSE),"")</f>
        <v>98.152971524455907</v>
      </c>
      <c r="BH73" s="120"/>
      <c r="BI73" s="156">
        <f>IF(VLOOKUP(CONCATENATE($BG$6," ",BI$9),'-RÅDATA_KVARTAL-'!$A$5:$DS$385,100,FALSE)&gt;0,VLOOKUP(CONCATENATE($BG$6," ",BI$9),'-RÅDATA_KVARTAL-'!$A$5:$DS$385,100,FALSE),"")</f>
        <v>98.310530402420412</v>
      </c>
      <c r="BJ73" s="156"/>
      <c r="BK73" s="156">
        <f>IF(VLOOKUP(CONCATENATE($BG$6," ",BK$9),'-RÅDATA_KVARTAL-'!$A$5:$DS$385,100,FALSE)&gt;0,VLOOKUP(CONCATENATE($BG$6," ",BK$9),'-RÅDATA_KVARTAL-'!$A$5:$DS$385,100,FALSE),"")</f>
        <v>98.815708213753766</v>
      </c>
      <c r="BL73" s="156"/>
      <c r="BM73" s="156">
        <f>IF(VLOOKUP(CONCATENATE($BG$6," ",BM$9),'-RÅDATA_KVARTAL-'!$A$5:$DS$385,100,FALSE)&gt;0,VLOOKUP(CONCATENATE($BG$6," ",BM$9),'-RÅDATA_KVARTAL-'!$A$5:$DS$385,100,FALSE),"")</f>
        <v>98.400397286948333</v>
      </c>
      <c r="BN73" s="156"/>
      <c r="BO73" s="156">
        <f>IF(VLOOKUP(CONCATENATE($BG$6," ",BO$9),'-RÅDATA_KVARTAL-'!$A$5:$DS$385,100,FALSE)&gt;0,VLOOKUP(CONCATENATE($BG$6," ",BO$9),'-RÅDATA_KVARTAL-'!$A$5:$DS$385,100,FALSE),"")</f>
        <v>99.045786939129115</v>
      </c>
      <c r="BP73" s="156"/>
      <c r="BQ73" s="156">
        <f>IF(VLOOKUP(CONCATENATE($BG$6," ",BQ$9),'-RÅDATA_KVARTAL-'!$A$5:$DS$385,100,FALSE)&gt;0,VLOOKUP(CONCATENATE($BG$6," ",BQ$9),'-RÅDATA_KVARTAL-'!$A$5:$DS$385,100,FALSE),"")</f>
        <v>98.49212839910038</v>
      </c>
      <c r="BR73" s="156"/>
      <c r="BS73" s="156">
        <f>IF(VLOOKUP(CONCATENATE($BG$6," ",BS$9),'-RÅDATA_KVARTAL-'!$A$5:$DS$385,100,FALSE)&gt;0,VLOOKUP(CONCATENATE($BG$6," ",BS$9),'-RÅDATA_KVARTAL-'!$A$5:$DS$385,100,FALSE),"")</f>
        <v>98.576863077807275</v>
      </c>
      <c r="BT73" s="156"/>
      <c r="BU73" s="156">
        <f>IF(VLOOKUP(CONCATENATE($BG$6," ",BU$9),'-RÅDATA_KVARTAL-'!$A$5:$DS$385,100,FALSE)&gt;0,VLOOKUP(CONCATENATE($BG$6," ",BU$9),'-RÅDATA_KVARTAL-'!$A$5:$DS$385,100,FALSE),"")</f>
        <v>98.486399626783466</v>
      </c>
      <c r="BV73" s="156"/>
      <c r="BW73" s="156">
        <f>IF(VLOOKUP(CONCATENATE($BG$6," ",BW$9),'-RÅDATA_KVARTAL-'!$A$5:$DS$385,100,FALSE)&gt;0,VLOOKUP(CONCATENATE($BG$6," ",BW$9),'-RÅDATA_KVARTAL-'!$A$5:$DS$385,100,FALSE),"")</f>
        <v>98.653136074145664</v>
      </c>
      <c r="BX73" s="156"/>
      <c r="BY73" s="156">
        <f>IF(VLOOKUP(CONCATENATE($BG$6," ",BY$9),'-RÅDATA_KVARTAL-'!$A$5:$DS$385,100,FALSE)&gt;0,VLOOKUP(CONCATENATE($BG$6," ",BY$9),'-RÅDATA_KVARTAL-'!$A$5:$DS$385,100,FALSE),"")</f>
        <v>98.387313205245491</v>
      </c>
      <c r="BZ73" s="156"/>
      <c r="CA73" s="156">
        <f>IF(VLOOKUP(CONCATENATE($BG$6," ",CA$9),'-RÅDATA_KVARTAL-'!$A$5:$DS$385,100,FALSE)&gt;0,VLOOKUP(CONCATENATE($BG$6," ",CA$9),'-RÅDATA_KVARTAL-'!$A$5:$DS$385,100,FALSE),"")</f>
        <v>98.210956004636401</v>
      </c>
      <c r="CB73" s="156"/>
      <c r="CC73" s="156">
        <f>IF(VLOOKUP(CONCATENATE($BG$6," ",CC$9),'-RÅDATA_KVARTAL-'!$A$5:$DS$385,100,FALSE)&gt;0,VLOOKUP(CONCATENATE($BG$6," ",CC$9),'-RÅDATA_KVARTAL-'!$A$5:$DS$385,100,FALSE),"")</f>
        <v>97.727526313831959</v>
      </c>
      <c r="CD73" s="156"/>
      <c r="CE73" s="156">
        <f>IF(VLOOKUP(CONCATENATE($BG$6," ",CE$9),'-RÅDATA_KVARTAL-'!$A$5:$DS$385,100,FALSE)&gt;0,VLOOKUP(CONCATENATE($BG$6," ",CE$9),'-RÅDATA_KVARTAL-'!$A$5:$DS$385,100,FALSE),"")</f>
        <v>98.437720288541556</v>
      </c>
      <c r="CF73" s="106"/>
      <c r="CG73" s="106"/>
      <c r="CH73" s="156">
        <f>IF(VLOOKUP(CONCATENATE($CH$6," ",CH$9),'-RÅDATA_KVARTAL-'!$A$5:$DS$385,100,FALSE)&gt;0,VLOOKUP(CONCATENATE($CH$6," ",CH$9),'-RÅDATA_KVARTAL-'!$A$5:$DS$385,100,FALSE),"")</f>
        <v>97.09334061135371</v>
      </c>
      <c r="CI73" s="120"/>
      <c r="CJ73" s="156">
        <f>IF(VLOOKUP(CONCATENATE($CH$6," ",CJ$9),'-RÅDATA_KVARTAL-'!$A$5:$DS$385,100,FALSE)&gt;0,VLOOKUP(CONCATENATE($CH$6," ",CJ$9),'-RÅDATA_KVARTAL-'!$A$5:$DS$385,100,FALSE),"")</f>
        <v>98.470416996501626</v>
      </c>
      <c r="CK73" s="156"/>
      <c r="CL73" s="156">
        <f>IF(VLOOKUP(CONCATENATE($CH$6," ",CL$9),'-RÅDATA_KVARTAL-'!$A$5:$DS$385,100,FALSE)&gt;0,VLOOKUP(CONCATENATE($CH$6," ",CL$9),'-RÅDATA_KVARTAL-'!$A$5:$DS$385,100,FALSE),"")</f>
        <v>98.915712444995506</v>
      </c>
      <c r="CM73" s="156"/>
      <c r="CN73" s="156">
        <f>IF(VLOOKUP(CONCATENATE($CH$6," ",CN$9),'-RÅDATA_KVARTAL-'!$A$5:$DS$385,100,FALSE)&gt;0,VLOOKUP(CONCATENATE($CH$6," ",CN$9),'-RÅDATA_KVARTAL-'!$A$5:$DS$385,100,FALSE),"")</f>
        <v>99.09776477703312</v>
      </c>
      <c r="CO73" s="156"/>
      <c r="CP73" s="156">
        <f>IF(VLOOKUP(CONCATENATE($CH$6," ",CP$9),'-RÅDATA_KVARTAL-'!$A$5:$DS$385,100,FALSE)&gt;0,VLOOKUP(CONCATENATE($CH$6," ",CP$9),'-RÅDATA_KVARTAL-'!$A$5:$DS$385,100,FALSE),"")</f>
        <v>98.85394488715859</v>
      </c>
      <c r="CQ73" s="156"/>
      <c r="CR73" s="156">
        <f>IF(VLOOKUP(CONCATENATE($CH$6," ",CR$9),'-RÅDATA_KVARTAL-'!$A$5:$DS$385,100,FALSE)&gt;0,VLOOKUP(CONCATENATE($CH$6," ",CR$9),'-RÅDATA_KVARTAL-'!$A$5:$DS$385,100,FALSE),"")</f>
        <v>98.157528740765315</v>
      </c>
      <c r="CS73" s="156"/>
      <c r="CT73" s="156">
        <f>IF(VLOOKUP(CONCATENATE($CH$6," ",CT$9),'-RÅDATA_KVARTAL-'!$A$5:$DS$385,100,FALSE)&gt;0,VLOOKUP(CONCATENATE($CH$6," ",CT$9),'-RÅDATA_KVARTAL-'!$A$5:$DS$385,100,FALSE),"")</f>
        <v>98.776006447823178</v>
      </c>
      <c r="CU73" s="156"/>
      <c r="CV73" s="156">
        <f>IF(VLOOKUP(CONCATENATE($CH$6," ",CV$9),'-RÅDATA_KVARTAL-'!$A$5:$DS$385,100,FALSE)&gt;0,VLOOKUP(CONCATENATE($CH$6," ",CV$9),'-RÅDATA_KVARTAL-'!$A$5:$DS$385,100,FALSE),"")</f>
        <v>98.389521951461973</v>
      </c>
      <c r="CW73" s="156"/>
      <c r="CX73" s="156">
        <f>IF(VLOOKUP(CONCATENATE($CH$6," ",CX$9),'-RÅDATA_KVARTAL-'!$A$5:$DS$385,100,FALSE)&gt;0,VLOOKUP(CONCATENATE($CH$6," ",CX$9),'-RÅDATA_KVARTAL-'!$A$5:$DS$385,100,FALSE),"")</f>
        <v>98.15362071070949</v>
      </c>
      <c r="CY73" s="156"/>
      <c r="CZ73" s="156">
        <f>IF(VLOOKUP(CONCATENATE($CH$6," ",CZ$9),'-RÅDATA_KVARTAL-'!$A$5:$DS$385,100,FALSE)&gt;0,VLOOKUP(CONCATENATE($CH$6," ",CZ$9),'-RÅDATA_KVARTAL-'!$A$5:$DS$385,100,FALSE),"")</f>
        <v>98.132351511616605</v>
      </c>
      <c r="DA73" s="156"/>
      <c r="DB73" s="156">
        <f>IF(VLOOKUP(CONCATENATE($CH$6," ",DB$9),'-RÅDATA_KVARTAL-'!$A$5:$DS$385,100,FALSE)&gt;0,VLOOKUP(CONCATENATE($CH$6," ",DB$9),'-RÅDATA_KVARTAL-'!$A$5:$DS$385,100,FALSE),"")</f>
        <v>96.822415865384613</v>
      </c>
      <c r="DC73" s="156"/>
      <c r="DD73" s="156">
        <f>IF(VLOOKUP(CONCATENATE($CH$6," ",DD$9),'-RÅDATA_KVARTAL-'!$A$5:$DS$385,100,FALSE)&gt;0,VLOOKUP(CONCATENATE($CH$6," ",DD$9),'-RÅDATA_KVARTAL-'!$A$5:$DS$385,100,FALSE),"")</f>
        <v>98.364875465777601</v>
      </c>
      <c r="DE73" s="156"/>
      <c r="DF73" s="156">
        <f>IF(VLOOKUP(CONCATENATE($CH$6," ",DF$9),'-RÅDATA_KVARTAL-'!$A$5:$DS$385,100,FALSE)&gt;0,VLOOKUP(CONCATENATE($CH$6," ",DF$9),'-RÅDATA_KVARTAL-'!$A$5:$DS$385,100,FALSE),"")</f>
        <v>98.268064853763065</v>
      </c>
      <c r="DG73" s="106"/>
      <c r="DH73" s="106"/>
      <c r="DI73" s="156">
        <f>IF(VLOOKUP(CONCATENATE($DI$6," ",DI$9),'-RÅDATA_KVARTAL-'!$A$5:$DS$385,100,FALSE)&gt;0,VLOOKUP(CONCATENATE($DI$6," ",DI$9),'-RÅDATA_KVARTAL-'!$A$5:$DS$385,100,FALSE),"")</f>
        <v>97.929870037217157</v>
      </c>
      <c r="DJ73" s="120"/>
      <c r="DK73" s="156">
        <f>IF(VLOOKUP(CONCATENATE($DI$6," ",DK$9),'-RÅDATA_KVARTAL-'!$A$5:$DS$385,100,FALSE)&gt;0,VLOOKUP(CONCATENATE($DI$6," ",DK$9),'-RÅDATA_KVARTAL-'!$A$5:$DS$385,100,FALSE),"")</f>
        <v>98.405615506571891</v>
      </c>
      <c r="DL73" s="156"/>
      <c r="DM73" s="156">
        <f>IF(VLOOKUP(CONCATENATE($DI$6," ",DM$9),'-RÅDATA_KVARTAL-'!$A$5:$DS$385,100,FALSE)&gt;0,VLOOKUP(CONCATENATE($DI$6," ",DM$9),'-RÅDATA_KVARTAL-'!$A$5:$DS$385,100,FALSE),"")</f>
        <v>98.574587787746495</v>
      </c>
      <c r="DN73" s="156"/>
      <c r="DO73" s="156">
        <f>IF(VLOOKUP(CONCATENATE($DI$6," ",DO$9),'-RÅDATA_KVARTAL-'!$A$5:$DS$385,100,FALSE)&gt;0,VLOOKUP(CONCATENATE($DI$6," ",DO$9),'-RÅDATA_KVARTAL-'!$A$5:$DS$385,100,FALSE),"")</f>
        <v>97.463859050296151</v>
      </c>
      <c r="DP73" s="156"/>
      <c r="DQ73" s="156">
        <f>IF(VLOOKUP(CONCATENATE($DI$6," ",DQ$9),'-RÅDATA_KVARTAL-'!$A$5:$DS$385,100,FALSE)&gt;0,VLOOKUP(CONCATENATE($DI$6," ",DQ$9),'-RÅDATA_KVARTAL-'!$A$5:$DS$385,100,FALSE),"")</f>
        <v>97.417856974496772</v>
      </c>
      <c r="DR73" s="156"/>
      <c r="DS73" s="156">
        <f>IF(VLOOKUP(CONCATENATE($DI$6," ",DS$9),'-RÅDATA_KVARTAL-'!$A$5:$DS$385,100,FALSE)&gt;0,VLOOKUP(CONCATENATE($DI$6," ",DS$9),'-RÅDATA_KVARTAL-'!$A$5:$DS$385,100,FALSE),"")</f>
        <v>98.540438369196494</v>
      </c>
      <c r="DT73" s="156"/>
      <c r="DU73" s="156" t="str">
        <f>IF(VLOOKUP(CONCATENATE($DI$6," ",DU$9),'-RÅDATA_KVARTAL-'!$A$5:$DS$385,100,FALSE)&gt;0,VLOOKUP(CONCATENATE($DI$6," ",DU$9),'-RÅDATA_KVARTAL-'!$A$5:$DS$385,100,FALSE),"")</f>
        <v/>
      </c>
      <c r="DV73" s="156"/>
      <c r="DW73" s="156" t="str">
        <f>IF(VLOOKUP(CONCATENATE($DI$6," ",DW$9),'-RÅDATA_KVARTAL-'!$A$5:$DS$385,100,FALSE)&gt;0,VLOOKUP(CONCATENATE($DI$6," ",DW$9),'-RÅDATA_KVARTAL-'!$A$5:$DS$385,100,FALSE),"")</f>
        <v/>
      </c>
      <c r="DX73" s="156"/>
      <c r="DY73" s="156" t="str">
        <f>IF(VLOOKUP(CONCATENATE($DI$6," ",DY$9),'-RÅDATA_KVARTAL-'!$A$5:$DS$385,100,FALSE)&gt;0,VLOOKUP(CONCATENATE($DI$6," ",DY$9),'-RÅDATA_KVARTAL-'!$A$5:$DS$385,100,FALSE),"")</f>
        <v/>
      </c>
      <c r="DZ73" s="156"/>
      <c r="EA73" s="156" t="str">
        <f>IF(VLOOKUP(CONCATENATE($DI$6," ",EA$9),'-RÅDATA_KVARTAL-'!$A$5:$DS$385,100,FALSE)&gt;0,VLOOKUP(CONCATENATE($DI$6," ",EA$9),'-RÅDATA_KVARTAL-'!$A$5:$DS$385,100,FALSE),"")</f>
        <v/>
      </c>
      <c r="EB73" s="156"/>
      <c r="EC73" s="156" t="str">
        <f>IF(VLOOKUP(CONCATENATE($DI$6," ",EC$9),'-RÅDATA_KVARTAL-'!$A$5:$DS$385,100,FALSE)&gt;0,VLOOKUP(CONCATENATE($DI$6," ",EC$9),'-RÅDATA_KVARTAL-'!$A$5:$DS$385,100,FALSE),"")</f>
        <v/>
      </c>
      <c r="ED73" s="156"/>
      <c r="EE73" s="156" t="str">
        <f>IF(VLOOKUP(CONCATENATE($DI$6," ",EE$9),'-RÅDATA_KVARTAL-'!$A$5:$DS$385,100,FALSE)&gt;0,VLOOKUP(CONCATENATE($DI$6," ",EE$9),'-RÅDATA_KVARTAL-'!$A$5:$DS$385,100,FALSE),"")</f>
        <v/>
      </c>
      <c r="EF73" s="156"/>
      <c r="EG73" s="156">
        <f>IF(VLOOKUP(CONCATENATE($DI$6," ",EG$9),'-RÅDATA_KVARTAL-'!$A$5:$DS$385,100,FALSE)&gt;0,VLOOKUP(CONCATENATE($DI$6," ",EG$9),'-RÅDATA_KVARTAL-'!$A$5:$DS$385,100,FALSE),"")</f>
        <v>98.054707062364756</v>
      </c>
      <c r="EH73" s="106"/>
      <c r="EI73" s="106"/>
      <c r="EJ73" s="156" t="str">
        <f>IF(VLOOKUP(CONCATENATE($EJ$6," ",EJ$9),'-RÅDATA_KVARTAL-'!$A$5:$DS$385,100,FALSE)&gt;0,VLOOKUP(CONCATENATE($EJ$6," ",EJ$9),'-RÅDATA_KVARTAL-'!$A$5:$DS$385,100,FALSE),"")</f>
        <v/>
      </c>
      <c r="EK73" s="120"/>
      <c r="EL73" s="156" t="str">
        <f>IF(VLOOKUP(CONCATENATE($EJ$6," ",EL$9),'-RÅDATA_KVARTAL-'!$A$5:$DS$385,100,FALSE)&gt;0,VLOOKUP(CONCATENATE($EJ$6," ",EL$9),'-RÅDATA_KVARTAL-'!$A$5:$DS$385,100,FALSE),"")</f>
        <v/>
      </c>
      <c r="EM73" s="156"/>
      <c r="EN73" s="156" t="str">
        <f>IF(VLOOKUP(CONCATENATE($EJ$6," ",EN$9),'-RÅDATA_KVARTAL-'!$A$5:$DS$385,100,FALSE)&gt;0,VLOOKUP(CONCATENATE($EJ$6," ",EN$9),'-RÅDATA_KVARTAL-'!$A$5:$DS$385,100,FALSE),"")</f>
        <v/>
      </c>
      <c r="EO73" s="156"/>
      <c r="EP73" s="156" t="str">
        <f>IF(VLOOKUP(CONCATENATE($EJ$6," ",EP$9),'-RÅDATA_KVARTAL-'!$A$5:$DS$385,100,FALSE)&gt;0,VLOOKUP(CONCATENATE($EJ$6," ",EP$9),'-RÅDATA_KVARTAL-'!$A$5:$DS$385,100,FALSE),"")</f>
        <v/>
      </c>
      <c r="EQ73" s="156"/>
      <c r="ER73" s="156" t="str">
        <f>IF(VLOOKUP(CONCATENATE($EJ$6," ",ER$9),'-RÅDATA_KVARTAL-'!$A$5:$DS$385,100,FALSE)&gt;0,VLOOKUP(CONCATENATE($EJ$6," ",ER$9),'-RÅDATA_KVARTAL-'!$A$5:$DS$385,100,FALSE),"")</f>
        <v/>
      </c>
      <c r="ES73" s="156"/>
      <c r="ET73" s="156" t="str">
        <f>IF(VLOOKUP(CONCATENATE($EJ$6," ",ET$9),'-RÅDATA_KVARTAL-'!$A$5:$DS$385,100,FALSE)&gt;0,VLOOKUP(CONCATENATE($EJ$6," ",ET$9),'-RÅDATA_KVARTAL-'!$A$5:$DS$385,100,FALSE),"")</f>
        <v/>
      </c>
      <c r="EU73" s="156"/>
      <c r="EV73" s="156" t="str">
        <f>IF(VLOOKUP(CONCATENATE($EJ$6," ",EV$9),'-RÅDATA_KVARTAL-'!$A$5:$DS$385,100,FALSE)&gt;0,VLOOKUP(CONCATENATE($EJ$6," ",EV$9),'-RÅDATA_KVARTAL-'!$A$5:$DS$385,100,FALSE),"")</f>
        <v/>
      </c>
      <c r="EW73" s="156"/>
      <c r="EX73" s="156" t="str">
        <f>IF(VLOOKUP(CONCATENATE($EJ$6," ",EX$9),'-RÅDATA_KVARTAL-'!$A$5:$DS$385,100,FALSE)&gt;0,VLOOKUP(CONCATENATE($EJ$6," ",EX$9),'-RÅDATA_KVARTAL-'!$A$5:$DS$385,100,FALSE),"")</f>
        <v/>
      </c>
      <c r="EY73" s="156"/>
      <c r="EZ73" s="156" t="str">
        <f>IF(VLOOKUP(CONCATENATE($EJ$6," ",EZ$9),'-RÅDATA_KVARTAL-'!$A$5:$DS$385,100,FALSE)&gt;0,VLOOKUP(CONCATENATE($EJ$6," ",EZ$9),'-RÅDATA_KVARTAL-'!$A$5:$DS$385,100,FALSE),"")</f>
        <v/>
      </c>
      <c r="FA73" s="156"/>
      <c r="FB73" s="156" t="str">
        <f>IF(VLOOKUP(CONCATENATE($EJ$6," ",FB$9),'-RÅDATA_KVARTAL-'!$A$5:$DS$385,100,FALSE)&gt;0,VLOOKUP(CONCATENATE($EJ$6," ",FB$9),'-RÅDATA_KVARTAL-'!$A$5:$DS$385,100,FALSE),"")</f>
        <v/>
      </c>
      <c r="FC73" s="156"/>
      <c r="FD73" s="156" t="str">
        <f>IF(VLOOKUP(CONCATENATE($EJ$6," ",FD$9),'-RÅDATA_KVARTAL-'!$A$5:$DS$385,100,FALSE)&gt;0,VLOOKUP(CONCATENATE($EJ$6," ",FD$9),'-RÅDATA_KVARTAL-'!$A$5:$DS$385,100,FALSE),"")</f>
        <v/>
      </c>
      <c r="FE73" s="156"/>
      <c r="FF73" s="156" t="str">
        <f>IF(VLOOKUP(CONCATENATE($EJ$6," ",FF$9),'-RÅDATA_KVARTAL-'!$A$5:$DS$385,100,FALSE)&gt;0,VLOOKUP(CONCATENATE($EJ$6," ",FF$9),'-RÅDATA_KVARTAL-'!$A$5:$DS$385,100,FALSE),"")</f>
        <v/>
      </c>
      <c r="FG73" s="156"/>
      <c r="FH73" s="156" t="str">
        <f>IF(VLOOKUP(CONCATENATE($EJ$6," ",FH$9),'-RÅDATA_KVARTAL-'!$A$5:$DS$385,100,FALSE)&gt;0,VLOOKUP(CONCATENATE($EJ$6," ",FH$9),'-RÅDATA_KVARTAL-'!$A$5:$DS$385,100,FALSE),"")</f>
        <v/>
      </c>
      <c r="FI73" s="106"/>
      <c r="FJ73" s="106"/>
      <c r="FK73" s="156" t="str">
        <f>IF(VLOOKUP(CONCATENATE($FK$6," ",FK$9),'-RÅDATA_KVARTAL-'!$A$5:$DS$385,100,FALSE)&gt;0,VLOOKUP(CONCATENATE($FK$6," ",FK$9),'-RÅDATA_KVARTAL-'!$A$5:$DS$385,100,FALSE),"")</f>
        <v/>
      </c>
      <c r="FL73" s="120"/>
      <c r="FM73" s="156" t="str">
        <f>IF(VLOOKUP(CONCATENATE($FK$6," ",FM$9),'-RÅDATA_KVARTAL-'!$A$5:$DS$385,100,FALSE)&gt;0,VLOOKUP(CONCATENATE($FK$6," ",FM$9),'-RÅDATA_KVARTAL-'!$A$5:$DS$385,100,FALSE),"")</f>
        <v/>
      </c>
      <c r="FN73" s="156"/>
      <c r="FO73" s="156" t="str">
        <f>IF(VLOOKUP(CONCATENATE($FK$6," ",FO$9),'-RÅDATA_KVARTAL-'!$A$5:$DS$385,100,FALSE)&gt;0,VLOOKUP(CONCATENATE($FK$6," ",FO$9),'-RÅDATA_KVARTAL-'!$A$5:$DS$385,100,FALSE),"")</f>
        <v/>
      </c>
      <c r="FP73" s="156"/>
      <c r="FQ73" s="156" t="str">
        <f>IF(VLOOKUP(CONCATENATE($FK$6," ",FQ$9),'-RÅDATA_KVARTAL-'!$A$5:$DS$385,100,FALSE)&gt;0,VLOOKUP(CONCATENATE($FK$6," ",FQ$9),'-RÅDATA_KVARTAL-'!$A$5:$DS$385,100,FALSE),"")</f>
        <v/>
      </c>
      <c r="FR73" s="156"/>
      <c r="FS73" s="156" t="str">
        <f>IF(VLOOKUP(CONCATENATE($FK$6," ",FS$9),'-RÅDATA_KVARTAL-'!$A$5:$DS$385,100,FALSE)&gt;0,VLOOKUP(CONCATENATE($FK$6," ",FS$9),'-RÅDATA_KVARTAL-'!$A$5:$DS$385,100,FALSE),"")</f>
        <v/>
      </c>
      <c r="FT73" s="156"/>
      <c r="FU73" s="156" t="str">
        <f>IF(VLOOKUP(CONCATENATE($FK$6," ",FU$9),'-RÅDATA_KVARTAL-'!$A$5:$DS$385,100,FALSE)&gt;0,VLOOKUP(CONCATENATE($FK$6," ",FU$9),'-RÅDATA_KVARTAL-'!$A$5:$DS$385,100,FALSE),"")</f>
        <v/>
      </c>
      <c r="FV73" s="156"/>
      <c r="FW73" s="156" t="str">
        <f>IF(VLOOKUP(CONCATENATE($FK$6," ",FW$9),'-RÅDATA_KVARTAL-'!$A$5:$DS$385,100,FALSE)&gt;0,VLOOKUP(CONCATENATE($FK$6," ",FW$9),'-RÅDATA_KVARTAL-'!$A$5:$DS$385,100,FALSE),"")</f>
        <v/>
      </c>
      <c r="FX73" s="156"/>
      <c r="FY73" s="156" t="str">
        <f>IF(VLOOKUP(CONCATENATE($FK$6," ",FY$9),'-RÅDATA_KVARTAL-'!$A$5:$DS$385,100,FALSE)&gt;0,VLOOKUP(CONCATENATE($FK$6," ",FY$9),'-RÅDATA_KVARTAL-'!$A$5:$DS$385,100,FALSE),"")</f>
        <v/>
      </c>
      <c r="FZ73" s="156"/>
      <c r="GA73" s="156" t="str">
        <f>IF(VLOOKUP(CONCATENATE($FK$6," ",GA$9),'-RÅDATA_KVARTAL-'!$A$5:$DS$385,100,FALSE)&gt;0,VLOOKUP(CONCATENATE($FK$6," ",GA$9),'-RÅDATA_KVARTAL-'!$A$5:$DS$385,100,FALSE),"")</f>
        <v/>
      </c>
      <c r="GB73" s="156"/>
      <c r="GC73" s="156" t="str">
        <f>IF(VLOOKUP(CONCATENATE($FK$6," ",GC$9),'-RÅDATA_KVARTAL-'!$A$5:$DS$385,100,FALSE)&gt;0,VLOOKUP(CONCATENATE($FK$6," ",GC$9),'-RÅDATA_KVARTAL-'!$A$5:$DS$385,100,FALSE),"")</f>
        <v/>
      </c>
      <c r="GD73" s="156"/>
      <c r="GE73" s="156" t="str">
        <f>IF(VLOOKUP(CONCATENATE($FK$6," ",GE$9),'-RÅDATA_KVARTAL-'!$A$5:$DS$385,100,FALSE)&gt;0,VLOOKUP(CONCATENATE($FK$6," ",GE$9),'-RÅDATA_KVARTAL-'!$A$5:$DS$385,100,FALSE),"")</f>
        <v/>
      </c>
      <c r="GF73" s="156"/>
      <c r="GG73" s="156" t="str">
        <f>IF(VLOOKUP(CONCATENATE($FK$6," ",GG$9),'-RÅDATA_KVARTAL-'!$A$5:$DS$385,100,FALSE)&gt;0,VLOOKUP(CONCATENATE($FK$6," ",GG$9),'-RÅDATA_KVARTAL-'!$A$5:$DS$385,100,FALSE),"")</f>
        <v/>
      </c>
      <c r="GH73" s="156"/>
      <c r="GI73" s="156" t="str">
        <f>IF(VLOOKUP(CONCATENATE($FK$6," ",GI$9),'-RÅDATA_KVARTAL-'!$A$5:$DS$385,100,FALSE)&gt;0,VLOOKUP(CONCATENATE($FK$6," ",GI$9),'-RÅDATA_KVARTAL-'!$A$5:$DS$385,100,FALSE),"")</f>
        <v/>
      </c>
      <c r="GJ73" s="106"/>
      <c r="GK73" s="106"/>
      <c r="GL73" s="156" t="str">
        <f>IF(VLOOKUP(CONCATENATE($GL$6," ",GL$9),'-RÅDATA_KVARTAL-'!$A$5:$DS$385,100,FALSE)&gt;0,VLOOKUP(CONCATENATE($GL$6," ",GL$9),'-RÅDATA_KVARTAL-'!$A$5:$DS$385,100,FALSE),"")</f>
        <v/>
      </c>
      <c r="GM73" s="120"/>
      <c r="GN73" s="156" t="str">
        <f>IF(VLOOKUP(CONCATENATE($GL$6," ",GN$9),'-RÅDATA_KVARTAL-'!$A$5:$DS$385,100,FALSE)&gt;0,VLOOKUP(CONCATENATE($GL$6," ",GN$9),'-RÅDATA_KVARTAL-'!$A$5:$DS$385,100,FALSE),"")</f>
        <v/>
      </c>
      <c r="GO73" s="156"/>
      <c r="GP73" s="156" t="str">
        <f>IF(VLOOKUP(CONCATENATE($GL$6," ",GP$9),'-RÅDATA_KVARTAL-'!$A$5:$DS$385,100,FALSE)&gt;0,VLOOKUP(CONCATENATE($GL$6," ",GP$9),'-RÅDATA_KVARTAL-'!$A$5:$DS$385,100,FALSE),"")</f>
        <v/>
      </c>
      <c r="GQ73" s="156"/>
      <c r="GR73" s="156" t="str">
        <f>IF(VLOOKUP(CONCATENATE($GL$6," ",GR$9),'-RÅDATA_KVARTAL-'!$A$5:$DS$385,100,FALSE)&gt;0,VLOOKUP(CONCATENATE($GL$6," ",GR$9),'-RÅDATA_KVARTAL-'!$A$5:$DS$385,100,FALSE),"")</f>
        <v/>
      </c>
      <c r="GS73" s="156"/>
      <c r="GT73" s="156" t="str">
        <f>IF(VLOOKUP(CONCATENATE($GL$6," ",GT$9),'-RÅDATA_KVARTAL-'!$A$5:$DS$385,100,FALSE)&gt;0,VLOOKUP(CONCATENATE($GL$6," ",GT$9),'-RÅDATA_KVARTAL-'!$A$5:$DS$385,100,FALSE),"")</f>
        <v/>
      </c>
      <c r="GU73" s="156"/>
      <c r="GV73" s="156" t="str">
        <f>IF(VLOOKUP(CONCATENATE($GL$6," ",GV$9),'-RÅDATA_KVARTAL-'!$A$5:$DS$385,100,FALSE)&gt;0,VLOOKUP(CONCATENATE($GL$6," ",GV$9),'-RÅDATA_KVARTAL-'!$A$5:$DS$385,100,FALSE),"")</f>
        <v/>
      </c>
      <c r="GW73" s="156"/>
      <c r="GX73" s="156" t="str">
        <f>IF(VLOOKUP(CONCATENATE($GL$6," ",GX$9),'-RÅDATA_KVARTAL-'!$A$5:$DS$385,100,FALSE)&gt;0,VLOOKUP(CONCATENATE($GL$6," ",GX$9),'-RÅDATA_KVARTAL-'!$A$5:$DS$385,100,FALSE),"")</f>
        <v/>
      </c>
      <c r="GY73" s="156"/>
      <c r="GZ73" s="156" t="str">
        <f>IF(VLOOKUP(CONCATENATE($GL$6," ",GZ$9),'-RÅDATA_KVARTAL-'!$A$5:$DS$385,100,FALSE)&gt;0,VLOOKUP(CONCATENATE($GL$6," ",GZ$9),'-RÅDATA_KVARTAL-'!$A$5:$DS$385,100,FALSE),"")</f>
        <v/>
      </c>
      <c r="HA73" s="156"/>
      <c r="HB73" s="156" t="str">
        <f>IF(VLOOKUP(CONCATENATE($GL$6," ",HB$9),'-RÅDATA_KVARTAL-'!$A$5:$DS$385,100,FALSE)&gt;0,VLOOKUP(CONCATENATE($GL$6," ",HB$9),'-RÅDATA_KVARTAL-'!$A$5:$DS$385,100,FALSE),"")</f>
        <v/>
      </c>
      <c r="HC73" s="156"/>
      <c r="HD73" s="156" t="str">
        <f>IF(VLOOKUP(CONCATENATE($GL$6," ",HD$9),'-RÅDATA_KVARTAL-'!$A$5:$DS$385,100,FALSE)&gt;0,VLOOKUP(CONCATENATE($GL$6," ",HD$9),'-RÅDATA_KVARTAL-'!$A$5:$DS$385,100,FALSE),"")</f>
        <v/>
      </c>
      <c r="HE73" s="156"/>
      <c r="HF73" s="156" t="str">
        <f>IF(VLOOKUP(CONCATENATE($GL$6," ",HF$9),'-RÅDATA_KVARTAL-'!$A$5:$DS$385,100,FALSE)&gt;0,VLOOKUP(CONCATENATE($GL$6," ",HF$9),'-RÅDATA_KVARTAL-'!$A$5:$DS$385,100,FALSE),"")</f>
        <v/>
      </c>
      <c r="HG73" s="156"/>
      <c r="HH73" s="156" t="str">
        <f>IF(VLOOKUP(CONCATENATE($GL$6," ",HH$9),'-RÅDATA_KVARTAL-'!$A$5:$DS$385,100,FALSE)&gt;0,VLOOKUP(CONCATENATE($GL$6," ",HH$9),'-RÅDATA_KVARTAL-'!$A$5:$DS$385,100,FALSE),"")</f>
        <v/>
      </c>
      <c r="HI73" s="156"/>
      <c r="HJ73" s="156" t="str">
        <f>IF(VLOOKUP(CONCATENATE($GL$6," ",HJ$9),'-RÅDATA_KVARTAL-'!$A$5:$DS$385,100,FALSE)&gt;0,VLOOKUP(CONCATENATE($GL$6," ",HJ$9),'-RÅDATA_KVARTAL-'!$A$5:$DS$385,100,FALSE),"")</f>
        <v/>
      </c>
      <c r="HK73" s="106"/>
      <c r="HL73" s="106"/>
      <c r="HM73" s="92" t="s">
        <v>476</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65</v>
      </c>
      <c r="E75" s="37">
        <f>IF(VLOOKUP(CONCATENATE($E$6," ",E$9),'-RÅDATA_KVARTAL-'!$A$5:$DS$385,36,FALSE)&gt;0,VLOOKUP(CONCATENATE($E$6," ",E$9),'-RÅDATA_KVARTAL-'!$A$5:$DS$385,36,FALSE),"")</f>
        <v>73426</v>
      </c>
      <c r="F75" s="157"/>
      <c r="G75" s="37">
        <f>IF(VLOOKUP(CONCATENATE($E$6," ",G$9),'-RÅDATA_KVARTAL-'!$A$5:$DS$385,36,FALSE)&gt;0,VLOOKUP(CONCATENATE($E$6," ",G$9),'-RÅDATA_KVARTAL-'!$A$5:$DS$385,36,FALSE),"")</f>
        <v>67133</v>
      </c>
      <c r="H75" s="37"/>
      <c r="I75" s="37">
        <f>IF(VLOOKUP(CONCATENATE($E$6," ",I$9),'-RÅDATA_KVARTAL-'!$A$5:$DS$385,36,FALSE)&gt;0,VLOOKUP(CONCATENATE($E$6," ",I$9),'-RÅDATA_KVARTAL-'!$A$5:$DS$385,36,FALSE),"")</f>
        <v>71859</v>
      </c>
      <c r="J75" s="37"/>
      <c r="K75" s="37">
        <f>IF(VLOOKUP(CONCATENATE($E$6," ",K$9),'-RÅDATA_KVARTAL-'!$A$5:$DS$385,36,FALSE)&gt;0,VLOOKUP(CONCATENATE($E$6," ",K$9),'-RÅDATA_KVARTAL-'!$A$5:$DS$385,36,FALSE),"")</f>
        <v>71618</v>
      </c>
      <c r="L75" s="37"/>
      <c r="M75" s="37">
        <f>IF(VLOOKUP(CONCATENATE($E$6," ",M$9),'-RÅDATA_KVARTAL-'!$A$5:$DS$385,36,FALSE)&gt;0,VLOOKUP(CONCATENATE($E$6," ",M$9),'-RÅDATA_KVARTAL-'!$A$5:$DS$385,36,FALSE),"")</f>
        <v>73193</v>
      </c>
      <c r="N75" s="37"/>
      <c r="O75" s="37">
        <f>IF(VLOOKUP(CONCATENATE($E$6," ",O$9),'-RÅDATA_KVARTAL-'!$A$5:$DS$385,36,FALSE)&gt;0,VLOOKUP(CONCATENATE($E$6," ",O$9),'-RÅDATA_KVARTAL-'!$A$5:$DS$385,36,FALSE),"")</f>
        <v>68043</v>
      </c>
      <c r="P75" s="37"/>
      <c r="Q75" s="37">
        <f>IF(VLOOKUP(CONCATENATE($E$6," ",Q$9),'-RÅDATA_KVARTAL-'!$A$5:$DS$385,36,FALSE)&gt;0,VLOOKUP(CONCATENATE($E$6," ",Q$9),'-RÅDATA_KVARTAL-'!$A$5:$DS$385,36,FALSE),"")</f>
        <v>64942</v>
      </c>
      <c r="R75" s="37"/>
      <c r="S75" s="37">
        <f>IF(VLOOKUP(CONCATENATE($E$6," ",S$9),'-RÅDATA_KVARTAL-'!$A$5:$DS$385,36,FALSE)&gt;0,VLOOKUP(CONCATENATE($E$6," ",S$9),'-RÅDATA_KVARTAL-'!$A$5:$DS$385,36,FALSE),"")</f>
        <v>72088</v>
      </c>
      <c r="T75" s="37"/>
      <c r="U75" s="37">
        <f>IF(VLOOKUP(CONCATENATE($E$6," ",U$9),'-RÅDATA_KVARTAL-'!$A$5:$DS$385,36,FALSE)&gt;0,VLOOKUP(CONCATENATE($E$6," ",U$9),'-RÅDATA_KVARTAL-'!$A$5:$DS$385,36,FALSE),"")</f>
        <v>71810</v>
      </c>
      <c r="V75" s="37"/>
      <c r="W75" s="37">
        <f>IF(VLOOKUP(CONCATENATE($E$6," ",W$9),'-RÅDATA_KVARTAL-'!$A$5:$DS$385,36,FALSE)&gt;0,VLOOKUP(CONCATENATE($E$6," ",W$9),'-RÅDATA_KVARTAL-'!$A$5:$DS$385,36,FALSE),"")</f>
        <v>75002</v>
      </c>
      <c r="X75" s="37"/>
      <c r="Y75" s="37">
        <f>IF(VLOOKUP(CONCATENATE($E$6," ",Y$9),'-RÅDATA_KVARTAL-'!$A$5:$DS$385,36,FALSE)&gt;0,VLOOKUP(CONCATENATE($E$6," ",Y$9),'-RÅDATA_KVARTAL-'!$A$5:$DS$385,36,FALSE),"")</f>
        <v>72219</v>
      </c>
      <c r="Z75" s="37"/>
      <c r="AA75" s="37">
        <f>IF(VLOOKUP(CONCATENATE($E$6," ",AA$9),'-RÅDATA_KVARTAL-'!$A$5:$DS$385,36,FALSE)&gt;0,VLOOKUP(CONCATENATE($E$6," ",AA$9),'-RÅDATA_KVARTAL-'!$A$5:$DS$385,36,FALSE),"")</f>
        <v>70999</v>
      </c>
      <c r="AB75" s="37"/>
      <c r="AC75" s="37">
        <f>IF(VLOOKUP(CONCATENATE($E$6," ",AC$9),'-RÅDATA_KVARTAL-'!$A$5:$DS$385,36,FALSE)&gt;0,VLOOKUP(CONCATENATE($E$6," ",AC$9),'-RÅDATA_KVARTAL-'!$A$5:$DS$385,36,FALSE),"")</f>
        <v>852332</v>
      </c>
      <c r="AD75" s="158"/>
      <c r="AE75" s="275"/>
      <c r="AF75" s="37">
        <f>IF(VLOOKUP(CONCATENATE($AF$6," ",AF$9),'-RÅDATA_KVARTAL-'!$A$5:$DS$385,36,FALSE)&gt;0,VLOOKUP(CONCATENATE($AF$6," ",AF$9),'-RÅDATA_KVARTAL-'!$A$5:$DS$385,36,FALSE),"")</f>
        <v>77745</v>
      </c>
      <c r="AG75" s="157"/>
      <c r="AH75" s="37">
        <f>IF(VLOOKUP(CONCATENATE($AF$6," ",AH$9),'-RÅDATA_KVARTAL-'!$A$5:$DS$385,36,FALSE)&gt;0,VLOOKUP(CONCATENATE($AF$6," ",AH$9),'-RÅDATA_KVARTAL-'!$A$5:$DS$385,36,FALSE),"")</f>
        <v>72161</v>
      </c>
      <c r="AI75" s="37"/>
      <c r="AJ75" s="37">
        <f>IF(VLOOKUP(CONCATENATE($AF$6," ",AJ$9),'-RÅDATA_KVARTAL-'!$A$5:$DS$385,36,FALSE)&gt;0,VLOOKUP(CONCATENATE($AF$6," ",AJ$9),'-RÅDATA_KVARTAL-'!$A$5:$DS$385,36,FALSE),"")</f>
        <v>79371</v>
      </c>
      <c r="AK75" s="37"/>
      <c r="AL75" s="37">
        <f>IF(VLOOKUP(CONCATENATE($AF$6," ",AL$9),'-RÅDATA_KVARTAL-'!$A$5:$DS$385,36,FALSE)&gt;0,VLOOKUP(CONCATENATE($AF$6," ",AL$9),'-RÅDATA_KVARTAL-'!$A$5:$DS$385,36,FALSE),"")</f>
        <v>75243</v>
      </c>
      <c r="AM75" s="37"/>
      <c r="AN75" s="37">
        <f>IF(VLOOKUP(CONCATENATE($AF$6," ",AN$9),'-RÅDATA_KVARTAL-'!$A$5:$DS$385,36,FALSE)&gt;0,VLOOKUP(CONCATENATE($AF$6," ",AN$9),'-RÅDATA_KVARTAL-'!$A$5:$DS$385,36,FALSE),"")</f>
        <v>77029</v>
      </c>
      <c r="AO75" s="37"/>
      <c r="AP75" s="37">
        <f>IF(VLOOKUP(CONCATENATE($AF$6," ",AP$9),'-RÅDATA_KVARTAL-'!$A$5:$DS$385,36,FALSE)&gt;0,VLOOKUP(CONCATENATE($AF$6," ",AP$9),'-RÅDATA_KVARTAL-'!$A$5:$DS$385,36,FALSE),"")</f>
        <v>69794</v>
      </c>
      <c r="AQ75" s="37"/>
      <c r="AR75" s="37">
        <f>IF(VLOOKUP(CONCATENATE($AF$6," ",AR$9),'-RÅDATA_KVARTAL-'!$A$5:$DS$385,36,FALSE)&gt;0,VLOOKUP(CONCATENATE($AF$6," ",AR$9),'-RÅDATA_KVARTAL-'!$A$5:$DS$385,36,FALSE),"")</f>
        <v>68875</v>
      </c>
      <c r="AS75" s="37"/>
      <c r="AT75" s="37">
        <f>IF(VLOOKUP(CONCATENATE($AF$6," ",AT$9),'-RÅDATA_KVARTAL-'!$A$5:$DS$385,36,FALSE)&gt;0,VLOOKUP(CONCATENATE($AF$6," ",AT$9),'-RÅDATA_KVARTAL-'!$A$5:$DS$385,36,FALSE),"")</f>
        <v>74286</v>
      </c>
      <c r="AU75" s="37"/>
      <c r="AV75" s="37">
        <f>IF(VLOOKUP(CONCATENATE($AF$6," ",AV$9),'-RÅDATA_KVARTAL-'!$A$5:$DS$385,36,FALSE)&gt;0,VLOOKUP(CONCATENATE($AF$6," ",AV$9),'-RÅDATA_KVARTAL-'!$A$5:$DS$385,36,FALSE),"")</f>
        <v>78452</v>
      </c>
      <c r="AW75" s="37"/>
      <c r="AX75" s="37">
        <f>IF(VLOOKUP(CONCATENATE($AF$6," ",AX$9),'-RÅDATA_KVARTAL-'!$A$5:$DS$385,36,FALSE)&gt;0,VLOOKUP(CONCATENATE($AF$6," ",AX$9),'-RÅDATA_KVARTAL-'!$A$5:$DS$385,36,FALSE),"")</f>
        <v>81393</v>
      </c>
      <c r="AY75" s="37"/>
      <c r="AZ75" s="37">
        <f>IF(VLOOKUP(CONCATENATE($AF$6," ",AZ$9),'-RÅDATA_KVARTAL-'!$A$5:$DS$385,36,FALSE)&gt;0,VLOOKUP(CONCATENATE($AF$6," ",AZ$9),'-RÅDATA_KVARTAL-'!$A$5:$DS$385,36,FALSE),"")</f>
        <v>76329</v>
      </c>
      <c r="BA75" s="37"/>
      <c r="BB75" s="37">
        <f>IF(VLOOKUP(CONCATENATE($AF$6," ",BB$9),'-RÅDATA_KVARTAL-'!$A$5:$DS$385,36,FALSE)&gt;0,VLOOKUP(CONCATENATE($AF$6," ",BB$9),'-RÅDATA_KVARTAL-'!$A$5:$DS$385,36,FALSE),"")</f>
        <v>77004</v>
      </c>
      <c r="BC75" s="37"/>
      <c r="BD75" s="37">
        <f>IF(VLOOKUP(CONCATENATE($AF$6," ",BD$9),'-RÅDATA_KVARTAL-'!$A$5:$DS$385,36,FALSE)&gt;0,VLOOKUP(CONCATENATE($AF$6," ",BD$9),'-RÅDATA_KVARTAL-'!$A$5:$DS$385,36,FALSE),"")</f>
        <v>907682</v>
      </c>
      <c r="BE75" s="158"/>
      <c r="BF75" s="275"/>
      <c r="BG75" s="37">
        <f>IF(VLOOKUP(CONCATENATE($BG$6," ",BG$9),'-RÅDATA_KVARTAL-'!$A$5:$DS$385,36,FALSE)&gt;0,VLOOKUP(CONCATENATE($BG$6," ",BG$9),'-RÅDATA_KVARTAL-'!$A$5:$DS$385,36,FALSE),"")</f>
        <v>78616</v>
      </c>
      <c r="BH75" s="157"/>
      <c r="BI75" s="37">
        <f>IF(VLOOKUP(CONCATENATE($BG$6," ",BI$9),'-RÅDATA_KVARTAL-'!$A$5:$DS$385,36,FALSE)&gt;0,VLOOKUP(CONCATENATE($BG$6," ",BI$9),'-RÅDATA_KVARTAL-'!$A$5:$DS$385,36,FALSE),"")</f>
        <v>73622</v>
      </c>
      <c r="BJ75" s="37"/>
      <c r="BK75" s="37">
        <f>IF(VLOOKUP(CONCATENATE($BG$6," ",BK$9),'-RÅDATA_KVARTAL-'!$A$5:$DS$385,36,FALSE)&gt;0,VLOOKUP(CONCATENATE($BG$6," ",BK$9),'-RÅDATA_KVARTAL-'!$A$5:$DS$385,36,FALSE),"")</f>
        <v>81922</v>
      </c>
      <c r="BL75" s="37"/>
      <c r="BM75" s="37">
        <f>IF(VLOOKUP(CONCATENATE($BG$6," ",BM$9),'-RÅDATA_KVARTAL-'!$A$5:$DS$385,36,FALSE)&gt;0,VLOOKUP(CONCATENATE($BG$6," ",BM$9),'-RÅDATA_KVARTAL-'!$A$5:$DS$385,36,FALSE),"")</f>
        <v>75581</v>
      </c>
      <c r="BN75" s="37"/>
      <c r="BO75" s="37">
        <f>IF(VLOOKUP(CONCATENATE($BG$6," ",BO$9),'-RÅDATA_KVARTAL-'!$A$5:$DS$385,36,FALSE)&gt;0,VLOOKUP(CONCATENATE($BG$6," ",BO$9),'-RÅDATA_KVARTAL-'!$A$5:$DS$385,36,FALSE),"")</f>
        <v>77946</v>
      </c>
      <c r="BP75" s="37"/>
      <c r="BQ75" s="37">
        <f>IF(VLOOKUP(CONCATENATE($BG$6," ",BQ$9),'-RÅDATA_KVARTAL-'!$A$5:$DS$385,36,FALSE)&gt;0,VLOOKUP(CONCATENATE($BG$6," ",BQ$9),'-RÅDATA_KVARTAL-'!$A$5:$DS$385,36,FALSE),"")</f>
        <v>77309</v>
      </c>
      <c r="BR75" s="37"/>
      <c r="BS75" s="37">
        <f>IF(VLOOKUP(CONCATENATE($BG$6," ",BS$9),'-RÅDATA_KVARTAL-'!$A$5:$DS$385,36,FALSE)&gt;0,VLOOKUP(CONCATENATE($BG$6," ",BS$9),'-RÅDATA_KVARTAL-'!$A$5:$DS$385,36,FALSE),"")</f>
        <v>72238</v>
      </c>
      <c r="BT75" s="37"/>
      <c r="BU75" s="37">
        <f>IF(VLOOKUP(CONCATENATE($BG$6," ",BU$9),'-RÅDATA_KVARTAL-'!$A$5:$DS$385,36,FALSE)&gt;0,VLOOKUP(CONCATENATE($BG$6," ",BU$9),'-RÅDATA_KVARTAL-'!$A$5:$DS$385,36,FALSE),"")</f>
        <v>76316</v>
      </c>
      <c r="BV75" s="37"/>
      <c r="BW75" s="37">
        <f>IF(VLOOKUP(CONCATENATE($BG$6," ",BW$9),'-RÅDATA_KVARTAL-'!$A$5:$DS$385,36,FALSE)&gt;0,VLOOKUP(CONCATENATE($BG$6," ",BW$9),'-RÅDATA_KVARTAL-'!$A$5:$DS$385,36,FALSE),"")</f>
        <v>79940</v>
      </c>
      <c r="BX75" s="37"/>
      <c r="BY75" s="37">
        <f>IF(VLOOKUP(CONCATENATE($BG$6," ",BY$9),'-RÅDATA_KVARTAL-'!$A$5:$DS$385,36,FALSE)&gt;0,VLOOKUP(CONCATENATE($BG$6," ",BY$9),'-RÅDATA_KVARTAL-'!$A$5:$DS$385,36,FALSE),"")</f>
        <v>80897</v>
      </c>
      <c r="BZ75" s="37"/>
      <c r="CA75" s="37">
        <f>IF(VLOOKUP(CONCATENATE($BG$6," ",CA$9),'-RÅDATA_KVARTAL-'!$A$5:$DS$385,36,FALSE)&gt;0,VLOOKUP(CONCATENATE($BG$6," ",CA$9),'-RÅDATA_KVARTAL-'!$A$5:$DS$385,36,FALSE),"")</f>
        <v>78172</v>
      </c>
      <c r="CB75" s="37"/>
      <c r="CC75" s="37">
        <f>IF(VLOOKUP(CONCATENATE($BG$6," ",CC$9),'-RÅDATA_KVARTAL-'!$A$5:$DS$385,36,FALSE)&gt;0,VLOOKUP(CONCATENATE($BG$6," ",CC$9),'-RÅDATA_KVARTAL-'!$A$5:$DS$385,36,FALSE),"")</f>
        <v>79059</v>
      </c>
      <c r="CD75" s="37"/>
      <c r="CE75" s="37">
        <f>IF(VLOOKUP(CONCATENATE($BG$6," ",CE$9),'-RÅDATA_KVARTAL-'!$A$5:$DS$385,36,FALSE)&gt;0,VLOOKUP(CONCATENATE($BG$6," ",CE$9),'-RÅDATA_KVARTAL-'!$A$5:$DS$385,36,FALSE),"")</f>
        <v>931618</v>
      </c>
      <c r="CF75" s="147"/>
      <c r="CG75" s="275"/>
      <c r="CH75" s="37">
        <f>IF(VLOOKUP(CONCATENATE($CH$6," ",CH$9),'-RÅDATA_KVARTAL-'!$A$5:$DS$385,36,FALSE)&gt;0,VLOOKUP(CONCATENATE($CH$6," ",CH$9),'-RÅDATA_KVARTAL-'!$A$5:$DS$385,36,FALSE),"")</f>
        <v>78697</v>
      </c>
      <c r="CI75" s="157"/>
      <c r="CJ75" s="37">
        <f>IF(VLOOKUP(CONCATENATE($CH$6," ",CJ$9),'-RÅDATA_KVARTAL-'!$A$5:$DS$385,36,FALSE)&gt;0,VLOOKUP(CONCATENATE($CH$6," ",CJ$9),'-RÅDATA_KVARTAL-'!$A$5:$DS$385,36,FALSE),"")</f>
        <v>77350</v>
      </c>
      <c r="CK75" s="37"/>
      <c r="CL75" s="37">
        <f>IF(VLOOKUP(CONCATENATE($CH$6," ",CL$9),'-RÅDATA_KVARTAL-'!$A$5:$DS$385,36,FALSE)&gt;0,VLOOKUP(CONCATENATE($CH$6," ",CL$9),'-RÅDATA_KVARTAL-'!$A$5:$DS$385,36,FALSE),"")</f>
        <v>81534</v>
      </c>
      <c r="CM75" s="37"/>
      <c r="CN75" s="37">
        <f>IF(VLOOKUP(CONCATENATE($CH$6," ",CN$9),'-RÅDATA_KVARTAL-'!$A$5:$DS$385,36,FALSE)&gt;0,VLOOKUP(CONCATENATE($CH$6," ",CN$9),'-RÅDATA_KVARTAL-'!$A$5:$DS$385,36,FALSE),"")</f>
        <v>80474</v>
      </c>
      <c r="CO75" s="37"/>
      <c r="CP75" s="37">
        <f>IF(VLOOKUP(CONCATENATE($CH$6," ",CP$9),'-RÅDATA_KVARTAL-'!$A$5:$DS$385,36,FALSE)&gt;0,VLOOKUP(CONCATENATE($CH$6," ",CP$9),'-RÅDATA_KVARTAL-'!$A$5:$DS$385,36,FALSE),"")</f>
        <v>81488</v>
      </c>
      <c r="CQ75" s="37"/>
      <c r="CR75" s="37">
        <f>IF(VLOOKUP(CONCATENATE($CH$6," ",CR$9),'-RÅDATA_KVARTAL-'!$A$5:$DS$385,36,FALSE)&gt;0,VLOOKUP(CONCATENATE($CH$6," ",CR$9),'-RÅDATA_KVARTAL-'!$A$5:$DS$385,36,FALSE),"")</f>
        <v>77175</v>
      </c>
      <c r="CS75" s="37"/>
      <c r="CT75" s="37">
        <f>IF(VLOOKUP(CONCATENATE($CH$6," ",CT$9),'-RÅDATA_KVARTAL-'!$A$5:$DS$385,36,FALSE)&gt;0,VLOOKUP(CONCATENATE($CH$6," ",CT$9),'-RÅDATA_KVARTAL-'!$A$5:$DS$385,36,FALSE),"")</f>
        <v>72496</v>
      </c>
      <c r="CU75" s="37"/>
      <c r="CV75" s="37">
        <f>IF(VLOOKUP(CONCATENATE($CH$6," ",CV$9),'-RÅDATA_KVARTAL-'!$A$5:$DS$385,36,FALSE)&gt;0,VLOOKUP(CONCATENATE($CH$6," ",CV$9),'-RÅDATA_KVARTAL-'!$A$5:$DS$385,36,FALSE),"")</f>
        <v>79381</v>
      </c>
      <c r="CW75" s="37"/>
      <c r="CX75" s="37">
        <f>IF(VLOOKUP(CONCATENATE($CH$6," ",CX$9),'-RÅDATA_KVARTAL-'!$A$5:$DS$385,36,FALSE)&gt;0,VLOOKUP(CONCATENATE($CH$6," ",CX$9),'-RÅDATA_KVARTAL-'!$A$5:$DS$385,36,FALSE),"")</f>
        <v>80614</v>
      </c>
      <c r="CY75" s="37"/>
      <c r="CZ75" s="37">
        <f>IF(VLOOKUP(CONCATENATE($CH$6," ",CZ$9),'-RÅDATA_KVARTAL-'!$A$5:$DS$385,36,FALSE)&gt;0,VLOOKUP(CONCATENATE($CH$6," ",CZ$9),'-RÅDATA_KVARTAL-'!$A$5:$DS$385,36,FALSE),"")</f>
        <v>80921</v>
      </c>
      <c r="DA75" s="37"/>
      <c r="DB75" s="37">
        <f>IF(VLOOKUP(CONCATENATE($CH$6," ",DB$9),'-RÅDATA_KVARTAL-'!$A$5:$DS$385,36,FALSE)&gt;0,VLOOKUP(CONCATENATE($CH$6," ",DB$9),'-RÅDATA_KVARTAL-'!$A$5:$DS$385,36,FALSE),"")</f>
        <v>77908</v>
      </c>
      <c r="DC75" s="37"/>
      <c r="DD75" s="37">
        <f>IF(VLOOKUP(CONCATENATE($CH$6," ",DD$9),'-RÅDATA_KVARTAL-'!$A$5:$DS$385,36,FALSE)&gt;0,VLOOKUP(CONCATENATE($CH$6," ",DD$9),'-RÅDATA_KVARTAL-'!$A$5:$DS$385,36,FALSE),"")</f>
        <v>80407</v>
      </c>
      <c r="DE75" s="37"/>
      <c r="DF75" s="37">
        <f>IF(VLOOKUP(CONCATENATE($CH$6," ",DF$9),'-RÅDATA_KVARTAL-'!$A$5:$DS$385,36,FALSE)&gt;0,VLOOKUP(CONCATENATE($CH$6," ",DF$9),'-RÅDATA_KVARTAL-'!$A$5:$DS$385,36,FALSE),"")</f>
        <v>948445</v>
      </c>
      <c r="DG75" s="147"/>
      <c r="DH75" s="275"/>
      <c r="DI75" s="37">
        <f>IF(VLOOKUP(CONCATENATE($DI$6," ",DI$9),'-RÅDATA_KVARTAL-'!$A$5:$DS$385,36,FALSE)&gt;0,VLOOKUP(CONCATENATE($DI$6," ",DI$9),'-RÅDATA_KVARTAL-'!$A$5:$DS$385,36,FALSE),"")</f>
        <v>82598</v>
      </c>
      <c r="DJ75" s="157"/>
      <c r="DK75" s="37">
        <f>IF(VLOOKUP(CONCATENATE($DI$6," ",DK$9),'-RÅDATA_KVARTAL-'!$A$5:$DS$385,36,FALSE)&gt;0,VLOOKUP(CONCATENATE($DI$6," ",DK$9),'-RÅDATA_KVARTAL-'!$A$5:$DS$385,36,FALSE),"")</f>
        <v>77189</v>
      </c>
      <c r="DL75" s="37"/>
      <c r="DM75" s="37">
        <f>IF(VLOOKUP(CONCATENATE($DI$6," ",DM$9),'-RÅDATA_KVARTAL-'!$A$5:$DS$385,36,FALSE)&gt;0,VLOOKUP(CONCATENATE($DI$6," ",DM$9),'-RÅDATA_KVARTAL-'!$A$5:$DS$385,36,FALSE),"")</f>
        <v>86162</v>
      </c>
      <c r="DN75" s="37"/>
      <c r="DO75" s="37">
        <f>IF(VLOOKUP(CONCATENATE($DI$6," ",DO$9),'-RÅDATA_KVARTAL-'!$A$5:$DS$385,36,FALSE)&gt;0,VLOOKUP(CONCATENATE($DI$6," ",DO$9),'-RÅDATA_KVARTAL-'!$A$5:$DS$385,36,FALSE),"")</f>
        <v>77917</v>
      </c>
      <c r="DP75" s="37"/>
      <c r="DQ75" s="37">
        <f>IF(VLOOKUP(CONCATENATE($DI$6," ",DQ$9),'-RÅDATA_KVARTAL-'!$A$5:$DS$385,36,FALSE)&gt;0,VLOOKUP(CONCATENATE($DI$6," ",DQ$9),'-RÅDATA_KVARTAL-'!$A$5:$DS$385,36,FALSE),"")</f>
        <v>83050</v>
      </c>
      <c r="DR75" s="37"/>
      <c r="DS75" s="37">
        <f>IF(VLOOKUP(CONCATENATE($DI$6," ",DS$9),'-RÅDATA_KVARTAL-'!$A$5:$DS$385,36,FALSE)&gt;0,VLOOKUP(CONCATENATE($DI$6," ",DS$9),'-RÅDATA_KVARTAL-'!$A$5:$DS$385,36,FALSE),"")</f>
        <v>79055</v>
      </c>
      <c r="DT75" s="37"/>
      <c r="DU75" s="37" t="str">
        <f>IF(VLOOKUP(CONCATENATE($DI$6," ",DU$9),'-RÅDATA_KVARTAL-'!$A$5:$DS$385,36,FALSE)&gt;0,VLOOKUP(CONCATENATE($DI$6," ",DU$9),'-RÅDATA_KVARTAL-'!$A$5:$DS$385,36,FALSE),"")</f>
        <v/>
      </c>
      <c r="DV75" s="37"/>
      <c r="DW75" s="37" t="str">
        <f>IF(VLOOKUP(CONCATENATE($DI$6," ",DW$9),'-RÅDATA_KVARTAL-'!$A$5:$DS$385,36,FALSE)&gt;0,VLOOKUP(CONCATENATE($DI$6," ",DW$9),'-RÅDATA_KVARTAL-'!$A$5:$DS$385,36,FALSE),"")</f>
        <v/>
      </c>
      <c r="DX75" s="37"/>
      <c r="DY75" s="37" t="str">
        <f>IF(VLOOKUP(CONCATENATE($DI$6," ",DY$9),'-RÅDATA_KVARTAL-'!$A$5:$DS$385,36,FALSE)&gt;0,VLOOKUP(CONCATENATE($DI$6," ",DY$9),'-RÅDATA_KVARTAL-'!$A$5:$DS$385,36,FALSE),"")</f>
        <v/>
      </c>
      <c r="DZ75" s="37"/>
      <c r="EA75" s="37" t="str">
        <f>IF(VLOOKUP(CONCATENATE($DI$6," ",EA$9),'-RÅDATA_KVARTAL-'!$A$5:$DS$385,36,FALSE)&gt;0,VLOOKUP(CONCATENATE($DI$6," ",EA$9),'-RÅDATA_KVARTAL-'!$A$5:$DS$385,36,FALSE),"")</f>
        <v/>
      </c>
      <c r="EB75" s="37"/>
      <c r="EC75" s="37" t="str">
        <f>IF(VLOOKUP(CONCATENATE($DI$6," ",EC$9),'-RÅDATA_KVARTAL-'!$A$5:$DS$385,36,FALSE)&gt;0,VLOOKUP(CONCATENATE($DI$6," ",EC$9),'-RÅDATA_KVARTAL-'!$A$5:$DS$385,36,FALSE),"")</f>
        <v/>
      </c>
      <c r="ED75" s="37"/>
      <c r="EE75" s="37" t="str">
        <f>IF(VLOOKUP(CONCATENATE($DI$6," ",EE$9),'-RÅDATA_KVARTAL-'!$A$5:$DS$385,36,FALSE)&gt;0,VLOOKUP(CONCATENATE($DI$6," ",EE$9),'-RÅDATA_KVARTAL-'!$A$5:$DS$385,36,FALSE),"")</f>
        <v/>
      </c>
      <c r="EF75" s="37"/>
      <c r="EG75" s="37">
        <f>IF(VLOOKUP(CONCATENATE($DI$6," ",EG$9),'-RÅDATA_KVARTAL-'!$A$5:$DS$385,36,FALSE)&gt;0,VLOOKUP(CONCATENATE($DI$6," ",EG$9),'-RÅDATA_KVARTAL-'!$A$5:$DS$385,36,FALSE),"")</f>
        <v>485971</v>
      </c>
      <c r="EH75" s="147"/>
      <c r="EI75" s="275"/>
      <c r="EJ75" s="37" t="str">
        <f>IF(VLOOKUP(CONCATENATE($EJ$6," ",EJ$9),'-RÅDATA_KVARTAL-'!$A$5:$DS$385,36,FALSE)&gt;0,VLOOKUP(CONCATENATE($EJ$6," ",EJ$9),'-RÅDATA_KVARTAL-'!$A$5:$DS$385,36,FALSE),"")</f>
        <v/>
      </c>
      <c r="EK75" s="157"/>
      <c r="EL75" s="37" t="str">
        <f>IF(VLOOKUP(CONCATENATE($EJ$6," ",EL$9),'-RÅDATA_KVARTAL-'!$A$5:$DS$385,36,FALSE)&gt;0,VLOOKUP(CONCATENATE($EJ$6," ",EL$9),'-RÅDATA_KVARTAL-'!$A$5:$DS$385,36,FALSE),"")</f>
        <v/>
      </c>
      <c r="EM75" s="37"/>
      <c r="EN75" s="37" t="str">
        <f>IF(VLOOKUP(CONCATENATE($EJ$6," ",EN$9),'-RÅDATA_KVARTAL-'!$A$5:$DS$385,36,FALSE)&gt;0,VLOOKUP(CONCATENATE($EJ$6," ",EN$9),'-RÅDATA_KVARTAL-'!$A$5:$DS$385,36,FALSE),"")</f>
        <v/>
      </c>
      <c r="EO75" s="37"/>
      <c r="EP75" s="37" t="str">
        <f>IF(VLOOKUP(CONCATENATE($EJ$6," ",EP$9),'-RÅDATA_KVARTAL-'!$A$5:$DS$385,36,FALSE)&gt;0,VLOOKUP(CONCATENATE($EJ$6," ",EP$9),'-RÅDATA_KVARTAL-'!$A$5:$DS$385,36,FALSE),"")</f>
        <v/>
      </c>
      <c r="EQ75" s="37"/>
      <c r="ER75" s="37" t="str">
        <f>IF(VLOOKUP(CONCATENATE($EJ$6," ",ER$9),'-RÅDATA_KVARTAL-'!$A$5:$DS$385,36,FALSE)&gt;0,VLOOKUP(CONCATENATE($EJ$6," ",ER$9),'-RÅDATA_KVARTAL-'!$A$5:$DS$385,36,FALSE),"")</f>
        <v/>
      </c>
      <c r="ES75" s="37"/>
      <c r="ET75" s="37" t="str">
        <f>IF(VLOOKUP(CONCATENATE($EJ$6," ",ET$9),'-RÅDATA_KVARTAL-'!$A$5:$DS$385,36,FALSE)&gt;0,VLOOKUP(CONCATENATE($EJ$6," ",ET$9),'-RÅDATA_KVARTAL-'!$A$5:$DS$385,36,FALSE),"")</f>
        <v/>
      </c>
      <c r="EU75" s="37"/>
      <c r="EV75" s="37" t="str">
        <f>IF(VLOOKUP(CONCATENATE($EJ$6," ",EV$9),'-RÅDATA_KVARTAL-'!$A$5:$DS$385,36,FALSE)&gt;0,VLOOKUP(CONCATENATE($EJ$6," ",EV$9),'-RÅDATA_KVARTAL-'!$A$5:$DS$385,36,FALSE),"")</f>
        <v/>
      </c>
      <c r="EW75" s="37"/>
      <c r="EX75" s="37" t="str">
        <f>IF(VLOOKUP(CONCATENATE($EJ$6," ",EX$9),'-RÅDATA_KVARTAL-'!$A$5:$DS$385,36,FALSE)&gt;0,VLOOKUP(CONCATENATE($EJ$6," ",EX$9),'-RÅDATA_KVARTAL-'!$A$5:$DS$385,36,FALSE),"")</f>
        <v/>
      </c>
      <c r="EY75" s="37"/>
      <c r="EZ75" s="37" t="str">
        <f>IF(VLOOKUP(CONCATENATE($EJ$6," ",EZ$9),'-RÅDATA_KVARTAL-'!$A$5:$DS$385,36,FALSE)&gt;0,VLOOKUP(CONCATENATE($EJ$6," ",EZ$9),'-RÅDATA_KVARTAL-'!$A$5:$DS$385,36,FALSE),"")</f>
        <v/>
      </c>
      <c r="FA75" s="37"/>
      <c r="FB75" s="37" t="str">
        <f>IF(VLOOKUP(CONCATENATE($EJ$6," ",FB$9),'-RÅDATA_KVARTAL-'!$A$5:$DS$385,36,FALSE)&gt;0,VLOOKUP(CONCATENATE($EJ$6," ",FB$9),'-RÅDATA_KVARTAL-'!$A$5:$DS$385,36,FALSE),"")</f>
        <v/>
      </c>
      <c r="FC75" s="37"/>
      <c r="FD75" s="37" t="str">
        <f>IF(VLOOKUP(CONCATENATE($EJ$6," ",FD$9),'-RÅDATA_KVARTAL-'!$A$5:$DS$385,36,FALSE)&gt;0,VLOOKUP(CONCATENATE($EJ$6," ",FD$9),'-RÅDATA_KVARTAL-'!$A$5:$DS$385,36,FALSE),"")</f>
        <v/>
      </c>
      <c r="FE75" s="37"/>
      <c r="FF75" s="37" t="str">
        <f>IF(VLOOKUP(CONCATENATE($EJ$6," ",FF$9),'-RÅDATA_KVARTAL-'!$A$5:$DS$385,36,FALSE)&gt;0,VLOOKUP(CONCATENATE($EJ$6," ",FF$9),'-RÅDATA_KVARTAL-'!$A$5:$DS$385,36,FALSE),"")</f>
        <v/>
      </c>
      <c r="FG75" s="37"/>
      <c r="FH75" s="37" t="str">
        <f>IF(VLOOKUP(CONCATENATE($EJ$6," ",FH$9),'-RÅDATA_KVARTAL-'!$A$5:$DS$385,36,FALSE)&gt;0,VLOOKUP(CONCATENATE($EJ$6," ",FH$9),'-RÅDATA_KVARTAL-'!$A$5:$DS$385,36,FALSE),"")</f>
        <v/>
      </c>
      <c r="FI75" s="147"/>
      <c r="FJ75" s="275"/>
      <c r="FK75" s="37" t="str">
        <f>IF(VLOOKUP(CONCATENATE($FK$6," ",FK$9),'-RÅDATA_KVARTAL-'!$A$5:$DS$385,36,FALSE)&gt;0,VLOOKUP(CONCATENATE($FK$6," ",FK$9),'-RÅDATA_KVARTAL-'!$A$5:$DS$385,36,FALSE),"")</f>
        <v/>
      </c>
      <c r="FL75" s="157"/>
      <c r="FM75" s="37" t="str">
        <f>IF(VLOOKUP(CONCATENATE($FK$6," ",FM$9),'-RÅDATA_KVARTAL-'!$A$5:$DS$385,36,FALSE)&gt;0,VLOOKUP(CONCATENATE($FK$6," ",FM$9),'-RÅDATA_KVARTAL-'!$A$5:$DS$385,36,FALSE),"")</f>
        <v/>
      </c>
      <c r="FN75" s="37"/>
      <c r="FO75" s="37" t="str">
        <f>IF(VLOOKUP(CONCATENATE($FK$6," ",FO$9),'-RÅDATA_KVARTAL-'!$A$5:$DS$385,36,FALSE)&gt;0,VLOOKUP(CONCATENATE($FK$6," ",FO$9),'-RÅDATA_KVARTAL-'!$A$5:$DS$385,36,FALSE),"")</f>
        <v/>
      </c>
      <c r="FP75" s="37"/>
      <c r="FQ75" s="37" t="str">
        <f>IF(VLOOKUP(CONCATENATE($FK$6," ",FQ$9),'-RÅDATA_KVARTAL-'!$A$5:$DS$385,36,FALSE)&gt;0,VLOOKUP(CONCATENATE($FK$6," ",FQ$9),'-RÅDATA_KVARTAL-'!$A$5:$DS$385,36,FALSE),"")</f>
        <v/>
      </c>
      <c r="FR75" s="37"/>
      <c r="FS75" s="37" t="str">
        <f>IF(VLOOKUP(CONCATENATE($FK$6," ",FS$9),'-RÅDATA_KVARTAL-'!$A$5:$DS$385,36,FALSE)&gt;0,VLOOKUP(CONCATENATE($FK$6," ",FS$9),'-RÅDATA_KVARTAL-'!$A$5:$DS$385,36,FALSE),"")</f>
        <v/>
      </c>
      <c r="FT75" s="37"/>
      <c r="FU75" s="37" t="str">
        <f>IF(VLOOKUP(CONCATENATE($FK$6," ",FU$9),'-RÅDATA_KVARTAL-'!$A$5:$DS$385,36,FALSE)&gt;0,VLOOKUP(CONCATENATE($FK$6," ",FU$9),'-RÅDATA_KVARTAL-'!$A$5:$DS$385,36,FALSE),"")</f>
        <v/>
      </c>
      <c r="FV75" s="37"/>
      <c r="FW75" s="37" t="str">
        <f>IF(VLOOKUP(CONCATENATE($FK$6," ",FW$9),'-RÅDATA_KVARTAL-'!$A$5:$DS$385,36,FALSE)&gt;0,VLOOKUP(CONCATENATE($FK$6," ",FW$9),'-RÅDATA_KVARTAL-'!$A$5:$DS$385,36,FALSE),"")</f>
        <v/>
      </c>
      <c r="FX75" s="37"/>
      <c r="FY75" s="37" t="str">
        <f>IF(VLOOKUP(CONCATENATE($FK$6," ",FY$9),'-RÅDATA_KVARTAL-'!$A$5:$DS$385,36,FALSE)&gt;0,VLOOKUP(CONCATENATE($FK$6," ",FY$9),'-RÅDATA_KVARTAL-'!$A$5:$DS$385,36,FALSE),"")</f>
        <v/>
      </c>
      <c r="FZ75" s="37"/>
      <c r="GA75" s="37" t="str">
        <f>IF(VLOOKUP(CONCATENATE($FK$6," ",GA$9),'-RÅDATA_KVARTAL-'!$A$5:$DS$385,36,FALSE)&gt;0,VLOOKUP(CONCATENATE($FK$6," ",GA$9),'-RÅDATA_KVARTAL-'!$A$5:$DS$385,36,FALSE),"")</f>
        <v/>
      </c>
      <c r="GB75" s="37"/>
      <c r="GC75" s="37" t="str">
        <f>IF(VLOOKUP(CONCATENATE($FK$6," ",GC$9),'-RÅDATA_KVARTAL-'!$A$5:$DS$385,36,FALSE)&gt;0,VLOOKUP(CONCATENATE($FK$6," ",GC$9),'-RÅDATA_KVARTAL-'!$A$5:$DS$385,36,FALSE),"")</f>
        <v/>
      </c>
      <c r="GD75" s="37"/>
      <c r="GE75" s="37" t="str">
        <f>IF(VLOOKUP(CONCATENATE($FK$6," ",GE$9),'-RÅDATA_KVARTAL-'!$A$5:$DS$385,36,FALSE)&gt;0,VLOOKUP(CONCATENATE($FK$6," ",GE$9),'-RÅDATA_KVARTAL-'!$A$5:$DS$385,36,FALSE),"")</f>
        <v/>
      </c>
      <c r="GF75" s="37"/>
      <c r="GG75" s="37" t="str">
        <f>IF(VLOOKUP(CONCATENATE($FK$6," ",GG$9),'-RÅDATA_KVARTAL-'!$A$5:$DS$385,36,FALSE)&gt;0,VLOOKUP(CONCATENATE($FK$6," ",GG$9),'-RÅDATA_KVARTAL-'!$A$5:$DS$385,36,FALSE),"")</f>
        <v/>
      </c>
      <c r="GH75" s="37"/>
      <c r="GI75" s="37" t="str">
        <f>IF(VLOOKUP(CONCATENATE($FK$6," ",GI$9),'-RÅDATA_KVARTAL-'!$A$5:$DS$385,36,FALSE)&gt;0,VLOOKUP(CONCATENATE($FK$6," ",GI$9),'-RÅDATA_KVARTAL-'!$A$5:$DS$385,36,FALSE),"")</f>
        <v/>
      </c>
      <c r="GJ75" s="147"/>
      <c r="GK75" s="275"/>
      <c r="GL75" s="37" t="str">
        <f>IF(VLOOKUP(CONCATENATE($GL$6," ",GL$9),'-RÅDATA_KVARTAL-'!$A$5:$DS$385,36,FALSE)&gt;0,VLOOKUP(CONCATENATE($GL$6," ",GL$9),'-RÅDATA_KVARTAL-'!$A$5:$DS$385,36,FALSE),"")</f>
        <v/>
      </c>
      <c r="GM75" s="157"/>
      <c r="GN75" s="37" t="str">
        <f>IF(VLOOKUP(CONCATENATE($GL$6," ",GN$9),'-RÅDATA_KVARTAL-'!$A$5:$DS$385,36,FALSE)&gt;0,VLOOKUP(CONCATENATE($GL$6," ",GN$9),'-RÅDATA_KVARTAL-'!$A$5:$DS$385,36,FALSE),"")</f>
        <v/>
      </c>
      <c r="GO75" s="37"/>
      <c r="GP75" s="37" t="str">
        <f>IF(VLOOKUP(CONCATENATE($GL$6," ",GP$9),'-RÅDATA_KVARTAL-'!$A$5:$DS$385,36,FALSE)&gt;0,VLOOKUP(CONCATENATE($GL$6," ",GP$9),'-RÅDATA_KVARTAL-'!$A$5:$DS$385,36,FALSE),"")</f>
        <v/>
      </c>
      <c r="GQ75" s="37"/>
      <c r="GR75" s="37" t="str">
        <f>IF(VLOOKUP(CONCATENATE($GL$6," ",GR$9),'-RÅDATA_KVARTAL-'!$A$5:$DS$385,36,FALSE)&gt;0,VLOOKUP(CONCATENATE($GL$6," ",GR$9),'-RÅDATA_KVARTAL-'!$A$5:$DS$385,36,FALSE),"")</f>
        <v/>
      </c>
      <c r="GS75" s="37"/>
      <c r="GT75" s="37" t="str">
        <f>IF(VLOOKUP(CONCATENATE($GL$6," ",GT$9),'-RÅDATA_KVARTAL-'!$A$5:$DS$385,36,FALSE)&gt;0,VLOOKUP(CONCATENATE($GL$6," ",GT$9),'-RÅDATA_KVARTAL-'!$A$5:$DS$385,36,FALSE),"")</f>
        <v/>
      </c>
      <c r="GU75" s="37"/>
      <c r="GV75" s="37" t="str">
        <f>IF(VLOOKUP(CONCATENATE($GL$6," ",GV$9),'-RÅDATA_KVARTAL-'!$A$5:$DS$385,36,FALSE)&gt;0,VLOOKUP(CONCATENATE($GL$6," ",GV$9),'-RÅDATA_KVARTAL-'!$A$5:$DS$385,36,FALSE),"")</f>
        <v/>
      </c>
      <c r="GW75" s="37"/>
      <c r="GX75" s="37" t="str">
        <f>IF(VLOOKUP(CONCATENATE($GL$6," ",GX$9),'-RÅDATA_KVARTAL-'!$A$5:$DS$385,36,FALSE)&gt;0,VLOOKUP(CONCATENATE($GL$6," ",GX$9),'-RÅDATA_KVARTAL-'!$A$5:$DS$385,36,FALSE),"")</f>
        <v/>
      </c>
      <c r="GY75" s="37"/>
      <c r="GZ75" s="37" t="str">
        <f>IF(VLOOKUP(CONCATENATE($GL$6," ",GZ$9),'-RÅDATA_KVARTAL-'!$A$5:$DS$385,36,FALSE)&gt;0,VLOOKUP(CONCATENATE($GL$6," ",GZ$9),'-RÅDATA_KVARTAL-'!$A$5:$DS$385,36,FALSE),"")</f>
        <v/>
      </c>
      <c r="HA75" s="37"/>
      <c r="HB75" s="37" t="str">
        <f>IF(VLOOKUP(CONCATENATE($GL$6," ",HB$9),'-RÅDATA_KVARTAL-'!$A$5:$DS$385,36,FALSE)&gt;0,VLOOKUP(CONCATENATE($GL$6," ",HB$9),'-RÅDATA_KVARTAL-'!$A$5:$DS$385,36,FALSE),"")</f>
        <v/>
      </c>
      <c r="HC75" s="37"/>
      <c r="HD75" s="37" t="str">
        <f>IF(VLOOKUP(CONCATENATE($GL$6," ",HD$9),'-RÅDATA_KVARTAL-'!$A$5:$DS$385,36,FALSE)&gt;0,VLOOKUP(CONCATENATE($GL$6," ",HD$9),'-RÅDATA_KVARTAL-'!$A$5:$DS$385,36,FALSE),"")</f>
        <v/>
      </c>
      <c r="HE75" s="37"/>
      <c r="HF75" s="37" t="str">
        <f>IF(VLOOKUP(CONCATENATE($GL$6," ",HF$9),'-RÅDATA_KVARTAL-'!$A$5:$DS$385,36,FALSE)&gt;0,VLOOKUP(CONCATENATE($GL$6," ",HF$9),'-RÅDATA_KVARTAL-'!$A$5:$DS$385,36,FALSE),"")</f>
        <v/>
      </c>
      <c r="HG75" s="37"/>
      <c r="HH75" s="37" t="str">
        <f>IF(VLOOKUP(CONCATENATE($GL$6," ",HH$9),'-RÅDATA_KVARTAL-'!$A$5:$DS$385,36,FALSE)&gt;0,VLOOKUP(CONCATENATE($GL$6," ",HH$9),'-RÅDATA_KVARTAL-'!$A$5:$DS$385,36,FALSE),"")</f>
        <v/>
      </c>
      <c r="HI75" s="37"/>
      <c r="HJ75" s="37" t="str">
        <f>IF(VLOOKUP(CONCATENATE($GL$6," ",HJ$9),'-RÅDATA_KVARTAL-'!$A$5:$DS$385,36,FALSE)&gt;0,VLOOKUP(CONCATENATE($GL$6," ",HJ$9),'-RÅDATA_KVARTAL-'!$A$5:$DS$385,36,FALSE),"")</f>
        <v/>
      </c>
      <c r="HK75" s="147"/>
      <c r="HL75" s="148"/>
      <c r="HM75" s="103" t="s">
        <v>360</v>
      </c>
      <c r="HN75" s="15"/>
    </row>
    <row r="76" spans="2:223" s="15" customFormat="1" ht="10.5" customHeight="1" x14ac:dyDescent="0.2">
      <c r="B76" s="90">
        <v>19</v>
      </c>
      <c r="C76" s="90"/>
      <c r="D76" s="92" t="s">
        <v>66</v>
      </c>
      <c r="E76" s="156">
        <f>IF(VLOOKUP(CONCATENATE($E$6," ",E$9),'-RÅDATA_KVARTAL-'!$A$5:$DS$385,104,FALSE)&gt;0,VLOOKUP(CONCATENATE($E$6," ",E$9),'-RÅDATA_KVARTAL-'!$A$5:$DS$385,104,FALSE),"")</f>
        <v>98.294511378848725</v>
      </c>
      <c r="F76" s="120"/>
      <c r="G76" s="156">
        <f>IF(VLOOKUP(CONCATENATE($E$6," ",G$9),'-RÅDATA_KVARTAL-'!$A$5:$DS$385,104,FALSE)&gt;0,VLOOKUP(CONCATENATE($E$6," ",G$9),'-RÅDATA_KVARTAL-'!$A$5:$DS$385,104,FALSE),"")</f>
        <v>98.585820018796994</v>
      </c>
      <c r="H76" s="156"/>
      <c r="I76" s="156">
        <f>IF(VLOOKUP(CONCATENATE($E$6," ",I$9),'-RÅDATA_KVARTAL-'!$A$5:$DS$385,104,FALSE)&gt;0,VLOOKUP(CONCATENATE($E$6," ",I$9),'-RÅDATA_KVARTAL-'!$A$5:$DS$385,104,FALSE),"")</f>
        <v>98.697927397090936</v>
      </c>
      <c r="J76" s="156"/>
      <c r="K76" s="156">
        <f>IF(VLOOKUP(CONCATENATE($E$6," ",K$9),'-RÅDATA_KVARTAL-'!$A$5:$DS$385,104,FALSE)&gt;0,VLOOKUP(CONCATENATE($E$6," ",K$9),'-RÅDATA_KVARTAL-'!$A$5:$DS$385,104,FALSE),"")</f>
        <v>98.590347182070985</v>
      </c>
      <c r="L76" s="156"/>
      <c r="M76" s="156">
        <f>IF(VLOOKUP(CONCATENATE($E$6," ",M$9),'-RÅDATA_KVARTAL-'!$A$5:$DS$385,104,FALSE)&gt;0,VLOOKUP(CONCATENATE($E$6," ",M$9),'-RÅDATA_KVARTAL-'!$A$5:$DS$385,104,FALSE),"")</f>
        <v>98.918816644817753</v>
      </c>
      <c r="N76" s="156"/>
      <c r="O76" s="156">
        <f>IF(VLOOKUP(CONCATENATE($E$6," ",O$9),'-RÅDATA_KVARTAL-'!$A$5:$DS$385,104,FALSE)&gt;0,VLOOKUP(CONCATENATE($E$6," ",O$9),'-RÅDATA_KVARTAL-'!$A$5:$DS$385,104,FALSE),"")</f>
        <v>99.07972333454677</v>
      </c>
      <c r="P76" s="156"/>
      <c r="Q76" s="156">
        <f>IF(VLOOKUP(CONCATENATE($E$6," ",Q$9),'-RÅDATA_KVARTAL-'!$A$5:$DS$385,104,FALSE)&gt;0,VLOOKUP(CONCATENATE($E$6," ",Q$9),'-RÅDATA_KVARTAL-'!$A$5:$DS$385,104,FALSE),"")</f>
        <v>98.622606265850649</v>
      </c>
      <c r="R76" s="156"/>
      <c r="S76" s="156">
        <f>IF(VLOOKUP(CONCATENATE($E$6," ",S$9),'-RÅDATA_KVARTAL-'!$A$5:$DS$385,104,FALSE)&gt;0,VLOOKUP(CONCATENATE($E$6," ",S$9),'-RÅDATA_KVARTAL-'!$A$5:$DS$385,104,FALSE),"")</f>
        <v>99.111832155525619</v>
      </c>
      <c r="T76" s="156"/>
      <c r="U76" s="156">
        <f>IF(VLOOKUP(CONCATENATE($E$6," ",U$9),'-RÅDATA_KVARTAL-'!$A$5:$DS$385,104,FALSE)&gt;0,VLOOKUP(CONCATENATE($E$6," ",U$9),'-RÅDATA_KVARTAL-'!$A$5:$DS$385,104,FALSE),"")</f>
        <v>99.400633971457438</v>
      </c>
      <c r="V76" s="156"/>
      <c r="W76" s="156">
        <f>IF(VLOOKUP(CONCATENATE($E$6," ",W$9),'-RÅDATA_KVARTAL-'!$A$5:$DS$385,104,FALSE)&gt;0,VLOOKUP(CONCATENATE($E$6," ",W$9),'-RÅDATA_KVARTAL-'!$A$5:$DS$385,104,FALSE),"")</f>
        <v>98.089271935445893</v>
      </c>
      <c r="X76" s="156"/>
      <c r="Y76" s="156">
        <f>IF(VLOOKUP(CONCATENATE($E$6," ",Y$9),'-RÅDATA_KVARTAL-'!$A$5:$DS$385,104,FALSE)&gt;0,VLOOKUP(CONCATENATE($E$6," ",Y$9),'-RÅDATA_KVARTAL-'!$A$5:$DS$385,104,FALSE),"")</f>
        <v>99.082153440895624</v>
      </c>
      <c r="Z76" s="156"/>
      <c r="AA76" s="156">
        <f>IF(VLOOKUP(CONCATENATE($E$6," ",AA$9),'-RÅDATA_KVARTAL-'!$A$5:$DS$385,104,FALSE)&gt;0,VLOOKUP(CONCATENATE($E$6," ",AA$9),'-RÅDATA_KVARTAL-'!$A$5:$DS$385,104,FALSE),"")</f>
        <v>97.634730950645633</v>
      </c>
      <c r="AB76" s="156"/>
      <c r="AC76" s="156">
        <f>IF(VLOOKUP(CONCATENATE($E$6," ",AC$9),'-RÅDATA_KVARTAL-'!$A$5:$DS$385,104,FALSE)&gt;0,VLOOKUP(CONCATENATE($E$6," ",AC$9),'-RÅDATA_KVARTAL-'!$A$5:$DS$385,104,FALSE),"")</f>
        <v>98.671349800708271</v>
      </c>
      <c r="AD76" s="118"/>
      <c r="AE76" s="106"/>
      <c r="AF76" s="156">
        <f>IF(VLOOKUP(CONCATENATE($AF$6," ",AF$9),'-RÅDATA_KVARTAL-'!$A$5:$DS$385,104,FALSE)&gt;0,VLOOKUP(CONCATENATE($AF$6," ",AF$9),'-RÅDATA_KVARTAL-'!$A$5:$DS$385,104,FALSE),"")</f>
        <v>98.170315933025236</v>
      </c>
      <c r="AG76" s="120"/>
      <c r="AH76" s="156">
        <f>IF(VLOOKUP(CONCATENATE($AF$6," ",AH$9),'-RÅDATA_KVARTAL-'!$A$5:$DS$385,104,FALSE)&gt;0,VLOOKUP(CONCATENATE($AF$6," ",AH$9),'-RÅDATA_KVARTAL-'!$A$5:$DS$385,104,FALSE),"")</f>
        <v>98.861519070583086</v>
      </c>
      <c r="AI76" s="156"/>
      <c r="AJ76" s="156">
        <f>IF(VLOOKUP(CONCATENATE($AF$6," ",AJ$9),'-RÅDATA_KVARTAL-'!$A$5:$DS$385,104,FALSE)&gt;0,VLOOKUP(CONCATENATE($AF$6," ",AJ$9),'-RÅDATA_KVARTAL-'!$A$5:$DS$385,104,FALSE),"")</f>
        <v>99.295668926864664</v>
      </c>
      <c r="AK76" s="156"/>
      <c r="AL76" s="156">
        <f>IF(VLOOKUP(CONCATENATE($AF$6," ",AL$9),'-RÅDATA_KVARTAL-'!$A$5:$DS$385,104,FALSE)&gt;0,VLOOKUP(CONCATENATE($AF$6," ",AL$9),'-RÅDATA_KVARTAL-'!$A$5:$DS$385,104,FALSE),"")</f>
        <v>99.174893566542337</v>
      </c>
      <c r="AM76" s="156"/>
      <c r="AN76" s="156">
        <f>IF(VLOOKUP(CONCATENATE($AF$6," ",AN$9),'-RÅDATA_KVARTAL-'!$A$5:$DS$385,104,FALSE)&gt;0,VLOOKUP(CONCATENATE($AF$6," ",AN$9),'-RÅDATA_KVARTAL-'!$A$5:$DS$385,104,FALSE),"")</f>
        <v>98.561795452509813</v>
      </c>
      <c r="AO76" s="156"/>
      <c r="AP76" s="156">
        <f>IF(VLOOKUP(CONCATENATE($AF$6," ",AP$9),'-RÅDATA_KVARTAL-'!$A$5:$DS$385,104,FALSE)&gt;0,VLOOKUP(CONCATENATE($AF$6," ",AP$9),'-RÅDATA_KVARTAL-'!$A$5:$DS$385,104,FALSE),"")</f>
        <v>95.638351809474216</v>
      </c>
      <c r="AQ76" s="156"/>
      <c r="AR76" s="156">
        <f>IF(VLOOKUP(CONCATENATE($AF$6," ",AR$9),'-RÅDATA_KVARTAL-'!$A$5:$DS$385,104,FALSE)&gt;0,VLOOKUP(CONCATENATE($AF$6," ",AR$9),'-RÅDATA_KVARTAL-'!$A$5:$DS$385,104,FALSE),"")</f>
        <v>98.111138017976955</v>
      </c>
      <c r="AS76" s="156"/>
      <c r="AT76" s="156">
        <f>IF(VLOOKUP(CONCATENATE($AF$6," ",AT$9),'-RÅDATA_KVARTAL-'!$A$5:$DS$385,104,FALSE)&gt;0,VLOOKUP(CONCATENATE($AF$6," ",AT$9),'-RÅDATA_KVARTAL-'!$A$5:$DS$385,104,FALSE),"")</f>
        <v>98.274904087842302</v>
      </c>
      <c r="AU76" s="156"/>
      <c r="AV76" s="156">
        <f>IF(VLOOKUP(CONCATENATE($AF$6," ",AV$9),'-RÅDATA_KVARTAL-'!$A$5:$DS$385,104,FALSE)&gt;0,VLOOKUP(CONCATENATE($AF$6," ",AV$9),'-RÅDATA_KVARTAL-'!$A$5:$DS$385,104,FALSE),"")</f>
        <v>98.757537229824138</v>
      </c>
      <c r="AW76" s="156"/>
      <c r="AX76" s="156">
        <f>IF(VLOOKUP(CONCATENATE($AF$6," ",AX$9),'-RÅDATA_KVARTAL-'!$A$5:$DS$385,104,FALSE)&gt;0,VLOOKUP(CONCATENATE($AF$6," ",AX$9),'-RÅDATA_KVARTAL-'!$A$5:$DS$385,104,FALSE),"")</f>
        <v>99.234342424501037</v>
      </c>
      <c r="AY76" s="156"/>
      <c r="AZ76" s="156">
        <f>IF(VLOOKUP(CONCATENATE($AF$6," ",AZ$9),'-RÅDATA_KVARTAL-'!$A$5:$DS$385,104,FALSE)&gt;0,VLOOKUP(CONCATENATE($AF$6," ",AZ$9),'-RÅDATA_KVARTAL-'!$A$5:$DS$385,104,FALSE),"")</f>
        <v>99.056530315614623</v>
      </c>
      <c r="BA76" s="156"/>
      <c r="BB76" s="156">
        <f>IF(VLOOKUP(CONCATENATE($AF$6," ",BB$9),'-RÅDATA_KVARTAL-'!$A$5:$DS$385,104,FALSE)&gt;0,VLOOKUP(CONCATENATE($AF$6," ",BB$9),'-RÅDATA_KVARTAL-'!$A$5:$DS$385,104,FALSE),"")</f>
        <v>99.463955876464439</v>
      </c>
      <c r="BC76" s="156"/>
      <c r="BD76" s="156">
        <f>IF(VLOOKUP(CONCATENATE($AF$6," ",BD$9),'-RÅDATA_KVARTAL-'!$A$5:$DS$385,104,FALSE)&gt;0,VLOOKUP(CONCATENATE($AF$6," ",BD$9),'-RÅDATA_KVARTAL-'!$A$5:$DS$385,104,FALSE),"")</f>
        <v>98.570552047304389</v>
      </c>
      <c r="BE76" s="118"/>
      <c r="BF76" s="106"/>
      <c r="BG76" s="156">
        <f>IF(VLOOKUP(CONCATENATE($BG$6," ",BG$9),'-RÅDATA_KVARTAL-'!$A$5:$DS$385,104,FALSE)&gt;0,VLOOKUP(CONCATENATE($BG$6," ",BG$9),'-RÅDATA_KVARTAL-'!$A$5:$DS$385,104,FALSE),"")</f>
        <v>98.44473941245711</v>
      </c>
      <c r="BH76" s="120"/>
      <c r="BI76" s="156">
        <f>IF(VLOOKUP(CONCATENATE($BG$6," ",BI$9),'-RÅDATA_KVARTAL-'!$A$5:$DS$385,104,FALSE)&gt;0,VLOOKUP(CONCATENATE($BG$6," ",BI$9),'-RÅDATA_KVARTAL-'!$A$5:$DS$385,104,FALSE),"")</f>
        <v>98.559533053093801</v>
      </c>
      <c r="BJ76" s="156"/>
      <c r="BK76" s="156">
        <f>IF(VLOOKUP(CONCATENATE($BG$6," ",BK$9),'-RÅDATA_KVARTAL-'!$A$5:$DS$385,104,FALSE)&gt;0,VLOOKUP(CONCATENATE($BG$6," ",BK$9),'-RÅDATA_KVARTAL-'!$A$5:$DS$385,104,FALSE),"")</f>
        <v>99.20199561642508</v>
      </c>
      <c r="BL76" s="156"/>
      <c r="BM76" s="156">
        <f>IF(VLOOKUP(CONCATENATE($BG$6," ",BM$9),'-RÅDATA_KVARTAL-'!$A$5:$DS$385,104,FALSE)&gt;0,VLOOKUP(CONCATENATE($BG$6," ",BM$9),'-RÅDATA_KVARTAL-'!$A$5:$DS$385,104,FALSE),"")</f>
        <v>98.774160665978386</v>
      </c>
      <c r="BN76" s="156"/>
      <c r="BO76" s="156">
        <f>IF(VLOOKUP(CONCATENATE($BG$6," ",BO$9),'-RÅDATA_KVARTAL-'!$A$5:$DS$385,104,FALSE)&gt;0,VLOOKUP(CONCATENATE($BG$6," ",BO$9),'-RÅDATA_KVARTAL-'!$A$5:$DS$385,104,FALSE),"")</f>
        <v>99.301857466812748</v>
      </c>
      <c r="BP76" s="156"/>
      <c r="BQ76" s="156">
        <f>IF(VLOOKUP(CONCATENATE($BG$6," ",BQ$9),'-RÅDATA_KVARTAL-'!$A$5:$DS$385,104,FALSE)&gt;0,VLOOKUP(CONCATENATE($BG$6," ",BQ$9),'-RÅDATA_KVARTAL-'!$A$5:$DS$385,104,FALSE),"")</f>
        <v>98.789869147413611</v>
      </c>
      <c r="BR76" s="156"/>
      <c r="BS76" s="156">
        <f>IF(VLOOKUP(CONCATENATE($BG$6," ",BS$9),'-RÅDATA_KVARTAL-'!$A$5:$DS$385,104,FALSE)&gt;0,VLOOKUP(CONCATENATE($BG$6," ",BS$9),'-RÅDATA_KVARTAL-'!$A$5:$DS$385,104,FALSE),"")</f>
        <v>98.850543255152033</v>
      </c>
      <c r="BT76" s="156"/>
      <c r="BU76" s="156">
        <f>IF(VLOOKUP(CONCATENATE($BG$6," ",BU$9),'-RÅDATA_KVARTAL-'!$A$5:$DS$385,104,FALSE)&gt;0,VLOOKUP(CONCATENATE($BG$6," ",BU$9),'-RÅDATA_KVARTAL-'!$A$5:$DS$385,104,FALSE),"")</f>
        <v>98.897196988349947</v>
      </c>
      <c r="BV76" s="156"/>
      <c r="BW76" s="156">
        <f>IF(VLOOKUP(CONCATENATE($BG$6," ",BW$9),'-RÅDATA_KVARTAL-'!$A$5:$DS$385,104,FALSE)&gt;0,VLOOKUP(CONCATENATE($BG$6," ",BW$9),'-RÅDATA_KVARTAL-'!$A$5:$DS$385,104,FALSE),"")</f>
        <v>99.050876019131167</v>
      </c>
      <c r="BX76" s="156"/>
      <c r="BY76" s="156">
        <f>IF(VLOOKUP(CONCATENATE($BG$6," ",BY$9),'-RÅDATA_KVARTAL-'!$A$5:$DS$385,104,FALSE)&gt;0,VLOOKUP(CONCATENATE($BG$6," ",BY$9),'-RÅDATA_KVARTAL-'!$A$5:$DS$385,104,FALSE),"")</f>
        <v>98.684964928331809</v>
      </c>
      <c r="BZ76" s="156"/>
      <c r="CA76" s="156">
        <f>IF(VLOOKUP(CONCATENATE($BG$6," ",CA$9),'-RÅDATA_KVARTAL-'!$A$5:$DS$385,104,FALSE)&gt;0,VLOOKUP(CONCATENATE($BG$6," ",CA$9),'-RÅDATA_KVARTAL-'!$A$5:$DS$385,104,FALSE),"")</f>
        <v>98.488131834903996</v>
      </c>
      <c r="CB76" s="156"/>
      <c r="CC76" s="156">
        <f>IF(VLOOKUP(CONCATENATE($BG$6," ",CC$9),'-RÅDATA_KVARTAL-'!$A$5:$DS$385,104,FALSE)&gt;0,VLOOKUP(CONCATENATE($BG$6," ",CC$9),'-RÅDATA_KVARTAL-'!$A$5:$DS$385,104,FALSE),"")</f>
        <v>98.013910068062643</v>
      </c>
      <c r="CD76" s="156"/>
      <c r="CE76" s="156">
        <f>IF(VLOOKUP(CONCATENATE($BG$6," ",CE$9),'-RÅDATA_KVARTAL-'!$A$5:$DS$385,104,FALSE)&gt;0,VLOOKUP(CONCATENATE($BG$6," ",CE$9),'-RÅDATA_KVARTAL-'!$A$5:$DS$385,104,FALSE),"")</f>
        <v>98.754776783111524</v>
      </c>
      <c r="CF76" s="106"/>
      <c r="CG76" s="106"/>
      <c r="CH76" s="156">
        <f>IF(VLOOKUP(CONCATENATE($CH$6," ",CH$9),'-RÅDATA_KVARTAL-'!$A$5:$DS$385,104,FALSE)&gt;0,VLOOKUP(CONCATENATE($CH$6," ",CH$9),'-RÅDATA_KVARTAL-'!$A$5:$DS$385,104,FALSE),"")</f>
        <v>97.629267566494633</v>
      </c>
      <c r="CI76" s="120"/>
      <c r="CJ76" s="156">
        <f>IF(VLOOKUP(CONCATENATE($CH$6," ",CJ$9),'-RÅDATA_KVARTAL-'!$A$5:$DS$385,104,FALSE)&gt;0,VLOOKUP(CONCATENATE($CH$6," ",CJ$9),'-RÅDATA_KVARTAL-'!$A$5:$DS$385,104,FALSE),"")</f>
        <v>98.758969382804324</v>
      </c>
      <c r="CK76" s="156"/>
      <c r="CL76" s="156">
        <f>IF(VLOOKUP(CONCATENATE($CH$6," ",CL$9),'-RÅDATA_KVARTAL-'!$A$5:$DS$385,104,FALSE)&gt;0,VLOOKUP(CONCATENATE($CH$6," ",CL$9),'-RÅDATA_KVARTAL-'!$A$5:$DS$385,104,FALSE),"")</f>
        <v>99.110203486251919</v>
      </c>
      <c r="CM76" s="156"/>
      <c r="CN76" s="156">
        <f>IF(VLOOKUP(CONCATENATE($CH$6," ",CN$9),'-RÅDATA_KVARTAL-'!$A$5:$DS$385,104,FALSE)&gt;0,VLOOKUP(CONCATENATE($CH$6," ",CN$9),'-RÅDATA_KVARTAL-'!$A$5:$DS$385,104,FALSE),"")</f>
        <v>99.324866392663637</v>
      </c>
      <c r="CO76" s="156"/>
      <c r="CP76" s="156">
        <f>IF(VLOOKUP(CONCATENATE($CH$6," ",CP$9),'-RÅDATA_KVARTAL-'!$A$5:$DS$385,104,FALSE)&gt;0,VLOOKUP(CONCATENATE($CH$6," ",CP$9),'-RÅDATA_KVARTAL-'!$A$5:$DS$385,104,FALSE),"")</f>
        <v>99.139850355861057</v>
      </c>
      <c r="CQ76" s="156"/>
      <c r="CR76" s="156">
        <f>IF(VLOOKUP(CONCATENATE($CH$6," ",CR$9),'-RÅDATA_KVARTAL-'!$A$5:$DS$385,104,FALSE)&gt;0,VLOOKUP(CONCATENATE($CH$6," ",CR$9),'-RÅDATA_KVARTAL-'!$A$5:$DS$385,104,FALSE),"")</f>
        <v>98.47141234864047</v>
      </c>
      <c r="CS76" s="156"/>
      <c r="CT76" s="156">
        <f>IF(VLOOKUP(CONCATENATE($CH$6," ",CT$9),'-RÅDATA_KVARTAL-'!$A$5:$DS$385,104,FALSE)&gt;0,VLOOKUP(CONCATENATE($CH$6," ",CT$9),'-RÅDATA_KVARTAL-'!$A$5:$DS$385,104,FALSE),"")</f>
        <v>99.034192587735475</v>
      </c>
      <c r="CU76" s="156"/>
      <c r="CV76" s="156">
        <f>IF(VLOOKUP(CONCATENATE($CH$6," ",CV$9),'-RÅDATA_KVARTAL-'!$A$5:$DS$385,104,FALSE)&gt;0,VLOOKUP(CONCATENATE($CH$6," ",CV$9),'-RÅDATA_KVARTAL-'!$A$5:$DS$385,104,FALSE),"")</f>
        <v>98.643023125768892</v>
      </c>
      <c r="CW76" s="156"/>
      <c r="CX76" s="156">
        <f>IF(VLOOKUP(CONCATENATE($CH$6," ",CX$9),'-RÅDATA_KVARTAL-'!$A$5:$DS$385,104,FALSE)&gt;0,VLOOKUP(CONCATENATE($CH$6," ",CX$9),'-RÅDATA_KVARTAL-'!$A$5:$DS$385,104,FALSE),"")</f>
        <v>98.441812187080231</v>
      </c>
      <c r="CY76" s="156"/>
      <c r="CZ76" s="156">
        <f>IF(VLOOKUP(CONCATENATE($CH$6," ",CZ$9),'-RÅDATA_KVARTAL-'!$A$5:$DS$385,104,FALSE)&gt;0,VLOOKUP(CONCATENATE($CH$6," ",CZ$9),'-RÅDATA_KVARTAL-'!$A$5:$DS$385,104,FALSE),"")</f>
        <v>98.32920190531739</v>
      </c>
      <c r="DA76" s="156"/>
      <c r="DB76" s="156">
        <f>IF(VLOOKUP(CONCATENATE($CH$6," ",DB$9),'-RÅDATA_KVARTAL-'!$A$5:$DS$385,104,FALSE)&gt;0,VLOOKUP(CONCATENATE($CH$6," ",DB$9),'-RÅDATA_KVARTAL-'!$A$5:$DS$385,104,FALSE),"")</f>
        <v>97.541065705128204</v>
      </c>
      <c r="DC76" s="156"/>
      <c r="DD76" s="156">
        <f>IF(VLOOKUP(CONCATENATE($CH$6," ",DD$9),'-RÅDATA_KVARTAL-'!$A$5:$DS$385,104,FALSE)&gt;0,VLOOKUP(CONCATENATE($CH$6," ",DD$9),'-RÅDATA_KVARTAL-'!$A$5:$DS$385,104,FALSE),"")</f>
        <v>98.557315159835255</v>
      </c>
      <c r="DE76" s="156"/>
      <c r="DF76" s="156">
        <f>IF(VLOOKUP(CONCATENATE($CH$6," ",DF$9),'-RÅDATA_KVARTAL-'!$A$5:$DS$385,104,FALSE)&gt;0,VLOOKUP(CONCATENATE($CH$6," ",DF$9),'-RÅDATA_KVARTAL-'!$A$5:$DS$385,104,FALSE),"")</f>
        <v>98.580401474686184</v>
      </c>
      <c r="DG76" s="106"/>
      <c r="DH76" s="106"/>
      <c r="DI76" s="156">
        <f>IF(VLOOKUP(CONCATENATE($DI$6," ",DI$9),'-RÅDATA_KVARTAL-'!$A$5:$DS$385,104,FALSE)&gt;0,VLOOKUP(CONCATENATE($DI$6," ",DI$9),'-RÅDATA_KVARTAL-'!$A$5:$DS$385,104,FALSE),"")</f>
        <v>98.212863105076039</v>
      </c>
      <c r="DJ76" s="120"/>
      <c r="DK76" s="156">
        <f>IF(VLOOKUP(CONCATENATE($DI$6," ",DK$9),'-RÅDATA_KVARTAL-'!$A$5:$DS$385,104,FALSE)&gt;0,VLOOKUP(CONCATENATE($DI$6," ",DK$9),'-RÅDATA_KVARTAL-'!$A$5:$DS$385,104,FALSE),"")</f>
        <v>98.692016570347263</v>
      </c>
      <c r="DL76" s="156"/>
      <c r="DM76" s="156">
        <f>IF(VLOOKUP(CONCATENATE($DI$6," ",DM$9),'-RÅDATA_KVARTAL-'!$A$5:$DS$385,104,FALSE)&gt;0,VLOOKUP(CONCATENATE($DI$6," ",DM$9),'-RÅDATA_KVARTAL-'!$A$5:$DS$385,104,FALSE),"")</f>
        <v>98.72698314484434</v>
      </c>
      <c r="DN76" s="156"/>
      <c r="DO76" s="156">
        <f>IF(VLOOKUP(CONCATENATE($DI$6," ",DO$9),'-RÅDATA_KVARTAL-'!$A$5:$DS$385,104,FALSE)&gt;0,VLOOKUP(CONCATENATE($DI$6," ",DO$9),'-RÅDATA_KVARTAL-'!$A$5:$DS$385,104,FALSE),"")</f>
        <v>97.777582572030923</v>
      </c>
      <c r="DP76" s="156"/>
      <c r="DQ76" s="156">
        <f>IF(VLOOKUP(CONCATENATE($DI$6," ",DQ$9),'-RÅDATA_KVARTAL-'!$A$5:$DS$385,104,FALSE)&gt;0,VLOOKUP(CONCATENATE($DI$6," ",DQ$9),'-RÅDATA_KVARTAL-'!$A$5:$DS$385,104,FALSE),"")</f>
        <v>97.876302267477485</v>
      </c>
      <c r="DR76" s="156"/>
      <c r="DS76" s="156">
        <f>IF(VLOOKUP(CONCATENATE($DI$6," ",DS$9),'-RÅDATA_KVARTAL-'!$A$5:$DS$385,104,FALSE)&gt;0,VLOOKUP(CONCATENATE($DI$6," ",DS$9),'-RÅDATA_KVARTAL-'!$A$5:$DS$385,104,FALSE),"")</f>
        <v>98.958528922102474</v>
      </c>
      <c r="DT76" s="156"/>
      <c r="DU76" s="156" t="str">
        <f>IF(VLOOKUP(CONCATENATE($DI$6," ",DU$9),'-RÅDATA_KVARTAL-'!$A$5:$DS$385,104,FALSE)&gt;0,VLOOKUP(CONCATENATE($DI$6," ",DU$9),'-RÅDATA_KVARTAL-'!$A$5:$DS$385,104,FALSE),"")</f>
        <v/>
      </c>
      <c r="DV76" s="156"/>
      <c r="DW76" s="156" t="str">
        <f>IF(VLOOKUP(CONCATENATE($DI$6," ",DW$9),'-RÅDATA_KVARTAL-'!$A$5:$DS$385,104,FALSE)&gt;0,VLOOKUP(CONCATENATE($DI$6," ",DW$9),'-RÅDATA_KVARTAL-'!$A$5:$DS$385,104,FALSE),"")</f>
        <v/>
      </c>
      <c r="DX76" s="156"/>
      <c r="DY76" s="156" t="str">
        <f>IF(VLOOKUP(CONCATENATE($DI$6," ",DY$9),'-RÅDATA_KVARTAL-'!$A$5:$DS$385,104,FALSE)&gt;0,VLOOKUP(CONCATENATE($DI$6," ",DY$9),'-RÅDATA_KVARTAL-'!$A$5:$DS$385,104,FALSE),"")</f>
        <v/>
      </c>
      <c r="DZ76" s="156"/>
      <c r="EA76" s="156" t="str">
        <f>IF(VLOOKUP(CONCATENATE($DI$6," ",EA$9),'-RÅDATA_KVARTAL-'!$A$5:$DS$385,104,FALSE)&gt;0,VLOOKUP(CONCATENATE($DI$6," ",EA$9),'-RÅDATA_KVARTAL-'!$A$5:$DS$385,104,FALSE),"")</f>
        <v/>
      </c>
      <c r="EB76" s="156"/>
      <c r="EC76" s="156" t="str">
        <f>IF(VLOOKUP(CONCATENATE($DI$6," ",EC$9),'-RÅDATA_KVARTAL-'!$A$5:$DS$385,104,FALSE)&gt;0,VLOOKUP(CONCATENATE($DI$6," ",EC$9),'-RÅDATA_KVARTAL-'!$A$5:$DS$385,104,FALSE),"")</f>
        <v/>
      </c>
      <c r="ED76" s="156"/>
      <c r="EE76" s="156" t="str">
        <f>IF(VLOOKUP(CONCATENATE($DI$6," ",EE$9),'-RÅDATA_KVARTAL-'!$A$5:$DS$385,104,FALSE)&gt;0,VLOOKUP(CONCATENATE($DI$6," ",EE$9),'-RÅDATA_KVARTAL-'!$A$5:$DS$385,104,FALSE),"")</f>
        <v/>
      </c>
      <c r="EF76" s="156"/>
      <c r="EG76" s="156">
        <f>IF(VLOOKUP(CONCATENATE($DI$6," ",EG$9),'-RÅDATA_KVARTAL-'!$A$5:$DS$385,104,FALSE)&gt;0,VLOOKUP(CONCATENATE($DI$6," ",EG$9),'-RÅDATA_KVARTAL-'!$A$5:$DS$385,104,FALSE),"")</f>
        <v>98.372107616601184</v>
      </c>
      <c r="EH76" s="106"/>
      <c r="EI76" s="106"/>
      <c r="EJ76" s="156" t="str">
        <f>IF(VLOOKUP(CONCATENATE($EJ$6," ",EJ$9),'-RÅDATA_KVARTAL-'!$A$5:$DS$385,104,FALSE)&gt;0,VLOOKUP(CONCATENATE($EJ$6," ",EJ$9),'-RÅDATA_KVARTAL-'!$A$5:$DS$385,104,FALSE),"")</f>
        <v/>
      </c>
      <c r="EK76" s="120"/>
      <c r="EL76" s="156" t="str">
        <f>IF(VLOOKUP(CONCATENATE($EJ$6," ",EL$9),'-RÅDATA_KVARTAL-'!$A$5:$DS$385,104,FALSE)&gt;0,VLOOKUP(CONCATENATE($EJ$6," ",EL$9),'-RÅDATA_KVARTAL-'!$A$5:$DS$385,104,FALSE),"")</f>
        <v/>
      </c>
      <c r="EM76" s="156"/>
      <c r="EN76" s="156" t="str">
        <f>IF(VLOOKUP(CONCATENATE($EJ$6," ",EN$9),'-RÅDATA_KVARTAL-'!$A$5:$DS$385,104,FALSE)&gt;0,VLOOKUP(CONCATENATE($EJ$6," ",EN$9),'-RÅDATA_KVARTAL-'!$A$5:$DS$385,104,FALSE),"")</f>
        <v/>
      </c>
      <c r="EO76" s="156"/>
      <c r="EP76" s="156" t="str">
        <f>IF(VLOOKUP(CONCATENATE($EJ$6," ",EP$9),'-RÅDATA_KVARTAL-'!$A$5:$DS$385,104,FALSE)&gt;0,VLOOKUP(CONCATENATE($EJ$6," ",EP$9),'-RÅDATA_KVARTAL-'!$A$5:$DS$385,104,FALSE),"")</f>
        <v/>
      </c>
      <c r="EQ76" s="156"/>
      <c r="ER76" s="156" t="str">
        <f>IF(VLOOKUP(CONCATENATE($EJ$6," ",ER$9),'-RÅDATA_KVARTAL-'!$A$5:$DS$385,104,FALSE)&gt;0,VLOOKUP(CONCATENATE($EJ$6," ",ER$9),'-RÅDATA_KVARTAL-'!$A$5:$DS$385,104,FALSE),"")</f>
        <v/>
      </c>
      <c r="ES76" s="156"/>
      <c r="ET76" s="156" t="str">
        <f>IF(VLOOKUP(CONCATENATE($EJ$6," ",ET$9),'-RÅDATA_KVARTAL-'!$A$5:$DS$385,104,FALSE)&gt;0,VLOOKUP(CONCATENATE($EJ$6," ",ET$9),'-RÅDATA_KVARTAL-'!$A$5:$DS$385,104,FALSE),"")</f>
        <v/>
      </c>
      <c r="EU76" s="156"/>
      <c r="EV76" s="156" t="str">
        <f>IF(VLOOKUP(CONCATENATE($EJ$6," ",EV$9),'-RÅDATA_KVARTAL-'!$A$5:$DS$385,104,FALSE)&gt;0,VLOOKUP(CONCATENATE($EJ$6," ",EV$9),'-RÅDATA_KVARTAL-'!$A$5:$DS$385,104,FALSE),"")</f>
        <v/>
      </c>
      <c r="EW76" s="156"/>
      <c r="EX76" s="156" t="str">
        <f>IF(VLOOKUP(CONCATENATE($EJ$6," ",EX$9),'-RÅDATA_KVARTAL-'!$A$5:$DS$385,104,FALSE)&gt;0,VLOOKUP(CONCATENATE($EJ$6," ",EX$9),'-RÅDATA_KVARTAL-'!$A$5:$DS$385,104,FALSE),"")</f>
        <v/>
      </c>
      <c r="EY76" s="156"/>
      <c r="EZ76" s="156" t="str">
        <f>IF(VLOOKUP(CONCATENATE($EJ$6," ",EZ$9),'-RÅDATA_KVARTAL-'!$A$5:$DS$385,104,FALSE)&gt;0,VLOOKUP(CONCATENATE($EJ$6," ",EZ$9),'-RÅDATA_KVARTAL-'!$A$5:$DS$385,104,FALSE),"")</f>
        <v/>
      </c>
      <c r="FA76" s="156"/>
      <c r="FB76" s="156" t="str">
        <f>IF(VLOOKUP(CONCATENATE($EJ$6," ",FB$9),'-RÅDATA_KVARTAL-'!$A$5:$DS$385,104,FALSE)&gt;0,VLOOKUP(CONCATENATE($EJ$6," ",FB$9),'-RÅDATA_KVARTAL-'!$A$5:$DS$385,104,FALSE),"")</f>
        <v/>
      </c>
      <c r="FC76" s="156"/>
      <c r="FD76" s="156" t="str">
        <f>IF(VLOOKUP(CONCATENATE($EJ$6," ",FD$9),'-RÅDATA_KVARTAL-'!$A$5:$DS$385,104,FALSE)&gt;0,VLOOKUP(CONCATENATE($EJ$6," ",FD$9),'-RÅDATA_KVARTAL-'!$A$5:$DS$385,104,FALSE),"")</f>
        <v/>
      </c>
      <c r="FE76" s="156"/>
      <c r="FF76" s="156" t="str">
        <f>IF(VLOOKUP(CONCATENATE($EJ$6," ",FF$9),'-RÅDATA_KVARTAL-'!$A$5:$DS$385,104,FALSE)&gt;0,VLOOKUP(CONCATENATE($EJ$6," ",FF$9),'-RÅDATA_KVARTAL-'!$A$5:$DS$385,104,FALSE),"")</f>
        <v/>
      </c>
      <c r="FG76" s="156"/>
      <c r="FH76" s="156" t="str">
        <f>IF(VLOOKUP(CONCATENATE($EJ$6," ",FH$9),'-RÅDATA_KVARTAL-'!$A$5:$DS$385,104,FALSE)&gt;0,VLOOKUP(CONCATENATE($EJ$6," ",FH$9),'-RÅDATA_KVARTAL-'!$A$5:$DS$385,104,FALSE),"")</f>
        <v/>
      </c>
      <c r="FI76" s="106"/>
      <c r="FJ76" s="106"/>
      <c r="FK76" s="156" t="str">
        <f>IF(VLOOKUP(CONCATENATE($FK$6," ",FK$9),'-RÅDATA_KVARTAL-'!$A$5:$DS$385,104,FALSE)&gt;0,VLOOKUP(CONCATENATE($FK$6," ",FK$9),'-RÅDATA_KVARTAL-'!$A$5:$DS$385,104,FALSE),"")</f>
        <v/>
      </c>
      <c r="FL76" s="120"/>
      <c r="FM76" s="156" t="str">
        <f>IF(VLOOKUP(CONCATENATE($FK$6," ",FM$9),'-RÅDATA_KVARTAL-'!$A$5:$DS$385,104,FALSE)&gt;0,VLOOKUP(CONCATENATE($FK$6," ",FM$9),'-RÅDATA_KVARTAL-'!$A$5:$DS$385,104,FALSE),"")</f>
        <v/>
      </c>
      <c r="FN76" s="156"/>
      <c r="FO76" s="156" t="str">
        <f>IF(VLOOKUP(CONCATENATE($FK$6," ",FO$9),'-RÅDATA_KVARTAL-'!$A$5:$DS$385,104,FALSE)&gt;0,VLOOKUP(CONCATENATE($FK$6," ",FO$9),'-RÅDATA_KVARTAL-'!$A$5:$DS$385,104,FALSE),"")</f>
        <v/>
      </c>
      <c r="FP76" s="156"/>
      <c r="FQ76" s="156" t="str">
        <f>IF(VLOOKUP(CONCATENATE($FK$6," ",FQ$9),'-RÅDATA_KVARTAL-'!$A$5:$DS$385,104,FALSE)&gt;0,VLOOKUP(CONCATENATE($FK$6," ",FQ$9),'-RÅDATA_KVARTAL-'!$A$5:$DS$385,104,FALSE),"")</f>
        <v/>
      </c>
      <c r="FR76" s="156"/>
      <c r="FS76" s="156" t="str">
        <f>IF(VLOOKUP(CONCATENATE($FK$6," ",FS$9),'-RÅDATA_KVARTAL-'!$A$5:$DS$385,104,FALSE)&gt;0,VLOOKUP(CONCATENATE($FK$6," ",FS$9),'-RÅDATA_KVARTAL-'!$A$5:$DS$385,104,FALSE),"")</f>
        <v/>
      </c>
      <c r="FT76" s="156"/>
      <c r="FU76" s="156" t="str">
        <f>IF(VLOOKUP(CONCATENATE($FK$6," ",FU$9),'-RÅDATA_KVARTAL-'!$A$5:$DS$385,104,FALSE)&gt;0,VLOOKUP(CONCATENATE($FK$6," ",FU$9),'-RÅDATA_KVARTAL-'!$A$5:$DS$385,104,FALSE),"")</f>
        <v/>
      </c>
      <c r="FV76" s="156"/>
      <c r="FW76" s="156" t="str">
        <f>IF(VLOOKUP(CONCATENATE($FK$6," ",FW$9),'-RÅDATA_KVARTAL-'!$A$5:$DS$385,104,FALSE)&gt;0,VLOOKUP(CONCATENATE($FK$6," ",FW$9),'-RÅDATA_KVARTAL-'!$A$5:$DS$385,104,FALSE),"")</f>
        <v/>
      </c>
      <c r="FX76" s="156"/>
      <c r="FY76" s="156" t="str">
        <f>IF(VLOOKUP(CONCATENATE($FK$6," ",FY$9),'-RÅDATA_KVARTAL-'!$A$5:$DS$385,104,FALSE)&gt;0,VLOOKUP(CONCATENATE($FK$6," ",FY$9),'-RÅDATA_KVARTAL-'!$A$5:$DS$385,104,FALSE),"")</f>
        <v/>
      </c>
      <c r="FZ76" s="156"/>
      <c r="GA76" s="156" t="str">
        <f>IF(VLOOKUP(CONCATENATE($FK$6," ",GA$9),'-RÅDATA_KVARTAL-'!$A$5:$DS$385,104,FALSE)&gt;0,VLOOKUP(CONCATENATE($FK$6," ",GA$9),'-RÅDATA_KVARTAL-'!$A$5:$DS$385,104,FALSE),"")</f>
        <v/>
      </c>
      <c r="GB76" s="156"/>
      <c r="GC76" s="156" t="str">
        <f>IF(VLOOKUP(CONCATENATE($FK$6," ",GC$9),'-RÅDATA_KVARTAL-'!$A$5:$DS$385,104,FALSE)&gt;0,VLOOKUP(CONCATENATE($FK$6," ",GC$9),'-RÅDATA_KVARTAL-'!$A$5:$DS$385,104,FALSE),"")</f>
        <v/>
      </c>
      <c r="GD76" s="156"/>
      <c r="GE76" s="156" t="str">
        <f>IF(VLOOKUP(CONCATENATE($FK$6," ",GE$9),'-RÅDATA_KVARTAL-'!$A$5:$DS$385,104,FALSE)&gt;0,VLOOKUP(CONCATENATE($FK$6," ",GE$9),'-RÅDATA_KVARTAL-'!$A$5:$DS$385,104,FALSE),"")</f>
        <v/>
      </c>
      <c r="GF76" s="156"/>
      <c r="GG76" s="156" t="str">
        <f>IF(VLOOKUP(CONCATENATE($FK$6," ",GG$9),'-RÅDATA_KVARTAL-'!$A$5:$DS$385,104,FALSE)&gt;0,VLOOKUP(CONCATENATE($FK$6," ",GG$9),'-RÅDATA_KVARTAL-'!$A$5:$DS$385,104,FALSE),"")</f>
        <v/>
      </c>
      <c r="GH76" s="156"/>
      <c r="GI76" s="156" t="str">
        <f>IF(VLOOKUP(CONCATENATE($FK$6," ",GI$9),'-RÅDATA_KVARTAL-'!$A$5:$DS$385,104,FALSE)&gt;0,VLOOKUP(CONCATENATE($FK$6," ",GI$9),'-RÅDATA_KVARTAL-'!$A$5:$DS$385,104,FALSE),"")</f>
        <v/>
      </c>
      <c r="GJ76" s="106"/>
      <c r="GK76" s="106"/>
      <c r="GL76" s="156" t="str">
        <f>IF(VLOOKUP(CONCATENATE($GL$6," ",GL$9),'-RÅDATA_KVARTAL-'!$A$5:$DS$385,104,FALSE)&gt;0,VLOOKUP(CONCATENATE($GL$6," ",GL$9),'-RÅDATA_KVARTAL-'!$A$5:$DS$385,104,FALSE),"")</f>
        <v/>
      </c>
      <c r="GM76" s="120"/>
      <c r="GN76" s="156" t="str">
        <f>IF(VLOOKUP(CONCATENATE($GL$6," ",GN$9),'-RÅDATA_KVARTAL-'!$A$5:$DS$385,104,FALSE)&gt;0,VLOOKUP(CONCATENATE($GL$6," ",GN$9),'-RÅDATA_KVARTAL-'!$A$5:$DS$385,104,FALSE),"")</f>
        <v/>
      </c>
      <c r="GO76" s="156"/>
      <c r="GP76" s="156" t="str">
        <f>IF(VLOOKUP(CONCATENATE($GL$6," ",GP$9),'-RÅDATA_KVARTAL-'!$A$5:$DS$385,104,FALSE)&gt;0,VLOOKUP(CONCATENATE($GL$6," ",GP$9),'-RÅDATA_KVARTAL-'!$A$5:$DS$385,104,FALSE),"")</f>
        <v/>
      </c>
      <c r="GQ76" s="156"/>
      <c r="GR76" s="156" t="str">
        <f>IF(VLOOKUP(CONCATENATE($GL$6," ",GR$9),'-RÅDATA_KVARTAL-'!$A$5:$DS$385,104,FALSE)&gt;0,VLOOKUP(CONCATENATE($GL$6," ",GR$9),'-RÅDATA_KVARTAL-'!$A$5:$DS$385,104,FALSE),"")</f>
        <v/>
      </c>
      <c r="GS76" s="156"/>
      <c r="GT76" s="156" t="str">
        <f>IF(VLOOKUP(CONCATENATE($GL$6," ",GT$9),'-RÅDATA_KVARTAL-'!$A$5:$DS$385,104,FALSE)&gt;0,VLOOKUP(CONCATENATE($GL$6," ",GT$9),'-RÅDATA_KVARTAL-'!$A$5:$DS$385,104,FALSE),"")</f>
        <v/>
      </c>
      <c r="GU76" s="156"/>
      <c r="GV76" s="156" t="str">
        <f>IF(VLOOKUP(CONCATENATE($GL$6," ",GV$9),'-RÅDATA_KVARTAL-'!$A$5:$DS$385,104,FALSE)&gt;0,VLOOKUP(CONCATENATE($GL$6," ",GV$9),'-RÅDATA_KVARTAL-'!$A$5:$DS$385,104,FALSE),"")</f>
        <v/>
      </c>
      <c r="GW76" s="156"/>
      <c r="GX76" s="156" t="str">
        <f>IF(VLOOKUP(CONCATENATE($GL$6," ",GX$9),'-RÅDATA_KVARTAL-'!$A$5:$DS$385,104,FALSE)&gt;0,VLOOKUP(CONCATENATE($GL$6," ",GX$9),'-RÅDATA_KVARTAL-'!$A$5:$DS$385,104,FALSE),"")</f>
        <v/>
      </c>
      <c r="GY76" s="156"/>
      <c r="GZ76" s="156" t="str">
        <f>IF(VLOOKUP(CONCATENATE($GL$6," ",GZ$9),'-RÅDATA_KVARTAL-'!$A$5:$DS$385,104,FALSE)&gt;0,VLOOKUP(CONCATENATE($GL$6," ",GZ$9),'-RÅDATA_KVARTAL-'!$A$5:$DS$385,104,FALSE),"")</f>
        <v/>
      </c>
      <c r="HA76" s="156"/>
      <c r="HB76" s="156" t="str">
        <f>IF(VLOOKUP(CONCATENATE($GL$6," ",HB$9),'-RÅDATA_KVARTAL-'!$A$5:$DS$385,104,FALSE)&gt;0,VLOOKUP(CONCATENATE($GL$6," ",HB$9),'-RÅDATA_KVARTAL-'!$A$5:$DS$385,104,FALSE),"")</f>
        <v/>
      </c>
      <c r="HC76" s="156"/>
      <c r="HD76" s="156" t="str">
        <f>IF(VLOOKUP(CONCATENATE($GL$6," ",HD$9),'-RÅDATA_KVARTAL-'!$A$5:$DS$385,104,FALSE)&gt;0,VLOOKUP(CONCATENATE($GL$6," ",HD$9),'-RÅDATA_KVARTAL-'!$A$5:$DS$385,104,FALSE),"")</f>
        <v/>
      </c>
      <c r="HE76" s="156"/>
      <c r="HF76" s="156" t="str">
        <f>IF(VLOOKUP(CONCATENATE($GL$6," ",HF$9),'-RÅDATA_KVARTAL-'!$A$5:$DS$385,104,FALSE)&gt;0,VLOOKUP(CONCATENATE($GL$6," ",HF$9),'-RÅDATA_KVARTAL-'!$A$5:$DS$385,104,FALSE),"")</f>
        <v/>
      </c>
      <c r="HG76" s="156"/>
      <c r="HH76" s="156" t="str">
        <f>IF(VLOOKUP(CONCATENATE($GL$6," ",HH$9),'-RÅDATA_KVARTAL-'!$A$5:$DS$385,104,FALSE)&gt;0,VLOOKUP(CONCATENATE($GL$6," ",HH$9),'-RÅDATA_KVARTAL-'!$A$5:$DS$385,104,FALSE),"")</f>
        <v/>
      </c>
      <c r="HI76" s="156"/>
      <c r="HJ76" s="156" t="str">
        <f>IF(VLOOKUP(CONCATENATE($GL$6," ",HJ$9),'-RÅDATA_KVARTAL-'!$A$5:$DS$385,104,FALSE)&gt;0,VLOOKUP(CONCATENATE($GL$6," ",HJ$9),'-RÅDATA_KVARTAL-'!$A$5:$DS$385,104,FALSE),"")</f>
        <v/>
      </c>
      <c r="HK76" s="106"/>
      <c r="HL76" s="106"/>
      <c r="HM76" s="92" t="s">
        <v>361</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365</v>
      </c>
      <c r="E79" s="37">
        <f>IF(VLOOKUP(CONCATENATE($E$6," ",E$9),'-RÅDATA_KVARTAL-'!$A$5:$DS$385,108,FALSE)&gt;0,VLOOKUP(CONCATENATE($E$6," ",E$9),'-RÅDATA_KVARTAL-'!$A$5:$DS$385,108,FALSE),"")</f>
        <v>3915</v>
      </c>
      <c r="F79" s="157"/>
      <c r="G79" s="37">
        <f>IF(VLOOKUP(CONCATENATE($E$6," ",G$9),'-RÅDATA_KVARTAL-'!$A$5:$DS$385,108,FALSE)&gt;0,VLOOKUP(CONCATENATE($E$6," ",G$9),'-RÅDATA_KVARTAL-'!$A$5:$DS$385,108,FALSE),"")</f>
        <v>3068</v>
      </c>
      <c r="H79" s="37"/>
      <c r="I79" s="37">
        <f>IF(VLOOKUP(CONCATENATE($E$6," ",I$9),'-RÅDATA_KVARTAL-'!$A$5:$DS$385,108,FALSE)&gt;0,VLOOKUP(CONCATENATE($E$6," ",I$9),'-RÅDATA_KVARTAL-'!$A$5:$DS$385,108,FALSE),"")</f>
        <v>3219</v>
      </c>
      <c r="J79" s="37"/>
      <c r="K79" s="37">
        <f>IF(VLOOKUP(CONCATENATE($E$6," ",K$9),'-RÅDATA_KVARTAL-'!$A$5:$DS$385,108,FALSE)&gt;0,VLOOKUP(CONCATENATE($E$6," ",K$9),'-RÅDATA_KVARTAL-'!$A$5:$DS$385,108,FALSE),"")</f>
        <v>3228</v>
      </c>
      <c r="L79" s="37"/>
      <c r="M79" s="37">
        <f>IF(VLOOKUP(CONCATENATE($E$6," ",M$9),'-RÅDATA_KVARTAL-'!$A$5:$DS$385,108,FALSE)&gt;0,VLOOKUP(CONCATENATE($E$6," ",M$9),'-RÅDATA_KVARTAL-'!$A$5:$DS$385,108,FALSE),"")</f>
        <v>3868</v>
      </c>
      <c r="N79" s="37"/>
      <c r="O79" s="37">
        <f>IF(VLOOKUP(CONCATENATE($E$6," ",O$9),'-RÅDATA_KVARTAL-'!$A$5:$DS$385,108,FALSE)&gt;0,VLOOKUP(CONCATENATE($E$6," ",O$9),'-RÅDATA_KVARTAL-'!$A$5:$DS$385,108,FALSE),"")</f>
        <v>3135</v>
      </c>
      <c r="P79" s="37"/>
      <c r="Q79" s="37">
        <f>IF(VLOOKUP(CONCATENATE($E$6," ",Q$9),'-RÅDATA_KVARTAL-'!$A$5:$DS$385,108,FALSE)&gt;0,VLOOKUP(CONCATENATE($E$6," ",Q$9),'-RÅDATA_KVARTAL-'!$A$5:$DS$385,108,FALSE),"")</f>
        <v>2709</v>
      </c>
      <c r="R79" s="37"/>
      <c r="S79" s="37">
        <f>IF(VLOOKUP(CONCATENATE($E$6," ",S$9),'-RÅDATA_KVARTAL-'!$A$5:$DS$385,108,FALSE)&gt;0,VLOOKUP(CONCATENATE($E$6," ",S$9),'-RÅDATA_KVARTAL-'!$A$5:$DS$385,108,FALSE),"")</f>
        <v>2970</v>
      </c>
      <c r="T79" s="37"/>
      <c r="U79" s="37">
        <f>IF(VLOOKUP(CONCATENATE($E$6," ",U$9),'-RÅDATA_KVARTAL-'!$A$5:$DS$385,108,FALSE)&gt;0,VLOOKUP(CONCATENATE($E$6," ",U$9),'-RÅDATA_KVARTAL-'!$A$5:$DS$385,108,FALSE),"")</f>
        <v>3057</v>
      </c>
      <c r="V79" s="37"/>
      <c r="W79" s="37">
        <f>IF(VLOOKUP(CONCATENATE($E$6," ",W$9),'-RÅDATA_KVARTAL-'!$A$5:$DS$385,108,FALSE)&gt;0,VLOOKUP(CONCATENATE($E$6," ",W$9),'-RÅDATA_KVARTAL-'!$A$5:$DS$385,108,FALSE),"")</f>
        <v>4256</v>
      </c>
      <c r="X79" s="37"/>
      <c r="Y79" s="37">
        <f>IF(VLOOKUP(CONCATENATE($E$6," ",Y$9),'-RÅDATA_KVARTAL-'!$A$5:$DS$385,108,FALSE)&gt;0,VLOOKUP(CONCATENATE($E$6," ",Y$9),'-RÅDATA_KVARTAL-'!$A$5:$DS$385,108,FALSE),"")</f>
        <v>3366</v>
      </c>
      <c r="Z79" s="37"/>
      <c r="AA79" s="37">
        <f>IF(VLOOKUP(CONCATENATE($E$6," ",AA$9),'-RÅDATA_KVARTAL-'!$A$5:$DS$385,108,FALSE)&gt;0,VLOOKUP(CONCATENATE($E$6," ",AA$9),'-RÅDATA_KVARTAL-'!$A$5:$DS$385,108,FALSE),"")</f>
        <v>3641</v>
      </c>
      <c r="AB79" s="37"/>
      <c r="AC79" s="37">
        <f>IF(VLOOKUP(CONCATENATE($E$6," ",AC$9),'-RÅDATA_KVARTAL-'!$A$5:$DS$385,108,FALSE)&gt;0,VLOOKUP(CONCATENATE($E$6," ",AC$9),'-RÅDATA_KVARTAL-'!$A$5:$DS$385,108,FALSE),"")</f>
        <v>40432</v>
      </c>
      <c r="AD79" s="147"/>
      <c r="AE79" s="146"/>
      <c r="AF79" s="37">
        <f>IF(VLOOKUP(CONCATENATE($AF$6," ",AF$9),'-RÅDATA_KVARTAL-'!$A$5:$DS$385,108,FALSE)&gt;0,VLOOKUP(CONCATENATE($AF$6," ",AF$9),'-RÅDATA_KVARTAL-'!$A$5:$DS$385,108,FALSE),"")</f>
        <v>3982</v>
      </c>
      <c r="AG79" s="157"/>
      <c r="AH79" s="37">
        <f>IF(VLOOKUP(CONCATENATE($AF$6," ",AH$9),'-RÅDATA_KVARTAL-'!$A$5:$DS$385,108,FALSE)&gt;0,VLOOKUP(CONCATENATE($AF$6," ",AH$9),'-RÅDATA_KVARTAL-'!$A$5:$DS$385,108,FALSE),"")</f>
        <v>2727</v>
      </c>
      <c r="AI79" s="37"/>
      <c r="AJ79" s="37">
        <f>IF(VLOOKUP(CONCATENATE($AF$6," ",AJ$9),'-RÅDATA_KVARTAL-'!$A$5:$DS$385,108,FALSE)&gt;0,VLOOKUP(CONCATENATE($AF$6," ",AJ$9),'-RÅDATA_KVARTAL-'!$A$5:$DS$385,108,FALSE),"")</f>
        <v>2601</v>
      </c>
      <c r="AK79" s="37"/>
      <c r="AL79" s="37">
        <f>IF(VLOOKUP(CONCATENATE($AF$6," ",AL$9),'-RÅDATA_KVARTAL-'!$A$5:$DS$385,108,FALSE)&gt;0,VLOOKUP(CONCATENATE($AF$6," ",AL$9),'-RÅDATA_KVARTAL-'!$A$5:$DS$385,108,FALSE),"")</f>
        <v>2609</v>
      </c>
      <c r="AM79" s="37"/>
      <c r="AN79" s="37">
        <f>IF(VLOOKUP(CONCATENATE($AF$6," ",AN$9),'-RÅDATA_KVARTAL-'!$A$5:$DS$385,108,FALSE)&gt;0,VLOOKUP(CONCATENATE($AF$6," ",AN$9),'-RÅDATA_KVARTAL-'!$A$5:$DS$385,108,FALSE),"")</f>
        <v>3844</v>
      </c>
      <c r="AO79" s="37"/>
      <c r="AP79" s="37">
        <f>IF(VLOOKUP(CONCATENATE($AF$6," ",AP$9),'-RÅDATA_KVARTAL-'!$A$5:$DS$385,108,FALSE)&gt;0,VLOOKUP(CONCATENATE($AF$6," ",AP$9),'-RÅDATA_KVARTAL-'!$A$5:$DS$385,108,FALSE),"")</f>
        <v>6190</v>
      </c>
      <c r="AQ79" s="37"/>
      <c r="AR79" s="37">
        <f>IF(VLOOKUP(CONCATENATE($AF$6," ",AR$9),'-RÅDATA_KVARTAL-'!$A$5:$DS$385,108,FALSE)&gt;0,VLOOKUP(CONCATENATE($AF$6," ",AR$9),'-RÅDATA_KVARTAL-'!$A$5:$DS$385,108,FALSE),"")</f>
        <v>4699</v>
      </c>
      <c r="AS79" s="37"/>
      <c r="AT79" s="37">
        <f>IF(VLOOKUP(CONCATENATE($AF$6," ",AT$9),'-RÅDATA_KVARTAL-'!$A$5:$DS$385,108,FALSE)&gt;0,VLOOKUP(CONCATENATE($AF$6," ",AT$9),'-RÅDATA_KVARTAL-'!$A$5:$DS$385,108,FALSE),"")</f>
        <v>4560</v>
      </c>
      <c r="AU79" s="37"/>
      <c r="AV79" s="37">
        <f>IF(VLOOKUP(CONCATENATE($AF$6," ",AV$9),'-RÅDATA_KVARTAL-'!$A$5:$DS$385,108,FALSE)&gt;0,VLOOKUP(CONCATENATE($AF$6," ",AV$9),'-RÅDATA_KVARTAL-'!$A$5:$DS$385,108,FALSE),"")</f>
        <v>3593</v>
      </c>
      <c r="AW79" s="37"/>
      <c r="AX79" s="37">
        <f>IF(VLOOKUP(CONCATENATE($AF$6," ",AX$9),'-RÅDATA_KVARTAL-'!$A$5:$DS$385,108,FALSE)&gt;0,VLOOKUP(CONCATENATE($AF$6," ",AX$9),'-RÅDATA_KVARTAL-'!$A$5:$DS$385,108,FALSE),"")</f>
        <v>3130</v>
      </c>
      <c r="AY79" s="37"/>
      <c r="AZ79" s="37">
        <f>IF(VLOOKUP(CONCATENATE($AF$6," ",AZ$9),'-RÅDATA_KVARTAL-'!$A$5:$DS$385,108,FALSE)&gt;0,VLOOKUP(CONCATENATE($AF$6," ",AZ$9),'-RÅDATA_KVARTAL-'!$A$5:$DS$385,108,FALSE),"")</f>
        <v>3063</v>
      </c>
      <c r="BA79" s="37"/>
      <c r="BB79" s="37">
        <f>IF(VLOOKUP(CONCATENATE($AF$6," ",BB$9),'-RÅDATA_KVARTAL-'!$A$5:$DS$385,108,FALSE)&gt;0,VLOOKUP(CONCATENATE($AF$6," ",BB$9),'-RÅDATA_KVARTAL-'!$A$5:$DS$385,108,FALSE),"")</f>
        <v>2679</v>
      </c>
      <c r="BC79" s="37"/>
      <c r="BD79" s="37">
        <f>IF(VLOOKUP(CONCATENATE($AF$6," ",BD$9),'-RÅDATA_KVARTAL-'!$A$5:$DS$385,108,FALSE)&gt;0,VLOOKUP(CONCATENATE($AF$6," ",BD$9),'-RÅDATA_KVARTAL-'!$A$5:$DS$385,108,FALSE),"")</f>
        <v>43677</v>
      </c>
      <c r="BE79" s="147"/>
      <c r="BF79" s="146"/>
      <c r="BG79" s="37">
        <f>IF(VLOOKUP(CONCATENATE($BG$6," ",BG$9),'-RÅDATA_KVARTAL-'!$A$5:$DS$385,108,FALSE)&gt;0,VLOOKUP(CONCATENATE($BG$6," ",BG$9),'-RÅDATA_KVARTAL-'!$A$5:$DS$385,108,FALSE),"")</f>
        <v>3688</v>
      </c>
      <c r="BH79" s="37"/>
      <c r="BI79" s="37">
        <f>IF(VLOOKUP(CONCATENATE($BG$6," ",BI$9),'-RÅDATA_KVARTAL-'!$A$5:$DS$385,108,FALSE)&gt;0,VLOOKUP(CONCATENATE($BG$6," ",BI$9),'-RÅDATA_KVARTAL-'!$A$5:$DS$385,108,FALSE),"")</f>
        <v>3428</v>
      </c>
      <c r="BJ79" s="37"/>
      <c r="BK79" s="37">
        <f>IF(VLOOKUP(CONCATENATE($BG$6," ",BK$9),'-RÅDATA_KVARTAL-'!$A$5:$DS$385,108,FALSE)&gt;0,VLOOKUP(CONCATENATE($BG$6," ",BK$9),'-RÅDATA_KVARTAL-'!$A$5:$DS$385,108,FALSE),"")</f>
        <v>3155</v>
      </c>
      <c r="BL79" s="37"/>
      <c r="BM79" s="37">
        <f>IF(VLOOKUP(CONCATENATE($BG$6," ",BM$9),'-RÅDATA_KVARTAL-'!$A$5:$DS$385,108,FALSE)&gt;0,VLOOKUP(CONCATENATE($BG$6," ",BM$9),'-RÅDATA_KVARTAL-'!$A$5:$DS$385,108,FALSE),"")</f>
        <v>3613</v>
      </c>
      <c r="BN79" s="37"/>
      <c r="BO79" s="37">
        <f>IF(VLOOKUP(CONCATENATE($BG$6," ",BO$9),'-RÅDATA_KVARTAL-'!$A$5:$DS$385,108,FALSE)&gt;0,VLOOKUP(CONCATENATE($BG$6," ",BO$9),'-RÅDATA_KVARTAL-'!$A$5:$DS$385,108,FALSE),"")</f>
        <v>3068</v>
      </c>
      <c r="BP79" s="37"/>
      <c r="BQ79" s="37">
        <f>IF(VLOOKUP(CONCATENATE($BG$6," ",BQ$9),'-RÅDATA_KVARTAL-'!$A$5:$DS$385,108,FALSE)&gt;0,VLOOKUP(CONCATENATE($BG$6," ",BQ$9),'-RÅDATA_KVARTAL-'!$A$5:$DS$385,108,FALSE),"")</f>
        <v>3543</v>
      </c>
      <c r="BR79" s="37"/>
      <c r="BS79" s="37">
        <f>IF(VLOOKUP(CONCATENATE($BG$6," ",BS$9),'-RÅDATA_KVARTAL-'!$A$5:$DS$385,108,FALSE)&gt;0,VLOOKUP(CONCATENATE($BG$6," ",BS$9),'-RÅDATA_KVARTAL-'!$A$5:$DS$385,108,FALSE),"")</f>
        <v>3262</v>
      </c>
      <c r="BT79" s="37"/>
      <c r="BU79" s="37">
        <f>IF(VLOOKUP(CONCATENATE($BG$6," ",BU$9),'-RÅDATA_KVARTAL-'!$A$5:$DS$385,108,FALSE)&gt;0,VLOOKUP(CONCATENATE($BG$6," ",BU$9),'-RÅDATA_KVARTAL-'!$A$5:$DS$385,108,FALSE),"")</f>
        <v>3767</v>
      </c>
      <c r="BV79" s="37"/>
      <c r="BW79" s="37">
        <f>IF(VLOOKUP(CONCATENATE($BG$6," ",BW$9),'-RÅDATA_KVARTAL-'!$A$5:$DS$385,108,FALSE)&gt;0,VLOOKUP(CONCATENATE($BG$6," ",BW$9),'-RÅDATA_KVARTAL-'!$A$5:$DS$385,108,FALSE),"")</f>
        <v>3690</v>
      </c>
      <c r="BX79" s="37"/>
      <c r="BY79" s="37">
        <f>IF(VLOOKUP(CONCATENATE($BG$6," ",BY$9),'-RÅDATA_KVARTAL-'!$A$5:$DS$385,108,FALSE)&gt;0,VLOOKUP(CONCATENATE($BG$6," ",BY$9),'-RÅDATA_KVARTAL-'!$A$5:$DS$385,108,FALSE),"")</f>
        <v>3833</v>
      </c>
      <c r="BZ79" s="37"/>
      <c r="CA79" s="37">
        <f>IF(VLOOKUP(CONCATENATE($BG$6," ",CA$9),'-RÅDATA_KVARTAL-'!$A$5:$DS$385,108,FALSE)&gt;0,VLOOKUP(CONCATENATE($BG$6," ",CA$9),'-RÅDATA_KVARTAL-'!$A$5:$DS$385,108,FALSE),"")</f>
        <v>4034</v>
      </c>
      <c r="CB79" s="37"/>
      <c r="CC79" s="37">
        <f>IF(VLOOKUP(CONCATENATE($BG$6," ",CC$9),'-RÅDATA_KVARTAL-'!$A$5:$DS$385,108,FALSE)&gt;0,VLOOKUP(CONCATENATE($BG$6," ",CC$9),'-RÅDATA_KVARTAL-'!$A$5:$DS$385,108,FALSE),"")</f>
        <v>4229</v>
      </c>
      <c r="CD79" s="37"/>
      <c r="CE79" s="37">
        <f>IF(VLOOKUP(CONCATENATE($BG$6," ",CE$9),'-RÅDATA_KVARTAL-'!$A$5:$DS$385,108,FALSE)&gt;0,VLOOKUP(CONCATENATE($BG$6," ",CE$9),'-RÅDATA_KVARTAL-'!$A$5:$DS$385,108,FALSE),"")</f>
        <v>43310</v>
      </c>
      <c r="CF79" s="147"/>
      <c r="CG79" s="146"/>
      <c r="CH79" s="37">
        <f>IF(VLOOKUP(CONCATENATE($CH$6," ",CH$9),'-RÅDATA_KVARTAL-'!$A$5:$DS$385,108,FALSE)&gt;0,VLOOKUP(CONCATENATE($CH$6," ",CH$9),'-RÅDATA_KVARTAL-'!$A$5:$DS$385,108,FALSE),"")</f>
        <v>5297</v>
      </c>
      <c r="CI79" s="37"/>
      <c r="CJ79" s="37">
        <f>IF(VLOOKUP(CONCATENATE($CH$6," ",CJ$9),'-RÅDATA_KVARTAL-'!$A$5:$DS$385,108,FALSE)&gt;0,VLOOKUP(CONCATENATE($CH$6," ",CJ$9),'-RÅDATA_KVARTAL-'!$A$5:$DS$385,108,FALSE),"")</f>
        <v>3250</v>
      </c>
      <c r="CK79" s="37"/>
      <c r="CL79" s="37">
        <f>IF(VLOOKUP(CONCATENATE($CH$6," ",CL$9),'-RÅDATA_KVARTAL-'!$A$5:$DS$385,108,FALSE)&gt;0,VLOOKUP(CONCATENATE($CH$6," ",CL$9),'-RÅDATA_KVARTAL-'!$A$5:$DS$385,108,FALSE),"")</f>
        <v>3179</v>
      </c>
      <c r="CM79" s="37"/>
      <c r="CN79" s="37">
        <f>IF(VLOOKUP(CONCATENATE($CH$6," ",CN$9),'-RÅDATA_KVARTAL-'!$A$5:$DS$385,108,FALSE)&gt;0,VLOOKUP(CONCATENATE($CH$6," ",CN$9),'-RÅDATA_KVARTAL-'!$A$5:$DS$385,108,FALSE),"")</f>
        <v>2918</v>
      </c>
      <c r="CO79" s="37"/>
      <c r="CP79" s="37">
        <f>IF(VLOOKUP(CONCATENATE($CH$6," ",CP$9),'-RÅDATA_KVARTAL-'!$A$5:$DS$385,108,FALSE)&gt;0,VLOOKUP(CONCATENATE($CH$6," ",CP$9),'-RÅDATA_KVARTAL-'!$A$5:$DS$385,108,FALSE),"")</f>
        <v>3408</v>
      </c>
      <c r="CQ79" s="37"/>
      <c r="CR79" s="37">
        <f>IF(VLOOKUP(CONCATENATE($CH$6," ",CR$9),'-RÅDATA_KVARTAL-'!$A$5:$DS$385,108,FALSE)&gt;0,VLOOKUP(CONCATENATE($CH$6," ",CR$9),'-RÅDATA_KVARTAL-'!$A$5:$DS$385,108,FALSE),"")</f>
        <v>3667</v>
      </c>
      <c r="CS79" s="37"/>
      <c r="CT79" s="37">
        <f>IF(VLOOKUP(CONCATENATE($CH$6," ",CT$9),'-RÅDATA_KVARTAL-'!$A$5:$DS$385,108,FALSE)&gt;0,VLOOKUP(CONCATENATE($CH$6," ",CT$9),'-RÅDATA_KVARTAL-'!$A$5:$DS$385,108,FALSE),"")</f>
        <v>2688</v>
      </c>
      <c r="CU79" s="37"/>
      <c r="CV79" s="37">
        <f>IF(VLOOKUP(CONCATENATE($CH$6," ",CV$9),'-RÅDATA_KVARTAL-'!$A$5:$DS$385,108,FALSE)&gt;0,VLOOKUP(CONCATENATE($CH$6," ",CV$9),'-RÅDATA_KVARTAL-'!$A$5:$DS$385,108,FALSE),"")</f>
        <v>3172</v>
      </c>
      <c r="CW79" s="37"/>
      <c r="CX79" s="37">
        <f>IF(VLOOKUP(CONCATENATE($CH$6," ",CX$9),'-RÅDATA_KVARTAL-'!$A$5:$DS$385,108,FALSE)&gt;0,VLOOKUP(CONCATENATE($CH$6," ",CX$9),'-RÅDATA_KVARTAL-'!$A$5:$DS$385,108,FALSE),"")</f>
        <v>3871</v>
      </c>
      <c r="CY79" s="37"/>
      <c r="CZ79" s="37">
        <f>IF(VLOOKUP(CONCATENATE($CH$6," ",CZ$9),'-RÅDATA_KVARTAL-'!$A$5:$DS$385,108,FALSE)&gt;0,VLOOKUP(CONCATENATE($CH$6," ",CZ$9),'-RÅDATA_KVARTAL-'!$A$5:$DS$385,108,FALSE),"")</f>
        <v>4262</v>
      </c>
      <c r="DA79" s="37"/>
      <c r="DB79" s="37">
        <f>IF(VLOOKUP(CONCATENATE($CH$6," ",DB$9),'-RÅDATA_KVARTAL-'!$A$5:$DS$385,108,FALSE)&gt;0,VLOOKUP(CONCATENATE($CH$6," ",DB$9),'-RÅDATA_KVARTAL-'!$A$5:$DS$385,108,FALSE),"")</f>
        <v>5687</v>
      </c>
      <c r="DC79" s="37"/>
      <c r="DD79" s="37">
        <f>IF(VLOOKUP(CONCATENATE($CH$6," ",DD$9),'-RÅDATA_KVARTAL-'!$A$5:$DS$385,108,FALSE)&gt;0,VLOOKUP(CONCATENATE($CH$6," ",DD$9),'-RÅDATA_KVARTAL-'!$A$5:$DS$385,108,FALSE),"")</f>
        <v>3389</v>
      </c>
      <c r="DE79" s="37"/>
      <c r="DF79" s="37">
        <f>IF(VLOOKUP(CONCATENATE($CH$6," ",DF$9),'-RÅDATA_KVARTAL-'!$A$5:$DS$385,108,FALSE)&gt;0,VLOOKUP(CONCATENATE($CH$6," ",DF$9),'-RÅDATA_KVARTAL-'!$A$5:$DS$385,108,FALSE),"")</f>
        <v>44788</v>
      </c>
      <c r="DG79" s="147"/>
      <c r="DH79" s="146"/>
      <c r="DI79" s="37">
        <f>IF(VLOOKUP(CONCATENATE($DI$6," ",DI$9),'-RÅDATA_KVARTAL-'!$A$5:$DS$385,108,FALSE)&gt;0,VLOOKUP(CONCATENATE($DI$6," ",DI$9),'-RÅDATA_KVARTAL-'!$A$5:$DS$385,108,FALSE),"")</f>
        <v>3819</v>
      </c>
      <c r="DJ79" s="37"/>
      <c r="DK79" s="37">
        <f>IF(VLOOKUP(CONCATENATE($DI$6," ",DK$9),'-RÅDATA_KVARTAL-'!$A$5:$DS$385,108,FALSE)&gt;0,VLOOKUP(CONCATENATE($DI$6," ",DK$9),'-RÅDATA_KVARTAL-'!$A$5:$DS$385,108,FALSE),"")</f>
        <v>3165</v>
      </c>
      <c r="DL79" s="37"/>
      <c r="DM79" s="37">
        <f>IF(VLOOKUP(CONCATENATE($DI$6," ",DM$9),'-RÅDATA_KVARTAL-'!$A$5:$DS$385,108,FALSE)&gt;0,VLOOKUP(CONCATENATE($DI$6," ",DM$9),'-RÅDATA_KVARTAL-'!$A$5:$DS$385,108,FALSE),"")</f>
        <v>3332</v>
      </c>
      <c r="DN79" s="37"/>
      <c r="DO79" s="37">
        <f>IF(VLOOKUP(CONCATENATE($DI$6," ",DO$9),'-RÅDATA_KVARTAL-'!$A$5:$DS$385,108,FALSE)&gt;0,VLOOKUP(CONCATENATE($DI$6," ",DO$9),'-RÅDATA_KVARTAL-'!$A$5:$DS$385,108,FALSE),"")</f>
        <v>4087</v>
      </c>
      <c r="DP79" s="37"/>
      <c r="DQ79" s="37">
        <f>IF(VLOOKUP(CONCATENATE($DI$6," ",DQ$9),'-RÅDATA_KVARTAL-'!$A$5:$DS$385,108,FALSE)&gt;0,VLOOKUP(CONCATENATE($DI$6," ",DQ$9),'-RÅDATA_KVARTAL-'!$A$5:$DS$385,108,FALSE),"")</f>
        <v>5226</v>
      </c>
      <c r="DR79" s="37"/>
      <c r="DS79" s="37">
        <f>IF(VLOOKUP(CONCATENATE($DI$6," ",DS$9),'-RÅDATA_KVARTAL-'!$A$5:$DS$385,108,FALSE)&gt;0,VLOOKUP(CONCATENATE($DI$6," ",DS$9),'-RÅDATA_KVARTAL-'!$A$5:$DS$385,108,FALSE),"")</f>
        <v>4101</v>
      </c>
      <c r="DT79" s="37"/>
      <c r="DU79" s="37" t="str">
        <f>IF(VLOOKUP(CONCATENATE($DI$6," ",DU$9),'-RÅDATA_KVARTAL-'!$A$5:$DS$385,108,FALSE)&gt;0,VLOOKUP(CONCATENATE($DI$6," ",DU$9),'-RÅDATA_KVARTAL-'!$A$5:$DS$385,108,FALSE),"")</f>
        <v/>
      </c>
      <c r="DV79" s="37"/>
      <c r="DW79" s="37" t="str">
        <f>IF(VLOOKUP(CONCATENATE($DI$6," ",DW$9),'-RÅDATA_KVARTAL-'!$A$5:$DS$385,108,FALSE)&gt;0,VLOOKUP(CONCATENATE($DI$6," ",DW$9),'-RÅDATA_KVARTAL-'!$A$5:$DS$385,108,FALSE),"")</f>
        <v/>
      </c>
      <c r="DX79" s="37"/>
      <c r="DY79" s="37" t="str">
        <f>IF(VLOOKUP(CONCATENATE($DI$6," ",DY$9),'-RÅDATA_KVARTAL-'!$A$5:$DS$385,108,FALSE)&gt;0,VLOOKUP(CONCATENATE($DI$6," ",DY$9),'-RÅDATA_KVARTAL-'!$A$5:$DS$385,108,FALSE),"")</f>
        <v/>
      </c>
      <c r="DZ79" s="37"/>
      <c r="EA79" s="37" t="str">
        <f>IF(VLOOKUP(CONCATENATE($DI$6," ",EA$9),'-RÅDATA_KVARTAL-'!$A$5:$DS$385,108,FALSE)&gt;0,VLOOKUP(CONCATENATE($DI$6," ",EA$9),'-RÅDATA_KVARTAL-'!$A$5:$DS$385,108,FALSE),"")</f>
        <v/>
      </c>
      <c r="EB79" s="37"/>
      <c r="EC79" s="37" t="str">
        <f>IF(VLOOKUP(CONCATENATE($DI$6," ",EC$9),'-RÅDATA_KVARTAL-'!$A$5:$DS$385,108,FALSE)&gt;0,VLOOKUP(CONCATENATE($DI$6," ",EC$9),'-RÅDATA_KVARTAL-'!$A$5:$DS$385,108,FALSE),"")</f>
        <v/>
      </c>
      <c r="ED79" s="37"/>
      <c r="EE79" s="37" t="str">
        <f>IF(VLOOKUP(CONCATENATE($DI$6," ",EE$9),'-RÅDATA_KVARTAL-'!$A$5:$DS$385,108,FALSE)&gt;0,VLOOKUP(CONCATENATE($DI$6," ",EE$9),'-RÅDATA_KVARTAL-'!$A$5:$DS$385,108,FALSE),"")</f>
        <v/>
      </c>
      <c r="EF79" s="37"/>
      <c r="EG79" s="37">
        <f>IF(VLOOKUP(CONCATENATE($DI$6," ",EG$9),'-RÅDATA_KVARTAL-'!$A$5:$DS$385,108,FALSE)&gt;0,VLOOKUP(CONCATENATE($DI$6," ",EG$9),'-RÅDATA_KVARTAL-'!$A$5:$DS$385,108,FALSE),"")</f>
        <v>23730</v>
      </c>
      <c r="EH79" s="147"/>
      <c r="EI79" s="146"/>
      <c r="EJ79" s="37" t="str">
        <f>IF(VLOOKUP(CONCATENATE($EJ$6," ",EJ$9),'-RÅDATA_KVARTAL-'!$A$5:$DS$385,108,FALSE)&gt;0,VLOOKUP(CONCATENATE($EJ$6," ",EJ$9),'-RÅDATA_KVARTAL-'!$A$5:$DS$385,108,FALSE),"")</f>
        <v/>
      </c>
      <c r="EK79" s="37"/>
      <c r="EL79" s="37" t="str">
        <f>IF(VLOOKUP(CONCATENATE($EJ$6," ",EL$9),'-RÅDATA_KVARTAL-'!$A$5:$DS$385,108,FALSE)&gt;0,VLOOKUP(CONCATENATE($EJ$6," ",EL$9),'-RÅDATA_KVARTAL-'!$A$5:$DS$385,108,FALSE),"")</f>
        <v/>
      </c>
      <c r="EM79" s="37"/>
      <c r="EN79" s="37" t="str">
        <f>IF(VLOOKUP(CONCATENATE($EJ$6," ",EN$9),'-RÅDATA_KVARTAL-'!$A$5:$DS$385,108,FALSE)&gt;0,VLOOKUP(CONCATENATE($EJ$6," ",EN$9),'-RÅDATA_KVARTAL-'!$A$5:$DS$385,108,FALSE),"")</f>
        <v/>
      </c>
      <c r="EO79" s="37"/>
      <c r="EP79" s="37" t="str">
        <f>IF(VLOOKUP(CONCATENATE($EJ$6," ",EP$9),'-RÅDATA_KVARTAL-'!$A$5:$DS$385,108,FALSE)&gt;0,VLOOKUP(CONCATENATE($EJ$6," ",EP$9),'-RÅDATA_KVARTAL-'!$A$5:$DS$385,108,FALSE),"")</f>
        <v/>
      </c>
      <c r="EQ79" s="37"/>
      <c r="ER79" s="37" t="str">
        <f>IF(VLOOKUP(CONCATENATE($EJ$6," ",ER$9),'-RÅDATA_KVARTAL-'!$A$5:$DS$385,108,FALSE)&gt;0,VLOOKUP(CONCATENATE($EJ$6," ",ER$9),'-RÅDATA_KVARTAL-'!$A$5:$DS$385,108,FALSE),"")</f>
        <v/>
      </c>
      <c r="ES79" s="37"/>
      <c r="ET79" s="37" t="str">
        <f>IF(VLOOKUP(CONCATENATE($EJ$6," ",ET$9),'-RÅDATA_KVARTAL-'!$A$5:$DS$385,108,FALSE)&gt;0,VLOOKUP(CONCATENATE($EJ$6," ",ET$9),'-RÅDATA_KVARTAL-'!$A$5:$DS$385,108,FALSE),"")</f>
        <v/>
      </c>
      <c r="EU79" s="37"/>
      <c r="EV79" s="37" t="str">
        <f>IF(VLOOKUP(CONCATENATE($EJ$6," ",EV$9),'-RÅDATA_KVARTAL-'!$A$5:$DS$385,108,FALSE)&gt;0,VLOOKUP(CONCATENATE($EJ$6," ",EV$9),'-RÅDATA_KVARTAL-'!$A$5:$DS$385,108,FALSE),"")</f>
        <v/>
      </c>
      <c r="EW79" s="37"/>
      <c r="EX79" s="37" t="str">
        <f>IF(VLOOKUP(CONCATENATE($EJ$6," ",EX$9),'-RÅDATA_KVARTAL-'!$A$5:$DS$385,108,FALSE)&gt;0,VLOOKUP(CONCATENATE($EJ$6," ",EX$9),'-RÅDATA_KVARTAL-'!$A$5:$DS$385,108,FALSE),"")</f>
        <v/>
      </c>
      <c r="EY79" s="37"/>
      <c r="EZ79" s="37" t="str">
        <f>IF(VLOOKUP(CONCATENATE($EJ$6," ",EZ$9),'-RÅDATA_KVARTAL-'!$A$5:$DS$385,108,FALSE)&gt;0,VLOOKUP(CONCATENATE($EJ$6," ",EZ$9),'-RÅDATA_KVARTAL-'!$A$5:$DS$385,108,FALSE),"")</f>
        <v/>
      </c>
      <c r="FA79" s="37"/>
      <c r="FB79" s="37" t="str">
        <f>IF(VLOOKUP(CONCATENATE($EJ$6," ",FB$9),'-RÅDATA_KVARTAL-'!$A$5:$DS$385,108,FALSE)&gt;0,VLOOKUP(CONCATENATE($EJ$6," ",FB$9),'-RÅDATA_KVARTAL-'!$A$5:$DS$385,108,FALSE),"")</f>
        <v/>
      </c>
      <c r="FC79" s="37"/>
      <c r="FD79" s="37" t="str">
        <f>IF(VLOOKUP(CONCATENATE($EJ$6," ",FD$9),'-RÅDATA_KVARTAL-'!$A$5:$DS$385,108,FALSE)&gt;0,VLOOKUP(CONCATENATE($EJ$6," ",FD$9),'-RÅDATA_KVARTAL-'!$A$5:$DS$385,108,FALSE),"")</f>
        <v/>
      </c>
      <c r="FE79" s="37"/>
      <c r="FF79" s="37" t="str">
        <f>IF(VLOOKUP(CONCATENATE($EJ$6," ",FF$9),'-RÅDATA_KVARTAL-'!$A$5:$DS$385,108,FALSE)&gt;0,VLOOKUP(CONCATENATE($EJ$6," ",FF$9),'-RÅDATA_KVARTAL-'!$A$5:$DS$385,108,FALSE),"")</f>
        <v/>
      </c>
      <c r="FG79" s="37"/>
      <c r="FH79" s="37" t="str">
        <f>IF(VLOOKUP(CONCATENATE($EJ$6," ",FH$9),'-RÅDATA_KVARTAL-'!$A$5:$DS$385,108,FALSE)&gt;0,VLOOKUP(CONCATENATE($EJ$6," ",FH$9),'-RÅDATA_KVARTAL-'!$A$5:$DS$385,108,FALSE),"")</f>
        <v/>
      </c>
      <c r="FI79" s="147"/>
      <c r="FJ79" s="146"/>
      <c r="FK79" s="37" t="str">
        <f>IF(VLOOKUP(CONCATENATE($FK$6," ",FK$9),'-RÅDATA_KVARTAL-'!$A$5:$DS$385,108,FALSE)&gt;0,VLOOKUP(CONCATENATE($FK$6," ",FK$9),'-RÅDATA_KVARTAL-'!$A$5:$DS$385,108,FALSE),"")</f>
        <v/>
      </c>
      <c r="FL79" s="37"/>
      <c r="FM79" s="37" t="str">
        <f>IF(VLOOKUP(CONCATENATE($FK$6," ",FM$9),'-RÅDATA_KVARTAL-'!$A$5:$DS$385,108,FALSE)&gt;0,VLOOKUP(CONCATENATE($FK$6," ",FM$9),'-RÅDATA_KVARTAL-'!$A$5:$DS$385,108,FALSE),"")</f>
        <v/>
      </c>
      <c r="FN79" s="37"/>
      <c r="FO79" s="37" t="str">
        <f>IF(VLOOKUP(CONCATENATE($FK$6," ",FO$9),'-RÅDATA_KVARTAL-'!$A$5:$DS$385,108,FALSE)&gt;0,VLOOKUP(CONCATENATE($FK$6," ",FO$9),'-RÅDATA_KVARTAL-'!$A$5:$DS$385,108,FALSE),"")</f>
        <v/>
      </c>
      <c r="FP79" s="37"/>
      <c r="FQ79" s="37" t="str">
        <f>IF(VLOOKUP(CONCATENATE($FK$6," ",FQ$9),'-RÅDATA_KVARTAL-'!$A$5:$DS$385,108,FALSE)&gt;0,VLOOKUP(CONCATENATE($FK$6," ",FQ$9),'-RÅDATA_KVARTAL-'!$A$5:$DS$385,108,FALSE),"")</f>
        <v/>
      </c>
      <c r="FR79" s="37"/>
      <c r="FS79" s="37" t="str">
        <f>IF(VLOOKUP(CONCATENATE($FK$6," ",FS$9),'-RÅDATA_KVARTAL-'!$A$5:$DS$385,108,FALSE)&gt;0,VLOOKUP(CONCATENATE($FK$6," ",FS$9),'-RÅDATA_KVARTAL-'!$A$5:$DS$385,108,FALSE),"")</f>
        <v/>
      </c>
      <c r="FT79" s="37"/>
      <c r="FU79" s="37" t="str">
        <f>IF(VLOOKUP(CONCATENATE($FK$6," ",FU$9),'-RÅDATA_KVARTAL-'!$A$5:$DS$385,108,FALSE)&gt;0,VLOOKUP(CONCATENATE($FK$6," ",FU$9),'-RÅDATA_KVARTAL-'!$A$5:$DS$385,108,FALSE),"")</f>
        <v/>
      </c>
      <c r="FV79" s="37"/>
      <c r="FW79" s="37" t="str">
        <f>IF(VLOOKUP(CONCATENATE($FK$6," ",FW$9),'-RÅDATA_KVARTAL-'!$A$5:$DS$385,108,FALSE)&gt;0,VLOOKUP(CONCATENATE($FK$6," ",FW$9),'-RÅDATA_KVARTAL-'!$A$5:$DS$385,108,FALSE),"")</f>
        <v/>
      </c>
      <c r="FX79" s="37"/>
      <c r="FY79" s="37" t="str">
        <f>IF(VLOOKUP(CONCATENATE($FK$6," ",FY$9),'-RÅDATA_KVARTAL-'!$A$5:$DS$385,108,FALSE)&gt;0,VLOOKUP(CONCATENATE($FK$6," ",FY$9),'-RÅDATA_KVARTAL-'!$A$5:$DS$385,108,FALSE),"")</f>
        <v/>
      </c>
      <c r="FZ79" s="37"/>
      <c r="GA79" s="37" t="str">
        <f>IF(VLOOKUP(CONCATENATE($FK$6," ",GA$9),'-RÅDATA_KVARTAL-'!$A$5:$DS$385,108,FALSE)&gt;0,VLOOKUP(CONCATENATE($FK$6," ",GA$9),'-RÅDATA_KVARTAL-'!$A$5:$DS$385,108,FALSE),"")</f>
        <v/>
      </c>
      <c r="GB79" s="37"/>
      <c r="GC79" s="37" t="str">
        <f>IF(VLOOKUP(CONCATENATE($FK$6," ",GC$9),'-RÅDATA_KVARTAL-'!$A$5:$DS$385,108,FALSE)&gt;0,VLOOKUP(CONCATENATE($FK$6," ",GC$9),'-RÅDATA_KVARTAL-'!$A$5:$DS$385,108,FALSE),"")</f>
        <v/>
      </c>
      <c r="GD79" s="37"/>
      <c r="GE79" s="37" t="str">
        <f>IF(VLOOKUP(CONCATENATE($FK$6," ",GE$9),'-RÅDATA_KVARTAL-'!$A$5:$DS$385,108,FALSE)&gt;0,VLOOKUP(CONCATENATE($FK$6," ",GE$9),'-RÅDATA_KVARTAL-'!$A$5:$DS$385,108,FALSE),"")</f>
        <v/>
      </c>
      <c r="GF79" s="37"/>
      <c r="GG79" s="37" t="str">
        <f>IF(VLOOKUP(CONCATENATE($FK$6," ",GG$9),'-RÅDATA_KVARTAL-'!$A$5:$DS$385,108,FALSE)&gt;0,VLOOKUP(CONCATENATE($FK$6," ",GG$9),'-RÅDATA_KVARTAL-'!$A$5:$DS$385,108,FALSE),"")</f>
        <v/>
      </c>
      <c r="GH79" s="37"/>
      <c r="GI79" s="37" t="str">
        <f>IF(VLOOKUP(CONCATENATE($FK$6," ",GI$9),'-RÅDATA_KVARTAL-'!$A$5:$DS$385,108,FALSE)&gt;0,VLOOKUP(CONCATENATE($FK$6," ",GI$9),'-RÅDATA_KVARTAL-'!$A$5:$DS$385,108,FALSE),"")</f>
        <v/>
      </c>
      <c r="GJ79" s="147"/>
      <c r="GK79" s="146"/>
      <c r="GL79" s="37" t="str">
        <f>IF(VLOOKUP(CONCATENATE($GL$6," ",GL$9),'-RÅDATA_KVARTAL-'!$A$5:$DS$385,108,FALSE)&gt;0,VLOOKUP(CONCATENATE($GL$6," ",GL$9),'-RÅDATA_KVARTAL-'!$A$5:$DS$385,108,FALSE),"")</f>
        <v/>
      </c>
      <c r="GM79" s="37"/>
      <c r="GN79" s="37" t="str">
        <f>IF(VLOOKUP(CONCATENATE($GL$6," ",GN$9),'-RÅDATA_KVARTAL-'!$A$5:$DS$385,108,FALSE)&gt;0,VLOOKUP(CONCATENATE($GL$6," ",GN$9),'-RÅDATA_KVARTAL-'!$A$5:$DS$385,108,FALSE),"")</f>
        <v/>
      </c>
      <c r="GO79" s="37"/>
      <c r="GP79" s="37" t="str">
        <f>IF(VLOOKUP(CONCATENATE($GL$6," ",GP$9),'-RÅDATA_KVARTAL-'!$A$5:$DS$385,108,FALSE)&gt;0,VLOOKUP(CONCATENATE($GL$6," ",GP$9),'-RÅDATA_KVARTAL-'!$A$5:$DS$385,108,FALSE),"")</f>
        <v/>
      </c>
      <c r="GQ79" s="37"/>
      <c r="GR79" s="37" t="str">
        <f>IF(VLOOKUP(CONCATENATE($GL$6," ",GR$9),'-RÅDATA_KVARTAL-'!$A$5:$DS$385,108,FALSE)&gt;0,VLOOKUP(CONCATENATE($GL$6," ",GR$9),'-RÅDATA_KVARTAL-'!$A$5:$DS$385,108,FALSE),"")</f>
        <v/>
      </c>
      <c r="GS79" s="37"/>
      <c r="GT79" s="37" t="str">
        <f>IF(VLOOKUP(CONCATENATE($GL$6," ",GT$9),'-RÅDATA_KVARTAL-'!$A$5:$DS$385,108,FALSE)&gt;0,VLOOKUP(CONCATENATE($GL$6," ",GT$9),'-RÅDATA_KVARTAL-'!$A$5:$DS$385,108,FALSE),"")</f>
        <v/>
      </c>
      <c r="GU79" s="37"/>
      <c r="GV79" s="37" t="str">
        <f>IF(VLOOKUP(CONCATENATE($GL$6," ",GV$9),'-RÅDATA_KVARTAL-'!$A$5:$DS$385,108,FALSE)&gt;0,VLOOKUP(CONCATENATE($GL$6," ",GV$9),'-RÅDATA_KVARTAL-'!$A$5:$DS$385,108,FALSE),"")</f>
        <v/>
      </c>
      <c r="GW79" s="37"/>
      <c r="GX79" s="37" t="str">
        <f>IF(VLOOKUP(CONCATENATE($GL$6," ",GX$9),'-RÅDATA_KVARTAL-'!$A$5:$DS$385,108,FALSE)&gt;0,VLOOKUP(CONCATENATE($GL$6," ",GX$9),'-RÅDATA_KVARTAL-'!$A$5:$DS$385,108,FALSE),"")</f>
        <v/>
      </c>
      <c r="GY79" s="37"/>
      <c r="GZ79" s="37" t="str">
        <f>IF(VLOOKUP(CONCATENATE($GL$6," ",GZ$9),'-RÅDATA_KVARTAL-'!$A$5:$DS$385,108,FALSE)&gt;0,VLOOKUP(CONCATENATE($GL$6," ",GZ$9),'-RÅDATA_KVARTAL-'!$A$5:$DS$385,108,FALSE),"")</f>
        <v/>
      </c>
      <c r="HA79" s="37"/>
      <c r="HB79" s="37" t="str">
        <f>IF(VLOOKUP(CONCATENATE($GL$6," ",HB$9),'-RÅDATA_KVARTAL-'!$A$5:$DS$385,108,FALSE)&gt;0,VLOOKUP(CONCATENATE($GL$6," ",HB$9),'-RÅDATA_KVARTAL-'!$A$5:$DS$385,108,FALSE),"")</f>
        <v/>
      </c>
      <c r="HC79" s="37"/>
      <c r="HD79" s="37" t="str">
        <f>IF(VLOOKUP(CONCATENATE($GL$6," ",HD$9),'-RÅDATA_KVARTAL-'!$A$5:$DS$385,108,FALSE)&gt;0,VLOOKUP(CONCATENATE($GL$6," ",HD$9),'-RÅDATA_KVARTAL-'!$A$5:$DS$385,108,FALSE),"")</f>
        <v/>
      </c>
      <c r="HE79" s="37"/>
      <c r="HF79" s="37" t="str">
        <f>IF(VLOOKUP(CONCATENATE($GL$6," ",HF$9),'-RÅDATA_KVARTAL-'!$A$5:$DS$385,108,FALSE)&gt;0,VLOOKUP(CONCATENATE($GL$6," ",HF$9),'-RÅDATA_KVARTAL-'!$A$5:$DS$385,108,FALSE),"")</f>
        <v/>
      </c>
      <c r="HG79" s="37"/>
      <c r="HH79" s="37" t="str">
        <f>IF(VLOOKUP(CONCATENATE($GL$6," ",HH$9),'-RÅDATA_KVARTAL-'!$A$5:$DS$385,108,FALSE)&gt;0,VLOOKUP(CONCATENATE($GL$6," ",HH$9),'-RÅDATA_KVARTAL-'!$A$5:$DS$385,108,FALSE),"")</f>
        <v/>
      </c>
      <c r="HI79" s="37"/>
      <c r="HJ79" s="37" t="str">
        <f>IF(VLOOKUP(CONCATENATE($GL$6," ",HJ$9),'-RÅDATA_KVARTAL-'!$A$5:$DS$385,108,FALSE)&gt;0,VLOOKUP(CONCATENATE($GL$6," ",HJ$9),'-RÅDATA_KVARTAL-'!$A$5:$DS$385,108,FALSE),"")</f>
        <v/>
      </c>
      <c r="HK79" s="147"/>
      <c r="HL79" s="148"/>
      <c r="HM79" s="116" t="s">
        <v>377</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389</v>
      </c>
      <c r="E81" s="37">
        <f>IF(VLOOKUP(CONCATENATE($E$6," ",E$9),'-RÅDATA_KVARTAL-'!$A$5:$DS$385,112,FALSE)&gt;0,VLOOKUP(CONCATENATE($E$6," ",E$9),'-RÅDATA_KVARTAL-'!$A$5:$DS$385,112,FALSE),"")</f>
        <v>3</v>
      </c>
      <c r="F81" s="37"/>
      <c r="G81" s="37">
        <f>IF(VLOOKUP(CONCATENATE($E$6," ",G$9),'-RÅDATA_KVARTAL-'!$A$5:$DS$385,112,FALSE)&gt;0,VLOOKUP(CONCATENATE($E$6," ",G$9),'-RÅDATA_KVARTAL-'!$A$5:$DS$385,112,FALSE),"")</f>
        <v>3</v>
      </c>
      <c r="H81" s="37"/>
      <c r="I81" s="37">
        <f>IF(VLOOKUP(CONCATENATE($E$6," ",I$9),'-RÅDATA_KVARTAL-'!$A$5:$DS$385,112,FALSE)&gt;0,VLOOKUP(CONCATENATE($E$6," ",I$9),'-RÅDATA_KVARTAL-'!$A$5:$DS$385,112,FALSE),"")</f>
        <v>3</v>
      </c>
      <c r="J81" s="37"/>
      <c r="K81" s="37">
        <f>IF(VLOOKUP(CONCATENATE($E$6," ",K$9),'-RÅDATA_KVARTAL-'!$A$5:$DS$385,112,FALSE)&gt;0,VLOOKUP(CONCATENATE($E$6," ",K$9),'-RÅDATA_KVARTAL-'!$A$5:$DS$385,112,FALSE),"")</f>
        <v>3</v>
      </c>
      <c r="L81" s="37"/>
      <c r="M81" s="37">
        <f>IF(VLOOKUP(CONCATENATE($E$6," ",M$9),'-RÅDATA_KVARTAL-'!$A$5:$DS$385,112,FALSE)&gt;0,VLOOKUP(CONCATENATE($E$6," ",M$9),'-RÅDATA_KVARTAL-'!$A$5:$DS$385,112,FALSE),"")</f>
        <v>3</v>
      </c>
      <c r="N81" s="37"/>
      <c r="O81" s="37">
        <f>IF(VLOOKUP(CONCATENATE($E$6," ",O$9),'-RÅDATA_KVARTAL-'!$A$5:$DS$385,112,FALSE)&gt;0,VLOOKUP(CONCATENATE($E$6," ",O$9),'-RÅDATA_KVARTAL-'!$A$5:$DS$385,112,FALSE),"")</f>
        <v>3</v>
      </c>
      <c r="P81" s="37"/>
      <c r="Q81" s="37">
        <f>IF(VLOOKUP(CONCATENATE($E$6," ",Q$9),'-RÅDATA_KVARTAL-'!$A$5:$DS$385,112,FALSE)&gt;0,VLOOKUP(CONCATENATE($E$6," ",Q$9),'-RÅDATA_KVARTAL-'!$A$5:$DS$385,112,FALSE),"")</f>
        <v>2</v>
      </c>
      <c r="R81" s="37"/>
      <c r="S81" s="37">
        <f>IF(VLOOKUP(CONCATENATE($E$6," ",S$9),'-RÅDATA_KVARTAL-'!$A$5:$DS$385,112,FALSE)&gt;0,VLOOKUP(CONCATENATE($E$6," ",S$9),'-RÅDATA_KVARTAL-'!$A$5:$DS$385,112,FALSE),"")</f>
        <v>2</v>
      </c>
      <c r="T81" s="37"/>
      <c r="U81" s="37">
        <f>IF(VLOOKUP(CONCATENATE($E$6," ",U$9),'-RÅDATA_KVARTAL-'!$A$5:$DS$385,112,FALSE)&gt;0,VLOOKUP(CONCATENATE($E$6," ",U$9),'-RÅDATA_KVARTAL-'!$A$5:$DS$385,112,FALSE),"")</f>
        <v>3</v>
      </c>
      <c r="V81" s="37"/>
      <c r="W81" s="37">
        <f>IF(VLOOKUP(CONCATENATE($E$6," ",W$9),'-RÅDATA_KVARTAL-'!$A$5:$DS$385,112,FALSE)&gt;0,VLOOKUP(CONCATENATE($E$6," ",W$9),'-RÅDATA_KVARTAL-'!$A$5:$DS$385,112,FALSE),"")</f>
        <v>3</v>
      </c>
      <c r="X81" s="37"/>
      <c r="Y81" s="37">
        <f>IF(VLOOKUP(CONCATENATE($E$6," ",Y$9),'-RÅDATA_KVARTAL-'!$A$5:$DS$385,112,FALSE)&gt;0,VLOOKUP(CONCATENATE($E$6," ",Y$9),'-RÅDATA_KVARTAL-'!$A$5:$DS$385,112,FALSE),"")</f>
        <v>3</v>
      </c>
      <c r="Z81" s="37"/>
      <c r="AA81" s="37">
        <f>IF(VLOOKUP(CONCATENATE($E$6," ",AA$9),'-RÅDATA_KVARTAL-'!$A$5:$DS$385,112,FALSE)&gt;0,VLOOKUP(CONCATENATE($E$6," ",AA$9),'-RÅDATA_KVARTAL-'!$A$5:$DS$385,112,FALSE),"")</f>
        <v>3</v>
      </c>
      <c r="AB81" s="37"/>
      <c r="AC81" s="37">
        <f>IF(VLOOKUP(CONCATENATE($E$6," ",AC$9),'-RÅDATA_KVARTAL-'!$A$5:$DS$385,112,FALSE)&gt;0,VLOOKUP(CONCATENATE($E$6," ",AC$9),'-RÅDATA_KVARTAL-'!$A$5:$DS$385,112,FALSE),"")</f>
        <v>2.8083986158977274</v>
      </c>
      <c r="AD81" s="106"/>
      <c r="AE81" s="106"/>
      <c r="AF81" s="37">
        <f>IF(VLOOKUP(CONCATENATE($AF$6," ",AF$9),'-RÅDATA_KVARTAL-'!$A$5:$DS$385,112,FALSE)&gt;0,VLOOKUP(CONCATENATE($AF$6," ",AF$9),'-RÅDATA_KVARTAL-'!$A$5:$DS$385,112,FALSE),"")</f>
        <v>3</v>
      </c>
      <c r="AG81" s="37"/>
      <c r="AH81" s="37">
        <f>IF(VLOOKUP(CONCATENATE($AF$6," ",AH$9),'-RÅDATA_KVARTAL-'!$A$5:$DS$385,112,FALSE)&gt;0,VLOOKUP(CONCATENATE($AF$6," ",AH$9),'-RÅDATA_KVARTAL-'!$A$5:$DS$385,112,FALSE),"")</f>
        <v>2</v>
      </c>
      <c r="AI81" s="37"/>
      <c r="AJ81" s="37">
        <f>IF(VLOOKUP(CONCATENATE($AF$6," ",AJ$9),'-RÅDATA_KVARTAL-'!$A$5:$DS$385,112,FALSE)&gt;0,VLOOKUP(CONCATENATE($AF$6," ",AJ$9),'-RÅDATA_KVARTAL-'!$A$5:$DS$385,112,FALSE),"")</f>
        <v>2</v>
      </c>
      <c r="AK81" s="37"/>
      <c r="AL81" s="37">
        <f>IF(VLOOKUP(CONCATENATE($AF$6," ",AL$9),'-RÅDATA_KVARTAL-'!$A$5:$DS$385,112,FALSE)&gt;0,VLOOKUP(CONCATENATE($AF$6," ",AL$9),'-RÅDATA_KVARTAL-'!$A$5:$DS$385,112,FALSE),"")</f>
        <v>2</v>
      </c>
      <c r="AM81" s="37"/>
      <c r="AN81" s="37">
        <f>IF(VLOOKUP(CONCATENATE($AF$6," ",AN$9),'-RÅDATA_KVARTAL-'!$A$5:$DS$385,112,FALSE)&gt;0,VLOOKUP(CONCATENATE($AF$6," ",AN$9),'-RÅDATA_KVARTAL-'!$A$5:$DS$385,112,FALSE),"")</f>
        <v>3</v>
      </c>
      <c r="AO81" s="37"/>
      <c r="AP81" s="37">
        <f>IF(VLOOKUP(CONCATENATE($AF$6," ",AP$9),'-RÅDATA_KVARTAL-'!$A$5:$DS$385,112,FALSE)&gt;0,VLOOKUP(CONCATENATE($AF$6," ",AP$9),'-RÅDATA_KVARTAL-'!$A$5:$DS$385,112,FALSE),"")</f>
        <v>5</v>
      </c>
      <c r="AQ81" s="37"/>
      <c r="AR81" s="37">
        <f>IF(VLOOKUP(CONCATENATE($AF$6," ",AR$9),'-RÅDATA_KVARTAL-'!$A$5:$DS$385,112,FALSE)&gt;0,VLOOKUP(CONCATENATE($AF$6," ",AR$9),'-RÅDATA_KVARTAL-'!$A$5:$DS$385,112,FALSE),"")</f>
        <v>4</v>
      </c>
      <c r="AS81" s="37"/>
      <c r="AT81" s="37">
        <f>IF(VLOOKUP(CONCATENATE($AF$6," ",AT$9),'-RÅDATA_KVARTAL-'!$A$5:$DS$385,112,FALSE)&gt;0,VLOOKUP(CONCATENATE($AF$6," ",AT$9),'-RÅDATA_KVARTAL-'!$A$5:$DS$385,112,FALSE),"")</f>
        <v>4</v>
      </c>
      <c r="AU81" s="37"/>
      <c r="AV81" s="37">
        <f>IF(VLOOKUP(CONCATENATE($AF$6," ",AV$9),'-RÅDATA_KVARTAL-'!$A$5:$DS$385,112,FALSE)&gt;0,VLOOKUP(CONCATENATE($AF$6," ",AV$9),'-RÅDATA_KVARTAL-'!$A$5:$DS$385,112,FALSE),"")</f>
        <v>3</v>
      </c>
      <c r="AW81" s="37"/>
      <c r="AX81" s="37">
        <f>IF(VLOOKUP(CONCATENATE($AF$6," ",AX$9),'-RÅDATA_KVARTAL-'!$A$5:$DS$385,112,FALSE)&gt;0,VLOOKUP(CONCATENATE($AF$6," ",AX$9),'-RÅDATA_KVARTAL-'!$A$5:$DS$385,112,FALSE),"")</f>
        <v>2</v>
      </c>
      <c r="AY81" s="37"/>
      <c r="AZ81" s="37">
        <f>IF(VLOOKUP(CONCATENATE($AF$6," ",AZ$9),'-RÅDATA_KVARTAL-'!$A$5:$DS$385,112,FALSE)&gt;0,VLOOKUP(CONCATENATE($AF$6," ",AZ$9),'-RÅDATA_KVARTAL-'!$A$5:$DS$385,112,FALSE),"")</f>
        <v>2</v>
      </c>
      <c r="BA81" s="37"/>
      <c r="BB81" s="37">
        <f>IF(VLOOKUP(CONCATENATE($AF$6," ",BB$9),'-RÅDATA_KVARTAL-'!$A$5:$DS$385,112,FALSE)&gt;0,VLOOKUP(CONCATENATE($AF$6," ",BB$9),'-RÅDATA_KVARTAL-'!$A$5:$DS$385,112,FALSE),"")</f>
        <v>2</v>
      </c>
      <c r="BC81" s="37"/>
      <c r="BD81" s="37">
        <f>IF(VLOOKUP(CONCATENATE($AF$6," ",BD$9),'-RÅDATA_KVARTAL-'!$A$5:$DS$385,112,FALSE)&gt;0,VLOOKUP(CONCATENATE($AF$6," ",BD$9),'-RÅDATA_KVARTAL-'!$A$5:$DS$385,112,FALSE),"")</f>
        <v>2.8458861154700301</v>
      </c>
      <c r="BE81" s="106"/>
      <c r="BF81" s="106"/>
      <c r="BG81" s="37">
        <f>IF(VLOOKUP(CONCATENATE($BG$6," ",BG$9),'-RÅDATA_KVARTAL-'!$A$5:$DS$385,112,FALSE)&gt;0,VLOOKUP(CONCATENATE($BG$6," ",BG$9),'-RÅDATA_KVARTAL-'!$A$5:$DS$385,112,FALSE),"")</f>
        <v>3</v>
      </c>
      <c r="BH81" s="37"/>
      <c r="BI81" s="37">
        <f>IF(VLOOKUP(CONCATENATE($BG$6," ",BI$9),'-RÅDATA_KVARTAL-'!$A$5:$DS$385,112,FALSE)&gt;0,VLOOKUP(CONCATENATE($BG$6," ",BI$9),'-RÅDATA_KVARTAL-'!$A$5:$DS$385,112,FALSE),"")</f>
        <v>3</v>
      </c>
      <c r="BJ81" s="37"/>
      <c r="BK81" s="37">
        <f>IF(VLOOKUP(CONCATENATE($BG$6," ",BK$9),'-RÅDATA_KVARTAL-'!$A$5:$DS$385,112,FALSE)&gt;0,VLOOKUP(CONCATENATE($BG$6," ",BK$9),'-RÅDATA_KVARTAL-'!$A$5:$DS$385,112,FALSE),"")</f>
        <v>2</v>
      </c>
      <c r="BL81" s="37"/>
      <c r="BM81" s="37">
        <f>IF(VLOOKUP(CONCATENATE($BG$6," ",BM$9),'-RÅDATA_KVARTAL-'!$A$5:$DS$385,112,FALSE)&gt;0,VLOOKUP(CONCATENATE($BG$6," ",BM$9),'-RÅDATA_KVARTAL-'!$A$5:$DS$385,112,FALSE),"")</f>
        <v>3</v>
      </c>
      <c r="BN81" s="37"/>
      <c r="BO81" s="37">
        <f>IF(VLOOKUP(CONCATENATE($BG$6," ",BO$9),'-RÅDATA_KVARTAL-'!$A$5:$DS$385,112,FALSE)&gt;0,VLOOKUP(CONCATENATE($BG$6," ",BO$9),'-RÅDATA_KVARTAL-'!$A$5:$DS$385,112,FALSE),"")</f>
        <v>2</v>
      </c>
      <c r="BP81" s="37"/>
      <c r="BQ81" s="37">
        <f>IF(VLOOKUP(CONCATENATE($BG$6," ",BQ$9),'-RÅDATA_KVARTAL-'!$A$5:$DS$385,112,FALSE)&gt;0,VLOOKUP(CONCATENATE($BG$6," ",BQ$9),'-RÅDATA_KVARTAL-'!$A$5:$DS$385,112,FALSE),"")</f>
        <v>3</v>
      </c>
      <c r="BR81" s="37"/>
      <c r="BS81" s="37">
        <f>IF(VLOOKUP(CONCATENATE($BG$6," ",BS$9),'-RÅDATA_KVARTAL-'!$A$5:$DS$385,112,FALSE)&gt;0,VLOOKUP(CONCATENATE($BG$6," ",BS$9),'-RÅDATA_KVARTAL-'!$A$5:$DS$385,112,FALSE),"")</f>
        <v>3</v>
      </c>
      <c r="BT81" s="37"/>
      <c r="BU81" s="37">
        <f>IF(VLOOKUP(CONCATENATE($BG$6," ",BU$9),'-RÅDATA_KVARTAL-'!$A$5:$DS$385,112,FALSE)&gt;0,VLOOKUP(CONCATENATE($BG$6," ",BU$9),'-RÅDATA_KVARTAL-'!$A$5:$DS$385,112,FALSE),"")</f>
        <v>3</v>
      </c>
      <c r="BV81" s="37"/>
      <c r="BW81" s="37">
        <f>IF(VLOOKUP(CONCATENATE($BG$6," ",BW$9),'-RÅDATA_KVARTAL-'!$A$5:$DS$385,112,FALSE)&gt;0,VLOOKUP(CONCATENATE($BG$6," ",BW$9),'-RÅDATA_KVARTAL-'!$A$5:$DS$385,112,FALSE),"")</f>
        <v>3</v>
      </c>
      <c r="BX81" s="37"/>
      <c r="BY81" s="37">
        <f>IF(VLOOKUP(CONCATENATE($BG$6," ",BY$9),'-RÅDATA_KVARTAL-'!$A$5:$DS$385,112,FALSE)&gt;0,VLOOKUP(CONCATENATE($BG$6," ",BY$9),'-RÅDATA_KVARTAL-'!$A$5:$DS$385,112,FALSE),"")</f>
        <v>3</v>
      </c>
      <c r="BZ81" s="37"/>
      <c r="CA81" s="37">
        <f>IF(VLOOKUP(CONCATENATE($BG$6," ",CA$9),'-RÅDATA_KVARTAL-'!$A$5:$DS$385,112,FALSE)&gt;0,VLOOKUP(CONCATENATE($BG$6," ",CA$9),'-RÅDATA_KVARTAL-'!$A$5:$DS$385,112,FALSE),"")</f>
        <v>3</v>
      </c>
      <c r="CB81" s="37"/>
      <c r="CC81" s="37">
        <f>IF(VLOOKUP(CONCATENATE($BG$6," ",CC$9),'-RÅDATA_KVARTAL-'!$A$5:$DS$385,112,FALSE)&gt;0,VLOOKUP(CONCATENATE($BG$6," ",CC$9),'-RÅDATA_KVARTAL-'!$A$5:$DS$385,112,FALSE),"")</f>
        <v>3</v>
      </c>
      <c r="CD81" s="37"/>
      <c r="CE81" s="37">
        <f>IF(VLOOKUP(CONCATENATE($BG$6," ",CE$9),'-RÅDATA_KVARTAL-'!$A$5:$DS$385,112,FALSE)&gt;0,VLOOKUP(CONCATENATE($BG$6," ",CE$9),'-RÅDATA_KVARTAL-'!$A$5:$DS$385,112,FALSE),"")</f>
        <v>2.7546071774975753</v>
      </c>
      <c r="CF81" s="106"/>
      <c r="CG81" s="106"/>
      <c r="CH81" s="37">
        <f>IF(VLOOKUP(CONCATENATE($CH$6," ",CH$9),'-RÅDATA_KVARTAL-'!$A$5:$DS$385,112,FALSE)&gt;0,VLOOKUP(CONCATENATE($CH$6," ",CH$9),'-RÅDATA_KVARTAL-'!$A$5:$DS$385,112,FALSE),"")</f>
        <v>4</v>
      </c>
      <c r="CI81" s="37"/>
      <c r="CJ81" s="37">
        <f>IF(VLOOKUP(CONCATENATE($CH$6," ",CJ$9),'-RÅDATA_KVARTAL-'!$A$5:$DS$385,112,FALSE)&gt;0,VLOOKUP(CONCATENATE($CH$6," ",CJ$9),'-RÅDATA_KVARTAL-'!$A$5:$DS$385,112,FALSE),"")</f>
        <v>2</v>
      </c>
      <c r="CK81" s="37"/>
      <c r="CL81" s="37">
        <f>IF(VLOOKUP(CONCATENATE($CH$6," ",CL$9),'-RÅDATA_KVARTAL-'!$A$5:$DS$385,112,FALSE)&gt;0,VLOOKUP(CONCATENATE($CH$6," ",CL$9),'-RÅDATA_KVARTAL-'!$A$5:$DS$385,112,FALSE),"")</f>
        <v>2</v>
      </c>
      <c r="CM81" s="37"/>
      <c r="CN81" s="37">
        <f>IF(VLOOKUP(CONCATENATE($CH$6," ",CN$9),'-RÅDATA_KVARTAL-'!$A$5:$DS$385,112,FALSE)&gt;0,VLOOKUP(CONCATENATE($CH$6," ",CN$9),'-RÅDATA_KVARTAL-'!$A$5:$DS$385,112,FALSE),"")</f>
        <v>2</v>
      </c>
      <c r="CO81" s="37"/>
      <c r="CP81" s="37">
        <f>IF(VLOOKUP(CONCATENATE($CH$6," ",CP$9),'-RÅDATA_KVARTAL-'!$A$5:$DS$385,112,FALSE)&gt;0,VLOOKUP(CONCATENATE($CH$6," ",CP$9),'-RÅDATA_KVARTAL-'!$A$5:$DS$385,112,FALSE),"")</f>
        <v>2</v>
      </c>
      <c r="CQ81" s="37"/>
      <c r="CR81" s="37">
        <f>IF(VLOOKUP(CONCATENATE($CH$6," ",CR$9),'-RÅDATA_KVARTAL-'!$A$5:$DS$385,112,FALSE)&gt;0,VLOOKUP(CONCATENATE($CH$6," ",CR$9),'-RÅDATA_KVARTAL-'!$A$5:$DS$385,112,FALSE),"")</f>
        <v>3</v>
      </c>
      <c r="CS81" s="37"/>
      <c r="CT81" s="37">
        <f>IF(VLOOKUP(CONCATENATE($CH$6," ",CT$9),'-RÅDATA_KVARTAL-'!$A$5:$DS$385,112,FALSE)&gt;0,VLOOKUP(CONCATENATE($CH$6," ",CT$9),'-RÅDATA_KVARTAL-'!$A$5:$DS$385,112,FALSE),"")</f>
        <v>2</v>
      </c>
      <c r="CU81" s="37"/>
      <c r="CV81" s="37">
        <f>IF(VLOOKUP(CONCATENATE($CH$6," ",CV$9),'-RÅDATA_KVARTAL-'!$A$5:$DS$385,112,FALSE)&gt;0,VLOOKUP(CONCATENATE($CH$6," ",CV$9),'-RÅDATA_KVARTAL-'!$A$5:$DS$385,112,FALSE),"")</f>
        <v>2</v>
      </c>
      <c r="CW81" s="37"/>
      <c r="CX81" s="37">
        <f>IF(VLOOKUP(CONCATENATE($CH$6," ",CX$9),'-RÅDATA_KVARTAL-'!$A$5:$DS$385,112,FALSE)&gt;0,VLOOKUP(CONCATENATE($CH$6," ",CX$9),'-RÅDATA_KVARTAL-'!$A$5:$DS$385,112,FALSE),"")</f>
        <v>3</v>
      </c>
      <c r="CY81" s="37"/>
      <c r="CZ81" s="37">
        <f>IF(VLOOKUP(CONCATENATE($CH$6," ",CZ$9),'-RÅDATA_KVARTAL-'!$A$5:$DS$385,112,FALSE)&gt;0,VLOOKUP(CONCATENATE($CH$6," ",CZ$9),'-RÅDATA_KVARTAL-'!$A$5:$DS$385,112,FALSE),"")</f>
        <v>3</v>
      </c>
      <c r="DA81" s="37"/>
      <c r="DB81" s="37">
        <f>IF(VLOOKUP(CONCATENATE($CH$6," ",DB$9),'-RÅDATA_KVARTAL-'!$A$5:$DS$385,112,FALSE)&gt;0,VLOOKUP(CONCATENATE($CH$6," ",DB$9),'-RÅDATA_KVARTAL-'!$A$5:$DS$385,112,FALSE),"")</f>
        <v>4</v>
      </c>
      <c r="DC81" s="37"/>
      <c r="DD81" s="37">
        <f>IF(VLOOKUP(CONCATENATE($CH$6," ",DD$9),'-RÅDATA_KVARTAL-'!$A$5:$DS$385,112,FALSE)&gt;0,VLOOKUP(CONCATENATE($CH$6," ",DD$9),'-RÅDATA_KVARTAL-'!$A$5:$DS$385,112,FALSE),"")</f>
        <v>2</v>
      </c>
      <c r="DE81" s="37"/>
      <c r="DF81" s="37">
        <f>IF(VLOOKUP(CONCATENATE($CH$6," ",DF$9),'-RÅDATA_KVARTAL-'!$A$5:$DS$385,112,FALSE)&gt;0,VLOOKUP(CONCATENATE($CH$6," ",DF$9),'-RÅDATA_KVARTAL-'!$A$5:$DS$385,112,FALSE),"")</f>
        <v>2.7931312967530504</v>
      </c>
      <c r="DG81" s="106"/>
      <c r="DH81" s="106"/>
      <c r="DI81" s="37">
        <f>IF(VLOOKUP(CONCATENATE($DI$6," ",DI$9),'-RÅDATA_KVARTAL-'!$A$5:$DS$385,112,FALSE)&gt;0,VLOOKUP(CONCATENATE($DI$6," ",DI$9),'-RÅDATA_KVARTAL-'!$A$5:$DS$385,112,FALSE),"")</f>
        <v>3</v>
      </c>
      <c r="DJ81" s="37"/>
      <c r="DK81" s="37">
        <f>IF(VLOOKUP(CONCATENATE($DI$6," ",DK$9),'-RÅDATA_KVARTAL-'!$A$5:$DS$385,112,FALSE)&gt;0,VLOOKUP(CONCATENATE($DI$6," ",DK$9),'-RÅDATA_KVARTAL-'!$A$5:$DS$385,112,FALSE),"")</f>
        <v>2</v>
      </c>
      <c r="DL81" s="37"/>
      <c r="DM81" s="37">
        <f>IF(VLOOKUP(CONCATENATE($DI$6," ",DM$9),'-RÅDATA_KVARTAL-'!$A$5:$DS$385,112,FALSE)&gt;0,VLOOKUP(CONCATENATE($DI$6," ",DM$9),'-RÅDATA_KVARTAL-'!$A$5:$DS$385,112,FALSE),"")</f>
        <v>2</v>
      </c>
      <c r="DN81" s="37"/>
      <c r="DO81" s="37">
        <f>IF(VLOOKUP(CONCATENATE($DI$6," ",DO$9),'-RÅDATA_KVARTAL-'!$A$5:$DS$385,112,FALSE)&gt;0,VLOOKUP(CONCATENATE($DI$6," ",DO$9),'-RÅDATA_KVARTAL-'!$A$5:$DS$385,112,FALSE),"")</f>
        <v>3</v>
      </c>
      <c r="DP81" s="37"/>
      <c r="DQ81" s="37">
        <f>IF(VLOOKUP(CONCATENATE($DI$6," ",DQ$9),'-RÅDATA_KVARTAL-'!$A$5:$DS$385,112,FALSE)&gt;0,VLOOKUP(CONCATENATE($DI$6," ",DQ$9),'-RÅDATA_KVARTAL-'!$A$5:$DS$385,112,FALSE),"")</f>
        <v>4</v>
      </c>
      <c r="DR81" s="37"/>
      <c r="DS81" s="37">
        <f>IF(VLOOKUP(CONCATENATE($DI$6," ",DS$9),'-RÅDATA_KVARTAL-'!$A$5:$DS$385,112,FALSE)&gt;0,VLOOKUP(CONCATENATE($DI$6," ",DS$9),'-RÅDATA_KVARTAL-'!$A$5:$DS$385,112,FALSE),"")</f>
        <v>3</v>
      </c>
      <c r="DT81" s="37"/>
      <c r="DU81" s="37" t="str">
        <f>IF(VLOOKUP(CONCATENATE($DI$6," ",DU$9),'-RÅDATA_KVARTAL-'!$A$5:$DS$385,112,FALSE)&gt;0,VLOOKUP(CONCATENATE($DI$6," ",DU$9),'-RÅDATA_KVARTAL-'!$A$5:$DS$385,112,FALSE),"")</f>
        <v/>
      </c>
      <c r="DV81" s="37"/>
      <c r="DW81" s="37" t="str">
        <f>IF(VLOOKUP(CONCATENATE($DI$6," ",DW$9),'-RÅDATA_KVARTAL-'!$A$5:$DS$385,112,FALSE)&gt;0,VLOOKUP(CONCATENATE($DI$6," ",DW$9),'-RÅDATA_KVARTAL-'!$A$5:$DS$385,112,FALSE),"")</f>
        <v/>
      </c>
      <c r="DX81" s="37"/>
      <c r="DY81" s="37" t="str">
        <f>IF(VLOOKUP(CONCATENATE($DI$6," ",DY$9),'-RÅDATA_KVARTAL-'!$A$5:$DS$385,112,FALSE)&gt;0,VLOOKUP(CONCATENATE($DI$6," ",DY$9),'-RÅDATA_KVARTAL-'!$A$5:$DS$385,112,FALSE),"")</f>
        <v/>
      </c>
      <c r="DZ81" s="37"/>
      <c r="EA81" s="37" t="str">
        <f>IF(VLOOKUP(CONCATENATE($DI$6," ",EA$9),'-RÅDATA_KVARTAL-'!$A$5:$DS$385,112,FALSE)&gt;0,VLOOKUP(CONCATENATE($DI$6," ",EA$9),'-RÅDATA_KVARTAL-'!$A$5:$DS$385,112,FALSE),"")</f>
        <v/>
      </c>
      <c r="EB81" s="37"/>
      <c r="EC81" s="37" t="str">
        <f>IF(VLOOKUP(CONCATENATE($DI$6," ",EC$9),'-RÅDATA_KVARTAL-'!$A$5:$DS$385,112,FALSE)&gt;0,VLOOKUP(CONCATENATE($DI$6," ",EC$9),'-RÅDATA_KVARTAL-'!$A$5:$DS$385,112,FALSE),"")</f>
        <v/>
      </c>
      <c r="ED81" s="37"/>
      <c r="EE81" s="37" t="str">
        <f>IF(VLOOKUP(CONCATENATE($DI$6," ",EE$9),'-RÅDATA_KVARTAL-'!$A$5:$DS$385,112,FALSE)&gt;0,VLOOKUP(CONCATENATE($DI$6," ",EE$9),'-RÅDATA_KVARTAL-'!$A$5:$DS$385,112,FALSE),"")</f>
        <v/>
      </c>
      <c r="EF81" s="37"/>
      <c r="EG81" s="37">
        <f>IF(VLOOKUP(CONCATENATE($DI$6," ",EG$9),'-RÅDATA_KVARTAL-'!$A$5:$DS$385,112,FALSE)&gt;0,VLOOKUP(CONCATENATE($DI$6," ",EG$9),'-RÅDATA_KVARTAL-'!$A$5:$DS$385,112,FALSE),"")</f>
        <v>2.8821103898075555</v>
      </c>
      <c r="EH81" s="106"/>
      <c r="EI81" s="106"/>
      <c r="EJ81" s="37" t="str">
        <f>IF(VLOOKUP(CONCATENATE($EJ$6," ",EJ$9),'-RÅDATA_KVARTAL-'!$A$5:$DS$385,112,FALSE)&gt;0,VLOOKUP(CONCATENATE($EJ$6," ",EJ$9),'-RÅDATA_KVARTAL-'!$A$5:$DS$385,112,FALSE),"")</f>
        <v/>
      </c>
      <c r="EK81" s="37"/>
      <c r="EL81" s="37" t="str">
        <f>IF(VLOOKUP(CONCATENATE($EJ$6," ",EL$9),'-RÅDATA_KVARTAL-'!$A$5:$DS$385,112,FALSE)&gt;0,VLOOKUP(CONCATENATE($EJ$6," ",EL$9),'-RÅDATA_KVARTAL-'!$A$5:$DS$385,112,FALSE),"")</f>
        <v/>
      </c>
      <c r="EM81" s="37"/>
      <c r="EN81" s="37" t="str">
        <f>IF(VLOOKUP(CONCATENATE($EJ$6," ",EN$9),'-RÅDATA_KVARTAL-'!$A$5:$DS$385,112,FALSE)&gt;0,VLOOKUP(CONCATENATE($EJ$6," ",EN$9),'-RÅDATA_KVARTAL-'!$A$5:$DS$385,112,FALSE),"")</f>
        <v/>
      </c>
      <c r="EO81" s="37"/>
      <c r="EP81" s="37" t="str">
        <f>IF(VLOOKUP(CONCATENATE($EJ$6," ",EP$9),'-RÅDATA_KVARTAL-'!$A$5:$DS$385,112,FALSE)&gt;0,VLOOKUP(CONCATENATE($EJ$6," ",EP$9),'-RÅDATA_KVARTAL-'!$A$5:$DS$385,112,FALSE),"")</f>
        <v/>
      </c>
      <c r="EQ81" s="37"/>
      <c r="ER81" s="37" t="str">
        <f>IF(VLOOKUP(CONCATENATE($EJ$6," ",ER$9),'-RÅDATA_KVARTAL-'!$A$5:$DS$385,112,FALSE)&gt;0,VLOOKUP(CONCATENATE($EJ$6," ",ER$9),'-RÅDATA_KVARTAL-'!$A$5:$DS$385,112,FALSE),"")</f>
        <v/>
      </c>
      <c r="ES81" s="37"/>
      <c r="ET81" s="37" t="str">
        <f>IF(VLOOKUP(CONCATENATE($EJ$6," ",ET$9),'-RÅDATA_KVARTAL-'!$A$5:$DS$385,112,FALSE)&gt;0,VLOOKUP(CONCATENATE($EJ$6," ",ET$9),'-RÅDATA_KVARTAL-'!$A$5:$DS$385,112,FALSE),"")</f>
        <v/>
      </c>
      <c r="EU81" s="37"/>
      <c r="EV81" s="37" t="str">
        <f>IF(VLOOKUP(CONCATENATE($EJ$6," ",EV$9),'-RÅDATA_KVARTAL-'!$A$5:$DS$385,112,FALSE)&gt;0,VLOOKUP(CONCATENATE($EJ$6," ",EV$9),'-RÅDATA_KVARTAL-'!$A$5:$DS$385,112,FALSE),"")</f>
        <v/>
      </c>
      <c r="EW81" s="37"/>
      <c r="EX81" s="37" t="str">
        <f>IF(VLOOKUP(CONCATENATE($EJ$6," ",EX$9),'-RÅDATA_KVARTAL-'!$A$5:$DS$385,112,FALSE)&gt;0,VLOOKUP(CONCATENATE($EJ$6," ",EX$9),'-RÅDATA_KVARTAL-'!$A$5:$DS$385,112,FALSE),"")</f>
        <v/>
      </c>
      <c r="EY81" s="37"/>
      <c r="EZ81" s="37" t="str">
        <f>IF(VLOOKUP(CONCATENATE($EJ$6," ",EZ$9),'-RÅDATA_KVARTAL-'!$A$5:$DS$385,112,FALSE)&gt;0,VLOOKUP(CONCATENATE($EJ$6," ",EZ$9),'-RÅDATA_KVARTAL-'!$A$5:$DS$385,112,FALSE),"")</f>
        <v/>
      </c>
      <c r="FA81" s="37"/>
      <c r="FB81" s="37" t="str">
        <f>IF(VLOOKUP(CONCATENATE($EJ$6," ",FB$9),'-RÅDATA_KVARTAL-'!$A$5:$DS$385,112,FALSE)&gt;0,VLOOKUP(CONCATENATE($EJ$6," ",FB$9),'-RÅDATA_KVARTAL-'!$A$5:$DS$385,112,FALSE),"")</f>
        <v/>
      </c>
      <c r="FC81" s="37"/>
      <c r="FD81" s="37" t="str">
        <f>IF(VLOOKUP(CONCATENATE($EJ$6," ",FD$9),'-RÅDATA_KVARTAL-'!$A$5:$DS$385,112,FALSE)&gt;0,VLOOKUP(CONCATENATE($EJ$6," ",FD$9),'-RÅDATA_KVARTAL-'!$A$5:$DS$385,112,FALSE),"")</f>
        <v/>
      </c>
      <c r="FE81" s="37"/>
      <c r="FF81" s="37" t="str">
        <f>IF(VLOOKUP(CONCATENATE($EJ$6," ",FF$9),'-RÅDATA_KVARTAL-'!$A$5:$DS$385,112,FALSE)&gt;0,VLOOKUP(CONCATENATE($EJ$6," ",FF$9),'-RÅDATA_KVARTAL-'!$A$5:$DS$385,112,FALSE),"")</f>
        <v/>
      </c>
      <c r="FG81" s="37"/>
      <c r="FH81" s="37" t="str">
        <f>IF(VLOOKUP(CONCATENATE($EJ$6," ",FH$9),'-RÅDATA_KVARTAL-'!$A$5:$DS$385,112,FALSE)&gt;0,VLOOKUP(CONCATENATE($EJ$6," ",FH$9),'-RÅDATA_KVARTAL-'!$A$5:$DS$385,112,FALSE),"")</f>
        <v/>
      </c>
      <c r="FI81" s="106"/>
      <c r="FJ81" s="106"/>
      <c r="FK81" s="37" t="str">
        <f>IF(VLOOKUP(CONCATENATE($FK$6," ",FK$9),'-RÅDATA_KVARTAL-'!$A$5:$DS$385,112,FALSE)&gt;0,VLOOKUP(CONCATENATE($FK$6," ",FK$9),'-RÅDATA_KVARTAL-'!$A$5:$DS$385,112,FALSE),"")</f>
        <v/>
      </c>
      <c r="FL81" s="37"/>
      <c r="FM81" s="37" t="str">
        <f>IF(VLOOKUP(CONCATENATE($FK$6," ",FM$9),'-RÅDATA_KVARTAL-'!$A$5:$DS$385,112,FALSE)&gt;0,VLOOKUP(CONCATENATE($FK$6," ",FM$9),'-RÅDATA_KVARTAL-'!$A$5:$DS$385,112,FALSE),"")</f>
        <v/>
      </c>
      <c r="FN81" s="37"/>
      <c r="FO81" s="37" t="str">
        <f>IF(VLOOKUP(CONCATENATE($FK$6," ",FO$9),'-RÅDATA_KVARTAL-'!$A$5:$DS$385,112,FALSE)&gt;0,VLOOKUP(CONCATENATE($FK$6," ",FO$9),'-RÅDATA_KVARTAL-'!$A$5:$DS$385,112,FALSE),"")</f>
        <v/>
      </c>
      <c r="FP81" s="37"/>
      <c r="FQ81" s="37" t="str">
        <f>IF(VLOOKUP(CONCATENATE($FK$6," ",FQ$9),'-RÅDATA_KVARTAL-'!$A$5:$DS$385,112,FALSE)&gt;0,VLOOKUP(CONCATENATE($FK$6," ",FQ$9),'-RÅDATA_KVARTAL-'!$A$5:$DS$385,112,FALSE),"")</f>
        <v/>
      </c>
      <c r="FR81" s="37"/>
      <c r="FS81" s="37" t="str">
        <f>IF(VLOOKUP(CONCATENATE($FK$6," ",FS$9),'-RÅDATA_KVARTAL-'!$A$5:$DS$385,112,FALSE)&gt;0,VLOOKUP(CONCATENATE($FK$6," ",FS$9),'-RÅDATA_KVARTAL-'!$A$5:$DS$385,112,FALSE),"")</f>
        <v/>
      </c>
      <c r="FT81" s="37"/>
      <c r="FU81" s="37" t="str">
        <f>IF(VLOOKUP(CONCATENATE($FK$6," ",FU$9),'-RÅDATA_KVARTAL-'!$A$5:$DS$385,112,FALSE)&gt;0,VLOOKUP(CONCATENATE($FK$6," ",FU$9),'-RÅDATA_KVARTAL-'!$A$5:$DS$385,112,FALSE),"")</f>
        <v/>
      </c>
      <c r="FV81" s="37"/>
      <c r="FW81" s="37" t="str">
        <f>IF(VLOOKUP(CONCATENATE($FK$6," ",FW$9),'-RÅDATA_KVARTAL-'!$A$5:$DS$385,112,FALSE)&gt;0,VLOOKUP(CONCATENATE($FK$6," ",FW$9),'-RÅDATA_KVARTAL-'!$A$5:$DS$385,112,FALSE),"")</f>
        <v/>
      </c>
      <c r="FX81" s="37"/>
      <c r="FY81" s="37" t="str">
        <f>IF(VLOOKUP(CONCATENATE($FK$6," ",FY$9),'-RÅDATA_KVARTAL-'!$A$5:$DS$385,112,FALSE)&gt;0,VLOOKUP(CONCATENATE($FK$6," ",FY$9),'-RÅDATA_KVARTAL-'!$A$5:$DS$385,112,FALSE),"")</f>
        <v/>
      </c>
      <c r="FZ81" s="37"/>
      <c r="GA81" s="37" t="str">
        <f>IF(VLOOKUP(CONCATENATE($FK$6," ",GA$9),'-RÅDATA_KVARTAL-'!$A$5:$DS$385,112,FALSE)&gt;0,VLOOKUP(CONCATENATE($FK$6," ",GA$9),'-RÅDATA_KVARTAL-'!$A$5:$DS$385,112,FALSE),"")</f>
        <v/>
      </c>
      <c r="GB81" s="37"/>
      <c r="GC81" s="37" t="str">
        <f>IF(VLOOKUP(CONCATENATE($FK$6," ",GC$9),'-RÅDATA_KVARTAL-'!$A$5:$DS$385,112,FALSE)&gt;0,VLOOKUP(CONCATENATE($FK$6," ",GC$9),'-RÅDATA_KVARTAL-'!$A$5:$DS$385,112,FALSE),"")</f>
        <v/>
      </c>
      <c r="GD81" s="37"/>
      <c r="GE81" s="37" t="str">
        <f>IF(VLOOKUP(CONCATENATE($FK$6," ",GE$9),'-RÅDATA_KVARTAL-'!$A$5:$DS$385,112,FALSE)&gt;0,VLOOKUP(CONCATENATE($FK$6," ",GE$9),'-RÅDATA_KVARTAL-'!$A$5:$DS$385,112,FALSE),"")</f>
        <v/>
      </c>
      <c r="GF81" s="37"/>
      <c r="GG81" s="37" t="str">
        <f>IF(VLOOKUP(CONCATENATE($FK$6," ",GG$9),'-RÅDATA_KVARTAL-'!$A$5:$DS$385,112,FALSE)&gt;0,VLOOKUP(CONCATENATE($FK$6," ",GG$9),'-RÅDATA_KVARTAL-'!$A$5:$DS$385,112,FALSE),"")</f>
        <v/>
      </c>
      <c r="GH81" s="37"/>
      <c r="GI81" s="37" t="str">
        <f>IF(VLOOKUP(CONCATENATE($FK$6," ",GI$9),'-RÅDATA_KVARTAL-'!$A$5:$DS$385,112,FALSE)&gt;0,VLOOKUP(CONCATENATE($FK$6," ",GI$9),'-RÅDATA_KVARTAL-'!$A$5:$DS$385,112,FALSE),"")</f>
        <v/>
      </c>
      <c r="GJ81" s="106"/>
      <c r="GK81" s="106"/>
      <c r="GL81" s="37" t="str">
        <f>IF(VLOOKUP(CONCATENATE($GL$6," ",GL$9),'-RÅDATA_KVARTAL-'!$A$5:$DS$385,112,FALSE)&gt;0,VLOOKUP(CONCATENATE($GL$6," ",GL$9),'-RÅDATA_KVARTAL-'!$A$5:$DS$385,112,FALSE),"")</f>
        <v/>
      </c>
      <c r="GM81" s="37"/>
      <c r="GN81" s="37" t="str">
        <f>IF(VLOOKUP(CONCATENATE($GL$6," ",GN$9),'-RÅDATA_KVARTAL-'!$A$5:$DS$385,112,FALSE)&gt;0,VLOOKUP(CONCATENATE($GL$6," ",GN$9),'-RÅDATA_KVARTAL-'!$A$5:$DS$385,112,FALSE),"")</f>
        <v/>
      </c>
      <c r="GO81" s="37"/>
      <c r="GP81" s="37" t="str">
        <f>IF(VLOOKUP(CONCATENATE($GL$6," ",GP$9),'-RÅDATA_KVARTAL-'!$A$5:$DS$385,112,FALSE)&gt;0,VLOOKUP(CONCATENATE($GL$6," ",GP$9),'-RÅDATA_KVARTAL-'!$A$5:$DS$385,112,FALSE),"")</f>
        <v/>
      </c>
      <c r="GQ81" s="37"/>
      <c r="GR81" s="37" t="str">
        <f>IF(VLOOKUP(CONCATENATE($GL$6," ",GR$9),'-RÅDATA_KVARTAL-'!$A$5:$DS$385,112,FALSE)&gt;0,VLOOKUP(CONCATENATE($GL$6," ",GR$9),'-RÅDATA_KVARTAL-'!$A$5:$DS$385,112,FALSE),"")</f>
        <v/>
      </c>
      <c r="GS81" s="37"/>
      <c r="GT81" s="37" t="str">
        <f>IF(VLOOKUP(CONCATENATE($GL$6," ",GT$9),'-RÅDATA_KVARTAL-'!$A$5:$DS$385,112,FALSE)&gt;0,VLOOKUP(CONCATENATE($GL$6," ",GT$9),'-RÅDATA_KVARTAL-'!$A$5:$DS$385,112,FALSE),"")</f>
        <v/>
      </c>
      <c r="GU81" s="37"/>
      <c r="GV81" s="37" t="str">
        <f>IF(VLOOKUP(CONCATENATE($GL$6," ",GV$9),'-RÅDATA_KVARTAL-'!$A$5:$DS$385,112,FALSE)&gt;0,VLOOKUP(CONCATENATE($GL$6," ",GV$9),'-RÅDATA_KVARTAL-'!$A$5:$DS$385,112,FALSE),"")</f>
        <v/>
      </c>
      <c r="GW81" s="37"/>
      <c r="GX81" s="37" t="str">
        <f>IF(VLOOKUP(CONCATENATE($GL$6," ",GX$9),'-RÅDATA_KVARTAL-'!$A$5:$DS$385,112,FALSE)&gt;0,VLOOKUP(CONCATENATE($GL$6," ",GX$9),'-RÅDATA_KVARTAL-'!$A$5:$DS$385,112,FALSE),"")</f>
        <v/>
      </c>
      <c r="GY81" s="37"/>
      <c r="GZ81" s="37" t="str">
        <f>IF(VLOOKUP(CONCATENATE($GL$6," ",GZ$9),'-RÅDATA_KVARTAL-'!$A$5:$DS$385,112,FALSE)&gt;0,VLOOKUP(CONCATENATE($GL$6," ",GZ$9),'-RÅDATA_KVARTAL-'!$A$5:$DS$385,112,FALSE),"")</f>
        <v/>
      </c>
      <c r="HA81" s="37"/>
      <c r="HB81" s="37" t="str">
        <f>IF(VLOOKUP(CONCATENATE($GL$6," ",HB$9),'-RÅDATA_KVARTAL-'!$A$5:$DS$385,112,FALSE)&gt;0,VLOOKUP(CONCATENATE($GL$6," ",HB$9),'-RÅDATA_KVARTAL-'!$A$5:$DS$385,112,FALSE),"")</f>
        <v/>
      </c>
      <c r="HC81" s="37"/>
      <c r="HD81" s="37" t="str">
        <f>IF(VLOOKUP(CONCATENATE($GL$6," ",HD$9),'-RÅDATA_KVARTAL-'!$A$5:$DS$385,112,FALSE)&gt;0,VLOOKUP(CONCATENATE($GL$6," ",HD$9),'-RÅDATA_KVARTAL-'!$A$5:$DS$385,112,FALSE),"")</f>
        <v/>
      </c>
      <c r="HE81" s="37"/>
      <c r="HF81" s="37" t="str">
        <f>IF(VLOOKUP(CONCATENATE($GL$6," ",HF$9),'-RÅDATA_KVARTAL-'!$A$5:$DS$385,112,FALSE)&gt;0,VLOOKUP(CONCATENATE($GL$6," ",HF$9),'-RÅDATA_KVARTAL-'!$A$5:$DS$385,112,FALSE),"")</f>
        <v/>
      </c>
      <c r="HG81" s="37"/>
      <c r="HH81" s="37" t="str">
        <f>IF(VLOOKUP(CONCATENATE($GL$6," ",HH$9),'-RÅDATA_KVARTAL-'!$A$5:$DS$385,112,FALSE)&gt;0,VLOOKUP(CONCATENATE($GL$6," ",HH$9),'-RÅDATA_KVARTAL-'!$A$5:$DS$385,112,FALSE),"")</f>
        <v/>
      </c>
      <c r="HI81" s="37"/>
      <c r="HJ81" s="37" t="str">
        <f>IF(VLOOKUP(CONCATENATE($GL$6," ",HJ$9),'-RÅDATA_KVARTAL-'!$A$5:$DS$385,112,FALSE)&gt;0,VLOOKUP(CONCATENATE($GL$6," ",HJ$9),'-RÅDATA_KVARTAL-'!$A$5:$DS$385,112,FALSE),"")</f>
        <v/>
      </c>
      <c r="HK81" s="106"/>
      <c r="HL81" s="106"/>
      <c r="HM81" s="92" t="s">
        <v>362</v>
      </c>
      <c r="HO81" s="123"/>
    </row>
    <row r="82" spans="2:223" s="15" customFormat="1" ht="10.5" customHeight="1" x14ac:dyDescent="0.2">
      <c r="B82" s="90">
        <v>22</v>
      </c>
      <c r="C82" s="90"/>
      <c r="D82" s="92" t="s">
        <v>67</v>
      </c>
      <c r="E82" s="37">
        <f>IF(VLOOKUP(CONCATENATE($E$6," ",E$9),'-RÅDATA_KVARTAL-'!$A$5:$DS$385,116,FALSE)&gt;0,VLOOKUP(CONCATENATE($E$6," ",E$9),'-RÅDATA_KVARTAL-'!$A$5:$DS$385,116,FALSE),"")</f>
        <v>9</v>
      </c>
      <c r="F82" s="37"/>
      <c r="G82" s="37">
        <f>IF(VLOOKUP(CONCATENATE($E$6," ",G$9),'-RÅDATA_KVARTAL-'!$A$5:$DS$385,116,FALSE)&gt;0,VLOOKUP(CONCATENATE($E$6," ",G$9),'-RÅDATA_KVARTAL-'!$A$5:$DS$385,116,FALSE),"")</f>
        <v>8</v>
      </c>
      <c r="H82" s="37"/>
      <c r="I82" s="37">
        <f>IF(VLOOKUP(CONCATENATE($E$6," ",I$9),'-RÅDATA_KVARTAL-'!$A$5:$DS$385,116,FALSE)&gt;0,VLOOKUP(CONCATENATE($E$6," ",I$9),'-RÅDATA_KVARTAL-'!$A$5:$DS$385,116,FALSE),"")</f>
        <v>8</v>
      </c>
      <c r="J82" s="37"/>
      <c r="K82" s="37">
        <f>IF(VLOOKUP(CONCATENATE($E$6," ",K$9),'-RÅDATA_KVARTAL-'!$A$5:$DS$385,116,FALSE)&gt;0,VLOOKUP(CONCATENATE($E$6," ",K$9),'-RÅDATA_KVARTAL-'!$A$5:$DS$385,116,FALSE),"")</f>
        <v>8</v>
      </c>
      <c r="L82" s="37"/>
      <c r="M82" s="37">
        <f>IF(VLOOKUP(CONCATENATE($E$6," ",M$9),'-RÅDATA_KVARTAL-'!$A$5:$DS$385,116,FALSE)&gt;0,VLOOKUP(CONCATENATE($E$6," ",M$9),'-RÅDATA_KVARTAL-'!$A$5:$DS$385,116,FALSE),"")</f>
        <v>8</v>
      </c>
      <c r="N82" s="37"/>
      <c r="O82" s="37">
        <f>IF(VLOOKUP(CONCATENATE($E$6," ",O$9),'-RÅDATA_KVARTAL-'!$A$5:$DS$385,116,FALSE)&gt;0,VLOOKUP(CONCATENATE($E$6," ",O$9),'-RÅDATA_KVARTAL-'!$A$5:$DS$385,116,FALSE),"")</f>
        <v>8</v>
      </c>
      <c r="P82" s="37"/>
      <c r="Q82" s="37">
        <f>IF(VLOOKUP(CONCATENATE($E$6," ",Q$9),'-RÅDATA_KVARTAL-'!$A$5:$DS$385,116,FALSE)&gt;0,VLOOKUP(CONCATENATE($E$6," ",Q$9),'-RÅDATA_KVARTAL-'!$A$5:$DS$385,116,FALSE),"")</f>
        <v>8</v>
      </c>
      <c r="R82" s="37"/>
      <c r="S82" s="37">
        <f>IF(VLOOKUP(CONCATENATE($E$6," ",S$9),'-RÅDATA_KVARTAL-'!$A$5:$DS$385,116,FALSE)&gt;0,VLOOKUP(CONCATENATE($E$6," ",S$9),'-RÅDATA_KVARTAL-'!$A$5:$DS$385,116,FALSE),"")</f>
        <v>7</v>
      </c>
      <c r="T82" s="37"/>
      <c r="U82" s="37">
        <f>IF(VLOOKUP(CONCATENATE($E$6," ",U$9),'-RÅDATA_KVARTAL-'!$A$5:$DS$385,116,FALSE)&gt;0,VLOOKUP(CONCATENATE($E$6," ",U$9),'-RÅDATA_KVARTAL-'!$A$5:$DS$385,116,FALSE),"")</f>
        <v>7</v>
      </c>
      <c r="V82" s="37"/>
      <c r="W82" s="37">
        <f>IF(VLOOKUP(CONCATENATE($E$6," ",W$9),'-RÅDATA_KVARTAL-'!$A$5:$DS$385,116,FALSE)&gt;0,VLOOKUP(CONCATENATE($E$6," ",W$9),'-RÅDATA_KVARTAL-'!$A$5:$DS$385,116,FALSE),"")</f>
        <v>8</v>
      </c>
      <c r="X82" s="37"/>
      <c r="Y82" s="37">
        <f>IF(VLOOKUP(CONCATENATE($E$6," ",Y$9),'-RÅDATA_KVARTAL-'!$A$5:$DS$385,116,FALSE)&gt;0,VLOOKUP(CONCATENATE($E$6," ",Y$9),'-RÅDATA_KVARTAL-'!$A$5:$DS$385,116,FALSE),"")</f>
        <v>8</v>
      </c>
      <c r="Z82" s="37"/>
      <c r="AA82" s="37">
        <f>IF(VLOOKUP(CONCATENATE($E$6," ",AA$9),'-RÅDATA_KVARTAL-'!$A$5:$DS$385,116,FALSE)&gt;0,VLOOKUP(CONCATENATE($E$6," ",AA$9),'-RÅDATA_KVARTAL-'!$A$5:$DS$385,116,FALSE),"")</f>
        <v>10</v>
      </c>
      <c r="AB82" s="37"/>
      <c r="AC82" s="37">
        <f>IF(VLOOKUP(CONCATENATE($E$6," ",AC$9),'-RÅDATA_KVARTAL-'!$A$5:$DS$385,116,FALSE)&gt;0,VLOOKUP(CONCATENATE($E$6," ",AC$9),'-RÅDATA_KVARTAL-'!$A$5:$DS$385,116,FALSE),"")</f>
        <v>8.0491859303818671</v>
      </c>
      <c r="AD82" s="106"/>
      <c r="AE82" s="106"/>
      <c r="AF82" s="37">
        <f>IF(VLOOKUP(CONCATENATE($AF$6," ",AF$9),'-RÅDATA_KVARTAL-'!$A$5:$DS$385,116,FALSE)&gt;0,VLOOKUP(CONCATENATE($AF$6," ",AF$9),'-RÅDATA_KVARTAL-'!$A$5:$DS$385,116,FALSE),"")</f>
        <v>9</v>
      </c>
      <c r="AG82" s="37"/>
      <c r="AH82" s="37">
        <f>IF(VLOOKUP(CONCATENATE($AF$6," ",AH$9),'-RÅDATA_KVARTAL-'!$A$5:$DS$385,116,FALSE)&gt;0,VLOOKUP(CONCATENATE($AF$6," ",AH$9),'-RÅDATA_KVARTAL-'!$A$5:$DS$385,116,FALSE),"")</f>
        <v>8</v>
      </c>
      <c r="AI82" s="37"/>
      <c r="AJ82" s="37">
        <f>IF(VLOOKUP(CONCATENATE($AF$6," ",AJ$9),'-RÅDATA_KVARTAL-'!$A$5:$DS$385,116,FALSE)&gt;0,VLOOKUP(CONCATENATE($AF$6," ",AJ$9),'-RÅDATA_KVARTAL-'!$A$5:$DS$385,116,FALSE),"")</f>
        <v>7</v>
      </c>
      <c r="AK82" s="37"/>
      <c r="AL82" s="37">
        <f>IF(VLOOKUP(CONCATENATE($AF$6," ",AL$9),'-RÅDATA_KVARTAL-'!$A$5:$DS$385,116,FALSE)&gt;0,VLOOKUP(CONCATENATE($AF$6," ",AL$9),'-RÅDATA_KVARTAL-'!$A$5:$DS$385,116,FALSE),"")</f>
        <v>7</v>
      </c>
      <c r="AM82" s="37"/>
      <c r="AN82" s="37">
        <f>IF(VLOOKUP(CONCATENATE($AF$6," ",AN$9),'-RÅDATA_KVARTAL-'!$A$5:$DS$385,116,FALSE)&gt;0,VLOOKUP(CONCATENATE($AF$6," ",AN$9),'-RÅDATA_KVARTAL-'!$A$5:$DS$385,116,FALSE),"")</f>
        <v>8</v>
      </c>
      <c r="AO82" s="37"/>
      <c r="AP82" s="37">
        <f>IF(VLOOKUP(CONCATENATE($AF$6," ",AP$9),'-RÅDATA_KVARTAL-'!$A$5:$DS$385,116,FALSE)&gt;0,VLOOKUP(CONCATENATE($AF$6," ",AP$9),'-RÅDATA_KVARTAL-'!$A$5:$DS$385,116,FALSE),"")</f>
        <v>13</v>
      </c>
      <c r="AQ82" s="37"/>
      <c r="AR82" s="37">
        <f>IF(VLOOKUP(CONCATENATE($AF$6," ",AR$9),'-RÅDATA_KVARTAL-'!$A$5:$DS$385,116,FALSE)&gt;0,VLOOKUP(CONCATENATE($AF$6," ",AR$9),'-RÅDATA_KVARTAL-'!$A$5:$DS$385,116,FALSE),"")</f>
        <v>11</v>
      </c>
      <c r="AS82" s="37"/>
      <c r="AT82" s="37">
        <f>IF(VLOOKUP(CONCATENATE($AF$6," ",AT$9),'-RÅDATA_KVARTAL-'!$A$5:$DS$385,116,FALSE)&gt;0,VLOOKUP(CONCATENATE($AF$6," ",AT$9),'-RÅDATA_KVARTAL-'!$A$5:$DS$385,116,FALSE),"")</f>
        <v>9</v>
      </c>
      <c r="AU82" s="37"/>
      <c r="AV82" s="37">
        <f>IF(VLOOKUP(CONCATENATE($AF$6," ",AV$9),'-RÅDATA_KVARTAL-'!$A$5:$DS$385,116,FALSE)&gt;0,VLOOKUP(CONCATENATE($AF$6," ",AV$9),'-RÅDATA_KVARTAL-'!$A$5:$DS$385,116,FALSE),"")</f>
        <v>7</v>
      </c>
      <c r="AW82" s="37"/>
      <c r="AX82" s="37">
        <f>IF(VLOOKUP(CONCATENATE($AF$6," ",AX$9),'-RÅDATA_KVARTAL-'!$A$5:$DS$385,116,FALSE)&gt;0,VLOOKUP(CONCATENATE($AF$6," ",AX$9),'-RÅDATA_KVARTAL-'!$A$5:$DS$385,116,FALSE),"")</f>
        <v>6</v>
      </c>
      <c r="AY82" s="37"/>
      <c r="AZ82" s="37">
        <f>IF(VLOOKUP(CONCATENATE($AF$6," ",AZ$9),'-RÅDATA_KVARTAL-'!$A$5:$DS$385,116,FALSE)&gt;0,VLOOKUP(CONCATENATE($AF$6," ",AZ$9),'-RÅDATA_KVARTAL-'!$A$5:$DS$385,116,FALSE),"")</f>
        <v>7</v>
      </c>
      <c r="BA82" s="37"/>
      <c r="BB82" s="37">
        <f>IF(VLOOKUP(CONCATENATE($AF$6," ",BB$9),'-RÅDATA_KVARTAL-'!$A$5:$DS$385,116,FALSE)&gt;0,VLOOKUP(CONCATENATE($AF$6," ",BB$9),'-RÅDATA_KVARTAL-'!$A$5:$DS$385,116,FALSE),"")</f>
        <v>6</v>
      </c>
      <c r="BC82" s="37"/>
      <c r="BD82" s="37">
        <f>IF(VLOOKUP(CONCATENATE($AF$6," ",BD$9),'-RÅDATA_KVARTAL-'!$A$5:$DS$385,116,FALSE)&gt;0,VLOOKUP(CONCATENATE($AF$6," ",BD$9),'-RÅDATA_KVARTAL-'!$A$5:$DS$385,116,FALSE),"")</f>
        <v>8.281072745600536</v>
      </c>
      <c r="BE82" s="106"/>
      <c r="BF82" s="106"/>
      <c r="BG82" s="37">
        <f>IF(VLOOKUP(CONCATENATE($BG$6," ",BG$9),'-RÅDATA_KVARTAL-'!$A$5:$DS$385,116,FALSE)&gt;0,VLOOKUP(CONCATENATE($BG$6," ",BG$9),'-RÅDATA_KVARTAL-'!$A$5:$DS$385,116,FALSE),"")</f>
        <v>8</v>
      </c>
      <c r="BH82" s="37"/>
      <c r="BI82" s="37">
        <f>IF(VLOOKUP(CONCATENATE($BG$6," ",BI$9),'-RÅDATA_KVARTAL-'!$A$5:$DS$385,116,FALSE)&gt;0,VLOOKUP(CONCATENATE($BG$6," ",BI$9),'-RÅDATA_KVARTAL-'!$A$5:$DS$385,116,FALSE),"")</f>
        <v>8</v>
      </c>
      <c r="BJ82" s="37"/>
      <c r="BK82" s="37">
        <f>IF(VLOOKUP(CONCATENATE($BG$6," ",BK$9),'-RÅDATA_KVARTAL-'!$A$5:$DS$385,116,FALSE)&gt;0,VLOOKUP(CONCATENATE($BG$6," ",BK$9),'-RÅDATA_KVARTAL-'!$A$5:$DS$385,116,FALSE),"")</f>
        <v>7</v>
      </c>
      <c r="BL82" s="37"/>
      <c r="BM82" s="37">
        <f>IF(VLOOKUP(CONCATENATE($BG$6," ",BM$9),'-RÅDATA_KVARTAL-'!$A$5:$DS$385,116,FALSE)&gt;0,VLOOKUP(CONCATENATE($BG$6," ",BM$9),'-RÅDATA_KVARTAL-'!$A$5:$DS$385,116,FALSE),"")</f>
        <v>8</v>
      </c>
      <c r="BN82" s="37"/>
      <c r="BO82" s="37">
        <f>IF(VLOOKUP(CONCATENATE($BG$6," ",BO$9),'-RÅDATA_KVARTAL-'!$A$5:$DS$385,116,FALSE)&gt;0,VLOOKUP(CONCATENATE($BG$6," ",BO$9),'-RÅDATA_KVARTAL-'!$A$5:$DS$385,116,FALSE),"")</f>
        <v>7</v>
      </c>
      <c r="BP82" s="37"/>
      <c r="BQ82" s="37">
        <f>IF(VLOOKUP(CONCATENATE($BG$6," ",BQ$9),'-RÅDATA_KVARTAL-'!$A$5:$DS$385,116,FALSE)&gt;0,VLOOKUP(CONCATENATE($BG$6," ",BQ$9),'-RÅDATA_KVARTAL-'!$A$5:$DS$385,116,FALSE),"")</f>
        <v>8</v>
      </c>
      <c r="BR82" s="37"/>
      <c r="BS82" s="37">
        <f>IF(VLOOKUP(CONCATENATE($BG$6," ",BS$9),'-RÅDATA_KVARTAL-'!$A$5:$DS$385,116,FALSE)&gt;0,VLOOKUP(CONCATENATE($BG$6," ",BS$9),'-RÅDATA_KVARTAL-'!$A$5:$DS$385,116,FALSE),"")</f>
        <v>8</v>
      </c>
      <c r="BT82" s="37"/>
      <c r="BU82" s="37">
        <f>IF(VLOOKUP(CONCATENATE($BG$6," ",BU$9),'-RÅDATA_KVARTAL-'!$A$5:$DS$385,116,FALSE)&gt;0,VLOOKUP(CONCATENATE($BG$6," ",BU$9),'-RÅDATA_KVARTAL-'!$A$5:$DS$385,116,FALSE),"")</f>
        <v>8</v>
      </c>
      <c r="BV82" s="37"/>
      <c r="BW82" s="37">
        <f>IF(VLOOKUP(CONCATENATE($BG$6," ",BW$9),'-RÅDATA_KVARTAL-'!$A$5:$DS$385,116,FALSE)&gt;0,VLOOKUP(CONCATENATE($BG$6," ",BW$9),'-RÅDATA_KVARTAL-'!$A$5:$DS$385,116,FALSE),"")</f>
        <v>8</v>
      </c>
      <c r="BX82" s="37"/>
      <c r="BY82" s="37">
        <f>IF(VLOOKUP(CONCATENATE($BG$6," ",BY$9),'-RÅDATA_KVARTAL-'!$A$5:$DS$385,116,FALSE)&gt;0,VLOOKUP(CONCATENATE($BG$6," ",BY$9),'-RÅDATA_KVARTAL-'!$A$5:$DS$385,116,FALSE),"")</f>
        <v>8</v>
      </c>
      <c r="BZ82" s="37"/>
      <c r="CA82" s="37">
        <f>IF(VLOOKUP(CONCATENATE($BG$6," ",CA$9),'-RÅDATA_KVARTAL-'!$A$5:$DS$385,116,FALSE)&gt;0,VLOOKUP(CONCATENATE($BG$6," ",CA$9),'-RÅDATA_KVARTAL-'!$A$5:$DS$385,116,FALSE),"")</f>
        <v>8</v>
      </c>
      <c r="CB82" s="37"/>
      <c r="CC82" s="37">
        <f>IF(VLOOKUP(CONCATENATE($BG$6," ",CC$9),'-RÅDATA_KVARTAL-'!$A$5:$DS$385,116,FALSE)&gt;0,VLOOKUP(CONCATENATE($BG$6," ",CC$9),'-RÅDATA_KVARTAL-'!$A$5:$DS$385,116,FALSE),"")</f>
        <v>9</v>
      </c>
      <c r="CD82" s="37"/>
      <c r="CE82" s="37">
        <f>IF(VLOOKUP(CONCATENATE($BG$6," ",CE$9),'-RÅDATA_KVARTAL-'!$A$5:$DS$385,116,FALSE)&gt;0,VLOOKUP(CONCATENATE($BG$6," ",CE$9),'-RÅDATA_KVARTAL-'!$A$5:$DS$385,116,FALSE),"")</f>
        <v>7.908480023373019</v>
      </c>
      <c r="CF82" s="106"/>
      <c r="CG82" s="106"/>
      <c r="CH82" s="37">
        <f>IF(VLOOKUP(CONCATENATE($CH$6," ",CH$9),'-RÅDATA_KVARTAL-'!$A$5:$DS$385,116,FALSE)&gt;0,VLOOKUP(CONCATENATE($CH$6," ",CH$9),'-RÅDATA_KVARTAL-'!$A$5:$DS$385,116,FALSE),"")</f>
        <v>10</v>
      </c>
      <c r="CI82" s="37"/>
      <c r="CJ82" s="37">
        <f>IF(VLOOKUP(CONCATENATE($CH$6," ",CJ$9),'-RÅDATA_KVARTAL-'!$A$5:$DS$385,116,FALSE)&gt;0,VLOOKUP(CONCATENATE($CH$6," ",CJ$9),'-RÅDATA_KVARTAL-'!$A$5:$DS$385,116,FALSE),"")</f>
        <v>8</v>
      </c>
      <c r="CK82" s="37"/>
      <c r="CL82" s="37">
        <f>IF(VLOOKUP(CONCATENATE($CH$6," ",CL$9),'-RÅDATA_KVARTAL-'!$A$5:$DS$385,116,FALSE)&gt;0,VLOOKUP(CONCATENATE($CH$6," ",CL$9),'-RÅDATA_KVARTAL-'!$A$5:$DS$385,116,FALSE),"")</f>
        <v>7</v>
      </c>
      <c r="CM82" s="37"/>
      <c r="CN82" s="37">
        <f>IF(VLOOKUP(CONCATENATE($CH$6," ",CN$9),'-RÅDATA_KVARTAL-'!$A$5:$DS$385,116,FALSE)&gt;0,VLOOKUP(CONCATENATE($CH$6," ",CN$9),'-RÅDATA_KVARTAL-'!$A$5:$DS$385,116,FALSE),"")</f>
        <v>6</v>
      </c>
      <c r="CO82" s="37"/>
      <c r="CP82" s="37">
        <f>IF(VLOOKUP(CONCATENATE($CH$6," ",CP$9),'-RÅDATA_KVARTAL-'!$A$5:$DS$385,116,FALSE)&gt;0,VLOOKUP(CONCATENATE($CH$6," ",CP$9),'-RÅDATA_KVARTAL-'!$A$5:$DS$385,116,FALSE),"")</f>
        <v>7</v>
      </c>
      <c r="CQ82" s="37"/>
      <c r="CR82" s="37">
        <f>IF(VLOOKUP(CONCATENATE($CH$6," ",CR$9),'-RÅDATA_KVARTAL-'!$A$5:$DS$385,116,FALSE)&gt;0,VLOOKUP(CONCATENATE($CH$6," ",CR$9),'-RÅDATA_KVARTAL-'!$A$5:$DS$385,116,FALSE),"")</f>
        <v>8</v>
      </c>
      <c r="CS82" s="37"/>
      <c r="CT82" s="37">
        <f>IF(VLOOKUP(CONCATENATE($CH$6," ",CT$9),'-RÅDATA_KVARTAL-'!$A$5:$DS$385,116,FALSE)&gt;0,VLOOKUP(CONCATENATE($CH$6," ",CT$9),'-RÅDATA_KVARTAL-'!$A$5:$DS$385,116,FALSE),"")</f>
        <v>8</v>
      </c>
      <c r="CU82" s="37"/>
      <c r="CV82" s="37">
        <f>IF(VLOOKUP(CONCATENATE($CH$6," ",CV$9),'-RÅDATA_KVARTAL-'!$A$5:$DS$385,116,FALSE)&gt;0,VLOOKUP(CONCATENATE($CH$6," ",CV$9),'-RÅDATA_KVARTAL-'!$A$5:$DS$385,116,FALSE),"")</f>
        <v>8</v>
      </c>
      <c r="CW82" s="37"/>
      <c r="CX82" s="37">
        <f>IF(VLOOKUP(CONCATENATE($CH$6," ",CX$9),'-RÅDATA_KVARTAL-'!$A$5:$DS$385,116,FALSE)&gt;0,VLOOKUP(CONCATENATE($CH$6," ",CX$9),'-RÅDATA_KVARTAL-'!$A$5:$DS$385,116,FALSE),"")</f>
        <v>8</v>
      </c>
      <c r="CY82" s="37"/>
      <c r="CZ82" s="37">
        <f>IF(VLOOKUP(CONCATENATE($CH$6," ",CZ$9),'-RÅDATA_KVARTAL-'!$A$5:$DS$385,116,FALSE)&gt;0,VLOOKUP(CONCATENATE($CH$6," ",CZ$9),'-RÅDATA_KVARTAL-'!$A$5:$DS$385,116,FALSE),"")</f>
        <v>8</v>
      </c>
      <c r="DA82" s="37"/>
      <c r="DB82" s="37">
        <f>IF(VLOOKUP(CONCATENATE($CH$6," ",DB$9),'-RÅDATA_KVARTAL-'!$A$5:$DS$385,116,FALSE)&gt;0,VLOOKUP(CONCATENATE($CH$6," ",DB$9),'-RÅDATA_KVARTAL-'!$A$5:$DS$385,116,FALSE),"")</f>
        <v>10</v>
      </c>
      <c r="DC82" s="37"/>
      <c r="DD82" s="37">
        <f>IF(VLOOKUP(CONCATENATE($CH$6," ",DD$9),'-RÅDATA_KVARTAL-'!$A$5:$DS$385,116,FALSE)&gt;0,VLOOKUP(CONCATENATE($CH$6," ",DD$9),'-RÅDATA_KVARTAL-'!$A$5:$DS$385,116,FALSE),"")</f>
        <v>7</v>
      </c>
      <c r="DE82" s="37"/>
      <c r="DF82" s="37">
        <f>IF(VLOOKUP(CONCATENATE($CH$6," ",DF$9),'-RÅDATA_KVARTAL-'!$A$5:$DS$385,116,FALSE)&gt;0,VLOOKUP(CONCATENATE($CH$6," ",DF$9),'-RÅDATA_KVARTAL-'!$A$5:$DS$385,116,FALSE),"")</f>
        <v>7.9792389187134782</v>
      </c>
      <c r="DG82" s="106"/>
      <c r="DH82" s="106"/>
      <c r="DI82" s="37">
        <f>IF(VLOOKUP(CONCATENATE($DI$6," ",DI$9),'-RÅDATA_KVARTAL-'!$A$5:$DS$385,116,FALSE)&gt;0,VLOOKUP(CONCATENATE($DI$6," ",DI$9),'-RÅDATA_KVARTAL-'!$A$5:$DS$385,116,FALSE),"")</f>
        <v>8</v>
      </c>
      <c r="DJ82" s="37"/>
      <c r="DK82" s="37">
        <f>IF(VLOOKUP(CONCATENATE($DI$6," ",DK$9),'-RÅDATA_KVARTAL-'!$A$5:$DS$385,116,FALSE)&gt;0,VLOOKUP(CONCATENATE($DI$6," ",DK$9),'-RÅDATA_KVARTAL-'!$A$5:$DS$385,116,FALSE),"")</f>
        <v>8</v>
      </c>
      <c r="DL82" s="37"/>
      <c r="DM82" s="37">
        <f>IF(VLOOKUP(CONCATENATE($DI$6," ",DM$9),'-RÅDATA_KVARTAL-'!$A$5:$DS$385,116,FALSE)&gt;0,VLOOKUP(CONCATENATE($DI$6," ",DM$9),'-RÅDATA_KVARTAL-'!$A$5:$DS$385,116,FALSE),"")</f>
        <v>7</v>
      </c>
      <c r="DN82" s="37"/>
      <c r="DO82" s="37">
        <f>IF(VLOOKUP(CONCATENATE($DI$6," ",DO$9),'-RÅDATA_KVARTAL-'!$A$5:$DS$385,116,FALSE)&gt;0,VLOOKUP(CONCATENATE($DI$6," ",DO$9),'-RÅDATA_KVARTAL-'!$A$5:$DS$385,116,FALSE),"")</f>
        <v>9</v>
      </c>
      <c r="DP82" s="37"/>
      <c r="DQ82" s="37">
        <f>IF(VLOOKUP(CONCATENATE($DI$6," ",DQ$9),'-RÅDATA_KVARTAL-'!$A$5:$DS$385,116,FALSE)&gt;0,VLOOKUP(CONCATENATE($DI$6," ",DQ$9),'-RÅDATA_KVARTAL-'!$A$5:$DS$385,116,FALSE),"")</f>
        <v>10</v>
      </c>
      <c r="DR82" s="37"/>
      <c r="DS82" s="37">
        <f>IF(VLOOKUP(CONCATENATE($DI$6," ",DS$9),'-RÅDATA_KVARTAL-'!$A$5:$DS$385,116,FALSE)&gt;0,VLOOKUP(CONCATENATE($DI$6," ",DS$9),'-RÅDATA_KVARTAL-'!$A$5:$DS$385,116,FALSE),"")</f>
        <v>9</v>
      </c>
      <c r="DT82" s="37"/>
      <c r="DU82" s="37" t="str">
        <f>IF(VLOOKUP(CONCATENATE($DI$6," ",DU$9),'-RÅDATA_KVARTAL-'!$A$5:$DS$385,116,FALSE)&gt;0,VLOOKUP(CONCATENATE($DI$6," ",DU$9),'-RÅDATA_KVARTAL-'!$A$5:$DS$385,116,FALSE),"")</f>
        <v/>
      </c>
      <c r="DV82" s="37"/>
      <c r="DW82" s="37" t="str">
        <f>IF(VLOOKUP(CONCATENATE($DI$6," ",DW$9),'-RÅDATA_KVARTAL-'!$A$5:$DS$385,116,FALSE)&gt;0,VLOOKUP(CONCATENATE($DI$6," ",DW$9),'-RÅDATA_KVARTAL-'!$A$5:$DS$385,116,FALSE),"")</f>
        <v/>
      </c>
      <c r="DX82" s="37"/>
      <c r="DY82" s="37" t="str">
        <f>IF(VLOOKUP(CONCATENATE($DI$6," ",DY$9),'-RÅDATA_KVARTAL-'!$A$5:$DS$385,116,FALSE)&gt;0,VLOOKUP(CONCATENATE($DI$6," ",DY$9),'-RÅDATA_KVARTAL-'!$A$5:$DS$385,116,FALSE),"")</f>
        <v/>
      </c>
      <c r="DZ82" s="37"/>
      <c r="EA82" s="37" t="str">
        <f>IF(VLOOKUP(CONCATENATE($DI$6," ",EA$9),'-RÅDATA_KVARTAL-'!$A$5:$DS$385,116,FALSE)&gt;0,VLOOKUP(CONCATENATE($DI$6," ",EA$9),'-RÅDATA_KVARTAL-'!$A$5:$DS$385,116,FALSE),"")</f>
        <v/>
      </c>
      <c r="EB82" s="37"/>
      <c r="EC82" s="37" t="str">
        <f>IF(VLOOKUP(CONCATENATE($DI$6," ",EC$9),'-RÅDATA_KVARTAL-'!$A$5:$DS$385,116,FALSE)&gt;0,VLOOKUP(CONCATENATE($DI$6," ",EC$9),'-RÅDATA_KVARTAL-'!$A$5:$DS$385,116,FALSE),"")</f>
        <v/>
      </c>
      <c r="ED82" s="37"/>
      <c r="EE82" s="37" t="str">
        <f>IF(VLOOKUP(CONCATENATE($DI$6," ",EE$9),'-RÅDATA_KVARTAL-'!$A$5:$DS$385,116,FALSE)&gt;0,VLOOKUP(CONCATENATE($DI$6," ",EE$9),'-RÅDATA_KVARTAL-'!$A$5:$DS$385,116,FALSE),"")</f>
        <v/>
      </c>
      <c r="EF82" s="37"/>
      <c r="EG82" s="37">
        <f>IF(VLOOKUP(CONCATENATE($DI$6," ",EG$9),'-RÅDATA_KVARTAL-'!$A$5:$DS$385,116,FALSE)&gt;0,VLOOKUP(CONCATENATE($DI$6," ",EG$9),'-RÅDATA_KVARTAL-'!$A$5:$DS$385,116,FALSE),"")</f>
        <v>8.514328086877482</v>
      </c>
      <c r="EH82" s="106"/>
      <c r="EI82" s="106"/>
      <c r="EJ82" s="37" t="str">
        <f>IF(VLOOKUP(CONCATENATE($EJ$6," ",EJ$9),'-RÅDATA_KVARTAL-'!$A$5:$DS$385,116,FALSE)&gt;0,VLOOKUP(CONCATENATE($EJ$6," ",EJ$9),'-RÅDATA_KVARTAL-'!$A$5:$DS$385,116,FALSE),"")</f>
        <v/>
      </c>
      <c r="EK82" s="37"/>
      <c r="EL82" s="37" t="str">
        <f>IF(VLOOKUP(CONCATENATE($EJ$6," ",EL$9),'-RÅDATA_KVARTAL-'!$A$5:$DS$385,116,FALSE)&gt;0,VLOOKUP(CONCATENATE($EJ$6," ",EL$9),'-RÅDATA_KVARTAL-'!$A$5:$DS$385,116,FALSE),"")</f>
        <v/>
      </c>
      <c r="EM82" s="37"/>
      <c r="EN82" s="37" t="str">
        <f>IF(VLOOKUP(CONCATENATE($EJ$6," ",EN$9),'-RÅDATA_KVARTAL-'!$A$5:$DS$385,116,FALSE)&gt;0,VLOOKUP(CONCATENATE($EJ$6," ",EN$9),'-RÅDATA_KVARTAL-'!$A$5:$DS$385,116,FALSE),"")</f>
        <v/>
      </c>
      <c r="EO82" s="37"/>
      <c r="EP82" s="37" t="str">
        <f>IF(VLOOKUP(CONCATENATE($EJ$6," ",EP$9),'-RÅDATA_KVARTAL-'!$A$5:$DS$385,116,FALSE)&gt;0,VLOOKUP(CONCATENATE($EJ$6," ",EP$9),'-RÅDATA_KVARTAL-'!$A$5:$DS$385,116,FALSE),"")</f>
        <v/>
      </c>
      <c r="EQ82" s="37"/>
      <c r="ER82" s="37" t="str">
        <f>IF(VLOOKUP(CONCATENATE($EJ$6," ",ER$9),'-RÅDATA_KVARTAL-'!$A$5:$DS$385,116,FALSE)&gt;0,VLOOKUP(CONCATENATE($EJ$6," ",ER$9),'-RÅDATA_KVARTAL-'!$A$5:$DS$385,116,FALSE),"")</f>
        <v/>
      </c>
      <c r="ES82" s="37"/>
      <c r="ET82" s="37" t="str">
        <f>IF(VLOOKUP(CONCATENATE($EJ$6," ",ET$9),'-RÅDATA_KVARTAL-'!$A$5:$DS$385,116,FALSE)&gt;0,VLOOKUP(CONCATENATE($EJ$6," ",ET$9),'-RÅDATA_KVARTAL-'!$A$5:$DS$385,116,FALSE),"")</f>
        <v/>
      </c>
      <c r="EU82" s="37"/>
      <c r="EV82" s="37" t="str">
        <f>IF(VLOOKUP(CONCATENATE($EJ$6," ",EV$9),'-RÅDATA_KVARTAL-'!$A$5:$DS$385,116,FALSE)&gt;0,VLOOKUP(CONCATENATE($EJ$6," ",EV$9),'-RÅDATA_KVARTAL-'!$A$5:$DS$385,116,FALSE),"")</f>
        <v/>
      </c>
      <c r="EW82" s="37"/>
      <c r="EX82" s="37" t="str">
        <f>IF(VLOOKUP(CONCATENATE($EJ$6," ",EX$9),'-RÅDATA_KVARTAL-'!$A$5:$DS$385,116,FALSE)&gt;0,VLOOKUP(CONCATENATE($EJ$6," ",EX$9),'-RÅDATA_KVARTAL-'!$A$5:$DS$385,116,FALSE),"")</f>
        <v/>
      </c>
      <c r="EY82" s="37"/>
      <c r="EZ82" s="37" t="str">
        <f>IF(VLOOKUP(CONCATENATE($EJ$6," ",EZ$9),'-RÅDATA_KVARTAL-'!$A$5:$DS$385,116,FALSE)&gt;0,VLOOKUP(CONCATENATE($EJ$6," ",EZ$9),'-RÅDATA_KVARTAL-'!$A$5:$DS$385,116,FALSE),"")</f>
        <v/>
      </c>
      <c r="FA82" s="37"/>
      <c r="FB82" s="37" t="str">
        <f>IF(VLOOKUP(CONCATENATE($EJ$6," ",FB$9),'-RÅDATA_KVARTAL-'!$A$5:$DS$385,116,FALSE)&gt;0,VLOOKUP(CONCATENATE($EJ$6," ",FB$9),'-RÅDATA_KVARTAL-'!$A$5:$DS$385,116,FALSE),"")</f>
        <v/>
      </c>
      <c r="FC82" s="37"/>
      <c r="FD82" s="37" t="str">
        <f>IF(VLOOKUP(CONCATENATE($EJ$6," ",FD$9),'-RÅDATA_KVARTAL-'!$A$5:$DS$385,116,FALSE)&gt;0,VLOOKUP(CONCATENATE($EJ$6," ",FD$9),'-RÅDATA_KVARTAL-'!$A$5:$DS$385,116,FALSE),"")</f>
        <v/>
      </c>
      <c r="FE82" s="37"/>
      <c r="FF82" s="37" t="str">
        <f>IF(VLOOKUP(CONCATENATE($EJ$6," ",FF$9),'-RÅDATA_KVARTAL-'!$A$5:$DS$385,116,FALSE)&gt;0,VLOOKUP(CONCATENATE($EJ$6," ",FF$9),'-RÅDATA_KVARTAL-'!$A$5:$DS$385,116,FALSE),"")</f>
        <v/>
      </c>
      <c r="FG82" s="37"/>
      <c r="FH82" s="37" t="str">
        <f>IF(VLOOKUP(CONCATENATE($EJ$6," ",FH$9),'-RÅDATA_KVARTAL-'!$A$5:$DS$385,116,FALSE)&gt;0,VLOOKUP(CONCATENATE($EJ$6," ",FH$9),'-RÅDATA_KVARTAL-'!$A$5:$DS$385,116,FALSE),"")</f>
        <v/>
      </c>
      <c r="FI82" s="106"/>
      <c r="FJ82" s="106"/>
      <c r="FK82" s="37" t="str">
        <f>IF(VLOOKUP(CONCATENATE($FK$6," ",FK$9),'-RÅDATA_KVARTAL-'!$A$5:$DS$385,116,FALSE)&gt;0,VLOOKUP(CONCATENATE($FK$6," ",FK$9),'-RÅDATA_KVARTAL-'!$A$5:$DS$385,116,FALSE),"")</f>
        <v/>
      </c>
      <c r="FL82" s="37"/>
      <c r="FM82" s="37" t="str">
        <f>IF(VLOOKUP(CONCATENATE($FK$6," ",FM$9),'-RÅDATA_KVARTAL-'!$A$5:$DS$385,116,FALSE)&gt;0,VLOOKUP(CONCATENATE($FK$6," ",FM$9),'-RÅDATA_KVARTAL-'!$A$5:$DS$385,116,FALSE),"")</f>
        <v/>
      </c>
      <c r="FN82" s="37"/>
      <c r="FO82" s="37" t="str">
        <f>IF(VLOOKUP(CONCATENATE($FK$6," ",FO$9),'-RÅDATA_KVARTAL-'!$A$5:$DS$385,116,FALSE)&gt;0,VLOOKUP(CONCATENATE($FK$6," ",FO$9),'-RÅDATA_KVARTAL-'!$A$5:$DS$385,116,FALSE),"")</f>
        <v/>
      </c>
      <c r="FP82" s="37"/>
      <c r="FQ82" s="37" t="str">
        <f>IF(VLOOKUP(CONCATENATE($FK$6," ",FQ$9),'-RÅDATA_KVARTAL-'!$A$5:$DS$385,116,FALSE)&gt;0,VLOOKUP(CONCATENATE($FK$6," ",FQ$9),'-RÅDATA_KVARTAL-'!$A$5:$DS$385,116,FALSE),"")</f>
        <v/>
      </c>
      <c r="FR82" s="37"/>
      <c r="FS82" s="37" t="str">
        <f>IF(VLOOKUP(CONCATENATE($FK$6," ",FS$9),'-RÅDATA_KVARTAL-'!$A$5:$DS$385,116,FALSE)&gt;0,VLOOKUP(CONCATENATE($FK$6," ",FS$9),'-RÅDATA_KVARTAL-'!$A$5:$DS$385,116,FALSE),"")</f>
        <v/>
      </c>
      <c r="FT82" s="37"/>
      <c r="FU82" s="37" t="str">
        <f>IF(VLOOKUP(CONCATENATE($FK$6," ",FU$9),'-RÅDATA_KVARTAL-'!$A$5:$DS$385,116,FALSE)&gt;0,VLOOKUP(CONCATENATE($FK$6," ",FU$9),'-RÅDATA_KVARTAL-'!$A$5:$DS$385,116,FALSE),"")</f>
        <v/>
      </c>
      <c r="FV82" s="37"/>
      <c r="FW82" s="37" t="str">
        <f>IF(VLOOKUP(CONCATENATE($FK$6," ",FW$9),'-RÅDATA_KVARTAL-'!$A$5:$DS$385,116,FALSE)&gt;0,VLOOKUP(CONCATENATE($FK$6," ",FW$9),'-RÅDATA_KVARTAL-'!$A$5:$DS$385,116,FALSE),"")</f>
        <v/>
      </c>
      <c r="FX82" s="37"/>
      <c r="FY82" s="37" t="str">
        <f>IF(VLOOKUP(CONCATENATE($FK$6," ",FY$9),'-RÅDATA_KVARTAL-'!$A$5:$DS$385,116,FALSE)&gt;0,VLOOKUP(CONCATENATE($FK$6," ",FY$9),'-RÅDATA_KVARTAL-'!$A$5:$DS$385,116,FALSE),"")</f>
        <v/>
      </c>
      <c r="FZ82" s="37"/>
      <c r="GA82" s="37" t="str">
        <f>IF(VLOOKUP(CONCATENATE($FK$6," ",GA$9),'-RÅDATA_KVARTAL-'!$A$5:$DS$385,116,FALSE)&gt;0,VLOOKUP(CONCATENATE($FK$6," ",GA$9),'-RÅDATA_KVARTAL-'!$A$5:$DS$385,116,FALSE),"")</f>
        <v/>
      </c>
      <c r="GB82" s="37"/>
      <c r="GC82" s="37" t="str">
        <f>IF(VLOOKUP(CONCATENATE($FK$6," ",GC$9),'-RÅDATA_KVARTAL-'!$A$5:$DS$385,116,FALSE)&gt;0,VLOOKUP(CONCATENATE($FK$6," ",GC$9),'-RÅDATA_KVARTAL-'!$A$5:$DS$385,116,FALSE),"")</f>
        <v/>
      </c>
      <c r="GD82" s="37"/>
      <c r="GE82" s="37" t="str">
        <f>IF(VLOOKUP(CONCATENATE($FK$6," ",GE$9),'-RÅDATA_KVARTAL-'!$A$5:$DS$385,116,FALSE)&gt;0,VLOOKUP(CONCATENATE($FK$6," ",GE$9),'-RÅDATA_KVARTAL-'!$A$5:$DS$385,116,FALSE),"")</f>
        <v/>
      </c>
      <c r="GF82" s="37"/>
      <c r="GG82" s="37" t="str">
        <f>IF(VLOOKUP(CONCATENATE($FK$6," ",GG$9),'-RÅDATA_KVARTAL-'!$A$5:$DS$385,116,FALSE)&gt;0,VLOOKUP(CONCATENATE($FK$6," ",GG$9),'-RÅDATA_KVARTAL-'!$A$5:$DS$385,116,FALSE),"")</f>
        <v/>
      </c>
      <c r="GH82" s="37"/>
      <c r="GI82" s="37" t="str">
        <f>IF(VLOOKUP(CONCATENATE($FK$6," ",GI$9),'-RÅDATA_KVARTAL-'!$A$5:$DS$385,116,FALSE)&gt;0,VLOOKUP(CONCATENATE($FK$6," ",GI$9),'-RÅDATA_KVARTAL-'!$A$5:$DS$385,116,FALSE),"")</f>
        <v/>
      </c>
      <c r="GJ82" s="106"/>
      <c r="GK82" s="106"/>
      <c r="GL82" s="37" t="str">
        <f>IF(VLOOKUP(CONCATENATE($GL$6," ",GL$9),'-RÅDATA_KVARTAL-'!$A$5:$DS$385,116,FALSE)&gt;0,VLOOKUP(CONCATENATE($GL$6," ",GL$9),'-RÅDATA_KVARTAL-'!$A$5:$DS$385,116,FALSE),"")</f>
        <v/>
      </c>
      <c r="GM82" s="37"/>
      <c r="GN82" s="37" t="str">
        <f>IF(VLOOKUP(CONCATENATE($GL$6," ",GN$9),'-RÅDATA_KVARTAL-'!$A$5:$DS$385,116,FALSE)&gt;0,VLOOKUP(CONCATENATE($GL$6," ",GN$9),'-RÅDATA_KVARTAL-'!$A$5:$DS$385,116,FALSE),"")</f>
        <v/>
      </c>
      <c r="GO82" s="37"/>
      <c r="GP82" s="37" t="str">
        <f>IF(VLOOKUP(CONCATENATE($GL$6," ",GP$9),'-RÅDATA_KVARTAL-'!$A$5:$DS$385,116,FALSE)&gt;0,VLOOKUP(CONCATENATE($GL$6," ",GP$9),'-RÅDATA_KVARTAL-'!$A$5:$DS$385,116,FALSE),"")</f>
        <v/>
      </c>
      <c r="GQ82" s="37"/>
      <c r="GR82" s="37" t="str">
        <f>IF(VLOOKUP(CONCATENATE($GL$6," ",GR$9),'-RÅDATA_KVARTAL-'!$A$5:$DS$385,116,FALSE)&gt;0,VLOOKUP(CONCATENATE($GL$6," ",GR$9),'-RÅDATA_KVARTAL-'!$A$5:$DS$385,116,FALSE),"")</f>
        <v/>
      </c>
      <c r="GS82" s="37"/>
      <c r="GT82" s="37" t="str">
        <f>IF(VLOOKUP(CONCATENATE($GL$6," ",GT$9),'-RÅDATA_KVARTAL-'!$A$5:$DS$385,116,FALSE)&gt;0,VLOOKUP(CONCATENATE($GL$6," ",GT$9),'-RÅDATA_KVARTAL-'!$A$5:$DS$385,116,FALSE),"")</f>
        <v/>
      </c>
      <c r="GU82" s="37"/>
      <c r="GV82" s="37" t="str">
        <f>IF(VLOOKUP(CONCATENATE($GL$6," ",GV$9),'-RÅDATA_KVARTAL-'!$A$5:$DS$385,116,FALSE)&gt;0,VLOOKUP(CONCATENATE($GL$6," ",GV$9),'-RÅDATA_KVARTAL-'!$A$5:$DS$385,116,FALSE),"")</f>
        <v/>
      </c>
      <c r="GW82" s="37"/>
      <c r="GX82" s="37" t="str">
        <f>IF(VLOOKUP(CONCATENATE($GL$6," ",GX$9),'-RÅDATA_KVARTAL-'!$A$5:$DS$385,116,FALSE)&gt;0,VLOOKUP(CONCATENATE($GL$6," ",GX$9),'-RÅDATA_KVARTAL-'!$A$5:$DS$385,116,FALSE),"")</f>
        <v/>
      </c>
      <c r="GY82" s="37"/>
      <c r="GZ82" s="37" t="str">
        <f>IF(VLOOKUP(CONCATENATE($GL$6," ",GZ$9),'-RÅDATA_KVARTAL-'!$A$5:$DS$385,116,FALSE)&gt;0,VLOOKUP(CONCATENATE($GL$6," ",GZ$9),'-RÅDATA_KVARTAL-'!$A$5:$DS$385,116,FALSE),"")</f>
        <v/>
      </c>
      <c r="HA82" s="37"/>
      <c r="HB82" s="37" t="str">
        <f>IF(VLOOKUP(CONCATENATE($GL$6," ",HB$9),'-RÅDATA_KVARTAL-'!$A$5:$DS$385,116,FALSE)&gt;0,VLOOKUP(CONCATENATE($GL$6," ",HB$9),'-RÅDATA_KVARTAL-'!$A$5:$DS$385,116,FALSE),"")</f>
        <v/>
      </c>
      <c r="HC82" s="37"/>
      <c r="HD82" s="37" t="str">
        <f>IF(VLOOKUP(CONCATENATE($GL$6," ",HD$9),'-RÅDATA_KVARTAL-'!$A$5:$DS$385,116,FALSE)&gt;0,VLOOKUP(CONCATENATE($GL$6," ",HD$9),'-RÅDATA_KVARTAL-'!$A$5:$DS$385,116,FALSE),"")</f>
        <v/>
      </c>
      <c r="HE82" s="37"/>
      <c r="HF82" s="37" t="str">
        <f>IF(VLOOKUP(CONCATENATE($GL$6," ",HF$9),'-RÅDATA_KVARTAL-'!$A$5:$DS$385,116,FALSE)&gt;0,VLOOKUP(CONCATENATE($GL$6," ",HF$9),'-RÅDATA_KVARTAL-'!$A$5:$DS$385,116,FALSE),"")</f>
        <v/>
      </c>
      <c r="HG82" s="37"/>
      <c r="HH82" s="37" t="str">
        <f>IF(VLOOKUP(CONCATENATE($GL$6," ",HH$9),'-RÅDATA_KVARTAL-'!$A$5:$DS$385,116,FALSE)&gt;0,VLOOKUP(CONCATENATE($GL$6," ",HH$9),'-RÅDATA_KVARTAL-'!$A$5:$DS$385,116,FALSE),"")</f>
        <v/>
      </c>
      <c r="HI82" s="37"/>
      <c r="HJ82" s="37" t="str">
        <f>IF(VLOOKUP(CONCATENATE($GL$6," ",HJ$9),'-RÅDATA_KVARTAL-'!$A$5:$DS$385,116,FALSE)&gt;0,VLOOKUP(CONCATENATE($GL$6," ",HJ$9),'-RÅDATA_KVARTAL-'!$A$5:$DS$385,116,FALSE),"")</f>
        <v/>
      </c>
      <c r="HK82" s="106"/>
      <c r="HL82" s="106"/>
      <c r="HM82" s="92" t="s">
        <v>363</v>
      </c>
      <c r="HO82" s="123"/>
    </row>
    <row r="83" spans="2:223" s="15" customFormat="1" ht="10.5" customHeight="1" x14ac:dyDescent="0.2">
      <c r="B83" s="90">
        <v>23</v>
      </c>
      <c r="C83" s="90"/>
      <c r="D83" s="92" t="s">
        <v>68</v>
      </c>
      <c r="E83" s="37">
        <f>IF(VLOOKUP(CONCATENATE($E$6," ",E$9),'-RÅDATA_KVARTAL-'!$A$5:$DS$385,120,FALSE)&gt;0,VLOOKUP(CONCATENATE($E$6," ",E$9),'-RÅDATA_KVARTAL-'!$A$5:$DS$385,120,FALSE),"")</f>
        <v>23</v>
      </c>
      <c r="F83" s="37"/>
      <c r="G83" s="37">
        <f>IF(VLOOKUP(CONCATENATE($E$6," ",G$9),'-RÅDATA_KVARTAL-'!$A$5:$DS$385,120,FALSE)&gt;0,VLOOKUP(CONCATENATE($E$6," ",G$9),'-RÅDATA_KVARTAL-'!$A$5:$DS$385,120,FALSE),"")</f>
        <v>22</v>
      </c>
      <c r="H83" s="37"/>
      <c r="I83" s="37">
        <f>IF(VLOOKUP(CONCATENATE($E$6," ",I$9),'-RÅDATA_KVARTAL-'!$A$5:$DS$385,120,FALSE)&gt;0,VLOOKUP(CONCATENATE($E$6," ",I$9),'-RÅDATA_KVARTAL-'!$A$5:$DS$385,120,FALSE),"")</f>
        <v>24</v>
      </c>
      <c r="J83" s="37"/>
      <c r="K83" s="37">
        <f>IF(VLOOKUP(CONCATENATE($E$6," ",K$9),'-RÅDATA_KVARTAL-'!$A$5:$DS$385,120,FALSE)&gt;0,VLOOKUP(CONCATENATE($E$6," ",K$9),'-RÅDATA_KVARTAL-'!$A$5:$DS$385,120,FALSE),"")</f>
        <v>21</v>
      </c>
      <c r="L83" s="37"/>
      <c r="M83" s="37">
        <f>IF(VLOOKUP(CONCATENATE($E$6," ",M$9),'-RÅDATA_KVARTAL-'!$A$5:$DS$385,120,FALSE)&gt;0,VLOOKUP(CONCATENATE($E$6," ",M$9),'-RÅDATA_KVARTAL-'!$A$5:$DS$385,120,FALSE),"")</f>
        <v>24</v>
      </c>
      <c r="N83" s="37"/>
      <c r="O83" s="37">
        <f>IF(VLOOKUP(CONCATENATE($E$6," ",O$9),'-RÅDATA_KVARTAL-'!$A$5:$DS$385,120,FALSE)&gt;0,VLOOKUP(CONCATENATE($E$6," ",O$9),'-RÅDATA_KVARTAL-'!$A$5:$DS$385,120,FALSE),"")</f>
        <v>21</v>
      </c>
      <c r="P83" s="37"/>
      <c r="Q83" s="37">
        <f>IF(VLOOKUP(CONCATENATE($E$6," ",Q$9),'-RÅDATA_KVARTAL-'!$A$5:$DS$385,120,FALSE)&gt;0,VLOOKUP(CONCATENATE($E$6," ",Q$9),'-RÅDATA_KVARTAL-'!$A$5:$DS$385,120,FALSE),"")</f>
        <v>23</v>
      </c>
      <c r="R83" s="37"/>
      <c r="S83" s="37">
        <f>IF(VLOOKUP(CONCATENATE($E$6," ",S$9),'-RÅDATA_KVARTAL-'!$A$5:$DS$385,120,FALSE)&gt;0,VLOOKUP(CONCATENATE($E$6," ",S$9),'-RÅDATA_KVARTAL-'!$A$5:$DS$385,120,FALSE),"")</f>
        <v>21</v>
      </c>
      <c r="T83" s="37"/>
      <c r="U83" s="37">
        <f>IF(VLOOKUP(CONCATENATE($E$6," ",U$9),'-RÅDATA_KVARTAL-'!$A$5:$DS$385,120,FALSE)&gt;0,VLOOKUP(CONCATENATE($E$6," ",U$9),'-RÅDATA_KVARTAL-'!$A$5:$DS$385,120,FALSE),"")</f>
        <v>20</v>
      </c>
      <c r="V83" s="37"/>
      <c r="W83" s="37">
        <f>IF(VLOOKUP(CONCATENATE($E$6," ",W$9),'-RÅDATA_KVARTAL-'!$A$5:$DS$385,120,FALSE)&gt;0,VLOOKUP(CONCATENATE($E$6," ",W$9),'-RÅDATA_KVARTAL-'!$A$5:$DS$385,120,FALSE),"")</f>
        <v>21</v>
      </c>
      <c r="X83" s="37"/>
      <c r="Y83" s="37">
        <f>IF(VLOOKUP(CONCATENATE($E$6," ",Y$9),'-RÅDATA_KVARTAL-'!$A$5:$DS$385,120,FALSE)&gt;0,VLOOKUP(CONCATENATE($E$6," ",Y$9),'-RÅDATA_KVARTAL-'!$A$5:$DS$385,120,FALSE),"")</f>
        <v>23</v>
      </c>
      <c r="Z83" s="37"/>
      <c r="AA83" s="37">
        <f>IF(VLOOKUP(CONCATENATE($E$6," ",AA$9),'-RÅDATA_KVARTAL-'!$A$5:$DS$385,120,FALSE)&gt;0,VLOOKUP(CONCATENATE($E$6," ",AA$9),'-RÅDATA_KVARTAL-'!$A$5:$DS$385,120,FALSE),"")</f>
        <v>28</v>
      </c>
      <c r="AB83" s="37"/>
      <c r="AC83" s="37">
        <f>IF(VLOOKUP(CONCATENATE($E$6," ",AC$9),'-RÅDATA_KVARTAL-'!$A$5:$DS$385,120,FALSE)&gt;0,VLOOKUP(CONCATENATE($E$6," ",AC$9),'-RÅDATA_KVARTAL-'!$A$5:$DS$385,120,FALSE),"")</f>
        <v>22.619340751236962</v>
      </c>
      <c r="AD83" s="106"/>
      <c r="AE83" s="106"/>
      <c r="AF83" s="37">
        <f>IF(VLOOKUP(CONCATENATE($AF$6," ",AF$9),'-RÅDATA_KVARTAL-'!$A$5:$DS$385,120,FALSE)&gt;0,VLOOKUP(CONCATENATE($AF$6," ",AF$9),'-RÅDATA_KVARTAL-'!$A$5:$DS$385,120,FALSE),"")</f>
        <v>23</v>
      </c>
      <c r="AG83" s="37"/>
      <c r="AH83" s="37">
        <f>IF(VLOOKUP(CONCATENATE($AF$6," ",AH$9),'-RÅDATA_KVARTAL-'!$A$5:$DS$385,120,FALSE)&gt;0,VLOOKUP(CONCATENATE($AF$6," ",AH$9),'-RÅDATA_KVARTAL-'!$A$5:$DS$385,120,FALSE),"")</f>
        <v>24</v>
      </c>
      <c r="AI83" s="37"/>
      <c r="AJ83" s="37">
        <f>IF(VLOOKUP(CONCATENATE($AF$6," ",AJ$9),'-RÅDATA_KVARTAL-'!$A$5:$DS$385,120,FALSE)&gt;0,VLOOKUP(CONCATENATE($AF$6," ",AJ$9),'-RÅDATA_KVARTAL-'!$A$5:$DS$385,120,FALSE),"")</f>
        <v>21</v>
      </c>
      <c r="AK83" s="37"/>
      <c r="AL83" s="37">
        <f>IF(VLOOKUP(CONCATENATE($AF$6," ",AL$9),'-RÅDATA_KVARTAL-'!$A$5:$DS$385,120,FALSE)&gt;0,VLOOKUP(CONCATENATE($AF$6," ",AL$9),'-RÅDATA_KVARTAL-'!$A$5:$DS$385,120,FALSE),"")</f>
        <v>20</v>
      </c>
      <c r="AM83" s="37"/>
      <c r="AN83" s="37">
        <f>IF(VLOOKUP(CONCATENATE($AF$6," ",AN$9),'-RÅDATA_KVARTAL-'!$A$5:$DS$385,120,FALSE)&gt;0,VLOOKUP(CONCATENATE($AF$6," ",AN$9),'-RÅDATA_KVARTAL-'!$A$5:$DS$385,120,FALSE),"")</f>
        <v>22</v>
      </c>
      <c r="AO83" s="37"/>
      <c r="AP83" s="37">
        <f>IF(VLOOKUP(CONCATENATE($AF$6," ",AP$9),'-RÅDATA_KVARTAL-'!$A$5:$DS$385,120,FALSE)&gt;0,VLOOKUP(CONCATENATE($AF$6," ",AP$9),'-RÅDATA_KVARTAL-'!$A$5:$DS$385,120,FALSE),"")</f>
        <v>31</v>
      </c>
      <c r="AQ83" s="37"/>
      <c r="AR83" s="37">
        <f>IF(VLOOKUP(CONCATENATE($AF$6," ",AR$9),'-RÅDATA_KVARTAL-'!$A$5:$DS$385,120,FALSE)&gt;0,VLOOKUP(CONCATENATE($AF$6," ",AR$9),'-RÅDATA_KVARTAL-'!$A$5:$DS$385,120,FALSE),"")</f>
        <v>26</v>
      </c>
      <c r="AS83" s="37"/>
      <c r="AT83" s="37">
        <f>IF(VLOOKUP(CONCATENATE($AF$6," ",AT$9),'-RÅDATA_KVARTAL-'!$A$5:$DS$385,120,FALSE)&gt;0,VLOOKUP(CONCATENATE($AF$6," ",AT$9),'-RÅDATA_KVARTAL-'!$A$5:$DS$385,120,FALSE),"")</f>
        <v>24</v>
      </c>
      <c r="AU83" s="37"/>
      <c r="AV83" s="37">
        <f>IF(VLOOKUP(CONCATENATE($AF$6," ",AV$9),'-RÅDATA_KVARTAL-'!$A$5:$DS$385,120,FALSE)&gt;0,VLOOKUP(CONCATENATE($AF$6," ",AV$9),'-RÅDATA_KVARTAL-'!$A$5:$DS$385,120,FALSE),"")</f>
        <v>21</v>
      </c>
      <c r="AW83" s="37"/>
      <c r="AX83" s="37">
        <f>IF(VLOOKUP(CONCATENATE($AF$6," ",AX$9),'-RÅDATA_KVARTAL-'!$A$5:$DS$385,120,FALSE)&gt;0,VLOOKUP(CONCATENATE($AF$6," ",AX$9),'-RÅDATA_KVARTAL-'!$A$5:$DS$385,120,FALSE),"")</f>
        <v>19</v>
      </c>
      <c r="AY83" s="37"/>
      <c r="AZ83" s="37">
        <f>IF(VLOOKUP(CONCATENATE($AF$6," ",AZ$9),'-RÅDATA_KVARTAL-'!$A$5:$DS$385,120,FALSE)&gt;0,VLOOKUP(CONCATENATE($AF$6," ",AZ$9),'-RÅDATA_KVARTAL-'!$A$5:$DS$385,120,FALSE),"")</f>
        <v>20</v>
      </c>
      <c r="BA83" s="37"/>
      <c r="BB83" s="37">
        <f>IF(VLOOKUP(CONCATENATE($AF$6," ",BB$9),'-RÅDATA_KVARTAL-'!$A$5:$DS$385,120,FALSE)&gt;0,VLOOKUP(CONCATENATE($AF$6," ",BB$9),'-RÅDATA_KVARTAL-'!$A$5:$DS$385,120,FALSE),"")</f>
        <v>19</v>
      </c>
      <c r="BC83" s="37"/>
      <c r="BD83" s="37">
        <f>IF(VLOOKUP(CONCATENATE($AF$6," ",BD$9),'-RÅDATA_KVARTAL-'!$A$5:$DS$385,120,FALSE)&gt;0,VLOOKUP(CONCATENATE($AF$6," ",BD$9),'-RÅDATA_KVARTAL-'!$A$5:$DS$385,120,FALSE),"")</f>
        <v>23.033446921190286</v>
      </c>
      <c r="BE83" s="106"/>
      <c r="BF83" s="106"/>
      <c r="BG83" s="37">
        <f>IF(VLOOKUP(CONCATENATE($BG$6," ",BG$9),'-RÅDATA_KVARTAL-'!$A$5:$DS$385,120,FALSE)&gt;0,VLOOKUP(CONCATENATE($BG$6," ",BG$9),'-RÅDATA_KVARTAL-'!$A$5:$DS$385,120,FALSE),"")</f>
        <v>24</v>
      </c>
      <c r="BH83" s="37"/>
      <c r="BI83" s="37">
        <f>IF(VLOOKUP(CONCATENATE($BG$6," ",BI$9),'-RÅDATA_KVARTAL-'!$A$5:$DS$385,120,FALSE)&gt;0,VLOOKUP(CONCATENATE($BG$6," ",BI$9),'-RÅDATA_KVARTAL-'!$A$5:$DS$385,120,FALSE),"")</f>
        <v>22</v>
      </c>
      <c r="BJ83" s="37"/>
      <c r="BK83" s="37">
        <f>IF(VLOOKUP(CONCATENATE($BG$6," ",BK$9),'-RÅDATA_KVARTAL-'!$A$5:$DS$385,120,FALSE)&gt;0,VLOOKUP(CONCATENATE($BG$6," ",BK$9),'-RÅDATA_KVARTAL-'!$A$5:$DS$385,120,FALSE),"")</f>
        <v>22</v>
      </c>
      <c r="BL83" s="37"/>
      <c r="BM83" s="37">
        <f>IF(VLOOKUP(CONCATENATE($BG$6," ",BM$9),'-RÅDATA_KVARTAL-'!$A$5:$DS$385,120,FALSE)&gt;0,VLOOKUP(CONCATENATE($BG$6," ",BM$9),'-RÅDATA_KVARTAL-'!$A$5:$DS$385,120,FALSE),"")</f>
        <v>23</v>
      </c>
      <c r="BN83" s="37"/>
      <c r="BO83" s="37">
        <f>IF(VLOOKUP(CONCATENATE($BG$6," ",BO$9),'-RÅDATA_KVARTAL-'!$A$5:$DS$385,120,FALSE)&gt;0,VLOOKUP(CONCATENATE($BG$6," ",BO$9),'-RÅDATA_KVARTAL-'!$A$5:$DS$385,120,FALSE),"")</f>
        <v>20</v>
      </c>
      <c r="BP83" s="37"/>
      <c r="BQ83" s="37">
        <f>IF(VLOOKUP(CONCATENATE($BG$6," ",BQ$9),'-RÅDATA_KVARTAL-'!$A$5:$DS$385,120,FALSE)&gt;0,VLOOKUP(CONCATENATE($BG$6," ",BQ$9),'-RÅDATA_KVARTAL-'!$A$5:$DS$385,120,FALSE),"")</f>
        <v>22</v>
      </c>
      <c r="BR83" s="37"/>
      <c r="BS83" s="37">
        <f>IF(VLOOKUP(CONCATENATE($BG$6," ",BS$9),'-RÅDATA_KVARTAL-'!$A$5:$DS$385,120,FALSE)&gt;0,VLOOKUP(CONCATENATE($BG$6," ",BS$9),'-RÅDATA_KVARTAL-'!$A$5:$DS$385,120,FALSE),"")</f>
        <v>21</v>
      </c>
      <c r="BT83" s="37"/>
      <c r="BU83" s="37">
        <f>IF(VLOOKUP(CONCATENATE($BG$6," ",BU$9),'-RÅDATA_KVARTAL-'!$A$5:$DS$385,120,FALSE)&gt;0,VLOOKUP(CONCATENATE($BG$6," ",BU$9),'-RÅDATA_KVARTAL-'!$A$5:$DS$385,120,FALSE),"")</f>
        <v>22</v>
      </c>
      <c r="BV83" s="37"/>
      <c r="BW83" s="37">
        <f>IF(VLOOKUP(CONCATENATE($BG$6," ",BW$9),'-RÅDATA_KVARTAL-'!$A$5:$DS$385,120,FALSE)&gt;0,VLOOKUP(CONCATENATE($BG$6," ",BW$9),'-RÅDATA_KVARTAL-'!$A$5:$DS$385,120,FALSE),"")</f>
        <v>22</v>
      </c>
      <c r="BX83" s="37"/>
      <c r="BY83" s="37">
        <f>IF(VLOOKUP(CONCATENATE($BG$6," ",BY$9),'-RÅDATA_KVARTAL-'!$A$5:$DS$385,120,FALSE)&gt;0,VLOOKUP(CONCATENATE($BG$6," ",BY$9),'-RÅDATA_KVARTAL-'!$A$5:$DS$385,120,FALSE),"")</f>
        <v>22</v>
      </c>
      <c r="BZ83" s="37"/>
      <c r="CA83" s="37">
        <f>IF(VLOOKUP(CONCATENATE($BG$6," ",CA$9),'-RÅDATA_KVARTAL-'!$A$5:$DS$385,120,FALSE)&gt;0,VLOOKUP(CONCATENATE($BG$6," ",CA$9),'-RÅDATA_KVARTAL-'!$A$5:$DS$385,120,FALSE),"")</f>
        <v>20</v>
      </c>
      <c r="CB83" s="37"/>
      <c r="CC83" s="37">
        <f>IF(VLOOKUP(CONCATENATE($BG$6," ",CC$9),'-RÅDATA_KVARTAL-'!$A$5:$DS$385,120,FALSE)&gt;0,VLOOKUP(CONCATENATE($BG$6," ",CC$9),'-RÅDATA_KVARTAL-'!$A$5:$DS$385,120,FALSE),"")</f>
        <v>25</v>
      </c>
      <c r="CD83" s="37"/>
      <c r="CE83" s="37">
        <f>IF(VLOOKUP(CONCATENATE($BG$6," ",CE$9),'-RÅDATA_KVARTAL-'!$A$5:$DS$385,120,FALSE)&gt;0,VLOOKUP(CONCATENATE($BG$6," ",CE$9),'-RÅDATA_KVARTAL-'!$A$5:$DS$385,120,FALSE),"")</f>
        <v>22.146391620075832</v>
      </c>
      <c r="CF83" s="106"/>
      <c r="CG83" s="106"/>
      <c r="CH83" s="37">
        <f>IF(VLOOKUP(CONCATENATE($CH$6," ",CH$9),'-RÅDATA_KVARTAL-'!$A$5:$DS$385,120,FALSE)&gt;0,VLOOKUP(CONCATENATE($CH$6," ",CH$9),'-RÅDATA_KVARTAL-'!$A$5:$DS$385,120,FALSE),"")</f>
        <v>26</v>
      </c>
      <c r="CI83" s="37"/>
      <c r="CJ83" s="37">
        <f>IF(VLOOKUP(CONCATENATE($CH$6," ",CJ$9),'-RÅDATA_KVARTAL-'!$A$5:$DS$385,120,FALSE)&gt;0,VLOOKUP(CONCATENATE($CH$6," ",CJ$9),'-RÅDATA_KVARTAL-'!$A$5:$DS$385,120,FALSE),"")</f>
        <v>23</v>
      </c>
      <c r="CK83" s="37"/>
      <c r="CL83" s="37">
        <f>IF(VLOOKUP(CONCATENATE($CH$6," ",CL$9),'-RÅDATA_KVARTAL-'!$A$5:$DS$385,120,FALSE)&gt;0,VLOOKUP(CONCATENATE($CH$6," ",CL$9),'-RÅDATA_KVARTAL-'!$A$5:$DS$385,120,FALSE),"")</f>
        <v>20</v>
      </c>
      <c r="CM83" s="37"/>
      <c r="CN83" s="37">
        <f>IF(VLOOKUP(CONCATENATE($CH$6," ",CN$9),'-RÅDATA_KVARTAL-'!$A$5:$DS$385,120,FALSE)&gt;0,VLOOKUP(CONCATENATE($CH$6," ",CN$9),'-RÅDATA_KVARTAL-'!$A$5:$DS$385,120,FALSE),"")</f>
        <v>19</v>
      </c>
      <c r="CO83" s="37"/>
      <c r="CP83" s="37">
        <f>IF(VLOOKUP(CONCATENATE($CH$6," ",CP$9),'-RÅDATA_KVARTAL-'!$A$5:$DS$385,120,FALSE)&gt;0,VLOOKUP(CONCATENATE($CH$6," ",CP$9),'-RÅDATA_KVARTAL-'!$A$5:$DS$385,120,FALSE),"")</f>
        <v>21</v>
      </c>
      <c r="CQ83" s="37"/>
      <c r="CR83" s="37">
        <f>IF(VLOOKUP(CONCATENATE($CH$6," ",CR$9),'-RÅDATA_KVARTAL-'!$A$5:$DS$385,120,FALSE)&gt;0,VLOOKUP(CONCATENATE($CH$6," ",CR$9),'-RÅDATA_KVARTAL-'!$A$5:$DS$385,120,FALSE),"")</f>
        <v>22</v>
      </c>
      <c r="CS83" s="37"/>
      <c r="CT83" s="37">
        <f>IF(VLOOKUP(CONCATENATE($CH$6," ",CT$9),'-RÅDATA_KVARTAL-'!$A$5:$DS$385,120,FALSE)&gt;0,VLOOKUP(CONCATENATE($CH$6," ",CT$9),'-RÅDATA_KVARTAL-'!$A$5:$DS$385,120,FALSE),"")</f>
        <v>22</v>
      </c>
      <c r="CU83" s="37"/>
      <c r="CV83" s="37">
        <f>IF(VLOOKUP(CONCATENATE($CH$6," ",CV$9),'-RÅDATA_KVARTAL-'!$A$5:$DS$385,120,FALSE)&gt;0,VLOOKUP(CONCATENATE($CH$6," ",CV$9),'-RÅDATA_KVARTAL-'!$A$5:$DS$385,120,FALSE),"")</f>
        <v>24</v>
      </c>
      <c r="CW83" s="37"/>
      <c r="CX83" s="37">
        <f>IF(VLOOKUP(CONCATENATE($CH$6," ",CX$9),'-RÅDATA_KVARTAL-'!$A$5:$DS$385,120,FALSE)&gt;0,VLOOKUP(CONCATENATE($CH$6," ",CX$9),'-RÅDATA_KVARTAL-'!$A$5:$DS$385,120,FALSE),"")</f>
        <v>23</v>
      </c>
      <c r="CY83" s="37"/>
      <c r="CZ83" s="37">
        <f>IF(VLOOKUP(CONCATENATE($CH$6," ",CZ$9),'-RÅDATA_KVARTAL-'!$A$5:$DS$385,120,FALSE)&gt;0,VLOOKUP(CONCATENATE($CH$6," ",CZ$9),'-RÅDATA_KVARTAL-'!$A$5:$DS$385,120,FALSE),"")</f>
        <v>22</v>
      </c>
      <c r="DA83" s="37"/>
      <c r="DB83" s="37">
        <f>IF(VLOOKUP(CONCATENATE($CH$6," ",DB$9),'-RÅDATA_KVARTAL-'!$A$5:$DS$385,120,FALSE)&gt;0,VLOOKUP(CONCATENATE($CH$6," ",DB$9),'-RÅDATA_KVARTAL-'!$A$5:$DS$385,120,FALSE),"")</f>
        <v>26</v>
      </c>
      <c r="DC83" s="37"/>
      <c r="DD83" s="37">
        <f>IF(VLOOKUP(CONCATENATE($CH$6," ",DD$9),'-RÅDATA_KVARTAL-'!$A$5:$DS$385,120,FALSE)&gt;0,VLOOKUP(CONCATENATE($CH$6," ",DD$9),'-RÅDATA_KVARTAL-'!$A$5:$DS$385,120,FALSE),"")</f>
        <v>22</v>
      </c>
      <c r="DE83" s="37"/>
      <c r="DF83" s="37">
        <f>IF(VLOOKUP(CONCATENATE($CH$6," ",DF$9),'-RÅDATA_KVARTAL-'!$A$5:$DS$385,120,FALSE)&gt;0,VLOOKUP(CONCATENATE($CH$6," ",DF$9),'-RÅDATA_KVARTAL-'!$A$5:$DS$385,120,FALSE),"")</f>
        <v>22.667777625431111</v>
      </c>
      <c r="DG83" s="106"/>
      <c r="DH83" s="106"/>
      <c r="DI83" s="37">
        <f>IF(VLOOKUP(CONCATENATE($DI$6," ",DI$9),'-RÅDATA_KVARTAL-'!$A$5:$DS$385,120,FALSE)&gt;0,VLOOKUP(CONCATENATE($DI$6," ",DI$9),'-RÅDATA_KVARTAL-'!$A$5:$DS$385,120,FALSE),"")</f>
        <v>25</v>
      </c>
      <c r="DJ83" s="37"/>
      <c r="DK83" s="37">
        <f>IF(VLOOKUP(CONCATENATE($DI$6," ",DK$9),'-RÅDATA_KVARTAL-'!$A$5:$DS$385,120,FALSE)&gt;0,VLOOKUP(CONCATENATE($DI$6," ",DK$9),'-RÅDATA_KVARTAL-'!$A$5:$DS$385,120,FALSE),"")</f>
        <v>25</v>
      </c>
      <c r="DL83" s="37"/>
      <c r="DM83" s="37">
        <f>IF(VLOOKUP(CONCATENATE($DI$6," ",DM$9),'-RÅDATA_KVARTAL-'!$A$5:$DS$385,120,FALSE)&gt;0,VLOOKUP(CONCATENATE($DI$6," ",DM$9),'-RÅDATA_KVARTAL-'!$A$5:$DS$385,120,FALSE),"")</f>
        <v>22</v>
      </c>
      <c r="DN83" s="37"/>
      <c r="DO83" s="37">
        <f>IF(VLOOKUP(CONCATENATE($DI$6," ",DO$9),'-RÅDATA_KVARTAL-'!$A$5:$DS$385,120,FALSE)&gt;0,VLOOKUP(CONCATENATE($DI$6," ",DO$9),'-RÅDATA_KVARTAL-'!$A$5:$DS$385,120,FALSE),"")</f>
        <v>25</v>
      </c>
      <c r="DP83" s="37"/>
      <c r="DQ83" s="37">
        <f>IF(VLOOKUP(CONCATENATE($DI$6," ",DQ$9),'-RÅDATA_KVARTAL-'!$A$5:$DS$385,120,FALSE)&gt;0,VLOOKUP(CONCATENATE($DI$6," ",DQ$9),'-RÅDATA_KVARTAL-'!$A$5:$DS$385,120,FALSE),"")</f>
        <v>26</v>
      </c>
      <c r="DR83" s="37"/>
      <c r="DS83" s="37">
        <f>IF(VLOOKUP(CONCATENATE($DI$6," ",DS$9),'-RÅDATA_KVARTAL-'!$A$5:$DS$385,120,FALSE)&gt;0,VLOOKUP(CONCATENATE($DI$6," ",DS$9),'-RÅDATA_KVARTAL-'!$A$5:$DS$385,120,FALSE),"")</f>
        <v>24</v>
      </c>
      <c r="DT83" s="37"/>
      <c r="DU83" s="37" t="str">
        <f>IF(VLOOKUP(CONCATENATE($DI$6," ",DU$9),'-RÅDATA_KVARTAL-'!$A$5:$DS$385,120,FALSE)&gt;0,VLOOKUP(CONCATENATE($DI$6," ",DU$9),'-RÅDATA_KVARTAL-'!$A$5:$DS$385,120,FALSE),"")</f>
        <v/>
      </c>
      <c r="DV83" s="37"/>
      <c r="DW83" s="37" t="str">
        <f>IF(VLOOKUP(CONCATENATE($DI$6," ",DW$9),'-RÅDATA_KVARTAL-'!$A$5:$DS$385,120,FALSE)&gt;0,VLOOKUP(CONCATENATE($DI$6," ",DW$9),'-RÅDATA_KVARTAL-'!$A$5:$DS$385,120,FALSE),"")</f>
        <v/>
      </c>
      <c r="DX83" s="37"/>
      <c r="DY83" s="37" t="str">
        <f>IF(VLOOKUP(CONCATENATE($DI$6," ",DY$9),'-RÅDATA_KVARTAL-'!$A$5:$DS$385,120,FALSE)&gt;0,VLOOKUP(CONCATENATE($DI$6," ",DY$9),'-RÅDATA_KVARTAL-'!$A$5:$DS$385,120,FALSE),"")</f>
        <v/>
      </c>
      <c r="DZ83" s="37"/>
      <c r="EA83" s="37" t="str">
        <f>IF(VLOOKUP(CONCATENATE($DI$6," ",EA$9),'-RÅDATA_KVARTAL-'!$A$5:$DS$385,120,FALSE)&gt;0,VLOOKUP(CONCATENATE($DI$6," ",EA$9),'-RÅDATA_KVARTAL-'!$A$5:$DS$385,120,FALSE),"")</f>
        <v/>
      </c>
      <c r="EB83" s="37"/>
      <c r="EC83" s="37" t="str">
        <f>IF(VLOOKUP(CONCATENATE($DI$6," ",EC$9),'-RÅDATA_KVARTAL-'!$A$5:$DS$385,120,FALSE)&gt;0,VLOOKUP(CONCATENATE($DI$6," ",EC$9),'-RÅDATA_KVARTAL-'!$A$5:$DS$385,120,FALSE),"")</f>
        <v/>
      </c>
      <c r="ED83" s="37"/>
      <c r="EE83" s="37" t="str">
        <f>IF(VLOOKUP(CONCATENATE($DI$6," ",EE$9),'-RÅDATA_KVARTAL-'!$A$5:$DS$385,120,FALSE)&gt;0,VLOOKUP(CONCATENATE($DI$6," ",EE$9),'-RÅDATA_KVARTAL-'!$A$5:$DS$385,120,FALSE),"")</f>
        <v/>
      </c>
      <c r="EF83" s="37"/>
      <c r="EG83" s="37">
        <f>IF(VLOOKUP(CONCATENATE($DI$6," ",EG$9),'-RÅDATA_KVARTAL-'!$A$5:$DS$385,120,FALSE)&gt;0,VLOOKUP(CONCATENATE($DI$6," ",EG$9),'-RÅDATA_KVARTAL-'!$A$5:$DS$385,120,FALSE),"")</f>
        <v>24.559290992147865</v>
      </c>
      <c r="EH83" s="106"/>
      <c r="EI83" s="106"/>
      <c r="EJ83" s="37" t="str">
        <f>IF(VLOOKUP(CONCATENATE($EJ$6," ",EJ$9),'-RÅDATA_KVARTAL-'!$A$5:$DS$385,120,FALSE)&gt;0,VLOOKUP(CONCATENATE($EJ$6," ",EJ$9),'-RÅDATA_KVARTAL-'!$A$5:$DS$385,120,FALSE),"")</f>
        <v/>
      </c>
      <c r="EK83" s="37"/>
      <c r="EL83" s="37" t="str">
        <f>IF(VLOOKUP(CONCATENATE($EJ$6," ",EL$9),'-RÅDATA_KVARTAL-'!$A$5:$DS$385,120,FALSE)&gt;0,VLOOKUP(CONCATENATE($EJ$6," ",EL$9),'-RÅDATA_KVARTAL-'!$A$5:$DS$385,120,FALSE),"")</f>
        <v/>
      </c>
      <c r="EM83" s="37"/>
      <c r="EN83" s="37" t="str">
        <f>IF(VLOOKUP(CONCATENATE($EJ$6," ",EN$9),'-RÅDATA_KVARTAL-'!$A$5:$DS$385,120,FALSE)&gt;0,VLOOKUP(CONCATENATE($EJ$6," ",EN$9),'-RÅDATA_KVARTAL-'!$A$5:$DS$385,120,FALSE),"")</f>
        <v/>
      </c>
      <c r="EO83" s="37"/>
      <c r="EP83" s="37" t="str">
        <f>IF(VLOOKUP(CONCATENATE($EJ$6," ",EP$9),'-RÅDATA_KVARTAL-'!$A$5:$DS$385,120,FALSE)&gt;0,VLOOKUP(CONCATENATE($EJ$6," ",EP$9),'-RÅDATA_KVARTAL-'!$A$5:$DS$385,120,FALSE),"")</f>
        <v/>
      </c>
      <c r="EQ83" s="37"/>
      <c r="ER83" s="37" t="str">
        <f>IF(VLOOKUP(CONCATENATE($EJ$6," ",ER$9),'-RÅDATA_KVARTAL-'!$A$5:$DS$385,120,FALSE)&gt;0,VLOOKUP(CONCATENATE($EJ$6," ",ER$9),'-RÅDATA_KVARTAL-'!$A$5:$DS$385,120,FALSE),"")</f>
        <v/>
      </c>
      <c r="ES83" s="37"/>
      <c r="ET83" s="37" t="str">
        <f>IF(VLOOKUP(CONCATENATE($EJ$6," ",ET$9),'-RÅDATA_KVARTAL-'!$A$5:$DS$385,120,FALSE)&gt;0,VLOOKUP(CONCATENATE($EJ$6," ",ET$9),'-RÅDATA_KVARTAL-'!$A$5:$DS$385,120,FALSE),"")</f>
        <v/>
      </c>
      <c r="EU83" s="37"/>
      <c r="EV83" s="37" t="str">
        <f>IF(VLOOKUP(CONCATENATE($EJ$6," ",EV$9),'-RÅDATA_KVARTAL-'!$A$5:$DS$385,120,FALSE)&gt;0,VLOOKUP(CONCATENATE($EJ$6," ",EV$9),'-RÅDATA_KVARTAL-'!$A$5:$DS$385,120,FALSE),"")</f>
        <v/>
      </c>
      <c r="EW83" s="37"/>
      <c r="EX83" s="37" t="str">
        <f>IF(VLOOKUP(CONCATENATE($EJ$6," ",EX$9),'-RÅDATA_KVARTAL-'!$A$5:$DS$385,120,FALSE)&gt;0,VLOOKUP(CONCATENATE($EJ$6," ",EX$9),'-RÅDATA_KVARTAL-'!$A$5:$DS$385,120,FALSE),"")</f>
        <v/>
      </c>
      <c r="EY83" s="37"/>
      <c r="EZ83" s="37" t="str">
        <f>IF(VLOOKUP(CONCATENATE($EJ$6," ",EZ$9),'-RÅDATA_KVARTAL-'!$A$5:$DS$385,120,FALSE)&gt;0,VLOOKUP(CONCATENATE($EJ$6," ",EZ$9),'-RÅDATA_KVARTAL-'!$A$5:$DS$385,120,FALSE),"")</f>
        <v/>
      </c>
      <c r="FA83" s="37"/>
      <c r="FB83" s="37" t="str">
        <f>IF(VLOOKUP(CONCATENATE($EJ$6," ",FB$9),'-RÅDATA_KVARTAL-'!$A$5:$DS$385,120,FALSE)&gt;0,VLOOKUP(CONCATENATE($EJ$6," ",FB$9),'-RÅDATA_KVARTAL-'!$A$5:$DS$385,120,FALSE),"")</f>
        <v/>
      </c>
      <c r="FC83" s="37"/>
      <c r="FD83" s="37" t="str">
        <f>IF(VLOOKUP(CONCATENATE($EJ$6," ",FD$9),'-RÅDATA_KVARTAL-'!$A$5:$DS$385,120,FALSE)&gt;0,VLOOKUP(CONCATENATE($EJ$6," ",FD$9),'-RÅDATA_KVARTAL-'!$A$5:$DS$385,120,FALSE),"")</f>
        <v/>
      </c>
      <c r="FE83" s="37"/>
      <c r="FF83" s="37" t="str">
        <f>IF(VLOOKUP(CONCATENATE($EJ$6," ",FF$9),'-RÅDATA_KVARTAL-'!$A$5:$DS$385,120,FALSE)&gt;0,VLOOKUP(CONCATENATE($EJ$6," ",FF$9),'-RÅDATA_KVARTAL-'!$A$5:$DS$385,120,FALSE),"")</f>
        <v/>
      </c>
      <c r="FG83" s="37"/>
      <c r="FH83" s="37" t="str">
        <f>IF(VLOOKUP(CONCATENATE($EJ$6," ",FH$9),'-RÅDATA_KVARTAL-'!$A$5:$DS$385,120,FALSE)&gt;0,VLOOKUP(CONCATENATE($EJ$6," ",FH$9),'-RÅDATA_KVARTAL-'!$A$5:$DS$385,120,FALSE),"")</f>
        <v/>
      </c>
      <c r="FI83" s="106"/>
      <c r="FJ83" s="106"/>
      <c r="FK83" s="37" t="str">
        <f>IF(VLOOKUP(CONCATENATE($FK$6," ",FK$9),'-RÅDATA_KVARTAL-'!$A$5:$DS$385,120,FALSE)&gt;0,VLOOKUP(CONCATENATE($FK$6," ",FK$9),'-RÅDATA_KVARTAL-'!$A$5:$DS$385,120,FALSE),"")</f>
        <v/>
      </c>
      <c r="FL83" s="37"/>
      <c r="FM83" s="37" t="str">
        <f>IF(VLOOKUP(CONCATENATE($FK$6," ",FM$9),'-RÅDATA_KVARTAL-'!$A$5:$DS$385,120,FALSE)&gt;0,VLOOKUP(CONCATENATE($FK$6," ",FM$9),'-RÅDATA_KVARTAL-'!$A$5:$DS$385,120,FALSE),"")</f>
        <v/>
      </c>
      <c r="FN83" s="37"/>
      <c r="FO83" s="37" t="str">
        <f>IF(VLOOKUP(CONCATENATE($FK$6," ",FO$9),'-RÅDATA_KVARTAL-'!$A$5:$DS$385,120,FALSE)&gt;0,VLOOKUP(CONCATENATE($FK$6," ",FO$9),'-RÅDATA_KVARTAL-'!$A$5:$DS$385,120,FALSE),"")</f>
        <v/>
      </c>
      <c r="FP83" s="37"/>
      <c r="FQ83" s="37" t="str">
        <f>IF(VLOOKUP(CONCATENATE($FK$6," ",FQ$9),'-RÅDATA_KVARTAL-'!$A$5:$DS$385,120,FALSE)&gt;0,VLOOKUP(CONCATENATE($FK$6," ",FQ$9),'-RÅDATA_KVARTAL-'!$A$5:$DS$385,120,FALSE),"")</f>
        <v/>
      </c>
      <c r="FR83" s="37"/>
      <c r="FS83" s="37" t="str">
        <f>IF(VLOOKUP(CONCATENATE($FK$6," ",FS$9),'-RÅDATA_KVARTAL-'!$A$5:$DS$385,120,FALSE)&gt;0,VLOOKUP(CONCATENATE($FK$6," ",FS$9),'-RÅDATA_KVARTAL-'!$A$5:$DS$385,120,FALSE),"")</f>
        <v/>
      </c>
      <c r="FT83" s="37"/>
      <c r="FU83" s="37" t="str">
        <f>IF(VLOOKUP(CONCATENATE($FK$6," ",FU$9),'-RÅDATA_KVARTAL-'!$A$5:$DS$385,120,FALSE)&gt;0,VLOOKUP(CONCATENATE($FK$6," ",FU$9),'-RÅDATA_KVARTAL-'!$A$5:$DS$385,120,FALSE),"")</f>
        <v/>
      </c>
      <c r="FV83" s="37"/>
      <c r="FW83" s="37" t="str">
        <f>IF(VLOOKUP(CONCATENATE($FK$6," ",FW$9),'-RÅDATA_KVARTAL-'!$A$5:$DS$385,120,FALSE)&gt;0,VLOOKUP(CONCATENATE($FK$6," ",FW$9),'-RÅDATA_KVARTAL-'!$A$5:$DS$385,120,FALSE),"")</f>
        <v/>
      </c>
      <c r="FX83" s="37"/>
      <c r="FY83" s="37" t="str">
        <f>IF(VLOOKUP(CONCATENATE($FK$6," ",FY$9),'-RÅDATA_KVARTAL-'!$A$5:$DS$385,120,FALSE)&gt;0,VLOOKUP(CONCATENATE($FK$6," ",FY$9),'-RÅDATA_KVARTAL-'!$A$5:$DS$385,120,FALSE),"")</f>
        <v/>
      </c>
      <c r="FZ83" s="37"/>
      <c r="GA83" s="37" t="str">
        <f>IF(VLOOKUP(CONCATENATE($FK$6," ",GA$9),'-RÅDATA_KVARTAL-'!$A$5:$DS$385,120,FALSE)&gt;0,VLOOKUP(CONCATENATE($FK$6," ",GA$9),'-RÅDATA_KVARTAL-'!$A$5:$DS$385,120,FALSE),"")</f>
        <v/>
      </c>
      <c r="GB83" s="37"/>
      <c r="GC83" s="37" t="str">
        <f>IF(VLOOKUP(CONCATENATE($FK$6," ",GC$9),'-RÅDATA_KVARTAL-'!$A$5:$DS$385,120,FALSE)&gt;0,VLOOKUP(CONCATENATE($FK$6," ",GC$9),'-RÅDATA_KVARTAL-'!$A$5:$DS$385,120,FALSE),"")</f>
        <v/>
      </c>
      <c r="GD83" s="37"/>
      <c r="GE83" s="37" t="str">
        <f>IF(VLOOKUP(CONCATENATE($FK$6," ",GE$9),'-RÅDATA_KVARTAL-'!$A$5:$DS$385,120,FALSE)&gt;0,VLOOKUP(CONCATENATE($FK$6," ",GE$9),'-RÅDATA_KVARTAL-'!$A$5:$DS$385,120,FALSE),"")</f>
        <v/>
      </c>
      <c r="GF83" s="37"/>
      <c r="GG83" s="37" t="str">
        <f>IF(VLOOKUP(CONCATENATE($FK$6," ",GG$9),'-RÅDATA_KVARTAL-'!$A$5:$DS$385,120,FALSE)&gt;0,VLOOKUP(CONCATENATE($FK$6," ",GG$9),'-RÅDATA_KVARTAL-'!$A$5:$DS$385,120,FALSE),"")</f>
        <v/>
      </c>
      <c r="GH83" s="37"/>
      <c r="GI83" s="37" t="str">
        <f>IF(VLOOKUP(CONCATENATE($FK$6," ",GI$9),'-RÅDATA_KVARTAL-'!$A$5:$DS$385,120,FALSE)&gt;0,VLOOKUP(CONCATENATE($FK$6," ",GI$9),'-RÅDATA_KVARTAL-'!$A$5:$DS$385,120,FALSE),"")</f>
        <v/>
      </c>
      <c r="GJ83" s="106"/>
      <c r="GK83" s="106"/>
      <c r="GL83" s="37" t="str">
        <f>IF(VLOOKUP(CONCATENATE($GL$6," ",GL$9),'-RÅDATA_KVARTAL-'!$A$5:$DS$385,120,FALSE)&gt;0,VLOOKUP(CONCATENATE($GL$6," ",GL$9),'-RÅDATA_KVARTAL-'!$A$5:$DS$385,120,FALSE),"")</f>
        <v/>
      </c>
      <c r="GM83" s="37"/>
      <c r="GN83" s="37" t="str">
        <f>IF(VLOOKUP(CONCATENATE($GL$6," ",GN$9),'-RÅDATA_KVARTAL-'!$A$5:$DS$385,120,FALSE)&gt;0,VLOOKUP(CONCATENATE($GL$6," ",GN$9),'-RÅDATA_KVARTAL-'!$A$5:$DS$385,120,FALSE),"")</f>
        <v/>
      </c>
      <c r="GO83" s="37"/>
      <c r="GP83" s="37" t="str">
        <f>IF(VLOOKUP(CONCATENATE($GL$6," ",GP$9),'-RÅDATA_KVARTAL-'!$A$5:$DS$385,120,FALSE)&gt;0,VLOOKUP(CONCATENATE($GL$6," ",GP$9),'-RÅDATA_KVARTAL-'!$A$5:$DS$385,120,FALSE),"")</f>
        <v/>
      </c>
      <c r="GQ83" s="37"/>
      <c r="GR83" s="37" t="str">
        <f>IF(VLOOKUP(CONCATENATE($GL$6," ",GR$9),'-RÅDATA_KVARTAL-'!$A$5:$DS$385,120,FALSE)&gt;0,VLOOKUP(CONCATENATE($GL$6," ",GR$9),'-RÅDATA_KVARTAL-'!$A$5:$DS$385,120,FALSE),"")</f>
        <v/>
      </c>
      <c r="GS83" s="37"/>
      <c r="GT83" s="37" t="str">
        <f>IF(VLOOKUP(CONCATENATE($GL$6," ",GT$9),'-RÅDATA_KVARTAL-'!$A$5:$DS$385,120,FALSE)&gt;0,VLOOKUP(CONCATENATE($GL$6," ",GT$9),'-RÅDATA_KVARTAL-'!$A$5:$DS$385,120,FALSE),"")</f>
        <v/>
      </c>
      <c r="GU83" s="37"/>
      <c r="GV83" s="37" t="str">
        <f>IF(VLOOKUP(CONCATENATE($GL$6," ",GV$9),'-RÅDATA_KVARTAL-'!$A$5:$DS$385,120,FALSE)&gt;0,VLOOKUP(CONCATENATE($GL$6," ",GV$9),'-RÅDATA_KVARTAL-'!$A$5:$DS$385,120,FALSE),"")</f>
        <v/>
      </c>
      <c r="GW83" s="37"/>
      <c r="GX83" s="37" t="str">
        <f>IF(VLOOKUP(CONCATENATE($GL$6," ",GX$9),'-RÅDATA_KVARTAL-'!$A$5:$DS$385,120,FALSE)&gt;0,VLOOKUP(CONCATENATE($GL$6," ",GX$9),'-RÅDATA_KVARTAL-'!$A$5:$DS$385,120,FALSE),"")</f>
        <v/>
      </c>
      <c r="GY83" s="37"/>
      <c r="GZ83" s="37" t="str">
        <f>IF(VLOOKUP(CONCATENATE($GL$6," ",GZ$9),'-RÅDATA_KVARTAL-'!$A$5:$DS$385,120,FALSE)&gt;0,VLOOKUP(CONCATENATE($GL$6," ",GZ$9),'-RÅDATA_KVARTAL-'!$A$5:$DS$385,120,FALSE),"")</f>
        <v/>
      </c>
      <c r="HA83" s="37"/>
      <c r="HB83" s="37" t="str">
        <f>IF(VLOOKUP(CONCATENATE($GL$6," ",HB$9),'-RÅDATA_KVARTAL-'!$A$5:$DS$385,120,FALSE)&gt;0,VLOOKUP(CONCATENATE($GL$6," ",HB$9),'-RÅDATA_KVARTAL-'!$A$5:$DS$385,120,FALSE),"")</f>
        <v/>
      </c>
      <c r="HC83" s="37"/>
      <c r="HD83" s="37" t="str">
        <f>IF(VLOOKUP(CONCATENATE($GL$6," ",HD$9),'-RÅDATA_KVARTAL-'!$A$5:$DS$385,120,FALSE)&gt;0,VLOOKUP(CONCATENATE($GL$6," ",HD$9),'-RÅDATA_KVARTAL-'!$A$5:$DS$385,120,FALSE),"")</f>
        <v/>
      </c>
      <c r="HE83" s="37"/>
      <c r="HF83" s="37" t="str">
        <f>IF(VLOOKUP(CONCATENATE($GL$6," ",HF$9),'-RÅDATA_KVARTAL-'!$A$5:$DS$385,120,FALSE)&gt;0,VLOOKUP(CONCATENATE($GL$6," ",HF$9),'-RÅDATA_KVARTAL-'!$A$5:$DS$385,120,FALSE),"")</f>
        <v/>
      </c>
      <c r="HG83" s="37"/>
      <c r="HH83" s="37" t="str">
        <f>IF(VLOOKUP(CONCATENATE($GL$6," ",HH$9),'-RÅDATA_KVARTAL-'!$A$5:$DS$385,120,FALSE)&gt;0,VLOOKUP(CONCATENATE($GL$6," ",HH$9),'-RÅDATA_KVARTAL-'!$A$5:$DS$385,120,FALSE),"")</f>
        <v/>
      </c>
      <c r="HI83" s="37"/>
      <c r="HJ83" s="37" t="str">
        <f>IF(VLOOKUP(CONCATENATE($GL$6," ",HJ$9),'-RÅDATA_KVARTAL-'!$A$5:$DS$385,120,FALSE)&gt;0,VLOOKUP(CONCATENATE($GL$6," ",HJ$9),'-RÅDATA_KVARTAL-'!$A$5:$DS$385,120,FALSE),"")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8" t="s">
        <v>596</v>
      </c>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c r="CN86" s="343"/>
      <c r="CO86" s="343"/>
      <c r="CP86" s="343"/>
      <c r="CQ86" s="343"/>
      <c r="CR86" s="343"/>
      <c r="CS86" s="343"/>
      <c r="CT86" s="343"/>
      <c r="CU86" s="343"/>
      <c r="CV86" s="343"/>
      <c r="CW86" s="343"/>
      <c r="CX86" s="343"/>
      <c r="CY86" s="343"/>
      <c r="CZ86" s="343"/>
      <c r="DA86" s="343"/>
      <c r="DB86" s="343"/>
      <c r="DC86" s="343"/>
      <c r="DD86" s="343"/>
      <c r="DE86" s="343"/>
      <c r="DF86" s="343"/>
      <c r="DG86" s="343"/>
      <c r="DH86" s="343"/>
      <c r="DI86" s="343"/>
      <c r="DJ86" s="343"/>
      <c r="DK86" s="343"/>
      <c r="DL86" s="343"/>
      <c r="DM86" s="343"/>
      <c r="DN86" s="343"/>
      <c r="DO86" s="343"/>
      <c r="DP86" s="343"/>
      <c r="DQ86" s="343"/>
      <c r="DR86" s="343"/>
      <c r="DS86" s="343"/>
      <c r="DT86" s="343"/>
      <c r="DU86" s="343"/>
      <c r="DV86" s="343"/>
      <c r="DW86" s="343"/>
      <c r="DX86" s="343"/>
      <c r="DY86" s="343"/>
      <c r="DZ86" s="343"/>
      <c r="EA86" s="343"/>
      <c r="EB86" s="343"/>
      <c r="EC86" s="343"/>
      <c r="ED86" s="343"/>
      <c r="EE86" s="343"/>
      <c r="EF86" s="343"/>
      <c r="EG86" s="343"/>
      <c r="EH86" s="343"/>
      <c r="EI86" s="343"/>
      <c r="EJ86" s="343"/>
      <c r="EK86" s="343"/>
      <c r="EL86" s="343"/>
      <c r="EM86" s="343"/>
      <c r="EN86" s="343"/>
      <c r="EO86" s="343"/>
      <c r="EP86" s="343"/>
      <c r="EQ86" s="343"/>
      <c r="ER86" s="343"/>
      <c r="ES86" s="343"/>
      <c r="ET86" s="343"/>
      <c r="EU86" s="343"/>
      <c r="EV86" s="343"/>
      <c r="EW86" s="343"/>
      <c r="EX86" s="343"/>
      <c r="EY86" s="343"/>
      <c r="EZ86" s="343"/>
      <c r="FA86" s="343"/>
      <c r="FB86" s="343"/>
      <c r="FC86" s="343"/>
      <c r="FD86" s="343"/>
      <c r="FE86" s="343"/>
      <c r="FF86" s="343"/>
      <c r="FG86" s="343"/>
      <c r="FH86" s="343"/>
      <c r="FI86" s="343"/>
      <c r="FJ86" s="343"/>
      <c r="FK86" s="343"/>
      <c r="FL86" s="343"/>
      <c r="FM86" s="343"/>
      <c r="FN86" s="343"/>
      <c r="FO86" s="343"/>
      <c r="FP86" s="343"/>
      <c r="FQ86" s="343"/>
      <c r="FR86" s="343"/>
      <c r="FS86" s="343"/>
      <c r="FT86" s="343"/>
      <c r="FU86" s="343"/>
      <c r="FV86" s="343"/>
      <c r="FW86" s="343"/>
      <c r="FX86" s="343"/>
      <c r="FY86" s="343"/>
      <c r="FZ86" s="343"/>
      <c r="GA86" s="343"/>
      <c r="GB86" s="343"/>
      <c r="GC86" s="343"/>
      <c r="GD86" s="343"/>
      <c r="GE86" s="343"/>
      <c r="GF86" s="343"/>
      <c r="GG86" s="343"/>
      <c r="GH86" s="343"/>
      <c r="GI86" s="343"/>
      <c r="GJ86" s="343"/>
      <c r="GK86" s="343"/>
      <c r="GL86" s="343"/>
      <c r="GM86" s="343"/>
      <c r="GN86" s="343"/>
      <c r="GO86" s="343"/>
      <c r="GP86" s="343"/>
      <c r="GQ86" s="343"/>
      <c r="GR86" s="343"/>
      <c r="GS86" s="343"/>
      <c r="GT86" s="343"/>
      <c r="GU86" s="343"/>
      <c r="GV86" s="343"/>
      <c r="GW86" s="343"/>
      <c r="GX86" s="343"/>
      <c r="GY86" s="343"/>
      <c r="GZ86" s="343"/>
      <c r="HA86" s="343"/>
      <c r="HB86" s="343"/>
      <c r="HC86" s="343"/>
      <c r="HD86" s="343"/>
      <c r="HE86" s="343"/>
      <c r="HF86" s="343"/>
      <c r="HG86" s="343"/>
      <c r="HH86" s="343"/>
      <c r="HI86" s="343"/>
      <c r="HJ86" s="343"/>
      <c r="HK86" s="343"/>
      <c r="HL86" s="343"/>
      <c r="HM86" s="343"/>
    </row>
    <row r="87" spans="2:223" s="15" customFormat="1" ht="48" customHeight="1" x14ac:dyDescent="0.2">
      <c r="B87" s="378" t="s">
        <v>532</v>
      </c>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2"/>
      <c r="BB87" s="342"/>
      <c r="BC87" s="342"/>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c r="CN87" s="343"/>
      <c r="CO87" s="343"/>
      <c r="CP87" s="343"/>
      <c r="CQ87" s="343"/>
      <c r="CR87" s="343"/>
      <c r="CS87" s="343"/>
      <c r="CT87" s="343"/>
      <c r="CU87" s="343"/>
      <c r="CV87" s="343"/>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343"/>
      <c r="GT87" s="343"/>
      <c r="GU87" s="343"/>
      <c r="GV87" s="343"/>
      <c r="GW87" s="343"/>
      <c r="GX87" s="343"/>
      <c r="GY87" s="343"/>
      <c r="GZ87" s="343"/>
      <c r="HA87" s="343"/>
      <c r="HB87" s="343"/>
      <c r="HC87" s="343"/>
      <c r="HD87" s="343"/>
      <c r="HE87" s="343"/>
      <c r="HF87" s="343"/>
      <c r="HG87" s="343"/>
      <c r="HH87" s="343"/>
      <c r="HI87" s="343"/>
      <c r="HJ87" s="343"/>
      <c r="HK87" s="343"/>
      <c r="HL87" s="343"/>
      <c r="HM87" s="343"/>
    </row>
  </sheetData>
  <mergeCells count="230">
    <mergeCell ref="BU9:BV9"/>
    <mergeCell ref="BB9:BC9"/>
    <mergeCell ref="AP9:AQ9"/>
    <mergeCell ref="B6:D9"/>
    <mergeCell ref="AF9:AG9"/>
    <mergeCell ref="AH9:AI9"/>
    <mergeCell ref="AJ9:AK9"/>
    <mergeCell ref="AL9:AM9"/>
    <mergeCell ref="BG6:CF6"/>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CT45:CU45"/>
    <mergeCell ref="CV45:CW45"/>
    <mergeCell ref="CX45:CY45"/>
    <mergeCell ref="CZ45:DA45"/>
    <mergeCell ref="DB45:DC45"/>
    <mergeCell ref="AT45:AU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BY9:BZ9"/>
    <mergeCell ref="CA9:CB9"/>
    <mergeCell ref="AX45:AY45"/>
    <mergeCell ref="AZ45:BA45"/>
    <mergeCell ref="W45:X45"/>
    <mergeCell ref="Y45:Z45"/>
    <mergeCell ref="AA45:AB45"/>
    <mergeCell ref="CN45:CO45"/>
    <mergeCell ref="CP45:CQ45"/>
    <mergeCell ref="CR45:CS45"/>
    <mergeCell ref="BY45:BZ45"/>
    <mergeCell ref="CA45:CB45"/>
    <mergeCell ref="BO45:BP45"/>
    <mergeCell ref="BQ45:BR45"/>
    <mergeCell ref="BS45:BT45"/>
    <mergeCell ref="BU45:BV45"/>
    <mergeCell ref="BW45:BX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hidden="1" customWidth="1"/>
    <col min="126" max="126" width="1.5" style="11" hidden="1" customWidth="1"/>
    <col min="127" max="127" width="6.5" style="11" hidden="1" customWidth="1"/>
    <col min="128" max="128" width="1.5" style="11" hidden="1" customWidth="1"/>
    <col min="129" max="129" width="6.5" style="11" hidden="1" customWidth="1"/>
    <col min="130" max="130" width="1.5" style="11" hidden="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459</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460</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313"/>
      <c r="HM4" s="313"/>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5" t="s">
        <v>376</v>
      </c>
      <c r="C6" s="385"/>
      <c r="D6" s="385"/>
      <c r="E6" s="382" t="s">
        <v>426</v>
      </c>
      <c r="F6" s="383"/>
      <c r="G6" s="387"/>
      <c r="H6" s="387"/>
      <c r="I6" s="387"/>
      <c r="J6" s="387"/>
      <c r="K6" s="387"/>
      <c r="L6" s="387"/>
      <c r="M6" s="387"/>
      <c r="N6" s="387"/>
      <c r="O6" s="387"/>
      <c r="P6" s="387"/>
      <c r="Q6" s="387"/>
      <c r="R6" s="387"/>
      <c r="S6" s="387"/>
      <c r="T6" s="387"/>
      <c r="U6" s="387"/>
      <c r="V6" s="387"/>
      <c r="W6" s="387"/>
      <c r="X6" s="387"/>
      <c r="Y6" s="387"/>
      <c r="Z6" s="387"/>
      <c r="AA6" s="387"/>
      <c r="AB6" s="387"/>
      <c r="AC6" s="387"/>
      <c r="AD6" s="387"/>
      <c r="AE6" s="272"/>
      <c r="AF6" s="382" t="s">
        <v>51</v>
      </c>
      <c r="AG6" s="383"/>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272"/>
      <c r="BG6" s="379">
        <v>2015</v>
      </c>
      <c r="BH6" s="380"/>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272"/>
      <c r="CH6" s="379">
        <v>2016</v>
      </c>
      <c r="CI6" s="380"/>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272"/>
      <c r="DI6" s="379">
        <v>2017</v>
      </c>
      <c r="DJ6" s="380"/>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272"/>
      <c r="EJ6" s="379">
        <v>2018</v>
      </c>
      <c r="EK6" s="380"/>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272"/>
      <c r="FK6" s="379">
        <v>2019</v>
      </c>
      <c r="FL6" s="380"/>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272"/>
      <c r="GL6" s="379">
        <v>2020</v>
      </c>
      <c r="GM6" s="380"/>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5" t="s">
        <v>379</v>
      </c>
      <c r="HM6" s="385"/>
    </row>
    <row r="7" spans="1:221" ht="6" customHeight="1" x14ac:dyDescent="0.2">
      <c r="B7" s="386"/>
      <c r="C7" s="386"/>
      <c r="D7" s="386"/>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5"/>
      <c r="HM7" s="385"/>
    </row>
    <row r="8" spans="1:221" ht="6" customHeight="1" x14ac:dyDescent="0.2">
      <c r="B8" s="386"/>
      <c r="C8" s="386"/>
      <c r="D8" s="38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5"/>
      <c r="HM8" s="385"/>
    </row>
    <row r="9" spans="1:221" s="143" customFormat="1" ht="14.25" customHeight="1" x14ac:dyDescent="0.2">
      <c r="B9" s="386"/>
      <c r="C9" s="386"/>
      <c r="D9" s="386"/>
      <c r="E9" s="382" t="s">
        <v>123</v>
      </c>
      <c r="F9" s="383"/>
      <c r="G9" s="382" t="s">
        <v>124</v>
      </c>
      <c r="H9" s="383"/>
      <c r="I9" s="382" t="s">
        <v>125</v>
      </c>
      <c r="J9" s="383"/>
      <c r="K9" s="382" t="s">
        <v>126</v>
      </c>
      <c r="L9" s="383"/>
      <c r="M9" s="382" t="s">
        <v>35</v>
      </c>
      <c r="N9" s="383"/>
      <c r="O9" s="382" t="s">
        <v>127</v>
      </c>
      <c r="P9" s="383"/>
      <c r="Q9" s="382" t="s">
        <v>128</v>
      </c>
      <c r="R9" s="383"/>
      <c r="S9" s="382" t="s">
        <v>129</v>
      </c>
      <c r="T9" s="383"/>
      <c r="U9" s="382" t="s">
        <v>130</v>
      </c>
      <c r="V9" s="383"/>
      <c r="W9" s="382" t="s">
        <v>131</v>
      </c>
      <c r="X9" s="383"/>
      <c r="Y9" s="382" t="s">
        <v>132</v>
      </c>
      <c r="Z9" s="383"/>
      <c r="AA9" s="382" t="s">
        <v>133</v>
      </c>
      <c r="AB9" s="383"/>
      <c r="AC9" s="382" t="s">
        <v>1</v>
      </c>
      <c r="AD9" s="383"/>
      <c r="AE9" s="270"/>
      <c r="AF9" s="382" t="s">
        <v>123</v>
      </c>
      <c r="AG9" s="383"/>
      <c r="AH9" s="382" t="s">
        <v>124</v>
      </c>
      <c r="AI9" s="383"/>
      <c r="AJ9" s="382" t="s">
        <v>125</v>
      </c>
      <c r="AK9" s="383"/>
      <c r="AL9" s="382" t="s">
        <v>126</v>
      </c>
      <c r="AM9" s="383"/>
      <c r="AN9" s="382" t="s">
        <v>35</v>
      </c>
      <c r="AO9" s="383"/>
      <c r="AP9" s="382" t="s">
        <v>127</v>
      </c>
      <c r="AQ9" s="383"/>
      <c r="AR9" s="382" t="s">
        <v>128</v>
      </c>
      <c r="AS9" s="383"/>
      <c r="AT9" s="382" t="s">
        <v>129</v>
      </c>
      <c r="AU9" s="383"/>
      <c r="AV9" s="382" t="s">
        <v>130</v>
      </c>
      <c r="AW9" s="383"/>
      <c r="AX9" s="382" t="s">
        <v>131</v>
      </c>
      <c r="AY9" s="383"/>
      <c r="AZ9" s="382" t="s">
        <v>132</v>
      </c>
      <c r="BA9" s="383"/>
      <c r="BB9" s="382" t="s">
        <v>133</v>
      </c>
      <c r="BC9" s="383"/>
      <c r="BD9" s="382" t="s">
        <v>1</v>
      </c>
      <c r="BE9" s="383"/>
      <c r="BF9" s="270"/>
      <c r="BG9" s="382" t="s">
        <v>123</v>
      </c>
      <c r="BH9" s="383"/>
      <c r="BI9" s="382" t="s">
        <v>124</v>
      </c>
      <c r="BJ9" s="383"/>
      <c r="BK9" s="382" t="s">
        <v>125</v>
      </c>
      <c r="BL9" s="383"/>
      <c r="BM9" s="382" t="s">
        <v>126</v>
      </c>
      <c r="BN9" s="383"/>
      <c r="BO9" s="382" t="s">
        <v>35</v>
      </c>
      <c r="BP9" s="383"/>
      <c r="BQ9" s="382" t="s">
        <v>127</v>
      </c>
      <c r="BR9" s="383"/>
      <c r="BS9" s="382" t="s">
        <v>128</v>
      </c>
      <c r="BT9" s="383"/>
      <c r="BU9" s="382" t="s">
        <v>129</v>
      </c>
      <c r="BV9" s="383"/>
      <c r="BW9" s="382" t="s">
        <v>130</v>
      </c>
      <c r="BX9" s="383"/>
      <c r="BY9" s="382" t="s">
        <v>131</v>
      </c>
      <c r="BZ9" s="383"/>
      <c r="CA9" s="382" t="s">
        <v>132</v>
      </c>
      <c r="CB9" s="383"/>
      <c r="CC9" s="382" t="s">
        <v>133</v>
      </c>
      <c r="CD9" s="383"/>
      <c r="CE9" s="382" t="s">
        <v>1</v>
      </c>
      <c r="CF9" s="383"/>
      <c r="CG9" s="286"/>
      <c r="CH9" s="382" t="s">
        <v>123</v>
      </c>
      <c r="CI9" s="383"/>
      <c r="CJ9" s="382" t="s">
        <v>124</v>
      </c>
      <c r="CK9" s="383"/>
      <c r="CL9" s="382" t="s">
        <v>125</v>
      </c>
      <c r="CM9" s="383"/>
      <c r="CN9" s="382" t="s">
        <v>126</v>
      </c>
      <c r="CO9" s="383"/>
      <c r="CP9" s="382" t="s">
        <v>35</v>
      </c>
      <c r="CQ9" s="383"/>
      <c r="CR9" s="382" t="s">
        <v>127</v>
      </c>
      <c r="CS9" s="383"/>
      <c r="CT9" s="382" t="s">
        <v>128</v>
      </c>
      <c r="CU9" s="383"/>
      <c r="CV9" s="382" t="s">
        <v>129</v>
      </c>
      <c r="CW9" s="383"/>
      <c r="CX9" s="382" t="s">
        <v>130</v>
      </c>
      <c r="CY9" s="383"/>
      <c r="CZ9" s="382" t="s">
        <v>131</v>
      </c>
      <c r="DA9" s="383"/>
      <c r="DB9" s="382" t="s">
        <v>132</v>
      </c>
      <c r="DC9" s="383"/>
      <c r="DD9" s="382" t="s">
        <v>133</v>
      </c>
      <c r="DE9" s="383"/>
      <c r="DF9" s="382" t="s">
        <v>1</v>
      </c>
      <c r="DG9" s="382"/>
      <c r="DH9" s="315"/>
      <c r="DI9" s="382" t="s">
        <v>123</v>
      </c>
      <c r="DJ9" s="383"/>
      <c r="DK9" s="382" t="s">
        <v>124</v>
      </c>
      <c r="DL9" s="383"/>
      <c r="DM9" s="382" t="s">
        <v>125</v>
      </c>
      <c r="DN9" s="383"/>
      <c r="DO9" s="382" t="s">
        <v>126</v>
      </c>
      <c r="DP9" s="383"/>
      <c r="DQ9" s="382" t="s">
        <v>35</v>
      </c>
      <c r="DR9" s="383"/>
      <c r="DS9" s="382" t="s">
        <v>127</v>
      </c>
      <c r="DT9" s="383"/>
      <c r="DU9" s="382" t="s">
        <v>128</v>
      </c>
      <c r="DV9" s="383"/>
      <c r="DW9" s="382" t="s">
        <v>129</v>
      </c>
      <c r="DX9" s="383"/>
      <c r="DY9" s="382" t="s">
        <v>130</v>
      </c>
      <c r="DZ9" s="383"/>
      <c r="EA9" s="382" t="s">
        <v>131</v>
      </c>
      <c r="EB9" s="383"/>
      <c r="EC9" s="382" t="s">
        <v>132</v>
      </c>
      <c r="ED9" s="383"/>
      <c r="EE9" s="382" t="s">
        <v>133</v>
      </c>
      <c r="EF9" s="383"/>
      <c r="EG9" s="382" t="s">
        <v>1</v>
      </c>
      <c r="EH9" s="382"/>
      <c r="EI9" s="315"/>
      <c r="EJ9" s="382" t="s">
        <v>123</v>
      </c>
      <c r="EK9" s="383"/>
      <c r="EL9" s="382" t="s">
        <v>124</v>
      </c>
      <c r="EM9" s="383"/>
      <c r="EN9" s="382" t="s">
        <v>125</v>
      </c>
      <c r="EO9" s="383"/>
      <c r="EP9" s="382" t="s">
        <v>126</v>
      </c>
      <c r="EQ9" s="383"/>
      <c r="ER9" s="382" t="s">
        <v>35</v>
      </c>
      <c r="ES9" s="383"/>
      <c r="ET9" s="382" t="s">
        <v>127</v>
      </c>
      <c r="EU9" s="383"/>
      <c r="EV9" s="382" t="s">
        <v>128</v>
      </c>
      <c r="EW9" s="383"/>
      <c r="EX9" s="382" t="s">
        <v>129</v>
      </c>
      <c r="EY9" s="383"/>
      <c r="EZ9" s="382" t="s">
        <v>130</v>
      </c>
      <c r="FA9" s="383"/>
      <c r="FB9" s="382" t="s">
        <v>131</v>
      </c>
      <c r="FC9" s="383"/>
      <c r="FD9" s="382" t="s">
        <v>132</v>
      </c>
      <c r="FE9" s="383"/>
      <c r="FF9" s="382" t="s">
        <v>133</v>
      </c>
      <c r="FG9" s="383"/>
      <c r="FH9" s="382" t="s">
        <v>1</v>
      </c>
      <c r="FI9" s="382"/>
      <c r="FJ9" s="315"/>
      <c r="FK9" s="382" t="s">
        <v>123</v>
      </c>
      <c r="FL9" s="383"/>
      <c r="FM9" s="382" t="s">
        <v>124</v>
      </c>
      <c r="FN9" s="383"/>
      <c r="FO9" s="382" t="s">
        <v>125</v>
      </c>
      <c r="FP9" s="383"/>
      <c r="FQ9" s="382" t="s">
        <v>126</v>
      </c>
      <c r="FR9" s="383"/>
      <c r="FS9" s="382" t="s">
        <v>35</v>
      </c>
      <c r="FT9" s="383"/>
      <c r="FU9" s="382" t="s">
        <v>127</v>
      </c>
      <c r="FV9" s="383"/>
      <c r="FW9" s="382" t="s">
        <v>128</v>
      </c>
      <c r="FX9" s="383"/>
      <c r="FY9" s="382" t="s">
        <v>129</v>
      </c>
      <c r="FZ9" s="383"/>
      <c r="GA9" s="382" t="s">
        <v>130</v>
      </c>
      <c r="GB9" s="383"/>
      <c r="GC9" s="382" t="s">
        <v>131</v>
      </c>
      <c r="GD9" s="383"/>
      <c r="GE9" s="382" t="s">
        <v>132</v>
      </c>
      <c r="GF9" s="383"/>
      <c r="GG9" s="382" t="s">
        <v>133</v>
      </c>
      <c r="GH9" s="383"/>
      <c r="GI9" s="382" t="s">
        <v>1</v>
      </c>
      <c r="GJ9" s="382"/>
      <c r="GK9" s="315"/>
      <c r="GL9" s="382" t="s">
        <v>123</v>
      </c>
      <c r="GM9" s="383"/>
      <c r="GN9" s="382" t="s">
        <v>124</v>
      </c>
      <c r="GO9" s="383"/>
      <c r="GP9" s="382" t="s">
        <v>125</v>
      </c>
      <c r="GQ9" s="383"/>
      <c r="GR9" s="382" t="s">
        <v>126</v>
      </c>
      <c r="GS9" s="383"/>
      <c r="GT9" s="382" t="s">
        <v>35</v>
      </c>
      <c r="GU9" s="383"/>
      <c r="GV9" s="382" t="s">
        <v>127</v>
      </c>
      <c r="GW9" s="383"/>
      <c r="GX9" s="382" t="s">
        <v>128</v>
      </c>
      <c r="GY9" s="383"/>
      <c r="GZ9" s="382" t="s">
        <v>129</v>
      </c>
      <c r="HA9" s="383"/>
      <c r="HB9" s="382" t="s">
        <v>130</v>
      </c>
      <c r="HC9" s="383"/>
      <c r="HD9" s="382" t="s">
        <v>131</v>
      </c>
      <c r="HE9" s="383"/>
      <c r="HF9" s="382" t="s">
        <v>132</v>
      </c>
      <c r="HG9" s="383"/>
      <c r="HH9" s="382" t="s">
        <v>133</v>
      </c>
      <c r="HI9" s="383"/>
      <c r="HJ9" s="382" t="s">
        <v>1</v>
      </c>
      <c r="HK9" s="382"/>
      <c r="HL9" s="385" t="s">
        <v>42</v>
      </c>
      <c r="HM9" s="385"/>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",E$9),'-RÅDATA_KVARTAL-'!$A$5:$DO$385,5,FALSE)&gt;0,VLOOKUP(CONCATENATE($E$6," ",E$9),'-RÅDATA_KVARTAL-'!$A$5:$DO$385,5,FALSE),"")</f>
        <v>37853</v>
      </c>
      <c r="F12" s="37"/>
      <c r="G12" s="37">
        <f>IF(VLOOKUP(CONCATENATE($E$6," ",G$9),'-RÅDATA_KVARTAL-'!$A$5:$DO$385,5,FALSE)&gt;0,VLOOKUP(CONCATENATE($E$6," ",G$9),'-RÅDATA_KVARTAL-'!$A$5:$DO$385,5,FALSE),"")</f>
        <v>34560</v>
      </c>
      <c r="H12" s="37"/>
      <c r="I12" s="37">
        <f>IF(VLOOKUP(CONCATENATE($E$6," ",I$9),'-RÅDATA_KVARTAL-'!$A$5:$DO$385,5,FALSE)&gt;0,VLOOKUP(CONCATENATE($E$6," ",I$9),'-RÅDATA_KVARTAL-'!$A$5:$DO$385,5,FALSE),"")</f>
        <v>37449</v>
      </c>
      <c r="J12" s="37"/>
      <c r="K12" s="37">
        <f>IF(VLOOKUP(CONCATENATE($E$6," ",K$9),'-RÅDATA_KVARTAL-'!$A$5:$DO$385,5,FALSE)&gt;0,VLOOKUP(CONCATENATE($E$6," ",K$9),'-RÅDATA_KVARTAL-'!$A$5:$DO$385,5,FALSE),"")</f>
        <v>37343</v>
      </c>
      <c r="L12" s="37"/>
      <c r="M12" s="37">
        <f>IF(VLOOKUP(CONCATENATE($E$6," ",M$9),'-RÅDATA_KVARTAL-'!$A$5:$DO$385,5,FALSE)&gt;0,VLOOKUP(CONCATENATE($E$6," ",M$9),'-RÅDATA_KVARTAL-'!$A$5:$DO$385,5,FALSE),"")</f>
        <v>38356</v>
      </c>
      <c r="N12" s="37"/>
      <c r="O12" s="37">
        <f>IF(VLOOKUP(CONCATENATE($E$6," ",O$9),'-RÅDATA_KVARTAL-'!$A$5:$DO$385,5,FALSE)&gt;0,VLOOKUP(CONCATENATE($E$6," ",O$9),'-RÅDATA_KVARTAL-'!$A$5:$DO$385,5,FALSE),"")</f>
        <v>35831</v>
      </c>
      <c r="P12" s="37"/>
      <c r="Q12" s="37">
        <f>IF(VLOOKUP(CONCATENATE($E$6," ",Q$9),'-RÅDATA_KVARTAL-'!$A$5:$DO$385,5,FALSE)&gt;0,VLOOKUP(CONCATENATE($E$6," ",Q$9),'-RÅDATA_KVARTAL-'!$A$5:$DO$385,5,FALSE),"")</f>
        <v>35437</v>
      </c>
      <c r="R12" s="37"/>
      <c r="S12" s="37">
        <f>IF(VLOOKUP(CONCATENATE($E$6," ",S$9),'-RÅDATA_KVARTAL-'!$A$5:$DO$385,5,FALSE)&gt;0,VLOOKUP(CONCATENATE($E$6," ",S$9),'-RÅDATA_KVARTAL-'!$A$5:$DO$385,5,FALSE),"")</f>
        <v>38157</v>
      </c>
      <c r="T12" s="37"/>
      <c r="U12" s="37">
        <f>IF(VLOOKUP(CONCATENATE($E$6," ",U$9),'-RÅDATA_KVARTAL-'!$A$5:$DO$385,5,FALSE)&gt;0,VLOOKUP(CONCATENATE($E$6," ",U$9),'-RÅDATA_KVARTAL-'!$A$5:$DO$385,5,FALSE),"")</f>
        <v>38131</v>
      </c>
      <c r="V12" s="37"/>
      <c r="W12" s="37">
        <f>IF(VLOOKUP(CONCATENATE($E$6," ",W$9),'-RÅDATA_KVARTAL-'!$A$5:$DO$385,5,FALSE)&gt;0,VLOOKUP(CONCATENATE($E$6," ",W$9),'-RÅDATA_KVARTAL-'!$A$5:$DO$385,5,FALSE),"")</f>
        <v>39975</v>
      </c>
      <c r="X12" s="37"/>
      <c r="Y12" s="37">
        <f>IF(VLOOKUP(CONCATENATE($E$6," ",Y$9),'-RÅDATA_KVARTAL-'!$A$5:$DO$385,5,FALSE)&gt;0,VLOOKUP(CONCATENATE($E$6," ",Y$9),'-RÅDATA_KVARTAL-'!$A$5:$DO$385,5,FALSE),"")</f>
        <v>38009</v>
      </c>
      <c r="Z12" s="37"/>
      <c r="AA12" s="37">
        <f>IF(VLOOKUP(CONCATENATE($E$6," ",AA$9),'-RÅDATA_KVARTAL-'!$A$5:$DO$385,5,FALSE)&gt;0,VLOOKUP(CONCATENATE($E$6," ",AA$9),'-RÅDATA_KVARTAL-'!$A$5:$DO$385,5,FALSE),"")</f>
        <v>38076</v>
      </c>
      <c r="AB12" s="37"/>
      <c r="AC12" s="37">
        <f>IF(VLOOKUP(CONCATENATE($E$6," ",AC$9),'-RÅDATA_KVARTAL-'!$A$5:$DO$385,5,FALSE)&gt;0,VLOOKUP(CONCATENATE($E$6," ",AC$9),'-RÅDATA_KVARTAL-'!$A$5:$DO$385,5,FALSE),"")</f>
        <v>449177</v>
      </c>
      <c r="AD12" s="37">
        <f>IF(VLOOKUP(CONCATENATE($AF$6," ",AD$9),'-RÅDATA_KVARTAL-'!$A$5:$DO$385,4)&gt;0,VLOOKUP(CONCATENATE($AF$6," ",AD$9),'-RÅDATA_KVARTAL-'!$A$5:$DO$385,4),"")</f>
        <v>885529</v>
      </c>
      <c r="AE12" s="37"/>
      <c r="AF12" s="37">
        <f>IF(VLOOKUP(CONCATENATE($AF$6," ",AF$9),'-RÅDATA_KVARTAL-'!$A$5:$DO$385,5,FALSE)&gt;0,VLOOKUP(CONCATENATE($AF$6," ",AF$9),'-RÅDATA_KVARTAL-'!$A$5:$DO$385,5,FALSE),"")</f>
        <v>40436</v>
      </c>
      <c r="AG12" s="37"/>
      <c r="AH12" s="37">
        <f>IF(VLOOKUP(CONCATENATE($AF$6," ",AH$9),'-RÅDATA_KVARTAL-'!$A$5:$DO$385,5,FALSE)&gt;0,VLOOKUP(CONCATENATE($AF$6," ",AH$9),'-RÅDATA_KVARTAL-'!$A$5:$DO$385,5,FALSE),"")</f>
        <v>37287</v>
      </c>
      <c r="AI12" s="37"/>
      <c r="AJ12" s="37">
        <f>IF(VLOOKUP(CONCATENATE($AF$6," ",AJ$9),'-RÅDATA_KVARTAL-'!$A$5:$DO$385,5,FALSE)&gt;0,VLOOKUP(CONCATENATE($AF$6," ",AJ$9),'-RÅDATA_KVARTAL-'!$A$5:$DO$385,5,FALSE),"")</f>
        <v>40753</v>
      </c>
      <c r="AK12" s="37"/>
      <c r="AL12" s="37">
        <f>IF(VLOOKUP(CONCATENATE($AF$6," ",AL$9),'-RÅDATA_KVARTAL-'!$A$5:$DO$385,5,FALSE)&gt;0,VLOOKUP(CONCATENATE($AF$6," ",AL$9),'-RÅDATA_KVARTAL-'!$A$5:$DO$385,5,FALSE),"")</f>
        <v>39199</v>
      </c>
      <c r="AM12" s="37"/>
      <c r="AN12" s="37">
        <f>IF(VLOOKUP(CONCATENATE($AF$6," ",AN$9),'-RÅDATA_KVARTAL-'!$A$5:$DO$385,5,FALSE)&gt;0,VLOOKUP(CONCATENATE($AF$6," ",AN$9),'-RÅDATA_KVARTAL-'!$A$5:$DO$385,5,FALSE),"")</f>
        <v>40298</v>
      </c>
      <c r="AO12" s="37"/>
      <c r="AP12" s="37">
        <f>IF(VLOOKUP(CONCATENATE($AF$6," ",AP$9),'-RÅDATA_KVARTAL-'!$A$5:$DO$385,5,FALSE)&gt;0,VLOOKUP(CONCATENATE($AF$6," ",AP$9),'-RÅDATA_KVARTAL-'!$A$5:$DO$385,5,FALSE),"")</f>
        <v>37980</v>
      </c>
      <c r="AQ12" s="37"/>
      <c r="AR12" s="37">
        <f>IF(VLOOKUP(CONCATENATE($AF$6," ",AR$9),'-RÅDATA_KVARTAL-'!$A$5:$DO$385,5,FALSE)&gt;0,VLOOKUP(CONCATENATE($AF$6," ",AR$9),'-RÅDATA_KVARTAL-'!$A$5:$DO$385,5,FALSE),"")</f>
        <v>36896</v>
      </c>
      <c r="AS12" s="37"/>
      <c r="AT12" s="37">
        <f>IF(VLOOKUP(CONCATENATE($AF$6," ",AT$9),'-RÅDATA_KVARTAL-'!$A$5:$DO$385,5,FALSE)&gt;0,VLOOKUP(CONCATENATE($AF$6," ",AT$9),'-RÅDATA_KVARTAL-'!$A$5:$DO$385,5,FALSE),"")</f>
        <v>39150</v>
      </c>
      <c r="AU12" s="37"/>
      <c r="AV12" s="37">
        <f>IF(VLOOKUP(CONCATENATE($AF$6," ",AV$9),'-RÅDATA_KVARTAL-'!$A$5:$DO$385,5,FALSE)&gt;0,VLOOKUP(CONCATENATE($AF$6," ",AV$9),'-RÅDATA_KVARTAL-'!$A$5:$DO$385,5,FALSE),"")</f>
        <v>40195</v>
      </c>
      <c r="AW12" s="37"/>
      <c r="AX12" s="37">
        <f>IF(VLOOKUP(CONCATENATE($AF$6," ",AX$9),'-RÅDATA_KVARTAL-'!$A$5:$DO$385,5,FALSE)&gt;0,VLOOKUP(CONCATENATE($AF$6," ",AX$9),'-RÅDATA_KVARTAL-'!$A$5:$DO$385,5,FALSE),"")</f>
        <v>41619</v>
      </c>
      <c r="AY12" s="37"/>
      <c r="AZ12" s="37">
        <f>IF(VLOOKUP(CONCATENATE($AF$6," ",AZ$9),'-RÅDATA_KVARTAL-'!$A$5:$DO$385,5,FALSE)&gt;0,VLOOKUP(CONCATENATE($AF$6," ",AZ$9),'-RÅDATA_KVARTAL-'!$A$5:$DO$385,5,FALSE),"")</f>
        <v>39244</v>
      </c>
      <c r="BA12" s="37"/>
      <c r="BB12" s="37">
        <f>IF(VLOOKUP(CONCATENATE($AF$6," ",BB$9),'-RÅDATA_KVARTAL-'!$A$5:$DO$385,5,FALSE)&gt;0,VLOOKUP(CONCATENATE($AF$6," ",BB$9),'-RÅDATA_KVARTAL-'!$A$5:$DO$385,5,FALSE),"")</f>
        <v>39769</v>
      </c>
      <c r="BC12" s="37"/>
      <c r="BD12" s="37">
        <f>IF(VLOOKUP(CONCATENATE($AF$6," ",BD$9),'-RÅDATA_KVARTAL-'!$A$5:$DO$385,5,FALSE)&gt;0,VLOOKUP(CONCATENATE($AF$6," ",BD$9),'-RÅDATA_KVARTAL-'!$A$5:$DO$385,5,FALSE),"")</f>
        <v>472826</v>
      </c>
      <c r="BE12" s="37"/>
      <c r="BF12" s="37"/>
      <c r="BG12" s="37">
        <f>IF(VLOOKUP(CONCATENATE($BG$6," ",BG$9),'-RÅDATA_KVARTAL-'!$A$5:$DO$385,5,FALSE)&gt;0,VLOOKUP(CONCATENATE($BG$6," ",BG$9),'-RÅDATA_KVARTAL-'!$A$5:$DO$385,5,FALSE),"")</f>
        <v>41042</v>
      </c>
      <c r="BH12" s="37"/>
      <c r="BI12" s="37">
        <f>IF(VLOOKUP(CONCATENATE($BG$6," ",BI$9),'-RÅDATA_KVARTAL-'!$A$5:$DO$385,5,FALSE)&gt;0,VLOOKUP(CONCATENATE($BG$6," ",BI$9),'-RÅDATA_KVARTAL-'!$A$5:$DO$385,5,FALSE),"")</f>
        <v>37789</v>
      </c>
      <c r="BJ12" s="37"/>
      <c r="BK12" s="37">
        <f>IF(VLOOKUP(CONCATENATE($BG$6," ",BK$9),'-RÅDATA_KVARTAL-'!$A$5:$DO$385,5,FALSE)&gt;0,VLOOKUP(CONCATENATE($BG$6," ",BK$9),'-RÅDATA_KVARTAL-'!$A$5:$DO$385,5,FALSE),"")</f>
        <v>41705</v>
      </c>
      <c r="BL12" s="37"/>
      <c r="BM12" s="37">
        <f>IF(VLOOKUP(CONCATENATE($BG$6," ",BM$9),'-RÅDATA_KVARTAL-'!$A$5:$DO$385,5,FALSE)&gt;0,VLOOKUP(CONCATENATE($BG$6," ",BM$9),'-RÅDATA_KVARTAL-'!$A$5:$DO$385,5,FALSE),"")</f>
        <v>39823</v>
      </c>
      <c r="BN12" s="37"/>
      <c r="BO12" s="37">
        <f>IF(VLOOKUP(CONCATENATE($BG$6," ",BO$9),'-RÅDATA_KVARTAL-'!$A$5:$DO$385,5,FALSE)&gt;0,VLOOKUP(CONCATENATE($BG$6," ",BO$9),'-RÅDATA_KVARTAL-'!$A$5:$DO$385,5,FALSE),"")</f>
        <v>40878</v>
      </c>
      <c r="BP12" s="37"/>
      <c r="BQ12" s="37">
        <f>IF(VLOOKUP(CONCATENATE($BG$6," ",BQ$9),'-RÅDATA_KVARTAL-'!$A$5:$DO$385,5,FALSE)&gt;0,VLOOKUP(CONCATENATE($BG$6," ",BQ$9),'-RÅDATA_KVARTAL-'!$A$5:$DO$385,5,FALSE),"")</f>
        <v>39284</v>
      </c>
      <c r="BR12" s="37"/>
      <c r="BS12" s="37">
        <f>IF(VLOOKUP(CONCATENATE($BG$6," ",BS$9),'-RÅDATA_KVARTAL-'!$A$5:$DO$385,5,FALSE)&gt;0,VLOOKUP(CONCATENATE($BG$6," ",BS$9),'-RÅDATA_KVARTAL-'!$A$5:$DO$385,5,FALSE),"")</f>
        <v>38681</v>
      </c>
      <c r="BT12" s="37"/>
      <c r="BU12" s="37">
        <f>IF(VLOOKUP(CONCATENATE($BG$6," ",BU$9),'-RÅDATA_KVARTAL-'!$A$5:$DO$385,5,FALSE)&gt;0,VLOOKUP(CONCATENATE($BG$6," ",BU$9),'-RÅDATA_KVARTAL-'!$A$5:$DO$385,5,FALSE),"")</f>
        <v>39700</v>
      </c>
      <c r="BV12" s="37"/>
      <c r="BW12" s="37">
        <f>IF(VLOOKUP(CONCATENATE($BG$6," ",BW$9),'-RÅDATA_KVARTAL-'!$A$5:$DO$385,5,FALSE)&gt;0,VLOOKUP(CONCATENATE($BG$6," ",BW$9),'-RÅDATA_KVARTAL-'!$A$5:$DO$385,5,FALSE),"")</f>
        <v>40645</v>
      </c>
      <c r="BX12" s="37"/>
      <c r="BY12" s="37">
        <f>IF(VLOOKUP(CONCATENATE($BG$6," ",BY$9),'-RÅDATA_KVARTAL-'!$A$5:$DO$385,5,FALSE)&gt;0,VLOOKUP(CONCATENATE($BG$6," ",BY$9),'-RÅDATA_KVARTAL-'!$A$5:$DO$385,5,FALSE),"")</f>
        <v>41404</v>
      </c>
      <c r="BZ12" s="37"/>
      <c r="CA12" s="37">
        <f>IF(VLOOKUP(CONCATENATE($BG$6," ",CA$9),'-RÅDATA_KVARTAL-'!$A$5:$DO$385,5,FALSE)&gt;0,VLOOKUP(CONCATENATE($BG$6," ",CA$9),'-RÅDATA_KVARTAL-'!$A$5:$DO$385,5,FALSE),"")</f>
        <v>40106</v>
      </c>
      <c r="CB12" s="37"/>
      <c r="CC12" s="37">
        <f>IF(VLOOKUP(CONCATENATE($BG$6," ",CC$9),'-RÅDATA_KVARTAL-'!$A$5:$DO$385,5,FALSE)&gt;0,VLOOKUP(CONCATENATE($BG$6," ",CC$9),'-RÅDATA_KVARTAL-'!$A$5:$DO$385,5,FALSE),"")</f>
        <v>40212</v>
      </c>
      <c r="CD12" s="37"/>
      <c r="CE12" s="37">
        <f>IF(VLOOKUP(CONCATENATE($BG$6," ",CE$9),'-RÅDATA_KVARTAL-'!$A$5:$DO$385,5,FALSE)&gt;0,VLOOKUP(CONCATENATE($BG$6," ",CE$9),'-RÅDATA_KVARTAL-'!$A$5:$DO$385,5,FALSE),"")</f>
        <v>481269</v>
      </c>
      <c r="CF12" s="91"/>
      <c r="CG12" s="37"/>
      <c r="CH12" s="37">
        <f>IF(VLOOKUP(CONCATENATE($CH$6," ",CH$9),'-RÅDATA_KVARTAL-'!$A$5:$DO$385,5,FALSE)&gt;0,VLOOKUP(CONCATENATE($CH$6," ",CH$9),'-RÅDATA_KVARTAL-'!$A$5:$DO$385,5,FALSE),"")</f>
        <v>40747</v>
      </c>
      <c r="CI12" s="37"/>
      <c r="CJ12" s="37">
        <f>IF(VLOOKUP(CONCATENATE($CH$6," ",CJ$9),'-RÅDATA_KVARTAL-'!$A$5:$DO$385,5,FALSE)&gt;0,VLOOKUP(CONCATENATE($CH$6," ",CJ$9),'-RÅDATA_KVARTAL-'!$A$5:$DO$385,5,FALSE),"")</f>
        <v>39502</v>
      </c>
      <c r="CK12" s="37"/>
      <c r="CL12" s="37">
        <f>IF(VLOOKUP(CONCATENATE($CH$6," ",CL$9),'-RÅDATA_KVARTAL-'!$A$5:$DO$385,5,FALSE)&gt;0,VLOOKUP(CONCATENATE($CH$6," ",CL$9),'-RÅDATA_KVARTAL-'!$A$5:$DO$385,5,FALSE),"")</f>
        <v>41381</v>
      </c>
      <c r="CM12" s="37"/>
      <c r="CN12" s="37">
        <f>IF(VLOOKUP(CONCATENATE($CH$6," ",CN$9),'-RÅDATA_KVARTAL-'!$A$5:$DO$385,5,FALSE)&gt;0,VLOOKUP(CONCATENATE($CH$6," ",CN$9),'-RÅDATA_KVARTAL-'!$A$5:$DO$385,5,FALSE),"")</f>
        <v>40662</v>
      </c>
      <c r="CO12" s="37"/>
      <c r="CP12" s="37">
        <f>IF(VLOOKUP(CONCATENATE($CH$6," ",CP$9),'-RÅDATA_KVARTAL-'!$A$5:$DO$385,5,FALSE)&gt;0,VLOOKUP(CONCATENATE($CH$6," ",CP$9),'-RÅDATA_KVARTAL-'!$A$5:$DO$385,5,FALSE),"")</f>
        <v>41618</v>
      </c>
      <c r="CQ12" s="37"/>
      <c r="CR12" s="37">
        <f>IF(VLOOKUP(CONCATENATE($CH$6," ",CR$9),'-RÅDATA_KVARTAL-'!$A$5:$DO$385,5,FALSE)&gt;0,VLOOKUP(CONCATENATE($CH$6," ",CR$9),'-RÅDATA_KVARTAL-'!$A$5:$DO$385,5,FALSE),"")</f>
        <v>39394</v>
      </c>
      <c r="CS12" s="37"/>
      <c r="CT12" s="37">
        <f>IF(VLOOKUP(CONCATENATE($CH$6," ",CT$9),'-RÅDATA_KVARTAL-'!$A$5:$DO$385,5,FALSE)&gt;0,VLOOKUP(CONCATENATE($CH$6," ",CT$9),'-RÅDATA_KVARTAL-'!$A$5:$DO$385,5,FALSE),"")</f>
        <v>37953</v>
      </c>
      <c r="CU12" s="37"/>
      <c r="CV12" s="37">
        <f>IF(VLOOKUP(CONCATENATE($CH$6," ",CV$9),'-RÅDATA_KVARTAL-'!$A$5:$DO$385,5,FALSE)&gt;0,VLOOKUP(CONCATENATE($CH$6," ",CV$9),'-RÅDATA_KVARTAL-'!$A$5:$DO$385,5,FALSE),"")</f>
        <v>40504</v>
      </c>
      <c r="CW12" s="37"/>
      <c r="CX12" s="37">
        <f>IF(VLOOKUP(CONCATENATE($CH$6," ",CX$9),'-RÅDATA_KVARTAL-'!$A$5:$DO$385,5,FALSE)&gt;0,VLOOKUP(CONCATENATE($CH$6," ",CX$9),'-RÅDATA_KVARTAL-'!$A$5:$DO$385,5,FALSE),"")</f>
        <v>41109</v>
      </c>
      <c r="CY12" s="37"/>
      <c r="CZ12" s="37">
        <f>IF(VLOOKUP(CONCATENATE($CH$6," ",CZ$9),'-RÅDATA_KVARTAL-'!$A$5:$DO$385,5,FALSE)&gt;0,VLOOKUP(CONCATENATE($CH$6," ",CZ$9),'-RÅDATA_KVARTAL-'!$A$5:$DO$385,5,FALSE),"")</f>
        <v>41825</v>
      </c>
      <c r="DA12" s="37"/>
      <c r="DB12" s="37">
        <f>IF(VLOOKUP(CONCATENATE($CH$6," ",DB$9),'-RÅDATA_KVARTAL-'!$A$5:$DO$385,5,FALSE)&gt;0,VLOOKUP(CONCATENATE($CH$6," ",DB$9),'-RÅDATA_KVARTAL-'!$A$5:$DO$385,5,FALSE),"")</f>
        <v>41018</v>
      </c>
      <c r="DC12" s="37"/>
      <c r="DD12" s="37">
        <f>IF(VLOOKUP(CONCATENATE($CH$6," ",DD$9),'-RÅDATA_KVARTAL-'!$A$5:$DO$385,5,FALSE)&gt;0,VLOOKUP(CONCATENATE($CH$6," ",DD$9),'-RÅDATA_KVARTAL-'!$A$5:$DO$385,5,FALSE),"")</f>
        <v>41121</v>
      </c>
      <c r="DE12" s="37"/>
      <c r="DF12" s="37">
        <f>IF(VLOOKUP(CONCATENATE($CH$6," ",DF$9),'-RÅDATA_KVARTAL-'!$A$5:$DO$385,5,FALSE)&gt;0,VLOOKUP(CONCATENATE($CH$6," ",DF$9),'-RÅDATA_KVARTAL-'!$A$5:$DO$385,5,FALSE),"")</f>
        <v>486834</v>
      </c>
      <c r="DG12" s="91"/>
      <c r="DH12" s="37"/>
      <c r="DI12" s="37">
        <f>IF(VLOOKUP(CONCATENATE($DI$6," ",DI$9),'-RÅDATA_KVARTAL-'!$A$5:$DO$385,5,FALSE)&gt;0,VLOOKUP(CONCATENATE($DI$6," ",DI$9),'-RÅDATA_KVARTAL-'!$A$5:$DO$385,5,FALSE),"")</f>
        <v>41591</v>
      </c>
      <c r="DJ12" s="37"/>
      <c r="DK12" s="37">
        <f>IF(VLOOKUP(CONCATENATE($DI$6," ",DK$9),'-RÅDATA_KVARTAL-'!$A$5:$DO$385,5,FALSE)&gt;0,VLOOKUP(CONCATENATE($DI$6," ",DK$9),'-RÅDATA_KVARTAL-'!$A$5:$DO$385,5,FALSE),"")</f>
        <v>38245</v>
      </c>
      <c r="DL12" s="37"/>
      <c r="DM12" s="37">
        <f>IF(VLOOKUP(CONCATENATE($DI$6," ",DM$9),'-RÅDATA_KVARTAL-'!$A$5:$DO$385,5,FALSE)&gt;0,VLOOKUP(CONCATENATE($DI$6," ",DM$9),'-RÅDATA_KVARTAL-'!$A$5:$DO$385,5,FALSE),"")</f>
        <v>42611</v>
      </c>
      <c r="DN12" s="37"/>
      <c r="DO12" s="37">
        <f>IF(VLOOKUP(CONCATENATE($DI$6," ",DO$9),'-RÅDATA_KVARTAL-'!$A$5:$DO$385,5,FALSE)&gt;0,VLOOKUP(CONCATENATE($DI$6," ",DO$9),'-RÅDATA_KVARTAL-'!$A$5:$DO$385,5,FALSE),"")</f>
        <v>39737</v>
      </c>
      <c r="DP12" s="37"/>
      <c r="DQ12" s="37">
        <f>IF(VLOOKUP(CONCATENATE($DI$6," ",DQ$9),'-RÅDATA_KVARTAL-'!$A$5:$DO$385,5,FALSE)&gt;0,VLOOKUP(CONCATENATE($DI$6," ",DQ$9),'-RÅDATA_KVARTAL-'!$A$5:$DO$385,5,FALSE),"")</f>
        <v>41841</v>
      </c>
      <c r="DR12" s="37"/>
      <c r="DS12" s="37">
        <f>IF(VLOOKUP(CONCATENATE($DI$6," ",DS$9),'-RÅDATA_KVARTAL-'!$A$5:$DO$385,5,FALSE)&gt;0,VLOOKUP(CONCATENATE($DI$6," ",DS$9),'-RÅDATA_KVARTAL-'!$A$5:$DO$385,5,FALSE),"")</f>
        <v>39461</v>
      </c>
      <c r="DT12" s="37"/>
      <c r="DU12" s="37" t="str">
        <f>IF(VLOOKUP(CONCATENATE($DI$6," ",DU$9),'-RÅDATA_KVARTAL-'!$A$5:$DO$385,5,FALSE)&gt;0,VLOOKUP(CONCATENATE($DI$6," ",DU$9),'-RÅDATA_KVARTAL-'!$A$5:$DO$385,5,FALSE),"")</f>
        <v/>
      </c>
      <c r="DV12" s="37"/>
      <c r="DW12" s="37" t="str">
        <f>IF(VLOOKUP(CONCATENATE($DI$6," ",DW$9),'-RÅDATA_KVARTAL-'!$A$5:$DO$385,5,FALSE)&gt;0,VLOOKUP(CONCATENATE($DI$6," ",DW$9),'-RÅDATA_KVARTAL-'!$A$5:$DO$385,5,FALSE),"")</f>
        <v/>
      </c>
      <c r="DX12" s="37"/>
      <c r="DY12" s="37" t="str">
        <f>IF(VLOOKUP(CONCATENATE($DI$6," ",DY$9),'-RÅDATA_KVARTAL-'!$A$5:$DO$385,5,FALSE)&gt;0,VLOOKUP(CONCATENATE($DI$6," ",DY$9),'-RÅDATA_KVARTAL-'!$A$5:$DO$385,5,FALSE),"")</f>
        <v/>
      </c>
      <c r="DZ12" s="37"/>
      <c r="EA12" s="37" t="str">
        <f>IF(VLOOKUP(CONCATENATE($DI$6," ",EA$9),'-RÅDATA_KVARTAL-'!$A$5:$DO$385,5,FALSE)&gt;0,VLOOKUP(CONCATENATE($DI$6," ",EA$9),'-RÅDATA_KVARTAL-'!$A$5:$DO$385,5,FALSE),"")</f>
        <v/>
      </c>
      <c r="EB12" s="37"/>
      <c r="EC12" s="37" t="str">
        <f>IF(VLOOKUP(CONCATENATE($DI$6," ",EC$9),'-RÅDATA_KVARTAL-'!$A$5:$DO$385,5,FALSE)&gt;0,VLOOKUP(CONCATENATE($DI$6," ",EC$9),'-RÅDATA_KVARTAL-'!$A$5:$DO$385,5,FALSE),"")</f>
        <v/>
      </c>
      <c r="ED12" s="37"/>
      <c r="EE12" s="37" t="str">
        <f>IF(VLOOKUP(CONCATENATE($DI$6," ",EE$9),'-RÅDATA_KVARTAL-'!$A$5:$DO$385,5,FALSE)&gt;0,VLOOKUP(CONCATENATE($DI$6," ",EE$9),'-RÅDATA_KVARTAL-'!$A$5:$DO$385,5,FALSE),"")</f>
        <v/>
      </c>
      <c r="EF12" s="37"/>
      <c r="EG12" s="37">
        <f>IF(VLOOKUP(CONCATENATE($DI$6," ",EG$9),'-RÅDATA_KVARTAL-'!$A$5:$DO$385,5,FALSE)&gt;0,VLOOKUP(CONCATENATE($DI$6," ",EG$9),'-RÅDATA_KVARTAL-'!$A$5:$DO$385,5,FALSE),"")</f>
        <v>243486</v>
      </c>
      <c r="EH12" s="91"/>
      <c r="EI12" s="37"/>
      <c r="EJ12" s="37" t="str">
        <f>IF(VLOOKUP(CONCATENATE($EJ$6," ",EJ$9),'-RÅDATA_KVARTAL-'!$A$5:$DO$385,5,FALSE)&gt;0,VLOOKUP(CONCATENATE($EJ$6," ",EJ$9),'-RÅDATA_KVARTAL-'!$A$5:$DO$385,5,FALSE),"")</f>
        <v/>
      </c>
      <c r="EK12" s="37"/>
      <c r="EL12" s="37" t="str">
        <f>IF(VLOOKUP(CONCATENATE($EJ$6," ",EL$9),'-RÅDATA_KVARTAL-'!$A$5:$DO$385,5,FALSE)&gt;0,VLOOKUP(CONCATENATE($EJ$6," ",EL$9),'-RÅDATA_KVARTAL-'!$A$5:$DO$385,5,FALSE),"")</f>
        <v/>
      </c>
      <c r="EM12" s="37"/>
      <c r="EN12" s="37" t="str">
        <f>IF(VLOOKUP(CONCATENATE($EJ$6," ",EN$9),'-RÅDATA_KVARTAL-'!$A$5:$DO$385,5,FALSE)&gt;0,VLOOKUP(CONCATENATE($EJ$6," ",EN$9),'-RÅDATA_KVARTAL-'!$A$5:$DO$385,5,FALSE),"")</f>
        <v/>
      </c>
      <c r="EO12" s="37"/>
      <c r="EP12" s="37" t="str">
        <f>IF(VLOOKUP(CONCATENATE($EJ$6," ",EP$9),'-RÅDATA_KVARTAL-'!$A$5:$DO$385,5,FALSE)&gt;0,VLOOKUP(CONCATENATE($EJ$6," ",EP$9),'-RÅDATA_KVARTAL-'!$A$5:$DO$385,5,FALSE),"")</f>
        <v/>
      </c>
      <c r="EQ12" s="37"/>
      <c r="ER12" s="37" t="str">
        <f>IF(VLOOKUP(CONCATENATE($EJ$6," ",ER$9),'-RÅDATA_KVARTAL-'!$A$5:$DO$385,5,FALSE)&gt;0,VLOOKUP(CONCATENATE($EJ$6," ",ER$9),'-RÅDATA_KVARTAL-'!$A$5:$DO$385,5,FALSE),"")</f>
        <v/>
      </c>
      <c r="ES12" s="37"/>
      <c r="ET12" s="37" t="str">
        <f>IF(VLOOKUP(CONCATENATE($EJ$6," ",ET$9),'-RÅDATA_KVARTAL-'!$A$5:$DO$385,5,FALSE)&gt;0,VLOOKUP(CONCATENATE($EJ$6," ",ET$9),'-RÅDATA_KVARTAL-'!$A$5:$DO$385,5,FALSE),"")</f>
        <v/>
      </c>
      <c r="EU12" s="37"/>
      <c r="EV12" s="37" t="str">
        <f>IF(VLOOKUP(CONCATENATE($EJ$6," ",EV$9),'-RÅDATA_KVARTAL-'!$A$5:$DO$385,5,FALSE)&gt;0,VLOOKUP(CONCATENATE($EJ$6," ",EV$9),'-RÅDATA_KVARTAL-'!$A$5:$DO$385,5,FALSE),"")</f>
        <v/>
      </c>
      <c r="EW12" s="37"/>
      <c r="EX12" s="37" t="str">
        <f>IF(VLOOKUP(CONCATENATE($EJ$6," ",EX$9),'-RÅDATA_KVARTAL-'!$A$5:$DO$385,5,FALSE)&gt;0,VLOOKUP(CONCATENATE($EJ$6," ",EX$9),'-RÅDATA_KVARTAL-'!$A$5:$DO$385,5,FALSE),"")</f>
        <v/>
      </c>
      <c r="EY12" s="37"/>
      <c r="EZ12" s="37" t="str">
        <f>IF(VLOOKUP(CONCATENATE($EJ$6," ",EZ$9),'-RÅDATA_KVARTAL-'!$A$5:$DO$385,5,FALSE)&gt;0,VLOOKUP(CONCATENATE($EJ$6," ",EZ$9),'-RÅDATA_KVARTAL-'!$A$5:$DO$385,5,FALSE),"")</f>
        <v/>
      </c>
      <c r="FA12" s="37"/>
      <c r="FB12" s="37" t="str">
        <f>IF(VLOOKUP(CONCATENATE($EJ$6," ",FB$9),'-RÅDATA_KVARTAL-'!$A$5:$DO$385,5,FALSE)&gt;0,VLOOKUP(CONCATENATE($EJ$6," ",FB$9),'-RÅDATA_KVARTAL-'!$A$5:$DO$385,5,FALSE),"")</f>
        <v/>
      </c>
      <c r="FC12" s="37"/>
      <c r="FD12" s="37" t="str">
        <f>IF(VLOOKUP(CONCATENATE($EJ$6," ",FD$9),'-RÅDATA_KVARTAL-'!$A$5:$DO$385,5,FALSE)&gt;0,VLOOKUP(CONCATENATE($EJ$6," ",FD$9),'-RÅDATA_KVARTAL-'!$A$5:$DO$385,5,FALSE),"")</f>
        <v/>
      </c>
      <c r="FE12" s="37"/>
      <c r="FF12" s="37" t="str">
        <f>IF(VLOOKUP(CONCATENATE($EJ$6," ",FF$9),'-RÅDATA_KVARTAL-'!$A$5:$DO$385,5,FALSE)&gt;0,VLOOKUP(CONCATENATE($EJ$6," ",FF$9),'-RÅDATA_KVARTAL-'!$A$5:$DO$385,5,FALSE),"")</f>
        <v/>
      </c>
      <c r="FG12" s="37"/>
      <c r="FH12" s="37" t="str">
        <f>IF(VLOOKUP(CONCATENATE($EJ$6," ",FH$9),'-RÅDATA_KVARTAL-'!$A$5:$DO$385,5,FALSE)&gt;0,VLOOKUP(CONCATENATE($EJ$6," ",FH$9),'-RÅDATA_KVARTAL-'!$A$5:$DO$385,5,FALSE),"")</f>
        <v/>
      </c>
      <c r="FI12" s="91"/>
      <c r="FJ12" s="37"/>
      <c r="FK12" s="37" t="str">
        <f>IF(VLOOKUP(CONCATENATE($FK$6," ",FK$9),'-RÅDATA_KVARTAL-'!$A$5:$DO$385,5,FALSE)&gt;0,VLOOKUP(CONCATENATE($FK$6," ",FK$9),'-RÅDATA_KVARTAL-'!$A$5:$DO$385,5,FALSE),"")</f>
        <v/>
      </c>
      <c r="FL12" s="37"/>
      <c r="FM12" s="37" t="str">
        <f>IF(VLOOKUP(CONCATENATE($FK$6," ",FM$9),'-RÅDATA_KVARTAL-'!$A$5:$DO$385,5,FALSE)&gt;0,VLOOKUP(CONCATENATE($FK$6," ",FM$9),'-RÅDATA_KVARTAL-'!$A$5:$DO$385,5,FALSE),"")</f>
        <v/>
      </c>
      <c r="FN12" s="37"/>
      <c r="FO12" s="37" t="str">
        <f>IF(VLOOKUP(CONCATENATE($FK$6," ",FO$9),'-RÅDATA_KVARTAL-'!$A$5:$DO$385,5,FALSE)&gt;0,VLOOKUP(CONCATENATE($FK$6," ",FO$9),'-RÅDATA_KVARTAL-'!$A$5:$DO$385,5,FALSE),"")</f>
        <v/>
      </c>
      <c r="FP12" s="37"/>
      <c r="FQ12" s="37" t="str">
        <f>IF(VLOOKUP(CONCATENATE($FK$6," ",FQ$9),'-RÅDATA_KVARTAL-'!$A$5:$DO$385,5,FALSE)&gt;0,VLOOKUP(CONCATENATE($FK$6," ",FQ$9),'-RÅDATA_KVARTAL-'!$A$5:$DO$385,5,FALSE),"")</f>
        <v/>
      </c>
      <c r="FR12" s="37"/>
      <c r="FS12" s="37" t="str">
        <f>IF(VLOOKUP(CONCATENATE($FK$6," ",FS$9),'-RÅDATA_KVARTAL-'!$A$5:$DO$385,5,FALSE)&gt;0,VLOOKUP(CONCATENATE($FK$6," ",FS$9),'-RÅDATA_KVARTAL-'!$A$5:$DO$385,5,FALSE),"")</f>
        <v/>
      </c>
      <c r="FT12" s="37"/>
      <c r="FU12" s="37" t="str">
        <f>IF(VLOOKUP(CONCATENATE($FK$6," ",FU$9),'-RÅDATA_KVARTAL-'!$A$5:$DO$385,5,FALSE)&gt;0,VLOOKUP(CONCATENATE($FK$6," ",FU$9),'-RÅDATA_KVARTAL-'!$A$5:$DO$385,5,FALSE),"")</f>
        <v/>
      </c>
      <c r="FV12" s="37"/>
      <c r="FW12" s="37" t="str">
        <f>IF(VLOOKUP(CONCATENATE($FK$6," ",FW$9),'-RÅDATA_KVARTAL-'!$A$5:$DO$385,5,FALSE)&gt;0,VLOOKUP(CONCATENATE($FK$6," ",FW$9),'-RÅDATA_KVARTAL-'!$A$5:$DO$385,5,FALSE),"")</f>
        <v/>
      </c>
      <c r="FX12" s="37"/>
      <c r="FY12" s="37" t="str">
        <f>IF(VLOOKUP(CONCATENATE($FK$6," ",FY$9),'-RÅDATA_KVARTAL-'!$A$5:$DO$385,5,FALSE)&gt;0,VLOOKUP(CONCATENATE($FK$6," ",FY$9),'-RÅDATA_KVARTAL-'!$A$5:$DO$385,5,FALSE),"")</f>
        <v/>
      </c>
      <c r="FZ12" s="37"/>
      <c r="GA12" s="37" t="str">
        <f>IF(VLOOKUP(CONCATENATE($FK$6," ",GA$9),'-RÅDATA_KVARTAL-'!$A$5:$DO$385,5,FALSE)&gt;0,VLOOKUP(CONCATENATE($FK$6," ",GA$9),'-RÅDATA_KVARTAL-'!$A$5:$DO$385,5,FALSE),"")</f>
        <v/>
      </c>
      <c r="GB12" s="37"/>
      <c r="GC12" s="37" t="str">
        <f>IF(VLOOKUP(CONCATENATE($FK$6," ",GC$9),'-RÅDATA_KVARTAL-'!$A$5:$DO$385,5,FALSE)&gt;0,VLOOKUP(CONCATENATE($FK$6," ",GC$9),'-RÅDATA_KVARTAL-'!$A$5:$DO$385,5,FALSE),"")</f>
        <v/>
      </c>
      <c r="GD12" s="37"/>
      <c r="GE12" s="37" t="str">
        <f>IF(VLOOKUP(CONCATENATE($FK$6," ",GE$9),'-RÅDATA_KVARTAL-'!$A$5:$DO$385,5,FALSE)&gt;0,VLOOKUP(CONCATENATE($FK$6," ",GE$9),'-RÅDATA_KVARTAL-'!$A$5:$DO$385,5,FALSE),"")</f>
        <v/>
      </c>
      <c r="GF12" s="37"/>
      <c r="GG12" s="37" t="str">
        <f>IF(VLOOKUP(CONCATENATE($FK$6," ",GG$9),'-RÅDATA_KVARTAL-'!$A$5:$DO$385,5,FALSE)&gt;0,VLOOKUP(CONCATENATE($FK$6," ",GG$9),'-RÅDATA_KVARTAL-'!$A$5:$DO$385,5,FALSE),"")</f>
        <v/>
      </c>
      <c r="GH12" s="37"/>
      <c r="GI12" s="37" t="str">
        <f>IF(VLOOKUP(CONCATENATE($FK$6," ",GI$9),'-RÅDATA_KVARTAL-'!$A$5:$DO$385,5,FALSE)&gt;0,VLOOKUP(CONCATENATE($FK$6," ",GI$9),'-RÅDATA_KVARTAL-'!$A$5:$DO$385,5,FALSE),"")</f>
        <v/>
      </c>
      <c r="GJ12" s="91"/>
      <c r="GK12" s="37"/>
      <c r="GL12" s="37" t="str">
        <f>IF(VLOOKUP(CONCATENATE($GL$6," ",GL$9),'-RÅDATA_KVARTAL-'!$A$5:$DO$385,5,FALSE)&gt;0,VLOOKUP(CONCATENATE($GL$6," ",GL$9),'-RÅDATA_KVARTAL-'!$A$5:$DO$385,5,FALSE),"")</f>
        <v/>
      </c>
      <c r="GM12" s="37"/>
      <c r="GN12" s="37" t="str">
        <f>IF(VLOOKUP(CONCATENATE($GL$6," ",GN$9),'-RÅDATA_KVARTAL-'!$A$5:$DO$385,5,FALSE)&gt;0,VLOOKUP(CONCATENATE($GL$6," ",GN$9),'-RÅDATA_KVARTAL-'!$A$5:$DO$385,5,FALSE),"")</f>
        <v/>
      </c>
      <c r="GO12" s="37"/>
      <c r="GP12" s="37" t="str">
        <f>IF(VLOOKUP(CONCATENATE($GL$6," ",GP$9),'-RÅDATA_KVARTAL-'!$A$5:$DO$385,5,FALSE)&gt;0,VLOOKUP(CONCATENATE($GL$6," ",GP$9),'-RÅDATA_KVARTAL-'!$A$5:$DO$385,5,FALSE),"")</f>
        <v/>
      </c>
      <c r="GQ12" s="37"/>
      <c r="GR12" s="37" t="str">
        <f>IF(VLOOKUP(CONCATENATE($GL$6," ",GR$9),'-RÅDATA_KVARTAL-'!$A$5:$DO$385,5,FALSE)&gt;0,VLOOKUP(CONCATENATE($GL$6," ",GR$9),'-RÅDATA_KVARTAL-'!$A$5:$DO$385,5,FALSE),"")</f>
        <v/>
      </c>
      <c r="GS12" s="37"/>
      <c r="GT12" s="37" t="str">
        <f>IF(VLOOKUP(CONCATENATE($GL$6," ",GT$9),'-RÅDATA_KVARTAL-'!$A$5:$DO$385,5,FALSE)&gt;0,VLOOKUP(CONCATENATE($GL$6," ",GT$9),'-RÅDATA_KVARTAL-'!$A$5:$DO$385,5,FALSE),"")</f>
        <v/>
      </c>
      <c r="GU12" s="37"/>
      <c r="GV12" s="37" t="str">
        <f>IF(VLOOKUP(CONCATENATE($GL$6," ",GV$9),'-RÅDATA_KVARTAL-'!$A$5:$DO$385,5,FALSE)&gt;0,VLOOKUP(CONCATENATE($GL$6," ",GV$9),'-RÅDATA_KVARTAL-'!$A$5:$DO$385,5,FALSE),"")</f>
        <v/>
      </c>
      <c r="GW12" s="37"/>
      <c r="GX12" s="37" t="str">
        <f>IF(VLOOKUP(CONCATENATE($GL$6," ",GX$9),'-RÅDATA_KVARTAL-'!$A$5:$DO$385,5,FALSE)&gt;0,VLOOKUP(CONCATENATE($GL$6," ",GX$9),'-RÅDATA_KVARTAL-'!$A$5:$DO$385,5,FALSE),"")</f>
        <v/>
      </c>
      <c r="GY12" s="37"/>
      <c r="GZ12" s="37" t="str">
        <f>IF(VLOOKUP(CONCATENATE($GL$6," ",GZ$9),'-RÅDATA_KVARTAL-'!$A$5:$DO$385,5,FALSE)&gt;0,VLOOKUP(CONCATENATE($GL$6," ",GZ$9),'-RÅDATA_KVARTAL-'!$A$5:$DO$385,5,FALSE),"")</f>
        <v/>
      </c>
      <c r="HA12" s="37"/>
      <c r="HB12" s="37" t="str">
        <f>IF(VLOOKUP(CONCATENATE($GL$6," ",HB$9),'-RÅDATA_KVARTAL-'!$A$5:$DO$385,5,FALSE)&gt;0,VLOOKUP(CONCATENATE($GL$6," ",HB$9),'-RÅDATA_KVARTAL-'!$A$5:$DO$385,5,FALSE),"")</f>
        <v/>
      </c>
      <c r="HC12" s="37"/>
      <c r="HD12" s="37" t="str">
        <f>IF(VLOOKUP(CONCATENATE($GL$6," ",HD$9),'-RÅDATA_KVARTAL-'!$A$5:$DO$385,5,FALSE)&gt;0,VLOOKUP(CONCATENATE($GL$6," ",HD$9),'-RÅDATA_KVARTAL-'!$A$5:$DO$385,5,FALSE),"")</f>
        <v/>
      </c>
      <c r="HE12" s="37"/>
      <c r="HF12" s="37" t="str">
        <f>IF(VLOOKUP(CONCATENATE($GL$6," ",HF$9),'-RÅDATA_KVARTAL-'!$A$5:$DO$385,5,FALSE)&gt;0,VLOOKUP(CONCATENATE($GL$6," ",HF$9),'-RÅDATA_KVARTAL-'!$A$5:$DO$385,5,FALSE),"")</f>
        <v/>
      </c>
      <c r="HG12" s="37"/>
      <c r="HH12" s="37" t="str">
        <f>IF(VLOOKUP(CONCATENATE($GL$6," ",HH$9),'-RÅDATA_KVARTAL-'!$A$5:$DO$385,5,FALSE)&gt;0,VLOOKUP(CONCATENATE($GL$6," ",HH$9),'-RÅDATA_KVARTAL-'!$A$5:$DO$385,5,FALSE),"")</f>
        <v/>
      </c>
      <c r="HI12" s="37"/>
      <c r="HJ12" s="37" t="str">
        <f>IF(VLOOKUP(CONCATENATE($GL$6," ",HJ$9),'-RÅDATA_KVARTAL-'!$A$5:$DO$385,5,FALSE)&gt;0,VLOOKUP(CONCATENATE($GL$6," ",HJ$9),'-RÅDATA_KVARTAL-'!$A$5:$DO$385,5,FALSE),"")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",E$9),'-RÅDATA_KVARTAL-'!$A$5:$DO$385,9,FALSE)&lt;&gt;0,VLOOKUP(CONCATENATE($E$6," ",E$9),'-RÅDATA_KVARTAL-'!$A$5:$DO$385,9,FALSE),"")</f>
        <v>-450</v>
      </c>
      <c r="F14" s="37"/>
      <c r="G14" s="37">
        <f>IF(VLOOKUP(CONCATENATE($E$6," ",G$9),'-RÅDATA_KVARTAL-'!$A$5:$DO$385,9,FALSE)&lt;&gt;0,VLOOKUP(CONCATENATE($E$6," ",G$9),'-RÅDATA_KVARTAL-'!$A$5:$DO$385,9,FALSE),"")</f>
        <v>-386</v>
      </c>
      <c r="H14" s="37"/>
      <c r="I14" s="37">
        <f>IF(VLOOKUP(CONCATENATE($E$6," ",I$9),'-RÅDATA_KVARTAL-'!$A$5:$DO$385,9,FALSE)&lt;&gt;0,VLOOKUP(CONCATENATE($E$6," ",I$9),'-RÅDATA_KVARTAL-'!$A$5:$DO$385,9,FALSE),"")</f>
        <v>-679</v>
      </c>
      <c r="J14" s="37"/>
      <c r="K14" s="37">
        <f>IF(VLOOKUP(CONCATENATE($E$6," ",K$9),'-RÅDATA_KVARTAL-'!$A$5:$DO$385,9,FALSE)&lt;&gt;0,VLOOKUP(CONCATENATE($E$6," ",K$9),'-RÅDATA_KVARTAL-'!$A$5:$DO$385,9,FALSE),"")</f>
        <v>-705</v>
      </c>
      <c r="L14" s="37"/>
      <c r="M14" s="37">
        <f>IF(VLOOKUP(CONCATENATE($E$6," ",M$9),'-RÅDATA_KVARTAL-'!$A$5:$DO$385,9,FALSE)&lt;&gt;0,VLOOKUP(CONCATENATE($E$6," ",M$9),'-RÅDATA_KVARTAL-'!$A$5:$DO$385,9,FALSE),"")</f>
        <v>-923</v>
      </c>
      <c r="N14" s="37"/>
      <c r="O14" s="37">
        <f>IF(VLOOKUP(CONCATENATE($E$6," ",O$9),'-RÅDATA_KVARTAL-'!$A$5:$DO$385,9,FALSE)&lt;&gt;0,VLOOKUP(CONCATENATE($E$6," ",O$9),'-RÅDATA_KVARTAL-'!$A$5:$DO$385,9,FALSE),"")</f>
        <v>-655</v>
      </c>
      <c r="P14" s="37"/>
      <c r="Q14" s="37">
        <f>IF(VLOOKUP(CONCATENATE($E$6," ",Q$9),'-RÅDATA_KVARTAL-'!$A$5:$DO$385,9,FALSE)&lt;&gt;0,VLOOKUP(CONCATENATE($E$6," ",Q$9),'-RÅDATA_KVARTAL-'!$A$5:$DO$385,9,FALSE),"")</f>
        <v>-969</v>
      </c>
      <c r="R14" s="37"/>
      <c r="S14" s="37">
        <f>IF(VLOOKUP(CONCATENATE($E$6," ",S$9),'-RÅDATA_KVARTAL-'!$A$5:$DO$385,9,FALSE)&lt;&gt;0,VLOOKUP(CONCATENATE($E$6," ",S$9),'-RÅDATA_KVARTAL-'!$A$5:$DO$385,9,FALSE),"")</f>
        <v>-842</v>
      </c>
      <c r="T14" s="37"/>
      <c r="U14" s="37">
        <f>IF(VLOOKUP(CONCATENATE($E$6," ",U$9),'-RÅDATA_KVARTAL-'!$A$5:$DO$385,9,FALSE)&lt;&gt;0,VLOOKUP(CONCATENATE($E$6," ",U$9),'-RÅDATA_KVARTAL-'!$A$5:$DO$385,9,FALSE),"")</f>
        <v>-1190</v>
      </c>
      <c r="V14" s="37"/>
      <c r="W14" s="37">
        <f>IF(VLOOKUP(CONCATENATE($E$6," ",W$9),'-RÅDATA_KVARTAL-'!$A$5:$DO$385,9,FALSE)&lt;&gt;0,VLOOKUP(CONCATENATE($E$6," ",W$9),'-RÅDATA_KVARTAL-'!$A$5:$DO$385,9,FALSE),"")</f>
        <v>-1321</v>
      </c>
      <c r="X14" s="37"/>
      <c r="Y14" s="37">
        <f>IF(VLOOKUP(CONCATENATE($E$6," ",Y$9),'-RÅDATA_KVARTAL-'!$A$5:$DO$385,9,FALSE)&lt;&gt;0,VLOOKUP(CONCATENATE($E$6," ",Y$9),'-RÅDATA_KVARTAL-'!$A$5:$DO$385,9,FALSE),"")</f>
        <v>-908</v>
      </c>
      <c r="Z14" s="37"/>
      <c r="AA14" s="37">
        <f>IF(VLOOKUP(CONCATENATE($E$6," ",AA$9),'-RÅDATA_KVARTAL-'!$A$5:$DO$385,9,FALSE)&lt;&gt;0,VLOOKUP(CONCATENATE($E$6," ",AA$9),'-RÅDATA_KVARTAL-'!$A$5:$DO$385,9,FALSE),"")</f>
        <v>-488</v>
      </c>
      <c r="AB14" s="37"/>
      <c r="AC14" s="37">
        <f>IF(VLOOKUP(CONCATENATE($E$6," ",AC$9),'-RÅDATA_KVARTAL-'!$A$5:$DO$385,9,FALSE)&lt;&gt;0,VLOOKUP(CONCATENATE($E$6," ",AC$9),'-RÅDATA_KVARTAL-'!$A$5:$DO$385,9,FALSE),"")</f>
        <v>-9516</v>
      </c>
      <c r="AD14" s="91"/>
      <c r="AE14" s="91"/>
      <c r="AF14" s="37">
        <f>IF(VLOOKUP(CONCATENATE($AF$6," ",AF$9),'-RÅDATA_KVARTAL-'!$A$5:$DO$385,9,FALSE)&lt;&gt;0,VLOOKUP(CONCATENATE($AF$6," ",AF$9),'-RÅDATA_KVARTAL-'!$A$5:$DO$385,9,FALSE),"")</f>
        <v>-70</v>
      </c>
      <c r="AG14" s="37"/>
      <c r="AH14" s="37">
        <f>IF(VLOOKUP(CONCATENATE($AF$6," ",AH$9),'-RÅDATA_KVARTAL-'!$A$5:$DO$385,9,FALSE)&lt;&gt;0,VLOOKUP(CONCATENATE($AF$6," ",AH$9),'-RÅDATA_KVARTAL-'!$A$5:$DO$385,9,FALSE),"")</f>
        <v>-144</v>
      </c>
      <c r="AI14" s="37"/>
      <c r="AJ14" s="37">
        <f>IF(VLOOKUP(CONCATENATE($AF$6," ",AJ$9),'-RÅDATA_KVARTAL-'!$A$5:$DO$385,9,FALSE)&lt;&gt;0,VLOOKUP(CONCATENATE($AF$6," ",AJ$9),'-RÅDATA_KVARTAL-'!$A$5:$DO$385,9,FALSE),"")</f>
        <v>242</v>
      </c>
      <c r="AK14" s="37"/>
      <c r="AL14" s="37">
        <f>IF(VLOOKUP(CONCATENATE($AF$6," ",AL$9),'-RÅDATA_KVARTAL-'!$A$5:$DO$385,9,FALSE)&lt;&gt;0,VLOOKUP(CONCATENATE($AF$6," ",AL$9),'-RÅDATA_KVARTAL-'!$A$5:$DO$385,9,FALSE),"")</f>
        <v>-346</v>
      </c>
      <c r="AM14" s="37"/>
      <c r="AN14" s="37">
        <f>IF(VLOOKUP(CONCATENATE($AF$6," ",AN$9),'-RÅDATA_KVARTAL-'!$A$5:$DO$385,9,FALSE)&lt;&gt;0,VLOOKUP(CONCATENATE($AF$6," ",AN$9),'-RÅDATA_KVARTAL-'!$A$5:$DO$385,9,FALSE),"")</f>
        <v>109</v>
      </c>
      <c r="AO14" s="37"/>
      <c r="AP14" s="37">
        <f>IF(VLOOKUP(CONCATENATE($AF$6," ",AP$9),'-RÅDATA_KVARTAL-'!$A$5:$DO$385,9,FALSE)&lt;&gt;0,VLOOKUP(CONCATENATE($AF$6," ",AP$9),'-RÅDATA_KVARTAL-'!$A$5:$DO$385,9,FALSE),"")</f>
        <v>67</v>
      </c>
      <c r="AQ14" s="37"/>
      <c r="AR14" s="37">
        <f>IF(VLOOKUP(CONCATENATE($AF$6," ",AR$9),'-RÅDATA_KVARTAL-'!$A$5:$DO$385,9,FALSE)&lt;&gt;0,VLOOKUP(CONCATENATE($AF$6," ",AR$9),'-RÅDATA_KVARTAL-'!$A$5:$DO$385,9,FALSE),"")</f>
        <v>-371</v>
      </c>
      <c r="AS14" s="37"/>
      <c r="AT14" s="37">
        <f>IF(VLOOKUP(CONCATENATE($AF$6," ",AT$9),'-RÅDATA_KVARTAL-'!$A$5:$DO$385,9,FALSE)&lt;&gt;0,VLOOKUP(CONCATENATE($AF$6," ",AT$9),'-RÅDATA_KVARTAL-'!$A$5:$DO$385,9,FALSE),"")</f>
        <v>-346</v>
      </c>
      <c r="AU14" s="37"/>
      <c r="AV14" s="37">
        <f>IF(VLOOKUP(CONCATENATE($AF$6," ",AV$9),'-RÅDATA_KVARTAL-'!$A$5:$DO$385,9,FALSE)&lt;&gt;0,VLOOKUP(CONCATENATE($AF$6," ",AV$9),'-RÅDATA_KVARTAL-'!$A$5:$DO$385,9,FALSE),"")</f>
        <v>254</v>
      </c>
      <c r="AW14" s="37"/>
      <c r="AX14" s="37">
        <f>IF(VLOOKUP(CONCATENATE($AF$6," ",AX$9),'-RÅDATA_KVARTAL-'!$A$5:$DO$385,9,FALSE)&lt;&gt;0,VLOOKUP(CONCATENATE($AF$6," ",AX$9),'-RÅDATA_KVARTAL-'!$A$5:$DO$385,9,FALSE),"")</f>
        <v>78</v>
      </c>
      <c r="AY14" s="37"/>
      <c r="AZ14" s="37">
        <f>IF(VLOOKUP(CONCATENATE($AF$6," ",AZ$9),'-RÅDATA_KVARTAL-'!$A$5:$DO$385,9,FALSE)&lt;&gt;0,VLOOKUP(CONCATENATE($AF$6," ",AZ$9),'-RÅDATA_KVARTAL-'!$A$5:$DO$385,9,FALSE),"")</f>
        <v>60</v>
      </c>
      <c r="BA14" s="37"/>
      <c r="BB14" s="37">
        <f>IF(VLOOKUP(CONCATENATE($AF$6," ",BB$9),'-RÅDATA_KVARTAL-'!$A$5:$DO$385,9,FALSE)&lt;&gt;0,VLOOKUP(CONCATENATE($AF$6," ",BB$9),'-RÅDATA_KVARTAL-'!$A$5:$DO$385,9,FALSE),"")</f>
        <v>133</v>
      </c>
      <c r="BC14" s="37"/>
      <c r="BD14" s="37">
        <f>IF(VLOOKUP(CONCATENATE($AF$6," ",BD$9),'-RÅDATA_KVARTAL-'!$A$5:$DO$385,9,FALSE)&lt;&gt;0,VLOOKUP(CONCATENATE($AF$6," ",BD$9),'-RÅDATA_KVARTAL-'!$A$5:$DO$385,9,FALSE),"")</f>
        <v>-334</v>
      </c>
      <c r="BE14" s="91"/>
      <c r="BF14" s="91"/>
      <c r="BG14" s="37">
        <f>IF(VLOOKUP(CONCATENATE($BG$6," ",BG$9),'-RÅDATA_KVARTAL-'!$A$5:$DO$385,9,FALSE)&lt;&gt;0,VLOOKUP(CONCATENATE($BG$6," ",BG$9),'-RÅDATA_KVARTAL-'!$A$5:$DO$385,9,FALSE),"")</f>
        <v>-37</v>
      </c>
      <c r="BH14" s="37"/>
      <c r="BI14" s="37">
        <f>IF(VLOOKUP(CONCATENATE($BG$6," ",BI$9),'-RÅDATA_KVARTAL-'!$A$5:$DO$385,9,FALSE)&lt;&gt;0,VLOOKUP(CONCATENATE($BG$6," ",BI$9),'-RÅDATA_KVARTAL-'!$A$5:$DO$385,9,FALSE),"")</f>
        <v>-6</v>
      </c>
      <c r="BJ14" s="37"/>
      <c r="BK14" s="37">
        <f>IF(VLOOKUP(CONCATENATE($BG$6," ",BK$9),'-RÅDATA_KVARTAL-'!$A$5:$DO$385,9,FALSE)&lt;&gt;0,VLOOKUP(CONCATENATE($BG$6," ",BK$9),'-RÅDATA_KVARTAL-'!$A$5:$DO$385,9,FALSE),"")</f>
        <v>-56</v>
      </c>
      <c r="BL14" s="37"/>
      <c r="BM14" s="37">
        <f>IF(VLOOKUP(CONCATENATE($BG$6," ",BM$9),'-RÅDATA_KVARTAL-'!$A$5:$DO$385,9,FALSE)&lt;&gt;0,VLOOKUP(CONCATENATE($BG$6," ",BM$9),'-RÅDATA_KVARTAL-'!$A$5:$DO$385,9,FALSE),"")</f>
        <v>-1125</v>
      </c>
      <c r="BN14" s="37"/>
      <c r="BO14" s="37">
        <f>IF(VLOOKUP(CONCATENATE($BG$6," ",BO$9),'-RÅDATA_KVARTAL-'!$A$5:$DO$385,9,FALSE)&lt;&gt;0,VLOOKUP(CONCATENATE($BG$6," ",BO$9),'-RÅDATA_KVARTAL-'!$A$5:$DO$385,9,FALSE),"")</f>
        <v>-479</v>
      </c>
      <c r="BP14" s="37"/>
      <c r="BQ14" s="37">
        <f>IF(VLOOKUP(CONCATENATE($BG$6," ",BQ$9),'-RÅDATA_KVARTAL-'!$A$5:$DO$385,9,FALSE)&lt;&gt;0,VLOOKUP(CONCATENATE($BG$6," ",BQ$9),'-RÅDATA_KVARTAL-'!$A$5:$DO$385,9,FALSE),"")</f>
        <v>-296</v>
      </c>
      <c r="BR14" s="37"/>
      <c r="BS14" s="37">
        <f>IF(VLOOKUP(CONCATENATE($BG$6," ",BS$9),'-RÅDATA_KVARTAL-'!$A$5:$DO$385,9,FALSE)&lt;&gt;0,VLOOKUP(CONCATENATE($BG$6," ",BS$9),'-RÅDATA_KVARTAL-'!$A$5:$DO$385,9,FALSE),"")</f>
        <v>-1250</v>
      </c>
      <c r="BT14" s="37"/>
      <c r="BU14" s="37">
        <f>IF(VLOOKUP(CONCATENATE($BG$6," ",BU$9),'-RÅDATA_KVARTAL-'!$A$5:$DO$385,9,FALSE)&lt;&gt;0,VLOOKUP(CONCATENATE($BG$6," ",BU$9),'-RÅDATA_KVARTAL-'!$A$5:$DO$385,9,FALSE),"")</f>
        <v>-421</v>
      </c>
      <c r="BV14" s="37"/>
      <c r="BW14" s="37">
        <f>IF(VLOOKUP(CONCATENATE($BG$6," ",BW$9),'-RÅDATA_KVARTAL-'!$A$5:$DO$385,9,FALSE)&lt;&gt;0,VLOOKUP(CONCATENATE($BG$6," ",BW$9),'-RÅDATA_KVARTAL-'!$A$5:$DO$385,9,FALSE),"")</f>
        <v>-271</v>
      </c>
      <c r="BX14" s="37"/>
      <c r="BY14" s="37">
        <f>IF(VLOOKUP(CONCATENATE($BG$6," ",BY$9),'-RÅDATA_KVARTAL-'!$A$5:$DO$385,9,FALSE)&lt;&gt;0,VLOOKUP(CONCATENATE($BG$6," ",BY$9),'-RÅDATA_KVARTAL-'!$A$5:$DO$385,9,FALSE),"")</f>
        <v>-838</v>
      </c>
      <c r="BZ14" s="37"/>
      <c r="CA14" s="37">
        <f>IF(VLOOKUP(CONCATENATE($BG$6," ",CA$9),'-RÅDATA_KVARTAL-'!$A$5:$DO$385,9,FALSE)&lt;&gt;0,VLOOKUP(CONCATENATE($BG$6," ",CA$9),'-RÅDATA_KVARTAL-'!$A$5:$DO$385,9,FALSE),"")</f>
        <v>-928</v>
      </c>
      <c r="CB14" s="37"/>
      <c r="CC14" s="37">
        <f>IF(VLOOKUP(CONCATENATE($BG$6," ",CC$9),'-RÅDATA_KVARTAL-'!$A$5:$DO$385,9,FALSE)&lt;&gt;0,VLOOKUP(CONCATENATE($BG$6," ",CC$9),'-RÅDATA_KVARTAL-'!$A$5:$DO$385,9,FALSE),"")</f>
        <v>191</v>
      </c>
      <c r="CD14" s="37"/>
      <c r="CE14" s="37">
        <f>IF(VLOOKUP(CONCATENATE($BG$6," ",CE$9),'-RÅDATA_KVARTAL-'!$A$5:$DO$385,9,FALSE)&lt;&gt;0,VLOOKUP(CONCATENATE($BG$6," ",CE$9),'-RÅDATA_KVARTAL-'!$A$5:$DO$385,9,FALSE),"")</f>
        <v>-5516</v>
      </c>
      <c r="CF14" s="91"/>
      <c r="CG14" s="91"/>
      <c r="CH14" s="37">
        <f>IF(VLOOKUP(CONCATENATE($CH$6," ",CH$9),'-RÅDATA_KVARTAL-'!$A$5:$DO$385,9,FALSE)&lt;&gt;0,VLOOKUP(CONCATENATE($CH$6," ",CH$9),'-RÅDATA_KVARTAL-'!$A$5:$DO$385,9,FALSE),"")</f>
        <v>-44</v>
      </c>
      <c r="CI14" s="37"/>
      <c r="CJ14" s="37">
        <f>IF(VLOOKUP(CONCATENATE($CH$6," ",CJ$9),'-RÅDATA_KVARTAL-'!$A$5:$DO$385,9,FALSE)&lt;&gt;0,VLOOKUP(CONCATENATE($CH$6," ",CJ$9),'-RÅDATA_KVARTAL-'!$A$5:$DO$385,9,FALSE),"")</f>
        <v>-759</v>
      </c>
      <c r="CK14" s="37"/>
      <c r="CL14" s="37">
        <f>IF(VLOOKUP(CONCATENATE($CH$6," ",CL$9),'-RÅDATA_KVARTAL-'!$A$5:$DO$385,9,FALSE)&lt;&gt;0,VLOOKUP(CONCATENATE($CH$6," ",CL$9),'-RÅDATA_KVARTAL-'!$A$5:$DO$385,9,FALSE),"")</f>
        <v>-467</v>
      </c>
      <c r="CM14" s="37"/>
      <c r="CN14" s="37">
        <f>IF(VLOOKUP(CONCATENATE($CH$6," ",CN$9),'-RÅDATA_KVARTAL-'!$A$5:$DO$385,9,FALSE)&lt;&gt;0,VLOOKUP(CONCATENATE($CH$6," ",CN$9),'-RÅDATA_KVARTAL-'!$A$5:$DO$385,9,FALSE),"")</f>
        <v>-424</v>
      </c>
      <c r="CO14" s="37"/>
      <c r="CP14" s="37">
        <f>IF(VLOOKUP(CONCATENATE($CH$6," ",CP$9),'-RÅDATA_KVARTAL-'!$A$5:$DO$385,9,FALSE)&lt;&gt;0,VLOOKUP(CONCATENATE($CH$6," ",CP$9),'-RÅDATA_KVARTAL-'!$A$5:$DO$385,9,FALSE),"")</f>
        <v>-489</v>
      </c>
      <c r="CQ14" s="37"/>
      <c r="CR14" s="37">
        <f>IF(VLOOKUP(CONCATENATE($CH$6," ",CR$9),'-RÅDATA_KVARTAL-'!$A$5:$DO$385,9,FALSE)&lt;&gt;0,VLOOKUP(CONCATENATE($CH$6," ",CR$9),'-RÅDATA_KVARTAL-'!$A$5:$DO$385,9,FALSE),"")</f>
        <v>-157</v>
      </c>
      <c r="CS14" s="37"/>
      <c r="CT14" s="37">
        <f>IF(VLOOKUP(CONCATENATE($CH$6," ",CT$9),'-RÅDATA_KVARTAL-'!$A$5:$DO$385,9,FALSE)&lt;&gt;0,VLOOKUP(CONCATENATE($CH$6," ",CT$9),'-RÅDATA_KVARTAL-'!$A$5:$DO$385,9,FALSE),"")</f>
        <v>-853</v>
      </c>
      <c r="CU14" s="37"/>
      <c r="CV14" s="37">
        <f>IF(VLOOKUP(CONCATENATE($CH$6," ",CV$9),'-RÅDATA_KVARTAL-'!$A$5:$DO$385,9,FALSE)&lt;&gt;0,VLOOKUP(CONCATENATE($CH$6," ",CV$9),'-RÅDATA_KVARTAL-'!$A$5:$DO$385,9,FALSE),"")</f>
        <v>-205</v>
      </c>
      <c r="CW14" s="37"/>
      <c r="CX14" s="37">
        <f>IF(VLOOKUP(CONCATENATE($CH$6," ",CX$9),'-RÅDATA_KVARTAL-'!$A$5:$DO$385,9,FALSE)&lt;&gt;0,VLOOKUP(CONCATENATE($CH$6," ",CX$9),'-RÅDATA_KVARTAL-'!$A$5:$DO$385,9,FALSE),"")</f>
        <v>-476</v>
      </c>
      <c r="CY14" s="37"/>
      <c r="CZ14" s="37">
        <f>IF(VLOOKUP(CONCATENATE($CH$6," ",CZ$9),'-RÅDATA_KVARTAL-'!$A$5:$DO$385,9,FALSE)&lt;&gt;0,VLOOKUP(CONCATENATE($CH$6," ",CZ$9),'-RÅDATA_KVARTAL-'!$A$5:$DO$385,9,FALSE),"")</f>
        <v>-735</v>
      </c>
      <c r="DA14" s="37"/>
      <c r="DB14" s="37">
        <f>IF(VLOOKUP(CONCATENATE($CH$6," ",DB$9),'-RÅDATA_KVARTAL-'!$A$5:$DO$385,9,FALSE)&lt;&gt;0,VLOOKUP(CONCATENATE($CH$6," ",DB$9),'-RÅDATA_KVARTAL-'!$A$5:$DO$385,9,FALSE),"")</f>
        <v>-1347</v>
      </c>
      <c r="DC14" s="37"/>
      <c r="DD14" s="37">
        <f>IF(VLOOKUP(CONCATENATE($CH$6," ",DD$9),'-RÅDATA_KVARTAL-'!$A$5:$DO$385,9,FALSE)&lt;&gt;0,VLOOKUP(CONCATENATE($CH$6," ",DD$9),'-RÅDATA_KVARTAL-'!$A$5:$DO$385,9,FALSE),"")</f>
        <v>-116</v>
      </c>
      <c r="DE14" s="37"/>
      <c r="DF14" s="37">
        <f>IF(VLOOKUP(CONCATENATE($CH$6," ",DF$9),'-RÅDATA_KVARTAL-'!$A$5:$DO$385,9,FALSE)&lt;&gt;0,VLOOKUP(CONCATENATE($CH$6," ",DF$9),'-RÅDATA_KVARTAL-'!$A$5:$DO$385,9,FALSE),"")</f>
        <v>-6072</v>
      </c>
      <c r="DG14" s="91"/>
      <c r="DH14" s="91"/>
      <c r="DI14" s="37">
        <f>IF(VLOOKUP(CONCATENATE($DI$6," ",DI$9),'-RÅDATA_KVARTAL-'!$A$5:$DO$385,9,FALSE)&lt;&gt;0,VLOOKUP(CONCATENATE($DI$6," ",DI$9),'-RÅDATA_KVARTAL-'!$A$5:$DO$385,9,FALSE),"")</f>
        <v>27</v>
      </c>
      <c r="DJ14" s="37"/>
      <c r="DK14" s="37">
        <f>IF(VLOOKUP(CONCATENATE($DI$6," ",DK$9),'-RÅDATA_KVARTAL-'!$A$5:$DO$385,9,FALSE)&lt;&gt;0,VLOOKUP(CONCATENATE($DI$6," ",DK$9),'-RÅDATA_KVARTAL-'!$A$5:$DO$385,9,FALSE),"")</f>
        <v>121</v>
      </c>
      <c r="DL14" s="37"/>
      <c r="DM14" s="37">
        <f>IF(VLOOKUP(CONCATENATE($DI$6," ",DM$9),'-RÅDATA_KVARTAL-'!$A$5:$DO$385,9,FALSE)&lt;&gt;0,VLOOKUP(CONCATENATE($DI$6," ",DM$9),'-RÅDATA_KVARTAL-'!$A$5:$DO$385,9,FALSE),"")</f>
        <v>33</v>
      </c>
      <c r="DN14" s="37"/>
      <c r="DO14" s="37">
        <f>IF(VLOOKUP(CONCATENATE($DI$6," ",DO$9),'-RÅDATA_KVARTAL-'!$A$5:$DO$385,9,FALSE)&lt;&gt;0,VLOOKUP(CONCATENATE($DI$6," ",DO$9),'-RÅDATA_KVARTAL-'!$A$5:$DO$385,9,FALSE),"")</f>
        <v>418</v>
      </c>
      <c r="DP14" s="37"/>
      <c r="DQ14" s="37">
        <f>IF(VLOOKUP(CONCATENATE($DI$6," ",DQ$9),'-RÅDATA_KVARTAL-'!$A$5:$DO$385,9,FALSE)&lt;&gt;0,VLOOKUP(CONCATENATE($DI$6," ",DQ$9),'-RÅDATA_KVARTAL-'!$A$5:$DO$385,9,FALSE),"")</f>
        <v>73</v>
      </c>
      <c r="DR14" s="37"/>
      <c r="DS14" s="37">
        <f>IF(VLOOKUP(CONCATENATE($DI$6," ",DS$9),'-RÅDATA_KVARTAL-'!$A$5:$DO$385,9,FALSE)&lt;&gt;0,VLOOKUP(CONCATENATE($DI$6," ",DS$9),'-RÅDATA_KVARTAL-'!$A$5:$DO$385,9,FALSE),"")</f>
        <v>553</v>
      </c>
      <c r="DT14" s="37"/>
      <c r="DU14" s="37" t="str">
        <f>IF(VLOOKUP(CONCATENATE($DI$6," ",DU$9),'-RÅDATA_KVARTAL-'!$A$5:$DO$385,9,FALSE)&lt;&gt;0,VLOOKUP(CONCATENATE($DI$6," ",DU$9),'-RÅDATA_KVARTAL-'!$A$5:$DO$385,9,FALSE),"")</f>
        <v/>
      </c>
      <c r="DV14" s="37"/>
      <c r="DW14" s="37" t="str">
        <f>IF(VLOOKUP(CONCATENATE($DI$6," ",DW$9),'-RÅDATA_KVARTAL-'!$A$5:$DO$385,9,FALSE)&lt;&gt;0,VLOOKUP(CONCATENATE($DI$6," ",DW$9),'-RÅDATA_KVARTAL-'!$A$5:$DO$385,9,FALSE),"")</f>
        <v/>
      </c>
      <c r="DX14" s="37"/>
      <c r="DY14" s="37" t="str">
        <f>IF(VLOOKUP(CONCATENATE($DI$6," ",DY$9),'-RÅDATA_KVARTAL-'!$A$5:$DO$385,9,FALSE)&lt;&gt;0,VLOOKUP(CONCATENATE($DI$6," ",DY$9),'-RÅDATA_KVARTAL-'!$A$5:$DO$385,9,FALSE),"")</f>
        <v/>
      </c>
      <c r="DZ14" s="37"/>
      <c r="EA14" s="37" t="str">
        <f>IF(VLOOKUP(CONCATENATE($DI$6," ",EA$9),'-RÅDATA_KVARTAL-'!$A$5:$DO$385,9,FALSE)&lt;&gt;0,VLOOKUP(CONCATENATE($DI$6," ",EA$9),'-RÅDATA_KVARTAL-'!$A$5:$DO$385,9,FALSE),"")</f>
        <v/>
      </c>
      <c r="EB14" s="37"/>
      <c r="EC14" s="37" t="str">
        <f>IF(VLOOKUP(CONCATENATE($DI$6," ",EC$9),'-RÅDATA_KVARTAL-'!$A$5:$DO$385,9,FALSE)&lt;&gt;0,VLOOKUP(CONCATENATE($DI$6," ",EC$9),'-RÅDATA_KVARTAL-'!$A$5:$DO$385,9,FALSE),"")</f>
        <v/>
      </c>
      <c r="ED14" s="37"/>
      <c r="EE14" s="37" t="str">
        <f>IF(VLOOKUP(CONCATENATE($DI$6," ",EE$9),'-RÅDATA_KVARTAL-'!$A$5:$DO$385,9,FALSE)&lt;&gt;0,VLOOKUP(CONCATENATE($DI$6," ",EE$9),'-RÅDATA_KVARTAL-'!$A$5:$DO$385,9,FALSE),"")</f>
        <v/>
      </c>
      <c r="EF14" s="37"/>
      <c r="EG14" s="37">
        <f>IF(VLOOKUP(CONCATENATE($DI$6," ",EG$9),'-RÅDATA_KVARTAL-'!$A$5:$DO$385,9,FALSE)&lt;&gt;0,VLOOKUP(CONCATENATE($DI$6," ",EG$9),'-RÅDATA_KVARTAL-'!$A$5:$DO$385,9,FALSE),"")</f>
        <v>1225</v>
      </c>
      <c r="EH14" s="91"/>
      <c r="EI14" s="91"/>
      <c r="EJ14" s="37" t="str">
        <f>IF(VLOOKUP(CONCATENATE($EJ$6," ",EJ$9),'-RÅDATA_KVARTAL-'!$A$5:$DO$385,9,FALSE)&lt;&gt;0,VLOOKUP(CONCATENATE($EJ$6," ",EJ$9),'-RÅDATA_KVARTAL-'!$A$5:$DO$385,9,FALSE),"")</f>
        <v/>
      </c>
      <c r="EK14" s="37"/>
      <c r="EL14" s="37" t="str">
        <f>IF(VLOOKUP(CONCATENATE($EJ$6," ",EL$9),'-RÅDATA_KVARTAL-'!$A$5:$DO$385,9,FALSE)&lt;&gt;0,VLOOKUP(CONCATENATE($EJ$6," ",EL$9),'-RÅDATA_KVARTAL-'!$A$5:$DO$385,9,FALSE),"")</f>
        <v/>
      </c>
      <c r="EM14" s="37"/>
      <c r="EN14" s="37" t="str">
        <f>IF(VLOOKUP(CONCATENATE($EJ$6," ",EN$9),'-RÅDATA_KVARTAL-'!$A$5:$DO$385,9,FALSE)&lt;&gt;0,VLOOKUP(CONCATENATE($EJ$6," ",EN$9),'-RÅDATA_KVARTAL-'!$A$5:$DO$385,9,FALSE),"")</f>
        <v/>
      </c>
      <c r="EO14" s="37"/>
      <c r="EP14" s="37" t="str">
        <f>IF(VLOOKUP(CONCATENATE($EJ$6," ",EP$9),'-RÅDATA_KVARTAL-'!$A$5:$DO$385,9,FALSE)&lt;&gt;0,VLOOKUP(CONCATENATE($EJ$6," ",EP$9),'-RÅDATA_KVARTAL-'!$A$5:$DO$385,9,FALSE),"")</f>
        <v/>
      </c>
      <c r="EQ14" s="37"/>
      <c r="ER14" s="37" t="str">
        <f>IF(VLOOKUP(CONCATENATE($EJ$6," ",ER$9),'-RÅDATA_KVARTAL-'!$A$5:$DO$385,9,FALSE)&lt;&gt;0,VLOOKUP(CONCATENATE($EJ$6," ",ER$9),'-RÅDATA_KVARTAL-'!$A$5:$DO$385,9,FALSE),"")</f>
        <v/>
      </c>
      <c r="ES14" s="37"/>
      <c r="ET14" s="37" t="str">
        <f>IF(VLOOKUP(CONCATENATE($EJ$6," ",ET$9),'-RÅDATA_KVARTAL-'!$A$5:$DO$385,9,FALSE)&lt;&gt;0,VLOOKUP(CONCATENATE($EJ$6," ",ET$9),'-RÅDATA_KVARTAL-'!$A$5:$DO$385,9,FALSE),"")</f>
        <v/>
      </c>
      <c r="EU14" s="37"/>
      <c r="EV14" s="37" t="str">
        <f>IF(VLOOKUP(CONCATENATE($EJ$6," ",EV$9),'-RÅDATA_KVARTAL-'!$A$5:$DO$385,9,FALSE)&lt;&gt;0,VLOOKUP(CONCATENATE($EJ$6," ",EV$9),'-RÅDATA_KVARTAL-'!$A$5:$DO$385,9,FALSE),"")</f>
        <v/>
      </c>
      <c r="EW14" s="37"/>
      <c r="EX14" s="37" t="str">
        <f>IF(VLOOKUP(CONCATENATE($EJ$6," ",EX$9),'-RÅDATA_KVARTAL-'!$A$5:$DO$385,9,FALSE)&lt;&gt;0,VLOOKUP(CONCATENATE($EJ$6," ",EX$9),'-RÅDATA_KVARTAL-'!$A$5:$DO$385,9,FALSE),"")</f>
        <v/>
      </c>
      <c r="EY14" s="37"/>
      <c r="EZ14" s="37" t="str">
        <f>IF(VLOOKUP(CONCATENATE($EJ$6," ",EZ$9),'-RÅDATA_KVARTAL-'!$A$5:$DO$385,9,FALSE)&lt;&gt;0,VLOOKUP(CONCATENATE($EJ$6," ",EZ$9),'-RÅDATA_KVARTAL-'!$A$5:$DO$385,9,FALSE),"")</f>
        <v/>
      </c>
      <c r="FA14" s="37"/>
      <c r="FB14" s="37" t="str">
        <f>IF(VLOOKUP(CONCATENATE($EJ$6," ",FB$9),'-RÅDATA_KVARTAL-'!$A$5:$DO$385,9,FALSE)&lt;&gt;0,VLOOKUP(CONCATENATE($EJ$6," ",FB$9),'-RÅDATA_KVARTAL-'!$A$5:$DO$385,9,FALSE),"")</f>
        <v/>
      </c>
      <c r="FC14" s="37"/>
      <c r="FD14" s="37" t="str">
        <f>IF(VLOOKUP(CONCATENATE($EJ$6," ",FD$9),'-RÅDATA_KVARTAL-'!$A$5:$DO$385,9,FALSE)&lt;&gt;0,VLOOKUP(CONCATENATE($EJ$6," ",FD$9),'-RÅDATA_KVARTAL-'!$A$5:$DO$385,9,FALSE),"")</f>
        <v/>
      </c>
      <c r="FE14" s="37"/>
      <c r="FF14" s="37" t="str">
        <f>IF(VLOOKUP(CONCATENATE($EJ$6," ",FF$9),'-RÅDATA_KVARTAL-'!$A$5:$DO$385,9,FALSE)&lt;&gt;0,VLOOKUP(CONCATENATE($EJ$6," ",FF$9),'-RÅDATA_KVARTAL-'!$A$5:$DO$385,9,FALSE),"")</f>
        <v/>
      </c>
      <c r="FG14" s="37"/>
      <c r="FH14" s="37" t="str">
        <f>IF(VLOOKUP(CONCATENATE($EJ$6," ",FH$9),'-RÅDATA_KVARTAL-'!$A$5:$DO$385,9,FALSE)&lt;&gt;0,VLOOKUP(CONCATENATE($EJ$6," ",FH$9),'-RÅDATA_KVARTAL-'!$A$5:$DO$385,9,FALSE),"")</f>
        <v/>
      </c>
      <c r="FI14" s="91"/>
      <c r="FJ14" s="91"/>
      <c r="FK14" s="37" t="str">
        <f>IF(VLOOKUP(CONCATENATE($FK$6," ",FK$9),'-RÅDATA_KVARTAL-'!$A$5:$DO$385,9,FALSE)&lt;&gt;0,VLOOKUP(CONCATENATE($FK$6," ",FK$9),'-RÅDATA_KVARTAL-'!$A$5:$DO$385,9,FALSE),"")</f>
        <v/>
      </c>
      <c r="FL14" s="37"/>
      <c r="FM14" s="37" t="str">
        <f>IF(VLOOKUP(CONCATENATE($FK$6," ",FM$9),'-RÅDATA_KVARTAL-'!$A$5:$DO$385,9,FALSE)&lt;&gt;0,VLOOKUP(CONCATENATE($FK$6," ",FM$9),'-RÅDATA_KVARTAL-'!$A$5:$DO$385,9,FALSE),"")</f>
        <v/>
      </c>
      <c r="FN14" s="37"/>
      <c r="FO14" s="37" t="str">
        <f>IF(VLOOKUP(CONCATENATE($FK$6," ",FO$9),'-RÅDATA_KVARTAL-'!$A$5:$DO$385,9,FALSE)&lt;&gt;0,VLOOKUP(CONCATENATE($FK$6," ",FO$9),'-RÅDATA_KVARTAL-'!$A$5:$DO$385,9,FALSE),"")</f>
        <v/>
      </c>
      <c r="FP14" s="37"/>
      <c r="FQ14" s="37" t="str">
        <f>IF(VLOOKUP(CONCATENATE($FK$6," ",FQ$9),'-RÅDATA_KVARTAL-'!$A$5:$DO$385,9,FALSE)&lt;&gt;0,VLOOKUP(CONCATENATE($FK$6," ",FQ$9),'-RÅDATA_KVARTAL-'!$A$5:$DO$385,9,FALSE),"")</f>
        <v/>
      </c>
      <c r="FR14" s="37"/>
      <c r="FS14" s="37" t="str">
        <f>IF(VLOOKUP(CONCATENATE($FK$6," ",FS$9),'-RÅDATA_KVARTAL-'!$A$5:$DO$385,9,FALSE)&lt;&gt;0,VLOOKUP(CONCATENATE($FK$6," ",FS$9),'-RÅDATA_KVARTAL-'!$A$5:$DO$385,9,FALSE),"")</f>
        <v/>
      </c>
      <c r="FT14" s="37"/>
      <c r="FU14" s="37" t="str">
        <f>IF(VLOOKUP(CONCATENATE($FK$6," ",FU$9),'-RÅDATA_KVARTAL-'!$A$5:$DO$385,9,FALSE)&lt;&gt;0,VLOOKUP(CONCATENATE($FK$6," ",FU$9),'-RÅDATA_KVARTAL-'!$A$5:$DO$385,9,FALSE),"")</f>
        <v/>
      </c>
      <c r="FV14" s="37"/>
      <c r="FW14" s="37" t="str">
        <f>IF(VLOOKUP(CONCATENATE($FK$6," ",FW$9),'-RÅDATA_KVARTAL-'!$A$5:$DO$385,9,FALSE)&lt;&gt;0,VLOOKUP(CONCATENATE($FK$6," ",FW$9),'-RÅDATA_KVARTAL-'!$A$5:$DO$385,9,FALSE),"")</f>
        <v/>
      </c>
      <c r="FX14" s="37"/>
      <c r="FY14" s="37" t="str">
        <f>IF(VLOOKUP(CONCATENATE($FK$6," ",FY$9),'-RÅDATA_KVARTAL-'!$A$5:$DO$385,9,FALSE)&lt;&gt;0,VLOOKUP(CONCATENATE($FK$6," ",FY$9),'-RÅDATA_KVARTAL-'!$A$5:$DO$385,9,FALSE),"")</f>
        <v/>
      </c>
      <c r="FZ14" s="37"/>
      <c r="GA14" s="37" t="str">
        <f>IF(VLOOKUP(CONCATENATE($FK$6," ",GA$9),'-RÅDATA_KVARTAL-'!$A$5:$DO$385,9,FALSE)&lt;&gt;0,VLOOKUP(CONCATENATE($FK$6," ",GA$9),'-RÅDATA_KVARTAL-'!$A$5:$DO$385,9,FALSE),"")</f>
        <v/>
      </c>
      <c r="GB14" s="37"/>
      <c r="GC14" s="37" t="str">
        <f>IF(VLOOKUP(CONCATENATE($FK$6," ",GC$9),'-RÅDATA_KVARTAL-'!$A$5:$DO$385,9,FALSE)&lt;&gt;0,VLOOKUP(CONCATENATE($FK$6," ",GC$9),'-RÅDATA_KVARTAL-'!$A$5:$DO$385,9,FALSE),"")</f>
        <v/>
      </c>
      <c r="GD14" s="37"/>
      <c r="GE14" s="37" t="str">
        <f>IF(VLOOKUP(CONCATENATE($FK$6," ",GE$9),'-RÅDATA_KVARTAL-'!$A$5:$DO$385,9,FALSE)&lt;&gt;0,VLOOKUP(CONCATENATE($FK$6," ",GE$9),'-RÅDATA_KVARTAL-'!$A$5:$DO$385,9,FALSE),"")</f>
        <v/>
      </c>
      <c r="GF14" s="37"/>
      <c r="GG14" s="37" t="str">
        <f>IF(VLOOKUP(CONCATENATE($FK$6," ",GG$9),'-RÅDATA_KVARTAL-'!$A$5:$DO$385,9,FALSE)&lt;&gt;0,VLOOKUP(CONCATENATE($FK$6," ",GG$9),'-RÅDATA_KVARTAL-'!$A$5:$DO$385,9,FALSE),"")</f>
        <v/>
      </c>
      <c r="GH14" s="37"/>
      <c r="GI14" s="37" t="str">
        <f>IF(VLOOKUP(CONCATENATE($FK$6," ",GI$9),'-RÅDATA_KVARTAL-'!$A$5:$DO$385,9,FALSE)&lt;&gt;0,VLOOKUP(CONCATENATE($FK$6," ",GI$9),'-RÅDATA_KVARTAL-'!$A$5:$DO$385,9,FALSE),"")</f>
        <v/>
      </c>
      <c r="GJ14" s="91"/>
      <c r="GK14" s="91"/>
      <c r="GL14" s="37" t="str">
        <f>IF(VLOOKUP(CONCATENATE($GL$6," ",GL$9),'-RÅDATA_KVARTAL-'!$A$5:$DO$385,9,FALSE)&lt;&gt;0,VLOOKUP(CONCATENATE($GL$6," ",GL$9),'-RÅDATA_KVARTAL-'!$A$5:$DO$385,9,FALSE),"")</f>
        <v/>
      </c>
      <c r="GM14" s="37"/>
      <c r="GN14" s="37" t="str">
        <f>IF(VLOOKUP(CONCATENATE($GL$6," ",GN$9),'-RÅDATA_KVARTAL-'!$A$5:$DO$385,9,FALSE)&lt;&gt;0,VLOOKUP(CONCATENATE($GL$6," ",GN$9),'-RÅDATA_KVARTAL-'!$A$5:$DO$385,9,FALSE),"")</f>
        <v/>
      </c>
      <c r="GO14" s="37"/>
      <c r="GP14" s="37" t="str">
        <f>IF(VLOOKUP(CONCATENATE($GL$6," ",GP$9),'-RÅDATA_KVARTAL-'!$A$5:$DO$385,9,FALSE)&lt;&gt;0,VLOOKUP(CONCATENATE($GL$6," ",GP$9),'-RÅDATA_KVARTAL-'!$A$5:$DO$385,9,FALSE),"")</f>
        <v/>
      </c>
      <c r="GQ14" s="37"/>
      <c r="GR14" s="37" t="str">
        <f>IF(VLOOKUP(CONCATENATE($GL$6," ",GR$9),'-RÅDATA_KVARTAL-'!$A$5:$DO$385,9,FALSE)&lt;&gt;0,VLOOKUP(CONCATENATE($GL$6," ",GR$9),'-RÅDATA_KVARTAL-'!$A$5:$DO$385,9,FALSE),"")</f>
        <v/>
      </c>
      <c r="GS14" s="37"/>
      <c r="GT14" s="37" t="str">
        <f>IF(VLOOKUP(CONCATENATE($GL$6," ",GT$9),'-RÅDATA_KVARTAL-'!$A$5:$DO$385,9,FALSE)&lt;&gt;0,VLOOKUP(CONCATENATE($GL$6," ",GT$9),'-RÅDATA_KVARTAL-'!$A$5:$DO$385,9,FALSE),"")</f>
        <v/>
      </c>
      <c r="GU14" s="37"/>
      <c r="GV14" s="37" t="str">
        <f>IF(VLOOKUP(CONCATENATE($GL$6," ",GV$9),'-RÅDATA_KVARTAL-'!$A$5:$DO$385,9,FALSE)&lt;&gt;0,VLOOKUP(CONCATENATE($GL$6," ",GV$9),'-RÅDATA_KVARTAL-'!$A$5:$DO$385,9,FALSE),"")</f>
        <v/>
      </c>
      <c r="GW14" s="37"/>
      <c r="GX14" s="37" t="str">
        <f>IF(VLOOKUP(CONCATENATE($GL$6," ",GX$9),'-RÅDATA_KVARTAL-'!$A$5:$DO$385,9,FALSE)&lt;&gt;0,VLOOKUP(CONCATENATE($GL$6," ",GX$9),'-RÅDATA_KVARTAL-'!$A$5:$DO$385,9,FALSE),"")</f>
        <v/>
      </c>
      <c r="GY14" s="37"/>
      <c r="GZ14" s="37" t="str">
        <f>IF(VLOOKUP(CONCATENATE($GL$6," ",GZ$9),'-RÅDATA_KVARTAL-'!$A$5:$DO$385,9,FALSE)&lt;&gt;0,VLOOKUP(CONCATENATE($GL$6," ",GZ$9),'-RÅDATA_KVARTAL-'!$A$5:$DO$385,9,FALSE),"")</f>
        <v/>
      </c>
      <c r="HA14" s="37"/>
      <c r="HB14" s="37" t="str">
        <f>IF(VLOOKUP(CONCATENATE($GL$6," ",HB$9),'-RÅDATA_KVARTAL-'!$A$5:$DO$385,9,FALSE)&lt;&gt;0,VLOOKUP(CONCATENATE($GL$6," ",HB$9),'-RÅDATA_KVARTAL-'!$A$5:$DO$385,9,FALSE),"")</f>
        <v/>
      </c>
      <c r="HC14" s="37"/>
      <c r="HD14" s="37" t="str">
        <f>IF(VLOOKUP(CONCATENATE($GL$6," ",HD$9),'-RÅDATA_KVARTAL-'!$A$5:$DO$385,9,FALSE)&lt;&gt;0,VLOOKUP(CONCATENATE($GL$6," ",HD$9),'-RÅDATA_KVARTAL-'!$A$5:$DO$385,9,FALSE),"")</f>
        <v/>
      </c>
      <c r="HE14" s="37"/>
      <c r="HF14" s="37" t="str">
        <f>IF(VLOOKUP(CONCATENATE($GL$6," ",HF$9),'-RÅDATA_KVARTAL-'!$A$5:$DO$385,9,FALSE)&lt;&gt;0,VLOOKUP(CONCATENATE($GL$6," ",HF$9),'-RÅDATA_KVARTAL-'!$A$5:$DO$385,9,FALSE),"")</f>
        <v/>
      </c>
      <c r="HG14" s="37"/>
      <c r="HH14" s="37" t="str">
        <f>IF(VLOOKUP(CONCATENATE($GL$6," ",HH$9),'-RÅDATA_KVARTAL-'!$A$5:$DO$385,9,FALSE)&lt;&gt;0,VLOOKUP(CONCATENATE($GL$6," ",HH$9),'-RÅDATA_KVARTAL-'!$A$5:$DO$385,9,FALSE),"")</f>
        <v/>
      </c>
      <c r="HI14" s="37"/>
      <c r="HJ14" s="37" t="str">
        <f>IF(VLOOKUP(CONCATENATE($GL$6," ",HJ$9),'-RÅDATA_KVARTAL-'!$A$5:$DO$385,9,FALSE)&lt;&gt;0,VLOOKUP(CONCATENATE($GL$6," ",HJ$9),'-RÅDATA_KVARTAL-'!$A$5:$DO$385,9,FALSE),"")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",E$9),'-RÅDATA_KVARTAL-'!$A$5:$DO$385,13,FALSE)&lt;&gt;0,VLOOKUP(CONCATENATE($E$6," ",E$9),'-RÅDATA_KVARTAL-'!$A$5:$DO$385,13,FALSE),"")</f>
        <v>173</v>
      </c>
      <c r="F16" s="29"/>
      <c r="G16" s="29">
        <f>IF(VLOOKUP(CONCATENATE($E$6," ",G$9),'-RÅDATA_KVARTAL-'!$A$5:$DO$385,13,FALSE)&lt;&gt;0,VLOOKUP(CONCATENATE($E$6," ",G$9),'-RÅDATA_KVARTAL-'!$A$5:$DO$385,13,FALSE),"")</f>
        <v>247</v>
      </c>
      <c r="H16" s="29"/>
      <c r="I16" s="29">
        <f>IF(VLOOKUP(CONCATENATE($E$6," ",I$9),'-RÅDATA_KVARTAL-'!$A$5:$DO$385,13,FALSE)&lt;&gt;0,VLOOKUP(CONCATENATE($E$6," ",I$9),'-RÅDATA_KVARTAL-'!$A$5:$DO$385,13,FALSE),"")</f>
        <v>371</v>
      </c>
      <c r="J16" s="29"/>
      <c r="K16" s="29">
        <f>IF(VLOOKUP(CONCATENATE($E$6," ",K$9),'-RÅDATA_KVARTAL-'!$A$5:$DO$385,13,FALSE)&lt;&gt;0,VLOOKUP(CONCATENATE($E$6," ",K$9),'-RÅDATA_KVARTAL-'!$A$5:$DO$385,13,FALSE),"")</f>
        <v>371</v>
      </c>
      <c r="L16" s="29"/>
      <c r="M16" s="29">
        <f>IF(VLOOKUP(CONCATENATE($E$6," ",M$9),'-RÅDATA_KVARTAL-'!$A$5:$DO$385,13,FALSE)&lt;&gt;0,VLOOKUP(CONCATENATE($E$6," ",M$9),'-RÅDATA_KVARTAL-'!$A$5:$DO$385,13,FALSE),"")</f>
        <v>624</v>
      </c>
      <c r="N16" s="29"/>
      <c r="O16" s="29">
        <f>IF(VLOOKUP(CONCATENATE($E$6," ",O$9),'-RÅDATA_KVARTAL-'!$A$5:$DO$385,13,FALSE)&lt;&gt;0,VLOOKUP(CONCATENATE($E$6," ",O$9),'-RÅDATA_KVARTAL-'!$A$5:$DO$385,13,FALSE),"")</f>
        <v>565</v>
      </c>
      <c r="P16" s="29"/>
      <c r="Q16" s="29">
        <f>IF(VLOOKUP(CONCATENATE($E$6," ",Q$9),'-RÅDATA_KVARTAL-'!$A$5:$DO$385,13,FALSE)&lt;&gt;0,VLOOKUP(CONCATENATE($E$6," ",Q$9),'-RÅDATA_KVARTAL-'!$A$5:$DO$385,13,FALSE),"")</f>
        <v>686</v>
      </c>
      <c r="R16" s="29"/>
      <c r="S16" s="29">
        <f>IF(VLOOKUP(CONCATENATE($E$6," ",S$9),'-RÅDATA_KVARTAL-'!$A$5:$DO$385,13,FALSE)&lt;&gt;0,VLOOKUP(CONCATENATE($E$6," ",S$9),'-RÅDATA_KVARTAL-'!$A$5:$DO$385,13,FALSE),"")</f>
        <v>691</v>
      </c>
      <c r="T16" s="29"/>
      <c r="U16" s="29">
        <f>IF(VLOOKUP(CONCATENATE($E$6," ",U$9),'-RÅDATA_KVARTAL-'!$A$5:$DO$385,13,FALSE)&lt;&gt;0,VLOOKUP(CONCATENATE($E$6," ",U$9),'-RÅDATA_KVARTAL-'!$A$5:$DO$385,13,FALSE),"")</f>
        <v>856</v>
      </c>
      <c r="V16" s="29"/>
      <c r="W16" s="29">
        <f>IF(VLOOKUP(CONCATENATE($E$6," ",W$9),'-RÅDATA_KVARTAL-'!$A$5:$DO$385,13,FALSE)&lt;&gt;0,VLOOKUP(CONCATENATE($E$6," ",W$9),'-RÅDATA_KVARTAL-'!$A$5:$DO$385,13,FALSE),"")</f>
        <v>1284</v>
      </c>
      <c r="X16" s="29"/>
      <c r="Y16" s="29">
        <f>IF(VLOOKUP(CONCATENATE($E$6," ",Y$9),'-RÅDATA_KVARTAL-'!$A$5:$DO$385,13,FALSE)&lt;&gt;0,VLOOKUP(CONCATENATE($E$6," ",Y$9),'-RÅDATA_KVARTAL-'!$A$5:$DO$385,13,FALSE),"")</f>
        <v>965</v>
      </c>
      <c r="Z16" s="29"/>
      <c r="AA16" s="29">
        <f>IF(VLOOKUP(CONCATENATE($E$6," ",AA$9),'-RÅDATA_KVARTAL-'!$A$5:$DO$385,13,FALSE)&lt;&gt;0,VLOOKUP(CONCATENATE($E$6," ",AA$9),'-RÅDATA_KVARTAL-'!$A$5:$DO$385,13,FALSE),"")</f>
        <v>745</v>
      </c>
      <c r="AB16" s="29"/>
      <c r="AC16" s="29">
        <f>IF(VLOOKUP(CONCATENATE($E$6," ",AC$9),'-RÅDATA_KVARTAL-'!$A$5:$DO$385,13,FALSE)&lt;&gt;0,VLOOKUP(CONCATENATE($E$6," ",AC$9),'-RÅDATA_KVARTAL-'!$A$5:$DO$385,13,FALSE),"")</f>
        <v>7578</v>
      </c>
      <c r="AD16" s="91"/>
      <c r="AE16" s="91"/>
      <c r="AF16" s="29">
        <f>IF(VLOOKUP(CONCATENATE($AF$6," ",AF$9),'-RÅDATA_KVARTAL-'!$A$5:$DO$385,13,FALSE)&lt;&gt;0,VLOOKUP(CONCATENATE($AF$6," ",AF$9),'-RÅDATA_KVARTAL-'!$A$5:$DO$385,13,FALSE),"")</f>
        <v>1044</v>
      </c>
      <c r="AG16" s="29"/>
      <c r="AH16" s="29">
        <f>IF(VLOOKUP(CONCATENATE($AF$6," ",AH$9),'-RÅDATA_KVARTAL-'!$A$5:$DO$385,13,FALSE)&lt;&gt;0,VLOOKUP(CONCATENATE($AF$6," ",AH$9),'-RÅDATA_KVARTAL-'!$A$5:$DO$385,13,FALSE),"")</f>
        <v>617</v>
      </c>
      <c r="AI16" s="29"/>
      <c r="AJ16" s="29">
        <f>IF(VLOOKUP(CONCATENATE($AF$6," ",AJ$9),'-RÅDATA_KVARTAL-'!$A$5:$DO$385,13,FALSE)&lt;&gt;0,VLOOKUP(CONCATENATE($AF$6," ",AJ$9),'-RÅDATA_KVARTAL-'!$A$5:$DO$385,13,FALSE),"")</f>
        <v>656</v>
      </c>
      <c r="AK16" s="29"/>
      <c r="AL16" s="29">
        <f>IF(VLOOKUP(CONCATENATE($AF$6," ",AL$9),'-RÅDATA_KVARTAL-'!$A$5:$DO$385,13,FALSE)&lt;&gt;0,VLOOKUP(CONCATENATE($AF$6," ",AL$9),'-RÅDATA_KVARTAL-'!$A$5:$DO$385,13,FALSE),"")</f>
        <v>840</v>
      </c>
      <c r="AM16" s="29"/>
      <c r="AN16" s="29">
        <f>IF(VLOOKUP(CONCATENATE($AF$6," ",AN$9),'-RÅDATA_KVARTAL-'!$A$5:$DO$385,13,FALSE)&lt;&gt;0,VLOOKUP(CONCATENATE($AF$6," ",AN$9),'-RÅDATA_KVARTAL-'!$A$5:$DO$385,13,FALSE),"")</f>
        <v>1091</v>
      </c>
      <c r="AO16" s="29"/>
      <c r="AP16" s="29">
        <f>IF(VLOOKUP(CONCATENATE($AF$6," ",AP$9),'-RÅDATA_KVARTAL-'!$A$5:$DO$385,13,FALSE)&lt;&gt;0,VLOOKUP(CONCATENATE($AF$6," ",AP$9),'-RÅDATA_KVARTAL-'!$A$5:$DO$385,13,FALSE),"")</f>
        <v>1145</v>
      </c>
      <c r="AQ16" s="29"/>
      <c r="AR16" s="29">
        <f>IF(VLOOKUP(CONCATENATE($AF$6," ",AR$9),'-RÅDATA_KVARTAL-'!$A$5:$DO$385,13,FALSE)&lt;&gt;0,VLOOKUP(CONCATENATE($AF$6," ",AR$9),'-RÅDATA_KVARTAL-'!$A$5:$DO$385,13,FALSE),"")</f>
        <v>952</v>
      </c>
      <c r="AS16" s="29"/>
      <c r="AT16" s="29">
        <f>IF(VLOOKUP(CONCATENATE($AF$6," ",AT$9),'-RÅDATA_KVARTAL-'!$A$5:$DO$385,13,FALSE)&lt;&gt;0,VLOOKUP(CONCATENATE($AF$6," ",AT$9),'-RÅDATA_KVARTAL-'!$A$5:$DO$385,13,FALSE),"")</f>
        <v>889</v>
      </c>
      <c r="AU16" s="29"/>
      <c r="AV16" s="29">
        <f>IF(VLOOKUP(CONCATENATE($AF$6," ",AV$9),'-RÅDATA_KVARTAL-'!$A$5:$DO$385,13,FALSE)&lt;&gt;0,VLOOKUP(CONCATENATE($AF$6," ",AV$9),'-RÅDATA_KVARTAL-'!$A$5:$DO$385,13,FALSE),"")</f>
        <v>709</v>
      </c>
      <c r="AW16" s="29"/>
      <c r="AX16" s="29">
        <f>IF(VLOOKUP(CONCATENATE($AF$6," ",AX$9),'-RÅDATA_KVARTAL-'!$A$5:$DO$385,13,FALSE)&lt;&gt;0,VLOOKUP(CONCATENATE($AF$6," ",AX$9),'-RÅDATA_KVARTAL-'!$A$5:$DO$385,13,FALSE),"")</f>
        <v>877</v>
      </c>
      <c r="AY16" s="29"/>
      <c r="AZ16" s="29">
        <f>IF(VLOOKUP(CONCATENATE($AF$6," ",AZ$9),'-RÅDATA_KVARTAL-'!$A$5:$DO$385,13,FALSE)&lt;&gt;0,VLOOKUP(CONCATENATE($AF$6," ",AZ$9),'-RÅDATA_KVARTAL-'!$A$5:$DO$385,13,FALSE),"")</f>
        <v>989</v>
      </c>
      <c r="BA16" s="29"/>
      <c r="BB16" s="29">
        <f>IF(VLOOKUP(CONCATENATE($AF$6," ",BB$9),'-RÅDATA_KVARTAL-'!$A$5:$DO$385,13,FALSE)&lt;&gt;0,VLOOKUP(CONCATENATE($AF$6," ",BB$9),'-RÅDATA_KVARTAL-'!$A$5:$DO$385,13,FALSE),"")</f>
        <v>475</v>
      </c>
      <c r="BC16" s="29"/>
      <c r="BD16" s="29">
        <f>IF(VLOOKUP(CONCATENATE($AF$6," ",BD$9),'-RÅDATA_KVARTAL-'!$A$5:$DO$385,13,FALSE)&lt;&gt;0,VLOOKUP(CONCATENATE($AF$6," ",BD$9),'-RÅDATA_KVARTAL-'!$A$5:$DO$385,13,FALSE),"")</f>
        <v>10284</v>
      </c>
      <c r="BE16" s="91"/>
      <c r="BF16" s="91"/>
      <c r="BG16" s="29">
        <f>IF(VLOOKUP(CONCATENATE($BG$6," ",BG$9),'-RÅDATA_KVARTAL-'!$A$5:$DO$385,13,FALSE)&lt;&gt;0,VLOOKUP(CONCATENATE($BG$6," ",BG$9),'-RÅDATA_KVARTAL-'!$A$5:$DO$385,13,FALSE),"")</f>
        <v>169</v>
      </c>
      <c r="BH16" s="29"/>
      <c r="BI16" s="29">
        <f>IF(VLOOKUP(CONCATENATE($BG$6," ",BI$9),'-RÅDATA_KVARTAL-'!$A$5:$DO$385,13,FALSE)&lt;&gt;0,VLOOKUP(CONCATENATE($BG$6," ",BI$9),'-RÅDATA_KVARTAL-'!$A$5:$DO$385,13,FALSE),"")</f>
        <v>167</v>
      </c>
      <c r="BJ16" s="29"/>
      <c r="BK16" s="29">
        <f>IF(VLOOKUP(CONCATENATE($BG$6," ",BK$9),'-RÅDATA_KVARTAL-'!$A$5:$DO$385,13,FALSE)&lt;&gt;0,VLOOKUP(CONCATENATE($BG$6," ",BK$9),'-RÅDATA_KVARTAL-'!$A$5:$DO$385,13,FALSE),"")</f>
        <v>309</v>
      </c>
      <c r="BL16" s="29"/>
      <c r="BM16" s="29">
        <f>IF(VLOOKUP(CONCATENATE($BG$6," ",BM$9),'-RÅDATA_KVARTAL-'!$A$5:$DO$385,13,FALSE)&lt;&gt;0,VLOOKUP(CONCATENATE($BG$6," ",BM$9),'-RÅDATA_KVARTAL-'!$A$5:$DO$385,13,FALSE),"")</f>
        <v>400</v>
      </c>
      <c r="BN16" s="29"/>
      <c r="BO16" s="29">
        <f>IF(VLOOKUP(CONCATENATE($BG$6," ",BO$9),'-RÅDATA_KVARTAL-'!$A$5:$DO$385,13,FALSE)&lt;&gt;0,VLOOKUP(CONCATENATE($BG$6," ",BO$9),'-RÅDATA_KVARTAL-'!$A$5:$DO$385,13,FALSE),"")</f>
        <v>371</v>
      </c>
      <c r="BP16" s="29"/>
      <c r="BQ16" s="29">
        <f>IF(VLOOKUP(CONCATENATE($BG$6," ",BQ$9),'-RÅDATA_KVARTAL-'!$A$5:$DO$385,13,FALSE)&lt;&gt;0,VLOOKUP(CONCATENATE($BG$6," ",BQ$9),'-RÅDATA_KVARTAL-'!$A$5:$DO$385,13,FALSE),"")</f>
        <v>497</v>
      </c>
      <c r="BR16" s="29"/>
      <c r="BS16" s="29">
        <f>IF(VLOOKUP(CONCATENATE($BG$6," ",BS$9),'-RÅDATA_KVARTAL-'!$A$5:$DO$385,13,FALSE)&lt;&gt;0,VLOOKUP(CONCATENATE($BG$6," ",BS$9),'-RÅDATA_KVARTAL-'!$A$5:$DO$385,13,FALSE),"")</f>
        <v>994</v>
      </c>
      <c r="BT16" s="29"/>
      <c r="BU16" s="29">
        <f>IF(VLOOKUP(CONCATENATE($BG$6," ",BU$9),'-RÅDATA_KVARTAL-'!$A$5:$DO$385,13,FALSE)&lt;&gt;0,VLOOKUP(CONCATENATE($BG$6," ",BU$9),'-RÅDATA_KVARTAL-'!$A$5:$DO$385,13,FALSE),"")</f>
        <v>592</v>
      </c>
      <c r="BV16" s="29"/>
      <c r="BW16" s="29">
        <f>IF(VLOOKUP(CONCATENATE($BG$6," ",BW$9),'-RÅDATA_KVARTAL-'!$A$5:$DO$385,13,FALSE)&lt;&gt;0,VLOOKUP(CONCATENATE($BG$6," ",BW$9),'-RÅDATA_KVARTAL-'!$A$5:$DO$385,13,FALSE),"")</f>
        <v>606</v>
      </c>
      <c r="BX16" s="29"/>
      <c r="BY16" s="29">
        <f>IF(VLOOKUP(CONCATENATE($BG$6," ",BY$9),'-RÅDATA_KVARTAL-'!$A$5:$DO$385,13,FALSE)&lt;&gt;0,VLOOKUP(CONCATENATE($BG$6," ",BY$9),'-RÅDATA_KVARTAL-'!$A$5:$DO$385,13,FALSE),"")</f>
        <v>578</v>
      </c>
      <c r="BZ16" s="29"/>
      <c r="CA16" s="29">
        <f>IF(VLOOKUP(CONCATENATE($BG$6," ",CA$9),'-RÅDATA_KVARTAL-'!$A$5:$DO$385,13,FALSE)&lt;&gt;0,VLOOKUP(CONCATENATE($BG$6," ",CA$9),'-RÅDATA_KVARTAL-'!$A$5:$DO$385,13,FALSE),"")</f>
        <v>1947</v>
      </c>
      <c r="CB16" s="29"/>
      <c r="CC16" s="29">
        <f>IF(VLOOKUP(CONCATENATE($BG$6," ",CC$9),'-RÅDATA_KVARTAL-'!$A$5:$DO$385,13,FALSE)&lt;&gt;0,VLOOKUP(CONCATENATE($BG$6," ",CC$9),'-RÅDATA_KVARTAL-'!$A$5:$DO$385,13,FALSE),"")</f>
        <v>1308</v>
      </c>
      <c r="CD16" s="29"/>
      <c r="CE16" s="29">
        <f>IF(VLOOKUP(CONCATENATE($BG$6," ",CE$9),'-RÅDATA_KVARTAL-'!$A$5:$DO$385,13,FALSE)&lt;&gt;0,VLOOKUP(CONCATENATE($BG$6," ",CE$9),'-RÅDATA_KVARTAL-'!$A$5:$DO$385,13,FALSE),"")</f>
        <v>7938</v>
      </c>
      <c r="CF16" s="91"/>
      <c r="CG16" s="91"/>
      <c r="CH16" s="29">
        <f>IF(VLOOKUP(CONCATENATE($CH$6," ",CH$9),'-RÅDATA_KVARTAL-'!$A$5:$DO$385,13,FALSE)&lt;&gt;0,VLOOKUP(CONCATENATE($CH$6," ",CH$9),'-RÅDATA_KVARTAL-'!$A$5:$DO$385,13,FALSE),"")</f>
        <v>21</v>
      </c>
      <c r="CI16" s="29"/>
      <c r="CJ16" s="29">
        <f>IF(VLOOKUP(CONCATENATE($CH$6," ",CJ$9),'-RÅDATA_KVARTAL-'!$A$5:$DO$385,13,FALSE)&lt;&gt;0,VLOOKUP(CONCATENATE($CH$6," ",CJ$9),'-RÅDATA_KVARTAL-'!$A$5:$DO$385,13,FALSE),"")</f>
        <v>110</v>
      </c>
      <c r="CK16" s="29"/>
      <c r="CL16" s="29">
        <f>IF(VLOOKUP(CONCATENATE($CH$6," ",CL$9),'-RÅDATA_KVARTAL-'!$A$5:$DO$385,13,FALSE)&lt;&gt;0,VLOOKUP(CONCATENATE($CH$6," ",CL$9),'-RÅDATA_KVARTAL-'!$A$5:$DO$385,13,FALSE),"")</f>
        <v>718</v>
      </c>
      <c r="CM16" s="29"/>
      <c r="CN16" s="29">
        <f>IF(VLOOKUP(CONCATENATE($CH$6," ",CN$9),'-RÅDATA_KVARTAL-'!$A$5:$DO$385,13,FALSE)&lt;&gt;0,VLOOKUP(CONCATENATE($CH$6," ",CN$9),'-RÅDATA_KVARTAL-'!$A$5:$DO$385,13,FALSE),"")</f>
        <v>321</v>
      </c>
      <c r="CO16" s="29"/>
      <c r="CP16" s="29">
        <f>IF(VLOOKUP(CONCATENATE($CH$6," ",CP$9),'-RÅDATA_KVARTAL-'!$A$5:$DO$385,13,FALSE)&lt;&gt;0,VLOOKUP(CONCATENATE($CH$6," ",CP$9),'-RÅDATA_KVARTAL-'!$A$5:$DO$385,13,FALSE),"")</f>
        <v>295</v>
      </c>
      <c r="CQ16" s="29"/>
      <c r="CR16" s="29">
        <f>IF(VLOOKUP(CONCATENATE($CH$6," ",CR$9),'-RÅDATA_KVARTAL-'!$A$5:$DO$385,13,FALSE)&lt;&gt;0,VLOOKUP(CONCATENATE($CH$6," ",CR$9),'-RÅDATA_KVARTAL-'!$A$5:$DO$385,13,FALSE),"")</f>
        <v>259</v>
      </c>
      <c r="CS16" s="29"/>
      <c r="CT16" s="29">
        <f>IF(VLOOKUP(CONCATENATE($CH$6," ",CT$9),'-RÅDATA_KVARTAL-'!$A$5:$DO$385,13,FALSE)&lt;&gt;0,VLOOKUP(CONCATENATE($CH$6," ",CT$9),'-RÅDATA_KVARTAL-'!$A$5:$DO$385,13,FALSE),"")</f>
        <v>264</v>
      </c>
      <c r="CU16" s="29"/>
      <c r="CV16" s="29">
        <f>IF(VLOOKUP(CONCATENATE($CH$6," ",CV$9),'-RÅDATA_KVARTAL-'!$A$5:$DO$385,13,FALSE)&lt;&gt;0,VLOOKUP(CONCATENATE($CH$6," ",CV$9),'-RÅDATA_KVARTAL-'!$A$5:$DO$385,13,FALSE),"")</f>
        <v>311</v>
      </c>
      <c r="CW16" s="29"/>
      <c r="CX16" s="29">
        <f>IF(VLOOKUP(CONCATENATE($CH$6," ",CX$9),'-RÅDATA_KVARTAL-'!$A$5:$DO$385,13,FALSE)&lt;&gt;0,VLOOKUP(CONCATENATE($CH$6," ",CX$9),'-RÅDATA_KVARTAL-'!$A$5:$DO$385,13,FALSE),"")</f>
        <v>308</v>
      </c>
      <c r="CY16" s="29"/>
      <c r="CZ16" s="29">
        <f>IF(VLOOKUP(CONCATENATE($CH$6," ",CZ$9),'-RÅDATA_KVARTAL-'!$A$5:$DO$385,13,FALSE)&lt;&gt;0,VLOOKUP(CONCATENATE($CH$6," ",CZ$9),'-RÅDATA_KVARTAL-'!$A$5:$DO$385,13,FALSE),"")</f>
        <v>223</v>
      </c>
      <c r="DA16" s="29"/>
      <c r="DB16" s="29">
        <f>IF(VLOOKUP(CONCATENATE($CH$6," ",DB$9),'-RÅDATA_KVARTAL-'!$A$5:$DO$385,13,FALSE)&lt;&gt;0,VLOOKUP(CONCATENATE($CH$6," ",DB$9),'-RÅDATA_KVARTAL-'!$A$5:$DO$385,13,FALSE),"")</f>
        <v>299</v>
      </c>
      <c r="DC16" s="29"/>
      <c r="DD16" s="29">
        <f>IF(VLOOKUP(CONCATENATE($CH$6," ",DD$9),'-RÅDATA_KVARTAL-'!$A$5:$DO$385,13,FALSE)&lt;&gt;0,VLOOKUP(CONCATENATE($CH$6," ",DD$9),'-RÅDATA_KVARTAL-'!$A$5:$DO$385,13,FALSE),"")</f>
        <v>290</v>
      </c>
      <c r="DE16" s="29"/>
      <c r="DF16" s="29">
        <f>IF(VLOOKUP(CONCATENATE($CH$6," ",DF$9),'-RÅDATA_KVARTAL-'!$A$5:$DO$385,13,FALSE)&lt;&gt;0,VLOOKUP(CONCATENATE($CH$6," ",DF$9),'-RÅDATA_KVARTAL-'!$A$5:$DO$385,13,FALSE),"")</f>
        <v>3419</v>
      </c>
      <c r="DG16" s="91"/>
      <c r="DH16" s="91"/>
      <c r="DI16" s="29">
        <f>IF(VLOOKUP(CONCATENATE($DI$6," ",DI$9),'-RÅDATA_KVARTAL-'!$A$5:$DO$385,13,FALSE)&lt;&gt;0,VLOOKUP(CONCATENATE($DI$6," ",DI$9),'-RÅDATA_KVARTAL-'!$A$5:$DO$385,13,FALSE),"")</f>
        <v>271</v>
      </c>
      <c r="DJ16" s="29"/>
      <c r="DK16" s="29">
        <f>IF(VLOOKUP(CONCATENATE($DI$6," ",DK$9),'-RÅDATA_KVARTAL-'!$A$5:$DO$385,13,FALSE)&lt;&gt;0,VLOOKUP(CONCATENATE($DI$6," ",DK$9),'-RÅDATA_KVARTAL-'!$A$5:$DO$385,13,FALSE),"")</f>
        <v>341</v>
      </c>
      <c r="DL16" s="29"/>
      <c r="DM16" s="29">
        <f>IF(VLOOKUP(CONCATENATE($DI$6," ",DM$9),'-RÅDATA_KVARTAL-'!$A$5:$DO$385,13,FALSE)&lt;&gt;0,VLOOKUP(CONCATENATE($DI$6," ",DM$9),'-RÅDATA_KVARTAL-'!$A$5:$DO$385,13,FALSE),"")</f>
        <v>615</v>
      </c>
      <c r="DN16" s="29"/>
      <c r="DO16" s="29">
        <f>IF(VLOOKUP(CONCATENATE($DI$6," ",DO$9),'-RÅDATA_KVARTAL-'!$A$5:$DO$385,13,FALSE)&lt;&gt;0,VLOOKUP(CONCATENATE($DI$6," ",DO$9),'-RÅDATA_KVARTAL-'!$A$5:$DO$385,13,FALSE),"")</f>
        <v>1823</v>
      </c>
      <c r="DP16" s="29"/>
      <c r="DQ16" s="29">
        <f>IF(VLOOKUP(CONCATENATE($DI$6," ",DQ$9),'-RÅDATA_KVARTAL-'!$A$5:$DO$385,13,FALSE)&lt;&gt;0,VLOOKUP(CONCATENATE($DI$6," ",DQ$9),'-RÅDATA_KVARTAL-'!$A$5:$DO$385,13,FALSE),"")</f>
        <v>687</v>
      </c>
      <c r="DR16" s="29"/>
      <c r="DS16" s="29">
        <f>IF(VLOOKUP(CONCATENATE($DI$6," ",DS$9),'-RÅDATA_KVARTAL-'!$A$5:$DO$385,13,FALSE)&lt;&gt;0,VLOOKUP(CONCATENATE($DI$6," ",DS$9),'-RÅDATA_KVARTAL-'!$A$5:$DO$385,13,FALSE),"")</f>
        <v>1538</v>
      </c>
      <c r="DT16" s="29"/>
      <c r="DU16" s="29" t="str">
        <f>IF(VLOOKUP(CONCATENATE($DI$6," ",DU$9),'-RÅDATA_KVARTAL-'!$A$5:$DO$385,13,FALSE)&lt;&gt;0,VLOOKUP(CONCATENATE($DI$6," ",DU$9),'-RÅDATA_KVARTAL-'!$A$5:$DO$385,13,FALSE),"")</f>
        <v/>
      </c>
      <c r="DV16" s="29"/>
      <c r="DW16" s="29" t="str">
        <f>IF(VLOOKUP(CONCATENATE($DI$6," ",DW$9),'-RÅDATA_KVARTAL-'!$A$5:$DO$385,13,FALSE)&lt;&gt;0,VLOOKUP(CONCATENATE($DI$6," ",DW$9),'-RÅDATA_KVARTAL-'!$A$5:$DO$385,13,FALSE),"")</f>
        <v/>
      </c>
      <c r="DX16" s="29"/>
      <c r="DY16" s="29" t="str">
        <f>IF(VLOOKUP(CONCATENATE($DI$6," ",DY$9),'-RÅDATA_KVARTAL-'!$A$5:$DO$385,13,FALSE)&lt;&gt;0,VLOOKUP(CONCATENATE($DI$6," ",DY$9),'-RÅDATA_KVARTAL-'!$A$5:$DO$385,13,FALSE),"")</f>
        <v/>
      </c>
      <c r="DZ16" s="29"/>
      <c r="EA16" s="29" t="str">
        <f>IF(VLOOKUP(CONCATENATE($DI$6," ",EA$9),'-RÅDATA_KVARTAL-'!$A$5:$DO$385,13,FALSE)&lt;&gt;0,VLOOKUP(CONCATENATE($DI$6," ",EA$9),'-RÅDATA_KVARTAL-'!$A$5:$DO$385,13,FALSE),"")</f>
        <v/>
      </c>
      <c r="EB16" s="29"/>
      <c r="EC16" s="29" t="str">
        <f>IF(VLOOKUP(CONCATENATE($DI$6," ",EC$9),'-RÅDATA_KVARTAL-'!$A$5:$DO$385,13,FALSE)&lt;&gt;0,VLOOKUP(CONCATENATE($DI$6," ",EC$9),'-RÅDATA_KVARTAL-'!$A$5:$DO$385,13,FALSE),"")</f>
        <v/>
      </c>
      <c r="ED16" s="29"/>
      <c r="EE16" s="29" t="str">
        <f>IF(VLOOKUP(CONCATENATE($DI$6," ",EE$9),'-RÅDATA_KVARTAL-'!$A$5:$DO$385,13,FALSE)&lt;&gt;0,VLOOKUP(CONCATENATE($DI$6," ",EE$9),'-RÅDATA_KVARTAL-'!$A$5:$DO$385,13,FALSE),"")</f>
        <v/>
      </c>
      <c r="EF16" s="29"/>
      <c r="EG16" s="29">
        <f>IF(VLOOKUP(CONCATENATE($DI$6," ",EG$9),'-RÅDATA_KVARTAL-'!$A$5:$DO$385,13,FALSE)&lt;&gt;0,VLOOKUP(CONCATENATE($DI$6," ",EG$9),'-RÅDATA_KVARTAL-'!$A$5:$DO$385,13,FALSE),"")</f>
        <v>5275</v>
      </c>
      <c r="EH16" s="91"/>
      <c r="EI16" s="91"/>
      <c r="EJ16" s="29" t="str">
        <f>IF(VLOOKUP(CONCATENATE($EJ$6," ",EJ$9),'-RÅDATA_KVARTAL-'!$A$5:$DO$385,13,FALSE)&lt;&gt;0,VLOOKUP(CONCATENATE($EJ$6," ",EJ$9),'-RÅDATA_KVARTAL-'!$A$5:$DO$385,13,FALSE),"")</f>
        <v/>
      </c>
      <c r="EK16" s="29"/>
      <c r="EL16" s="29" t="str">
        <f>IF(VLOOKUP(CONCATENATE($EJ$6," ",EL$9),'-RÅDATA_KVARTAL-'!$A$5:$DO$385,13,FALSE)&lt;&gt;0,VLOOKUP(CONCATENATE($EJ$6," ",EL$9),'-RÅDATA_KVARTAL-'!$A$5:$DO$385,13,FALSE),"")</f>
        <v/>
      </c>
      <c r="EM16" s="29"/>
      <c r="EN16" s="29" t="str">
        <f>IF(VLOOKUP(CONCATENATE($EJ$6," ",EN$9),'-RÅDATA_KVARTAL-'!$A$5:$DO$385,13,FALSE)&lt;&gt;0,VLOOKUP(CONCATENATE($EJ$6," ",EN$9),'-RÅDATA_KVARTAL-'!$A$5:$DO$385,13,FALSE),"")</f>
        <v/>
      </c>
      <c r="EO16" s="29"/>
      <c r="EP16" s="29" t="str">
        <f>IF(VLOOKUP(CONCATENATE($EJ$6," ",EP$9),'-RÅDATA_KVARTAL-'!$A$5:$DO$385,13,FALSE)&lt;&gt;0,VLOOKUP(CONCATENATE($EJ$6," ",EP$9),'-RÅDATA_KVARTAL-'!$A$5:$DO$385,13,FALSE),"")</f>
        <v/>
      </c>
      <c r="EQ16" s="29"/>
      <c r="ER16" s="29" t="str">
        <f>IF(VLOOKUP(CONCATENATE($EJ$6," ",ER$9),'-RÅDATA_KVARTAL-'!$A$5:$DO$385,13,FALSE)&lt;&gt;0,VLOOKUP(CONCATENATE($EJ$6," ",ER$9),'-RÅDATA_KVARTAL-'!$A$5:$DO$385,13,FALSE),"")</f>
        <v/>
      </c>
      <c r="ES16" s="29"/>
      <c r="ET16" s="29" t="str">
        <f>IF(VLOOKUP(CONCATENATE($EJ$6," ",ET$9),'-RÅDATA_KVARTAL-'!$A$5:$DO$385,13,FALSE)&lt;&gt;0,VLOOKUP(CONCATENATE($EJ$6," ",ET$9),'-RÅDATA_KVARTAL-'!$A$5:$DO$385,13,FALSE),"")</f>
        <v/>
      </c>
      <c r="EU16" s="29"/>
      <c r="EV16" s="29" t="str">
        <f>IF(VLOOKUP(CONCATENATE($EJ$6," ",EV$9),'-RÅDATA_KVARTAL-'!$A$5:$DO$385,13,FALSE)&lt;&gt;0,VLOOKUP(CONCATENATE($EJ$6," ",EV$9),'-RÅDATA_KVARTAL-'!$A$5:$DO$385,13,FALSE),"")</f>
        <v/>
      </c>
      <c r="EW16" s="29"/>
      <c r="EX16" s="29" t="str">
        <f>IF(VLOOKUP(CONCATENATE($EJ$6," ",EX$9),'-RÅDATA_KVARTAL-'!$A$5:$DO$385,13,FALSE)&lt;&gt;0,VLOOKUP(CONCATENATE($EJ$6," ",EX$9),'-RÅDATA_KVARTAL-'!$A$5:$DO$385,13,FALSE),"")</f>
        <v/>
      </c>
      <c r="EY16" s="29"/>
      <c r="EZ16" s="29" t="str">
        <f>IF(VLOOKUP(CONCATENATE($EJ$6," ",EZ$9),'-RÅDATA_KVARTAL-'!$A$5:$DO$385,13,FALSE)&lt;&gt;0,VLOOKUP(CONCATENATE($EJ$6," ",EZ$9),'-RÅDATA_KVARTAL-'!$A$5:$DO$385,13,FALSE),"")</f>
        <v/>
      </c>
      <c r="FA16" s="29"/>
      <c r="FB16" s="29" t="str">
        <f>IF(VLOOKUP(CONCATENATE($EJ$6," ",FB$9),'-RÅDATA_KVARTAL-'!$A$5:$DO$385,13,FALSE)&lt;&gt;0,VLOOKUP(CONCATENATE($EJ$6," ",FB$9),'-RÅDATA_KVARTAL-'!$A$5:$DO$385,13,FALSE),"")</f>
        <v/>
      </c>
      <c r="FC16" s="29"/>
      <c r="FD16" s="29" t="str">
        <f>IF(VLOOKUP(CONCATENATE($EJ$6," ",FD$9),'-RÅDATA_KVARTAL-'!$A$5:$DO$385,13,FALSE)&lt;&gt;0,VLOOKUP(CONCATENATE($EJ$6," ",FD$9),'-RÅDATA_KVARTAL-'!$A$5:$DO$385,13,FALSE),"")</f>
        <v/>
      </c>
      <c r="FE16" s="29"/>
      <c r="FF16" s="29" t="str">
        <f>IF(VLOOKUP(CONCATENATE($EJ$6," ",FF$9),'-RÅDATA_KVARTAL-'!$A$5:$DO$385,13,FALSE)&lt;&gt;0,VLOOKUP(CONCATENATE($EJ$6," ",FF$9),'-RÅDATA_KVARTAL-'!$A$5:$DO$385,13,FALSE),"")</f>
        <v/>
      </c>
      <c r="FG16" s="29"/>
      <c r="FH16" s="29" t="str">
        <f>IF(VLOOKUP(CONCATENATE($EJ$6," ",FH$9),'-RÅDATA_KVARTAL-'!$A$5:$DO$385,13,FALSE)&lt;&gt;0,VLOOKUP(CONCATENATE($EJ$6," ",FH$9),'-RÅDATA_KVARTAL-'!$A$5:$DO$385,13,FALSE),"")</f>
        <v/>
      </c>
      <c r="FI16" s="91"/>
      <c r="FJ16" s="91"/>
      <c r="FK16" s="29" t="str">
        <f>IF(VLOOKUP(CONCATENATE($FK$6," ",FK$9),'-RÅDATA_KVARTAL-'!$A$5:$DO$385,13,FALSE)&lt;&gt;0,VLOOKUP(CONCATENATE($FK$6," ",FK$9),'-RÅDATA_KVARTAL-'!$A$5:$DO$385,13,FALSE),"")</f>
        <v/>
      </c>
      <c r="FL16" s="29"/>
      <c r="FM16" s="29" t="str">
        <f>IF(VLOOKUP(CONCATENATE($FK$6," ",FM$9),'-RÅDATA_KVARTAL-'!$A$5:$DO$385,13,FALSE)&lt;&gt;0,VLOOKUP(CONCATENATE($FK$6," ",FM$9),'-RÅDATA_KVARTAL-'!$A$5:$DO$385,13,FALSE),"")</f>
        <v/>
      </c>
      <c r="FN16" s="29"/>
      <c r="FO16" s="29" t="str">
        <f>IF(VLOOKUP(CONCATENATE($FK$6," ",FO$9),'-RÅDATA_KVARTAL-'!$A$5:$DO$385,13,FALSE)&lt;&gt;0,VLOOKUP(CONCATENATE($FK$6," ",FO$9),'-RÅDATA_KVARTAL-'!$A$5:$DO$385,13,FALSE),"")</f>
        <v/>
      </c>
      <c r="FP16" s="29"/>
      <c r="FQ16" s="29" t="str">
        <f>IF(VLOOKUP(CONCATENATE($FK$6," ",FQ$9),'-RÅDATA_KVARTAL-'!$A$5:$DO$385,13,FALSE)&lt;&gt;0,VLOOKUP(CONCATENATE($FK$6," ",FQ$9),'-RÅDATA_KVARTAL-'!$A$5:$DO$385,13,FALSE),"")</f>
        <v/>
      </c>
      <c r="FR16" s="29"/>
      <c r="FS16" s="29" t="str">
        <f>IF(VLOOKUP(CONCATENATE($FK$6," ",FS$9),'-RÅDATA_KVARTAL-'!$A$5:$DO$385,13,FALSE)&lt;&gt;0,VLOOKUP(CONCATENATE($FK$6," ",FS$9),'-RÅDATA_KVARTAL-'!$A$5:$DO$385,13,FALSE),"")</f>
        <v/>
      </c>
      <c r="FT16" s="29"/>
      <c r="FU16" s="29" t="str">
        <f>IF(VLOOKUP(CONCATENATE($FK$6," ",FU$9),'-RÅDATA_KVARTAL-'!$A$5:$DO$385,13,FALSE)&lt;&gt;0,VLOOKUP(CONCATENATE($FK$6," ",FU$9),'-RÅDATA_KVARTAL-'!$A$5:$DO$385,13,FALSE),"")</f>
        <v/>
      </c>
      <c r="FV16" s="29"/>
      <c r="FW16" s="29" t="str">
        <f>IF(VLOOKUP(CONCATENATE($FK$6," ",FW$9),'-RÅDATA_KVARTAL-'!$A$5:$DO$385,13,FALSE)&lt;&gt;0,VLOOKUP(CONCATENATE($FK$6," ",FW$9),'-RÅDATA_KVARTAL-'!$A$5:$DO$385,13,FALSE),"")</f>
        <v/>
      </c>
      <c r="FX16" s="29"/>
      <c r="FY16" s="29" t="str">
        <f>IF(VLOOKUP(CONCATENATE($FK$6," ",FY$9),'-RÅDATA_KVARTAL-'!$A$5:$DO$385,13,FALSE)&lt;&gt;0,VLOOKUP(CONCATENATE($FK$6," ",FY$9),'-RÅDATA_KVARTAL-'!$A$5:$DO$385,13,FALSE),"")</f>
        <v/>
      </c>
      <c r="FZ16" s="29"/>
      <c r="GA16" s="29" t="str">
        <f>IF(VLOOKUP(CONCATENATE($FK$6," ",GA$9),'-RÅDATA_KVARTAL-'!$A$5:$DO$385,13,FALSE)&lt;&gt;0,VLOOKUP(CONCATENATE($FK$6," ",GA$9),'-RÅDATA_KVARTAL-'!$A$5:$DO$385,13,FALSE),"")</f>
        <v/>
      </c>
      <c r="GB16" s="29"/>
      <c r="GC16" s="29" t="str">
        <f>IF(VLOOKUP(CONCATENATE($FK$6," ",GC$9),'-RÅDATA_KVARTAL-'!$A$5:$DO$385,13,FALSE)&lt;&gt;0,VLOOKUP(CONCATENATE($FK$6," ",GC$9),'-RÅDATA_KVARTAL-'!$A$5:$DO$385,13,FALSE),"")</f>
        <v/>
      </c>
      <c r="GD16" s="29"/>
      <c r="GE16" s="29" t="str">
        <f>IF(VLOOKUP(CONCATENATE($FK$6," ",GE$9),'-RÅDATA_KVARTAL-'!$A$5:$DO$385,13,FALSE)&lt;&gt;0,VLOOKUP(CONCATENATE($FK$6," ",GE$9),'-RÅDATA_KVARTAL-'!$A$5:$DO$385,13,FALSE),"")</f>
        <v/>
      </c>
      <c r="GF16" s="29"/>
      <c r="GG16" s="29" t="str">
        <f>IF(VLOOKUP(CONCATENATE($FK$6," ",GG$9),'-RÅDATA_KVARTAL-'!$A$5:$DO$385,13,FALSE)&lt;&gt;0,VLOOKUP(CONCATENATE($FK$6," ",GG$9),'-RÅDATA_KVARTAL-'!$A$5:$DO$385,13,FALSE),"")</f>
        <v/>
      </c>
      <c r="GH16" s="29"/>
      <c r="GI16" s="29" t="str">
        <f>IF(VLOOKUP(CONCATENATE($FK$6," ",GI$9),'-RÅDATA_KVARTAL-'!$A$5:$DO$385,13,FALSE)&lt;&gt;0,VLOOKUP(CONCATENATE($FK$6," ",GI$9),'-RÅDATA_KVARTAL-'!$A$5:$DO$385,13,FALSE),"")</f>
        <v/>
      </c>
      <c r="GJ16" s="91"/>
      <c r="GK16" s="91"/>
      <c r="GL16" s="29" t="str">
        <f>IF(VLOOKUP(CONCATENATE($GL$6," ",GL$9),'-RÅDATA_KVARTAL-'!$A$5:$DO$385,13,FALSE)&lt;&gt;0,VLOOKUP(CONCATENATE($GL$6," ",GL$9),'-RÅDATA_KVARTAL-'!$A$5:$DO$385,13,FALSE),"")</f>
        <v/>
      </c>
      <c r="GM16" s="29"/>
      <c r="GN16" s="29" t="str">
        <f>IF(VLOOKUP(CONCATENATE($GL$6," ",GN$9),'-RÅDATA_KVARTAL-'!$A$5:$DO$385,13,FALSE)&lt;&gt;0,VLOOKUP(CONCATENATE($GL$6," ",GN$9),'-RÅDATA_KVARTAL-'!$A$5:$DO$385,13,FALSE),"")</f>
        <v/>
      </c>
      <c r="GO16" s="29"/>
      <c r="GP16" s="29" t="str">
        <f>IF(VLOOKUP(CONCATENATE($GL$6," ",GP$9),'-RÅDATA_KVARTAL-'!$A$5:$DO$385,13,FALSE)&lt;&gt;0,VLOOKUP(CONCATENATE($GL$6," ",GP$9),'-RÅDATA_KVARTAL-'!$A$5:$DO$385,13,FALSE),"")</f>
        <v/>
      </c>
      <c r="GQ16" s="29"/>
      <c r="GR16" s="29" t="str">
        <f>IF(VLOOKUP(CONCATENATE($GL$6," ",GR$9),'-RÅDATA_KVARTAL-'!$A$5:$DO$385,13,FALSE)&lt;&gt;0,VLOOKUP(CONCATENATE($GL$6," ",GR$9),'-RÅDATA_KVARTAL-'!$A$5:$DO$385,13,FALSE),"")</f>
        <v/>
      </c>
      <c r="GS16" s="29"/>
      <c r="GT16" s="29" t="str">
        <f>IF(VLOOKUP(CONCATENATE($GL$6," ",GT$9),'-RÅDATA_KVARTAL-'!$A$5:$DO$385,13,FALSE)&lt;&gt;0,VLOOKUP(CONCATENATE($GL$6," ",GT$9),'-RÅDATA_KVARTAL-'!$A$5:$DO$385,13,FALSE),"")</f>
        <v/>
      </c>
      <c r="GU16" s="29"/>
      <c r="GV16" s="29" t="str">
        <f>IF(VLOOKUP(CONCATENATE($GL$6," ",GV$9),'-RÅDATA_KVARTAL-'!$A$5:$DO$385,13,FALSE)&lt;&gt;0,VLOOKUP(CONCATENATE($GL$6," ",GV$9),'-RÅDATA_KVARTAL-'!$A$5:$DO$385,13,FALSE),"")</f>
        <v/>
      </c>
      <c r="GW16" s="29"/>
      <c r="GX16" s="29" t="str">
        <f>IF(VLOOKUP(CONCATENATE($GL$6," ",GX$9),'-RÅDATA_KVARTAL-'!$A$5:$DO$385,13,FALSE)&lt;&gt;0,VLOOKUP(CONCATENATE($GL$6," ",GX$9),'-RÅDATA_KVARTAL-'!$A$5:$DO$385,13,FALSE),"")</f>
        <v/>
      </c>
      <c r="GY16" s="29"/>
      <c r="GZ16" s="29" t="str">
        <f>IF(VLOOKUP(CONCATENATE($GL$6," ",GZ$9),'-RÅDATA_KVARTAL-'!$A$5:$DO$385,13,FALSE)&lt;&gt;0,VLOOKUP(CONCATENATE($GL$6," ",GZ$9),'-RÅDATA_KVARTAL-'!$A$5:$DO$385,13,FALSE),"")</f>
        <v/>
      </c>
      <c r="HA16" s="29"/>
      <c r="HB16" s="29" t="str">
        <f>IF(VLOOKUP(CONCATENATE($GL$6," ",HB$9),'-RÅDATA_KVARTAL-'!$A$5:$DO$385,13,FALSE)&lt;&gt;0,VLOOKUP(CONCATENATE($GL$6," ",HB$9),'-RÅDATA_KVARTAL-'!$A$5:$DO$385,13,FALSE),"")</f>
        <v/>
      </c>
      <c r="HC16" s="29"/>
      <c r="HD16" s="29" t="str">
        <f>IF(VLOOKUP(CONCATENATE($GL$6," ",HD$9),'-RÅDATA_KVARTAL-'!$A$5:$DO$385,13,FALSE)&lt;&gt;0,VLOOKUP(CONCATENATE($GL$6," ",HD$9),'-RÅDATA_KVARTAL-'!$A$5:$DO$385,13,FALSE),"")</f>
        <v/>
      </c>
      <c r="HE16" s="29"/>
      <c r="HF16" s="29" t="str">
        <f>IF(VLOOKUP(CONCATENATE($GL$6," ",HF$9),'-RÅDATA_KVARTAL-'!$A$5:$DO$385,13,FALSE)&lt;&gt;0,VLOOKUP(CONCATENATE($GL$6," ",HF$9),'-RÅDATA_KVARTAL-'!$A$5:$DO$385,13,FALSE),"")</f>
        <v/>
      </c>
      <c r="HG16" s="29"/>
      <c r="HH16" s="29" t="str">
        <f>IF(VLOOKUP(CONCATENATE($GL$6," ",HH$9),'-RÅDATA_KVARTAL-'!$A$5:$DO$385,13,FALSE)&lt;&gt;0,VLOOKUP(CONCATENATE($GL$6," ",HH$9),'-RÅDATA_KVARTAL-'!$A$5:$DO$385,13,FALSE),"")</f>
        <v/>
      </c>
      <c r="HI16" s="29"/>
      <c r="HJ16" s="29" t="str">
        <f>IF(VLOOKUP(CONCATENATE($GL$6," ",HJ$9),'-RÅDATA_KVARTAL-'!$A$5:$DO$385,13,FALSE)&lt;&gt;0,VLOOKUP(CONCATENATE($GL$6," ",HJ$9),'-RÅDATA_KVARTAL-'!$A$5:$DO$385,13,FALSE),"")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",E$9),'-RÅDATA_KVARTAL-'!$A$5:$DO$385,17,FALSE)&lt;&gt;0,VLOOKUP(CONCATENATE($E$6," ",E$9),'-RÅDATA_KVARTAL-'!$A$5:$DO$385,17,FALSE),"")</f>
        <v>-623</v>
      </c>
      <c r="F18" s="29"/>
      <c r="G18" s="29">
        <f>IF(VLOOKUP(CONCATENATE($E$6," ",G$9),'-RÅDATA_KVARTAL-'!$A$5:$DO$385,17,FALSE)&lt;&gt;0,VLOOKUP(CONCATENATE($E$6," ",G$9),'-RÅDATA_KVARTAL-'!$A$5:$DO$385,17,FALSE),"")</f>
        <v>-633</v>
      </c>
      <c r="H18" s="29"/>
      <c r="I18" s="29">
        <f>IF(VLOOKUP(CONCATENATE($E$6," ",I$9),'-RÅDATA_KVARTAL-'!$A$5:$DO$385,17,FALSE)&lt;&gt;0,VLOOKUP(CONCATENATE($E$6," ",I$9),'-RÅDATA_KVARTAL-'!$A$5:$DO$385,17,FALSE),"")</f>
        <v>-1050</v>
      </c>
      <c r="J18" s="29"/>
      <c r="K18" s="29">
        <f>IF(VLOOKUP(CONCATENATE($E$6," ",K$9),'-RÅDATA_KVARTAL-'!$A$5:$DO$385,17,FALSE)&lt;&gt;0,VLOOKUP(CONCATENATE($E$6," ",K$9),'-RÅDATA_KVARTAL-'!$A$5:$DO$385,17,FALSE),"")</f>
        <v>-1076</v>
      </c>
      <c r="L18" s="29"/>
      <c r="M18" s="29">
        <f>IF(VLOOKUP(CONCATENATE($E$6," ",M$9),'-RÅDATA_KVARTAL-'!$A$5:$DO$385,17,FALSE)&lt;&gt;0,VLOOKUP(CONCATENATE($E$6," ",M$9),'-RÅDATA_KVARTAL-'!$A$5:$DO$385,17,FALSE),"")</f>
        <v>-1547</v>
      </c>
      <c r="N18" s="29"/>
      <c r="O18" s="29">
        <f>IF(VLOOKUP(CONCATENATE($E$6," ",O$9),'-RÅDATA_KVARTAL-'!$A$5:$DO$385,17,FALSE)&lt;&gt;0,VLOOKUP(CONCATENATE($E$6," ",O$9),'-RÅDATA_KVARTAL-'!$A$5:$DO$385,17,FALSE),"")</f>
        <v>-1220</v>
      </c>
      <c r="P18" s="29"/>
      <c r="Q18" s="29">
        <f>IF(VLOOKUP(CONCATENATE($E$6," ",Q$9),'-RÅDATA_KVARTAL-'!$A$5:$DO$385,17,FALSE)&lt;&gt;0,VLOOKUP(CONCATENATE($E$6," ",Q$9),'-RÅDATA_KVARTAL-'!$A$5:$DO$385,17,FALSE),"")</f>
        <v>-1655</v>
      </c>
      <c r="R18" s="29"/>
      <c r="S18" s="29">
        <f>IF(VLOOKUP(CONCATENATE($E$6," ",S$9),'-RÅDATA_KVARTAL-'!$A$5:$DO$385,17,FALSE)&lt;&gt;0,VLOOKUP(CONCATENATE($E$6," ",S$9),'-RÅDATA_KVARTAL-'!$A$5:$DO$385,17,FALSE),"")</f>
        <v>-1533</v>
      </c>
      <c r="T18" s="29"/>
      <c r="U18" s="29">
        <f>IF(VLOOKUP(CONCATENATE($E$6," ",U$9),'-RÅDATA_KVARTAL-'!$A$5:$DO$385,17,FALSE)&lt;&gt;0,VLOOKUP(CONCATENATE($E$6," ",U$9),'-RÅDATA_KVARTAL-'!$A$5:$DO$385,17,FALSE),"")</f>
        <v>-2046</v>
      </c>
      <c r="V18" s="29"/>
      <c r="W18" s="29">
        <f>IF(VLOOKUP(CONCATENATE($E$6," ",W$9),'-RÅDATA_KVARTAL-'!$A$5:$DO$385,17,FALSE)&lt;&gt;0,VLOOKUP(CONCATENATE($E$6," ",W$9),'-RÅDATA_KVARTAL-'!$A$5:$DO$385,17,FALSE),"")</f>
        <v>-2605</v>
      </c>
      <c r="X18" s="29"/>
      <c r="Y18" s="29">
        <f>IF(VLOOKUP(CONCATENATE($E$6," ",Y$9),'-RÅDATA_KVARTAL-'!$A$5:$DO$385,17,FALSE)&lt;&gt;0,VLOOKUP(CONCATENATE($E$6," ",Y$9),'-RÅDATA_KVARTAL-'!$A$5:$DO$385,17,FALSE),"")</f>
        <v>-1873</v>
      </c>
      <c r="Z18" s="29"/>
      <c r="AA18" s="29">
        <f>IF(VLOOKUP(CONCATENATE($E$6," ",AA$9),'-RÅDATA_KVARTAL-'!$A$5:$DO$385,17,FALSE)&lt;&gt;0,VLOOKUP(CONCATENATE($E$6," ",AA$9),'-RÅDATA_KVARTAL-'!$A$5:$DO$385,17,FALSE),"")</f>
        <v>-1233</v>
      </c>
      <c r="AB18" s="29"/>
      <c r="AC18" s="29">
        <f>IF(VLOOKUP(CONCATENATE($E$6," ",AC$9),'-RÅDATA_KVARTAL-'!$A$5:$DO$385,17,FALSE)&lt;&gt;0,VLOOKUP(CONCATENATE($E$6," ",AC$9),'-RÅDATA_KVARTAL-'!$A$5:$DO$385,17,FALSE),"")</f>
        <v>-17094</v>
      </c>
      <c r="AD18" s="93"/>
      <c r="AE18" s="93"/>
      <c r="AF18" s="29">
        <f>IF(VLOOKUP(CONCATENATE($AF$6," ",AF$9),'-RÅDATA_KVARTAL-'!$A$5:$DO$385,17,FALSE)&lt;&gt;0,VLOOKUP(CONCATENATE($AF$6," ",AF$9),'-RÅDATA_KVARTAL-'!$A$5:$DO$385,17,FALSE),"")</f>
        <v>-1114</v>
      </c>
      <c r="AG18" s="29"/>
      <c r="AH18" s="29">
        <f>IF(VLOOKUP(CONCATENATE($AF$6," ",AH$9),'-RÅDATA_KVARTAL-'!$A$5:$DO$385,17,FALSE)&lt;&gt;0,VLOOKUP(CONCATENATE($AF$6," ",AH$9),'-RÅDATA_KVARTAL-'!$A$5:$DO$385,17,FALSE),"")</f>
        <v>-761</v>
      </c>
      <c r="AI18" s="29"/>
      <c r="AJ18" s="29">
        <f>IF(VLOOKUP(CONCATENATE($AF$6," ",AJ$9),'-RÅDATA_KVARTAL-'!$A$5:$DO$385,17,FALSE)&lt;&gt;0,VLOOKUP(CONCATENATE($AF$6," ",AJ$9),'-RÅDATA_KVARTAL-'!$A$5:$DO$385,17,FALSE),"")</f>
        <v>-414</v>
      </c>
      <c r="AK18" s="29"/>
      <c r="AL18" s="29">
        <f>IF(VLOOKUP(CONCATENATE($AF$6," ",AL$9),'-RÅDATA_KVARTAL-'!$A$5:$DO$385,17,FALSE)&lt;&gt;0,VLOOKUP(CONCATENATE($AF$6," ",AL$9),'-RÅDATA_KVARTAL-'!$A$5:$DO$385,17,FALSE),"")</f>
        <v>-1186</v>
      </c>
      <c r="AM18" s="29"/>
      <c r="AN18" s="29">
        <f>IF(VLOOKUP(CONCATENATE($AF$6," ",AN$9),'-RÅDATA_KVARTAL-'!$A$5:$DO$385,17,FALSE)&lt;&gt;0,VLOOKUP(CONCATENATE($AF$6," ",AN$9),'-RÅDATA_KVARTAL-'!$A$5:$DO$385,17,FALSE),"")</f>
        <v>-982</v>
      </c>
      <c r="AO18" s="29"/>
      <c r="AP18" s="29">
        <f>IF(VLOOKUP(CONCATENATE($AF$6," ",AP$9),'-RÅDATA_KVARTAL-'!$A$5:$DO$385,17,FALSE)&lt;&gt;0,VLOOKUP(CONCATENATE($AF$6," ",AP$9),'-RÅDATA_KVARTAL-'!$A$5:$DO$385,17,FALSE),"")</f>
        <v>-1078</v>
      </c>
      <c r="AQ18" s="29"/>
      <c r="AR18" s="29">
        <f>IF(VLOOKUP(CONCATENATE($AF$6," ",AR$9),'-RÅDATA_KVARTAL-'!$A$5:$DO$385,17,FALSE)&lt;&gt;0,VLOOKUP(CONCATENATE($AF$6," ",AR$9),'-RÅDATA_KVARTAL-'!$A$5:$DO$385,17,FALSE),"")</f>
        <v>-1323</v>
      </c>
      <c r="AS18" s="29"/>
      <c r="AT18" s="29">
        <f>IF(VLOOKUP(CONCATENATE($AF$6," ",AT$9),'-RÅDATA_KVARTAL-'!$A$5:$DO$385,17,FALSE)&lt;&gt;0,VLOOKUP(CONCATENATE($AF$6," ",AT$9),'-RÅDATA_KVARTAL-'!$A$5:$DO$385,17,FALSE),"")</f>
        <v>-1235</v>
      </c>
      <c r="AU18" s="29"/>
      <c r="AV18" s="29">
        <f>IF(VLOOKUP(CONCATENATE($AF$6," ",AV$9),'-RÅDATA_KVARTAL-'!$A$5:$DO$385,17,FALSE)&lt;&gt;0,VLOOKUP(CONCATENATE($AF$6," ",AV$9),'-RÅDATA_KVARTAL-'!$A$5:$DO$385,17,FALSE),"")</f>
        <v>-455</v>
      </c>
      <c r="AW18" s="29"/>
      <c r="AX18" s="29">
        <f>IF(VLOOKUP(CONCATENATE($AF$6," ",AX$9),'-RÅDATA_KVARTAL-'!$A$5:$DO$385,17,FALSE)&lt;&gt;0,VLOOKUP(CONCATENATE($AF$6," ",AX$9),'-RÅDATA_KVARTAL-'!$A$5:$DO$385,17,FALSE),"")</f>
        <v>-799</v>
      </c>
      <c r="AY18" s="29"/>
      <c r="AZ18" s="29">
        <f>IF(VLOOKUP(CONCATENATE($AF$6," ",AZ$9),'-RÅDATA_KVARTAL-'!$A$5:$DO$385,17,FALSE)&lt;&gt;0,VLOOKUP(CONCATENATE($AF$6," ",AZ$9),'-RÅDATA_KVARTAL-'!$A$5:$DO$385,17,FALSE),"")</f>
        <v>-929</v>
      </c>
      <c r="BA18" s="29"/>
      <c r="BB18" s="29">
        <f>IF(VLOOKUP(CONCATENATE($AF$6," ",BB$9),'-RÅDATA_KVARTAL-'!$A$5:$DO$385,17,FALSE)&lt;&gt;0,VLOOKUP(CONCATENATE($AF$6," ",BB$9),'-RÅDATA_KVARTAL-'!$A$5:$DO$385,17,FALSE),"")</f>
        <v>-342</v>
      </c>
      <c r="BC18" s="29"/>
      <c r="BD18" s="29">
        <f>IF(VLOOKUP(CONCATENATE($AF$6," ",BD$9),'-RÅDATA_KVARTAL-'!$A$5:$DO$385,17,FALSE)&lt;&gt;0,VLOOKUP(CONCATENATE($AF$6," ",BD$9),'-RÅDATA_KVARTAL-'!$A$5:$DO$385,17,FALSE),"")</f>
        <v>-10618</v>
      </c>
      <c r="BE18" s="93"/>
      <c r="BF18" s="93"/>
      <c r="BG18" s="29">
        <f>IF(VLOOKUP(CONCATENATE($BG$6," ",BG$9),'-RÅDATA_KVARTAL-'!$A$5:$DO$385,17,FALSE)&lt;&gt;0,VLOOKUP(CONCATENATE($BG$6," ",BG$9),'-RÅDATA_KVARTAL-'!$A$5:$DO$385,17,FALSE),"")</f>
        <v>-206</v>
      </c>
      <c r="BH18" s="29"/>
      <c r="BI18" s="29">
        <f>IF(VLOOKUP(CONCATENATE($BG$6," ",BI$9),'-RÅDATA_KVARTAL-'!$A$5:$DO$385,17,FALSE)&lt;&gt;0,VLOOKUP(CONCATENATE($BG$6," ",BI$9),'-RÅDATA_KVARTAL-'!$A$5:$DO$385,17,FALSE),"")</f>
        <v>-173</v>
      </c>
      <c r="BJ18" s="29"/>
      <c r="BK18" s="29">
        <f>IF(VLOOKUP(CONCATENATE($BG$6," ",BK$9),'-RÅDATA_KVARTAL-'!$A$5:$DO$385,17,FALSE)&lt;&gt;0,VLOOKUP(CONCATENATE($BG$6," ",BK$9),'-RÅDATA_KVARTAL-'!$A$5:$DO$385,17,FALSE),"")</f>
        <v>-365</v>
      </c>
      <c r="BL18" s="29"/>
      <c r="BM18" s="29">
        <f>IF(VLOOKUP(CONCATENATE($BG$6," ",BM$9),'-RÅDATA_KVARTAL-'!$A$5:$DO$385,17,FALSE)&lt;&gt;0,VLOOKUP(CONCATENATE($BG$6," ",BM$9),'-RÅDATA_KVARTAL-'!$A$5:$DO$385,17,FALSE),"")</f>
        <v>-1525</v>
      </c>
      <c r="BN18" s="29"/>
      <c r="BO18" s="29">
        <f>IF(VLOOKUP(CONCATENATE($BG$6," ",BO$9),'-RÅDATA_KVARTAL-'!$A$5:$DO$385,17,FALSE)&lt;&gt;0,VLOOKUP(CONCATENATE($BG$6," ",BO$9),'-RÅDATA_KVARTAL-'!$A$5:$DO$385,17,FALSE),"")</f>
        <v>-850</v>
      </c>
      <c r="BP18" s="29"/>
      <c r="BQ18" s="29">
        <f>IF(VLOOKUP(CONCATENATE($BG$6," ",BQ$9),'-RÅDATA_KVARTAL-'!$A$5:$DO$385,17,FALSE)&lt;&gt;0,VLOOKUP(CONCATENATE($BG$6," ",BQ$9),'-RÅDATA_KVARTAL-'!$A$5:$DO$385,17,FALSE),"")</f>
        <v>-793</v>
      </c>
      <c r="BR18" s="29"/>
      <c r="BS18" s="29">
        <f>IF(VLOOKUP(CONCATENATE($BG$6," ",BS$9),'-RÅDATA_KVARTAL-'!$A$5:$DO$385,17,FALSE)&lt;&gt;0,VLOOKUP(CONCATENATE($BG$6," ",BS$9),'-RÅDATA_KVARTAL-'!$A$5:$DO$385,17,FALSE),"")</f>
        <v>-2244</v>
      </c>
      <c r="BT18" s="29"/>
      <c r="BU18" s="29">
        <f>IF(VLOOKUP(CONCATENATE($BG$6," ",BU$9),'-RÅDATA_KVARTAL-'!$A$5:$DO$385,17,FALSE)&lt;&gt;0,VLOOKUP(CONCATENATE($BG$6," ",BU$9),'-RÅDATA_KVARTAL-'!$A$5:$DO$385,17,FALSE),"")</f>
        <v>-1013</v>
      </c>
      <c r="BV18" s="29"/>
      <c r="BW18" s="29">
        <f>IF(VLOOKUP(CONCATENATE($BG$6," ",BW$9),'-RÅDATA_KVARTAL-'!$A$5:$DO$385,17,FALSE)&lt;&gt;0,VLOOKUP(CONCATENATE($BG$6," ",BW$9),'-RÅDATA_KVARTAL-'!$A$5:$DO$385,17,FALSE),"")</f>
        <v>-877</v>
      </c>
      <c r="BX18" s="29"/>
      <c r="BY18" s="29">
        <f>IF(VLOOKUP(CONCATENATE($BG$6," ",BY$9),'-RÅDATA_KVARTAL-'!$A$5:$DO$385,17,FALSE)&lt;&gt;0,VLOOKUP(CONCATENATE($BG$6," ",BY$9),'-RÅDATA_KVARTAL-'!$A$5:$DO$385,17,FALSE),"")</f>
        <v>-1416</v>
      </c>
      <c r="BZ18" s="29"/>
      <c r="CA18" s="29">
        <f>IF(VLOOKUP(CONCATENATE($BG$6," ",CA$9),'-RÅDATA_KVARTAL-'!$A$5:$DO$385,17,FALSE)&lt;&gt;0,VLOOKUP(CONCATENATE($BG$6," ",CA$9),'-RÅDATA_KVARTAL-'!$A$5:$DO$385,17,FALSE),"")</f>
        <v>-2875</v>
      </c>
      <c r="CB18" s="29"/>
      <c r="CC18" s="29">
        <f>IF(VLOOKUP(CONCATENATE($BG$6," ",CC$9),'-RÅDATA_KVARTAL-'!$A$5:$DO$385,17,FALSE)&lt;&gt;0,VLOOKUP(CONCATENATE($BG$6," ",CC$9),'-RÅDATA_KVARTAL-'!$A$5:$DO$385,17,FALSE),"")</f>
        <v>-1117</v>
      </c>
      <c r="CD18" s="29"/>
      <c r="CE18" s="29">
        <f>IF(VLOOKUP(CONCATENATE($BG$6," ",CE$9),'-RÅDATA_KVARTAL-'!$A$5:$DO$385,17,FALSE)&lt;&gt;0,VLOOKUP(CONCATENATE($BG$6," ",CE$9),'-RÅDATA_KVARTAL-'!$A$5:$DO$385,17,FALSE),"")</f>
        <v>-13454</v>
      </c>
      <c r="CF18" s="93"/>
      <c r="CG18" s="93"/>
      <c r="CH18" s="29">
        <f>IF(VLOOKUP(CONCATENATE($CH$6," ",CH$9),'-RÅDATA_KVARTAL-'!$A$5:$DO$385,17,FALSE)&lt;&gt;0,VLOOKUP(CONCATENATE($CH$6," ",CH$9),'-RÅDATA_KVARTAL-'!$A$5:$DO$385,17,FALSE),"")</f>
        <v>-65</v>
      </c>
      <c r="CI18" s="29"/>
      <c r="CJ18" s="29">
        <f>IF(VLOOKUP(CONCATENATE($CH$6," ",CJ$9),'-RÅDATA_KVARTAL-'!$A$5:$DO$385,17,FALSE)&lt;&gt;0,VLOOKUP(CONCATENATE($CH$6," ",CJ$9),'-RÅDATA_KVARTAL-'!$A$5:$DO$385,17,FALSE),"")</f>
        <v>-869</v>
      </c>
      <c r="CK18" s="29"/>
      <c r="CL18" s="29">
        <f>IF(VLOOKUP(CONCATENATE($CH$6," ",CL$9),'-RÅDATA_KVARTAL-'!$A$5:$DO$385,17,FALSE)&lt;&gt;0,VLOOKUP(CONCATENATE($CH$6," ",CL$9),'-RÅDATA_KVARTAL-'!$A$5:$DO$385,17,FALSE),"")</f>
        <v>-1185</v>
      </c>
      <c r="CM18" s="29"/>
      <c r="CN18" s="29">
        <f>IF(VLOOKUP(CONCATENATE($CH$6," ",CN$9),'-RÅDATA_KVARTAL-'!$A$5:$DO$385,17,FALSE)&lt;&gt;0,VLOOKUP(CONCATENATE($CH$6," ",CN$9),'-RÅDATA_KVARTAL-'!$A$5:$DO$385,17,FALSE),"")</f>
        <v>-745</v>
      </c>
      <c r="CO18" s="29"/>
      <c r="CP18" s="29">
        <f>IF(VLOOKUP(CONCATENATE($CH$6," ",CP$9),'-RÅDATA_KVARTAL-'!$A$5:$DO$385,17,FALSE)&lt;&gt;0,VLOOKUP(CONCATENATE($CH$6," ",CP$9),'-RÅDATA_KVARTAL-'!$A$5:$DO$385,17,FALSE),"")</f>
        <v>-784</v>
      </c>
      <c r="CQ18" s="29"/>
      <c r="CR18" s="29">
        <f>IF(VLOOKUP(CONCATENATE($CH$6," ",CR$9),'-RÅDATA_KVARTAL-'!$A$5:$DO$385,17,FALSE)&lt;&gt;0,VLOOKUP(CONCATENATE($CH$6," ",CR$9),'-RÅDATA_KVARTAL-'!$A$5:$DO$385,17,FALSE),"")</f>
        <v>-416</v>
      </c>
      <c r="CS18" s="29"/>
      <c r="CT18" s="29">
        <f>IF(VLOOKUP(CONCATENATE($CH$6," ",CT$9),'-RÅDATA_KVARTAL-'!$A$5:$DO$385,17,FALSE)&lt;&gt;0,VLOOKUP(CONCATENATE($CH$6," ",CT$9),'-RÅDATA_KVARTAL-'!$A$5:$DO$385,17,FALSE),"")</f>
        <v>-1117</v>
      </c>
      <c r="CU18" s="29"/>
      <c r="CV18" s="29">
        <f>IF(VLOOKUP(CONCATENATE($CH$6," ",CV$9),'-RÅDATA_KVARTAL-'!$A$5:$DO$385,17,FALSE)&lt;&gt;0,VLOOKUP(CONCATENATE($CH$6," ",CV$9),'-RÅDATA_KVARTAL-'!$A$5:$DO$385,17,FALSE),"")</f>
        <v>-516</v>
      </c>
      <c r="CW18" s="29"/>
      <c r="CX18" s="29">
        <f>IF(VLOOKUP(CONCATENATE($CH$6," ",CX$9),'-RÅDATA_KVARTAL-'!$A$5:$DO$385,17,FALSE)&lt;&gt;0,VLOOKUP(CONCATENATE($CH$6," ",CX$9),'-RÅDATA_KVARTAL-'!$A$5:$DO$385,17,FALSE),"")</f>
        <v>-784</v>
      </c>
      <c r="CY18" s="29"/>
      <c r="CZ18" s="29">
        <f>IF(VLOOKUP(CONCATENATE($CH$6," ",CZ$9),'-RÅDATA_KVARTAL-'!$A$5:$DO$385,17,FALSE)&lt;&gt;0,VLOOKUP(CONCATENATE($CH$6," ",CZ$9),'-RÅDATA_KVARTAL-'!$A$5:$DO$385,17,FALSE),"")</f>
        <v>-958</v>
      </c>
      <c r="DA18" s="29"/>
      <c r="DB18" s="29">
        <f>IF(VLOOKUP(CONCATENATE($CH$6," ",DB$9),'-RÅDATA_KVARTAL-'!$A$5:$DO$385,17,FALSE)&lt;&gt;0,VLOOKUP(CONCATENATE($CH$6," ",DB$9),'-RÅDATA_KVARTAL-'!$A$5:$DO$385,17,FALSE),"")</f>
        <v>-1646</v>
      </c>
      <c r="DC18" s="29"/>
      <c r="DD18" s="29">
        <f>IF(VLOOKUP(CONCATENATE($CH$6," ",DD$9),'-RÅDATA_KVARTAL-'!$A$5:$DO$385,17,FALSE)&lt;&gt;0,VLOOKUP(CONCATENATE($CH$6," ",DD$9),'-RÅDATA_KVARTAL-'!$A$5:$DO$385,17,FALSE),"")</f>
        <v>-406</v>
      </c>
      <c r="DE18" s="29"/>
      <c r="DF18" s="29">
        <f>IF(VLOOKUP(CONCATENATE($CH$6," ",DF$9),'-RÅDATA_KVARTAL-'!$A$5:$DO$385,17,FALSE)&lt;&gt;0,VLOOKUP(CONCATENATE($CH$6," ",DF$9),'-RÅDATA_KVARTAL-'!$A$5:$DO$385,17,FALSE),"")</f>
        <v>-9491</v>
      </c>
      <c r="DG18" s="93"/>
      <c r="DH18" s="93"/>
      <c r="DI18" s="29">
        <f>IF(VLOOKUP(CONCATENATE($DI$6," ",DI$9),'-RÅDATA_KVARTAL-'!$A$5:$DO$385,17,FALSE)&lt;&gt;0,VLOOKUP(CONCATENATE($DI$6," ",DI$9),'-RÅDATA_KVARTAL-'!$A$5:$DO$385,17,FALSE),"")</f>
        <v>-244</v>
      </c>
      <c r="DJ18" s="29"/>
      <c r="DK18" s="29">
        <f>IF(VLOOKUP(CONCATENATE($DI$6," ",DK$9),'-RÅDATA_KVARTAL-'!$A$5:$DO$385,17,FALSE)&lt;&gt;0,VLOOKUP(CONCATENATE($DI$6," ",DK$9),'-RÅDATA_KVARTAL-'!$A$5:$DO$385,17,FALSE),"")</f>
        <v>-220</v>
      </c>
      <c r="DL18" s="29"/>
      <c r="DM18" s="29">
        <f>IF(VLOOKUP(CONCATENATE($DI$6," ",DM$9),'-RÅDATA_KVARTAL-'!$A$5:$DO$385,17,FALSE)&lt;&gt;0,VLOOKUP(CONCATENATE($DI$6," ",DM$9),'-RÅDATA_KVARTAL-'!$A$5:$DO$385,17,FALSE),"")</f>
        <v>-582</v>
      </c>
      <c r="DN18" s="29"/>
      <c r="DO18" s="29">
        <f>IF(VLOOKUP(CONCATENATE($DI$6," ",DO$9),'-RÅDATA_KVARTAL-'!$A$5:$DO$385,17,FALSE)&lt;&gt;0,VLOOKUP(CONCATENATE($DI$6," ",DO$9),'-RÅDATA_KVARTAL-'!$A$5:$DO$385,17,FALSE),"")</f>
        <v>-1405</v>
      </c>
      <c r="DP18" s="29"/>
      <c r="DQ18" s="29">
        <f>IF(VLOOKUP(CONCATENATE($DI$6," ",DQ$9),'-RÅDATA_KVARTAL-'!$A$5:$DO$385,17,FALSE)&lt;&gt;0,VLOOKUP(CONCATENATE($DI$6," ",DQ$9),'-RÅDATA_KVARTAL-'!$A$5:$DO$385,17,FALSE),"")</f>
        <v>-614</v>
      </c>
      <c r="DR18" s="29"/>
      <c r="DS18" s="29">
        <f>IF(VLOOKUP(CONCATENATE($DI$6," ",DS$9),'-RÅDATA_KVARTAL-'!$A$5:$DO$385,17,FALSE)&lt;&gt;0,VLOOKUP(CONCATENATE($DI$6," ",DS$9),'-RÅDATA_KVARTAL-'!$A$5:$DO$385,17,FALSE),"")</f>
        <v>-985</v>
      </c>
      <c r="DT18" s="29"/>
      <c r="DU18" s="29" t="str">
        <f>IF(VLOOKUP(CONCATENATE($DI$6," ",DU$9),'-RÅDATA_KVARTAL-'!$A$5:$DO$385,17,FALSE)&lt;&gt;0,VLOOKUP(CONCATENATE($DI$6," ",DU$9),'-RÅDATA_KVARTAL-'!$A$5:$DO$385,17,FALSE),"")</f>
        <v/>
      </c>
      <c r="DV18" s="29"/>
      <c r="DW18" s="29" t="str">
        <f>IF(VLOOKUP(CONCATENATE($DI$6," ",DW$9),'-RÅDATA_KVARTAL-'!$A$5:$DO$385,17,FALSE)&lt;&gt;0,VLOOKUP(CONCATENATE($DI$6," ",DW$9),'-RÅDATA_KVARTAL-'!$A$5:$DO$385,17,FALSE),"")</f>
        <v/>
      </c>
      <c r="DX18" s="29"/>
      <c r="DY18" s="29" t="str">
        <f>IF(VLOOKUP(CONCATENATE($DI$6," ",DY$9),'-RÅDATA_KVARTAL-'!$A$5:$DO$385,17,FALSE)&lt;&gt;0,VLOOKUP(CONCATENATE($DI$6," ",DY$9),'-RÅDATA_KVARTAL-'!$A$5:$DO$385,17,FALSE),"")</f>
        <v/>
      </c>
      <c r="DZ18" s="29"/>
      <c r="EA18" s="29" t="str">
        <f>IF(VLOOKUP(CONCATENATE($DI$6," ",EA$9),'-RÅDATA_KVARTAL-'!$A$5:$DO$385,17,FALSE)&lt;&gt;0,VLOOKUP(CONCATENATE($DI$6," ",EA$9),'-RÅDATA_KVARTAL-'!$A$5:$DO$385,17,FALSE),"")</f>
        <v/>
      </c>
      <c r="EB18" s="29"/>
      <c r="EC18" s="29" t="str">
        <f>IF(VLOOKUP(CONCATENATE($DI$6," ",EC$9),'-RÅDATA_KVARTAL-'!$A$5:$DO$385,17,FALSE)&lt;&gt;0,VLOOKUP(CONCATENATE($DI$6," ",EC$9),'-RÅDATA_KVARTAL-'!$A$5:$DO$385,17,FALSE),"")</f>
        <v/>
      </c>
      <c r="ED18" s="29"/>
      <c r="EE18" s="29" t="str">
        <f>IF(VLOOKUP(CONCATENATE($DI$6," ",EE$9),'-RÅDATA_KVARTAL-'!$A$5:$DO$385,17,FALSE)&lt;&gt;0,VLOOKUP(CONCATENATE($DI$6," ",EE$9),'-RÅDATA_KVARTAL-'!$A$5:$DO$385,17,FALSE),"")</f>
        <v/>
      </c>
      <c r="EF18" s="29"/>
      <c r="EG18" s="29">
        <f>IF(VLOOKUP(CONCATENATE($DI$6," ",EG$9),'-RÅDATA_KVARTAL-'!$A$5:$DO$385,17,FALSE)&lt;&gt;0,VLOOKUP(CONCATENATE($DI$6," ",EG$9),'-RÅDATA_KVARTAL-'!$A$5:$DO$385,17,FALSE),"")</f>
        <v>-4050</v>
      </c>
      <c r="EH18" s="93"/>
      <c r="EI18" s="93"/>
      <c r="EJ18" s="29" t="str">
        <f>IF(VLOOKUP(CONCATENATE($EJ$6," ",EJ$9),'-RÅDATA_KVARTAL-'!$A$5:$DO$385,17,FALSE)&lt;&gt;0,VLOOKUP(CONCATENATE($EJ$6," ",EJ$9),'-RÅDATA_KVARTAL-'!$A$5:$DO$385,17,FALSE),"")</f>
        <v/>
      </c>
      <c r="EK18" s="29"/>
      <c r="EL18" s="29" t="str">
        <f>IF(VLOOKUP(CONCATENATE($EJ$6," ",EL$9),'-RÅDATA_KVARTAL-'!$A$5:$DO$385,17,FALSE)&lt;&gt;0,VLOOKUP(CONCATENATE($EJ$6," ",EL$9),'-RÅDATA_KVARTAL-'!$A$5:$DO$385,17,FALSE),"")</f>
        <v/>
      </c>
      <c r="EM18" s="29"/>
      <c r="EN18" s="29" t="str">
        <f>IF(VLOOKUP(CONCATENATE($EJ$6," ",EN$9),'-RÅDATA_KVARTAL-'!$A$5:$DO$385,17,FALSE)&lt;&gt;0,VLOOKUP(CONCATENATE($EJ$6," ",EN$9),'-RÅDATA_KVARTAL-'!$A$5:$DO$385,17,FALSE),"")</f>
        <v/>
      </c>
      <c r="EO18" s="29"/>
      <c r="EP18" s="29" t="str">
        <f>IF(VLOOKUP(CONCATENATE($EJ$6," ",EP$9),'-RÅDATA_KVARTAL-'!$A$5:$DO$385,17,FALSE)&lt;&gt;0,VLOOKUP(CONCATENATE($EJ$6," ",EP$9),'-RÅDATA_KVARTAL-'!$A$5:$DO$385,17,FALSE),"")</f>
        <v/>
      </c>
      <c r="EQ18" s="29"/>
      <c r="ER18" s="29" t="str">
        <f>IF(VLOOKUP(CONCATENATE($EJ$6," ",ER$9),'-RÅDATA_KVARTAL-'!$A$5:$DO$385,17,FALSE)&lt;&gt;0,VLOOKUP(CONCATENATE($EJ$6," ",ER$9),'-RÅDATA_KVARTAL-'!$A$5:$DO$385,17,FALSE),"")</f>
        <v/>
      </c>
      <c r="ES18" s="29"/>
      <c r="ET18" s="29" t="str">
        <f>IF(VLOOKUP(CONCATENATE($EJ$6," ",ET$9),'-RÅDATA_KVARTAL-'!$A$5:$DO$385,17,FALSE)&lt;&gt;0,VLOOKUP(CONCATENATE($EJ$6," ",ET$9),'-RÅDATA_KVARTAL-'!$A$5:$DO$385,17,FALSE),"")</f>
        <v/>
      </c>
      <c r="EU18" s="29"/>
      <c r="EV18" s="29" t="str">
        <f>IF(VLOOKUP(CONCATENATE($EJ$6," ",EV$9),'-RÅDATA_KVARTAL-'!$A$5:$DO$385,17,FALSE)&lt;&gt;0,VLOOKUP(CONCATENATE($EJ$6," ",EV$9),'-RÅDATA_KVARTAL-'!$A$5:$DO$385,17,FALSE),"")</f>
        <v/>
      </c>
      <c r="EW18" s="29"/>
      <c r="EX18" s="29" t="str">
        <f>IF(VLOOKUP(CONCATENATE($EJ$6," ",EX$9),'-RÅDATA_KVARTAL-'!$A$5:$DO$385,17,FALSE)&lt;&gt;0,VLOOKUP(CONCATENATE($EJ$6," ",EX$9),'-RÅDATA_KVARTAL-'!$A$5:$DO$385,17,FALSE),"")</f>
        <v/>
      </c>
      <c r="EY18" s="29"/>
      <c r="EZ18" s="29" t="str">
        <f>IF(VLOOKUP(CONCATENATE($EJ$6," ",EZ$9),'-RÅDATA_KVARTAL-'!$A$5:$DO$385,17,FALSE)&lt;&gt;0,VLOOKUP(CONCATENATE($EJ$6," ",EZ$9),'-RÅDATA_KVARTAL-'!$A$5:$DO$385,17,FALSE),"")</f>
        <v/>
      </c>
      <c r="FA18" s="29"/>
      <c r="FB18" s="29" t="str">
        <f>IF(VLOOKUP(CONCATENATE($EJ$6," ",FB$9),'-RÅDATA_KVARTAL-'!$A$5:$DO$385,17,FALSE)&lt;&gt;0,VLOOKUP(CONCATENATE($EJ$6," ",FB$9),'-RÅDATA_KVARTAL-'!$A$5:$DO$385,17,FALSE),"")</f>
        <v/>
      </c>
      <c r="FC18" s="29"/>
      <c r="FD18" s="29" t="str">
        <f>IF(VLOOKUP(CONCATENATE($EJ$6," ",FD$9),'-RÅDATA_KVARTAL-'!$A$5:$DO$385,17,FALSE)&lt;&gt;0,VLOOKUP(CONCATENATE($EJ$6," ",FD$9),'-RÅDATA_KVARTAL-'!$A$5:$DO$385,17,FALSE),"")</f>
        <v/>
      </c>
      <c r="FE18" s="29"/>
      <c r="FF18" s="29" t="str">
        <f>IF(VLOOKUP(CONCATENATE($EJ$6," ",FF$9),'-RÅDATA_KVARTAL-'!$A$5:$DO$385,17,FALSE)&lt;&gt;0,VLOOKUP(CONCATENATE($EJ$6," ",FF$9),'-RÅDATA_KVARTAL-'!$A$5:$DO$385,17,FALSE),"")</f>
        <v/>
      </c>
      <c r="FG18" s="29"/>
      <c r="FH18" s="29" t="str">
        <f>IF(VLOOKUP(CONCATENATE($EJ$6," ",FH$9),'-RÅDATA_KVARTAL-'!$A$5:$DO$385,17,FALSE)&lt;&gt;0,VLOOKUP(CONCATENATE($EJ$6," ",FH$9),'-RÅDATA_KVARTAL-'!$A$5:$DO$385,17,FALSE),"")</f>
        <v/>
      </c>
      <c r="FI18" s="93"/>
      <c r="FJ18" s="93"/>
      <c r="FK18" s="29" t="str">
        <f>IF(VLOOKUP(CONCATENATE($FK$6," ",FK$9),'-RÅDATA_KVARTAL-'!$A$5:$DO$385,17,FALSE)&lt;&gt;0,VLOOKUP(CONCATENATE($FK$6," ",FK$9),'-RÅDATA_KVARTAL-'!$A$5:$DO$385,17,FALSE),"")</f>
        <v/>
      </c>
      <c r="FL18" s="29"/>
      <c r="FM18" s="29" t="str">
        <f>IF(VLOOKUP(CONCATENATE($FK$6," ",FM$9),'-RÅDATA_KVARTAL-'!$A$5:$DO$385,17,FALSE)&lt;&gt;0,VLOOKUP(CONCATENATE($FK$6," ",FM$9),'-RÅDATA_KVARTAL-'!$A$5:$DO$385,17,FALSE),"")</f>
        <v/>
      </c>
      <c r="FN18" s="29"/>
      <c r="FO18" s="29" t="str">
        <f>IF(VLOOKUP(CONCATENATE($FK$6," ",FO$9),'-RÅDATA_KVARTAL-'!$A$5:$DO$385,17,FALSE)&lt;&gt;0,VLOOKUP(CONCATENATE($FK$6," ",FO$9),'-RÅDATA_KVARTAL-'!$A$5:$DO$385,17,FALSE),"")</f>
        <v/>
      </c>
      <c r="FP18" s="29"/>
      <c r="FQ18" s="29" t="str">
        <f>IF(VLOOKUP(CONCATENATE($FK$6," ",FQ$9),'-RÅDATA_KVARTAL-'!$A$5:$DO$385,17,FALSE)&lt;&gt;0,VLOOKUP(CONCATENATE($FK$6," ",FQ$9),'-RÅDATA_KVARTAL-'!$A$5:$DO$385,17,FALSE),"")</f>
        <v/>
      </c>
      <c r="FR18" s="29"/>
      <c r="FS18" s="29" t="str">
        <f>IF(VLOOKUP(CONCATENATE($FK$6," ",FS$9),'-RÅDATA_KVARTAL-'!$A$5:$DO$385,17,FALSE)&lt;&gt;0,VLOOKUP(CONCATENATE($FK$6," ",FS$9),'-RÅDATA_KVARTAL-'!$A$5:$DO$385,17,FALSE),"")</f>
        <v/>
      </c>
      <c r="FT18" s="29"/>
      <c r="FU18" s="29" t="str">
        <f>IF(VLOOKUP(CONCATENATE($FK$6," ",FU$9),'-RÅDATA_KVARTAL-'!$A$5:$DO$385,17,FALSE)&lt;&gt;0,VLOOKUP(CONCATENATE($FK$6," ",FU$9),'-RÅDATA_KVARTAL-'!$A$5:$DO$385,17,FALSE),"")</f>
        <v/>
      </c>
      <c r="FV18" s="29"/>
      <c r="FW18" s="29" t="str">
        <f>IF(VLOOKUP(CONCATENATE($FK$6," ",FW$9),'-RÅDATA_KVARTAL-'!$A$5:$DO$385,17,FALSE)&lt;&gt;0,VLOOKUP(CONCATENATE($FK$6," ",FW$9),'-RÅDATA_KVARTAL-'!$A$5:$DO$385,17,FALSE),"")</f>
        <v/>
      </c>
      <c r="FX18" s="29"/>
      <c r="FY18" s="29" t="str">
        <f>IF(VLOOKUP(CONCATENATE($FK$6," ",FY$9),'-RÅDATA_KVARTAL-'!$A$5:$DO$385,17,FALSE)&lt;&gt;0,VLOOKUP(CONCATENATE($FK$6," ",FY$9),'-RÅDATA_KVARTAL-'!$A$5:$DO$385,17,FALSE),"")</f>
        <v/>
      </c>
      <c r="FZ18" s="29"/>
      <c r="GA18" s="29" t="str">
        <f>IF(VLOOKUP(CONCATENATE($FK$6," ",GA$9),'-RÅDATA_KVARTAL-'!$A$5:$DO$385,17,FALSE)&lt;&gt;0,VLOOKUP(CONCATENATE($FK$6," ",GA$9),'-RÅDATA_KVARTAL-'!$A$5:$DO$385,17,FALSE),"")</f>
        <v/>
      </c>
      <c r="GB18" s="29"/>
      <c r="GC18" s="29" t="str">
        <f>IF(VLOOKUP(CONCATENATE($FK$6," ",GC$9),'-RÅDATA_KVARTAL-'!$A$5:$DO$385,17,FALSE)&lt;&gt;0,VLOOKUP(CONCATENATE($FK$6," ",GC$9),'-RÅDATA_KVARTAL-'!$A$5:$DO$385,17,FALSE),"")</f>
        <v/>
      </c>
      <c r="GD18" s="29"/>
      <c r="GE18" s="29" t="str">
        <f>IF(VLOOKUP(CONCATENATE($FK$6," ",GE$9),'-RÅDATA_KVARTAL-'!$A$5:$DO$385,17,FALSE)&lt;&gt;0,VLOOKUP(CONCATENATE($FK$6," ",GE$9),'-RÅDATA_KVARTAL-'!$A$5:$DO$385,17,FALSE),"")</f>
        <v/>
      </c>
      <c r="GF18" s="29"/>
      <c r="GG18" s="29" t="str">
        <f>IF(VLOOKUP(CONCATENATE($FK$6," ",GG$9),'-RÅDATA_KVARTAL-'!$A$5:$DO$385,17,FALSE)&lt;&gt;0,VLOOKUP(CONCATENATE($FK$6," ",GG$9),'-RÅDATA_KVARTAL-'!$A$5:$DO$385,17,FALSE),"")</f>
        <v/>
      </c>
      <c r="GH18" s="29"/>
      <c r="GI18" s="29" t="str">
        <f>IF(VLOOKUP(CONCATENATE($FK$6," ",GI$9),'-RÅDATA_KVARTAL-'!$A$5:$DO$385,17,FALSE)&lt;&gt;0,VLOOKUP(CONCATENATE($FK$6," ",GI$9),'-RÅDATA_KVARTAL-'!$A$5:$DO$385,17,FALSE),"")</f>
        <v/>
      </c>
      <c r="GJ18" s="93"/>
      <c r="GK18" s="93"/>
      <c r="GL18" s="29" t="str">
        <f>IF(VLOOKUP(CONCATENATE($GL$6," ",GL$9),'-RÅDATA_KVARTAL-'!$A$5:$DO$385,17,FALSE)&lt;&gt;0,VLOOKUP(CONCATENATE($GL$6," ",GL$9),'-RÅDATA_KVARTAL-'!$A$5:$DO$385,17,FALSE),"")</f>
        <v/>
      </c>
      <c r="GM18" s="29"/>
      <c r="GN18" s="29" t="str">
        <f>IF(VLOOKUP(CONCATENATE($GL$6," ",GN$9),'-RÅDATA_KVARTAL-'!$A$5:$DO$385,17,FALSE)&lt;&gt;0,VLOOKUP(CONCATENATE($GL$6," ",GN$9),'-RÅDATA_KVARTAL-'!$A$5:$DO$385,17,FALSE),"")</f>
        <v/>
      </c>
      <c r="GO18" s="29"/>
      <c r="GP18" s="29" t="str">
        <f>IF(VLOOKUP(CONCATENATE($GL$6," ",GP$9),'-RÅDATA_KVARTAL-'!$A$5:$DO$385,17,FALSE)&lt;&gt;0,VLOOKUP(CONCATENATE($GL$6," ",GP$9),'-RÅDATA_KVARTAL-'!$A$5:$DO$385,17,FALSE),"")</f>
        <v/>
      </c>
      <c r="GQ18" s="29"/>
      <c r="GR18" s="29" t="str">
        <f>IF(VLOOKUP(CONCATENATE($GL$6," ",GR$9),'-RÅDATA_KVARTAL-'!$A$5:$DO$385,17,FALSE)&lt;&gt;0,VLOOKUP(CONCATENATE($GL$6," ",GR$9),'-RÅDATA_KVARTAL-'!$A$5:$DO$385,17,FALSE),"")</f>
        <v/>
      </c>
      <c r="GS18" s="29"/>
      <c r="GT18" s="29" t="str">
        <f>IF(VLOOKUP(CONCATENATE($GL$6," ",GT$9),'-RÅDATA_KVARTAL-'!$A$5:$DO$385,17,FALSE)&lt;&gt;0,VLOOKUP(CONCATENATE($GL$6," ",GT$9),'-RÅDATA_KVARTAL-'!$A$5:$DO$385,17,FALSE),"")</f>
        <v/>
      </c>
      <c r="GU18" s="29"/>
      <c r="GV18" s="29" t="str">
        <f>IF(VLOOKUP(CONCATENATE($GL$6," ",GV$9),'-RÅDATA_KVARTAL-'!$A$5:$DO$385,17,FALSE)&lt;&gt;0,VLOOKUP(CONCATENATE($GL$6," ",GV$9),'-RÅDATA_KVARTAL-'!$A$5:$DO$385,17,FALSE),"")</f>
        <v/>
      </c>
      <c r="GW18" s="29"/>
      <c r="GX18" s="29" t="str">
        <f>IF(VLOOKUP(CONCATENATE($GL$6," ",GX$9),'-RÅDATA_KVARTAL-'!$A$5:$DO$385,17,FALSE)&lt;&gt;0,VLOOKUP(CONCATENATE($GL$6," ",GX$9),'-RÅDATA_KVARTAL-'!$A$5:$DO$385,17,FALSE),"")</f>
        <v/>
      </c>
      <c r="GY18" s="29"/>
      <c r="GZ18" s="29" t="str">
        <f>IF(VLOOKUP(CONCATENATE($GL$6," ",GZ$9),'-RÅDATA_KVARTAL-'!$A$5:$DO$385,17,FALSE)&lt;&gt;0,VLOOKUP(CONCATENATE($GL$6," ",GZ$9),'-RÅDATA_KVARTAL-'!$A$5:$DO$385,17,FALSE),"")</f>
        <v/>
      </c>
      <c r="HA18" s="29"/>
      <c r="HB18" s="29" t="str">
        <f>IF(VLOOKUP(CONCATENATE($GL$6," ",HB$9),'-RÅDATA_KVARTAL-'!$A$5:$DO$385,17,FALSE)&lt;&gt;0,VLOOKUP(CONCATENATE($GL$6," ",HB$9),'-RÅDATA_KVARTAL-'!$A$5:$DO$385,17,FALSE),"")</f>
        <v/>
      </c>
      <c r="HC18" s="29"/>
      <c r="HD18" s="29" t="str">
        <f>IF(VLOOKUP(CONCATENATE($GL$6," ",HD$9),'-RÅDATA_KVARTAL-'!$A$5:$DO$385,17,FALSE)&lt;&gt;0,VLOOKUP(CONCATENATE($GL$6," ",HD$9),'-RÅDATA_KVARTAL-'!$A$5:$DO$385,17,FALSE),"")</f>
        <v/>
      </c>
      <c r="HE18" s="29"/>
      <c r="HF18" s="29" t="str">
        <f>IF(VLOOKUP(CONCATENATE($GL$6," ",HF$9),'-RÅDATA_KVARTAL-'!$A$5:$DO$385,17,FALSE)&lt;&gt;0,VLOOKUP(CONCATENATE($GL$6," ",HF$9),'-RÅDATA_KVARTAL-'!$A$5:$DO$385,17,FALSE),"")</f>
        <v/>
      </c>
      <c r="HG18" s="29"/>
      <c r="HH18" s="29" t="str">
        <f>IF(VLOOKUP(CONCATENATE($GL$6," ",HH$9),'-RÅDATA_KVARTAL-'!$A$5:$DO$385,17,FALSE)&lt;&gt;0,VLOOKUP(CONCATENATE($GL$6," ",HH$9),'-RÅDATA_KVARTAL-'!$A$5:$DO$385,17,FALSE),"")</f>
        <v/>
      </c>
      <c r="HI18" s="29"/>
      <c r="HJ18" s="29" t="str">
        <f>IF(VLOOKUP(CONCATENATE($GL$6," ",HJ$9),'-RÅDATA_KVARTAL-'!$A$5:$DO$385,17,FALSE)&lt;&gt;0,VLOOKUP(CONCATENATE($GL$6," ",HJ$9),'-RÅDATA_KVARTAL-'!$A$5:$DO$385,17,FALSE),"")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",E$9),'-RÅDATA_KVARTAL-'!$A$5:$DO$385,21,FALSE)&lt;&gt;0,VLOOKUP(CONCATENATE($E$6," ",E$9),'-RÅDATA_KVARTAL-'!$A$5:$DO$385,21,FALSE),"")</f>
        <v>37403</v>
      </c>
      <c r="F20" s="37"/>
      <c r="G20" s="37">
        <f>IF(VLOOKUP(CONCATENATE($E$6," ",G$9),'-RÅDATA_KVARTAL-'!$A$5:$DO$385,21,FALSE)&lt;&gt;0,VLOOKUP(CONCATENATE($E$6," ",G$9),'-RÅDATA_KVARTAL-'!$A$5:$DO$385,21,FALSE),"")</f>
        <v>34174</v>
      </c>
      <c r="H20" s="37"/>
      <c r="I20" s="37">
        <f>IF(VLOOKUP(CONCATENATE($E$6," ",I$9),'-RÅDATA_KVARTAL-'!$A$5:$DO$385,21,FALSE)&lt;&gt;0,VLOOKUP(CONCATENATE($E$6," ",I$9),'-RÅDATA_KVARTAL-'!$A$5:$DO$385,21,FALSE),"")</f>
        <v>36770</v>
      </c>
      <c r="J20" s="37"/>
      <c r="K20" s="37">
        <f>IF(VLOOKUP(CONCATENATE($E$6," ",K$9),'-RÅDATA_KVARTAL-'!$A$5:$DO$385,21,FALSE)&lt;&gt;0,VLOOKUP(CONCATENATE($E$6," ",K$9),'-RÅDATA_KVARTAL-'!$A$5:$DO$385,21,FALSE),"")</f>
        <v>36638</v>
      </c>
      <c r="L20" s="37"/>
      <c r="M20" s="37">
        <f>IF(VLOOKUP(CONCATENATE($E$6," ",M$9),'-RÅDATA_KVARTAL-'!$A$5:$DO$385,21,FALSE)&lt;&gt;0,VLOOKUP(CONCATENATE($E$6," ",M$9),'-RÅDATA_KVARTAL-'!$A$5:$DO$385,21,FALSE),"")</f>
        <v>37433</v>
      </c>
      <c r="N20" s="37"/>
      <c r="O20" s="37">
        <f>IF(VLOOKUP(CONCATENATE($E$6," ",O$9),'-RÅDATA_KVARTAL-'!$A$5:$DO$385,21,FALSE)&lt;&gt;0,VLOOKUP(CONCATENATE($E$6," ",O$9),'-RÅDATA_KVARTAL-'!$A$5:$DO$385,21,FALSE),"")</f>
        <v>35176</v>
      </c>
      <c r="P20" s="37"/>
      <c r="Q20" s="37">
        <f>IF(VLOOKUP(CONCATENATE($E$6," ",Q$9),'-RÅDATA_KVARTAL-'!$A$5:$DO$385,21,FALSE)&lt;&gt;0,VLOOKUP(CONCATENATE($E$6," ",Q$9),'-RÅDATA_KVARTAL-'!$A$5:$DO$385,21,FALSE),"")</f>
        <v>34468</v>
      </c>
      <c r="R20" s="37"/>
      <c r="S20" s="37">
        <f>IF(VLOOKUP(CONCATENATE($E$6," ",S$9),'-RÅDATA_KVARTAL-'!$A$5:$DO$385,21,FALSE)&lt;&gt;0,VLOOKUP(CONCATENATE($E$6," ",S$9),'-RÅDATA_KVARTAL-'!$A$5:$DO$385,21,FALSE),"")</f>
        <v>37315</v>
      </c>
      <c r="T20" s="37"/>
      <c r="U20" s="37">
        <f>IF(VLOOKUP(CONCATENATE($E$6," ",U$9),'-RÅDATA_KVARTAL-'!$A$5:$DO$385,21,FALSE)&lt;&gt;0,VLOOKUP(CONCATENATE($E$6," ",U$9),'-RÅDATA_KVARTAL-'!$A$5:$DO$385,21,FALSE),"")</f>
        <v>36941</v>
      </c>
      <c r="V20" s="37"/>
      <c r="W20" s="37">
        <f>IF(VLOOKUP(CONCATENATE($E$6," ",W$9),'-RÅDATA_KVARTAL-'!$A$5:$DO$385,21,FALSE)&lt;&gt;0,VLOOKUP(CONCATENATE($E$6," ",W$9),'-RÅDATA_KVARTAL-'!$A$5:$DO$385,21,FALSE),"")</f>
        <v>38654</v>
      </c>
      <c r="X20" s="37"/>
      <c r="Y20" s="37">
        <f>IF(VLOOKUP(CONCATENATE($E$6," ",Y$9),'-RÅDATA_KVARTAL-'!$A$5:$DO$385,21,FALSE)&lt;&gt;0,VLOOKUP(CONCATENATE($E$6," ",Y$9),'-RÅDATA_KVARTAL-'!$A$5:$DO$385,21,FALSE),"")</f>
        <v>37101</v>
      </c>
      <c r="Z20" s="37"/>
      <c r="AA20" s="37">
        <f>IF(VLOOKUP(CONCATENATE($E$6," ",AA$9),'-RÅDATA_KVARTAL-'!$A$5:$DO$385,21,FALSE)&lt;&gt;0,VLOOKUP(CONCATENATE($E$6," ",AA$9),'-RÅDATA_KVARTAL-'!$A$5:$DO$385,21,FALSE),"")</f>
        <v>37588</v>
      </c>
      <c r="AB20" s="37"/>
      <c r="AC20" s="37">
        <f>IF(VLOOKUP(CONCATENATE($E$6," ",AC$9),'-RÅDATA_KVARTAL-'!$A$5:$DO$385,21,FALSE)&lt;&gt;0,VLOOKUP(CONCATENATE($E$6," ",AC$9),'-RÅDATA_KVARTAL-'!$A$5:$DO$385,21,FALSE),"")</f>
        <v>439661</v>
      </c>
      <c r="AD20" s="104"/>
      <c r="AE20" s="104"/>
      <c r="AF20" s="37">
        <f>IF(VLOOKUP(CONCATENATE($AF$6," ",AF$9),'-RÅDATA_KVARTAL-'!$A$5:$DO$385,21,FALSE)&lt;&gt;0,VLOOKUP(CONCATENATE($AF$6," ",AF$9),'-RÅDATA_KVARTAL-'!$A$5:$DO$385,21,FALSE),"")</f>
        <v>40366</v>
      </c>
      <c r="AG20" s="37"/>
      <c r="AH20" s="37">
        <f>IF(VLOOKUP(CONCATENATE($AF$6," ",AH$9),'-RÅDATA_KVARTAL-'!$A$5:$DO$385,21,FALSE)&lt;&gt;0,VLOOKUP(CONCATENATE($AF$6," ",AH$9),'-RÅDATA_KVARTAL-'!$A$5:$DO$385,21,FALSE),"")</f>
        <v>37143</v>
      </c>
      <c r="AI20" s="37"/>
      <c r="AJ20" s="37">
        <f>IF(VLOOKUP(CONCATENATE($AF$6," ",AJ$9),'-RÅDATA_KVARTAL-'!$A$5:$DO$385,21,FALSE)&lt;&gt;0,VLOOKUP(CONCATENATE($AF$6," ",AJ$9),'-RÅDATA_KVARTAL-'!$A$5:$DO$385,21,FALSE),"")</f>
        <v>40995</v>
      </c>
      <c r="AK20" s="37"/>
      <c r="AL20" s="37">
        <f>IF(VLOOKUP(CONCATENATE($AF$6," ",AL$9),'-RÅDATA_KVARTAL-'!$A$5:$DO$385,21,FALSE)&lt;&gt;0,VLOOKUP(CONCATENATE($AF$6," ",AL$9),'-RÅDATA_KVARTAL-'!$A$5:$DO$385,21,FALSE),"")</f>
        <v>38853</v>
      </c>
      <c r="AM20" s="37"/>
      <c r="AN20" s="37">
        <f>IF(VLOOKUP(CONCATENATE($AF$6," ",AN$9),'-RÅDATA_KVARTAL-'!$A$5:$DO$385,21,FALSE)&lt;&gt;0,VLOOKUP(CONCATENATE($AF$6," ",AN$9),'-RÅDATA_KVARTAL-'!$A$5:$DO$385,21,FALSE),"")</f>
        <v>40407</v>
      </c>
      <c r="AO20" s="37"/>
      <c r="AP20" s="37">
        <f>IF(VLOOKUP(CONCATENATE($AF$6," ",AP$9),'-RÅDATA_KVARTAL-'!$A$5:$DO$385,21,FALSE)&lt;&gt;0,VLOOKUP(CONCATENATE($AF$6," ",AP$9),'-RÅDATA_KVARTAL-'!$A$5:$DO$385,21,FALSE),"")</f>
        <v>38047</v>
      </c>
      <c r="AQ20" s="37"/>
      <c r="AR20" s="37">
        <f>IF(VLOOKUP(CONCATENATE($AF$6," ",AR$9),'-RÅDATA_KVARTAL-'!$A$5:$DO$385,21,FALSE)&lt;&gt;0,VLOOKUP(CONCATENATE($AF$6," ",AR$9),'-RÅDATA_KVARTAL-'!$A$5:$DO$385,21,FALSE),"")</f>
        <v>36525</v>
      </c>
      <c r="AS20" s="37"/>
      <c r="AT20" s="37">
        <f>IF(VLOOKUP(CONCATENATE($AF$6," ",AT$9),'-RÅDATA_KVARTAL-'!$A$5:$DO$385,21,FALSE)&lt;&gt;0,VLOOKUP(CONCATENATE($AF$6," ",AT$9),'-RÅDATA_KVARTAL-'!$A$5:$DO$385,21,FALSE),"")</f>
        <v>38804</v>
      </c>
      <c r="AU20" s="37"/>
      <c r="AV20" s="37">
        <f>IF(VLOOKUP(CONCATENATE($AF$6," ",AV$9),'-RÅDATA_KVARTAL-'!$A$5:$DO$385,21,FALSE)&lt;&gt;0,VLOOKUP(CONCATENATE($AF$6," ",AV$9),'-RÅDATA_KVARTAL-'!$A$5:$DO$385,21,FALSE),"")</f>
        <v>40449</v>
      </c>
      <c r="AW20" s="37"/>
      <c r="AX20" s="37">
        <f>IF(VLOOKUP(CONCATENATE($AF$6," ",AX$9),'-RÅDATA_KVARTAL-'!$A$5:$DO$385,21,FALSE)&lt;&gt;0,VLOOKUP(CONCATENATE($AF$6," ",AX$9),'-RÅDATA_KVARTAL-'!$A$5:$DO$385,21,FALSE),"")</f>
        <v>41697</v>
      </c>
      <c r="AY20" s="37"/>
      <c r="AZ20" s="37">
        <f>IF(VLOOKUP(CONCATENATE($AF$6," ",AZ$9),'-RÅDATA_KVARTAL-'!$A$5:$DO$385,21,FALSE)&lt;&gt;0,VLOOKUP(CONCATENATE($AF$6," ",AZ$9),'-RÅDATA_KVARTAL-'!$A$5:$DO$385,21,FALSE),"")</f>
        <v>39304</v>
      </c>
      <c r="BA20" s="37"/>
      <c r="BB20" s="37">
        <f>IF(VLOOKUP(CONCATENATE($AF$6," ",BB$9),'-RÅDATA_KVARTAL-'!$A$5:$DO$385,21,FALSE)&lt;&gt;0,VLOOKUP(CONCATENATE($AF$6," ",BB$9),'-RÅDATA_KVARTAL-'!$A$5:$DO$385,21,FALSE),"")</f>
        <v>39902</v>
      </c>
      <c r="BC20" s="37"/>
      <c r="BD20" s="37">
        <f>IF(VLOOKUP(CONCATENATE($AF$6," ",BD$9),'-RÅDATA_KVARTAL-'!$A$5:$DO$385,21,FALSE)&lt;&gt;0,VLOOKUP(CONCATENATE($AF$6," ",BD$9),'-RÅDATA_KVARTAL-'!$A$5:$DO$385,21,FALSE),"")</f>
        <v>472492</v>
      </c>
      <c r="BE20" s="104"/>
      <c r="BF20" s="104"/>
      <c r="BG20" s="37">
        <f>IF(VLOOKUP(CONCATENATE($BG$6," ",BG$9),'-RÅDATA_KVARTAL-'!$A$5:$DO$385,21,FALSE)&lt;&gt;0,VLOOKUP(CONCATENATE($BG$6," ",BG$9),'-RÅDATA_KVARTAL-'!$A$5:$DO$385,21,FALSE),"")</f>
        <v>41005</v>
      </c>
      <c r="BH20" s="37"/>
      <c r="BI20" s="37">
        <f>IF(VLOOKUP(CONCATENATE($BG$6," ",BI$9),'-RÅDATA_KVARTAL-'!$A$5:$DO$385,21,FALSE)&lt;&gt;0,VLOOKUP(CONCATENATE($BG$6," ",BI$9),'-RÅDATA_KVARTAL-'!$A$5:$DO$385,21,FALSE),"")</f>
        <v>37783</v>
      </c>
      <c r="BJ20" s="37"/>
      <c r="BK20" s="37">
        <f>IF(VLOOKUP(CONCATENATE($BG$6," ",BK$9),'-RÅDATA_KVARTAL-'!$A$5:$DO$385,21,FALSE)&lt;&gt;0,VLOOKUP(CONCATENATE($BG$6," ",BK$9),'-RÅDATA_KVARTAL-'!$A$5:$DO$385,21,FALSE),"")</f>
        <v>41649</v>
      </c>
      <c r="BL20" s="37"/>
      <c r="BM20" s="37">
        <f>IF(VLOOKUP(CONCATENATE($BG$6," ",BM$9),'-RÅDATA_KVARTAL-'!$A$5:$DO$385,21,FALSE)&lt;&gt;0,VLOOKUP(CONCATENATE($BG$6," ",BM$9),'-RÅDATA_KVARTAL-'!$A$5:$DO$385,21,FALSE),"")</f>
        <v>38698</v>
      </c>
      <c r="BN20" s="37"/>
      <c r="BO20" s="37">
        <f>IF(VLOOKUP(CONCATENATE($BG$6," ",BO$9),'-RÅDATA_KVARTAL-'!$A$5:$DO$385,21,FALSE)&lt;&gt;0,VLOOKUP(CONCATENATE($BG$6," ",BO$9),'-RÅDATA_KVARTAL-'!$A$5:$DO$385,21,FALSE),"")</f>
        <v>40399</v>
      </c>
      <c r="BP20" s="37"/>
      <c r="BQ20" s="37">
        <f>IF(VLOOKUP(CONCATENATE($BG$6," ",BQ$9),'-RÅDATA_KVARTAL-'!$A$5:$DO$385,21,FALSE)&lt;&gt;0,VLOOKUP(CONCATENATE($BG$6," ",BQ$9),'-RÅDATA_KVARTAL-'!$A$5:$DO$385,21,FALSE),"")</f>
        <v>38988</v>
      </c>
      <c r="BR20" s="37"/>
      <c r="BS20" s="37">
        <f>IF(VLOOKUP(CONCATENATE($BG$6," ",BS$9),'-RÅDATA_KVARTAL-'!$A$5:$DO$385,21,FALSE)&lt;&gt;0,VLOOKUP(CONCATENATE($BG$6," ",BS$9),'-RÅDATA_KVARTAL-'!$A$5:$DO$385,21,FALSE),"")</f>
        <v>37431</v>
      </c>
      <c r="BT20" s="37"/>
      <c r="BU20" s="37">
        <f>IF(VLOOKUP(CONCATENATE($BG$6," ",BU$9),'-RÅDATA_KVARTAL-'!$A$5:$DO$385,21,FALSE)&lt;&gt;0,VLOOKUP(CONCATENATE($BG$6," ",BU$9),'-RÅDATA_KVARTAL-'!$A$5:$DO$385,21,FALSE),"")</f>
        <v>39279</v>
      </c>
      <c r="BV20" s="37"/>
      <c r="BW20" s="37">
        <f>IF(VLOOKUP(CONCATENATE($BG$6," ",BW$9),'-RÅDATA_KVARTAL-'!$A$5:$DO$385,21,FALSE)&lt;&gt;0,VLOOKUP(CONCATENATE($BG$6," ",BW$9),'-RÅDATA_KVARTAL-'!$A$5:$DO$385,21,FALSE),"")</f>
        <v>40374</v>
      </c>
      <c r="BX20" s="37"/>
      <c r="BY20" s="37">
        <f>IF(VLOOKUP(CONCATENATE($BG$6," ",BY$9),'-RÅDATA_KVARTAL-'!$A$5:$DO$385,21,FALSE)&lt;&gt;0,VLOOKUP(CONCATENATE($BG$6," ",BY$9),'-RÅDATA_KVARTAL-'!$A$5:$DO$385,21,FALSE),"")</f>
        <v>40566</v>
      </c>
      <c r="BZ20" s="37"/>
      <c r="CA20" s="37">
        <f>IF(VLOOKUP(CONCATENATE($BG$6," ",CA$9),'-RÅDATA_KVARTAL-'!$A$5:$DO$385,21,FALSE)&lt;&gt;0,VLOOKUP(CONCATENATE($BG$6," ",CA$9),'-RÅDATA_KVARTAL-'!$A$5:$DO$385,21,FALSE),"")</f>
        <v>39178</v>
      </c>
      <c r="CB20" s="37"/>
      <c r="CC20" s="37">
        <f>IF(VLOOKUP(CONCATENATE($BG$6," ",CC$9),'-RÅDATA_KVARTAL-'!$A$5:$DO$385,21,FALSE)&lt;&gt;0,VLOOKUP(CONCATENATE($BG$6," ",CC$9),'-RÅDATA_KVARTAL-'!$A$5:$DO$385,21,FALSE),"")</f>
        <v>40403</v>
      </c>
      <c r="CD20" s="37"/>
      <c r="CE20" s="37">
        <f>IF(VLOOKUP(CONCATENATE($BG$6," ",CE$9),'-RÅDATA_KVARTAL-'!$A$5:$DO$385,21,FALSE)&lt;&gt;0,VLOOKUP(CONCATENATE($BG$6," ",CE$9),'-RÅDATA_KVARTAL-'!$A$5:$DO$385,21,FALSE),"")</f>
        <v>475753</v>
      </c>
      <c r="CF20" s="104"/>
      <c r="CG20" s="104"/>
      <c r="CH20" s="37">
        <f>IF(VLOOKUP(CONCATENATE($CH$6," ",CH$9),'-RÅDATA_KVARTAL-'!$A$5:$DO$385,21,FALSE)&lt;&gt;0,VLOOKUP(CONCATENATE($CH$6," ",CH$9),'-RÅDATA_KVARTAL-'!$A$5:$DO$385,21,FALSE),"")</f>
        <v>40703</v>
      </c>
      <c r="CI20" s="37"/>
      <c r="CJ20" s="37">
        <f>IF(VLOOKUP(CONCATENATE($CH$6," ",CJ$9),'-RÅDATA_KVARTAL-'!$A$5:$DO$385,21,FALSE)&lt;&gt;0,VLOOKUP(CONCATENATE($CH$6," ",CJ$9),'-RÅDATA_KVARTAL-'!$A$5:$DO$385,21,FALSE),"")</f>
        <v>38743</v>
      </c>
      <c r="CK20" s="37"/>
      <c r="CL20" s="37">
        <f>IF(VLOOKUP(CONCATENATE($CH$6," ",CL$9),'-RÅDATA_KVARTAL-'!$A$5:$DO$385,21,FALSE)&lt;&gt;0,VLOOKUP(CONCATENATE($CH$6," ",CL$9),'-RÅDATA_KVARTAL-'!$A$5:$DO$385,21,FALSE),"")</f>
        <v>40914</v>
      </c>
      <c r="CM20" s="37"/>
      <c r="CN20" s="37">
        <f>IF(VLOOKUP(CONCATENATE($CH$6," ",CN$9),'-RÅDATA_KVARTAL-'!$A$5:$DO$385,21,FALSE)&lt;&gt;0,VLOOKUP(CONCATENATE($CH$6," ",CN$9),'-RÅDATA_KVARTAL-'!$A$5:$DO$385,21,FALSE),"")</f>
        <v>40238</v>
      </c>
      <c r="CO20" s="37"/>
      <c r="CP20" s="37">
        <f>IF(VLOOKUP(CONCATENATE($CH$6," ",CP$9),'-RÅDATA_KVARTAL-'!$A$5:$DO$385,21,FALSE)&lt;&gt;0,VLOOKUP(CONCATENATE($CH$6," ",CP$9),'-RÅDATA_KVARTAL-'!$A$5:$DO$385,21,FALSE),"")</f>
        <v>41129</v>
      </c>
      <c r="CQ20" s="37"/>
      <c r="CR20" s="37">
        <f>IF(VLOOKUP(CONCATENATE($CH$6," ",CR$9),'-RÅDATA_KVARTAL-'!$A$5:$DO$385,21,FALSE)&lt;&gt;0,VLOOKUP(CONCATENATE($CH$6," ",CR$9),'-RÅDATA_KVARTAL-'!$A$5:$DO$385,21,FALSE),"")</f>
        <v>39237</v>
      </c>
      <c r="CS20" s="37"/>
      <c r="CT20" s="37">
        <f>IF(VLOOKUP(CONCATENATE($CH$6," ",CT$9),'-RÅDATA_KVARTAL-'!$A$5:$DO$385,21,FALSE)&lt;&gt;0,VLOOKUP(CONCATENATE($CH$6," ",CT$9),'-RÅDATA_KVARTAL-'!$A$5:$DO$385,21,FALSE),"")</f>
        <v>37100</v>
      </c>
      <c r="CU20" s="37"/>
      <c r="CV20" s="37">
        <f>IF(VLOOKUP(CONCATENATE($CH$6," ",CV$9),'-RÅDATA_KVARTAL-'!$A$5:$DO$385,21,FALSE)&lt;&gt;0,VLOOKUP(CONCATENATE($CH$6," ",CV$9),'-RÅDATA_KVARTAL-'!$A$5:$DO$385,21,FALSE),"")</f>
        <v>40299</v>
      </c>
      <c r="CW20" s="37"/>
      <c r="CX20" s="37">
        <f>IF(VLOOKUP(CONCATENATE($CH$6," ",CX$9),'-RÅDATA_KVARTAL-'!$A$5:$DO$385,21,FALSE)&lt;&gt;0,VLOOKUP(CONCATENATE($CH$6," ",CX$9),'-RÅDATA_KVARTAL-'!$A$5:$DO$385,21,FALSE),"")</f>
        <v>40633</v>
      </c>
      <c r="CY20" s="37"/>
      <c r="CZ20" s="37">
        <f>IF(VLOOKUP(CONCATENATE($CH$6," ",CZ$9),'-RÅDATA_KVARTAL-'!$A$5:$DO$385,21,FALSE)&lt;&gt;0,VLOOKUP(CONCATENATE($CH$6," ",CZ$9),'-RÅDATA_KVARTAL-'!$A$5:$DO$385,21,FALSE),"")</f>
        <v>41090</v>
      </c>
      <c r="DA20" s="37"/>
      <c r="DB20" s="37">
        <f>IF(VLOOKUP(CONCATENATE($CH$6," ",DB$9),'-RÅDATA_KVARTAL-'!$A$5:$DO$385,21,FALSE)&lt;&gt;0,VLOOKUP(CONCATENATE($CH$6," ",DB$9),'-RÅDATA_KVARTAL-'!$A$5:$DO$385,21,FALSE),"")</f>
        <v>39671</v>
      </c>
      <c r="DC20" s="37"/>
      <c r="DD20" s="37">
        <f>IF(VLOOKUP(CONCATENATE($CH$6," ",DD$9),'-RÅDATA_KVARTAL-'!$A$5:$DO$385,21,FALSE)&lt;&gt;0,VLOOKUP(CONCATENATE($CH$6," ",DD$9),'-RÅDATA_KVARTAL-'!$A$5:$DO$385,21,FALSE),"")</f>
        <v>41005</v>
      </c>
      <c r="DE20" s="37"/>
      <c r="DF20" s="37">
        <f>IF(VLOOKUP(CONCATENATE($CH$6," ",DF$9),'-RÅDATA_KVARTAL-'!$A$5:$DO$385,21,FALSE)&lt;&gt;0,VLOOKUP(CONCATENATE($CH$6," ",DF$9),'-RÅDATA_KVARTAL-'!$A$5:$DO$385,21,FALSE),"")</f>
        <v>480762</v>
      </c>
      <c r="DG20" s="104"/>
      <c r="DH20" s="104"/>
      <c r="DI20" s="37">
        <f>IF(VLOOKUP(CONCATENATE($DI$6," ",DI$9),'-RÅDATA_KVARTAL-'!$A$5:$DO$385,21,FALSE)&lt;&gt;0,VLOOKUP(CONCATENATE($DI$6," ",DI$9),'-RÅDATA_KVARTAL-'!$A$5:$DO$385,21,FALSE),"")</f>
        <v>41618</v>
      </c>
      <c r="DJ20" s="37"/>
      <c r="DK20" s="37">
        <f>IF(VLOOKUP(CONCATENATE($DI$6," ",DK$9),'-RÅDATA_KVARTAL-'!$A$5:$DO$385,21,FALSE)&lt;&gt;0,VLOOKUP(CONCATENATE($DI$6," ",DK$9),'-RÅDATA_KVARTAL-'!$A$5:$DO$385,21,FALSE),"")</f>
        <v>38366</v>
      </c>
      <c r="DL20" s="37"/>
      <c r="DM20" s="37">
        <f>IF(VLOOKUP(CONCATENATE($DI$6," ",DM$9),'-RÅDATA_KVARTAL-'!$A$5:$DO$385,21,FALSE)&lt;&gt;0,VLOOKUP(CONCATENATE($DI$6," ",DM$9),'-RÅDATA_KVARTAL-'!$A$5:$DO$385,21,FALSE),"")</f>
        <v>42644</v>
      </c>
      <c r="DN20" s="37"/>
      <c r="DO20" s="37">
        <f>IF(VLOOKUP(CONCATENATE($DI$6," ",DO$9),'-RÅDATA_KVARTAL-'!$A$5:$DO$385,21,FALSE)&lt;&gt;0,VLOOKUP(CONCATENATE($DI$6," ",DO$9),'-RÅDATA_KVARTAL-'!$A$5:$DO$385,21,FALSE),"")</f>
        <v>40155</v>
      </c>
      <c r="DP20" s="37"/>
      <c r="DQ20" s="37">
        <f>IF(VLOOKUP(CONCATENATE($DI$6," ",DQ$9),'-RÅDATA_KVARTAL-'!$A$5:$DO$385,21,FALSE)&lt;&gt;0,VLOOKUP(CONCATENATE($DI$6," ",DQ$9),'-RÅDATA_KVARTAL-'!$A$5:$DO$385,21,FALSE),"")</f>
        <v>41914</v>
      </c>
      <c r="DR20" s="37"/>
      <c r="DS20" s="37">
        <f>IF(VLOOKUP(CONCATENATE($DI$6," ",DS$9),'-RÅDATA_KVARTAL-'!$A$5:$DO$385,21,FALSE)&lt;&gt;0,VLOOKUP(CONCATENATE($DI$6," ",DS$9),'-RÅDATA_KVARTAL-'!$A$5:$DO$385,21,FALSE),"")</f>
        <v>40014</v>
      </c>
      <c r="DT20" s="37"/>
      <c r="DU20" s="37" t="str">
        <f>IF(VLOOKUP(CONCATENATE($DI$6," ",DU$9),'-RÅDATA_KVARTAL-'!$A$5:$DO$385,21,FALSE)&lt;&gt;0,VLOOKUP(CONCATENATE($DI$6," ",DU$9),'-RÅDATA_KVARTAL-'!$A$5:$DO$385,21,FALSE),"")</f>
        <v/>
      </c>
      <c r="DV20" s="37"/>
      <c r="DW20" s="37" t="str">
        <f>IF(VLOOKUP(CONCATENATE($DI$6," ",DW$9),'-RÅDATA_KVARTAL-'!$A$5:$DO$385,21,FALSE)&lt;&gt;0,VLOOKUP(CONCATENATE($DI$6," ",DW$9),'-RÅDATA_KVARTAL-'!$A$5:$DO$385,21,FALSE),"")</f>
        <v/>
      </c>
      <c r="DX20" s="37"/>
      <c r="DY20" s="37" t="str">
        <f>IF(VLOOKUP(CONCATENATE($DI$6," ",DY$9),'-RÅDATA_KVARTAL-'!$A$5:$DO$385,21,FALSE)&lt;&gt;0,VLOOKUP(CONCATENATE($DI$6," ",DY$9),'-RÅDATA_KVARTAL-'!$A$5:$DO$385,21,FALSE),"")</f>
        <v/>
      </c>
      <c r="DZ20" s="37"/>
      <c r="EA20" s="37" t="str">
        <f>IF(VLOOKUP(CONCATENATE($DI$6," ",EA$9),'-RÅDATA_KVARTAL-'!$A$5:$DO$385,21,FALSE)&lt;&gt;0,VLOOKUP(CONCATENATE($DI$6," ",EA$9),'-RÅDATA_KVARTAL-'!$A$5:$DO$385,21,FALSE),"")</f>
        <v/>
      </c>
      <c r="EB20" s="37"/>
      <c r="EC20" s="37" t="str">
        <f>IF(VLOOKUP(CONCATENATE($DI$6," ",EC$9),'-RÅDATA_KVARTAL-'!$A$5:$DO$385,21,FALSE)&lt;&gt;0,VLOOKUP(CONCATENATE($DI$6," ",EC$9),'-RÅDATA_KVARTAL-'!$A$5:$DO$385,21,FALSE),"")</f>
        <v/>
      </c>
      <c r="ED20" s="37"/>
      <c r="EE20" s="37" t="str">
        <f>IF(VLOOKUP(CONCATENATE($DI$6," ",EE$9),'-RÅDATA_KVARTAL-'!$A$5:$DO$385,21,FALSE)&lt;&gt;0,VLOOKUP(CONCATENATE($DI$6," ",EE$9),'-RÅDATA_KVARTAL-'!$A$5:$DO$385,21,FALSE),"")</f>
        <v/>
      </c>
      <c r="EF20" s="37"/>
      <c r="EG20" s="37">
        <f>IF(VLOOKUP(CONCATENATE($DI$6," ",EG$9),'-RÅDATA_KVARTAL-'!$A$5:$DO$385,21,FALSE)&lt;&gt;0,VLOOKUP(CONCATENATE($DI$6," ",EG$9),'-RÅDATA_KVARTAL-'!$A$5:$DO$385,21,FALSE),"")</f>
        <v>244711</v>
      </c>
      <c r="EH20" s="104"/>
      <c r="EI20" s="104"/>
      <c r="EJ20" s="37" t="str">
        <f>IF(VLOOKUP(CONCATENATE($EJ$6," ",EJ$9),'-RÅDATA_KVARTAL-'!$A$5:$DO$385,21,FALSE)&lt;&gt;0,VLOOKUP(CONCATENATE($EJ$6," ",EJ$9),'-RÅDATA_KVARTAL-'!$A$5:$DO$385,21,FALSE),"")</f>
        <v/>
      </c>
      <c r="EK20" s="37"/>
      <c r="EL20" s="37" t="str">
        <f>IF(VLOOKUP(CONCATENATE($EJ$6," ",EL$9),'-RÅDATA_KVARTAL-'!$A$5:$DO$385,21,FALSE)&lt;&gt;0,VLOOKUP(CONCATENATE($EJ$6," ",EL$9),'-RÅDATA_KVARTAL-'!$A$5:$DO$385,21,FALSE),"")</f>
        <v/>
      </c>
      <c r="EM20" s="37"/>
      <c r="EN20" s="37" t="str">
        <f>IF(VLOOKUP(CONCATENATE($EJ$6," ",EN$9),'-RÅDATA_KVARTAL-'!$A$5:$DO$385,21,FALSE)&lt;&gt;0,VLOOKUP(CONCATENATE($EJ$6," ",EN$9),'-RÅDATA_KVARTAL-'!$A$5:$DO$385,21,FALSE),"")</f>
        <v/>
      </c>
      <c r="EO20" s="37"/>
      <c r="EP20" s="37" t="str">
        <f>IF(VLOOKUP(CONCATENATE($EJ$6," ",EP$9),'-RÅDATA_KVARTAL-'!$A$5:$DO$385,21,FALSE)&lt;&gt;0,VLOOKUP(CONCATENATE($EJ$6," ",EP$9),'-RÅDATA_KVARTAL-'!$A$5:$DO$385,21,FALSE),"")</f>
        <v/>
      </c>
      <c r="EQ20" s="37"/>
      <c r="ER20" s="37" t="str">
        <f>IF(VLOOKUP(CONCATENATE($EJ$6," ",ER$9),'-RÅDATA_KVARTAL-'!$A$5:$DO$385,21,FALSE)&lt;&gt;0,VLOOKUP(CONCATENATE($EJ$6," ",ER$9),'-RÅDATA_KVARTAL-'!$A$5:$DO$385,21,FALSE),"")</f>
        <v/>
      </c>
      <c r="ES20" s="37"/>
      <c r="ET20" s="37" t="str">
        <f>IF(VLOOKUP(CONCATENATE($EJ$6," ",ET$9),'-RÅDATA_KVARTAL-'!$A$5:$DO$385,21,FALSE)&lt;&gt;0,VLOOKUP(CONCATENATE($EJ$6," ",ET$9),'-RÅDATA_KVARTAL-'!$A$5:$DO$385,21,FALSE),"")</f>
        <v/>
      </c>
      <c r="EU20" s="37"/>
      <c r="EV20" s="37" t="str">
        <f>IF(VLOOKUP(CONCATENATE($EJ$6," ",EV$9),'-RÅDATA_KVARTAL-'!$A$5:$DO$385,21,FALSE)&lt;&gt;0,VLOOKUP(CONCATENATE($EJ$6," ",EV$9),'-RÅDATA_KVARTAL-'!$A$5:$DO$385,21,FALSE),"")</f>
        <v/>
      </c>
      <c r="EW20" s="37"/>
      <c r="EX20" s="37" t="str">
        <f>IF(VLOOKUP(CONCATENATE($EJ$6," ",EX$9),'-RÅDATA_KVARTAL-'!$A$5:$DO$385,21,FALSE)&lt;&gt;0,VLOOKUP(CONCATENATE($EJ$6," ",EX$9),'-RÅDATA_KVARTAL-'!$A$5:$DO$385,21,FALSE),"")</f>
        <v/>
      </c>
      <c r="EY20" s="37"/>
      <c r="EZ20" s="37" t="str">
        <f>IF(VLOOKUP(CONCATENATE($EJ$6," ",EZ$9),'-RÅDATA_KVARTAL-'!$A$5:$DO$385,21,FALSE)&lt;&gt;0,VLOOKUP(CONCATENATE($EJ$6," ",EZ$9),'-RÅDATA_KVARTAL-'!$A$5:$DO$385,21,FALSE),"")</f>
        <v/>
      </c>
      <c r="FA20" s="37"/>
      <c r="FB20" s="37" t="str">
        <f>IF(VLOOKUP(CONCATENATE($EJ$6," ",FB$9),'-RÅDATA_KVARTAL-'!$A$5:$DO$385,21,FALSE)&lt;&gt;0,VLOOKUP(CONCATENATE($EJ$6," ",FB$9),'-RÅDATA_KVARTAL-'!$A$5:$DO$385,21,FALSE),"")</f>
        <v/>
      </c>
      <c r="FC20" s="37"/>
      <c r="FD20" s="37" t="str">
        <f>IF(VLOOKUP(CONCATENATE($EJ$6," ",FD$9),'-RÅDATA_KVARTAL-'!$A$5:$DO$385,21,FALSE)&lt;&gt;0,VLOOKUP(CONCATENATE($EJ$6," ",FD$9),'-RÅDATA_KVARTAL-'!$A$5:$DO$385,21,FALSE),"")</f>
        <v/>
      </c>
      <c r="FE20" s="37"/>
      <c r="FF20" s="37" t="str">
        <f>IF(VLOOKUP(CONCATENATE($EJ$6," ",FF$9),'-RÅDATA_KVARTAL-'!$A$5:$DO$385,21,FALSE)&lt;&gt;0,VLOOKUP(CONCATENATE($EJ$6," ",FF$9),'-RÅDATA_KVARTAL-'!$A$5:$DO$385,21,FALSE),"")</f>
        <v/>
      </c>
      <c r="FG20" s="37"/>
      <c r="FH20" s="37" t="str">
        <f>IF(VLOOKUP(CONCATENATE($EJ$6," ",FH$9),'-RÅDATA_KVARTAL-'!$A$5:$DO$385,21,FALSE)&lt;&gt;0,VLOOKUP(CONCATENATE($EJ$6," ",FH$9),'-RÅDATA_KVARTAL-'!$A$5:$DO$385,21,FALSE),"")</f>
        <v/>
      </c>
      <c r="FI20" s="104"/>
      <c r="FJ20" s="104"/>
      <c r="FK20" s="37" t="str">
        <f>IF(VLOOKUP(CONCATENATE($FK$6," ",FK$9),'-RÅDATA_KVARTAL-'!$A$5:$DO$385,21,FALSE)&lt;&gt;0,VLOOKUP(CONCATENATE($FK$6," ",FK$9),'-RÅDATA_KVARTAL-'!$A$5:$DO$385,21,FALSE),"")</f>
        <v/>
      </c>
      <c r="FL20" s="37"/>
      <c r="FM20" s="37" t="str">
        <f>IF(VLOOKUP(CONCATENATE($FK$6," ",FM$9),'-RÅDATA_KVARTAL-'!$A$5:$DO$385,21,FALSE)&lt;&gt;0,VLOOKUP(CONCATENATE($FK$6," ",FM$9),'-RÅDATA_KVARTAL-'!$A$5:$DO$385,21,FALSE),"")</f>
        <v/>
      </c>
      <c r="FN20" s="37"/>
      <c r="FO20" s="37" t="str">
        <f>IF(VLOOKUP(CONCATENATE($FK$6," ",FO$9),'-RÅDATA_KVARTAL-'!$A$5:$DO$385,21,FALSE)&lt;&gt;0,VLOOKUP(CONCATENATE($FK$6," ",FO$9),'-RÅDATA_KVARTAL-'!$A$5:$DO$385,21,FALSE),"")</f>
        <v/>
      </c>
      <c r="FP20" s="37"/>
      <c r="FQ20" s="37" t="str">
        <f>IF(VLOOKUP(CONCATENATE($FK$6," ",FQ$9),'-RÅDATA_KVARTAL-'!$A$5:$DO$385,21,FALSE)&lt;&gt;0,VLOOKUP(CONCATENATE($FK$6," ",FQ$9),'-RÅDATA_KVARTAL-'!$A$5:$DO$385,21,FALSE),"")</f>
        <v/>
      </c>
      <c r="FR20" s="37"/>
      <c r="FS20" s="37" t="str">
        <f>IF(VLOOKUP(CONCATENATE($FK$6," ",FS$9),'-RÅDATA_KVARTAL-'!$A$5:$DO$385,21,FALSE)&lt;&gt;0,VLOOKUP(CONCATENATE($FK$6," ",FS$9),'-RÅDATA_KVARTAL-'!$A$5:$DO$385,21,FALSE),"")</f>
        <v/>
      </c>
      <c r="FT20" s="37"/>
      <c r="FU20" s="37" t="str">
        <f>IF(VLOOKUP(CONCATENATE($FK$6," ",FU$9),'-RÅDATA_KVARTAL-'!$A$5:$DO$385,21,FALSE)&lt;&gt;0,VLOOKUP(CONCATENATE($FK$6," ",FU$9),'-RÅDATA_KVARTAL-'!$A$5:$DO$385,21,FALSE),"")</f>
        <v/>
      </c>
      <c r="FV20" s="37"/>
      <c r="FW20" s="37" t="str">
        <f>IF(VLOOKUP(CONCATENATE($FK$6," ",FW$9),'-RÅDATA_KVARTAL-'!$A$5:$DO$385,21,FALSE)&lt;&gt;0,VLOOKUP(CONCATENATE($FK$6," ",FW$9),'-RÅDATA_KVARTAL-'!$A$5:$DO$385,21,FALSE),"")</f>
        <v/>
      </c>
      <c r="FX20" s="37"/>
      <c r="FY20" s="37" t="str">
        <f>IF(VLOOKUP(CONCATENATE($FK$6," ",FY$9),'-RÅDATA_KVARTAL-'!$A$5:$DO$385,21,FALSE)&lt;&gt;0,VLOOKUP(CONCATENATE($FK$6," ",FY$9),'-RÅDATA_KVARTAL-'!$A$5:$DO$385,21,FALSE),"")</f>
        <v/>
      </c>
      <c r="FZ20" s="37"/>
      <c r="GA20" s="37" t="str">
        <f>IF(VLOOKUP(CONCATENATE($FK$6," ",GA$9),'-RÅDATA_KVARTAL-'!$A$5:$DO$385,21,FALSE)&lt;&gt;0,VLOOKUP(CONCATENATE($FK$6," ",GA$9),'-RÅDATA_KVARTAL-'!$A$5:$DO$385,21,FALSE),"")</f>
        <v/>
      </c>
      <c r="GB20" s="37"/>
      <c r="GC20" s="37" t="str">
        <f>IF(VLOOKUP(CONCATENATE($FK$6," ",GC$9),'-RÅDATA_KVARTAL-'!$A$5:$DO$385,21,FALSE)&lt;&gt;0,VLOOKUP(CONCATENATE($FK$6," ",GC$9),'-RÅDATA_KVARTAL-'!$A$5:$DO$385,21,FALSE),"")</f>
        <v/>
      </c>
      <c r="GD20" s="37"/>
      <c r="GE20" s="37" t="str">
        <f>IF(VLOOKUP(CONCATENATE($FK$6," ",GE$9),'-RÅDATA_KVARTAL-'!$A$5:$DO$385,21,FALSE)&lt;&gt;0,VLOOKUP(CONCATENATE($FK$6," ",GE$9),'-RÅDATA_KVARTAL-'!$A$5:$DO$385,21,FALSE),"")</f>
        <v/>
      </c>
      <c r="GF20" s="37"/>
      <c r="GG20" s="37" t="str">
        <f>IF(VLOOKUP(CONCATENATE($FK$6," ",GG$9),'-RÅDATA_KVARTAL-'!$A$5:$DO$385,21,FALSE)&lt;&gt;0,VLOOKUP(CONCATENATE($FK$6," ",GG$9),'-RÅDATA_KVARTAL-'!$A$5:$DO$385,21,FALSE),"")</f>
        <v/>
      </c>
      <c r="GH20" s="37"/>
      <c r="GI20" s="37" t="str">
        <f>IF(VLOOKUP(CONCATENATE($FK$6," ",GI$9),'-RÅDATA_KVARTAL-'!$A$5:$DO$385,21,FALSE)&lt;&gt;0,VLOOKUP(CONCATENATE($FK$6," ",GI$9),'-RÅDATA_KVARTAL-'!$A$5:$DO$385,21,FALSE),"")</f>
        <v/>
      </c>
      <c r="GJ20" s="104"/>
      <c r="GK20" s="104"/>
      <c r="GL20" s="37" t="str">
        <f>IF(VLOOKUP(CONCATENATE($GL$6," ",GL$9),'-RÅDATA_KVARTAL-'!$A$5:$DO$385,21,FALSE)&lt;&gt;0,VLOOKUP(CONCATENATE($GL$6," ",GL$9),'-RÅDATA_KVARTAL-'!$A$5:$DO$385,21,FALSE),"")</f>
        <v/>
      </c>
      <c r="GM20" s="37"/>
      <c r="GN20" s="37" t="str">
        <f>IF(VLOOKUP(CONCATENATE($GL$6," ",GN$9),'-RÅDATA_KVARTAL-'!$A$5:$DO$385,21,FALSE)&lt;&gt;0,VLOOKUP(CONCATENATE($GL$6," ",GN$9),'-RÅDATA_KVARTAL-'!$A$5:$DO$385,21,FALSE),"")</f>
        <v/>
      </c>
      <c r="GO20" s="37"/>
      <c r="GP20" s="37" t="str">
        <f>IF(VLOOKUP(CONCATENATE($GL$6," ",GP$9),'-RÅDATA_KVARTAL-'!$A$5:$DO$385,21,FALSE)&lt;&gt;0,VLOOKUP(CONCATENATE($GL$6," ",GP$9),'-RÅDATA_KVARTAL-'!$A$5:$DO$385,21,FALSE),"")</f>
        <v/>
      </c>
      <c r="GQ20" s="37"/>
      <c r="GR20" s="37" t="str">
        <f>IF(VLOOKUP(CONCATENATE($GL$6," ",GR$9),'-RÅDATA_KVARTAL-'!$A$5:$DO$385,21,FALSE)&lt;&gt;0,VLOOKUP(CONCATENATE($GL$6," ",GR$9),'-RÅDATA_KVARTAL-'!$A$5:$DO$385,21,FALSE),"")</f>
        <v/>
      </c>
      <c r="GS20" s="37"/>
      <c r="GT20" s="37" t="str">
        <f>IF(VLOOKUP(CONCATENATE($GL$6," ",GT$9),'-RÅDATA_KVARTAL-'!$A$5:$DO$385,21,FALSE)&lt;&gt;0,VLOOKUP(CONCATENATE($GL$6," ",GT$9),'-RÅDATA_KVARTAL-'!$A$5:$DO$385,21,FALSE),"")</f>
        <v/>
      </c>
      <c r="GU20" s="37"/>
      <c r="GV20" s="37" t="str">
        <f>IF(VLOOKUP(CONCATENATE($GL$6," ",GV$9),'-RÅDATA_KVARTAL-'!$A$5:$DO$385,21,FALSE)&lt;&gt;0,VLOOKUP(CONCATENATE($GL$6," ",GV$9),'-RÅDATA_KVARTAL-'!$A$5:$DO$385,21,FALSE),"")</f>
        <v/>
      </c>
      <c r="GW20" s="37"/>
      <c r="GX20" s="37" t="str">
        <f>IF(VLOOKUP(CONCATENATE($GL$6," ",GX$9),'-RÅDATA_KVARTAL-'!$A$5:$DO$385,21,FALSE)&lt;&gt;0,VLOOKUP(CONCATENATE($GL$6," ",GX$9),'-RÅDATA_KVARTAL-'!$A$5:$DO$385,21,FALSE),"")</f>
        <v/>
      </c>
      <c r="GY20" s="37"/>
      <c r="GZ20" s="37" t="str">
        <f>IF(VLOOKUP(CONCATENATE($GL$6," ",GZ$9),'-RÅDATA_KVARTAL-'!$A$5:$DO$385,21,FALSE)&lt;&gt;0,VLOOKUP(CONCATENATE($GL$6," ",GZ$9),'-RÅDATA_KVARTAL-'!$A$5:$DO$385,21,FALSE),"")</f>
        <v/>
      </c>
      <c r="HA20" s="37"/>
      <c r="HB20" s="37" t="str">
        <f>IF(VLOOKUP(CONCATENATE($GL$6," ",HB$9),'-RÅDATA_KVARTAL-'!$A$5:$DO$385,21,FALSE)&lt;&gt;0,VLOOKUP(CONCATENATE($GL$6," ",HB$9),'-RÅDATA_KVARTAL-'!$A$5:$DO$385,21,FALSE),"")</f>
        <v/>
      </c>
      <c r="HC20" s="37"/>
      <c r="HD20" s="37" t="str">
        <f>IF(VLOOKUP(CONCATENATE($GL$6," ",HD$9),'-RÅDATA_KVARTAL-'!$A$5:$DO$385,21,FALSE)&lt;&gt;0,VLOOKUP(CONCATENATE($GL$6," ",HD$9),'-RÅDATA_KVARTAL-'!$A$5:$DO$385,21,FALSE),"")</f>
        <v/>
      </c>
      <c r="HE20" s="37"/>
      <c r="HF20" s="37" t="str">
        <f>IF(VLOOKUP(CONCATENATE($GL$6," ",HF$9),'-RÅDATA_KVARTAL-'!$A$5:$DO$385,21,FALSE)&lt;&gt;0,VLOOKUP(CONCATENATE($GL$6," ",HF$9),'-RÅDATA_KVARTAL-'!$A$5:$DO$385,21,FALSE),"")</f>
        <v/>
      </c>
      <c r="HG20" s="37"/>
      <c r="HH20" s="37" t="str">
        <f>IF(VLOOKUP(CONCATENATE($GL$6," ",HH$9),'-RÅDATA_KVARTAL-'!$A$5:$DO$385,21,FALSE)&lt;&gt;0,VLOOKUP(CONCATENATE($GL$6," ",HH$9),'-RÅDATA_KVARTAL-'!$A$5:$DO$385,21,FALSE),"")</f>
        <v/>
      </c>
      <c r="HI20" s="37"/>
      <c r="HJ20" s="37" t="str">
        <f>IF(VLOOKUP(CONCATENATE($GL$6," ",HJ$9),'-RÅDATA_KVARTAL-'!$A$5:$DO$385,21,FALSE)&lt;&gt;0,VLOOKUP(CONCATENATE($GL$6," ",HJ$9),'-RÅDATA_KVARTAL-'!$A$5:$DO$385,21,FALSE),"")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",E$9),'-RÅDATA_KVARTAL-'!$A$5:$DO$385,25,FALSE)&lt;&gt;0,VLOOKUP(CONCATENATE($E$6," ",E$9),'-RÅDATA_KVARTAL-'!$A$5:$DO$385,25,FALSE),"")</f>
        <v>-429</v>
      </c>
      <c r="F23" s="37"/>
      <c r="G23" s="37">
        <f>IF(VLOOKUP(CONCATENATE($E$6," ",G$9),'-RÅDATA_KVARTAL-'!$A$5:$DO$385,25,FALSE)&lt;&gt;0,VLOOKUP(CONCATENATE($E$6," ",G$9),'-RÅDATA_KVARTAL-'!$A$5:$DO$385,25,FALSE),"")</f>
        <v>-358</v>
      </c>
      <c r="H23" s="37"/>
      <c r="I23" s="37">
        <f>IF(VLOOKUP(CONCATENATE($E$6," ",I$9),'-RÅDATA_KVARTAL-'!$A$5:$DO$385,25,FALSE)&lt;&gt;0,VLOOKUP(CONCATENATE($E$6," ",I$9),'-RÅDATA_KVARTAL-'!$A$5:$DO$385,25,FALSE),"")</f>
        <v>-249</v>
      </c>
      <c r="J23" s="37"/>
      <c r="K23" s="37">
        <f>IF(VLOOKUP(CONCATENATE($E$6," ",K$9),'-RÅDATA_KVARTAL-'!$A$5:$DO$385,25,FALSE)&lt;&gt;0,VLOOKUP(CONCATENATE($E$6," ",K$9),'-RÅDATA_KVARTAL-'!$A$5:$DO$385,25,FALSE),"")</f>
        <v>-401</v>
      </c>
      <c r="L23" s="37"/>
      <c r="M23" s="37">
        <f>IF(VLOOKUP(CONCATENATE($E$6," ",M$9),'-RÅDATA_KVARTAL-'!$A$5:$DO$385,25,FALSE)&lt;&gt;0,VLOOKUP(CONCATENATE($E$6," ",M$9),'-RÅDATA_KVARTAL-'!$A$5:$DO$385,25,FALSE),"")</f>
        <v>-114</v>
      </c>
      <c r="N23" s="37"/>
      <c r="O23" s="37">
        <f>IF(VLOOKUP(CONCATENATE($E$6," ",O$9),'-RÅDATA_KVARTAL-'!$A$5:$DO$385,25,FALSE)&lt;&gt;0,VLOOKUP(CONCATENATE($E$6," ",O$9),'-RÅDATA_KVARTAL-'!$A$5:$DO$385,25,FALSE),"")</f>
        <v>-191</v>
      </c>
      <c r="P23" s="37"/>
      <c r="Q23" s="37">
        <f>IF(VLOOKUP(CONCATENATE($E$6," ",Q$9),'-RÅDATA_KVARTAL-'!$A$5:$DO$385,25,FALSE)&lt;&gt;0,VLOOKUP(CONCATENATE($E$6," ",Q$9),'-RÅDATA_KVARTAL-'!$A$5:$DO$385,25,FALSE),"")</f>
        <v>-233</v>
      </c>
      <c r="R23" s="37"/>
      <c r="S23" s="37">
        <f>IF(VLOOKUP(CONCATENATE($E$6," ",S$9),'-RÅDATA_KVARTAL-'!$A$5:$DO$385,25,FALSE)&lt;&gt;0,VLOOKUP(CONCATENATE($E$6," ",S$9),'-RÅDATA_KVARTAL-'!$A$5:$DO$385,25,FALSE),"")</f>
        <v>-274</v>
      </c>
      <c r="T23" s="37"/>
      <c r="U23" s="37">
        <f>IF(VLOOKUP(CONCATENATE($E$6," ",U$9),'-RÅDATA_KVARTAL-'!$A$5:$DO$385,25,FALSE)&lt;&gt;0,VLOOKUP(CONCATENATE($E$6," ",U$9),'-RÅDATA_KVARTAL-'!$A$5:$DO$385,25,FALSE),"")</f>
        <v>-94</v>
      </c>
      <c r="V23" s="37"/>
      <c r="W23" s="37">
        <f>IF(VLOOKUP(CONCATENATE($E$6," ",W$9),'-RÅDATA_KVARTAL-'!$A$5:$DO$385,25,FALSE)&lt;&gt;0,VLOOKUP(CONCATENATE($E$6," ",W$9),'-RÅDATA_KVARTAL-'!$A$5:$DO$385,25,FALSE),"")</f>
        <v>-678</v>
      </c>
      <c r="X23" s="37"/>
      <c r="Y23" s="37">
        <f>IF(VLOOKUP(CONCATENATE($E$6," ",Y$9),'-RÅDATA_KVARTAL-'!$A$5:$DO$385,25,FALSE)&lt;&gt;0,VLOOKUP(CONCATENATE($E$6," ",Y$9),'-RÅDATA_KVARTAL-'!$A$5:$DO$385,25,FALSE),"")</f>
        <v>-41</v>
      </c>
      <c r="Z23" s="37"/>
      <c r="AA23" s="37">
        <f>IF(VLOOKUP(CONCATENATE($E$6," ",AA$9),'-RÅDATA_KVARTAL-'!$A$5:$DO$385,25,FALSE)&lt;&gt;0,VLOOKUP(CONCATENATE($E$6," ",AA$9),'-RÅDATA_KVARTAL-'!$A$5:$DO$385,25,FALSE),"")</f>
        <v>-697</v>
      </c>
      <c r="AB23" s="37"/>
      <c r="AC23" s="37">
        <f>IF(VLOOKUP(CONCATENATE($E$6," ",AC$9),'-RÅDATA_KVARTAL-'!$A$5:$DO$385,25,FALSE)&lt;&gt;0,VLOOKUP(CONCATENATE($E$6," ",AC$9),'-RÅDATA_KVARTAL-'!$A$5:$DO$385,25,FALSE),"")</f>
        <v>-3759</v>
      </c>
      <c r="AD23" s="91"/>
      <c r="AE23" s="91"/>
      <c r="AF23" s="37">
        <f>IF(VLOOKUP(CONCATENATE($AF$6," ",AF$9),'-RÅDATA_KVARTAL-'!$A$5:$DO$385,25,FALSE)&lt;&gt;0,VLOOKUP(CONCATENATE($AF$6," ",AF$9),'-RÅDATA_KVARTAL-'!$A$5:$DO$385,25,FALSE),"")</f>
        <v>-766</v>
      </c>
      <c r="AG23" s="37"/>
      <c r="AH23" s="37">
        <f>IF(VLOOKUP(CONCATENATE($AF$6," ",AH$9),'-RÅDATA_KVARTAL-'!$A$5:$DO$385,25,FALSE)&lt;&gt;0,VLOOKUP(CONCATENATE($AF$6," ",AH$9),'-RÅDATA_KVARTAL-'!$A$5:$DO$385,25,FALSE),"")</f>
        <v>-327</v>
      </c>
      <c r="AI23" s="37"/>
      <c r="AJ23" s="37">
        <f>IF(VLOOKUP(CONCATENATE($AF$6," ",AJ$9),'-RÅDATA_KVARTAL-'!$A$5:$DO$385,25,FALSE)&lt;&gt;0,VLOOKUP(CONCATENATE($AF$6," ",AJ$9),'-RÅDATA_KVARTAL-'!$A$5:$DO$385,25,FALSE),"")</f>
        <v>-282</v>
      </c>
      <c r="AK23" s="37"/>
      <c r="AL23" s="37">
        <f>IF(VLOOKUP(CONCATENATE($AF$6," ",AL$9),'-RÅDATA_KVARTAL-'!$A$5:$DO$385,25,FALSE)&lt;&gt;0,VLOOKUP(CONCATENATE($AF$6," ",AL$9),'-RÅDATA_KVARTAL-'!$A$5:$DO$385,25,FALSE),"")</f>
        <v>-244</v>
      </c>
      <c r="AM23" s="37"/>
      <c r="AN23" s="37">
        <f>IF(VLOOKUP(CONCATENATE($AF$6," ",AN$9),'-RÅDATA_KVARTAL-'!$A$5:$DO$385,25,FALSE)&lt;&gt;0,VLOOKUP(CONCATENATE($AF$6," ",AN$9),'-RÅDATA_KVARTAL-'!$A$5:$DO$385,25,FALSE),"")</f>
        <v>-659</v>
      </c>
      <c r="AO23" s="37"/>
      <c r="AP23" s="37">
        <f>IF(VLOOKUP(CONCATENATE($AF$6," ",AP$9),'-RÅDATA_KVARTAL-'!$A$5:$DO$385,25,FALSE)&lt;&gt;0,VLOOKUP(CONCATENATE($AF$6," ",AP$9),'-RÅDATA_KVARTAL-'!$A$5:$DO$385,25,FALSE),"")</f>
        <v>-618</v>
      </c>
      <c r="AQ23" s="37"/>
      <c r="AR23" s="37">
        <f>IF(VLOOKUP(CONCATENATE($AF$6," ",AR$9),'-RÅDATA_KVARTAL-'!$A$5:$DO$385,25,FALSE)&lt;&gt;0,VLOOKUP(CONCATENATE($AF$6," ",AR$9),'-RÅDATA_KVARTAL-'!$A$5:$DO$385,25,FALSE),"")</f>
        <v>-463</v>
      </c>
      <c r="AS23" s="37"/>
      <c r="AT23" s="37">
        <f>IF(VLOOKUP(CONCATENATE($AF$6," ",AT$9),'-RÅDATA_KVARTAL-'!$A$5:$DO$385,25,FALSE)&lt;&gt;0,VLOOKUP(CONCATENATE($AF$6," ",AT$9),'-RÅDATA_KVARTAL-'!$A$5:$DO$385,25,FALSE),"")</f>
        <v>-446</v>
      </c>
      <c r="AU23" s="37"/>
      <c r="AV23" s="37">
        <f>IF(VLOOKUP(CONCATENATE($AF$6," ",AV$9),'-RÅDATA_KVARTAL-'!$A$5:$DO$385,25,FALSE)&lt;&gt;0,VLOOKUP(CONCATENATE($AF$6," ",AV$9),'-RÅDATA_KVARTAL-'!$A$5:$DO$385,25,FALSE),"")</f>
        <v>-457</v>
      </c>
      <c r="AW23" s="37"/>
      <c r="AX23" s="37">
        <f>IF(VLOOKUP(CONCATENATE($AF$6," ",AX$9),'-RÅDATA_KVARTAL-'!$A$5:$DO$385,25,FALSE)&lt;&gt;0,VLOOKUP(CONCATENATE($AF$6," ",AX$9),'-RÅDATA_KVARTAL-'!$A$5:$DO$385,25,FALSE),"")</f>
        <v>-218</v>
      </c>
      <c r="AY23" s="37"/>
      <c r="AZ23" s="37">
        <f>IF(VLOOKUP(CONCATENATE($AF$6," ",AZ$9),'-RÅDATA_KVARTAL-'!$A$5:$DO$385,25,FALSE)&lt;&gt;0,VLOOKUP(CONCATENATE($AF$6," ",AZ$9),'-RÅDATA_KVARTAL-'!$A$5:$DO$385,25,FALSE),"")</f>
        <v>-372</v>
      </c>
      <c r="BA23" s="37"/>
      <c r="BB23" s="37">
        <f>IF(VLOOKUP(CONCATENATE($AF$6," ",BB$9),'-RÅDATA_KVARTAL-'!$A$5:$DO$385,25,FALSE)&lt;&gt;0,VLOOKUP(CONCATENATE($AF$6," ",BB$9),'-RÅDATA_KVARTAL-'!$A$5:$DO$385,25,FALSE),"")</f>
        <v>-105</v>
      </c>
      <c r="BC23" s="37"/>
      <c r="BD23" s="37">
        <f>IF(VLOOKUP(CONCATENATE($AF$6," ",BD$9),'-RÅDATA_KVARTAL-'!$A$5:$DO$385,25,FALSE)&lt;&gt;0,VLOOKUP(CONCATENATE($AF$6," ",BD$9),'-RÅDATA_KVARTAL-'!$A$5:$DO$385,25,FALSE),"")</f>
        <v>-4957</v>
      </c>
      <c r="BE23" s="91"/>
      <c r="BF23" s="91"/>
      <c r="BG23" s="37">
        <f>IF(VLOOKUP(CONCATENATE($BG$6," ",BG$9),'-RÅDATA_KVARTAL-'!$A$5:$DO$385,25,FALSE)&lt;&gt;0,VLOOKUP(CONCATENATE($BG$6," ",BG$9),'-RÅDATA_KVARTAL-'!$A$5:$DO$385,25,FALSE),"")</f>
        <v>-437</v>
      </c>
      <c r="BH23" s="37"/>
      <c r="BI23" s="37">
        <f>IF(VLOOKUP(CONCATENATE($BG$6," ",BI$9),'-RÅDATA_KVARTAL-'!$A$5:$DO$385,25,FALSE)&lt;&gt;0,VLOOKUP(CONCATENATE($BG$6," ",BI$9),'-RÅDATA_KVARTAL-'!$A$5:$DO$385,25,FALSE),"")</f>
        <v>-364</v>
      </c>
      <c r="BJ23" s="37"/>
      <c r="BK23" s="37">
        <f>IF(VLOOKUP(CONCATENATE($BG$6," ",BK$9),'-RÅDATA_KVARTAL-'!$A$5:$DO$385,25,FALSE)&lt;&gt;0,VLOOKUP(CONCATENATE($BG$6," ",BK$9),'-RÅDATA_KVARTAL-'!$A$5:$DO$385,25,FALSE),"")</f>
        <v>-375</v>
      </c>
      <c r="BL23" s="37"/>
      <c r="BM23" s="37">
        <f>IF(VLOOKUP(CONCATENATE($BG$6," ",BM$9),'-RÅDATA_KVARTAL-'!$A$5:$DO$385,25,FALSE)&lt;&gt;0,VLOOKUP(CONCATENATE($BG$6," ",BM$9),'-RÅDATA_KVARTAL-'!$A$5:$DO$385,25,FALSE),"")</f>
        <v>-251</v>
      </c>
      <c r="BN23" s="37"/>
      <c r="BO23" s="37">
        <f>IF(VLOOKUP(CONCATENATE($BG$6," ",BO$9),'-RÅDATA_KVARTAL-'!$A$5:$DO$385,25,FALSE)&lt;&gt;0,VLOOKUP(CONCATENATE($BG$6," ",BO$9),'-RÅDATA_KVARTAL-'!$A$5:$DO$385,25,FALSE),"")</f>
        <v>-198</v>
      </c>
      <c r="BP23" s="37"/>
      <c r="BQ23" s="37">
        <f>IF(VLOOKUP(CONCATENATE($BG$6," ",BQ$9),'-RÅDATA_KVARTAL-'!$A$5:$DO$385,25,FALSE)&lt;&gt;0,VLOOKUP(CONCATENATE($BG$6," ",BQ$9),'-RÅDATA_KVARTAL-'!$A$5:$DO$385,25,FALSE),"")</f>
        <v>-300</v>
      </c>
      <c r="BR23" s="37"/>
      <c r="BS23" s="37">
        <f>IF(VLOOKUP(CONCATENATE($BG$6," ",BS$9),'-RÅDATA_KVARTAL-'!$A$5:$DO$385,25,FALSE)&lt;&gt;0,VLOOKUP(CONCATENATE($BG$6," ",BS$9),'-RÅDATA_KVARTAL-'!$A$5:$DO$385,25,FALSE),"")</f>
        <v>-234</v>
      </c>
      <c r="BT23" s="37"/>
      <c r="BU23" s="37">
        <f>IF(VLOOKUP(CONCATENATE($BG$6," ",BU$9),'-RÅDATA_KVARTAL-'!$A$5:$DO$385,25,FALSE)&lt;&gt;0,VLOOKUP(CONCATENATE($BG$6," ",BU$9),'-RÅDATA_KVARTAL-'!$A$5:$DO$385,25,FALSE),"")</f>
        <v>-354</v>
      </c>
      <c r="BV23" s="37"/>
      <c r="BW23" s="37">
        <f>IF(VLOOKUP(CONCATENATE($BG$6," ",BW$9),'-RÅDATA_KVARTAL-'!$A$5:$DO$385,25,FALSE)&lt;&gt;0,VLOOKUP(CONCATENATE($BG$6," ",BW$9),'-RÅDATA_KVARTAL-'!$A$5:$DO$385,25,FALSE),"")</f>
        <v>-312</v>
      </c>
      <c r="BX23" s="37"/>
      <c r="BY23" s="37">
        <f>IF(VLOOKUP(CONCATENATE($BG$6," ",BY$9),'-RÅDATA_KVARTAL-'!$A$5:$DO$385,25,FALSE)&lt;&gt;0,VLOOKUP(CONCATENATE($BG$6," ",BY$9),'-RÅDATA_KVARTAL-'!$A$5:$DO$385,25,FALSE),"")</f>
        <v>-330</v>
      </c>
      <c r="BZ23" s="37"/>
      <c r="CA23" s="37">
        <f>IF(VLOOKUP(CONCATENATE($BG$6," ",CA$9),'-RÅDATA_KVARTAL-'!$A$5:$DO$385,25,FALSE)&lt;&gt;0,VLOOKUP(CONCATENATE($BG$6," ",CA$9),'-RÅDATA_KVARTAL-'!$A$5:$DO$385,25,FALSE),"")</f>
        <v>-521</v>
      </c>
      <c r="CB23" s="37"/>
      <c r="CC23" s="37">
        <f>IF(VLOOKUP(CONCATENATE($BG$6," ",CC$9),'-RÅDATA_KVARTAL-'!$A$5:$DO$385,25,FALSE)&lt;&gt;0,VLOOKUP(CONCATENATE($BG$6," ",CC$9),'-RÅDATA_KVARTAL-'!$A$5:$DO$385,25,FALSE),"")</f>
        <v>-293</v>
      </c>
      <c r="CD23" s="37"/>
      <c r="CE23" s="37">
        <f>IF(VLOOKUP(CONCATENATE($BG$6," ",CE$9),'-RÅDATA_KVARTAL-'!$A$5:$DO$385,25,FALSE)&lt;&gt;0,VLOOKUP(CONCATENATE($BG$6," ",CE$9),'-RÅDATA_KVARTAL-'!$A$5:$DO$385,25,FALSE),"")</f>
        <v>-3969</v>
      </c>
      <c r="CF23" s="91"/>
      <c r="CG23" s="91"/>
      <c r="CH23" s="37">
        <f>IF(VLOOKUP(CONCATENATE($CH$6," ",CH$9),'-RÅDATA_KVARTAL-'!$A$5:$DO$385,25,FALSE)&lt;&gt;0,VLOOKUP(CONCATENATE($CH$6," ",CH$9),'-RÅDATA_KVARTAL-'!$A$5:$DO$385,25,FALSE),"")</f>
        <v>-491</v>
      </c>
      <c r="CI23" s="37"/>
      <c r="CJ23" s="37">
        <f>IF(VLOOKUP(CONCATENATE($CH$6," ",CJ$9),'-RÅDATA_KVARTAL-'!$A$5:$DO$385,25,FALSE)&lt;&gt;0,VLOOKUP(CONCATENATE($CH$6," ",CJ$9),'-RÅDATA_KVARTAL-'!$A$5:$DO$385,25,FALSE),"")</f>
        <v>-388</v>
      </c>
      <c r="CK23" s="37"/>
      <c r="CL23" s="37">
        <f>IF(VLOOKUP(CONCATENATE($CH$6," ",CL$9),'-RÅDATA_KVARTAL-'!$A$5:$DO$385,25,FALSE)&lt;&gt;0,VLOOKUP(CONCATENATE($CH$6," ",CL$9),'-RÅDATA_KVARTAL-'!$A$5:$DO$385,25,FALSE),"")</f>
        <v>-233</v>
      </c>
      <c r="CM23" s="37"/>
      <c r="CN23" s="37">
        <f>IF(VLOOKUP(CONCATENATE($CH$6," ",CN$9),'-RÅDATA_KVARTAL-'!$A$5:$DO$385,25,FALSE)&lt;&gt;0,VLOOKUP(CONCATENATE($CH$6," ",CN$9),'-RÅDATA_KVARTAL-'!$A$5:$DO$385,25,FALSE),"")</f>
        <v>-213</v>
      </c>
      <c r="CO23" s="37"/>
      <c r="CP23" s="37">
        <f>IF(VLOOKUP(CONCATENATE($CH$6," ",CP$9),'-RÅDATA_KVARTAL-'!$A$5:$DO$385,25,FALSE)&lt;&gt;0,VLOOKUP(CONCATENATE($CH$6," ",CP$9),'-RÅDATA_KVARTAL-'!$A$5:$DO$385,25,FALSE),"")</f>
        <v>-227</v>
      </c>
      <c r="CQ23" s="37"/>
      <c r="CR23" s="37">
        <f>IF(VLOOKUP(CONCATENATE($CH$6," ",CR$9),'-RÅDATA_KVARTAL-'!$A$5:$DO$385,25,FALSE)&lt;&gt;0,VLOOKUP(CONCATENATE($CH$6," ",CR$9),'-RÅDATA_KVARTAL-'!$A$5:$DO$385,25,FALSE),"")</f>
        <v>-557</v>
      </c>
      <c r="CS23" s="37"/>
      <c r="CT23" s="37">
        <f>IF(VLOOKUP(CONCATENATE($CH$6," ",CT$9),'-RÅDATA_KVARTAL-'!$A$5:$DO$385,25,FALSE)&lt;&gt;0,VLOOKUP(CONCATENATE($CH$6," ",CT$9),'-RÅDATA_KVARTAL-'!$A$5:$DO$385,25,FALSE),"")</f>
        <v>-201</v>
      </c>
      <c r="CU23" s="37"/>
      <c r="CV23" s="37">
        <f>IF(VLOOKUP(CONCATENATE($CH$6," ",CV$9),'-RÅDATA_KVARTAL-'!$A$5:$DO$385,25,FALSE)&lt;&gt;0,VLOOKUP(CONCATENATE($CH$6," ",CV$9),'-RÅDATA_KVARTAL-'!$A$5:$DO$385,25,FALSE),"")</f>
        <v>-342</v>
      </c>
      <c r="CW23" s="37"/>
      <c r="CX23" s="37">
        <f>IF(VLOOKUP(CONCATENATE($CH$6," ",CX$9),'-RÅDATA_KVARTAL-'!$A$5:$DO$385,25,FALSE)&lt;&gt;0,VLOOKUP(CONCATENATE($CH$6," ",CX$9),'-RÅDATA_KVARTAL-'!$A$5:$DO$385,25,FALSE),"")</f>
        <v>-284</v>
      </c>
      <c r="CY23" s="37"/>
      <c r="CZ23" s="37">
        <f>IF(VLOOKUP(CONCATENATE($CH$6," ",CZ$9),'-RÅDATA_KVARTAL-'!$A$5:$DO$385,25,FALSE)&lt;&gt;0,VLOOKUP(CONCATENATE($CH$6," ",CZ$9),'-RÅDATA_KVARTAL-'!$A$5:$DO$385,25,FALSE),"")</f>
        <v>-295</v>
      </c>
      <c r="DA23" s="37"/>
      <c r="DB23" s="37">
        <f>IF(VLOOKUP(CONCATENATE($CH$6," ",DB$9),'-RÅDATA_KVARTAL-'!$A$5:$DO$385,25,FALSE)&lt;&gt;0,VLOOKUP(CONCATENATE($CH$6," ",DB$9),'-RÅDATA_KVARTAL-'!$A$5:$DO$385,25,FALSE),"")</f>
        <v>-497</v>
      </c>
      <c r="DC23" s="37"/>
      <c r="DD23" s="37">
        <f>IF(VLOOKUP(CONCATENATE($CH$6," ",DD$9),'-RÅDATA_KVARTAL-'!$A$5:$DO$385,25,FALSE)&lt;&gt;0,VLOOKUP(CONCATENATE($CH$6," ",DD$9),'-RÅDATA_KVARTAL-'!$A$5:$DO$385,25,FALSE),"")</f>
        <v>-384</v>
      </c>
      <c r="DE23" s="37"/>
      <c r="DF23" s="37">
        <f>IF(VLOOKUP(CONCATENATE($CH$6," ",DF$9),'-RÅDATA_KVARTAL-'!$A$5:$DO$385,25,FALSE)&lt;&gt;0,VLOOKUP(CONCATENATE($CH$6," ",DF$9),'-RÅDATA_KVARTAL-'!$A$5:$DO$385,25,FALSE),"")</f>
        <v>-4112</v>
      </c>
      <c r="DG23" s="91"/>
      <c r="DH23" s="91"/>
      <c r="DI23" s="37">
        <f>IF(VLOOKUP(CONCATENATE($DI$6," ",DI$9),'-RÅDATA_KVARTAL-'!$A$5:$DO$385,25,FALSE)&lt;&gt;0,VLOOKUP(CONCATENATE($DI$6," ",DI$9),'-RÅDATA_KVARTAL-'!$A$5:$DO$385,25,FALSE),"")</f>
        <v>-396</v>
      </c>
      <c r="DJ23" s="37"/>
      <c r="DK23" s="37">
        <f>IF(VLOOKUP(CONCATENATE($DI$6," ",DK$9),'-RÅDATA_KVARTAL-'!$A$5:$DO$385,25,FALSE)&lt;&gt;0,VLOOKUP(CONCATENATE($DI$6," ",DK$9),'-RÅDATA_KVARTAL-'!$A$5:$DO$385,25,FALSE),"")</f>
        <v>-295</v>
      </c>
      <c r="DL23" s="37"/>
      <c r="DM23" s="37">
        <f>IF(VLOOKUP(CONCATENATE($DI$6," ",DM$9),'-RÅDATA_KVARTAL-'!$A$5:$DO$385,25,FALSE)&lt;&gt;0,VLOOKUP(CONCATENATE($DI$6," ",DM$9),'-RÅDATA_KVARTAL-'!$A$5:$DO$385,25,FALSE),"")</f>
        <v>-294</v>
      </c>
      <c r="DN23" s="37"/>
      <c r="DO23" s="37">
        <f>IF(VLOOKUP(CONCATENATE($DI$6," ",DO$9),'-RÅDATA_KVARTAL-'!$A$5:$DO$385,25,FALSE)&lt;&gt;0,VLOOKUP(CONCATENATE($DI$6," ",DO$9),'-RÅDATA_KVARTAL-'!$A$5:$DO$385,25,FALSE),"")</f>
        <v>-788</v>
      </c>
      <c r="DP23" s="37"/>
      <c r="DQ23" s="37">
        <f>IF(VLOOKUP(CONCATENATE($DI$6," ",DQ$9),'-RÅDATA_KVARTAL-'!$A$5:$DO$385,25,FALSE)&lt;&gt;0,VLOOKUP(CONCATENATE($DI$6," ",DQ$9),'-RÅDATA_KVARTAL-'!$A$5:$DO$385,25,FALSE),"")</f>
        <v>-412</v>
      </c>
      <c r="DR23" s="37"/>
      <c r="DS23" s="37">
        <f>IF(VLOOKUP(CONCATENATE($DI$6," ",DS$9),'-RÅDATA_KVARTAL-'!$A$5:$DO$385,25,FALSE)&lt;&gt;0,VLOOKUP(CONCATENATE($DI$6," ",DS$9),'-RÅDATA_KVARTAL-'!$A$5:$DO$385,25,FALSE),"")</f>
        <v>-156</v>
      </c>
      <c r="DT23" s="37"/>
      <c r="DU23" s="37" t="str">
        <f>IF(VLOOKUP(CONCATENATE($DI$6," ",DU$9),'-RÅDATA_KVARTAL-'!$A$5:$DO$385,25,FALSE)&lt;&gt;0,VLOOKUP(CONCATENATE($DI$6," ",DU$9),'-RÅDATA_KVARTAL-'!$A$5:$DO$385,25,FALSE),"")</f>
        <v/>
      </c>
      <c r="DV23" s="37"/>
      <c r="DW23" s="37" t="str">
        <f>IF(VLOOKUP(CONCATENATE($DI$6," ",DW$9),'-RÅDATA_KVARTAL-'!$A$5:$DO$385,25,FALSE)&lt;&gt;0,VLOOKUP(CONCATENATE($DI$6," ",DW$9),'-RÅDATA_KVARTAL-'!$A$5:$DO$385,25,FALSE),"")</f>
        <v/>
      </c>
      <c r="DX23" s="37"/>
      <c r="DY23" s="37" t="str">
        <f>IF(VLOOKUP(CONCATENATE($DI$6," ",DY$9),'-RÅDATA_KVARTAL-'!$A$5:$DO$385,25,FALSE)&lt;&gt;0,VLOOKUP(CONCATENATE($DI$6," ",DY$9),'-RÅDATA_KVARTAL-'!$A$5:$DO$385,25,FALSE),"")</f>
        <v/>
      </c>
      <c r="DZ23" s="37"/>
      <c r="EA23" s="37" t="str">
        <f>IF(VLOOKUP(CONCATENATE($DI$6," ",EA$9),'-RÅDATA_KVARTAL-'!$A$5:$DO$385,25,FALSE)&lt;&gt;0,VLOOKUP(CONCATENATE($DI$6," ",EA$9),'-RÅDATA_KVARTAL-'!$A$5:$DO$385,25,FALSE),"")</f>
        <v/>
      </c>
      <c r="EB23" s="37"/>
      <c r="EC23" s="37" t="str">
        <f>IF(VLOOKUP(CONCATENATE($DI$6," ",EC$9),'-RÅDATA_KVARTAL-'!$A$5:$DO$385,25,FALSE)&lt;&gt;0,VLOOKUP(CONCATENATE($DI$6," ",EC$9),'-RÅDATA_KVARTAL-'!$A$5:$DO$385,25,FALSE),"")</f>
        <v/>
      </c>
      <c r="ED23" s="37"/>
      <c r="EE23" s="37" t="str">
        <f>IF(VLOOKUP(CONCATENATE($DI$6," ",EE$9),'-RÅDATA_KVARTAL-'!$A$5:$DO$385,25,FALSE)&lt;&gt;0,VLOOKUP(CONCATENATE($DI$6," ",EE$9),'-RÅDATA_KVARTAL-'!$A$5:$DO$385,25,FALSE),"")</f>
        <v/>
      </c>
      <c r="EF23" s="37"/>
      <c r="EG23" s="37">
        <f>IF(VLOOKUP(CONCATENATE($DI$6," ",EG$9),'-RÅDATA_KVARTAL-'!$A$5:$DO$385,25,FALSE)&lt;&gt;0,VLOOKUP(CONCATENATE($DI$6," ",EG$9),'-RÅDATA_KVARTAL-'!$A$5:$DO$385,25,FALSE),"")</f>
        <v>-2341</v>
      </c>
      <c r="EH23" s="91"/>
      <c r="EI23" s="91"/>
      <c r="EJ23" s="37" t="str">
        <f>IF(VLOOKUP(CONCATENATE($EJ$6," ",EJ$9),'-RÅDATA_KVARTAL-'!$A$5:$DO$385,25,FALSE)&lt;&gt;0,VLOOKUP(CONCATENATE($EJ$6," ",EJ$9),'-RÅDATA_KVARTAL-'!$A$5:$DO$385,25,FALSE),"")</f>
        <v/>
      </c>
      <c r="EK23" s="37"/>
      <c r="EL23" s="37" t="str">
        <f>IF(VLOOKUP(CONCATENATE($EJ$6," ",EL$9),'-RÅDATA_KVARTAL-'!$A$5:$DO$385,25,FALSE)&lt;&gt;0,VLOOKUP(CONCATENATE($EJ$6," ",EL$9),'-RÅDATA_KVARTAL-'!$A$5:$DO$385,25,FALSE),"")</f>
        <v/>
      </c>
      <c r="EM23" s="37"/>
      <c r="EN23" s="37" t="str">
        <f>IF(VLOOKUP(CONCATENATE($EJ$6," ",EN$9),'-RÅDATA_KVARTAL-'!$A$5:$DO$385,25,FALSE)&lt;&gt;0,VLOOKUP(CONCATENATE($EJ$6," ",EN$9),'-RÅDATA_KVARTAL-'!$A$5:$DO$385,25,FALSE),"")</f>
        <v/>
      </c>
      <c r="EO23" s="37"/>
      <c r="EP23" s="37" t="str">
        <f>IF(VLOOKUP(CONCATENATE($EJ$6," ",EP$9),'-RÅDATA_KVARTAL-'!$A$5:$DO$385,25,FALSE)&lt;&gt;0,VLOOKUP(CONCATENATE($EJ$6," ",EP$9),'-RÅDATA_KVARTAL-'!$A$5:$DO$385,25,FALSE),"")</f>
        <v/>
      </c>
      <c r="EQ23" s="37"/>
      <c r="ER23" s="37" t="str">
        <f>IF(VLOOKUP(CONCATENATE($EJ$6," ",ER$9),'-RÅDATA_KVARTAL-'!$A$5:$DO$385,25,FALSE)&lt;&gt;0,VLOOKUP(CONCATENATE($EJ$6," ",ER$9),'-RÅDATA_KVARTAL-'!$A$5:$DO$385,25,FALSE),"")</f>
        <v/>
      </c>
      <c r="ES23" s="37"/>
      <c r="ET23" s="37" t="str">
        <f>IF(VLOOKUP(CONCATENATE($EJ$6," ",ET$9),'-RÅDATA_KVARTAL-'!$A$5:$DO$385,25,FALSE)&lt;&gt;0,VLOOKUP(CONCATENATE($EJ$6," ",ET$9),'-RÅDATA_KVARTAL-'!$A$5:$DO$385,25,FALSE),"")</f>
        <v/>
      </c>
      <c r="EU23" s="37"/>
      <c r="EV23" s="37" t="str">
        <f>IF(VLOOKUP(CONCATENATE($EJ$6," ",EV$9),'-RÅDATA_KVARTAL-'!$A$5:$DO$385,25,FALSE)&lt;&gt;0,VLOOKUP(CONCATENATE($EJ$6," ",EV$9),'-RÅDATA_KVARTAL-'!$A$5:$DO$385,25,FALSE),"")</f>
        <v/>
      </c>
      <c r="EW23" s="37"/>
      <c r="EX23" s="37" t="str">
        <f>IF(VLOOKUP(CONCATENATE($EJ$6," ",EX$9),'-RÅDATA_KVARTAL-'!$A$5:$DO$385,25,FALSE)&lt;&gt;0,VLOOKUP(CONCATENATE($EJ$6," ",EX$9),'-RÅDATA_KVARTAL-'!$A$5:$DO$385,25,FALSE),"")</f>
        <v/>
      </c>
      <c r="EY23" s="37"/>
      <c r="EZ23" s="37" t="str">
        <f>IF(VLOOKUP(CONCATENATE($EJ$6," ",EZ$9),'-RÅDATA_KVARTAL-'!$A$5:$DO$385,25,FALSE)&lt;&gt;0,VLOOKUP(CONCATENATE($EJ$6," ",EZ$9),'-RÅDATA_KVARTAL-'!$A$5:$DO$385,25,FALSE),"")</f>
        <v/>
      </c>
      <c r="FA23" s="37"/>
      <c r="FB23" s="37" t="str">
        <f>IF(VLOOKUP(CONCATENATE($EJ$6," ",FB$9),'-RÅDATA_KVARTAL-'!$A$5:$DO$385,25,FALSE)&lt;&gt;0,VLOOKUP(CONCATENATE($EJ$6," ",FB$9),'-RÅDATA_KVARTAL-'!$A$5:$DO$385,25,FALSE),"")</f>
        <v/>
      </c>
      <c r="FC23" s="37"/>
      <c r="FD23" s="37" t="str">
        <f>IF(VLOOKUP(CONCATENATE($EJ$6," ",FD$9),'-RÅDATA_KVARTAL-'!$A$5:$DO$385,25,FALSE)&lt;&gt;0,VLOOKUP(CONCATENATE($EJ$6," ",FD$9),'-RÅDATA_KVARTAL-'!$A$5:$DO$385,25,FALSE),"")</f>
        <v/>
      </c>
      <c r="FE23" s="37"/>
      <c r="FF23" s="37" t="str">
        <f>IF(VLOOKUP(CONCATENATE($EJ$6," ",FF$9),'-RÅDATA_KVARTAL-'!$A$5:$DO$385,25,FALSE)&lt;&gt;0,VLOOKUP(CONCATENATE($EJ$6," ",FF$9),'-RÅDATA_KVARTAL-'!$A$5:$DO$385,25,FALSE),"")</f>
        <v/>
      </c>
      <c r="FG23" s="37"/>
      <c r="FH23" s="37" t="str">
        <f>IF(VLOOKUP(CONCATENATE($EJ$6," ",FH$9),'-RÅDATA_KVARTAL-'!$A$5:$DO$385,25,FALSE)&lt;&gt;0,VLOOKUP(CONCATENATE($EJ$6," ",FH$9),'-RÅDATA_KVARTAL-'!$A$5:$DO$385,25,FALSE),"")</f>
        <v/>
      </c>
      <c r="FI23" s="91"/>
      <c r="FJ23" s="91"/>
      <c r="FK23" s="37" t="str">
        <f>IF(VLOOKUP(CONCATENATE($FK$6," ",FK$9),'-RÅDATA_KVARTAL-'!$A$5:$DO$385,25,FALSE)&lt;&gt;0,VLOOKUP(CONCATENATE($FK$6," ",FK$9),'-RÅDATA_KVARTAL-'!$A$5:$DO$385,25,FALSE),"")</f>
        <v/>
      </c>
      <c r="FL23" s="37"/>
      <c r="FM23" s="37" t="str">
        <f>IF(VLOOKUP(CONCATENATE($FK$6," ",FM$9),'-RÅDATA_KVARTAL-'!$A$5:$DO$385,25,FALSE)&lt;&gt;0,VLOOKUP(CONCATENATE($FK$6," ",FM$9),'-RÅDATA_KVARTAL-'!$A$5:$DO$385,25,FALSE),"")</f>
        <v/>
      </c>
      <c r="FN23" s="37"/>
      <c r="FO23" s="37" t="str">
        <f>IF(VLOOKUP(CONCATENATE($FK$6," ",FO$9),'-RÅDATA_KVARTAL-'!$A$5:$DO$385,25,FALSE)&lt;&gt;0,VLOOKUP(CONCATENATE($FK$6," ",FO$9),'-RÅDATA_KVARTAL-'!$A$5:$DO$385,25,FALSE),"")</f>
        <v/>
      </c>
      <c r="FP23" s="37"/>
      <c r="FQ23" s="37" t="str">
        <f>IF(VLOOKUP(CONCATENATE($FK$6," ",FQ$9),'-RÅDATA_KVARTAL-'!$A$5:$DO$385,25,FALSE)&lt;&gt;0,VLOOKUP(CONCATENATE($FK$6," ",FQ$9),'-RÅDATA_KVARTAL-'!$A$5:$DO$385,25,FALSE),"")</f>
        <v/>
      </c>
      <c r="FR23" s="37"/>
      <c r="FS23" s="37" t="str">
        <f>IF(VLOOKUP(CONCATENATE($FK$6," ",FS$9),'-RÅDATA_KVARTAL-'!$A$5:$DO$385,25,FALSE)&lt;&gt;0,VLOOKUP(CONCATENATE($FK$6," ",FS$9),'-RÅDATA_KVARTAL-'!$A$5:$DO$385,25,FALSE),"")</f>
        <v/>
      </c>
      <c r="FT23" s="37"/>
      <c r="FU23" s="37" t="str">
        <f>IF(VLOOKUP(CONCATENATE($FK$6," ",FU$9),'-RÅDATA_KVARTAL-'!$A$5:$DO$385,25,FALSE)&lt;&gt;0,VLOOKUP(CONCATENATE($FK$6," ",FU$9),'-RÅDATA_KVARTAL-'!$A$5:$DO$385,25,FALSE),"")</f>
        <v/>
      </c>
      <c r="FV23" s="37"/>
      <c r="FW23" s="37" t="str">
        <f>IF(VLOOKUP(CONCATENATE($FK$6," ",FW$9),'-RÅDATA_KVARTAL-'!$A$5:$DO$385,25,FALSE)&lt;&gt;0,VLOOKUP(CONCATENATE($FK$6," ",FW$9),'-RÅDATA_KVARTAL-'!$A$5:$DO$385,25,FALSE),"")</f>
        <v/>
      </c>
      <c r="FX23" s="37"/>
      <c r="FY23" s="37" t="str">
        <f>IF(VLOOKUP(CONCATENATE($FK$6," ",FY$9),'-RÅDATA_KVARTAL-'!$A$5:$DO$385,25,FALSE)&lt;&gt;0,VLOOKUP(CONCATENATE($FK$6," ",FY$9),'-RÅDATA_KVARTAL-'!$A$5:$DO$385,25,FALSE),"")</f>
        <v/>
      </c>
      <c r="FZ23" s="37"/>
      <c r="GA23" s="37" t="str">
        <f>IF(VLOOKUP(CONCATENATE($FK$6," ",GA$9),'-RÅDATA_KVARTAL-'!$A$5:$DO$385,25,FALSE)&lt;&gt;0,VLOOKUP(CONCATENATE($FK$6," ",GA$9),'-RÅDATA_KVARTAL-'!$A$5:$DO$385,25,FALSE),"")</f>
        <v/>
      </c>
      <c r="GB23" s="37"/>
      <c r="GC23" s="37" t="str">
        <f>IF(VLOOKUP(CONCATENATE($FK$6," ",GC$9),'-RÅDATA_KVARTAL-'!$A$5:$DO$385,25,FALSE)&lt;&gt;0,VLOOKUP(CONCATENATE($FK$6," ",GC$9),'-RÅDATA_KVARTAL-'!$A$5:$DO$385,25,FALSE),"")</f>
        <v/>
      </c>
      <c r="GD23" s="37"/>
      <c r="GE23" s="37" t="str">
        <f>IF(VLOOKUP(CONCATENATE($FK$6," ",GE$9),'-RÅDATA_KVARTAL-'!$A$5:$DO$385,25,FALSE)&lt;&gt;0,VLOOKUP(CONCATENATE($FK$6," ",GE$9),'-RÅDATA_KVARTAL-'!$A$5:$DO$385,25,FALSE),"")</f>
        <v/>
      </c>
      <c r="GF23" s="37"/>
      <c r="GG23" s="37" t="str">
        <f>IF(VLOOKUP(CONCATENATE($FK$6," ",GG$9),'-RÅDATA_KVARTAL-'!$A$5:$DO$385,25,FALSE)&lt;&gt;0,VLOOKUP(CONCATENATE($FK$6," ",GG$9),'-RÅDATA_KVARTAL-'!$A$5:$DO$385,25,FALSE),"")</f>
        <v/>
      </c>
      <c r="GH23" s="37"/>
      <c r="GI23" s="37" t="str">
        <f>IF(VLOOKUP(CONCATENATE($FK$6," ",GI$9),'-RÅDATA_KVARTAL-'!$A$5:$DO$385,25,FALSE)&lt;&gt;0,VLOOKUP(CONCATENATE($FK$6," ",GI$9),'-RÅDATA_KVARTAL-'!$A$5:$DO$385,25,FALSE),"")</f>
        <v/>
      </c>
      <c r="GJ23" s="91"/>
      <c r="GK23" s="91"/>
      <c r="GL23" s="37" t="str">
        <f>IF(VLOOKUP(CONCATENATE($GL$6," ",GL$9),'-RÅDATA_KVARTAL-'!$A$5:$DO$385,25,FALSE)&lt;&gt;0,VLOOKUP(CONCATENATE($GL$6," ",GL$9),'-RÅDATA_KVARTAL-'!$A$5:$DO$385,25,FALSE),"")</f>
        <v/>
      </c>
      <c r="GM23" s="37"/>
      <c r="GN23" s="37" t="str">
        <f>IF(VLOOKUP(CONCATENATE($GL$6," ",GN$9),'-RÅDATA_KVARTAL-'!$A$5:$DO$385,25,FALSE)&lt;&gt;0,VLOOKUP(CONCATENATE($GL$6," ",GN$9),'-RÅDATA_KVARTAL-'!$A$5:$DO$385,25,FALSE),"")</f>
        <v/>
      </c>
      <c r="GO23" s="37"/>
      <c r="GP23" s="37" t="str">
        <f>IF(VLOOKUP(CONCATENATE($GL$6," ",GP$9),'-RÅDATA_KVARTAL-'!$A$5:$DO$385,25,FALSE)&lt;&gt;0,VLOOKUP(CONCATENATE($GL$6," ",GP$9),'-RÅDATA_KVARTAL-'!$A$5:$DO$385,25,FALSE),"")</f>
        <v/>
      </c>
      <c r="GQ23" s="37"/>
      <c r="GR23" s="37" t="str">
        <f>IF(VLOOKUP(CONCATENATE($GL$6," ",GR$9),'-RÅDATA_KVARTAL-'!$A$5:$DO$385,25,FALSE)&lt;&gt;0,VLOOKUP(CONCATENATE($GL$6," ",GR$9),'-RÅDATA_KVARTAL-'!$A$5:$DO$385,25,FALSE),"")</f>
        <v/>
      </c>
      <c r="GS23" s="37"/>
      <c r="GT23" s="37" t="str">
        <f>IF(VLOOKUP(CONCATENATE($GL$6," ",GT$9),'-RÅDATA_KVARTAL-'!$A$5:$DO$385,25,FALSE)&lt;&gt;0,VLOOKUP(CONCATENATE($GL$6," ",GT$9),'-RÅDATA_KVARTAL-'!$A$5:$DO$385,25,FALSE),"")</f>
        <v/>
      </c>
      <c r="GU23" s="37"/>
      <c r="GV23" s="37" t="str">
        <f>IF(VLOOKUP(CONCATENATE($GL$6," ",GV$9),'-RÅDATA_KVARTAL-'!$A$5:$DO$385,25,FALSE)&lt;&gt;0,VLOOKUP(CONCATENATE($GL$6," ",GV$9),'-RÅDATA_KVARTAL-'!$A$5:$DO$385,25,FALSE),"")</f>
        <v/>
      </c>
      <c r="GW23" s="37"/>
      <c r="GX23" s="37" t="str">
        <f>IF(VLOOKUP(CONCATENATE($GL$6," ",GX$9),'-RÅDATA_KVARTAL-'!$A$5:$DO$385,25,FALSE)&lt;&gt;0,VLOOKUP(CONCATENATE($GL$6," ",GX$9),'-RÅDATA_KVARTAL-'!$A$5:$DO$385,25,FALSE),"")</f>
        <v/>
      </c>
      <c r="GY23" s="37"/>
      <c r="GZ23" s="37" t="str">
        <f>IF(VLOOKUP(CONCATENATE($GL$6," ",GZ$9),'-RÅDATA_KVARTAL-'!$A$5:$DO$385,25,FALSE)&lt;&gt;0,VLOOKUP(CONCATENATE($GL$6," ",GZ$9),'-RÅDATA_KVARTAL-'!$A$5:$DO$385,25,FALSE),"")</f>
        <v/>
      </c>
      <c r="HA23" s="37"/>
      <c r="HB23" s="37" t="str">
        <f>IF(VLOOKUP(CONCATENATE($GL$6," ",HB$9),'-RÅDATA_KVARTAL-'!$A$5:$DO$385,25,FALSE)&lt;&gt;0,VLOOKUP(CONCATENATE($GL$6," ",HB$9),'-RÅDATA_KVARTAL-'!$A$5:$DO$385,25,FALSE),"")</f>
        <v/>
      </c>
      <c r="HC23" s="37"/>
      <c r="HD23" s="37" t="str">
        <f>IF(VLOOKUP(CONCATENATE($GL$6," ",HD$9),'-RÅDATA_KVARTAL-'!$A$5:$DO$385,25,FALSE)&lt;&gt;0,VLOOKUP(CONCATENATE($GL$6," ",HD$9),'-RÅDATA_KVARTAL-'!$A$5:$DO$385,25,FALSE),"")</f>
        <v/>
      </c>
      <c r="HE23" s="37"/>
      <c r="HF23" s="37" t="str">
        <f>IF(VLOOKUP(CONCATENATE($GL$6," ",HF$9),'-RÅDATA_KVARTAL-'!$A$5:$DO$385,25,FALSE)&lt;&gt;0,VLOOKUP(CONCATENATE($GL$6," ",HF$9),'-RÅDATA_KVARTAL-'!$A$5:$DO$385,25,FALSE),"")</f>
        <v/>
      </c>
      <c r="HG23" s="37"/>
      <c r="HH23" s="37" t="str">
        <f>IF(VLOOKUP(CONCATENATE($GL$6," ",HH$9),'-RÅDATA_KVARTAL-'!$A$5:$DO$385,25,FALSE)&lt;&gt;0,VLOOKUP(CONCATENATE($GL$6," ",HH$9),'-RÅDATA_KVARTAL-'!$A$5:$DO$385,25,FALSE),"")</f>
        <v/>
      </c>
      <c r="HI23" s="37"/>
      <c r="HJ23" s="37" t="str">
        <f>IF(VLOOKUP(CONCATENATE($GL$6," ",HJ$9),'-RÅDATA_KVARTAL-'!$A$5:$DO$385,25,FALSE)&lt;&gt;0,VLOOKUP(CONCATENATE($GL$6," ",HJ$9),'-RÅDATA_KVARTAL-'!$A$5:$DO$385,25,FALSE),"")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",E$9),'-RÅDATA_KVARTAL-'!$A$5:$DO$385,29,FALSE)&lt;&gt;0,VLOOKUP(CONCATENATE($E$6," ",E$9),'-RÅDATA_KVARTAL-'!$A$5:$DO$385,29,FALSE),"")</f>
        <v>94</v>
      </c>
      <c r="F25" s="29"/>
      <c r="G25" s="29">
        <f>IF(VLOOKUP(CONCATENATE($E$6," ",G$9),'-RÅDATA_KVARTAL-'!$A$5:$DO$385,29,FALSE)&lt;&gt;0,VLOOKUP(CONCATENATE($E$6," ",G$9),'-RÅDATA_KVARTAL-'!$A$5:$DO$385,29,FALSE),"")</f>
        <v>60</v>
      </c>
      <c r="H25" s="29"/>
      <c r="I25" s="29">
        <f>IF(VLOOKUP(CONCATENATE($E$6," ",I$9),'-RÅDATA_KVARTAL-'!$A$5:$DO$385,29,FALSE)&lt;&gt;0,VLOOKUP(CONCATENATE($E$6," ",I$9),'-RÅDATA_KVARTAL-'!$A$5:$DO$385,29,FALSE),"")</f>
        <v>86</v>
      </c>
      <c r="J25" s="29"/>
      <c r="K25" s="29">
        <f>IF(VLOOKUP(CONCATENATE($E$6," ",K$9),'-RÅDATA_KVARTAL-'!$A$5:$DO$385,29,FALSE)&lt;&gt;0,VLOOKUP(CONCATENATE($E$6," ",K$9),'-RÅDATA_KVARTAL-'!$A$5:$DO$385,29,FALSE),"")</f>
        <v>85</v>
      </c>
      <c r="L25" s="29"/>
      <c r="M25" s="29">
        <f>IF(VLOOKUP(CONCATENATE($E$6," ",M$9),'-RÅDATA_KVARTAL-'!$A$5:$DO$385,29,FALSE)&lt;&gt;0,VLOOKUP(CONCATENATE($E$6," ",M$9),'-RÅDATA_KVARTAL-'!$A$5:$DO$385,29,FALSE),"")</f>
        <v>142</v>
      </c>
      <c r="N25" s="29"/>
      <c r="O25" s="29">
        <f>IF(VLOOKUP(CONCATENATE($E$6," ",O$9),'-RÅDATA_KVARTAL-'!$A$5:$DO$385,29,FALSE)&lt;&gt;0,VLOOKUP(CONCATENATE($E$6," ",O$9),'-RÅDATA_KVARTAL-'!$A$5:$DO$385,29,FALSE),"")</f>
        <v>120</v>
      </c>
      <c r="P25" s="29"/>
      <c r="Q25" s="29">
        <f>IF(VLOOKUP(CONCATENATE($E$6," ",Q$9),'-RÅDATA_KVARTAL-'!$A$5:$DO$385,29,FALSE)&lt;&gt;0,VLOOKUP(CONCATENATE($E$6," ",Q$9),'-RÅDATA_KVARTAL-'!$A$5:$DO$385,29,FALSE),"")</f>
        <v>65</v>
      </c>
      <c r="R25" s="29"/>
      <c r="S25" s="29">
        <f>IF(VLOOKUP(CONCATENATE($E$6," ",S$9),'-RÅDATA_KVARTAL-'!$A$5:$DO$385,29,FALSE)&lt;&gt;0,VLOOKUP(CONCATENATE($E$6," ",S$9),'-RÅDATA_KVARTAL-'!$A$5:$DO$385,29,FALSE),"")</f>
        <v>102</v>
      </c>
      <c r="T25" s="29"/>
      <c r="U25" s="29">
        <f>IF(VLOOKUP(CONCATENATE($E$6," ",U$9),'-RÅDATA_KVARTAL-'!$A$5:$DO$385,29,FALSE)&lt;&gt;0,VLOOKUP(CONCATENATE($E$6," ",U$9),'-RÅDATA_KVARTAL-'!$A$5:$DO$385,29,FALSE),"")</f>
        <v>133</v>
      </c>
      <c r="V25" s="29"/>
      <c r="W25" s="29">
        <f>IF(VLOOKUP(CONCATENATE($E$6," ",W$9),'-RÅDATA_KVARTAL-'!$A$5:$DO$385,29,FALSE)&lt;&gt;0,VLOOKUP(CONCATENATE($E$6," ",W$9),'-RÅDATA_KVARTAL-'!$A$5:$DO$385,29,FALSE),"")</f>
        <v>108</v>
      </c>
      <c r="X25" s="29"/>
      <c r="Y25" s="29">
        <f>IF(VLOOKUP(CONCATENATE($E$6," ",Y$9),'-RÅDATA_KVARTAL-'!$A$5:$DO$385,29,FALSE)&lt;&gt;0,VLOOKUP(CONCATENATE($E$6," ",Y$9),'-RÅDATA_KVARTAL-'!$A$5:$DO$385,29,FALSE),"")</f>
        <v>454</v>
      </c>
      <c r="Z25" s="29"/>
      <c r="AA25" s="29">
        <f>IF(VLOOKUP(CONCATENATE($E$6," ",AA$9),'-RÅDATA_KVARTAL-'!$A$5:$DO$385,29,FALSE)&lt;&gt;0,VLOOKUP(CONCATENATE($E$6," ",AA$9),'-RÅDATA_KVARTAL-'!$A$5:$DO$385,29,FALSE),"")</f>
        <v>134</v>
      </c>
      <c r="AB25" s="29"/>
      <c r="AC25" s="29">
        <f>IF(VLOOKUP(CONCATENATE($E$6," ",AC$9),'-RÅDATA_KVARTAL-'!$A$5:$DO$385,29,FALSE)&lt;&gt;0,VLOOKUP(CONCATENATE($E$6," ",AC$9),'-RÅDATA_KVARTAL-'!$A$5:$DO$385,29,FALSE),"")</f>
        <v>1583</v>
      </c>
      <c r="AD25" s="25"/>
      <c r="AE25" s="25"/>
      <c r="AF25" s="29">
        <f>IF(VLOOKUP(CONCATENATE($AF$6," ",AF$9),'-RÅDATA_KVARTAL-'!$A$5:$DO$385,29,FALSE)&lt;&gt;0,VLOOKUP(CONCATENATE($AF$6," ",AF$9),'-RÅDATA_KVARTAL-'!$A$5:$DO$385,29,FALSE),"")</f>
        <v>161</v>
      </c>
      <c r="AG25" s="29"/>
      <c r="AH25" s="29">
        <f>IF(VLOOKUP(CONCATENATE($AF$6," ",AH$9),'-RÅDATA_KVARTAL-'!$A$5:$DO$385,29,FALSE)&lt;&gt;0,VLOOKUP(CONCATENATE($AF$6," ",AH$9),'-RÅDATA_KVARTAL-'!$A$5:$DO$385,29,FALSE),"")</f>
        <v>69</v>
      </c>
      <c r="AI25" s="29"/>
      <c r="AJ25" s="29">
        <f>IF(VLOOKUP(CONCATENATE($AF$6," ",AJ$9),'-RÅDATA_KVARTAL-'!$A$5:$DO$385,29,FALSE)&lt;&gt;0,VLOOKUP(CONCATENATE($AF$6," ",AJ$9),'-RÅDATA_KVARTAL-'!$A$5:$DO$385,29,FALSE),"")</f>
        <v>128</v>
      </c>
      <c r="AK25" s="29"/>
      <c r="AL25" s="29">
        <f>IF(VLOOKUP(CONCATENATE($AF$6," ",AL$9),'-RÅDATA_KVARTAL-'!$A$5:$DO$385,29,FALSE)&lt;&gt;0,VLOOKUP(CONCATENATE($AF$6," ",AL$9),'-RÅDATA_KVARTAL-'!$A$5:$DO$385,29,FALSE),"")</f>
        <v>68</v>
      </c>
      <c r="AM25" s="29"/>
      <c r="AN25" s="29">
        <f>IF(VLOOKUP(CONCATENATE($AF$6," ",AN$9),'-RÅDATA_KVARTAL-'!$A$5:$DO$385,29,FALSE)&lt;&gt;0,VLOOKUP(CONCATENATE($AF$6," ",AN$9),'-RÅDATA_KVARTAL-'!$A$5:$DO$385,29,FALSE),"")</f>
        <v>215</v>
      </c>
      <c r="AO25" s="29"/>
      <c r="AP25" s="29">
        <f>IF(VLOOKUP(CONCATENATE($AF$6," ",AP$9),'-RÅDATA_KVARTAL-'!$A$5:$DO$385,29,FALSE)&lt;&gt;0,VLOOKUP(CONCATENATE($AF$6," ",AP$9),'-RÅDATA_KVARTAL-'!$A$5:$DO$385,29,FALSE),"")</f>
        <v>132</v>
      </c>
      <c r="AQ25" s="29"/>
      <c r="AR25" s="29">
        <f>IF(VLOOKUP(CONCATENATE($AF$6," ",AR$9),'-RÅDATA_KVARTAL-'!$A$5:$DO$385,29,FALSE)&lt;&gt;0,VLOOKUP(CONCATENATE($AF$6," ",AR$9),'-RÅDATA_KVARTAL-'!$A$5:$DO$385,29,FALSE),"")</f>
        <v>111</v>
      </c>
      <c r="AS25" s="29"/>
      <c r="AT25" s="29">
        <f>IF(VLOOKUP(CONCATENATE($AF$6," ",AT$9),'-RÅDATA_KVARTAL-'!$A$5:$DO$385,29,FALSE)&lt;&gt;0,VLOOKUP(CONCATENATE($AF$6," ",AT$9),'-RÅDATA_KVARTAL-'!$A$5:$DO$385,29,FALSE),"")</f>
        <v>131</v>
      </c>
      <c r="AU25" s="29"/>
      <c r="AV25" s="29">
        <f>IF(VLOOKUP(CONCATENATE($AF$6," ",AV$9),'-RÅDATA_KVARTAL-'!$A$5:$DO$385,29,FALSE)&lt;&gt;0,VLOOKUP(CONCATENATE($AF$6," ",AV$9),'-RÅDATA_KVARTAL-'!$A$5:$DO$385,29,FALSE),"")</f>
        <v>133</v>
      </c>
      <c r="AW25" s="29"/>
      <c r="AX25" s="29">
        <f>IF(VLOOKUP(CONCATENATE($AF$6," ",AX$9),'-RÅDATA_KVARTAL-'!$A$5:$DO$385,29,FALSE)&lt;&gt;0,VLOOKUP(CONCATENATE($AF$6," ",AX$9),'-RÅDATA_KVARTAL-'!$A$5:$DO$385,29,FALSE),"")</f>
        <v>141</v>
      </c>
      <c r="AY25" s="29"/>
      <c r="AZ25" s="29">
        <f>IF(VLOOKUP(CONCATENATE($AF$6," ",AZ$9),'-RÅDATA_KVARTAL-'!$A$5:$DO$385,29,FALSE)&lt;&gt;0,VLOOKUP(CONCATENATE($AF$6," ",AZ$9),'-RÅDATA_KVARTAL-'!$A$5:$DO$385,29,FALSE),"")</f>
        <v>136</v>
      </c>
      <c r="BA25" s="29"/>
      <c r="BB25" s="29">
        <f>IF(VLOOKUP(CONCATENATE($AF$6," ",BB$9),'-RÅDATA_KVARTAL-'!$A$5:$DO$385,29,FALSE)&lt;&gt;0,VLOOKUP(CONCATENATE($AF$6," ",BB$9),'-RÅDATA_KVARTAL-'!$A$5:$DO$385,29,FALSE),"")</f>
        <v>407</v>
      </c>
      <c r="BC25" s="29"/>
      <c r="BD25" s="29">
        <f>IF(VLOOKUP(CONCATENATE($AF$6," ",BD$9),'-RÅDATA_KVARTAL-'!$A$5:$DO$385,29,FALSE)&lt;&gt;0,VLOOKUP(CONCATENATE($AF$6," ",BD$9),'-RÅDATA_KVARTAL-'!$A$5:$DO$385,29,FALSE),"")</f>
        <v>1832</v>
      </c>
      <c r="BE25" s="25"/>
      <c r="BF25" s="25"/>
      <c r="BG25" s="29">
        <f>IF(VLOOKUP(CONCATENATE($BG$6," ",BG$9),'-RÅDATA_KVARTAL-'!$A$5:$DO$385,29,FALSE)&lt;&gt;0,VLOOKUP(CONCATENATE($BG$6," ",BG$9),'-RÅDATA_KVARTAL-'!$A$5:$DO$385,29,FALSE),"")</f>
        <v>145</v>
      </c>
      <c r="BH25" s="29"/>
      <c r="BI25" s="29">
        <f>IF(VLOOKUP(CONCATENATE($BG$6," ",BI$9),'-RÅDATA_KVARTAL-'!$A$5:$DO$385,29,FALSE)&lt;&gt;0,VLOOKUP(CONCATENATE($BG$6," ",BI$9),'-RÅDATA_KVARTAL-'!$A$5:$DO$385,29,FALSE),"")</f>
        <v>93</v>
      </c>
      <c r="BJ25" s="29"/>
      <c r="BK25" s="29">
        <f>IF(VLOOKUP(CONCATENATE($BG$6," ",BK$9),'-RÅDATA_KVARTAL-'!$A$5:$DO$385,29,FALSE)&lt;&gt;0,VLOOKUP(CONCATENATE($BG$6," ",BK$9),'-RÅDATA_KVARTAL-'!$A$5:$DO$385,29,FALSE),"")</f>
        <v>220</v>
      </c>
      <c r="BL25" s="29"/>
      <c r="BM25" s="29">
        <f>IF(VLOOKUP(CONCATENATE($BG$6," ",BM$9),'-RÅDATA_KVARTAL-'!$A$5:$DO$385,29,FALSE)&lt;&gt;0,VLOOKUP(CONCATENATE($BG$6," ",BM$9),'-RÅDATA_KVARTAL-'!$A$5:$DO$385,29,FALSE),"")</f>
        <v>124</v>
      </c>
      <c r="BN25" s="29"/>
      <c r="BO25" s="29">
        <f>IF(VLOOKUP(CONCATENATE($BG$6," ",BO$9),'-RÅDATA_KVARTAL-'!$A$5:$DO$385,29,FALSE)&lt;&gt;0,VLOOKUP(CONCATENATE($BG$6," ",BO$9),'-RÅDATA_KVARTAL-'!$A$5:$DO$385,29,FALSE),"")</f>
        <v>121</v>
      </c>
      <c r="BP25" s="29"/>
      <c r="BQ25" s="29">
        <f>IF(VLOOKUP(CONCATENATE($BG$6," ",BQ$9),'-RÅDATA_KVARTAL-'!$A$5:$DO$385,29,FALSE)&lt;&gt;0,VLOOKUP(CONCATENATE($BG$6," ",BQ$9),'-RÅDATA_KVARTAL-'!$A$5:$DO$385,29,FALSE),"")</f>
        <v>86</v>
      </c>
      <c r="BR25" s="29"/>
      <c r="BS25" s="29">
        <f>IF(VLOOKUP(CONCATENATE($BG$6," ",BS$9),'-RÅDATA_KVARTAL-'!$A$5:$DO$385,29,FALSE)&lt;&gt;0,VLOOKUP(CONCATENATE($BG$6," ",BS$9),'-RÅDATA_KVARTAL-'!$A$5:$DO$385,29,FALSE),"")</f>
        <v>129</v>
      </c>
      <c r="BT25" s="29"/>
      <c r="BU25" s="29">
        <f>IF(VLOOKUP(CONCATENATE($BG$6," ",BU$9),'-RÅDATA_KVARTAL-'!$A$5:$DO$385,29,FALSE)&lt;&gt;0,VLOOKUP(CONCATENATE($BG$6," ",BU$9),'-RÅDATA_KVARTAL-'!$A$5:$DO$385,29,FALSE),"")</f>
        <v>160</v>
      </c>
      <c r="BV25" s="29"/>
      <c r="BW25" s="29">
        <f>IF(VLOOKUP(CONCATENATE($BG$6," ",BW$9),'-RÅDATA_KVARTAL-'!$A$5:$DO$385,29,FALSE)&lt;&gt;0,VLOOKUP(CONCATENATE($BG$6," ",BW$9),'-RÅDATA_KVARTAL-'!$A$5:$DO$385,29,FALSE),"")</f>
        <v>236</v>
      </c>
      <c r="BX25" s="29"/>
      <c r="BY25" s="29">
        <f>IF(VLOOKUP(CONCATENATE($BG$6," ",BY$9),'-RÅDATA_KVARTAL-'!$A$5:$DO$385,29,FALSE)&lt;&gt;0,VLOOKUP(CONCATENATE($BG$6," ",BY$9),'-RÅDATA_KVARTAL-'!$A$5:$DO$385,29,FALSE),"")</f>
        <v>110</v>
      </c>
      <c r="BZ25" s="29"/>
      <c r="CA25" s="29">
        <f>IF(VLOOKUP(CONCATENATE($BG$6," ",CA$9),'-RÅDATA_KVARTAL-'!$A$5:$DO$385,29,FALSE)&lt;&gt;0,VLOOKUP(CONCATENATE($BG$6," ",CA$9),'-RÅDATA_KVARTAL-'!$A$5:$DO$385,29,FALSE),"")</f>
        <v>147</v>
      </c>
      <c r="CB25" s="29"/>
      <c r="CC25" s="29">
        <f>IF(VLOOKUP(CONCATENATE($BG$6," ",CC$9),'-RÅDATA_KVARTAL-'!$A$5:$DO$385,29,FALSE)&lt;&gt;0,VLOOKUP(CONCATENATE($BG$6," ",CC$9),'-RÅDATA_KVARTAL-'!$A$5:$DO$385,29,FALSE),"")</f>
        <v>184</v>
      </c>
      <c r="CD25" s="29"/>
      <c r="CE25" s="29">
        <f>IF(VLOOKUP(CONCATENATE($BG$6," ",CE$9),'-RÅDATA_KVARTAL-'!$A$5:$DO$385,29,FALSE)&lt;&gt;0,VLOOKUP(CONCATENATE($BG$6," ",CE$9),'-RÅDATA_KVARTAL-'!$A$5:$DO$385,29,FALSE),"")</f>
        <v>1755</v>
      </c>
      <c r="CF25" s="25"/>
      <c r="CG25" s="25"/>
      <c r="CH25" s="29">
        <f>IF(VLOOKUP(CONCATENATE($CH$6," ",CH$9),'-RÅDATA_KVARTAL-'!$A$5:$DO$385,29,FALSE)&lt;&gt;0,VLOOKUP(CONCATENATE($CH$6," ",CH$9),'-RÅDATA_KVARTAL-'!$A$5:$DO$385,29,FALSE),"")</f>
        <v>147</v>
      </c>
      <c r="CI25" s="29"/>
      <c r="CJ25" s="29">
        <f>IF(VLOOKUP(CONCATENATE($CH$6," ",CJ$9),'-RÅDATA_KVARTAL-'!$A$5:$DO$385,29,FALSE)&lt;&gt;0,VLOOKUP(CONCATENATE($CH$6," ",CJ$9),'-RÅDATA_KVARTAL-'!$A$5:$DO$385,29,FALSE),"")</f>
        <v>120</v>
      </c>
      <c r="CK25" s="29"/>
      <c r="CL25" s="29">
        <f>IF(VLOOKUP(CONCATENATE($CH$6," ",CL$9),'-RÅDATA_KVARTAL-'!$A$5:$DO$385,29,FALSE)&lt;&gt;0,VLOOKUP(CONCATENATE($CH$6," ",CL$9),'-RÅDATA_KVARTAL-'!$A$5:$DO$385,29,FALSE),"")</f>
        <v>95</v>
      </c>
      <c r="CM25" s="29"/>
      <c r="CN25" s="29">
        <f>IF(VLOOKUP(CONCATENATE($CH$6," ",CN$9),'-RÅDATA_KVARTAL-'!$A$5:$DO$385,29,FALSE)&lt;&gt;0,VLOOKUP(CONCATENATE($CH$6," ",CN$9),'-RÅDATA_KVARTAL-'!$A$5:$DO$385,29,FALSE),"")</f>
        <v>152</v>
      </c>
      <c r="CO25" s="29"/>
      <c r="CP25" s="29">
        <f>IF(VLOOKUP(CONCATENATE($CH$6," ",CP$9),'-RÅDATA_KVARTAL-'!$A$5:$DO$385,29,FALSE)&lt;&gt;0,VLOOKUP(CONCATENATE($CH$6," ",CP$9),'-RÅDATA_KVARTAL-'!$A$5:$DO$385,29,FALSE),"")</f>
        <v>154</v>
      </c>
      <c r="CQ25" s="29"/>
      <c r="CR25" s="29">
        <f>IF(VLOOKUP(CONCATENATE($CH$6," ",CR$9),'-RÅDATA_KVARTAL-'!$A$5:$DO$385,29,FALSE)&lt;&gt;0,VLOOKUP(CONCATENATE($CH$6," ",CR$9),'-RÅDATA_KVARTAL-'!$A$5:$DO$385,29,FALSE),"")</f>
        <v>202</v>
      </c>
      <c r="CS25" s="29"/>
      <c r="CT25" s="29">
        <f>IF(VLOOKUP(CONCATENATE($CH$6," ",CT$9),'-RÅDATA_KVARTAL-'!$A$5:$DO$385,29,FALSE)&lt;&gt;0,VLOOKUP(CONCATENATE($CH$6," ",CT$9),'-RÅDATA_KVARTAL-'!$A$5:$DO$385,29,FALSE),"")</f>
        <v>123</v>
      </c>
      <c r="CU25" s="29"/>
      <c r="CV25" s="29">
        <f>IF(VLOOKUP(CONCATENATE($CH$6," ",CV$9),'-RÅDATA_KVARTAL-'!$A$5:$DO$385,29,FALSE)&lt;&gt;0,VLOOKUP(CONCATENATE($CH$6," ",CV$9),'-RÅDATA_KVARTAL-'!$A$5:$DO$385,29,FALSE),"")</f>
        <v>147</v>
      </c>
      <c r="CW25" s="29"/>
      <c r="CX25" s="29">
        <f>IF(VLOOKUP(CONCATENATE($CH$6," ",CX$9),'-RÅDATA_KVARTAL-'!$A$5:$DO$385,29,FALSE)&lt;&gt;0,VLOOKUP(CONCATENATE($CH$6," ",CX$9),'-RÅDATA_KVARTAL-'!$A$5:$DO$385,29,FALSE),"")</f>
        <v>127</v>
      </c>
      <c r="CY25" s="29"/>
      <c r="CZ25" s="29">
        <f>IF(VLOOKUP(CONCATENATE($CH$6," ",CZ$9),'-RÅDATA_KVARTAL-'!$A$5:$DO$385,29,FALSE)&lt;&gt;0,VLOOKUP(CONCATENATE($CH$6," ",CZ$9),'-RÅDATA_KVARTAL-'!$A$5:$DO$385,29,FALSE),"")</f>
        <v>94</v>
      </c>
      <c r="DA25" s="29"/>
      <c r="DB25" s="29">
        <f>IF(VLOOKUP(CONCATENATE($CH$6," ",DB$9),'-RÅDATA_KVARTAL-'!$A$5:$DO$385,29,FALSE)&lt;&gt;0,VLOOKUP(CONCATENATE($CH$6," ",DB$9),'-RÅDATA_KVARTAL-'!$A$5:$DO$385,29,FALSE),"")</f>
        <v>232</v>
      </c>
      <c r="DC25" s="29"/>
      <c r="DD25" s="29">
        <f>IF(VLOOKUP(CONCATENATE($CH$6," ",DD$9),'-RÅDATA_KVARTAL-'!$A$5:$DO$385,29,FALSE)&lt;&gt;0,VLOOKUP(CONCATENATE($CH$6," ",DD$9),'-RÅDATA_KVARTAL-'!$A$5:$DO$385,29,FALSE),"")</f>
        <v>112</v>
      </c>
      <c r="DE25" s="29"/>
      <c r="DF25" s="29">
        <f>IF(VLOOKUP(CONCATENATE($CH$6," ",DF$9),'-RÅDATA_KVARTAL-'!$A$5:$DO$385,29,FALSE)&lt;&gt;0,VLOOKUP(CONCATENATE($CH$6," ",DF$9),'-RÅDATA_KVARTAL-'!$A$5:$DO$385,29,FALSE),"")</f>
        <v>1705</v>
      </c>
      <c r="DG25" s="25"/>
      <c r="DH25" s="25"/>
      <c r="DI25" s="29">
        <f>IF(VLOOKUP(CONCATENATE($DI$6," ",DI$9),'-RÅDATA_KVARTAL-'!$A$5:$DO$385,29,FALSE)&lt;&gt;0,VLOOKUP(CONCATENATE($DI$6," ",DI$9),'-RÅDATA_KVARTAL-'!$A$5:$DO$385,29,FALSE),"")</f>
        <v>131</v>
      </c>
      <c r="DJ25" s="29"/>
      <c r="DK25" s="29">
        <f>IF(VLOOKUP(CONCATENATE($DI$6," ",DK$9),'-RÅDATA_KVARTAL-'!$A$5:$DO$385,29,FALSE)&lt;&gt;0,VLOOKUP(CONCATENATE($DI$6," ",DK$9),'-RÅDATA_KVARTAL-'!$A$5:$DO$385,29,FALSE),"")</f>
        <v>119</v>
      </c>
      <c r="DL25" s="29"/>
      <c r="DM25" s="29">
        <f>IF(VLOOKUP(CONCATENATE($DI$6," ",DM$9),'-RÅDATA_KVARTAL-'!$A$5:$DO$385,29,FALSE)&lt;&gt;0,VLOOKUP(CONCATENATE($DI$6," ",DM$9),'-RÅDATA_KVARTAL-'!$A$5:$DO$385,29,FALSE),"")</f>
        <v>188</v>
      </c>
      <c r="DN25" s="29"/>
      <c r="DO25" s="29">
        <f>IF(VLOOKUP(CONCATENATE($DI$6," ",DO$9),'-RÅDATA_KVARTAL-'!$A$5:$DO$385,29,FALSE)&lt;&gt;0,VLOOKUP(CONCATENATE($DI$6," ",DO$9),'-RÅDATA_KVARTAL-'!$A$5:$DO$385,29,FALSE),"")</f>
        <v>130</v>
      </c>
      <c r="DP25" s="29"/>
      <c r="DQ25" s="29">
        <f>IF(VLOOKUP(CONCATENATE($DI$6," ",DQ$9),'-RÅDATA_KVARTAL-'!$A$5:$DO$385,29,FALSE)&lt;&gt;0,VLOOKUP(CONCATENATE($DI$6," ",DQ$9),'-RÅDATA_KVARTAL-'!$A$5:$DO$385,29,FALSE),"")</f>
        <v>127</v>
      </c>
      <c r="DR25" s="29"/>
      <c r="DS25" s="29">
        <f>IF(VLOOKUP(CONCATENATE($DI$6," ",DS$9),'-RÅDATA_KVARTAL-'!$A$5:$DO$385,29,FALSE)&lt;&gt;0,VLOOKUP(CONCATENATE($DI$6," ",DS$9),'-RÅDATA_KVARTAL-'!$A$5:$DO$385,29,FALSE),"")</f>
        <v>303</v>
      </c>
      <c r="DT25" s="29"/>
      <c r="DU25" s="29" t="str">
        <f>IF(VLOOKUP(CONCATENATE($DI$6," ",DU$9),'-RÅDATA_KVARTAL-'!$A$5:$DO$385,29,FALSE)&lt;&gt;0,VLOOKUP(CONCATENATE($DI$6," ",DU$9),'-RÅDATA_KVARTAL-'!$A$5:$DO$385,29,FALSE),"")</f>
        <v/>
      </c>
      <c r="DV25" s="29"/>
      <c r="DW25" s="29" t="str">
        <f>IF(VLOOKUP(CONCATENATE($DI$6," ",DW$9),'-RÅDATA_KVARTAL-'!$A$5:$DO$385,29,FALSE)&lt;&gt;0,VLOOKUP(CONCATENATE($DI$6," ",DW$9),'-RÅDATA_KVARTAL-'!$A$5:$DO$385,29,FALSE),"")</f>
        <v/>
      </c>
      <c r="DX25" s="29"/>
      <c r="DY25" s="29" t="str">
        <f>IF(VLOOKUP(CONCATENATE($DI$6," ",DY$9),'-RÅDATA_KVARTAL-'!$A$5:$DO$385,29,FALSE)&lt;&gt;0,VLOOKUP(CONCATENATE($DI$6," ",DY$9),'-RÅDATA_KVARTAL-'!$A$5:$DO$385,29,FALSE),"")</f>
        <v/>
      </c>
      <c r="DZ25" s="29"/>
      <c r="EA25" s="29" t="str">
        <f>IF(VLOOKUP(CONCATENATE($DI$6," ",EA$9),'-RÅDATA_KVARTAL-'!$A$5:$DO$385,29,FALSE)&lt;&gt;0,VLOOKUP(CONCATENATE($DI$6," ",EA$9),'-RÅDATA_KVARTAL-'!$A$5:$DO$385,29,FALSE),"")</f>
        <v/>
      </c>
      <c r="EB25" s="29"/>
      <c r="EC25" s="29" t="str">
        <f>IF(VLOOKUP(CONCATENATE($DI$6," ",EC$9),'-RÅDATA_KVARTAL-'!$A$5:$DO$385,29,FALSE)&lt;&gt;0,VLOOKUP(CONCATENATE($DI$6," ",EC$9),'-RÅDATA_KVARTAL-'!$A$5:$DO$385,29,FALSE),"")</f>
        <v/>
      </c>
      <c r="ED25" s="29"/>
      <c r="EE25" s="29" t="str">
        <f>IF(VLOOKUP(CONCATENATE($DI$6," ",EE$9),'-RÅDATA_KVARTAL-'!$A$5:$DO$385,29,FALSE)&lt;&gt;0,VLOOKUP(CONCATENATE($DI$6," ",EE$9),'-RÅDATA_KVARTAL-'!$A$5:$DO$385,29,FALSE),"")</f>
        <v/>
      </c>
      <c r="EF25" s="29"/>
      <c r="EG25" s="29">
        <f>IF(VLOOKUP(CONCATENATE($DI$6," ",EG$9),'-RÅDATA_KVARTAL-'!$A$5:$DO$385,29,FALSE)&lt;&gt;0,VLOOKUP(CONCATENATE($DI$6," ",EG$9),'-RÅDATA_KVARTAL-'!$A$5:$DO$385,29,FALSE),"")</f>
        <v>998</v>
      </c>
      <c r="EH25" s="25"/>
      <c r="EI25" s="25"/>
      <c r="EJ25" s="29" t="str">
        <f>IF(VLOOKUP(CONCATENATE($EJ$6," ",EJ$9),'-RÅDATA_KVARTAL-'!$A$5:$DO$385,29,FALSE)&lt;&gt;0,VLOOKUP(CONCATENATE($EJ$6," ",EJ$9),'-RÅDATA_KVARTAL-'!$A$5:$DO$385,29,FALSE),"")</f>
        <v/>
      </c>
      <c r="EK25" s="29"/>
      <c r="EL25" s="29" t="str">
        <f>IF(VLOOKUP(CONCATENATE($EJ$6," ",EL$9),'-RÅDATA_KVARTAL-'!$A$5:$DO$385,29,FALSE)&lt;&gt;0,VLOOKUP(CONCATENATE($EJ$6," ",EL$9),'-RÅDATA_KVARTAL-'!$A$5:$DO$385,29,FALSE),"")</f>
        <v/>
      </c>
      <c r="EM25" s="29"/>
      <c r="EN25" s="29" t="str">
        <f>IF(VLOOKUP(CONCATENATE($EJ$6," ",EN$9),'-RÅDATA_KVARTAL-'!$A$5:$DO$385,29,FALSE)&lt;&gt;0,VLOOKUP(CONCATENATE($EJ$6," ",EN$9),'-RÅDATA_KVARTAL-'!$A$5:$DO$385,29,FALSE),"")</f>
        <v/>
      </c>
      <c r="EO25" s="29"/>
      <c r="EP25" s="29" t="str">
        <f>IF(VLOOKUP(CONCATENATE($EJ$6," ",EP$9),'-RÅDATA_KVARTAL-'!$A$5:$DO$385,29,FALSE)&lt;&gt;0,VLOOKUP(CONCATENATE($EJ$6," ",EP$9),'-RÅDATA_KVARTAL-'!$A$5:$DO$385,29,FALSE),"")</f>
        <v/>
      </c>
      <c r="EQ25" s="29"/>
      <c r="ER25" s="29" t="str">
        <f>IF(VLOOKUP(CONCATENATE($EJ$6," ",ER$9),'-RÅDATA_KVARTAL-'!$A$5:$DO$385,29,FALSE)&lt;&gt;0,VLOOKUP(CONCATENATE($EJ$6," ",ER$9),'-RÅDATA_KVARTAL-'!$A$5:$DO$385,29,FALSE),"")</f>
        <v/>
      </c>
      <c r="ES25" s="29"/>
      <c r="ET25" s="29" t="str">
        <f>IF(VLOOKUP(CONCATENATE($EJ$6," ",ET$9),'-RÅDATA_KVARTAL-'!$A$5:$DO$385,29,FALSE)&lt;&gt;0,VLOOKUP(CONCATENATE($EJ$6," ",ET$9),'-RÅDATA_KVARTAL-'!$A$5:$DO$385,29,FALSE),"")</f>
        <v/>
      </c>
      <c r="EU25" s="29"/>
      <c r="EV25" s="29" t="str">
        <f>IF(VLOOKUP(CONCATENATE($EJ$6," ",EV$9),'-RÅDATA_KVARTAL-'!$A$5:$DO$385,29,FALSE)&lt;&gt;0,VLOOKUP(CONCATENATE($EJ$6," ",EV$9),'-RÅDATA_KVARTAL-'!$A$5:$DO$385,29,FALSE),"")</f>
        <v/>
      </c>
      <c r="EW25" s="29"/>
      <c r="EX25" s="29" t="str">
        <f>IF(VLOOKUP(CONCATENATE($EJ$6," ",EX$9),'-RÅDATA_KVARTAL-'!$A$5:$DO$385,29,FALSE)&lt;&gt;0,VLOOKUP(CONCATENATE($EJ$6," ",EX$9),'-RÅDATA_KVARTAL-'!$A$5:$DO$385,29,FALSE),"")</f>
        <v/>
      </c>
      <c r="EY25" s="29"/>
      <c r="EZ25" s="29" t="str">
        <f>IF(VLOOKUP(CONCATENATE($EJ$6," ",EZ$9),'-RÅDATA_KVARTAL-'!$A$5:$DO$385,29,FALSE)&lt;&gt;0,VLOOKUP(CONCATENATE($EJ$6," ",EZ$9),'-RÅDATA_KVARTAL-'!$A$5:$DO$385,29,FALSE),"")</f>
        <v/>
      </c>
      <c r="FA25" s="29"/>
      <c r="FB25" s="29" t="str">
        <f>IF(VLOOKUP(CONCATENATE($EJ$6," ",FB$9),'-RÅDATA_KVARTAL-'!$A$5:$DO$385,29,FALSE)&lt;&gt;0,VLOOKUP(CONCATENATE($EJ$6," ",FB$9),'-RÅDATA_KVARTAL-'!$A$5:$DO$385,29,FALSE),"")</f>
        <v/>
      </c>
      <c r="FC25" s="29"/>
      <c r="FD25" s="29" t="str">
        <f>IF(VLOOKUP(CONCATENATE($EJ$6," ",FD$9),'-RÅDATA_KVARTAL-'!$A$5:$DO$385,29,FALSE)&lt;&gt;0,VLOOKUP(CONCATENATE($EJ$6," ",FD$9),'-RÅDATA_KVARTAL-'!$A$5:$DO$385,29,FALSE),"")</f>
        <v/>
      </c>
      <c r="FE25" s="29"/>
      <c r="FF25" s="29" t="str">
        <f>IF(VLOOKUP(CONCATENATE($EJ$6," ",FF$9),'-RÅDATA_KVARTAL-'!$A$5:$DO$385,29,FALSE)&lt;&gt;0,VLOOKUP(CONCATENATE($EJ$6," ",FF$9),'-RÅDATA_KVARTAL-'!$A$5:$DO$385,29,FALSE),"")</f>
        <v/>
      </c>
      <c r="FG25" s="29"/>
      <c r="FH25" s="29" t="str">
        <f>IF(VLOOKUP(CONCATENATE($EJ$6," ",FH$9),'-RÅDATA_KVARTAL-'!$A$5:$DO$385,29,FALSE)&lt;&gt;0,VLOOKUP(CONCATENATE($EJ$6," ",FH$9),'-RÅDATA_KVARTAL-'!$A$5:$DO$385,29,FALSE),"")</f>
        <v/>
      </c>
      <c r="FI25" s="25"/>
      <c r="FJ25" s="25"/>
      <c r="FK25" s="29" t="str">
        <f>IF(VLOOKUP(CONCATENATE($FK$6," ",FK$9),'-RÅDATA_KVARTAL-'!$A$5:$DO$385,29,FALSE)&lt;&gt;0,VLOOKUP(CONCATENATE($FK$6," ",FK$9),'-RÅDATA_KVARTAL-'!$A$5:$DO$385,29,FALSE),"")</f>
        <v/>
      </c>
      <c r="FL25" s="29"/>
      <c r="FM25" s="29" t="str">
        <f>IF(VLOOKUP(CONCATENATE($FK$6," ",FM$9),'-RÅDATA_KVARTAL-'!$A$5:$DO$385,29,FALSE)&lt;&gt;0,VLOOKUP(CONCATENATE($FK$6," ",FM$9),'-RÅDATA_KVARTAL-'!$A$5:$DO$385,29,FALSE),"")</f>
        <v/>
      </c>
      <c r="FN25" s="29"/>
      <c r="FO25" s="29" t="str">
        <f>IF(VLOOKUP(CONCATENATE($FK$6," ",FO$9),'-RÅDATA_KVARTAL-'!$A$5:$DO$385,29,FALSE)&lt;&gt;0,VLOOKUP(CONCATENATE($FK$6," ",FO$9),'-RÅDATA_KVARTAL-'!$A$5:$DO$385,29,FALSE),"")</f>
        <v/>
      </c>
      <c r="FP25" s="29"/>
      <c r="FQ25" s="29" t="str">
        <f>IF(VLOOKUP(CONCATENATE($FK$6," ",FQ$9),'-RÅDATA_KVARTAL-'!$A$5:$DO$385,29,FALSE)&lt;&gt;0,VLOOKUP(CONCATENATE($FK$6," ",FQ$9),'-RÅDATA_KVARTAL-'!$A$5:$DO$385,29,FALSE),"")</f>
        <v/>
      </c>
      <c r="FR25" s="29"/>
      <c r="FS25" s="29" t="str">
        <f>IF(VLOOKUP(CONCATENATE($FK$6," ",FS$9),'-RÅDATA_KVARTAL-'!$A$5:$DO$385,29,FALSE)&lt;&gt;0,VLOOKUP(CONCATENATE($FK$6," ",FS$9),'-RÅDATA_KVARTAL-'!$A$5:$DO$385,29,FALSE),"")</f>
        <v/>
      </c>
      <c r="FT25" s="29"/>
      <c r="FU25" s="29" t="str">
        <f>IF(VLOOKUP(CONCATENATE($FK$6," ",FU$9),'-RÅDATA_KVARTAL-'!$A$5:$DO$385,29,FALSE)&lt;&gt;0,VLOOKUP(CONCATENATE($FK$6," ",FU$9),'-RÅDATA_KVARTAL-'!$A$5:$DO$385,29,FALSE),"")</f>
        <v/>
      </c>
      <c r="FV25" s="29"/>
      <c r="FW25" s="29" t="str">
        <f>IF(VLOOKUP(CONCATENATE($FK$6," ",FW$9),'-RÅDATA_KVARTAL-'!$A$5:$DO$385,29,FALSE)&lt;&gt;0,VLOOKUP(CONCATENATE($FK$6," ",FW$9),'-RÅDATA_KVARTAL-'!$A$5:$DO$385,29,FALSE),"")</f>
        <v/>
      </c>
      <c r="FX25" s="29"/>
      <c r="FY25" s="29" t="str">
        <f>IF(VLOOKUP(CONCATENATE($FK$6," ",FY$9),'-RÅDATA_KVARTAL-'!$A$5:$DO$385,29,FALSE)&lt;&gt;0,VLOOKUP(CONCATENATE($FK$6," ",FY$9),'-RÅDATA_KVARTAL-'!$A$5:$DO$385,29,FALSE),"")</f>
        <v/>
      </c>
      <c r="FZ25" s="29"/>
      <c r="GA25" s="29" t="str">
        <f>IF(VLOOKUP(CONCATENATE($FK$6," ",GA$9),'-RÅDATA_KVARTAL-'!$A$5:$DO$385,29,FALSE)&lt;&gt;0,VLOOKUP(CONCATENATE($FK$6," ",GA$9),'-RÅDATA_KVARTAL-'!$A$5:$DO$385,29,FALSE),"")</f>
        <v/>
      </c>
      <c r="GB25" s="29"/>
      <c r="GC25" s="29" t="str">
        <f>IF(VLOOKUP(CONCATENATE($FK$6," ",GC$9),'-RÅDATA_KVARTAL-'!$A$5:$DO$385,29,FALSE)&lt;&gt;0,VLOOKUP(CONCATENATE($FK$6," ",GC$9),'-RÅDATA_KVARTAL-'!$A$5:$DO$385,29,FALSE),"")</f>
        <v/>
      </c>
      <c r="GD25" s="29"/>
      <c r="GE25" s="29" t="str">
        <f>IF(VLOOKUP(CONCATENATE($FK$6," ",GE$9),'-RÅDATA_KVARTAL-'!$A$5:$DO$385,29,FALSE)&lt;&gt;0,VLOOKUP(CONCATENATE($FK$6," ",GE$9),'-RÅDATA_KVARTAL-'!$A$5:$DO$385,29,FALSE),"")</f>
        <v/>
      </c>
      <c r="GF25" s="29"/>
      <c r="GG25" s="29" t="str">
        <f>IF(VLOOKUP(CONCATENATE($FK$6," ",GG$9),'-RÅDATA_KVARTAL-'!$A$5:$DO$385,29,FALSE)&lt;&gt;0,VLOOKUP(CONCATENATE($FK$6," ",GG$9),'-RÅDATA_KVARTAL-'!$A$5:$DO$385,29,FALSE),"")</f>
        <v/>
      </c>
      <c r="GH25" s="29"/>
      <c r="GI25" s="29" t="str">
        <f>IF(VLOOKUP(CONCATENATE($FK$6," ",GI$9),'-RÅDATA_KVARTAL-'!$A$5:$DO$385,29,FALSE)&lt;&gt;0,VLOOKUP(CONCATENATE($FK$6," ",GI$9),'-RÅDATA_KVARTAL-'!$A$5:$DO$385,29,FALSE),"")</f>
        <v/>
      </c>
      <c r="GJ25" s="25"/>
      <c r="GK25" s="25"/>
      <c r="GL25" s="29" t="str">
        <f>IF(VLOOKUP(CONCATENATE($GL$6," ",GL$9),'-RÅDATA_KVARTAL-'!$A$5:$DO$385,29,FALSE)&lt;&gt;0,VLOOKUP(CONCATENATE($GL$6," ",GL$9),'-RÅDATA_KVARTAL-'!$A$5:$DO$385,29,FALSE),"")</f>
        <v/>
      </c>
      <c r="GM25" s="29"/>
      <c r="GN25" s="29" t="str">
        <f>IF(VLOOKUP(CONCATENATE($GL$6," ",GN$9),'-RÅDATA_KVARTAL-'!$A$5:$DO$385,29,FALSE)&lt;&gt;0,VLOOKUP(CONCATENATE($GL$6," ",GN$9),'-RÅDATA_KVARTAL-'!$A$5:$DO$385,29,FALSE),"")</f>
        <v/>
      </c>
      <c r="GO25" s="29"/>
      <c r="GP25" s="29" t="str">
        <f>IF(VLOOKUP(CONCATENATE($GL$6," ",GP$9),'-RÅDATA_KVARTAL-'!$A$5:$DO$385,29,FALSE)&lt;&gt;0,VLOOKUP(CONCATENATE($GL$6," ",GP$9),'-RÅDATA_KVARTAL-'!$A$5:$DO$385,29,FALSE),"")</f>
        <v/>
      </c>
      <c r="GQ25" s="29"/>
      <c r="GR25" s="29" t="str">
        <f>IF(VLOOKUP(CONCATENATE($GL$6," ",GR$9),'-RÅDATA_KVARTAL-'!$A$5:$DO$385,29,FALSE)&lt;&gt;0,VLOOKUP(CONCATENATE($GL$6," ",GR$9),'-RÅDATA_KVARTAL-'!$A$5:$DO$385,29,FALSE),"")</f>
        <v/>
      </c>
      <c r="GS25" s="29"/>
      <c r="GT25" s="29" t="str">
        <f>IF(VLOOKUP(CONCATENATE($GL$6," ",GT$9),'-RÅDATA_KVARTAL-'!$A$5:$DO$385,29,FALSE)&lt;&gt;0,VLOOKUP(CONCATENATE($GL$6," ",GT$9),'-RÅDATA_KVARTAL-'!$A$5:$DO$385,29,FALSE),"")</f>
        <v/>
      </c>
      <c r="GU25" s="29"/>
      <c r="GV25" s="29" t="str">
        <f>IF(VLOOKUP(CONCATENATE($GL$6," ",GV$9),'-RÅDATA_KVARTAL-'!$A$5:$DO$385,29,FALSE)&lt;&gt;0,VLOOKUP(CONCATENATE($GL$6," ",GV$9),'-RÅDATA_KVARTAL-'!$A$5:$DO$385,29,FALSE),"")</f>
        <v/>
      </c>
      <c r="GW25" s="29"/>
      <c r="GX25" s="29" t="str">
        <f>IF(VLOOKUP(CONCATENATE($GL$6," ",GX$9),'-RÅDATA_KVARTAL-'!$A$5:$DO$385,29,FALSE)&lt;&gt;0,VLOOKUP(CONCATENATE($GL$6," ",GX$9),'-RÅDATA_KVARTAL-'!$A$5:$DO$385,29,FALSE),"")</f>
        <v/>
      </c>
      <c r="GY25" s="29"/>
      <c r="GZ25" s="29" t="str">
        <f>IF(VLOOKUP(CONCATENATE($GL$6," ",GZ$9),'-RÅDATA_KVARTAL-'!$A$5:$DO$385,29,FALSE)&lt;&gt;0,VLOOKUP(CONCATENATE($GL$6," ",GZ$9),'-RÅDATA_KVARTAL-'!$A$5:$DO$385,29,FALSE),"")</f>
        <v/>
      </c>
      <c r="HA25" s="29"/>
      <c r="HB25" s="29" t="str">
        <f>IF(VLOOKUP(CONCATENATE($GL$6," ",HB$9),'-RÅDATA_KVARTAL-'!$A$5:$DO$385,29,FALSE)&lt;&gt;0,VLOOKUP(CONCATENATE($GL$6," ",HB$9),'-RÅDATA_KVARTAL-'!$A$5:$DO$385,29,FALSE),"")</f>
        <v/>
      </c>
      <c r="HC25" s="29"/>
      <c r="HD25" s="29" t="str">
        <f>IF(VLOOKUP(CONCATENATE($GL$6," ",HD$9),'-RÅDATA_KVARTAL-'!$A$5:$DO$385,29,FALSE)&lt;&gt;0,VLOOKUP(CONCATENATE($GL$6," ",HD$9),'-RÅDATA_KVARTAL-'!$A$5:$DO$385,29,FALSE),"")</f>
        <v/>
      </c>
      <c r="HE25" s="29"/>
      <c r="HF25" s="29" t="str">
        <f>IF(VLOOKUP(CONCATENATE($GL$6," ",HF$9),'-RÅDATA_KVARTAL-'!$A$5:$DO$385,29,FALSE)&lt;&gt;0,VLOOKUP(CONCATENATE($GL$6," ",HF$9),'-RÅDATA_KVARTAL-'!$A$5:$DO$385,29,FALSE),"")</f>
        <v/>
      </c>
      <c r="HG25" s="29"/>
      <c r="HH25" s="29" t="str">
        <f>IF(VLOOKUP(CONCATENATE($GL$6," ",HH$9),'-RÅDATA_KVARTAL-'!$A$5:$DO$385,29,FALSE)&lt;&gt;0,VLOOKUP(CONCATENATE($GL$6," ",HH$9),'-RÅDATA_KVARTAL-'!$A$5:$DO$385,29,FALSE),"")</f>
        <v/>
      </c>
      <c r="HI25" s="29"/>
      <c r="HJ25" s="29" t="str">
        <f>IF(VLOOKUP(CONCATENATE($GL$6," ",HJ$9),'-RÅDATA_KVARTAL-'!$A$5:$DO$385,29,FALSE)&lt;&gt;0,VLOOKUP(CONCATENATE($GL$6," ",HJ$9),'-RÅDATA_KVARTAL-'!$A$5:$DO$385,29,FALSE),"")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",E$9),'-RÅDATA_KVARTAL-'!$A$5:$DO$385,33,FALSE)&lt;&gt;0,VLOOKUP(CONCATENATE($E$6," ",E$9),'-RÅDATA_KVARTAL-'!$A$5:$DO$385,33,FALSE),"")</f>
        <v>-523</v>
      </c>
      <c r="F27" s="29"/>
      <c r="G27" s="29">
        <f>IF(VLOOKUP(CONCATENATE($E$6," ",G$9),'-RÅDATA_KVARTAL-'!$A$5:$DO$385,33,FALSE)&lt;&gt;0,VLOOKUP(CONCATENATE($E$6," ",G$9),'-RÅDATA_KVARTAL-'!$A$5:$DO$385,33,FALSE),"")</f>
        <v>-418</v>
      </c>
      <c r="H27" s="29"/>
      <c r="I27" s="29">
        <f>IF(VLOOKUP(CONCATENATE($E$6," ",I$9),'-RÅDATA_KVARTAL-'!$A$5:$DO$385,33,FALSE)&lt;&gt;0,VLOOKUP(CONCATENATE($E$6," ",I$9),'-RÅDATA_KVARTAL-'!$A$5:$DO$385,33,FALSE),"")</f>
        <v>-335</v>
      </c>
      <c r="J27" s="29"/>
      <c r="K27" s="29">
        <f>IF(VLOOKUP(CONCATENATE($E$6," ",K$9),'-RÅDATA_KVARTAL-'!$A$5:$DO$385,33,FALSE)&lt;&gt;0,VLOOKUP(CONCATENATE($E$6," ",K$9),'-RÅDATA_KVARTAL-'!$A$5:$DO$385,33,FALSE),"")</f>
        <v>-486</v>
      </c>
      <c r="L27" s="29"/>
      <c r="M27" s="29">
        <f>IF(VLOOKUP(CONCATENATE($E$6," ",M$9),'-RÅDATA_KVARTAL-'!$A$5:$DO$385,33,FALSE)&lt;&gt;0,VLOOKUP(CONCATENATE($E$6," ",M$9),'-RÅDATA_KVARTAL-'!$A$5:$DO$385,33,FALSE),"")</f>
        <v>-256</v>
      </c>
      <c r="N27" s="29"/>
      <c r="O27" s="29">
        <f>IF(VLOOKUP(CONCATENATE($E$6," ",O$9),'-RÅDATA_KVARTAL-'!$A$5:$DO$385,33,FALSE)&lt;&gt;0,VLOOKUP(CONCATENATE($E$6," ",O$9),'-RÅDATA_KVARTAL-'!$A$5:$DO$385,33,FALSE),"")</f>
        <v>-311</v>
      </c>
      <c r="P27" s="29"/>
      <c r="Q27" s="29">
        <f>IF(VLOOKUP(CONCATENATE($E$6," ",Q$9),'-RÅDATA_KVARTAL-'!$A$5:$DO$385,33,FALSE)&lt;&gt;0,VLOOKUP(CONCATENATE($E$6," ",Q$9),'-RÅDATA_KVARTAL-'!$A$5:$DO$385,33,FALSE),"")</f>
        <v>-298</v>
      </c>
      <c r="R27" s="29"/>
      <c r="S27" s="29">
        <f>IF(VLOOKUP(CONCATENATE($E$6," ",S$9),'-RÅDATA_KVARTAL-'!$A$5:$DO$385,33,FALSE)&lt;&gt;0,VLOOKUP(CONCATENATE($E$6," ",S$9),'-RÅDATA_KVARTAL-'!$A$5:$DO$385,33,FALSE),"")</f>
        <v>-376</v>
      </c>
      <c r="T27" s="29"/>
      <c r="U27" s="29">
        <f>IF(VLOOKUP(CONCATENATE($E$6," ",U$9),'-RÅDATA_KVARTAL-'!$A$5:$DO$385,33,FALSE)&lt;&gt;0,VLOOKUP(CONCATENATE($E$6," ",U$9),'-RÅDATA_KVARTAL-'!$A$5:$DO$385,33,FALSE),"")</f>
        <v>-227</v>
      </c>
      <c r="V27" s="29"/>
      <c r="W27" s="29">
        <f>IF(VLOOKUP(CONCATENATE($E$6," ",W$9),'-RÅDATA_KVARTAL-'!$A$5:$DO$385,33,FALSE)&lt;&gt;0,VLOOKUP(CONCATENATE($E$6," ",W$9),'-RÅDATA_KVARTAL-'!$A$5:$DO$385,33,FALSE),"")</f>
        <v>-786</v>
      </c>
      <c r="X27" s="29"/>
      <c r="Y27" s="29">
        <f>IF(VLOOKUP(CONCATENATE($E$6," ",Y$9),'-RÅDATA_KVARTAL-'!$A$5:$DO$385,33,FALSE)&lt;&gt;0,VLOOKUP(CONCATENATE($E$6," ",Y$9),'-RÅDATA_KVARTAL-'!$A$5:$DO$385,33,FALSE),"")</f>
        <v>-495</v>
      </c>
      <c r="Z27" s="29"/>
      <c r="AA27" s="29">
        <f>IF(VLOOKUP(CONCATENATE($E$6," ",AA$9),'-RÅDATA_KVARTAL-'!$A$5:$DO$385,33,FALSE)&lt;&gt;0,VLOOKUP(CONCATENATE($E$6," ",AA$9),'-RÅDATA_KVARTAL-'!$A$5:$DO$385,33,FALSE),"")</f>
        <v>-831</v>
      </c>
      <c r="AB27" s="29"/>
      <c r="AC27" s="29">
        <f>IF(VLOOKUP(CONCATENATE($E$6," ",AC$9),'-RÅDATA_KVARTAL-'!$A$5:$DO$385,33,FALSE)&lt;&gt;0,VLOOKUP(CONCATENATE($E$6," ",AC$9),'-RÅDATA_KVARTAL-'!$A$5:$DO$385,33,FALSE),"")</f>
        <v>-5342</v>
      </c>
      <c r="AD27" s="93"/>
      <c r="AE27" s="93"/>
      <c r="AF27" s="29">
        <f>IF(VLOOKUP(CONCATENATE($AF$6," ",AF$9),'-RÅDATA_KVARTAL-'!$A$5:$DO$385,33,FALSE)&lt;&gt;0,VLOOKUP(CONCATENATE($AF$6," ",AF$9),'-RÅDATA_KVARTAL-'!$A$5:$DO$385,33,FALSE),"")</f>
        <v>-927</v>
      </c>
      <c r="AG27" s="29"/>
      <c r="AH27" s="29">
        <f>IF(VLOOKUP(CONCATENATE($AF$6," ",AH$9),'-RÅDATA_KVARTAL-'!$A$5:$DO$385,33,FALSE)&lt;&gt;0,VLOOKUP(CONCATENATE($AF$6," ",AH$9),'-RÅDATA_KVARTAL-'!$A$5:$DO$385,33,FALSE),"")</f>
        <v>-396</v>
      </c>
      <c r="AI27" s="29"/>
      <c r="AJ27" s="29">
        <f>IF(VLOOKUP(CONCATENATE($AF$6," ",AJ$9),'-RÅDATA_KVARTAL-'!$A$5:$DO$385,33,FALSE)&lt;&gt;0,VLOOKUP(CONCATENATE($AF$6," ",AJ$9),'-RÅDATA_KVARTAL-'!$A$5:$DO$385,33,FALSE),"")</f>
        <v>-410</v>
      </c>
      <c r="AK27" s="29"/>
      <c r="AL27" s="29">
        <f>IF(VLOOKUP(CONCATENATE($AF$6," ",AL$9),'-RÅDATA_KVARTAL-'!$A$5:$DO$385,33,FALSE)&lt;&gt;0,VLOOKUP(CONCATENATE($AF$6," ",AL$9),'-RÅDATA_KVARTAL-'!$A$5:$DO$385,33,FALSE),"")</f>
        <v>-312</v>
      </c>
      <c r="AM27" s="29"/>
      <c r="AN27" s="29">
        <f>IF(VLOOKUP(CONCATENATE($AF$6," ",AN$9),'-RÅDATA_KVARTAL-'!$A$5:$DO$385,33,FALSE)&lt;&gt;0,VLOOKUP(CONCATENATE($AF$6," ",AN$9),'-RÅDATA_KVARTAL-'!$A$5:$DO$385,33,FALSE),"")</f>
        <v>-874</v>
      </c>
      <c r="AO27" s="29"/>
      <c r="AP27" s="29">
        <f>IF(VLOOKUP(CONCATENATE($AF$6," ",AP$9),'-RÅDATA_KVARTAL-'!$A$5:$DO$385,33,FALSE)&lt;&gt;0,VLOOKUP(CONCATENATE($AF$6," ",AP$9),'-RÅDATA_KVARTAL-'!$A$5:$DO$385,33,FALSE),"")</f>
        <v>-750</v>
      </c>
      <c r="AQ27" s="29"/>
      <c r="AR27" s="29">
        <f>IF(VLOOKUP(CONCATENATE($AF$6," ",AR$9),'-RÅDATA_KVARTAL-'!$A$5:$DO$385,33,FALSE)&lt;&gt;0,VLOOKUP(CONCATENATE($AF$6," ",AR$9),'-RÅDATA_KVARTAL-'!$A$5:$DO$385,33,FALSE),"")</f>
        <v>-574</v>
      </c>
      <c r="AS27" s="29"/>
      <c r="AT27" s="29">
        <f>IF(VLOOKUP(CONCATENATE($AF$6," ",AT$9),'-RÅDATA_KVARTAL-'!$A$5:$DO$385,33,FALSE)&lt;&gt;0,VLOOKUP(CONCATENATE($AF$6," ",AT$9),'-RÅDATA_KVARTAL-'!$A$5:$DO$385,33,FALSE),"")</f>
        <v>-577</v>
      </c>
      <c r="AU27" s="29"/>
      <c r="AV27" s="29">
        <f>IF(VLOOKUP(CONCATENATE($AF$6," ",AV$9),'-RÅDATA_KVARTAL-'!$A$5:$DO$385,33,FALSE)&lt;&gt;0,VLOOKUP(CONCATENATE($AF$6," ",AV$9),'-RÅDATA_KVARTAL-'!$A$5:$DO$385,33,FALSE),"")</f>
        <v>-590</v>
      </c>
      <c r="AW27" s="29"/>
      <c r="AX27" s="29">
        <f>IF(VLOOKUP(CONCATENATE($AF$6," ",AX$9),'-RÅDATA_KVARTAL-'!$A$5:$DO$385,33,FALSE)&lt;&gt;0,VLOOKUP(CONCATENATE($AF$6," ",AX$9),'-RÅDATA_KVARTAL-'!$A$5:$DO$385,33,FALSE),"")</f>
        <v>-359</v>
      </c>
      <c r="AY27" s="29"/>
      <c r="AZ27" s="29">
        <f>IF(VLOOKUP(CONCATENATE($AF$6," ",AZ$9),'-RÅDATA_KVARTAL-'!$A$5:$DO$385,33,FALSE)&lt;&gt;0,VLOOKUP(CONCATENATE($AF$6," ",AZ$9),'-RÅDATA_KVARTAL-'!$A$5:$DO$385,33,FALSE),"")</f>
        <v>-508</v>
      </c>
      <c r="BA27" s="29"/>
      <c r="BB27" s="29">
        <f>IF(VLOOKUP(CONCATENATE($AF$6," ",BB$9),'-RÅDATA_KVARTAL-'!$A$5:$DO$385,33,FALSE)&lt;&gt;0,VLOOKUP(CONCATENATE($AF$6," ",BB$9),'-RÅDATA_KVARTAL-'!$A$5:$DO$385,33,FALSE),"")</f>
        <v>-512</v>
      </c>
      <c r="BC27" s="29"/>
      <c r="BD27" s="29">
        <f>IF(VLOOKUP(CONCATENATE($AF$6," ",BD$9),'-RÅDATA_KVARTAL-'!$A$5:$DO$385,33,FALSE)&lt;&gt;0,VLOOKUP(CONCATENATE($AF$6," ",BD$9),'-RÅDATA_KVARTAL-'!$A$5:$DO$385,33,FALSE),"")</f>
        <v>-6789</v>
      </c>
      <c r="BE27" s="93"/>
      <c r="BF27" s="93"/>
      <c r="BG27" s="29">
        <f>IF(VLOOKUP(CONCATENATE($BG$6," ",BG$9),'-RÅDATA_KVARTAL-'!$A$5:$DO$385,33,FALSE)&lt;&gt;0,VLOOKUP(CONCATENATE($BG$6," ",BG$9),'-RÅDATA_KVARTAL-'!$A$5:$DO$385,33,FALSE),"")</f>
        <v>-582</v>
      </c>
      <c r="BH27" s="29"/>
      <c r="BI27" s="29">
        <f>IF(VLOOKUP(CONCATENATE($BG$6," ",BI$9),'-RÅDATA_KVARTAL-'!$A$5:$DO$385,33,FALSE)&lt;&gt;0,VLOOKUP(CONCATENATE($BG$6," ",BI$9),'-RÅDATA_KVARTAL-'!$A$5:$DO$385,33,FALSE),"")</f>
        <v>-457</v>
      </c>
      <c r="BJ27" s="29"/>
      <c r="BK27" s="29">
        <f>IF(VLOOKUP(CONCATENATE($BG$6," ",BK$9),'-RÅDATA_KVARTAL-'!$A$5:$DO$385,33,FALSE)&lt;&gt;0,VLOOKUP(CONCATENATE($BG$6," ",BK$9),'-RÅDATA_KVARTAL-'!$A$5:$DO$385,33,FALSE),"")</f>
        <v>-595</v>
      </c>
      <c r="BL27" s="29"/>
      <c r="BM27" s="29">
        <f>IF(VLOOKUP(CONCATENATE($BG$6," ",BM$9),'-RÅDATA_KVARTAL-'!$A$5:$DO$385,33,FALSE)&lt;&gt;0,VLOOKUP(CONCATENATE($BG$6," ",BM$9),'-RÅDATA_KVARTAL-'!$A$5:$DO$385,33,FALSE),"")</f>
        <v>-375</v>
      </c>
      <c r="BN27" s="29"/>
      <c r="BO27" s="29">
        <f>IF(VLOOKUP(CONCATENATE($BG$6," ",BO$9),'-RÅDATA_KVARTAL-'!$A$5:$DO$385,33,FALSE)&lt;&gt;0,VLOOKUP(CONCATENATE($BG$6," ",BO$9),'-RÅDATA_KVARTAL-'!$A$5:$DO$385,33,FALSE),"")</f>
        <v>-319</v>
      </c>
      <c r="BP27" s="29"/>
      <c r="BQ27" s="29">
        <f>IF(VLOOKUP(CONCATENATE($BG$6," ",BQ$9),'-RÅDATA_KVARTAL-'!$A$5:$DO$385,33,FALSE)&lt;&gt;0,VLOOKUP(CONCATENATE($BG$6," ",BQ$9),'-RÅDATA_KVARTAL-'!$A$5:$DO$385,33,FALSE),"")</f>
        <v>-386</v>
      </c>
      <c r="BR27" s="29"/>
      <c r="BS27" s="29">
        <f>IF(VLOOKUP(CONCATENATE($BG$6," ",BS$9),'-RÅDATA_KVARTAL-'!$A$5:$DO$385,33,FALSE)&lt;&gt;0,VLOOKUP(CONCATENATE($BG$6," ",BS$9),'-RÅDATA_KVARTAL-'!$A$5:$DO$385,33,FALSE),"")</f>
        <v>-363</v>
      </c>
      <c r="BT27" s="29"/>
      <c r="BU27" s="29">
        <f>IF(VLOOKUP(CONCATENATE($BG$6," ",BU$9),'-RÅDATA_KVARTAL-'!$A$5:$DO$385,33,FALSE)&lt;&gt;0,VLOOKUP(CONCATENATE($BG$6," ",BU$9),'-RÅDATA_KVARTAL-'!$A$5:$DO$385,33,FALSE),"")</f>
        <v>-514</v>
      </c>
      <c r="BV27" s="29"/>
      <c r="BW27" s="29">
        <f>IF(VLOOKUP(CONCATENATE($BG$6," ",BW$9),'-RÅDATA_KVARTAL-'!$A$5:$DO$385,33,FALSE)&lt;&gt;0,VLOOKUP(CONCATENATE($BG$6," ",BW$9),'-RÅDATA_KVARTAL-'!$A$5:$DO$385,33,FALSE),"")</f>
        <v>-548</v>
      </c>
      <c r="BX27" s="29"/>
      <c r="BY27" s="29">
        <f>IF(VLOOKUP(CONCATENATE($BG$6," ",BY$9),'-RÅDATA_KVARTAL-'!$A$5:$DO$385,33,FALSE)&lt;&gt;0,VLOOKUP(CONCATENATE($BG$6," ",BY$9),'-RÅDATA_KVARTAL-'!$A$5:$DO$385,33,FALSE),"")</f>
        <v>-440</v>
      </c>
      <c r="BZ27" s="29"/>
      <c r="CA27" s="29">
        <f>IF(VLOOKUP(CONCATENATE($BG$6," ",CA$9),'-RÅDATA_KVARTAL-'!$A$5:$DO$385,33,FALSE)&lt;&gt;0,VLOOKUP(CONCATENATE($BG$6," ",CA$9),'-RÅDATA_KVARTAL-'!$A$5:$DO$385,33,FALSE),"")</f>
        <v>-668</v>
      </c>
      <c r="CB27" s="29"/>
      <c r="CC27" s="29">
        <f>IF(VLOOKUP(CONCATENATE($BG$6," ",CC$9),'-RÅDATA_KVARTAL-'!$A$5:$DO$385,33,FALSE)&lt;&gt;0,VLOOKUP(CONCATENATE($BG$6," ",CC$9),'-RÅDATA_KVARTAL-'!$A$5:$DO$385,33,FALSE),"")</f>
        <v>-477</v>
      </c>
      <c r="CD27" s="29"/>
      <c r="CE27" s="29">
        <f>IF(VLOOKUP(CONCATENATE($BG$6," ",CE$9),'-RÅDATA_KVARTAL-'!$A$5:$DO$385,33,FALSE)&lt;&gt;0,VLOOKUP(CONCATENATE($BG$6," ",CE$9),'-RÅDATA_KVARTAL-'!$A$5:$DO$385,33,FALSE),"")</f>
        <v>-5724</v>
      </c>
      <c r="CF27" s="93"/>
      <c r="CG27" s="93"/>
      <c r="CH27" s="29">
        <f>IF(VLOOKUP(CONCATENATE($CH$6," ",CH$9),'-RÅDATA_KVARTAL-'!$A$5:$DO$385,33,FALSE)&lt;&gt;0,VLOOKUP(CONCATENATE($CH$6," ",CH$9),'-RÅDATA_KVARTAL-'!$A$5:$DO$385,33,FALSE),"")</f>
        <v>-638</v>
      </c>
      <c r="CI27" s="29"/>
      <c r="CJ27" s="29">
        <f>IF(VLOOKUP(CONCATENATE($CH$6," ",CJ$9),'-RÅDATA_KVARTAL-'!$A$5:$DO$385,33,FALSE)&lt;&gt;0,VLOOKUP(CONCATENATE($CH$6," ",CJ$9),'-RÅDATA_KVARTAL-'!$A$5:$DO$385,33,FALSE),"")</f>
        <v>-508</v>
      </c>
      <c r="CK27" s="29"/>
      <c r="CL27" s="29">
        <f>IF(VLOOKUP(CONCATENATE($CH$6," ",CL$9),'-RÅDATA_KVARTAL-'!$A$5:$DO$385,33,FALSE)&lt;&gt;0,VLOOKUP(CONCATENATE($CH$6," ",CL$9),'-RÅDATA_KVARTAL-'!$A$5:$DO$385,33,FALSE),"")</f>
        <v>-328</v>
      </c>
      <c r="CM27" s="29"/>
      <c r="CN27" s="29">
        <f>IF(VLOOKUP(CONCATENATE($CH$6," ",CN$9),'-RÅDATA_KVARTAL-'!$A$5:$DO$385,33,FALSE)&lt;&gt;0,VLOOKUP(CONCATENATE($CH$6," ",CN$9),'-RÅDATA_KVARTAL-'!$A$5:$DO$385,33,FALSE),"")</f>
        <v>-365</v>
      </c>
      <c r="CO27" s="29"/>
      <c r="CP27" s="29">
        <f>IF(VLOOKUP(CONCATENATE($CH$6," ",CP$9),'-RÅDATA_KVARTAL-'!$A$5:$DO$385,33,FALSE)&lt;&gt;0,VLOOKUP(CONCATENATE($CH$6," ",CP$9),'-RÅDATA_KVARTAL-'!$A$5:$DO$385,33,FALSE),"")</f>
        <v>-381</v>
      </c>
      <c r="CQ27" s="29"/>
      <c r="CR27" s="29">
        <f>IF(VLOOKUP(CONCATENATE($CH$6," ",CR$9),'-RÅDATA_KVARTAL-'!$A$5:$DO$385,33,FALSE)&lt;&gt;0,VLOOKUP(CONCATENATE($CH$6," ",CR$9),'-RÅDATA_KVARTAL-'!$A$5:$DO$385,33,FALSE),"")</f>
        <v>-759</v>
      </c>
      <c r="CS27" s="29"/>
      <c r="CT27" s="29">
        <f>IF(VLOOKUP(CONCATENATE($CH$6," ",CT$9),'-RÅDATA_KVARTAL-'!$A$5:$DO$385,33,FALSE)&lt;&gt;0,VLOOKUP(CONCATENATE($CH$6," ",CT$9),'-RÅDATA_KVARTAL-'!$A$5:$DO$385,33,FALSE),"")</f>
        <v>-324</v>
      </c>
      <c r="CU27" s="29"/>
      <c r="CV27" s="29">
        <f>IF(VLOOKUP(CONCATENATE($CH$6," ",CV$9),'-RÅDATA_KVARTAL-'!$A$5:$DO$385,33,FALSE)&lt;&gt;0,VLOOKUP(CONCATENATE($CH$6," ",CV$9),'-RÅDATA_KVARTAL-'!$A$5:$DO$385,33,FALSE),"")</f>
        <v>-489</v>
      </c>
      <c r="CW27" s="29"/>
      <c r="CX27" s="29">
        <f>IF(VLOOKUP(CONCATENATE($CH$6," ",CX$9),'-RÅDATA_KVARTAL-'!$A$5:$DO$385,33,FALSE)&lt;&gt;0,VLOOKUP(CONCATENATE($CH$6," ",CX$9),'-RÅDATA_KVARTAL-'!$A$5:$DO$385,33,FALSE),"")</f>
        <v>-411</v>
      </c>
      <c r="CY27" s="29"/>
      <c r="CZ27" s="29">
        <f>IF(VLOOKUP(CONCATENATE($CH$6," ",CZ$9),'-RÅDATA_KVARTAL-'!$A$5:$DO$385,33,FALSE)&lt;&gt;0,VLOOKUP(CONCATENATE($CH$6," ",CZ$9),'-RÅDATA_KVARTAL-'!$A$5:$DO$385,33,FALSE),"")</f>
        <v>-389</v>
      </c>
      <c r="DA27" s="29"/>
      <c r="DB27" s="29">
        <f>IF(VLOOKUP(CONCATENATE($CH$6," ",DB$9),'-RÅDATA_KVARTAL-'!$A$5:$DO$385,33,FALSE)&lt;&gt;0,VLOOKUP(CONCATENATE($CH$6," ",DB$9),'-RÅDATA_KVARTAL-'!$A$5:$DO$385,33,FALSE),"")</f>
        <v>-729</v>
      </c>
      <c r="DC27" s="29"/>
      <c r="DD27" s="29">
        <f>IF(VLOOKUP(CONCATENATE($CH$6," ",DD$9),'-RÅDATA_KVARTAL-'!$A$5:$DO$385,33,FALSE)&lt;&gt;0,VLOOKUP(CONCATENATE($CH$6," ",DD$9),'-RÅDATA_KVARTAL-'!$A$5:$DO$385,33,FALSE),"")</f>
        <v>-496</v>
      </c>
      <c r="DE27" s="29"/>
      <c r="DF27" s="29">
        <f>IF(VLOOKUP(CONCATENATE($CH$6," ",DF$9),'-RÅDATA_KVARTAL-'!$A$5:$DO$385,33,FALSE)&lt;&gt;0,VLOOKUP(CONCATENATE($CH$6," ",DF$9),'-RÅDATA_KVARTAL-'!$A$5:$DO$385,33,FALSE),"")</f>
        <v>-5817</v>
      </c>
      <c r="DG27" s="93"/>
      <c r="DH27" s="93"/>
      <c r="DI27" s="29">
        <f>IF(VLOOKUP(CONCATENATE($DI$6," ",DI$9),'-RÅDATA_KVARTAL-'!$A$5:$DO$385,33,FALSE)&lt;&gt;0,VLOOKUP(CONCATENATE($DI$6," ",DI$9),'-RÅDATA_KVARTAL-'!$A$5:$DO$385,33,FALSE),"")</f>
        <v>-527</v>
      </c>
      <c r="DJ27" s="29"/>
      <c r="DK27" s="29">
        <f>IF(VLOOKUP(CONCATENATE($DI$6," ",DK$9),'-RÅDATA_KVARTAL-'!$A$5:$DO$385,33,FALSE)&lt;&gt;0,VLOOKUP(CONCATENATE($DI$6," ",DK$9),'-RÅDATA_KVARTAL-'!$A$5:$DO$385,33,FALSE),"")</f>
        <v>-414</v>
      </c>
      <c r="DL27" s="29"/>
      <c r="DM27" s="29">
        <f>IF(VLOOKUP(CONCATENATE($DI$6," ",DM$9),'-RÅDATA_KVARTAL-'!$A$5:$DO$385,33,FALSE)&lt;&gt;0,VLOOKUP(CONCATENATE($DI$6," ",DM$9),'-RÅDATA_KVARTAL-'!$A$5:$DO$385,33,FALSE),"")</f>
        <v>-482</v>
      </c>
      <c r="DN27" s="29"/>
      <c r="DO27" s="29">
        <f>IF(VLOOKUP(CONCATENATE($DI$6," ",DO$9),'-RÅDATA_KVARTAL-'!$A$5:$DO$385,33,FALSE)&lt;&gt;0,VLOOKUP(CONCATENATE($DI$6," ",DO$9),'-RÅDATA_KVARTAL-'!$A$5:$DO$385,33,FALSE),"")</f>
        <v>-918</v>
      </c>
      <c r="DP27" s="29"/>
      <c r="DQ27" s="29">
        <f>IF(VLOOKUP(CONCATENATE($DI$6," ",DQ$9),'-RÅDATA_KVARTAL-'!$A$5:$DO$385,33,FALSE)&lt;&gt;0,VLOOKUP(CONCATENATE($DI$6," ",DQ$9),'-RÅDATA_KVARTAL-'!$A$5:$DO$385,33,FALSE),"")</f>
        <v>-539</v>
      </c>
      <c r="DR27" s="29"/>
      <c r="DS27" s="29">
        <f>IF(VLOOKUP(CONCATENATE($DI$6," ",DS$9),'-RÅDATA_KVARTAL-'!$A$5:$DO$385,33,FALSE)&lt;&gt;0,VLOOKUP(CONCATENATE($DI$6," ",DS$9),'-RÅDATA_KVARTAL-'!$A$5:$DO$385,33,FALSE),"")</f>
        <v>-459</v>
      </c>
      <c r="DT27" s="29"/>
      <c r="DU27" s="29" t="str">
        <f>IF(VLOOKUP(CONCATENATE($DI$6," ",DU$9),'-RÅDATA_KVARTAL-'!$A$5:$DO$385,33,FALSE)&lt;&gt;0,VLOOKUP(CONCATENATE($DI$6," ",DU$9),'-RÅDATA_KVARTAL-'!$A$5:$DO$385,33,FALSE),"")</f>
        <v/>
      </c>
      <c r="DV27" s="29"/>
      <c r="DW27" s="29" t="str">
        <f>IF(VLOOKUP(CONCATENATE($DI$6," ",DW$9),'-RÅDATA_KVARTAL-'!$A$5:$DO$385,33,FALSE)&lt;&gt;0,VLOOKUP(CONCATENATE($DI$6," ",DW$9),'-RÅDATA_KVARTAL-'!$A$5:$DO$385,33,FALSE),"")</f>
        <v/>
      </c>
      <c r="DX27" s="29"/>
      <c r="DY27" s="29" t="str">
        <f>IF(VLOOKUP(CONCATENATE($DI$6," ",DY$9),'-RÅDATA_KVARTAL-'!$A$5:$DO$385,33,FALSE)&lt;&gt;0,VLOOKUP(CONCATENATE($DI$6," ",DY$9),'-RÅDATA_KVARTAL-'!$A$5:$DO$385,33,FALSE),"")</f>
        <v/>
      </c>
      <c r="DZ27" s="29"/>
      <c r="EA27" s="29" t="str">
        <f>IF(VLOOKUP(CONCATENATE($DI$6," ",EA$9),'-RÅDATA_KVARTAL-'!$A$5:$DO$385,33,FALSE)&lt;&gt;0,VLOOKUP(CONCATENATE($DI$6," ",EA$9),'-RÅDATA_KVARTAL-'!$A$5:$DO$385,33,FALSE),"")</f>
        <v/>
      </c>
      <c r="EB27" s="29"/>
      <c r="EC27" s="29" t="str">
        <f>IF(VLOOKUP(CONCATENATE($DI$6," ",EC$9),'-RÅDATA_KVARTAL-'!$A$5:$DO$385,33,FALSE)&lt;&gt;0,VLOOKUP(CONCATENATE($DI$6," ",EC$9),'-RÅDATA_KVARTAL-'!$A$5:$DO$385,33,FALSE),"")</f>
        <v/>
      </c>
      <c r="ED27" s="29"/>
      <c r="EE27" s="29" t="str">
        <f>IF(VLOOKUP(CONCATENATE($DI$6," ",EE$9),'-RÅDATA_KVARTAL-'!$A$5:$DO$385,33,FALSE)&lt;&gt;0,VLOOKUP(CONCATENATE($DI$6," ",EE$9),'-RÅDATA_KVARTAL-'!$A$5:$DO$385,33,FALSE),"")</f>
        <v/>
      </c>
      <c r="EF27" s="29"/>
      <c r="EG27" s="29">
        <f>IF(VLOOKUP(CONCATENATE($DI$6," ",EG$9),'-RÅDATA_KVARTAL-'!$A$5:$DO$385,33,FALSE)&lt;&gt;0,VLOOKUP(CONCATENATE($DI$6," ",EG$9),'-RÅDATA_KVARTAL-'!$A$5:$DO$385,33,FALSE),"")</f>
        <v>-3339</v>
      </c>
      <c r="EH27" s="93"/>
      <c r="EI27" s="93"/>
      <c r="EJ27" s="29" t="str">
        <f>IF(VLOOKUP(CONCATENATE($EJ$6," ",EJ$9),'-RÅDATA_KVARTAL-'!$A$5:$DO$385,33,FALSE)&lt;&gt;0,VLOOKUP(CONCATENATE($EJ$6," ",EJ$9),'-RÅDATA_KVARTAL-'!$A$5:$DO$385,33,FALSE),"")</f>
        <v/>
      </c>
      <c r="EK27" s="29"/>
      <c r="EL27" s="29" t="str">
        <f>IF(VLOOKUP(CONCATENATE($EJ$6," ",EL$9),'-RÅDATA_KVARTAL-'!$A$5:$DO$385,33,FALSE)&lt;&gt;0,VLOOKUP(CONCATENATE($EJ$6," ",EL$9),'-RÅDATA_KVARTAL-'!$A$5:$DO$385,33,FALSE),"")</f>
        <v/>
      </c>
      <c r="EM27" s="29"/>
      <c r="EN27" s="29" t="str">
        <f>IF(VLOOKUP(CONCATENATE($EJ$6," ",EN$9),'-RÅDATA_KVARTAL-'!$A$5:$DO$385,33,FALSE)&lt;&gt;0,VLOOKUP(CONCATENATE($EJ$6," ",EN$9),'-RÅDATA_KVARTAL-'!$A$5:$DO$385,33,FALSE),"")</f>
        <v/>
      </c>
      <c r="EO27" s="29"/>
      <c r="EP27" s="29" t="str">
        <f>IF(VLOOKUP(CONCATENATE($EJ$6," ",EP$9),'-RÅDATA_KVARTAL-'!$A$5:$DO$385,33,FALSE)&lt;&gt;0,VLOOKUP(CONCATENATE($EJ$6," ",EP$9),'-RÅDATA_KVARTAL-'!$A$5:$DO$385,33,FALSE),"")</f>
        <v/>
      </c>
      <c r="EQ27" s="29"/>
      <c r="ER27" s="29" t="str">
        <f>IF(VLOOKUP(CONCATENATE($EJ$6," ",ER$9),'-RÅDATA_KVARTAL-'!$A$5:$DO$385,33,FALSE)&lt;&gt;0,VLOOKUP(CONCATENATE($EJ$6," ",ER$9),'-RÅDATA_KVARTAL-'!$A$5:$DO$385,33,FALSE),"")</f>
        <v/>
      </c>
      <c r="ES27" s="29"/>
      <c r="ET27" s="29" t="str">
        <f>IF(VLOOKUP(CONCATENATE($EJ$6," ",ET$9),'-RÅDATA_KVARTAL-'!$A$5:$DO$385,33,FALSE)&lt;&gt;0,VLOOKUP(CONCATENATE($EJ$6," ",ET$9),'-RÅDATA_KVARTAL-'!$A$5:$DO$385,33,FALSE),"")</f>
        <v/>
      </c>
      <c r="EU27" s="29"/>
      <c r="EV27" s="29" t="str">
        <f>IF(VLOOKUP(CONCATENATE($EJ$6," ",EV$9),'-RÅDATA_KVARTAL-'!$A$5:$DO$385,33,FALSE)&lt;&gt;0,VLOOKUP(CONCATENATE($EJ$6," ",EV$9),'-RÅDATA_KVARTAL-'!$A$5:$DO$385,33,FALSE),"")</f>
        <v/>
      </c>
      <c r="EW27" s="29"/>
      <c r="EX27" s="29" t="str">
        <f>IF(VLOOKUP(CONCATENATE($EJ$6," ",EX$9),'-RÅDATA_KVARTAL-'!$A$5:$DO$385,33,FALSE)&lt;&gt;0,VLOOKUP(CONCATENATE($EJ$6," ",EX$9),'-RÅDATA_KVARTAL-'!$A$5:$DO$385,33,FALSE),"")</f>
        <v/>
      </c>
      <c r="EY27" s="29"/>
      <c r="EZ27" s="29" t="str">
        <f>IF(VLOOKUP(CONCATENATE($EJ$6," ",EZ$9),'-RÅDATA_KVARTAL-'!$A$5:$DO$385,33,FALSE)&lt;&gt;0,VLOOKUP(CONCATENATE($EJ$6," ",EZ$9),'-RÅDATA_KVARTAL-'!$A$5:$DO$385,33,FALSE),"")</f>
        <v/>
      </c>
      <c r="FA27" s="29"/>
      <c r="FB27" s="29" t="str">
        <f>IF(VLOOKUP(CONCATENATE($EJ$6," ",FB$9),'-RÅDATA_KVARTAL-'!$A$5:$DO$385,33,FALSE)&lt;&gt;0,VLOOKUP(CONCATENATE($EJ$6," ",FB$9),'-RÅDATA_KVARTAL-'!$A$5:$DO$385,33,FALSE),"")</f>
        <v/>
      </c>
      <c r="FC27" s="29"/>
      <c r="FD27" s="29" t="str">
        <f>IF(VLOOKUP(CONCATENATE($EJ$6," ",FD$9),'-RÅDATA_KVARTAL-'!$A$5:$DO$385,33,FALSE)&lt;&gt;0,VLOOKUP(CONCATENATE($EJ$6," ",FD$9),'-RÅDATA_KVARTAL-'!$A$5:$DO$385,33,FALSE),"")</f>
        <v/>
      </c>
      <c r="FE27" s="29"/>
      <c r="FF27" s="29" t="str">
        <f>IF(VLOOKUP(CONCATENATE($EJ$6," ",FF$9),'-RÅDATA_KVARTAL-'!$A$5:$DO$385,33,FALSE)&lt;&gt;0,VLOOKUP(CONCATENATE($EJ$6," ",FF$9),'-RÅDATA_KVARTAL-'!$A$5:$DO$385,33,FALSE),"")</f>
        <v/>
      </c>
      <c r="FG27" s="29"/>
      <c r="FH27" s="29" t="str">
        <f>IF(VLOOKUP(CONCATENATE($EJ$6," ",FH$9),'-RÅDATA_KVARTAL-'!$A$5:$DO$385,33,FALSE)&lt;&gt;0,VLOOKUP(CONCATENATE($EJ$6," ",FH$9),'-RÅDATA_KVARTAL-'!$A$5:$DO$385,33,FALSE),"")</f>
        <v/>
      </c>
      <c r="FI27" s="93"/>
      <c r="FJ27" s="93"/>
      <c r="FK27" s="29" t="str">
        <f>IF(VLOOKUP(CONCATENATE($FK$6," ",FK$9),'-RÅDATA_KVARTAL-'!$A$5:$DO$385,33,FALSE)&lt;&gt;0,VLOOKUP(CONCATENATE($FK$6," ",FK$9),'-RÅDATA_KVARTAL-'!$A$5:$DO$385,33,FALSE),"")</f>
        <v/>
      </c>
      <c r="FL27" s="29"/>
      <c r="FM27" s="29" t="str">
        <f>IF(VLOOKUP(CONCATENATE($FK$6," ",FM$9),'-RÅDATA_KVARTAL-'!$A$5:$DO$385,33,FALSE)&lt;&gt;0,VLOOKUP(CONCATENATE($FK$6," ",FM$9),'-RÅDATA_KVARTAL-'!$A$5:$DO$385,33,FALSE),"")</f>
        <v/>
      </c>
      <c r="FN27" s="29"/>
      <c r="FO27" s="29" t="str">
        <f>IF(VLOOKUP(CONCATENATE($FK$6," ",FO$9),'-RÅDATA_KVARTAL-'!$A$5:$DO$385,33,FALSE)&lt;&gt;0,VLOOKUP(CONCATENATE($FK$6," ",FO$9),'-RÅDATA_KVARTAL-'!$A$5:$DO$385,33,FALSE),"")</f>
        <v/>
      </c>
      <c r="FP27" s="29"/>
      <c r="FQ27" s="29" t="str">
        <f>IF(VLOOKUP(CONCATENATE($FK$6," ",FQ$9),'-RÅDATA_KVARTAL-'!$A$5:$DO$385,33,FALSE)&lt;&gt;0,VLOOKUP(CONCATENATE($FK$6," ",FQ$9),'-RÅDATA_KVARTAL-'!$A$5:$DO$385,33,FALSE),"")</f>
        <v/>
      </c>
      <c r="FR27" s="29"/>
      <c r="FS27" s="29" t="str">
        <f>IF(VLOOKUP(CONCATENATE($FK$6," ",FS$9),'-RÅDATA_KVARTAL-'!$A$5:$DO$385,33,FALSE)&lt;&gt;0,VLOOKUP(CONCATENATE($FK$6," ",FS$9),'-RÅDATA_KVARTAL-'!$A$5:$DO$385,33,FALSE),"")</f>
        <v/>
      </c>
      <c r="FT27" s="29"/>
      <c r="FU27" s="29" t="str">
        <f>IF(VLOOKUP(CONCATENATE($FK$6," ",FU$9),'-RÅDATA_KVARTAL-'!$A$5:$DO$385,33,FALSE)&lt;&gt;0,VLOOKUP(CONCATENATE($FK$6," ",FU$9),'-RÅDATA_KVARTAL-'!$A$5:$DO$385,33,FALSE),"")</f>
        <v/>
      </c>
      <c r="FV27" s="29"/>
      <c r="FW27" s="29" t="str">
        <f>IF(VLOOKUP(CONCATENATE($FK$6," ",FW$9),'-RÅDATA_KVARTAL-'!$A$5:$DO$385,33,FALSE)&lt;&gt;0,VLOOKUP(CONCATENATE($FK$6," ",FW$9),'-RÅDATA_KVARTAL-'!$A$5:$DO$385,33,FALSE),"")</f>
        <v/>
      </c>
      <c r="FX27" s="29"/>
      <c r="FY27" s="29" t="str">
        <f>IF(VLOOKUP(CONCATENATE($FK$6," ",FY$9),'-RÅDATA_KVARTAL-'!$A$5:$DO$385,33,FALSE)&lt;&gt;0,VLOOKUP(CONCATENATE($FK$6," ",FY$9),'-RÅDATA_KVARTAL-'!$A$5:$DO$385,33,FALSE),"")</f>
        <v/>
      </c>
      <c r="FZ27" s="29"/>
      <c r="GA27" s="29" t="str">
        <f>IF(VLOOKUP(CONCATENATE($FK$6," ",GA$9),'-RÅDATA_KVARTAL-'!$A$5:$DO$385,33,FALSE)&lt;&gt;0,VLOOKUP(CONCATENATE($FK$6," ",GA$9),'-RÅDATA_KVARTAL-'!$A$5:$DO$385,33,FALSE),"")</f>
        <v/>
      </c>
      <c r="GB27" s="29"/>
      <c r="GC27" s="29" t="str">
        <f>IF(VLOOKUP(CONCATENATE($FK$6," ",GC$9),'-RÅDATA_KVARTAL-'!$A$5:$DO$385,33,FALSE)&lt;&gt;0,VLOOKUP(CONCATENATE($FK$6," ",GC$9),'-RÅDATA_KVARTAL-'!$A$5:$DO$385,33,FALSE),"")</f>
        <v/>
      </c>
      <c r="GD27" s="29"/>
      <c r="GE27" s="29" t="str">
        <f>IF(VLOOKUP(CONCATENATE($FK$6," ",GE$9),'-RÅDATA_KVARTAL-'!$A$5:$DO$385,33,FALSE)&lt;&gt;0,VLOOKUP(CONCATENATE($FK$6," ",GE$9),'-RÅDATA_KVARTAL-'!$A$5:$DO$385,33,FALSE),"")</f>
        <v/>
      </c>
      <c r="GF27" s="29"/>
      <c r="GG27" s="29" t="str">
        <f>IF(VLOOKUP(CONCATENATE($FK$6," ",GG$9),'-RÅDATA_KVARTAL-'!$A$5:$DO$385,33,FALSE)&lt;&gt;0,VLOOKUP(CONCATENATE($FK$6," ",GG$9),'-RÅDATA_KVARTAL-'!$A$5:$DO$385,33,FALSE),"")</f>
        <v/>
      </c>
      <c r="GH27" s="29"/>
      <c r="GI27" s="29" t="str">
        <f>IF(VLOOKUP(CONCATENATE($FK$6," ",GI$9),'-RÅDATA_KVARTAL-'!$A$5:$DO$385,33,FALSE)&lt;&gt;0,VLOOKUP(CONCATENATE($FK$6," ",GI$9),'-RÅDATA_KVARTAL-'!$A$5:$DO$385,33,FALSE),"")</f>
        <v/>
      </c>
      <c r="GJ27" s="93"/>
      <c r="GK27" s="93"/>
      <c r="GL27" s="29" t="str">
        <f>IF(VLOOKUP(CONCATENATE($GL$6," ",GL$9),'-RÅDATA_KVARTAL-'!$A$5:$DO$385,33,FALSE)&lt;&gt;0,VLOOKUP(CONCATENATE($GL$6," ",GL$9),'-RÅDATA_KVARTAL-'!$A$5:$DO$385,33,FALSE),"")</f>
        <v/>
      </c>
      <c r="GM27" s="29"/>
      <c r="GN27" s="29" t="str">
        <f>IF(VLOOKUP(CONCATENATE($GL$6," ",GN$9),'-RÅDATA_KVARTAL-'!$A$5:$DO$385,33,FALSE)&lt;&gt;0,VLOOKUP(CONCATENATE($GL$6," ",GN$9),'-RÅDATA_KVARTAL-'!$A$5:$DO$385,33,FALSE),"")</f>
        <v/>
      </c>
      <c r="GO27" s="29"/>
      <c r="GP27" s="29" t="str">
        <f>IF(VLOOKUP(CONCATENATE($GL$6," ",GP$9),'-RÅDATA_KVARTAL-'!$A$5:$DO$385,33,FALSE)&lt;&gt;0,VLOOKUP(CONCATENATE($GL$6," ",GP$9),'-RÅDATA_KVARTAL-'!$A$5:$DO$385,33,FALSE),"")</f>
        <v/>
      </c>
      <c r="GQ27" s="29"/>
      <c r="GR27" s="29" t="str">
        <f>IF(VLOOKUP(CONCATENATE($GL$6," ",GR$9),'-RÅDATA_KVARTAL-'!$A$5:$DO$385,33,FALSE)&lt;&gt;0,VLOOKUP(CONCATENATE($GL$6," ",GR$9),'-RÅDATA_KVARTAL-'!$A$5:$DO$385,33,FALSE),"")</f>
        <v/>
      </c>
      <c r="GS27" s="29"/>
      <c r="GT27" s="29" t="str">
        <f>IF(VLOOKUP(CONCATENATE($GL$6," ",GT$9),'-RÅDATA_KVARTAL-'!$A$5:$DO$385,33,FALSE)&lt;&gt;0,VLOOKUP(CONCATENATE($GL$6," ",GT$9),'-RÅDATA_KVARTAL-'!$A$5:$DO$385,33,FALSE),"")</f>
        <v/>
      </c>
      <c r="GU27" s="29"/>
      <c r="GV27" s="29" t="str">
        <f>IF(VLOOKUP(CONCATENATE($GL$6," ",GV$9),'-RÅDATA_KVARTAL-'!$A$5:$DO$385,33,FALSE)&lt;&gt;0,VLOOKUP(CONCATENATE($GL$6," ",GV$9),'-RÅDATA_KVARTAL-'!$A$5:$DO$385,33,FALSE),"")</f>
        <v/>
      </c>
      <c r="GW27" s="29"/>
      <c r="GX27" s="29" t="str">
        <f>IF(VLOOKUP(CONCATENATE($GL$6," ",GX$9),'-RÅDATA_KVARTAL-'!$A$5:$DO$385,33,FALSE)&lt;&gt;0,VLOOKUP(CONCATENATE($GL$6," ",GX$9),'-RÅDATA_KVARTAL-'!$A$5:$DO$385,33,FALSE),"")</f>
        <v/>
      </c>
      <c r="GY27" s="29"/>
      <c r="GZ27" s="29" t="str">
        <f>IF(VLOOKUP(CONCATENATE($GL$6," ",GZ$9),'-RÅDATA_KVARTAL-'!$A$5:$DO$385,33,FALSE)&lt;&gt;0,VLOOKUP(CONCATENATE($GL$6," ",GZ$9),'-RÅDATA_KVARTAL-'!$A$5:$DO$385,33,FALSE),"")</f>
        <v/>
      </c>
      <c r="HA27" s="29"/>
      <c r="HB27" s="29" t="str">
        <f>IF(VLOOKUP(CONCATENATE($GL$6," ",HB$9),'-RÅDATA_KVARTAL-'!$A$5:$DO$385,33,FALSE)&lt;&gt;0,VLOOKUP(CONCATENATE($GL$6," ",HB$9),'-RÅDATA_KVARTAL-'!$A$5:$DO$385,33,FALSE),"")</f>
        <v/>
      </c>
      <c r="HC27" s="29"/>
      <c r="HD27" s="29" t="str">
        <f>IF(VLOOKUP(CONCATENATE($GL$6," ",HD$9),'-RÅDATA_KVARTAL-'!$A$5:$DO$385,33,FALSE)&lt;&gt;0,VLOOKUP(CONCATENATE($GL$6," ",HD$9),'-RÅDATA_KVARTAL-'!$A$5:$DO$385,33,FALSE),"")</f>
        <v/>
      </c>
      <c r="HE27" s="29"/>
      <c r="HF27" s="29" t="str">
        <f>IF(VLOOKUP(CONCATENATE($GL$6," ",HF$9),'-RÅDATA_KVARTAL-'!$A$5:$DO$385,33,FALSE)&lt;&gt;0,VLOOKUP(CONCATENATE($GL$6," ",HF$9),'-RÅDATA_KVARTAL-'!$A$5:$DO$385,33,FALSE),"")</f>
        <v/>
      </c>
      <c r="HG27" s="29"/>
      <c r="HH27" s="29" t="str">
        <f>IF(VLOOKUP(CONCATENATE($GL$6," ",HH$9),'-RÅDATA_KVARTAL-'!$A$5:$DO$385,33,FALSE)&lt;&gt;0,VLOOKUP(CONCATENATE($GL$6," ",HH$9),'-RÅDATA_KVARTAL-'!$A$5:$DO$385,33,FALSE),"")</f>
        <v/>
      </c>
      <c r="HI27" s="29"/>
      <c r="HJ27" s="29" t="str">
        <f>IF(VLOOKUP(CONCATENATE($GL$6," ",HJ$9),'-RÅDATA_KVARTAL-'!$A$5:$DO$385,33,FALSE)&lt;&gt;0,VLOOKUP(CONCATENATE($GL$6," ",HJ$9),'-RÅDATA_KVARTAL-'!$A$5:$DO$385,33,FALSE),"")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",E$9),'-RÅDATA_KVARTAL-'!$A$5:$DO$385,37,FALSE)&gt;0,VLOOKUP(CONCATENATE($E$6," ",E$9),'-RÅDATA_KVARTAL-'!$A$5:$DO$385,37,FALSE),"")</f>
        <v>36974</v>
      </c>
      <c r="F29" s="37"/>
      <c r="G29" s="37">
        <f>IF(VLOOKUP(CONCATENATE($E$6," ",G$9),'-RÅDATA_KVARTAL-'!$A$5:$DO$385,37,FALSE)&gt;0,VLOOKUP(CONCATENATE($E$6," ",G$9),'-RÅDATA_KVARTAL-'!$A$5:$DO$385,37,FALSE),"")</f>
        <v>33816</v>
      </c>
      <c r="H29" s="37"/>
      <c r="I29" s="37">
        <f>IF(VLOOKUP(CONCATENATE($E$6," ",I$9),'-RÅDATA_KVARTAL-'!$A$5:$DO$385,37,FALSE)&gt;0,VLOOKUP(CONCATENATE($E$6," ",I$9),'-RÅDATA_KVARTAL-'!$A$5:$DO$385,37,FALSE),"")</f>
        <v>36521</v>
      </c>
      <c r="J29" s="37"/>
      <c r="K29" s="37">
        <f>IF(VLOOKUP(CONCATENATE($E$6," ",K$9),'-RÅDATA_KVARTAL-'!$A$5:$DO$385,37,FALSE)&gt;0,VLOOKUP(CONCATENATE($E$6," ",K$9),'-RÅDATA_KVARTAL-'!$A$5:$DO$385,37,FALSE),"")</f>
        <v>36237</v>
      </c>
      <c r="L29" s="37"/>
      <c r="M29" s="37">
        <f>IF(VLOOKUP(CONCATENATE($E$6," ",M$9),'-RÅDATA_KVARTAL-'!$A$5:$DO$385,37,FALSE)&gt;0,VLOOKUP(CONCATENATE($E$6," ",M$9),'-RÅDATA_KVARTAL-'!$A$5:$DO$385,37,FALSE),"")</f>
        <v>37319</v>
      </c>
      <c r="N29" s="37"/>
      <c r="O29" s="37">
        <f>IF(VLOOKUP(CONCATENATE($E$6," ",O$9),'-RÅDATA_KVARTAL-'!$A$5:$DO$385,37,FALSE)&gt;0,VLOOKUP(CONCATENATE($E$6," ",O$9),'-RÅDATA_KVARTAL-'!$A$5:$DO$385,37,FALSE),"")</f>
        <v>34985</v>
      </c>
      <c r="P29" s="37"/>
      <c r="Q29" s="37">
        <f>IF(VLOOKUP(CONCATENATE($E$6," ",Q$9),'-RÅDATA_KVARTAL-'!$A$5:$DO$385,37,FALSE)&gt;0,VLOOKUP(CONCATENATE($E$6," ",Q$9),'-RÅDATA_KVARTAL-'!$A$5:$DO$385,37,FALSE),"")</f>
        <v>34235</v>
      </c>
      <c r="R29" s="37"/>
      <c r="S29" s="37">
        <f>IF(VLOOKUP(CONCATENATE($E$6," ",S$9),'-RÅDATA_KVARTAL-'!$A$5:$DO$385,37,FALSE)&gt;0,VLOOKUP(CONCATENATE($E$6," ",S$9),'-RÅDATA_KVARTAL-'!$A$5:$DO$385,37,FALSE),"")</f>
        <v>37041</v>
      </c>
      <c r="T29" s="37"/>
      <c r="U29" s="37">
        <f>IF(VLOOKUP(CONCATENATE($E$6," ",U$9),'-RÅDATA_KVARTAL-'!$A$5:$DO$385,37,FALSE)&gt;0,VLOOKUP(CONCATENATE($E$6," ",U$9),'-RÅDATA_KVARTAL-'!$A$5:$DO$385,37,FALSE),"")</f>
        <v>36847</v>
      </c>
      <c r="V29" s="37"/>
      <c r="W29" s="37">
        <f>IF(VLOOKUP(CONCATENATE($E$6," ",W$9),'-RÅDATA_KVARTAL-'!$A$5:$DO$385,37,FALSE)&gt;0,VLOOKUP(CONCATENATE($E$6," ",W$9),'-RÅDATA_KVARTAL-'!$A$5:$DO$385,37,FALSE),"")</f>
        <v>37976</v>
      </c>
      <c r="X29" s="37"/>
      <c r="Y29" s="37">
        <f>IF(VLOOKUP(CONCATENATE($E$6," ",Y$9),'-RÅDATA_KVARTAL-'!$A$5:$DO$385,37,FALSE)&gt;0,VLOOKUP(CONCATENATE($E$6," ",Y$9),'-RÅDATA_KVARTAL-'!$A$5:$DO$385,37,FALSE),"")</f>
        <v>37060</v>
      </c>
      <c r="Z29" s="37"/>
      <c r="AA29" s="37">
        <f>IF(VLOOKUP(CONCATENATE($E$6," ",AA$9),'-RÅDATA_KVARTAL-'!$A$5:$DO$385,37,FALSE)&gt;0,VLOOKUP(CONCATENATE($E$6," ",AA$9),'-RÅDATA_KVARTAL-'!$A$5:$DO$385,37,FALSE),"")</f>
        <v>36891</v>
      </c>
      <c r="AB29" s="37"/>
      <c r="AC29" s="37">
        <f>IF(VLOOKUP(CONCATENATE($E$6," ",AC$9),'-RÅDATA_KVARTAL-'!$A$5:$DO$385,37,FALSE)&gt;0,VLOOKUP(CONCATENATE($E$6," ",AC$9),'-RÅDATA_KVARTAL-'!$A$5:$DO$385,37,FALSE),"")</f>
        <v>435902</v>
      </c>
      <c r="AD29" s="116"/>
      <c r="AE29" s="116"/>
      <c r="AF29" s="37">
        <f>IF(VLOOKUP(CONCATENATE($AF$6," ",AF$9),'-RÅDATA_KVARTAL-'!$A$5:$DO$385,37,FALSE)&gt;0,VLOOKUP(CONCATENATE($AF$6," ",AF$9),'-RÅDATA_KVARTAL-'!$A$5:$DO$385,37,FALSE),"")</f>
        <v>39600</v>
      </c>
      <c r="AG29" s="37"/>
      <c r="AH29" s="37">
        <f>IF(VLOOKUP(CONCATENATE($AF$6," ",AH$9),'-RÅDATA_KVARTAL-'!$A$5:$DO$385,37,FALSE)&gt;0,VLOOKUP(CONCATENATE($AF$6," ",AH$9),'-RÅDATA_KVARTAL-'!$A$5:$DO$385,37,FALSE),"")</f>
        <v>36816</v>
      </c>
      <c r="AI29" s="37"/>
      <c r="AJ29" s="37">
        <f>IF(VLOOKUP(CONCATENATE($AF$6," ",AJ$9),'-RÅDATA_KVARTAL-'!$A$5:$DO$385,37,FALSE)&gt;0,VLOOKUP(CONCATENATE($AF$6," ",AJ$9),'-RÅDATA_KVARTAL-'!$A$5:$DO$385,37,FALSE),"")</f>
        <v>40713</v>
      </c>
      <c r="AK29" s="37"/>
      <c r="AL29" s="37">
        <f>IF(VLOOKUP(CONCATENATE($AF$6," ",AL$9),'-RÅDATA_KVARTAL-'!$A$5:$DO$385,37,FALSE)&gt;0,VLOOKUP(CONCATENATE($AF$6," ",AL$9),'-RÅDATA_KVARTAL-'!$A$5:$DO$385,37,FALSE),"")</f>
        <v>38609</v>
      </c>
      <c r="AM29" s="37"/>
      <c r="AN29" s="37">
        <f>IF(VLOOKUP(CONCATENATE($AF$6," ",AN$9),'-RÅDATA_KVARTAL-'!$A$5:$DO$385,37,FALSE)&gt;0,VLOOKUP(CONCATENATE($AF$6," ",AN$9),'-RÅDATA_KVARTAL-'!$A$5:$DO$385,37,FALSE),"")</f>
        <v>39748</v>
      </c>
      <c r="AO29" s="37"/>
      <c r="AP29" s="37">
        <f>IF(VLOOKUP(CONCATENATE($AF$6," ",AP$9),'-RÅDATA_KVARTAL-'!$A$5:$DO$385,37,FALSE)&gt;0,VLOOKUP(CONCATENATE($AF$6," ",AP$9),'-RÅDATA_KVARTAL-'!$A$5:$DO$385,37,FALSE),"")</f>
        <v>37429</v>
      </c>
      <c r="AQ29" s="37"/>
      <c r="AR29" s="37">
        <f>IF(VLOOKUP(CONCATENATE($AF$6," ",AR$9),'-RÅDATA_KVARTAL-'!$A$5:$DO$385,37,FALSE)&gt;0,VLOOKUP(CONCATENATE($AF$6," ",AR$9),'-RÅDATA_KVARTAL-'!$A$5:$DO$385,37,FALSE),"")</f>
        <v>36062</v>
      </c>
      <c r="AS29" s="37"/>
      <c r="AT29" s="37">
        <f>IF(VLOOKUP(CONCATENATE($AF$6," ",AT$9),'-RÅDATA_KVARTAL-'!$A$5:$DO$385,37,FALSE)&gt;0,VLOOKUP(CONCATENATE($AF$6," ",AT$9),'-RÅDATA_KVARTAL-'!$A$5:$DO$385,37,FALSE),"")</f>
        <v>38358</v>
      </c>
      <c r="AU29" s="37"/>
      <c r="AV29" s="37">
        <f>IF(VLOOKUP(CONCATENATE($AF$6," ",AV$9),'-RÅDATA_KVARTAL-'!$A$5:$DO$385,37,FALSE)&gt;0,VLOOKUP(CONCATENATE($AF$6," ",AV$9),'-RÅDATA_KVARTAL-'!$A$5:$DO$385,37,FALSE),"")</f>
        <v>39992</v>
      </c>
      <c r="AW29" s="37"/>
      <c r="AX29" s="37">
        <f>IF(VLOOKUP(CONCATENATE($AF$6," ",AX$9),'-RÅDATA_KVARTAL-'!$A$5:$DO$385,37,FALSE)&gt;0,VLOOKUP(CONCATENATE($AF$6," ",AX$9),'-RÅDATA_KVARTAL-'!$A$5:$DO$385,37,FALSE),"")</f>
        <v>41479</v>
      </c>
      <c r="AY29" s="37"/>
      <c r="AZ29" s="37">
        <f>IF(VLOOKUP(CONCATENATE($AF$6," ",AZ$9),'-RÅDATA_KVARTAL-'!$A$5:$DO$385,37,FALSE)&gt;0,VLOOKUP(CONCATENATE($AF$6," ",AZ$9),'-RÅDATA_KVARTAL-'!$A$5:$DO$385,37,FALSE),"")</f>
        <v>38932</v>
      </c>
      <c r="BA29" s="37"/>
      <c r="BB29" s="37">
        <f>IF(VLOOKUP(CONCATENATE($AF$6," ",BB$9),'-RÅDATA_KVARTAL-'!$A$5:$DO$385,37,FALSE)&gt;0,VLOOKUP(CONCATENATE($AF$6," ",BB$9),'-RÅDATA_KVARTAL-'!$A$5:$DO$385,37,FALSE),"")</f>
        <v>39797</v>
      </c>
      <c r="BC29" s="37"/>
      <c r="BD29" s="37">
        <f>IF(VLOOKUP(CONCATENATE($AF$6," ",BD$9),'-RÅDATA_KVARTAL-'!$A$5:$DO$385,37,FALSE)&gt;0,VLOOKUP(CONCATENATE($AF$6," ",BD$9),'-RÅDATA_KVARTAL-'!$A$5:$DO$385,37,FALSE),"")</f>
        <v>467535</v>
      </c>
      <c r="BE29" s="116"/>
      <c r="BF29" s="116"/>
      <c r="BG29" s="37">
        <f>IF(VLOOKUP(CONCATENATE($BG$6," ",BG$9),'-RÅDATA_KVARTAL-'!$A$5:$DO$385,37,FALSE)&gt;0,VLOOKUP(CONCATENATE($BG$6," ",BG$9),'-RÅDATA_KVARTAL-'!$A$5:$DO$385,37,FALSE),"")</f>
        <v>40568</v>
      </c>
      <c r="BH29" s="37"/>
      <c r="BI29" s="37">
        <f>IF(VLOOKUP(CONCATENATE($BG$6," ",BI$9),'-RÅDATA_KVARTAL-'!$A$5:$DO$385,37,FALSE)&gt;0,VLOOKUP(CONCATENATE($BG$6," ",BI$9),'-RÅDATA_KVARTAL-'!$A$5:$DO$385,37,FALSE),"")</f>
        <v>37419</v>
      </c>
      <c r="BJ29" s="37"/>
      <c r="BK29" s="37">
        <f>IF(VLOOKUP(CONCATENATE($BG$6," ",BK$9),'-RÅDATA_KVARTAL-'!$A$5:$DO$385,37,FALSE)&gt;0,VLOOKUP(CONCATENATE($BG$6," ",BK$9),'-RÅDATA_KVARTAL-'!$A$5:$DO$385,37,FALSE),"")</f>
        <v>41274</v>
      </c>
      <c r="BL29" s="37"/>
      <c r="BM29" s="37">
        <f>IF(VLOOKUP(CONCATENATE($BG$6," ",BM$9),'-RÅDATA_KVARTAL-'!$A$5:$DO$385,37,FALSE)&gt;0,VLOOKUP(CONCATENATE($BG$6," ",BM$9),'-RÅDATA_KVARTAL-'!$A$5:$DO$385,37,FALSE),"")</f>
        <v>38447</v>
      </c>
      <c r="BN29" s="37"/>
      <c r="BO29" s="37">
        <f>IF(VLOOKUP(CONCATENATE($BG$6," ",BO$9),'-RÅDATA_KVARTAL-'!$A$5:$DO$385,37,FALSE)&gt;0,VLOOKUP(CONCATENATE($BG$6," ",BO$9),'-RÅDATA_KVARTAL-'!$A$5:$DO$385,37,FALSE),"")</f>
        <v>40201</v>
      </c>
      <c r="BP29" s="37"/>
      <c r="BQ29" s="37">
        <f>IF(VLOOKUP(CONCATENATE($BG$6," ",BQ$9),'-RÅDATA_KVARTAL-'!$A$5:$DO$385,37,FALSE)&gt;0,VLOOKUP(CONCATENATE($BG$6," ",BQ$9),'-RÅDATA_KVARTAL-'!$A$5:$DO$385,37,FALSE),"")</f>
        <v>38688</v>
      </c>
      <c r="BR29" s="37"/>
      <c r="BS29" s="37">
        <f>IF(VLOOKUP(CONCATENATE($BG$6," ",BS$9),'-RÅDATA_KVARTAL-'!$A$5:$DO$385,37,FALSE)&gt;0,VLOOKUP(CONCATENATE($BG$6," ",BS$9),'-RÅDATA_KVARTAL-'!$A$5:$DO$385,37,FALSE),"")</f>
        <v>37197</v>
      </c>
      <c r="BT29" s="37"/>
      <c r="BU29" s="37">
        <f>IF(VLOOKUP(CONCATENATE($BG$6," ",BU$9),'-RÅDATA_KVARTAL-'!$A$5:$DO$385,37,FALSE)&gt;0,VLOOKUP(CONCATENATE($BG$6," ",BU$9),'-RÅDATA_KVARTAL-'!$A$5:$DO$385,37,FALSE),"")</f>
        <v>38925</v>
      </c>
      <c r="BV29" s="37"/>
      <c r="BW29" s="37">
        <f>IF(VLOOKUP(CONCATENATE($BG$6," ",BW$9),'-RÅDATA_KVARTAL-'!$A$5:$DO$385,37,FALSE)&gt;0,VLOOKUP(CONCATENATE($BG$6," ",BW$9),'-RÅDATA_KVARTAL-'!$A$5:$DO$385,37,FALSE),"")</f>
        <v>40062</v>
      </c>
      <c r="BX29" s="37"/>
      <c r="BY29" s="37">
        <f>IF(VLOOKUP(CONCATENATE($BG$6," ",BY$9),'-RÅDATA_KVARTAL-'!$A$5:$DO$385,37,FALSE)&gt;0,VLOOKUP(CONCATENATE($BG$6," ",BY$9),'-RÅDATA_KVARTAL-'!$A$5:$DO$385,37,FALSE),"")</f>
        <v>40236</v>
      </c>
      <c r="BZ29" s="37"/>
      <c r="CA29" s="37">
        <f>IF(VLOOKUP(CONCATENATE($BG$6," ",CA$9),'-RÅDATA_KVARTAL-'!$A$5:$DO$385,37,FALSE)&gt;0,VLOOKUP(CONCATENATE($BG$6," ",CA$9),'-RÅDATA_KVARTAL-'!$A$5:$DO$385,37,FALSE),"")</f>
        <v>38657</v>
      </c>
      <c r="CB29" s="37"/>
      <c r="CC29" s="37">
        <f>IF(VLOOKUP(CONCATENATE($BG$6," ",CC$9),'-RÅDATA_KVARTAL-'!$A$5:$DO$385,37,FALSE)&gt;0,VLOOKUP(CONCATENATE($BG$6," ",CC$9),'-RÅDATA_KVARTAL-'!$A$5:$DO$385,37,FALSE),"")</f>
        <v>40110</v>
      </c>
      <c r="CD29" s="37"/>
      <c r="CE29" s="37">
        <f>IF(VLOOKUP(CONCATENATE($BG$6," ",CE$9),'-RÅDATA_KVARTAL-'!$A$5:$DO$385,37,FALSE)&gt;0,VLOOKUP(CONCATENATE($BG$6," ",CE$9),'-RÅDATA_KVARTAL-'!$A$5:$DO$385,37,FALSE),"")</f>
        <v>471784</v>
      </c>
      <c r="CF29" s="116"/>
      <c r="CG29" s="116"/>
      <c r="CH29" s="37">
        <f>IF(VLOOKUP(CONCATENATE($CH$6," ",CH$9),'-RÅDATA_KVARTAL-'!$A$5:$DO$385,37,FALSE)&gt;0,VLOOKUP(CONCATENATE($CH$6," ",CH$9),'-RÅDATA_KVARTAL-'!$A$5:$DO$385,37,FALSE),"")</f>
        <v>40212</v>
      </c>
      <c r="CI29" s="37"/>
      <c r="CJ29" s="37">
        <f>IF(VLOOKUP(CONCATENATE($CH$6," ",CJ$9),'-RÅDATA_KVARTAL-'!$A$5:$DO$385,37,FALSE)&gt;0,VLOOKUP(CONCATENATE($CH$6," ",CJ$9),'-RÅDATA_KVARTAL-'!$A$5:$DO$385,37,FALSE),"")</f>
        <v>38355</v>
      </c>
      <c r="CK29" s="37"/>
      <c r="CL29" s="37">
        <f>IF(VLOOKUP(CONCATENATE($CH$6," ",CL$9),'-RÅDATA_KVARTAL-'!$A$5:$DO$385,37,FALSE)&gt;0,VLOOKUP(CONCATENATE($CH$6," ",CL$9),'-RÅDATA_KVARTAL-'!$A$5:$DO$385,37,FALSE),"")</f>
        <v>40681</v>
      </c>
      <c r="CM29" s="37"/>
      <c r="CN29" s="37">
        <f>IF(VLOOKUP(CONCATENATE($CH$6," ",CN$9),'-RÅDATA_KVARTAL-'!$A$5:$DO$385,37,FALSE)&gt;0,VLOOKUP(CONCATENATE($CH$6," ",CN$9),'-RÅDATA_KVARTAL-'!$A$5:$DO$385,37,FALSE),"")</f>
        <v>40025</v>
      </c>
      <c r="CO29" s="37"/>
      <c r="CP29" s="37">
        <f>IF(VLOOKUP(CONCATENATE($CH$6," ",CP$9),'-RÅDATA_KVARTAL-'!$A$5:$DO$385,37,FALSE)&gt;0,VLOOKUP(CONCATENATE($CH$6," ",CP$9),'-RÅDATA_KVARTAL-'!$A$5:$DO$385,37,FALSE),"")</f>
        <v>40902</v>
      </c>
      <c r="CQ29" s="37"/>
      <c r="CR29" s="37">
        <f>IF(VLOOKUP(CONCATENATE($CH$6," ",CR$9),'-RÅDATA_KVARTAL-'!$A$5:$DO$385,37,FALSE)&gt;0,VLOOKUP(CONCATENATE($CH$6," ",CR$9),'-RÅDATA_KVARTAL-'!$A$5:$DO$385,37,FALSE),"")</f>
        <v>38680</v>
      </c>
      <c r="CS29" s="37"/>
      <c r="CT29" s="37">
        <f>IF(VLOOKUP(CONCATENATE($CH$6," ",CT$9),'-RÅDATA_KVARTAL-'!$A$5:$DO$385,37,FALSE)&gt;0,VLOOKUP(CONCATENATE($CH$6," ",CT$9),'-RÅDATA_KVARTAL-'!$A$5:$DO$385,37,FALSE),"")</f>
        <v>36899</v>
      </c>
      <c r="CU29" s="37"/>
      <c r="CV29" s="37">
        <f>IF(VLOOKUP(CONCATENATE($CH$6," ",CV$9),'-RÅDATA_KVARTAL-'!$A$5:$DO$385,37,FALSE)&gt;0,VLOOKUP(CONCATENATE($CH$6," ",CV$9),'-RÅDATA_KVARTAL-'!$A$5:$DO$385,37,FALSE),"")</f>
        <v>39957</v>
      </c>
      <c r="CW29" s="37"/>
      <c r="CX29" s="37">
        <f>IF(VLOOKUP(CONCATENATE($CH$6," ",CX$9),'-RÅDATA_KVARTAL-'!$A$5:$DO$385,37,FALSE)&gt;0,VLOOKUP(CONCATENATE($CH$6," ",CX$9),'-RÅDATA_KVARTAL-'!$A$5:$DO$385,37,FALSE),"")</f>
        <v>40349</v>
      </c>
      <c r="CY29" s="37"/>
      <c r="CZ29" s="37">
        <f>IF(VLOOKUP(CONCATENATE($CH$6," ",CZ$9),'-RÅDATA_KVARTAL-'!$A$5:$DO$385,37,FALSE)&gt;0,VLOOKUP(CONCATENATE($CH$6," ",CZ$9),'-RÅDATA_KVARTAL-'!$A$5:$DO$385,37,FALSE),"")</f>
        <v>40795</v>
      </c>
      <c r="DA29" s="37"/>
      <c r="DB29" s="37">
        <f>IF(VLOOKUP(CONCATENATE($CH$6," ",DB$9),'-RÅDATA_KVARTAL-'!$A$5:$DO$385,37,FALSE)&gt;0,VLOOKUP(CONCATENATE($CH$6," ",DB$9),'-RÅDATA_KVARTAL-'!$A$5:$DO$385,37,FALSE),"")</f>
        <v>39174</v>
      </c>
      <c r="DC29" s="37"/>
      <c r="DD29" s="37">
        <f>IF(VLOOKUP(CONCATENATE($CH$6," ",DD$9),'-RÅDATA_KVARTAL-'!$A$5:$DO$385,37,FALSE)&gt;0,VLOOKUP(CONCATENATE($CH$6," ",DD$9),'-RÅDATA_KVARTAL-'!$A$5:$DO$385,37,FALSE),"")</f>
        <v>40621</v>
      </c>
      <c r="DE29" s="37"/>
      <c r="DF29" s="37">
        <f>IF(VLOOKUP(CONCATENATE($CH$6," ",DF$9),'-RÅDATA_KVARTAL-'!$A$5:$DO$385,37,FALSE)&gt;0,VLOOKUP(CONCATENATE($CH$6," ",DF$9),'-RÅDATA_KVARTAL-'!$A$5:$DO$385,37,FALSE),"")</f>
        <v>476650</v>
      </c>
      <c r="DG29" s="116"/>
      <c r="DH29" s="116"/>
      <c r="DI29" s="37">
        <f>IF(VLOOKUP(CONCATENATE($DI$6," ",DI$9),'-RÅDATA_KVARTAL-'!$A$5:$DO$385,37,FALSE)&gt;0,VLOOKUP(CONCATENATE($DI$6," ",DI$9),'-RÅDATA_KVARTAL-'!$A$5:$DO$385,37,FALSE),"")</f>
        <v>41222</v>
      </c>
      <c r="DJ29" s="37"/>
      <c r="DK29" s="37">
        <f>IF(VLOOKUP(CONCATENATE($DI$6," ",DK$9),'-RÅDATA_KVARTAL-'!$A$5:$DO$385,37,FALSE)&gt;0,VLOOKUP(CONCATENATE($DI$6," ",DK$9),'-RÅDATA_KVARTAL-'!$A$5:$DO$385,37,FALSE),"")</f>
        <v>38071</v>
      </c>
      <c r="DL29" s="37"/>
      <c r="DM29" s="37">
        <f>IF(VLOOKUP(CONCATENATE($DI$6," ",DM$9),'-RÅDATA_KVARTAL-'!$A$5:$DO$385,37,FALSE)&gt;0,VLOOKUP(CONCATENATE($DI$6," ",DM$9),'-RÅDATA_KVARTAL-'!$A$5:$DO$385,37,FALSE),"")</f>
        <v>42350</v>
      </c>
      <c r="DN29" s="37"/>
      <c r="DO29" s="37">
        <f>IF(VLOOKUP(CONCATENATE($DI$6," ",DO$9),'-RÅDATA_KVARTAL-'!$A$5:$DO$385,37,FALSE)&gt;0,VLOOKUP(CONCATENATE($DI$6," ",DO$9),'-RÅDATA_KVARTAL-'!$A$5:$DO$385,37,FALSE),"")</f>
        <v>39367</v>
      </c>
      <c r="DP29" s="37"/>
      <c r="DQ29" s="37">
        <f>IF(VLOOKUP(CONCATENATE($DI$6," ",DQ$9),'-RÅDATA_KVARTAL-'!$A$5:$DO$385,37,FALSE)&gt;0,VLOOKUP(CONCATENATE($DI$6," ",DQ$9),'-RÅDATA_KVARTAL-'!$A$5:$DO$385,37,FALSE),"")</f>
        <v>41502</v>
      </c>
      <c r="DR29" s="37"/>
      <c r="DS29" s="37">
        <f>IF(VLOOKUP(CONCATENATE($DI$6," ",DS$9),'-RÅDATA_KVARTAL-'!$A$5:$DO$385,37,FALSE)&gt;0,VLOOKUP(CONCATENATE($DI$6," ",DS$9),'-RÅDATA_KVARTAL-'!$A$5:$DO$385,37,FALSE),"")</f>
        <v>39858</v>
      </c>
      <c r="DT29" s="37"/>
      <c r="DU29" s="37" t="str">
        <f>IF(VLOOKUP(CONCATENATE($DI$6," ",DU$9),'-RÅDATA_KVARTAL-'!$A$5:$DO$385,37,FALSE)&gt;0,VLOOKUP(CONCATENATE($DI$6," ",DU$9),'-RÅDATA_KVARTAL-'!$A$5:$DO$385,37,FALSE),"")</f>
        <v/>
      </c>
      <c r="DV29" s="37"/>
      <c r="DW29" s="37" t="str">
        <f>IF(VLOOKUP(CONCATENATE($DI$6," ",DW$9),'-RÅDATA_KVARTAL-'!$A$5:$DO$385,37,FALSE)&gt;0,VLOOKUP(CONCATENATE($DI$6," ",DW$9),'-RÅDATA_KVARTAL-'!$A$5:$DO$385,37,FALSE),"")</f>
        <v/>
      </c>
      <c r="DX29" s="37"/>
      <c r="DY29" s="37" t="str">
        <f>IF(VLOOKUP(CONCATENATE($DI$6," ",DY$9),'-RÅDATA_KVARTAL-'!$A$5:$DO$385,37,FALSE)&gt;0,VLOOKUP(CONCATENATE($DI$6," ",DY$9),'-RÅDATA_KVARTAL-'!$A$5:$DO$385,37,FALSE),"")</f>
        <v/>
      </c>
      <c r="DZ29" s="37"/>
      <c r="EA29" s="37" t="str">
        <f>IF(VLOOKUP(CONCATENATE($DI$6," ",EA$9),'-RÅDATA_KVARTAL-'!$A$5:$DO$385,37,FALSE)&gt;0,VLOOKUP(CONCATENATE($DI$6," ",EA$9),'-RÅDATA_KVARTAL-'!$A$5:$DO$385,37,FALSE),"")</f>
        <v/>
      </c>
      <c r="EB29" s="37"/>
      <c r="EC29" s="37" t="str">
        <f>IF(VLOOKUP(CONCATENATE($DI$6," ",EC$9),'-RÅDATA_KVARTAL-'!$A$5:$DO$385,37,FALSE)&gt;0,VLOOKUP(CONCATENATE($DI$6," ",EC$9),'-RÅDATA_KVARTAL-'!$A$5:$DO$385,37,FALSE),"")</f>
        <v/>
      </c>
      <c r="ED29" s="37"/>
      <c r="EE29" s="37" t="str">
        <f>IF(VLOOKUP(CONCATENATE($DI$6," ",EE$9),'-RÅDATA_KVARTAL-'!$A$5:$DO$385,37,FALSE)&gt;0,VLOOKUP(CONCATENATE($DI$6," ",EE$9),'-RÅDATA_KVARTAL-'!$A$5:$DO$385,37,FALSE),"")</f>
        <v/>
      </c>
      <c r="EF29" s="37"/>
      <c r="EG29" s="37">
        <f>IF(VLOOKUP(CONCATENATE($DI$6," ",EG$9),'-RÅDATA_KVARTAL-'!$A$5:$DO$385,37,FALSE)&gt;0,VLOOKUP(CONCATENATE($DI$6," ",EG$9),'-RÅDATA_KVARTAL-'!$A$5:$DO$385,37,FALSE),"")</f>
        <v>242370</v>
      </c>
      <c r="EH29" s="116"/>
      <c r="EI29" s="116"/>
      <c r="EJ29" s="37" t="str">
        <f>IF(VLOOKUP(CONCATENATE($EJ$6," ",EJ$9),'-RÅDATA_KVARTAL-'!$A$5:$DO$385,37,FALSE)&gt;0,VLOOKUP(CONCATENATE($EJ$6," ",EJ$9),'-RÅDATA_KVARTAL-'!$A$5:$DO$385,37,FALSE),"")</f>
        <v/>
      </c>
      <c r="EK29" s="37"/>
      <c r="EL29" s="37" t="str">
        <f>IF(VLOOKUP(CONCATENATE($EJ$6," ",EL$9),'-RÅDATA_KVARTAL-'!$A$5:$DO$385,37,FALSE)&gt;0,VLOOKUP(CONCATENATE($EJ$6," ",EL$9),'-RÅDATA_KVARTAL-'!$A$5:$DO$385,37,FALSE),"")</f>
        <v/>
      </c>
      <c r="EM29" s="37"/>
      <c r="EN29" s="37" t="str">
        <f>IF(VLOOKUP(CONCATENATE($EJ$6," ",EN$9),'-RÅDATA_KVARTAL-'!$A$5:$DO$385,37,FALSE)&gt;0,VLOOKUP(CONCATENATE($EJ$6," ",EN$9),'-RÅDATA_KVARTAL-'!$A$5:$DO$385,37,FALSE),"")</f>
        <v/>
      </c>
      <c r="EO29" s="37"/>
      <c r="EP29" s="37" t="str">
        <f>IF(VLOOKUP(CONCATENATE($EJ$6," ",EP$9),'-RÅDATA_KVARTAL-'!$A$5:$DO$385,37,FALSE)&gt;0,VLOOKUP(CONCATENATE($EJ$6," ",EP$9),'-RÅDATA_KVARTAL-'!$A$5:$DO$385,37,FALSE),"")</f>
        <v/>
      </c>
      <c r="EQ29" s="37"/>
      <c r="ER29" s="37" t="str">
        <f>IF(VLOOKUP(CONCATENATE($EJ$6," ",ER$9),'-RÅDATA_KVARTAL-'!$A$5:$DO$385,37,FALSE)&gt;0,VLOOKUP(CONCATENATE($EJ$6," ",ER$9),'-RÅDATA_KVARTAL-'!$A$5:$DO$385,37,FALSE),"")</f>
        <v/>
      </c>
      <c r="ES29" s="37"/>
      <c r="ET29" s="37" t="str">
        <f>IF(VLOOKUP(CONCATENATE($EJ$6," ",ET$9),'-RÅDATA_KVARTAL-'!$A$5:$DO$385,37,FALSE)&gt;0,VLOOKUP(CONCATENATE($EJ$6," ",ET$9),'-RÅDATA_KVARTAL-'!$A$5:$DO$385,37,FALSE),"")</f>
        <v/>
      </c>
      <c r="EU29" s="37"/>
      <c r="EV29" s="37" t="str">
        <f>IF(VLOOKUP(CONCATENATE($EJ$6," ",EV$9),'-RÅDATA_KVARTAL-'!$A$5:$DO$385,37,FALSE)&gt;0,VLOOKUP(CONCATENATE($EJ$6," ",EV$9),'-RÅDATA_KVARTAL-'!$A$5:$DO$385,37,FALSE),"")</f>
        <v/>
      </c>
      <c r="EW29" s="37"/>
      <c r="EX29" s="37" t="str">
        <f>IF(VLOOKUP(CONCATENATE($EJ$6," ",EX$9),'-RÅDATA_KVARTAL-'!$A$5:$DO$385,37,FALSE)&gt;0,VLOOKUP(CONCATENATE($EJ$6," ",EX$9),'-RÅDATA_KVARTAL-'!$A$5:$DO$385,37,FALSE),"")</f>
        <v/>
      </c>
      <c r="EY29" s="37"/>
      <c r="EZ29" s="37" t="str">
        <f>IF(VLOOKUP(CONCATENATE($EJ$6," ",EZ$9),'-RÅDATA_KVARTAL-'!$A$5:$DO$385,37,FALSE)&gt;0,VLOOKUP(CONCATENATE($EJ$6," ",EZ$9),'-RÅDATA_KVARTAL-'!$A$5:$DO$385,37,FALSE),"")</f>
        <v/>
      </c>
      <c r="FA29" s="37"/>
      <c r="FB29" s="37" t="str">
        <f>IF(VLOOKUP(CONCATENATE($EJ$6," ",FB$9),'-RÅDATA_KVARTAL-'!$A$5:$DO$385,37,FALSE)&gt;0,VLOOKUP(CONCATENATE($EJ$6," ",FB$9),'-RÅDATA_KVARTAL-'!$A$5:$DO$385,37,FALSE),"")</f>
        <v/>
      </c>
      <c r="FC29" s="37"/>
      <c r="FD29" s="37" t="str">
        <f>IF(VLOOKUP(CONCATENATE($EJ$6," ",FD$9),'-RÅDATA_KVARTAL-'!$A$5:$DO$385,37,FALSE)&gt;0,VLOOKUP(CONCATENATE($EJ$6," ",FD$9),'-RÅDATA_KVARTAL-'!$A$5:$DO$385,37,FALSE),"")</f>
        <v/>
      </c>
      <c r="FE29" s="37"/>
      <c r="FF29" s="37" t="str">
        <f>IF(VLOOKUP(CONCATENATE($EJ$6," ",FF$9),'-RÅDATA_KVARTAL-'!$A$5:$DO$385,37,FALSE)&gt;0,VLOOKUP(CONCATENATE($EJ$6," ",FF$9),'-RÅDATA_KVARTAL-'!$A$5:$DO$385,37,FALSE),"")</f>
        <v/>
      </c>
      <c r="FG29" s="37"/>
      <c r="FH29" s="37" t="str">
        <f>IF(VLOOKUP(CONCATENATE($EJ$6," ",FH$9),'-RÅDATA_KVARTAL-'!$A$5:$DO$385,37,FALSE)&gt;0,VLOOKUP(CONCATENATE($EJ$6," ",FH$9),'-RÅDATA_KVARTAL-'!$A$5:$DO$385,37,FALSE),"")</f>
        <v/>
      </c>
      <c r="FI29" s="116"/>
      <c r="FJ29" s="116"/>
      <c r="FK29" s="37" t="str">
        <f>IF(VLOOKUP(CONCATENATE($FK$6," ",FK$9),'-RÅDATA_KVARTAL-'!$A$5:$DO$385,37,FALSE)&gt;0,VLOOKUP(CONCATENATE($FK$6," ",FK$9),'-RÅDATA_KVARTAL-'!$A$5:$DO$385,37,FALSE),"")</f>
        <v/>
      </c>
      <c r="FL29" s="37"/>
      <c r="FM29" s="37" t="str">
        <f>IF(VLOOKUP(CONCATENATE($FK$6," ",FM$9),'-RÅDATA_KVARTAL-'!$A$5:$DO$385,37,FALSE)&gt;0,VLOOKUP(CONCATENATE($FK$6," ",FM$9),'-RÅDATA_KVARTAL-'!$A$5:$DO$385,37,FALSE),"")</f>
        <v/>
      </c>
      <c r="FN29" s="37"/>
      <c r="FO29" s="37" t="str">
        <f>IF(VLOOKUP(CONCATENATE($FK$6," ",FO$9),'-RÅDATA_KVARTAL-'!$A$5:$DO$385,37,FALSE)&gt;0,VLOOKUP(CONCATENATE($FK$6," ",FO$9),'-RÅDATA_KVARTAL-'!$A$5:$DO$385,37,FALSE),"")</f>
        <v/>
      </c>
      <c r="FP29" s="37"/>
      <c r="FQ29" s="37" t="str">
        <f>IF(VLOOKUP(CONCATENATE($FK$6," ",FQ$9),'-RÅDATA_KVARTAL-'!$A$5:$DO$385,37,FALSE)&gt;0,VLOOKUP(CONCATENATE($FK$6," ",FQ$9),'-RÅDATA_KVARTAL-'!$A$5:$DO$385,37,FALSE),"")</f>
        <v/>
      </c>
      <c r="FR29" s="37"/>
      <c r="FS29" s="37" t="str">
        <f>IF(VLOOKUP(CONCATENATE($FK$6," ",FS$9),'-RÅDATA_KVARTAL-'!$A$5:$DO$385,37,FALSE)&gt;0,VLOOKUP(CONCATENATE($FK$6," ",FS$9),'-RÅDATA_KVARTAL-'!$A$5:$DO$385,37,FALSE),"")</f>
        <v/>
      </c>
      <c r="FT29" s="37"/>
      <c r="FU29" s="37" t="str">
        <f>IF(VLOOKUP(CONCATENATE($FK$6," ",FU$9),'-RÅDATA_KVARTAL-'!$A$5:$DO$385,37,FALSE)&gt;0,VLOOKUP(CONCATENATE($FK$6," ",FU$9),'-RÅDATA_KVARTAL-'!$A$5:$DO$385,37,FALSE),"")</f>
        <v/>
      </c>
      <c r="FV29" s="37"/>
      <c r="FW29" s="37" t="str">
        <f>IF(VLOOKUP(CONCATENATE($FK$6," ",FW$9),'-RÅDATA_KVARTAL-'!$A$5:$DO$385,37,FALSE)&gt;0,VLOOKUP(CONCATENATE($FK$6," ",FW$9),'-RÅDATA_KVARTAL-'!$A$5:$DO$385,37,FALSE),"")</f>
        <v/>
      </c>
      <c r="FX29" s="37"/>
      <c r="FY29" s="37" t="str">
        <f>IF(VLOOKUP(CONCATENATE($FK$6," ",FY$9),'-RÅDATA_KVARTAL-'!$A$5:$DO$385,37,FALSE)&gt;0,VLOOKUP(CONCATENATE($FK$6," ",FY$9),'-RÅDATA_KVARTAL-'!$A$5:$DO$385,37,FALSE),"")</f>
        <v/>
      </c>
      <c r="FZ29" s="37"/>
      <c r="GA29" s="37" t="str">
        <f>IF(VLOOKUP(CONCATENATE($FK$6," ",GA$9),'-RÅDATA_KVARTAL-'!$A$5:$DO$385,37,FALSE)&gt;0,VLOOKUP(CONCATENATE($FK$6," ",GA$9),'-RÅDATA_KVARTAL-'!$A$5:$DO$385,37,FALSE),"")</f>
        <v/>
      </c>
      <c r="GB29" s="37"/>
      <c r="GC29" s="37" t="str">
        <f>IF(VLOOKUP(CONCATENATE($FK$6," ",GC$9),'-RÅDATA_KVARTAL-'!$A$5:$DO$385,37,FALSE)&gt;0,VLOOKUP(CONCATENATE($FK$6," ",GC$9),'-RÅDATA_KVARTAL-'!$A$5:$DO$385,37,FALSE),"")</f>
        <v/>
      </c>
      <c r="GD29" s="37"/>
      <c r="GE29" s="37" t="str">
        <f>IF(VLOOKUP(CONCATENATE($FK$6," ",GE$9),'-RÅDATA_KVARTAL-'!$A$5:$DO$385,37,FALSE)&gt;0,VLOOKUP(CONCATENATE($FK$6," ",GE$9),'-RÅDATA_KVARTAL-'!$A$5:$DO$385,37,FALSE),"")</f>
        <v/>
      </c>
      <c r="GF29" s="37"/>
      <c r="GG29" s="37" t="str">
        <f>IF(VLOOKUP(CONCATENATE($FK$6," ",GG$9),'-RÅDATA_KVARTAL-'!$A$5:$DO$385,37,FALSE)&gt;0,VLOOKUP(CONCATENATE($FK$6," ",GG$9),'-RÅDATA_KVARTAL-'!$A$5:$DO$385,37,FALSE),"")</f>
        <v/>
      </c>
      <c r="GH29" s="37"/>
      <c r="GI29" s="37" t="str">
        <f>IF(VLOOKUP(CONCATENATE($FK$6," ",GI$9),'-RÅDATA_KVARTAL-'!$A$5:$DO$385,37,FALSE)&gt;0,VLOOKUP(CONCATENATE($FK$6," ",GI$9),'-RÅDATA_KVARTAL-'!$A$5:$DO$385,37,FALSE),"")</f>
        <v/>
      </c>
      <c r="GJ29" s="116"/>
      <c r="GK29" s="116"/>
      <c r="GL29" s="37" t="str">
        <f>IF(VLOOKUP(CONCATENATE($GL$6," ",GL$9),'-RÅDATA_KVARTAL-'!$A$5:$DO$385,37,FALSE)&gt;0,VLOOKUP(CONCATENATE($GL$6," ",GL$9),'-RÅDATA_KVARTAL-'!$A$5:$DO$385,37,FALSE),"")</f>
        <v/>
      </c>
      <c r="GM29" s="37"/>
      <c r="GN29" s="37" t="str">
        <f>IF(VLOOKUP(CONCATENATE($GL$6," ",GN$9),'-RÅDATA_KVARTAL-'!$A$5:$DO$385,37,FALSE)&gt;0,VLOOKUP(CONCATENATE($GL$6," ",GN$9),'-RÅDATA_KVARTAL-'!$A$5:$DO$385,37,FALSE),"")</f>
        <v/>
      </c>
      <c r="GO29" s="37"/>
      <c r="GP29" s="37" t="str">
        <f>IF(VLOOKUP(CONCATENATE($GL$6," ",GP$9),'-RÅDATA_KVARTAL-'!$A$5:$DO$385,37,FALSE)&gt;0,VLOOKUP(CONCATENATE($GL$6," ",GP$9),'-RÅDATA_KVARTAL-'!$A$5:$DO$385,37,FALSE),"")</f>
        <v/>
      </c>
      <c r="GQ29" s="37"/>
      <c r="GR29" s="37" t="str">
        <f>IF(VLOOKUP(CONCATENATE($GL$6," ",GR$9),'-RÅDATA_KVARTAL-'!$A$5:$DO$385,37,FALSE)&gt;0,VLOOKUP(CONCATENATE($GL$6," ",GR$9),'-RÅDATA_KVARTAL-'!$A$5:$DO$385,37,FALSE),"")</f>
        <v/>
      </c>
      <c r="GS29" s="37"/>
      <c r="GT29" s="37" t="str">
        <f>IF(VLOOKUP(CONCATENATE($GL$6," ",GT$9),'-RÅDATA_KVARTAL-'!$A$5:$DO$385,37,FALSE)&gt;0,VLOOKUP(CONCATENATE($GL$6," ",GT$9),'-RÅDATA_KVARTAL-'!$A$5:$DO$385,37,FALSE),"")</f>
        <v/>
      </c>
      <c r="GU29" s="37"/>
      <c r="GV29" s="37" t="str">
        <f>IF(VLOOKUP(CONCATENATE($GL$6," ",GV$9),'-RÅDATA_KVARTAL-'!$A$5:$DO$385,37,FALSE)&gt;0,VLOOKUP(CONCATENATE($GL$6," ",GV$9),'-RÅDATA_KVARTAL-'!$A$5:$DO$385,37,FALSE),"")</f>
        <v/>
      </c>
      <c r="GW29" s="37"/>
      <c r="GX29" s="37" t="str">
        <f>IF(VLOOKUP(CONCATENATE($GL$6," ",GX$9),'-RÅDATA_KVARTAL-'!$A$5:$DO$385,37,FALSE)&gt;0,VLOOKUP(CONCATENATE($GL$6," ",GX$9),'-RÅDATA_KVARTAL-'!$A$5:$DO$385,37,FALSE),"")</f>
        <v/>
      </c>
      <c r="GY29" s="37"/>
      <c r="GZ29" s="37" t="str">
        <f>IF(VLOOKUP(CONCATENATE($GL$6," ",GZ$9),'-RÅDATA_KVARTAL-'!$A$5:$DO$385,37,FALSE)&gt;0,VLOOKUP(CONCATENATE($GL$6," ",GZ$9),'-RÅDATA_KVARTAL-'!$A$5:$DO$385,37,FALSE),"")</f>
        <v/>
      </c>
      <c r="HA29" s="37"/>
      <c r="HB29" s="37" t="str">
        <f>IF(VLOOKUP(CONCATENATE($GL$6," ",HB$9),'-RÅDATA_KVARTAL-'!$A$5:$DO$385,37,FALSE)&gt;0,VLOOKUP(CONCATENATE($GL$6," ",HB$9),'-RÅDATA_KVARTAL-'!$A$5:$DO$385,37,FALSE),"")</f>
        <v/>
      </c>
      <c r="HC29" s="37"/>
      <c r="HD29" s="37" t="str">
        <f>IF(VLOOKUP(CONCATENATE($GL$6," ",HD$9),'-RÅDATA_KVARTAL-'!$A$5:$DO$385,37,FALSE)&gt;0,VLOOKUP(CONCATENATE($GL$6," ",HD$9),'-RÅDATA_KVARTAL-'!$A$5:$DO$385,37,FALSE),"")</f>
        <v/>
      </c>
      <c r="HE29" s="37"/>
      <c r="HF29" s="37" t="str">
        <f>IF(VLOOKUP(CONCATENATE($GL$6," ",HF$9),'-RÅDATA_KVARTAL-'!$A$5:$DO$385,37,FALSE)&gt;0,VLOOKUP(CONCATENATE($GL$6," ",HF$9),'-RÅDATA_KVARTAL-'!$A$5:$DO$385,37,FALSE),"")</f>
        <v/>
      </c>
      <c r="HG29" s="37"/>
      <c r="HH29" s="37" t="str">
        <f>IF(VLOOKUP(CONCATENATE($GL$6," ",HH$9),'-RÅDATA_KVARTAL-'!$A$5:$DO$385,37,FALSE)&gt;0,VLOOKUP(CONCATENATE($GL$6," ",HH$9),'-RÅDATA_KVARTAL-'!$A$5:$DO$385,37,FALSE),"")</f>
        <v/>
      </c>
      <c r="HI29" s="37"/>
      <c r="HJ29" s="37" t="str">
        <f>IF(VLOOKUP(CONCATENATE($GL$6," ",HJ$9),'-RÅDATA_KVARTAL-'!$A$5:$DO$385,37,FALSE)&gt;0,VLOOKUP(CONCATENATE($GL$6," ",HJ$9),'-RÅDATA_KVARTAL-'!$A$5:$DO$385,37,FALSE),"")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507</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508</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313"/>
      <c r="HM40" s="313"/>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4" t="s">
        <v>425</v>
      </c>
      <c r="C42" s="384"/>
      <c r="D42" s="384"/>
      <c r="E42" s="379">
        <v>2013</v>
      </c>
      <c r="F42" s="380"/>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74"/>
      <c r="AF42" s="379">
        <v>2014</v>
      </c>
      <c r="AG42" s="380"/>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74"/>
      <c r="BG42" s="379">
        <v>2015</v>
      </c>
      <c r="BH42" s="380"/>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74"/>
      <c r="CH42" s="379">
        <v>2016</v>
      </c>
      <c r="CI42" s="380"/>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74"/>
      <c r="DI42" s="379">
        <v>2017</v>
      </c>
      <c r="DJ42" s="380"/>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74"/>
      <c r="EJ42" s="379">
        <v>2018</v>
      </c>
      <c r="EK42" s="380"/>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74"/>
      <c r="FK42" s="379">
        <v>2019</v>
      </c>
      <c r="FL42" s="380"/>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74"/>
      <c r="GL42" s="379">
        <v>2020</v>
      </c>
      <c r="GM42" s="380"/>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384" t="s">
        <v>378</v>
      </c>
      <c r="HM42" s="384"/>
    </row>
    <row r="43" spans="1:224" ht="6" customHeight="1" x14ac:dyDescent="0.2">
      <c r="B43" s="343"/>
      <c r="C43" s="343"/>
      <c r="D43" s="343"/>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84"/>
      <c r="HM43" s="384"/>
    </row>
    <row r="44" spans="1:224" ht="6" customHeight="1" x14ac:dyDescent="0.2">
      <c r="B44" s="343"/>
      <c r="C44" s="343"/>
      <c r="D44" s="343"/>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84"/>
      <c r="HM44" s="384"/>
    </row>
    <row r="45" spans="1:224" ht="14.25" customHeight="1" x14ac:dyDescent="0.2">
      <c r="B45" s="343"/>
      <c r="C45" s="343"/>
      <c r="D45" s="343"/>
      <c r="E45" s="382" t="s">
        <v>123</v>
      </c>
      <c r="F45" s="383"/>
      <c r="G45" s="382" t="s">
        <v>124</v>
      </c>
      <c r="H45" s="383"/>
      <c r="I45" s="382" t="s">
        <v>125</v>
      </c>
      <c r="J45" s="383"/>
      <c r="K45" s="382" t="s">
        <v>126</v>
      </c>
      <c r="L45" s="383"/>
      <c r="M45" s="382" t="s">
        <v>35</v>
      </c>
      <c r="N45" s="383"/>
      <c r="O45" s="382" t="s">
        <v>127</v>
      </c>
      <c r="P45" s="383"/>
      <c r="Q45" s="382" t="s">
        <v>128</v>
      </c>
      <c r="R45" s="383"/>
      <c r="S45" s="382" t="s">
        <v>129</v>
      </c>
      <c r="T45" s="383"/>
      <c r="U45" s="382" t="s">
        <v>130</v>
      </c>
      <c r="V45" s="383"/>
      <c r="W45" s="382" t="s">
        <v>131</v>
      </c>
      <c r="X45" s="383"/>
      <c r="Y45" s="382" t="s">
        <v>132</v>
      </c>
      <c r="Z45" s="383"/>
      <c r="AA45" s="382" t="s">
        <v>133</v>
      </c>
      <c r="AB45" s="383"/>
      <c r="AC45" s="379" t="s">
        <v>1</v>
      </c>
      <c r="AD45" s="380"/>
      <c r="AE45" s="271"/>
      <c r="AF45" s="382" t="s">
        <v>123</v>
      </c>
      <c r="AG45" s="383"/>
      <c r="AH45" s="382" t="s">
        <v>124</v>
      </c>
      <c r="AI45" s="383"/>
      <c r="AJ45" s="382" t="s">
        <v>125</v>
      </c>
      <c r="AK45" s="383"/>
      <c r="AL45" s="382" t="s">
        <v>126</v>
      </c>
      <c r="AM45" s="383"/>
      <c r="AN45" s="382" t="s">
        <v>35</v>
      </c>
      <c r="AO45" s="383"/>
      <c r="AP45" s="382" t="s">
        <v>127</v>
      </c>
      <c r="AQ45" s="383"/>
      <c r="AR45" s="382" t="s">
        <v>128</v>
      </c>
      <c r="AS45" s="383"/>
      <c r="AT45" s="382" t="s">
        <v>129</v>
      </c>
      <c r="AU45" s="383"/>
      <c r="AV45" s="382" t="s">
        <v>130</v>
      </c>
      <c r="AW45" s="383"/>
      <c r="AX45" s="382" t="s">
        <v>131</v>
      </c>
      <c r="AY45" s="383"/>
      <c r="AZ45" s="382" t="s">
        <v>132</v>
      </c>
      <c r="BA45" s="383"/>
      <c r="BB45" s="382" t="s">
        <v>133</v>
      </c>
      <c r="BC45" s="383"/>
      <c r="BD45" s="379" t="s">
        <v>1</v>
      </c>
      <c r="BE45" s="380"/>
      <c r="BF45" s="271"/>
      <c r="BG45" s="382" t="s">
        <v>123</v>
      </c>
      <c r="BH45" s="383"/>
      <c r="BI45" s="382" t="s">
        <v>124</v>
      </c>
      <c r="BJ45" s="383"/>
      <c r="BK45" s="382" t="s">
        <v>125</v>
      </c>
      <c r="BL45" s="383"/>
      <c r="BM45" s="382" t="s">
        <v>126</v>
      </c>
      <c r="BN45" s="383"/>
      <c r="BO45" s="382" t="s">
        <v>35</v>
      </c>
      <c r="BP45" s="383"/>
      <c r="BQ45" s="382" t="s">
        <v>127</v>
      </c>
      <c r="BR45" s="383"/>
      <c r="BS45" s="382" t="s">
        <v>128</v>
      </c>
      <c r="BT45" s="383"/>
      <c r="BU45" s="382" t="s">
        <v>129</v>
      </c>
      <c r="BV45" s="383"/>
      <c r="BW45" s="382" t="s">
        <v>130</v>
      </c>
      <c r="BX45" s="383"/>
      <c r="BY45" s="382" t="s">
        <v>131</v>
      </c>
      <c r="BZ45" s="383"/>
      <c r="CA45" s="382" t="s">
        <v>132</v>
      </c>
      <c r="CB45" s="383"/>
      <c r="CC45" s="382" t="s">
        <v>133</v>
      </c>
      <c r="CD45" s="383"/>
      <c r="CE45" s="379" t="s">
        <v>1</v>
      </c>
      <c r="CF45" s="380"/>
      <c r="CG45" s="284"/>
      <c r="CH45" s="382" t="s">
        <v>123</v>
      </c>
      <c r="CI45" s="383"/>
      <c r="CJ45" s="382" t="s">
        <v>124</v>
      </c>
      <c r="CK45" s="383"/>
      <c r="CL45" s="382" t="s">
        <v>125</v>
      </c>
      <c r="CM45" s="383"/>
      <c r="CN45" s="382" t="s">
        <v>126</v>
      </c>
      <c r="CO45" s="383"/>
      <c r="CP45" s="382" t="s">
        <v>35</v>
      </c>
      <c r="CQ45" s="383"/>
      <c r="CR45" s="382" t="s">
        <v>127</v>
      </c>
      <c r="CS45" s="383"/>
      <c r="CT45" s="382" t="s">
        <v>128</v>
      </c>
      <c r="CU45" s="383"/>
      <c r="CV45" s="382" t="s">
        <v>129</v>
      </c>
      <c r="CW45" s="383"/>
      <c r="CX45" s="382" t="s">
        <v>130</v>
      </c>
      <c r="CY45" s="383"/>
      <c r="CZ45" s="382" t="s">
        <v>131</v>
      </c>
      <c r="DA45" s="383"/>
      <c r="DB45" s="382" t="s">
        <v>132</v>
      </c>
      <c r="DC45" s="383"/>
      <c r="DD45" s="382" t="s">
        <v>133</v>
      </c>
      <c r="DE45" s="383"/>
      <c r="DF45" s="379" t="s">
        <v>1</v>
      </c>
      <c r="DG45" s="379"/>
      <c r="DH45" s="316"/>
      <c r="DI45" s="382" t="s">
        <v>123</v>
      </c>
      <c r="DJ45" s="383"/>
      <c r="DK45" s="382" t="s">
        <v>124</v>
      </c>
      <c r="DL45" s="383"/>
      <c r="DM45" s="382" t="s">
        <v>125</v>
      </c>
      <c r="DN45" s="383"/>
      <c r="DO45" s="382" t="s">
        <v>126</v>
      </c>
      <c r="DP45" s="383"/>
      <c r="DQ45" s="382" t="s">
        <v>35</v>
      </c>
      <c r="DR45" s="383"/>
      <c r="DS45" s="382" t="s">
        <v>127</v>
      </c>
      <c r="DT45" s="383"/>
      <c r="DU45" s="382" t="s">
        <v>128</v>
      </c>
      <c r="DV45" s="383"/>
      <c r="DW45" s="382" t="s">
        <v>129</v>
      </c>
      <c r="DX45" s="383"/>
      <c r="DY45" s="382" t="s">
        <v>130</v>
      </c>
      <c r="DZ45" s="383"/>
      <c r="EA45" s="382" t="s">
        <v>131</v>
      </c>
      <c r="EB45" s="383"/>
      <c r="EC45" s="382" t="s">
        <v>132</v>
      </c>
      <c r="ED45" s="383"/>
      <c r="EE45" s="382" t="s">
        <v>133</v>
      </c>
      <c r="EF45" s="383"/>
      <c r="EG45" s="379" t="s">
        <v>1</v>
      </c>
      <c r="EH45" s="379"/>
      <c r="EI45" s="316"/>
      <c r="EJ45" s="382" t="s">
        <v>123</v>
      </c>
      <c r="EK45" s="383"/>
      <c r="EL45" s="382" t="s">
        <v>124</v>
      </c>
      <c r="EM45" s="383"/>
      <c r="EN45" s="382" t="s">
        <v>125</v>
      </c>
      <c r="EO45" s="383"/>
      <c r="EP45" s="382" t="s">
        <v>126</v>
      </c>
      <c r="EQ45" s="383"/>
      <c r="ER45" s="382" t="s">
        <v>35</v>
      </c>
      <c r="ES45" s="383"/>
      <c r="ET45" s="382" t="s">
        <v>127</v>
      </c>
      <c r="EU45" s="383"/>
      <c r="EV45" s="382" t="s">
        <v>128</v>
      </c>
      <c r="EW45" s="383"/>
      <c r="EX45" s="382" t="s">
        <v>129</v>
      </c>
      <c r="EY45" s="383"/>
      <c r="EZ45" s="382" t="s">
        <v>130</v>
      </c>
      <c r="FA45" s="383"/>
      <c r="FB45" s="382" t="s">
        <v>131</v>
      </c>
      <c r="FC45" s="383"/>
      <c r="FD45" s="382" t="s">
        <v>132</v>
      </c>
      <c r="FE45" s="383"/>
      <c r="FF45" s="382" t="s">
        <v>133</v>
      </c>
      <c r="FG45" s="383"/>
      <c r="FH45" s="379" t="s">
        <v>1</v>
      </c>
      <c r="FI45" s="379"/>
      <c r="FJ45" s="316"/>
      <c r="FK45" s="382" t="s">
        <v>123</v>
      </c>
      <c r="FL45" s="383"/>
      <c r="FM45" s="382" t="s">
        <v>124</v>
      </c>
      <c r="FN45" s="383"/>
      <c r="FO45" s="382" t="s">
        <v>125</v>
      </c>
      <c r="FP45" s="383"/>
      <c r="FQ45" s="382" t="s">
        <v>126</v>
      </c>
      <c r="FR45" s="383"/>
      <c r="FS45" s="382" t="s">
        <v>35</v>
      </c>
      <c r="FT45" s="383"/>
      <c r="FU45" s="382" t="s">
        <v>127</v>
      </c>
      <c r="FV45" s="383"/>
      <c r="FW45" s="382" t="s">
        <v>128</v>
      </c>
      <c r="FX45" s="383"/>
      <c r="FY45" s="382" t="s">
        <v>129</v>
      </c>
      <c r="FZ45" s="383"/>
      <c r="GA45" s="382" t="s">
        <v>130</v>
      </c>
      <c r="GB45" s="383"/>
      <c r="GC45" s="382" t="s">
        <v>131</v>
      </c>
      <c r="GD45" s="383"/>
      <c r="GE45" s="382" t="s">
        <v>132</v>
      </c>
      <c r="GF45" s="383"/>
      <c r="GG45" s="382" t="s">
        <v>133</v>
      </c>
      <c r="GH45" s="383"/>
      <c r="GI45" s="379" t="s">
        <v>1</v>
      </c>
      <c r="GJ45" s="379"/>
      <c r="GK45" s="316"/>
      <c r="GL45" s="382" t="s">
        <v>123</v>
      </c>
      <c r="GM45" s="383"/>
      <c r="GN45" s="382" t="s">
        <v>124</v>
      </c>
      <c r="GO45" s="383"/>
      <c r="GP45" s="382" t="s">
        <v>125</v>
      </c>
      <c r="GQ45" s="383"/>
      <c r="GR45" s="382" t="s">
        <v>126</v>
      </c>
      <c r="GS45" s="383"/>
      <c r="GT45" s="382" t="s">
        <v>35</v>
      </c>
      <c r="GU45" s="383"/>
      <c r="GV45" s="382" t="s">
        <v>127</v>
      </c>
      <c r="GW45" s="383"/>
      <c r="GX45" s="382" t="s">
        <v>128</v>
      </c>
      <c r="GY45" s="383"/>
      <c r="GZ45" s="382" t="s">
        <v>129</v>
      </c>
      <c r="HA45" s="383"/>
      <c r="HB45" s="382" t="s">
        <v>130</v>
      </c>
      <c r="HC45" s="383"/>
      <c r="HD45" s="382" t="s">
        <v>131</v>
      </c>
      <c r="HE45" s="383"/>
      <c r="HF45" s="382" t="s">
        <v>132</v>
      </c>
      <c r="HG45" s="383"/>
      <c r="HH45" s="382" t="s">
        <v>133</v>
      </c>
      <c r="HI45" s="383"/>
      <c r="HJ45" s="379" t="s">
        <v>1</v>
      </c>
      <c r="HK45" s="379"/>
      <c r="HL45" s="384" t="s">
        <v>42</v>
      </c>
      <c r="HM45" s="384"/>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375</v>
      </c>
      <c r="E48" s="37">
        <f>IF(VLOOKUP(CONCATENATE($E$6," ",E$9),'-RÅDATA_KVARTAL-'!$A$5:$DS$385,21,FALSE)&lt;&gt;0,VLOOKUP(CONCATENATE($E$6," ",E$9),'-RÅDATA_KVARTAL-'!$A$5:$DS$385,21,FALSE),"")</f>
        <v>37403</v>
      </c>
      <c r="F48" s="37"/>
      <c r="G48" s="37">
        <f>IF(VLOOKUP(CONCATENATE($E$6," ",G$9),'-RÅDATA_KVARTAL-'!$A$5:$DS$385,21,FALSE)&lt;&gt;0,VLOOKUP(CONCATENATE($E$6," ",G$9),'-RÅDATA_KVARTAL-'!$A$5:$DS$385,21,FALSE),"")</f>
        <v>34174</v>
      </c>
      <c r="H48" s="37"/>
      <c r="I48" s="37">
        <f>IF(VLOOKUP(CONCATENATE($E$6," ",I$9),'-RÅDATA_KVARTAL-'!$A$5:$DS$385,21,FALSE)&lt;&gt;0,VLOOKUP(CONCATENATE($E$6," ",I$9),'-RÅDATA_KVARTAL-'!$A$5:$DS$385,21,FALSE),"")</f>
        <v>36770</v>
      </c>
      <c r="J48" s="37"/>
      <c r="K48" s="37">
        <f>IF(VLOOKUP(CONCATENATE($E$6," ",K$9),'-RÅDATA_KVARTAL-'!$A$5:$DS$385,21,FALSE)&lt;&gt;0,VLOOKUP(CONCATENATE($E$6," ",K$9),'-RÅDATA_KVARTAL-'!$A$5:$DS$385,21,FALSE),"")</f>
        <v>36638</v>
      </c>
      <c r="L48" s="37"/>
      <c r="M48" s="37">
        <f>IF(VLOOKUP(CONCATENATE($E$6," ",M$9),'-RÅDATA_KVARTAL-'!$A$5:$DS$385,21,FALSE)&lt;&gt;0,VLOOKUP(CONCATENATE($E$6," ",M$9),'-RÅDATA_KVARTAL-'!$A$5:$DS$385,21,FALSE),"")</f>
        <v>37433</v>
      </c>
      <c r="N48" s="37"/>
      <c r="O48" s="37">
        <f>IF(VLOOKUP(CONCATENATE($E$6," ",O$9),'-RÅDATA_KVARTAL-'!$A$5:$DS$385,21,FALSE)&lt;&gt;0,VLOOKUP(CONCATENATE($E$6," ",O$9),'-RÅDATA_KVARTAL-'!$A$5:$DS$385,21,FALSE),"")</f>
        <v>35176</v>
      </c>
      <c r="P48" s="37"/>
      <c r="Q48" s="37">
        <f>IF(VLOOKUP(CONCATENATE($E$6," ",Q$9),'-RÅDATA_KVARTAL-'!$A$5:$DS$385,21,FALSE)&lt;&gt;0,VLOOKUP(CONCATENATE($E$6," ",Q$9),'-RÅDATA_KVARTAL-'!$A$5:$DS$385,21,FALSE),"")</f>
        <v>34468</v>
      </c>
      <c r="R48" s="37"/>
      <c r="S48" s="37">
        <f>IF(VLOOKUP(CONCATENATE($E$6," ",S$9),'-RÅDATA_KVARTAL-'!$A$5:$DS$385,21,FALSE)&lt;&gt;0,VLOOKUP(CONCATENATE($E$6," ",S$9),'-RÅDATA_KVARTAL-'!$A$5:$DS$385,21,FALSE),"")</f>
        <v>37315</v>
      </c>
      <c r="T48" s="37"/>
      <c r="U48" s="37">
        <f>IF(VLOOKUP(CONCATENATE($E$6," ",U$9),'-RÅDATA_KVARTAL-'!$A$5:$DS$385,21,FALSE)&lt;&gt;0,VLOOKUP(CONCATENATE($E$6," ",U$9),'-RÅDATA_KVARTAL-'!$A$5:$DS$385,21,FALSE),"")</f>
        <v>36941</v>
      </c>
      <c r="V48" s="37"/>
      <c r="W48" s="37">
        <f>IF(VLOOKUP(CONCATENATE($E$6," ",W$9),'-RÅDATA_KVARTAL-'!$A$5:$DS$385,21,FALSE)&lt;&gt;0,VLOOKUP(CONCATENATE($E$6," ",W$9),'-RÅDATA_KVARTAL-'!$A$5:$DS$385,21,FALSE),"")</f>
        <v>38654</v>
      </c>
      <c r="X48" s="37"/>
      <c r="Y48" s="37">
        <f>IF(VLOOKUP(CONCATENATE($E$6," ",Y$9),'-RÅDATA_KVARTAL-'!$A$5:$DS$385,21,FALSE)&lt;&gt;0,VLOOKUP(CONCATENATE($E$6," ",Y$9),'-RÅDATA_KVARTAL-'!$A$5:$DS$385,21,FALSE),"")</f>
        <v>37101</v>
      </c>
      <c r="Z48" s="37"/>
      <c r="AA48" s="37">
        <f>IF(VLOOKUP(CONCATENATE($E$6," ",AA$9),'-RÅDATA_KVARTAL-'!$A$5:$DS$385,21,FALSE)&lt;&gt;0,VLOOKUP(CONCATENATE($E$6," ",AA$9),'-RÅDATA_KVARTAL-'!$A$5:$DS$385,21,FALSE),"")</f>
        <v>37588</v>
      </c>
      <c r="AB48" s="37"/>
      <c r="AC48" s="37">
        <f>IF(VLOOKUP(CONCATENATE($E$6," ",AC$9),'-RÅDATA_KVARTAL-'!$A$5:$DS$385,21,FALSE)&lt;&gt;0,VLOOKUP(CONCATENATE($E$6," ",AC$9),'-RÅDATA_KVARTAL-'!$A$5:$DS$385,21,FALSE),"")</f>
        <v>439661</v>
      </c>
      <c r="AD48" s="93"/>
      <c r="AE48" s="93"/>
      <c r="AF48" s="37">
        <f>IF(VLOOKUP(CONCATENATE($AF$6," ",AF$9),'-RÅDATA_KVARTAL-'!$A$5:$DS$385,21,FALSE)&lt;&gt;0,VLOOKUP(CONCATENATE($AF$6," ",AF$9),'-RÅDATA_KVARTAL-'!$A$5:$DS$385,21,FALSE),"")</f>
        <v>40366</v>
      </c>
      <c r="AG48" s="37"/>
      <c r="AH48" s="37">
        <f>IF(VLOOKUP(CONCATENATE($AF$6," ",AH$9),'-RÅDATA_KVARTAL-'!$A$5:$DS$385,21,FALSE)&lt;&gt;0,VLOOKUP(CONCATENATE($AF$6," ",AH$9),'-RÅDATA_KVARTAL-'!$A$5:$DS$385,21,FALSE),"")</f>
        <v>37143</v>
      </c>
      <c r="AI48" s="37"/>
      <c r="AJ48" s="37">
        <f>IF(VLOOKUP(CONCATENATE($AF$6," ",AJ$9),'-RÅDATA_KVARTAL-'!$A$5:$DS$385,21,FALSE)&lt;&gt;0,VLOOKUP(CONCATENATE($AF$6," ",AJ$9),'-RÅDATA_KVARTAL-'!$A$5:$DS$385,21,FALSE),"")</f>
        <v>40995</v>
      </c>
      <c r="AK48" s="37"/>
      <c r="AL48" s="37">
        <f>IF(VLOOKUP(CONCATENATE($AF$6," ",AL$9),'-RÅDATA_KVARTAL-'!$A$5:$DS$385,21,FALSE)&lt;&gt;0,VLOOKUP(CONCATENATE($AF$6," ",AL$9),'-RÅDATA_KVARTAL-'!$A$5:$DS$385,21,FALSE),"")</f>
        <v>38853</v>
      </c>
      <c r="AM48" s="37"/>
      <c r="AN48" s="37">
        <f>IF(VLOOKUP(CONCATENATE($AF$6," ",AN$9),'-RÅDATA_KVARTAL-'!$A$5:$DS$385,21,FALSE)&lt;&gt;0,VLOOKUP(CONCATENATE($AF$6," ",AN$9),'-RÅDATA_KVARTAL-'!$A$5:$DS$385,21,FALSE),"")</f>
        <v>40407</v>
      </c>
      <c r="AO48" s="37"/>
      <c r="AP48" s="37">
        <f>IF(VLOOKUP(CONCATENATE($AF$6," ",AP$9),'-RÅDATA_KVARTAL-'!$A$5:$DS$385,21,FALSE)&lt;&gt;0,VLOOKUP(CONCATENATE($AF$6," ",AP$9),'-RÅDATA_KVARTAL-'!$A$5:$DS$385,21,FALSE),"")</f>
        <v>38047</v>
      </c>
      <c r="AQ48" s="37"/>
      <c r="AR48" s="37">
        <f>IF(VLOOKUP(CONCATENATE($AF$6," ",AR$9),'-RÅDATA_KVARTAL-'!$A$5:$DS$385,21,FALSE)&lt;&gt;0,VLOOKUP(CONCATENATE($AF$6," ",AR$9),'-RÅDATA_KVARTAL-'!$A$5:$DS$385,21,FALSE),"")</f>
        <v>36525</v>
      </c>
      <c r="AS48" s="37"/>
      <c r="AT48" s="37">
        <f>IF(VLOOKUP(CONCATENATE($AF$6," ",AT$9),'-RÅDATA_KVARTAL-'!$A$5:$DS$385,21,FALSE)&lt;&gt;0,VLOOKUP(CONCATENATE($AF$6," ",AT$9),'-RÅDATA_KVARTAL-'!$A$5:$DS$385,21,FALSE),"")</f>
        <v>38804</v>
      </c>
      <c r="AU48" s="37"/>
      <c r="AV48" s="37">
        <f>IF(VLOOKUP(CONCATENATE($AF$6," ",AV$9),'-RÅDATA_KVARTAL-'!$A$5:$DS$385,21,FALSE)&lt;&gt;0,VLOOKUP(CONCATENATE($AF$6," ",AV$9),'-RÅDATA_KVARTAL-'!$A$5:$DS$385,21,FALSE),"")</f>
        <v>40449</v>
      </c>
      <c r="AW48" s="37"/>
      <c r="AX48" s="37">
        <f>IF(VLOOKUP(CONCATENATE($AF$6," ",AX$9),'-RÅDATA_KVARTAL-'!$A$5:$DS$385,21,FALSE)&lt;&gt;0,VLOOKUP(CONCATENATE($AF$6," ",AX$9),'-RÅDATA_KVARTAL-'!$A$5:$DS$385,21,FALSE),"")</f>
        <v>41697</v>
      </c>
      <c r="AY48" s="37"/>
      <c r="AZ48" s="37">
        <f>IF(VLOOKUP(CONCATENATE($AF$6," ",AZ$9),'-RÅDATA_KVARTAL-'!$A$5:$DS$385,21,FALSE)&lt;&gt;0,VLOOKUP(CONCATENATE($AF$6," ",AZ$9),'-RÅDATA_KVARTAL-'!$A$5:$DS$385,21,FALSE),"")</f>
        <v>39304</v>
      </c>
      <c r="BA48" s="37"/>
      <c r="BB48" s="37">
        <f>IF(VLOOKUP(CONCATENATE($AF$6," ",BB$9),'-RÅDATA_KVARTAL-'!$A$5:$DS$385,21,FALSE)&lt;&gt;0,VLOOKUP(CONCATENATE($AF$6," ",BB$9),'-RÅDATA_KVARTAL-'!$A$5:$DS$385,21,FALSE),"")</f>
        <v>39902</v>
      </c>
      <c r="BC48" s="37"/>
      <c r="BD48" s="37">
        <f>IF(VLOOKUP(CONCATENATE($AF$6," ",BD$9),'-RÅDATA_KVARTAL-'!$A$5:$DS$385,21,FALSE)&lt;&gt;0,VLOOKUP(CONCATENATE($AF$6," ",BD$9),'-RÅDATA_KVARTAL-'!$A$5:$DS$385,21,FALSE),"")</f>
        <v>472492</v>
      </c>
      <c r="BE48" s="93"/>
      <c r="BF48" s="93"/>
      <c r="BG48" s="37">
        <f>IF(VLOOKUP(CONCATENATE($BG$6," ",BG$9),'-RÅDATA_KVARTAL-'!$A$5:$DS$385,21,FALSE)&lt;&gt;0,VLOOKUP(CONCATENATE($BG$6," ",BG$9),'-RÅDATA_KVARTAL-'!$A$5:$DS$385,21,FALSE),"")</f>
        <v>41005</v>
      </c>
      <c r="BH48" s="37"/>
      <c r="BI48" s="37">
        <f>IF(VLOOKUP(CONCATENATE($BG$6," ",BI$9),'-RÅDATA_KVARTAL-'!$A$5:$DS$385,21,FALSE)&lt;&gt;0,VLOOKUP(CONCATENATE($BG$6," ",BI$9),'-RÅDATA_KVARTAL-'!$A$5:$DS$385,21,FALSE),"")</f>
        <v>37783</v>
      </c>
      <c r="BJ48" s="37"/>
      <c r="BK48" s="37">
        <f>IF(VLOOKUP(CONCATENATE($BG$6," ",BK$9),'-RÅDATA_KVARTAL-'!$A$5:$DS$385,21,FALSE)&lt;&gt;0,VLOOKUP(CONCATENATE($BG$6," ",BK$9),'-RÅDATA_KVARTAL-'!$A$5:$DS$385,21,FALSE),"")</f>
        <v>41649</v>
      </c>
      <c r="BL48" s="37"/>
      <c r="BM48" s="37">
        <f>IF(VLOOKUP(CONCATENATE($BG$6," ",BM$9),'-RÅDATA_KVARTAL-'!$A$5:$DS$385,21,FALSE)&lt;&gt;0,VLOOKUP(CONCATENATE($BG$6," ",BM$9),'-RÅDATA_KVARTAL-'!$A$5:$DS$385,21,FALSE),"")</f>
        <v>38698</v>
      </c>
      <c r="BN48" s="37"/>
      <c r="BO48" s="37">
        <f>IF(VLOOKUP(CONCATENATE($BG$6," ",BO$9),'-RÅDATA_KVARTAL-'!$A$5:$DS$385,21,FALSE)&lt;&gt;0,VLOOKUP(CONCATENATE($BG$6," ",BO$9),'-RÅDATA_KVARTAL-'!$A$5:$DS$385,21,FALSE),"")</f>
        <v>40399</v>
      </c>
      <c r="BP48" s="37"/>
      <c r="BQ48" s="37">
        <f>IF(VLOOKUP(CONCATENATE($BG$6," ",BQ$9),'-RÅDATA_KVARTAL-'!$A$5:$DS$385,21,FALSE)&lt;&gt;0,VLOOKUP(CONCATENATE($BG$6," ",BQ$9),'-RÅDATA_KVARTAL-'!$A$5:$DS$385,21,FALSE),"")</f>
        <v>38988</v>
      </c>
      <c r="BR48" s="37"/>
      <c r="BS48" s="37">
        <f>IF(VLOOKUP(CONCATENATE($BG$6," ",BS$9),'-RÅDATA_KVARTAL-'!$A$5:$DS$385,21,FALSE)&lt;&gt;0,VLOOKUP(CONCATENATE($BG$6," ",BS$9),'-RÅDATA_KVARTAL-'!$A$5:$DS$385,21,FALSE),"")</f>
        <v>37431</v>
      </c>
      <c r="BT48" s="37"/>
      <c r="BU48" s="37">
        <f>IF(VLOOKUP(CONCATENATE($BG$6," ",BU$9),'-RÅDATA_KVARTAL-'!$A$5:$DS$385,21,FALSE)&lt;&gt;0,VLOOKUP(CONCATENATE($BG$6," ",BU$9),'-RÅDATA_KVARTAL-'!$A$5:$DS$385,21,FALSE),"")</f>
        <v>39279</v>
      </c>
      <c r="BV48" s="37"/>
      <c r="BW48" s="37">
        <f>IF(VLOOKUP(CONCATENATE($BG$6," ",BW$9),'-RÅDATA_KVARTAL-'!$A$5:$DS$385,21,FALSE)&lt;&gt;0,VLOOKUP(CONCATENATE($BG$6," ",BW$9),'-RÅDATA_KVARTAL-'!$A$5:$DS$385,21,FALSE),"")</f>
        <v>40374</v>
      </c>
      <c r="BX48" s="37"/>
      <c r="BY48" s="37">
        <f>IF(VLOOKUP(CONCATENATE($BG$6," ",BY$9),'-RÅDATA_KVARTAL-'!$A$5:$DS$385,21,FALSE)&lt;&gt;0,VLOOKUP(CONCATENATE($BG$6," ",BY$9),'-RÅDATA_KVARTAL-'!$A$5:$DS$385,21,FALSE),"")</f>
        <v>40566</v>
      </c>
      <c r="BZ48" s="37"/>
      <c r="CA48" s="37">
        <f>IF(VLOOKUP(CONCATENATE($BG$6," ",CA$9),'-RÅDATA_KVARTAL-'!$A$5:$DS$385,21,FALSE)&lt;&gt;0,VLOOKUP(CONCATENATE($BG$6," ",CA$9),'-RÅDATA_KVARTAL-'!$A$5:$DS$385,21,FALSE),"")</f>
        <v>39178</v>
      </c>
      <c r="CB48" s="37"/>
      <c r="CC48" s="37">
        <f>IF(VLOOKUP(CONCATENATE($BG$6," ",CC$9),'-RÅDATA_KVARTAL-'!$A$5:$DS$385,21,FALSE)&lt;&gt;0,VLOOKUP(CONCATENATE($BG$6," ",CC$9),'-RÅDATA_KVARTAL-'!$A$5:$DS$385,21,FALSE),"")</f>
        <v>40403</v>
      </c>
      <c r="CD48" s="37"/>
      <c r="CE48" s="37">
        <f>IF(VLOOKUP(CONCATENATE($BG$6," ",CE$9),'-RÅDATA_KVARTAL-'!$A$5:$DS$385,21,FALSE)&lt;&gt;0,VLOOKUP(CONCATENATE($BG$6," ",CE$9),'-RÅDATA_KVARTAL-'!$A$5:$DS$385,21,FALSE),"")</f>
        <v>475753</v>
      </c>
      <c r="CF48" s="93"/>
      <c r="CG48" s="93"/>
      <c r="CH48" s="37">
        <f>IF(VLOOKUP(CONCATENATE($CH$6," ",CH$9),'-RÅDATA_KVARTAL-'!$A$5:$DS$385,21,FALSE)&lt;&gt;0,VLOOKUP(CONCATENATE($CH$6," ",CH$9),'-RÅDATA_KVARTAL-'!$A$5:$DS$385,21,FALSE),"")</f>
        <v>40703</v>
      </c>
      <c r="CI48" s="37"/>
      <c r="CJ48" s="37">
        <f>IF(VLOOKUP(CONCATENATE($CH$6," ",CJ$9),'-RÅDATA_KVARTAL-'!$A$5:$DS$385,21,FALSE)&lt;&gt;0,VLOOKUP(CONCATENATE($CH$6," ",CJ$9),'-RÅDATA_KVARTAL-'!$A$5:$DS$385,21,FALSE),"")</f>
        <v>38743</v>
      </c>
      <c r="CK48" s="37"/>
      <c r="CL48" s="37">
        <f>IF(VLOOKUP(CONCATENATE($CH$6," ",CL$9),'-RÅDATA_KVARTAL-'!$A$5:$DS$385,21,FALSE)&lt;&gt;0,VLOOKUP(CONCATENATE($CH$6," ",CL$9),'-RÅDATA_KVARTAL-'!$A$5:$DS$385,21,FALSE),"")</f>
        <v>40914</v>
      </c>
      <c r="CM48" s="37"/>
      <c r="CN48" s="37">
        <f>IF(VLOOKUP(CONCATENATE($CH$6," ",CN$9),'-RÅDATA_KVARTAL-'!$A$5:$DS$385,21,FALSE)&lt;&gt;0,VLOOKUP(CONCATENATE($CH$6," ",CN$9),'-RÅDATA_KVARTAL-'!$A$5:$DS$385,21,FALSE),"")</f>
        <v>40238</v>
      </c>
      <c r="CO48" s="37"/>
      <c r="CP48" s="37">
        <f>IF(VLOOKUP(CONCATENATE($CH$6," ",CP$9),'-RÅDATA_KVARTAL-'!$A$5:$DS$385,21,FALSE)&lt;&gt;0,VLOOKUP(CONCATENATE($CH$6," ",CP$9),'-RÅDATA_KVARTAL-'!$A$5:$DS$385,21,FALSE),"")</f>
        <v>41129</v>
      </c>
      <c r="CQ48" s="37"/>
      <c r="CR48" s="37">
        <f>IF(VLOOKUP(CONCATENATE($CH$6," ",CR$9),'-RÅDATA_KVARTAL-'!$A$5:$DS$385,21,FALSE)&lt;&gt;0,VLOOKUP(CONCATENATE($CH$6," ",CR$9),'-RÅDATA_KVARTAL-'!$A$5:$DS$385,21,FALSE),"")</f>
        <v>39237</v>
      </c>
      <c r="CS48" s="37"/>
      <c r="CT48" s="37">
        <f>IF(VLOOKUP(CONCATENATE($CH$6," ",CT$9),'-RÅDATA_KVARTAL-'!$A$5:$DS$385,21,FALSE)&lt;&gt;0,VLOOKUP(CONCATENATE($CH$6," ",CT$9),'-RÅDATA_KVARTAL-'!$A$5:$DS$385,21,FALSE),"")</f>
        <v>37100</v>
      </c>
      <c r="CU48" s="37"/>
      <c r="CV48" s="37">
        <f>IF(VLOOKUP(CONCATENATE($CH$6," ",CV$9),'-RÅDATA_KVARTAL-'!$A$5:$DS$385,21,FALSE)&lt;&gt;0,VLOOKUP(CONCATENATE($CH$6," ",CV$9),'-RÅDATA_KVARTAL-'!$A$5:$DS$385,21,FALSE),"")</f>
        <v>40299</v>
      </c>
      <c r="CW48" s="37"/>
      <c r="CX48" s="37">
        <f>IF(VLOOKUP(CONCATENATE($CH$6," ",CX$9),'-RÅDATA_KVARTAL-'!$A$5:$DS$385,21,FALSE)&lt;&gt;0,VLOOKUP(CONCATENATE($CH$6," ",CX$9),'-RÅDATA_KVARTAL-'!$A$5:$DS$385,21,FALSE),"")</f>
        <v>40633</v>
      </c>
      <c r="CY48" s="37"/>
      <c r="CZ48" s="37">
        <f>IF(VLOOKUP(CONCATENATE($CH$6," ",CZ$9),'-RÅDATA_KVARTAL-'!$A$5:$DS$385,21,FALSE)&lt;&gt;0,VLOOKUP(CONCATENATE($CH$6," ",CZ$9),'-RÅDATA_KVARTAL-'!$A$5:$DS$385,21,FALSE),"")</f>
        <v>41090</v>
      </c>
      <c r="DA48" s="37"/>
      <c r="DB48" s="37">
        <f>IF(VLOOKUP(CONCATENATE($CH$6," ",DB$9),'-RÅDATA_KVARTAL-'!$A$5:$DS$385,21,FALSE)&lt;&gt;0,VLOOKUP(CONCATENATE($CH$6," ",DB$9),'-RÅDATA_KVARTAL-'!$A$5:$DS$385,21,FALSE),"")</f>
        <v>39671</v>
      </c>
      <c r="DC48" s="37"/>
      <c r="DD48" s="37">
        <f>IF(VLOOKUP(CONCATENATE($CH$6," ",DD$9),'-RÅDATA_KVARTAL-'!$A$5:$DS$385,21,FALSE)&lt;&gt;0,VLOOKUP(CONCATENATE($CH$6," ",DD$9),'-RÅDATA_KVARTAL-'!$A$5:$DS$385,21,FALSE),"")</f>
        <v>41005</v>
      </c>
      <c r="DE48" s="37"/>
      <c r="DF48" s="37">
        <f>IF(VLOOKUP(CONCATENATE($CH$6," ",DF$9),'-RÅDATA_KVARTAL-'!$A$5:$DS$385,21,FALSE)&lt;&gt;0,VLOOKUP(CONCATENATE($CH$6," ",DF$9),'-RÅDATA_KVARTAL-'!$A$5:$DS$385,21,FALSE),"")</f>
        <v>480762</v>
      </c>
      <c r="DG48" s="93"/>
      <c r="DH48" s="93"/>
      <c r="DI48" s="37">
        <f>IF(VLOOKUP(CONCATENATE($DI$6," ",DI$9),'-RÅDATA_KVARTAL-'!$A$5:$DS$385,21,FALSE)&lt;&gt;0,VLOOKUP(CONCATENATE($DI$6," ",DI$9),'-RÅDATA_KVARTAL-'!$A$5:$DS$385,21,FALSE),"")</f>
        <v>41618</v>
      </c>
      <c r="DJ48" s="37"/>
      <c r="DK48" s="37">
        <f>IF(VLOOKUP(CONCATENATE($DI$6," ",DK$9),'-RÅDATA_KVARTAL-'!$A$5:$DS$385,21,FALSE)&lt;&gt;0,VLOOKUP(CONCATENATE($DI$6," ",DK$9),'-RÅDATA_KVARTAL-'!$A$5:$DS$385,21,FALSE),"")</f>
        <v>38366</v>
      </c>
      <c r="DL48" s="37"/>
      <c r="DM48" s="37">
        <f>IF(VLOOKUP(CONCATENATE($DI$6," ",DM$9),'-RÅDATA_KVARTAL-'!$A$5:$DS$385,21,FALSE)&lt;&gt;0,VLOOKUP(CONCATENATE($DI$6," ",DM$9),'-RÅDATA_KVARTAL-'!$A$5:$DS$385,21,FALSE),"")</f>
        <v>42644</v>
      </c>
      <c r="DN48" s="37"/>
      <c r="DO48" s="37">
        <f>IF(VLOOKUP(CONCATENATE($DI$6," ",DO$9),'-RÅDATA_KVARTAL-'!$A$5:$DS$385,21,FALSE)&lt;&gt;0,VLOOKUP(CONCATENATE($DI$6," ",DO$9),'-RÅDATA_KVARTAL-'!$A$5:$DS$385,21,FALSE),"")</f>
        <v>40155</v>
      </c>
      <c r="DP48" s="37"/>
      <c r="DQ48" s="37">
        <f>IF(VLOOKUP(CONCATENATE($DI$6," ",DQ$9),'-RÅDATA_KVARTAL-'!$A$5:$DS$385,21,FALSE)&lt;&gt;0,VLOOKUP(CONCATENATE($DI$6," ",DQ$9),'-RÅDATA_KVARTAL-'!$A$5:$DS$385,21,FALSE),"")</f>
        <v>41914</v>
      </c>
      <c r="DR48" s="37"/>
      <c r="DS48" s="37">
        <f>IF(VLOOKUP(CONCATENATE($DI$6," ",DS$9),'-RÅDATA_KVARTAL-'!$A$5:$DS$385,21,FALSE)&lt;&gt;0,VLOOKUP(CONCATENATE($DI$6," ",DS$9),'-RÅDATA_KVARTAL-'!$A$5:$DS$385,21,FALSE),"")</f>
        <v>40014</v>
      </c>
      <c r="DT48" s="37"/>
      <c r="DU48" s="37" t="str">
        <f>IF(VLOOKUP(CONCATENATE($DI$6," ",DU$9),'-RÅDATA_KVARTAL-'!$A$5:$DS$385,21,FALSE)&lt;&gt;0,VLOOKUP(CONCATENATE($DI$6," ",DU$9),'-RÅDATA_KVARTAL-'!$A$5:$DS$385,21,FALSE),"")</f>
        <v/>
      </c>
      <c r="DV48" s="37"/>
      <c r="DW48" s="37" t="str">
        <f>IF(VLOOKUP(CONCATENATE($DI$6," ",DW$9),'-RÅDATA_KVARTAL-'!$A$5:$DS$385,21,FALSE)&lt;&gt;0,VLOOKUP(CONCATENATE($DI$6," ",DW$9),'-RÅDATA_KVARTAL-'!$A$5:$DS$385,21,FALSE),"")</f>
        <v/>
      </c>
      <c r="DX48" s="37"/>
      <c r="DY48" s="37" t="str">
        <f>IF(VLOOKUP(CONCATENATE($DI$6," ",DY$9),'-RÅDATA_KVARTAL-'!$A$5:$DS$385,21,FALSE)&lt;&gt;0,VLOOKUP(CONCATENATE($DI$6," ",DY$9),'-RÅDATA_KVARTAL-'!$A$5:$DS$385,21,FALSE),"")</f>
        <v/>
      </c>
      <c r="DZ48" s="37"/>
      <c r="EA48" s="37" t="str">
        <f>IF(VLOOKUP(CONCATENATE($DI$6," ",EA$9),'-RÅDATA_KVARTAL-'!$A$5:$DS$385,21,FALSE)&lt;&gt;0,VLOOKUP(CONCATENATE($DI$6," ",EA$9),'-RÅDATA_KVARTAL-'!$A$5:$DS$385,21,FALSE),"")</f>
        <v/>
      </c>
      <c r="EB48" s="37"/>
      <c r="EC48" s="37" t="str">
        <f>IF(VLOOKUP(CONCATENATE($DI$6," ",EC$9),'-RÅDATA_KVARTAL-'!$A$5:$DS$385,21,FALSE)&lt;&gt;0,VLOOKUP(CONCATENATE($DI$6," ",EC$9),'-RÅDATA_KVARTAL-'!$A$5:$DS$385,21,FALSE),"")</f>
        <v/>
      </c>
      <c r="ED48" s="37"/>
      <c r="EE48" s="37" t="str">
        <f>IF(VLOOKUP(CONCATENATE($DI$6," ",EE$9),'-RÅDATA_KVARTAL-'!$A$5:$DS$385,21,FALSE)&lt;&gt;0,VLOOKUP(CONCATENATE($DI$6," ",EE$9),'-RÅDATA_KVARTAL-'!$A$5:$DS$385,21,FALSE),"")</f>
        <v/>
      </c>
      <c r="EF48" s="37"/>
      <c r="EG48" s="37">
        <f>IF(VLOOKUP(CONCATENATE($DI$6," ",EG$9),'-RÅDATA_KVARTAL-'!$A$5:$DS$385,21,FALSE)&lt;&gt;0,VLOOKUP(CONCATENATE($DI$6," ",EG$9),'-RÅDATA_KVARTAL-'!$A$5:$DS$385,21,FALSE),"")</f>
        <v>244711</v>
      </c>
      <c r="EH48" s="93"/>
      <c r="EI48" s="93"/>
      <c r="EJ48" s="37" t="str">
        <f>IF(VLOOKUP(CONCATENATE($EJ$6," ",EJ$9),'-RÅDATA_KVARTAL-'!$A$5:$DS$385,21,FALSE)&lt;&gt;0,VLOOKUP(CONCATENATE($EJ$6," ",EJ$9),'-RÅDATA_KVARTAL-'!$A$5:$DS$385,21,FALSE),"")</f>
        <v/>
      </c>
      <c r="EK48" s="37"/>
      <c r="EL48" s="37" t="str">
        <f>IF(VLOOKUP(CONCATENATE($EJ$6," ",EL$9),'-RÅDATA_KVARTAL-'!$A$5:$DS$385,21,FALSE)&lt;&gt;0,VLOOKUP(CONCATENATE($EJ$6," ",EL$9),'-RÅDATA_KVARTAL-'!$A$5:$DS$385,21,FALSE),"")</f>
        <v/>
      </c>
      <c r="EM48" s="37"/>
      <c r="EN48" s="37" t="str">
        <f>IF(VLOOKUP(CONCATENATE($EJ$6," ",EN$9),'-RÅDATA_KVARTAL-'!$A$5:$DS$385,21,FALSE)&lt;&gt;0,VLOOKUP(CONCATENATE($EJ$6," ",EN$9),'-RÅDATA_KVARTAL-'!$A$5:$DS$385,21,FALSE),"")</f>
        <v/>
      </c>
      <c r="EO48" s="37"/>
      <c r="EP48" s="37" t="str">
        <f>IF(VLOOKUP(CONCATENATE($EJ$6," ",EP$9),'-RÅDATA_KVARTAL-'!$A$5:$DS$385,21,FALSE)&lt;&gt;0,VLOOKUP(CONCATENATE($EJ$6," ",EP$9),'-RÅDATA_KVARTAL-'!$A$5:$DS$385,21,FALSE),"")</f>
        <v/>
      </c>
      <c r="EQ48" s="37"/>
      <c r="ER48" s="37" t="str">
        <f>IF(VLOOKUP(CONCATENATE($EJ$6," ",ER$9),'-RÅDATA_KVARTAL-'!$A$5:$DS$385,21,FALSE)&lt;&gt;0,VLOOKUP(CONCATENATE($EJ$6," ",ER$9),'-RÅDATA_KVARTAL-'!$A$5:$DS$385,21,FALSE),"")</f>
        <v/>
      </c>
      <c r="ES48" s="37"/>
      <c r="ET48" s="37" t="str">
        <f>IF(VLOOKUP(CONCATENATE($EJ$6," ",ET$9),'-RÅDATA_KVARTAL-'!$A$5:$DS$385,21,FALSE)&lt;&gt;0,VLOOKUP(CONCATENATE($EJ$6," ",ET$9),'-RÅDATA_KVARTAL-'!$A$5:$DS$385,21,FALSE),"")</f>
        <v/>
      </c>
      <c r="EU48" s="37"/>
      <c r="EV48" s="37" t="str">
        <f>IF(VLOOKUP(CONCATENATE($EJ$6," ",EV$9),'-RÅDATA_KVARTAL-'!$A$5:$DS$385,21,FALSE)&lt;&gt;0,VLOOKUP(CONCATENATE($EJ$6," ",EV$9),'-RÅDATA_KVARTAL-'!$A$5:$DS$385,21,FALSE),"")</f>
        <v/>
      </c>
      <c r="EW48" s="37"/>
      <c r="EX48" s="37" t="str">
        <f>IF(VLOOKUP(CONCATENATE($EJ$6," ",EX$9),'-RÅDATA_KVARTAL-'!$A$5:$DS$385,21,FALSE)&lt;&gt;0,VLOOKUP(CONCATENATE($EJ$6," ",EX$9),'-RÅDATA_KVARTAL-'!$A$5:$DS$385,21,FALSE),"")</f>
        <v/>
      </c>
      <c r="EY48" s="37"/>
      <c r="EZ48" s="37" t="str">
        <f>IF(VLOOKUP(CONCATENATE($EJ$6," ",EZ$9),'-RÅDATA_KVARTAL-'!$A$5:$DS$385,21,FALSE)&lt;&gt;0,VLOOKUP(CONCATENATE($EJ$6," ",EZ$9),'-RÅDATA_KVARTAL-'!$A$5:$DS$385,21,FALSE),"")</f>
        <v/>
      </c>
      <c r="FA48" s="37"/>
      <c r="FB48" s="37" t="str">
        <f>IF(VLOOKUP(CONCATENATE($EJ$6," ",FB$9),'-RÅDATA_KVARTAL-'!$A$5:$DS$385,21,FALSE)&lt;&gt;0,VLOOKUP(CONCATENATE($EJ$6," ",FB$9),'-RÅDATA_KVARTAL-'!$A$5:$DS$385,21,FALSE),"")</f>
        <v/>
      </c>
      <c r="FC48" s="37"/>
      <c r="FD48" s="37" t="str">
        <f>IF(VLOOKUP(CONCATENATE($EJ$6," ",FD$9),'-RÅDATA_KVARTAL-'!$A$5:$DS$385,21,FALSE)&lt;&gt;0,VLOOKUP(CONCATENATE($EJ$6," ",FD$9),'-RÅDATA_KVARTAL-'!$A$5:$DS$385,21,FALSE),"")</f>
        <v/>
      </c>
      <c r="FE48" s="37"/>
      <c r="FF48" s="37" t="str">
        <f>IF(VLOOKUP(CONCATENATE($EJ$6," ",FF$9),'-RÅDATA_KVARTAL-'!$A$5:$DS$385,21,FALSE)&lt;&gt;0,VLOOKUP(CONCATENATE($EJ$6," ",FF$9),'-RÅDATA_KVARTAL-'!$A$5:$DS$385,21,FALSE),"")</f>
        <v/>
      </c>
      <c r="FG48" s="37"/>
      <c r="FH48" s="37" t="str">
        <f>IF(VLOOKUP(CONCATENATE($EJ$6," ",FH$9),'-RÅDATA_KVARTAL-'!$A$5:$DS$385,21,FALSE)&lt;&gt;0,VLOOKUP(CONCATENATE($EJ$6," ",FH$9),'-RÅDATA_KVARTAL-'!$A$5:$DS$385,21,FALSE),"")</f>
        <v/>
      </c>
      <c r="FI48" s="93"/>
      <c r="FJ48" s="93"/>
      <c r="FK48" s="37" t="str">
        <f>IF(VLOOKUP(CONCATENATE($FK$6," ",FK$9),'-RÅDATA_KVARTAL-'!$A$5:$DS$385,21,FALSE)&lt;&gt;0,VLOOKUP(CONCATENATE($FK$6," ",FK$9),'-RÅDATA_KVARTAL-'!$A$5:$DS$385,21,FALSE),"")</f>
        <v/>
      </c>
      <c r="FL48" s="37"/>
      <c r="FM48" s="37" t="str">
        <f>IF(VLOOKUP(CONCATENATE($FK$6," ",FM$9),'-RÅDATA_KVARTAL-'!$A$5:$DS$385,21,FALSE)&lt;&gt;0,VLOOKUP(CONCATENATE($FK$6," ",FM$9),'-RÅDATA_KVARTAL-'!$A$5:$DS$385,21,FALSE),"")</f>
        <v/>
      </c>
      <c r="FN48" s="37"/>
      <c r="FO48" s="37" t="str">
        <f>IF(VLOOKUP(CONCATENATE($FK$6," ",FO$9),'-RÅDATA_KVARTAL-'!$A$5:$DS$385,21,FALSE)&lt;&gt;0,VLOOKUP(CONCATENATE($FK$6," ",FO$9),'-RÅDATA_KVARTAL-'!$A$5:$DS$385,21,FALSE),"")</f>
        <v/>
      </c>
      <c r="FP48" s="37"/>
      <c r="FQ48" s="37" t="str">
        <f>IF(VLOOKUP(CONCATENATE($FK$6," ",FQ$9),'-RÅDATA_KVARTAL-'!$A$5:$DS$385,21,FALSE)&lt;&gt;0,VLOOKUP(CONCATENATE($FK$6," ",FQ$9),'-RÅDATA_KVARTAL-'!$A$5:$DS$385,21,FALSE),"")</f>
        <v/>
      </c>
      <c r="FR48" s="37"/>
      <c r="FS48" s="37" t="str">
        <f>IF(VLOOKUP(CONCATENATE($FK$6," ",FS$9),'-RÅDATA_KVARTAL-'!$A$5:$DS$385,21,FALSE)&lt;&gt;0,VLOOKUP(CONCATENATE($FK$6," ",FS$9),'-RÅDATA_KVARTAL-'!$A$5:$DS$385,21,FALSE),"")</f>
        <v/>
      </c>
      <c r="FT48" s="37"/>
      <c r="FU48" s="37" t="str">
        <f>IF(VLOOKUP(CONCATENATE($FK$6," ",FU$9),'-RÅDATA_KVARTAL-'!$A$5:$DS$385,21,FALSE)&lt;&gt;0,VLOOKUP(CONCATENATE($FK$6," ",FU$9),'-RÅDATA_KVARTAL-'!$A$5:$DS$385,21,FALSE),"")</f>
        <v/>
      </c>
      <c r="FV48" s="37"/>
      <c r="FW48" s="37" t="str">
        <f>IF(VLOOKUP(CONCATENATE($FK$6," ",FW$9),'-RÅDATA_KVARTAL-'!$A$5:$DS$385,21,FALSE)&lt;&gt;0,VLOOKUP(CONCATENATE($FK$6," ",FW$9),'-RÅDATA_KVARTAL-'!$A$5:$DS$385,21,FALSE),"")</f>
        <v/>
      </c>
      <c r="FX48" s="37"/>
      <c r="FY48" s="37" t="str">
        <f>IF(VLOOKUP(CONCATENATE($FK$6," ",FY$9),'-RÅDATA_KVARTAL-'!$A$5:$DS$385,21,FALSE)&lt;&gt;0,VLOOKUP(CONCATENATE($FK$6," ",FY$9),'-RÅDATA_KVARTAL-'!$A$5:$DS$385,21,FALSE),"")</f>
        <v/>
      </c>
      <c r="FZ48" s="37"/>
      <c r="GA48" s="37" t="str">
        <f>IF(VLOOKUP(CONCATENATE($FK$6," ",GA$9),'-RÅDATA_KVARTAL-'!$A$5:$DS$385,21,FALSE)&lt;&gt;0,VLOOKUP(CONCATENATE($FK$6," ",GA$9),'-RÅDATA_KVARTAL-'!$A$5:$DS$385,21,FALSE),"")</f>
        <v/>
      </c>
      <c r="GB48" s="37"/>
      <c r="GC48" s="37" t="str">
        <f>IF(VLOOKUP(CONCATENATE($FK$6," ",GC$9),'-RÅDATA_KVARTAL-'!$A$5:$DS$385,21,FALSE)&lt;&gt;0,VLOOKUP(CONCATENATE($FK$6," ",GC$9),'-RÅDATA_KVARTAL-'!$A$5:$DS$385,21,FALSE),"")</f>
        <v/>
      </c>
      <c r="GD48" s="37"/>
      <c r="GE48" s="37" t="str">
        <f>IF(VLOOKUP(CONCATENATE($FK$6," ",GE$9),'-RÅDATA_KVARTAL-'!$A$5:$DS$385,21,FALSE)&lt;&gt;0,VLOOKUP(CONCATENATE($FK$6," ",GE$9),'-RÅDATA_KVARTAL-'!$A$5:$DS$385,21,FALSE),"")</f>
        <v/>
      </c>
      <c r="GF48" s="37"/>
      <c r="GG48" s="37" t="str">
        <f>IF(VLOOKUP(CONCATENATE($FK$6," ",GG$9),'-RÅDATA_KVARTAL-'!$A$5:$DS$385,21,FALSE)&lt;&gt;0,VLOOKUP(CONCATENATE($FK$6," ",GG$9),'-RÅDATA_KVARTAL-'!$A$5:$DS$385,21,FALSE),"")</f>
        <v/>
      </c>
      <c r="GH48" s="37"/>
      <c r="GI48" s="37" t="str">
        <f>IF(VLOOKUP(CONCATENATE($FK$6," ",GI$9),'-RÅDATA_KVARTAL-'!$A$5:$DS$385,21,FALSE)&lt;&gt;0,VLOOKUP(CONCATENATE($FK$6," ",GI$9),'-RÅDATA_KVARTAL-'!$A$5:$DS$385,21,FALSE),"")</f>
        <v/>
      </c>
      <c r="GJ48" s="93"/>
      <c r="GK48" s="93"/>
      <c r="GL48" s="37" t="str">
        <f>IF(VLOOKUP(CONCATENATE($GL$6," ",GL$9),'-RÅDATA_KVARTAL-'!$A$5:$DS$385,21,FALSE)&lt;&gt;0,VLOOKUP(CONCATENATE($GL$6," ",GL$9),'-RÅDATA_KVARTAL-'!$A$5:$DS$385,21,FALSE),"")</f>
        <v/>
      </c>
      <c r="GM48" s="37"/>
      <c r="GN48" s="37" t="str">
        <f>IF(VLOOKUP(CONCATENATE($GL$6," ",GN$9),'-RÅDATA_KVARTAL-'!$A$5:$DS$385,21,FALSE)&lt;&gt;0,VLOOKUP(CONCATENATE($GL$6," ",GN$9),'-RÅDATA_KVARTAL-'!$A$5:$DS$385,21,FALSE),"")</f>
        <v/>
      </c>
      <c r="GO48" s="37"/>
      <c r="GP48" s="37" t="str">
        <f>IF(VLOOKUP(CONCATENATE($GL$6," ",GP$9),'-RÅDATA_KVARTAL-'!$A$5:$DS$385,21,FALSE)&lt;&gt;0,VLOOKUP(CONCATENATE($GL$6," ",GP$9),'-RÅDATA_KVARTAL-'!$A$5:$DS$385,21,FALSE),"")</f>
        <v/>
      </c>
      <c r="GQ48" s="37"/>
      <c r="GR48" s="37" t="str">
        <f>IF(VLOOKUP(CONCATENATE($GL$6," ",GR$9),'-RÅDATA_KVARTAL-'!$A$5:$DS$385,21,FALSE)&lt;&gt;0,VLOOKUP(CONCATENATE($GL$6," ",GR$9),'-RÅDATA_KVARTAL-'!$A$5:$DS$385,21,FALSE),"")</f>
        <v/>
      </c>
      <c r="GS48" s="37"/>
      <c r="GT48" s="37" t="str">
        <f>IF(VLOOKUP(CONCATENATE($GL$6," ",GT$9),'-RÅDATA_KVARTAL-'!$A$5:$DS$385,21,FALSE)&lt;&gt;0,VLOOKUP(CONCATENATE($GL$6," ",GT$9),'-RÅDATA_KVARTAL-'!$A$5:$DS$385,21,FALSE),"")</f>
        <v/>
      </c>
      <c r="GU48" s="37"/>
      <c r="GV48" s="37" t="str">
        <f>IF(VLOOKUP(CONCATENATE($GL$6," ",GV$9),'-RÅDATA_KVARTAL-'!$A$5:$DS$385,21,FALSE)&lt;&gt;0,VLOOKUP(CONCATENATE($GL$6," ",GV$9),'-RÅDATA_KVARTAL-'!$A$5:$DS$385,21,FALSE),"")</f>
        <v/>
      </c>
      <c r="GW48" s="37"/>
      <c r="GX48" s="37" t="str">
        <f>IF(VLOOKUP(CONCATENATE($GL$6," ",GX$9),'-RÅDATA_KVARTAL-'!$A$5:$DS$385,21,FALSE)&lt;&gt;0,VLOOKUP(CONCATENATE($GL$6," ",GX$9),'-RÅDATA_KVARTAL-'!$A$5:$DS$385,21,FALSE),"")</f>
        <v/>
      </c>
      <c r="GY48" s="37"/>
      <c r="GZ48" s="37" t="str">
        <f>IF(VLOOKUP(CONCATENATE($GL$6," ",GZ$9),'-RÅDATA_KVARTAL-'!$A$5:$DS$385,21,FALSE)&lt;&gt;0,VLOOKUP(CONCATENATE($GL$6," ",GZ$9),'-RÅDATA_KVARTAL-'!$A$5:$DS$385,21,FALSE),"")</f>
        <v/>
      </c>
      <c r="HA48" s="37"/>
      <c r="HB48" s="37" t="str">
        <f>IF(VLOOKUP(CONCATENATE($GL$6," ",HB$9),'-RÅDATA_KVARTAL-'!$A$5:$DS$385,21,FALSE)&lt;&gt;0,VLOOKUP(CONCATENATE($GL$6," ",HB$9),'-RÅDATA_KVARTAL-'!$A$5:$DS$385,21,FALSE),"")</f>
        <v/>
      </c>
      <c r="HC48" s="37"/>
      <c r="HD48" s="37" t="str">
        <f>IF(VLOOKUP(CONCATENATE($GL$6," ",HD$9),'-RÅDATA_KVARTAL-'!$A$5:$DS$385,21,FALSE)&lt;&gt;0,VLOOKUP(CONCATENATE($GL$6," ",HD$9),'-RÅDATA_KVARTAL-'!$A$5:$DS$385,21,FALSE),"")</f>
        <v/>
      </c>
      <c r="HE48" s="37"/>
      <c r="HF48" s="37" t="str">
        <f>IF(VLOOKUP(CONCATENATE($GL$6," ",HF$9),'-RÅDATA_KVARTAL-'!$A$5:$DS$385,21,FALSE)&lt;&gt;0,VLOOKUP(CONCATENATE($GL$6," ",HF$9),'-RÅDATA_KVARTAL-'!$A$5:$DS$385,21,FALSE),"")</f>
        <v/>
      </c>
      <c r="HG48" s="37"/>
      <c r="HH48" s="37" t="str">
        <f>IF(VLOOKUP(CONCATENATE($GL$6," ",HH$9),'-RÅDATA_KVARTAL-'!$A$5:$DS$385,21,FALSE)&lt;&gt;0,VLOOKUP(CONCATENATE($GL$6," ",HH$9),'-RÅDATA_KVARTAL-'!$A$5:$DS$385,21,FALSE),"")</f>
        <v/>
      </c>
      <c r="HI48" s="37"/>
      <c r="HJ48" s="37" t="str">
        <f>IF(VLOOKUP(CONCATENATE($GL$6," ",HJ$9),'-RÅDATA_KVARTAL-'!$A$5:$DS$385,21,FALSE)&lt;&gt;0,VLOOKUP(CONCATENATE($GL$6," ",HJ$9),'-RÅDATA_KVARTAL-'!$A$5:$DS$385,21,FALSE),"")</f>
        <v/>
      </c>
      <c r="HK48" s="93"/>
      <c r="HL48" s="96"/>
      <c r="HM48" s="116" t="s">
        <v>355</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59</v>
      </c>
      <c r="E51" s="37">
        <f>IF(VLOOKUP(CONCATENATE($E$6," ",E$9),'-RÅDATA_KVARTAL-'!$A$5:$DS$385,41,FALSE)&gt;0,VLOOKUP(CONCATENATE($E$6," ",E$9),'-RÅDATA_KVARTAL-'!$A$5:$DS$385,41,FALSE),"")</f>
        <v>25339</v>
      </c>
      <c r="F51" s="37"/>
      <c r="G51" s="37">
        <f>IF(VLOOKUP(CONCATENATE($E$6," ",G$9),'-RÅDATA_KVARTAL-'!$A$5:$DS$385,41,FALSE)&gt;0,VLOOKUP(CONCATENATE($E$6," ",G$9),'-RÅDATA_KVARTAL-'!$A$5:$DS$385,41,FALSE),"")</f>
        <v>23913</v>
      </c>
      <c r="H51" s="37"/>
      <c r="I51" s="37">
        <f>IF(VLOOKUP(CONCATENATE($E$6," ",I$9),'-RÅDATA_KVARTAL-'!$A$5:$DS$385,41,FALSE)&gt;0,VLOOKUP(CONCATENATE($E$6," ",I$9),'-RÅDATA_KVARTAL-'!$A$5:$DS$385,41,FALSE),"")</f>
        <v>27262</v>
      </c>
      <c r="J51" s="37"/>
      <c r="K51" s="37">
        <f>IF(VLOOKUP(CONCATENATE($E$6," ",K$9),'-RÅDATA_KVARTAL-'!$A$5:$DS$385,41,FALSE)&gt;0,VLOOKUP(CONCATENATE($E$6," ",K$9),'-RÅDATA_KVARTAL-'!$A$5:$DS$385,41,FALSE),"")</f>
        <v>26741</v>
      </c>
      <c r="L51" s="37"/>
      <c r="M51" s="37">
        <f>IF(VLOOKUP(CONCATENATE($E$6," ",M$9),'-RÅDATA_KVARTAL-'!$A$5:$DS$385,41,FALSE)&gt;0,VLOOKUP(CONCATENATE($E$6," ",M$9),'-RÅDATA_KVARTAL-'!$A$5:$DS$385,41,FALSE),"")</f>
        <v>26462</v>
      </c>
      <c r="N51" s="37"/>
      <c r="O51" s="37">
        <f>IF(VLOOKUP(CONCATENATE($E$6," ",O$9),'-RÅDATA_KVARTAL-'!$A$5:$DS$385,41,FALSE)&gt;0,VLOOKUP(CONCATENATE($E$6," ",O$9),'-RÅDATA_KVARTAL-'!$A$5:$DS$385,41,FALSE),"")</f>
        <v>24870</v>
      </c>
      <c r="P51" s="37"/>
      <c r="Q51" s="37">
        <f>IF(VLOOKUP(CONCATENATE($E$6," ",Q$9),'-RÅDATA_KVARTAL-'!$A$5:$DS$385,41,FALSE)&gt;0,VLOOKUP(CONCATENATE($E$6," ",Q$9),'-RÅDATA_KVARTAL-'!$A$5:$DS$385,41,FALSE),"")</f>
        <v>26364</v>
      </c>
      <c r="R51" s="37"/>
      <c r="S51" s="37">
        <f>IF(VLOOKUP(CONCATENATE($E$6," ",S$9),'-RÅDATA_KVARTAL-'!$A$5:$DS$385,41,FALSE)&gt;0,VLOOKUP(CONCATENATE($E$6," ",S$9),'-RÅDATA_KVARTAL-'!$A$5:$DS$385,41,FALSE),"")</f>
        <v>27593</v>
      </c>
      <c r="T51" s="37"/>
      <c r="U51" s="37">
        <f>IF(VLOOKUP(CONCATENATE($E$6," ",U$9),'-RÅDATA_KVARTAL-'!$A$5:$DS$385,41,FALSE)&gt;0,VLOOKUP(CONCATENATE($E$6," ",U$9),'-RÅDATA_KVARTAL-'!$A$5:$DS$385,41,FALSE),"")</f>
        <v>26906</v>
      </c>
      <c r="V51" s="37"/>
      <c r="W51" s="37">
        <f>IF(VLOOKUP(CONCATENATE($E$6," ",W$9),'-RÅDATA_KVARTAL-'!$A$5:$DS$385,41,FALSE)&gt;0,VLOOKUP(CONCATENATE($E$6," ",W$9),'-RÅDATA_KVARTAL-'!$A$5:$DS$385,41,FALSE),"")</f>
        <v>26032</v>
      </c>
      <c r="X51" s="37"/>
      <c r="Y51" s="37">
        <f>IF(VLOOKUP(CONCATENATE($E$6," ",Y$9),'-RÅDATA_KVARTAL-'!$A$5:$DS$385,41,FALSE)&gt;0,VLOOKUP(CONCATENATE($E$6," ",Y$9),'-RÅDATA_KVARTAL-'!$A$5:$DS$385,41,FALSE),"")</f>
        <v>26803</v>
      </c>
      <c r="Z51" s="37"/>
      <c r="AA51" s="37">
        <f>IF(VLOOKUP(CONCATENATE($E$6," ",AA$9),'-RÅDATA_KVARTAL-'!$A$5:$DS$385,41,FALSE)&gt;0,VLOOKUP(CONCATENATE($E$6," ",AA$9),'-RÅDATA_KVARTAL-'!$A$5:$DS$385,41,FALSE),"")</f>
        <v>28587</v>
      </c>
      <c r="AB51" s="37"/>
      <c r="AC51" s="37">
        <f>IF(VLOOKUP(CONCATENATE($E$6," ",AC$9),'-RÅDATA_KVARTAL-'!$A$5:$DS$385,41,FALSE)&gt;0,VLOOKUP(CONCATENATE($E$6," ",AC$9),'-RÅDATA_KVARTAL-'!$A$5:$DS$385,41,FALSE),"")</f>
        <v>316872</v>
      </c>
      <c r="AD51" s="147"/>
      <c r="AE51" s="146"/>
      <c r="AF51" s="37">
        <f>IF(VLOOKUP(CONCATENATE($AF$6," ",AF$9),'-RÅDATA_KVARTAL-'!$A$5:$DS$385,41,FALSE)&gt;0,VLOOKUP(CONCATENATE($AF$6," ",AF$9),'-RÅDATA_KVARTAL-'!$A$5:$DS$385,41,FALSE),"")</f>
        <v>29164</v>
      </c>
      <c r="AG51" s="37"/>
      <c r="AH51" s="37">
        <f>IF(VLOOKUP(CONCATENATE($AF$6," ",AH$9),'-RÅDATA_KVARTAL-'!$A$5:$DS$385,41,FALSE)&gt;0,VLOOKUP(CONCATENATE($AF$6," ",AH$9),'-RÅDATA_KVARTAL-'!$A$5:$DS$385,41,FALSE),"")</f>
        <v>28854</v>
      </c>
      <c r="AI51" s="37"/>
      <c r="AJ51" s="37">
        <f>IF(VLOOKUP(CONCATENATE($AF$6," ",AJ$9),'-RÅDATA_KVARTAL-'!$A$5:$DS$385,41,FALSE)&gt;0,VLOOKUP(CONCATENATE($AF$6," ",AJ$9),'-RÅDATA_KVARTAL-'!$A$5:$DS$385,41,FALSE),"")</f>
        <v>31572</v>
      </c>
      <c r="AK51" s="37"/>
      <c r="AL51" s="37">
        <f>IF(VLOOKUP(CONCATENATE($AF$6," ",AL$9),'-RÅDATA_KVARTAL-'!$A$5:$DS$385,41,FALSE)&gt;0,VLOOKUP(CONCATENATE($AF$6," ",AL$9),'-RÅDATA_KVARTAL-'!$A$5:$DS$385,41,FALSE),"")</f>
        <v>29441</v>
      </c>
      <c r="AM51" s="37"/>
      <c r="AN51" s="37">
        <f>IF(VLOOKUP(CONCATENATE($AF$6," ",AN$9),'-RÅDATA_KVARTAL-'!$A$5:$DS$385,41,FALSE)&gt;0,VLOOKUP(CONCATENATE($AF$6," ",AN$9),'-RÅDATA_KVARTAL-'!$A$5:$DS$385,41,FALSE),"")</f>
        <v>28242</v>
      </c>
      <c r="AO51" s="37"/>
      <c r="AP51" s="37">
        <f>IF(VLOOKUP(CONCATENATE($AF$6," ",AP$9),'-RÅDATA_KVARTAL-'!$A$5:$DS$385,41,FALSE)&gt;0,VLOOKUP(CONCATENATE($AF$6," ",AP$9),'-RÅDATA_KVARTAL-'!$A$5:$DS$385,41,FALSE),"")</f>
        <v>26276</v>
      </c>
      <c r="AQ51" s="37"/>
      <c r="AR51" s="37">
        <f>IF(VLOOKUP(CONCATENATE($AF$6," ",AR$9),'-RÅDATA_KVARTAL-'!$A$5:$DS$385,41,FALSE)&gt;0,VLOOKUP(CONCATENATE($AF$6," ",AR$9),'-RÅDATA_KVARTAL-'!$A$5:$DS$385,41,FALSE),"")</f>
        <v>24257</v>
      </c>
      <c r="AS51" s="37"/>
      <c r="AT51" s="37">
        <f>IF(VLOOKUP(CONCATENATE($AF$6," ",AT$9),'-RÅDATA_KVARTAL-'!$A$5:$DS$385,41,FALSE)&gt;0,VLOOKUP(CONCATENATE($AF$6," ",AT$9),'-RÅDATA_KVARTAL-'!$A$5:$DS$385,41,FALSE),"")</f>
        <v>25899</v>
      </c>
      <c r="AU51" s="37"/>
      <c r="AV51" s="37">
        <f>IF(VLOOKUP(CONCATENATE($AF$6," ",AV$9),'-RÅDATA_KVARTAL-'!$A$5:$DS$385,41,FALSE)&gt;0,VLOOKUP(CONCATENATE($AF$6," ",AV$9),'-RÅDATA_KVARTAL-'!$A$5:$DS$385,41,FALSE),"")</f>
        <v>28727</v>
      </c>
      <c r="AW51" s="37"/>
      <c r="AX51" s="37">
        <f>IF(VLOOKUP(CONCATENATE($AF$6," ",AX$9),'-RÅDATA_KVARTAL-'!$A$5:$DS$385,41,FALSE)&gt;0,VLOOKUP(CONCATENATE($AF$6," ",AX$9),'-RÅDATA_KVARTAL-'!$A$5:$DS$385,41,FALSE),"")</f>
        <v>30079</v>
      </c>
      <c r="AY51" s="37"/>
      <c r="AZ51" s="37">
        <f>IF(VLOOKUP(CONCATENATE($AF$6," ",AZ$9),'-RÅDATA_KVARTAL-'!$A$5:$DS$385,41,FALSE)&gt;0,VLOOKUP(CONCATENATE($AF$6," ",AZ$9),'-RÅDATA_KVARTAL-'!$A$5:$DS$385,41,FALSE),"")</f>
        <v>27669</v>
      </c>
      <c r="BA51" s="37"/>
      <c r="BB51" s="37">
        <f>IF(VLOOKUP(CONCATENATE($AF$6," ",BB$9),'-RÅDATA_KVARTAL-'!$A$5:$DS$385,41,FALSE)&gt;0,VLOOKUP(CONCATENATE($AF$6," ",BB$9),'-RÅDATA_KVARTAL-'!$A$5:$DS$385,41,FALSE),"")</f>
        <v>29454</v>
      </c>
      <c r="BC51" s="37"/>
      <c r="BD51" s="37">
        <f>IF(VLOOKUP(CONCATENATE($AF$6," ",BD$9),'-RÅDATA_KVARTAL-'!$A$5:$DS$385,41,FALSE)&gt;0,VLOOKUP(CONCATENATE($AF$6," ",BD$9),'-RÅDATA_KVARTAL-'!$A$5:$DS$385,41,FALSE),"")</f>
        <v>339634</v>
      </c>
      <c r="BE51" s="147"/>
      <c r="BF51" s="146"/>
      <c r="BG51" s="37">
        <f>IF(VLOOKUP(CONCATENATE($BG$6," ",BG$9),'-RÅDATA_KVARTAL-'!$A$5:$DS$385,41,FALSE)&gt;0,VLOOKUP(CONCATENATE($BG$6," ",BG$9),'-RÅDATA_KVARTAL-'!$A$5:$DS$385,41,FALSE),"")</f>
        <v>30029</v>
      </c>
      <c r="BH51" s="37"/>
      <c r="BI51" s="37">
        <f>IF(VLOOKUP(CONCATENATE($BG$6," ",BI$9),'-RÅDATA_KVARTAL-'!$A$5:$DS$385,41,FALSE)&gt;0,VLOOKUP(CONCATENATE($BG$6," ",BI$9),'-RÅDATA_KVARTAL-'!$A$5:$DS$385,41,FALSE),"")</f>
        <v>27512</v>
      </c>
      <c r="BJ51" s="37"/>
      <c r="BK51" s="37">
        <f>IF(VLOOKUP(CONCATENATE($BG$6," ",BK$9),'-RÅDATA_KVARTAL-'!$A$5:$DS$385,41,FALSE)&gt;0,VLOOKUP(CONCATENATE($BG$6," ",BK$9),'-RÅDATA_KVARTAL-'!$A$5:$DS$385,41,FALSE),"")</f>
        <v>30899</v>
      </c>
      <c r="BL51" s="37"/>
      <c r="BM51" s="37">
        <f>IF(VLOOKUP(CONCATENATE($BG$6," ",BM$9),'-RÅDATA_KVARTAL-'!$A$5:$DS$385,41,FALSE)&gt;0,VLOOKUP(CONCATENATE($BG$6," ",BM$9),'-RÅDATA_KVARTAL-'!$A$5:$DS$385,41,FALSE),"")</f>
        <v>27686</v>
      </c>
      <c r="BN51" s="37"/>
      <c r="BO51" s="37">
        <f>IF(VLOOKUP(CONCATENATE($BG$6," ",BO$9),'-RÅDATA_KVARTAL-'!$A$5:$DS$385,41,FALSE)&gt;0,VLOOKUP(CONCATENATE($BG$6," ",BO$9),'-RÅDATA_KVARTAL-'!$A$5:$DS$385,41,FALSE),"")</f>
        <v>29971</v>
      </c>
      <c r="BP51" s="37"/>
      <c r="BQ51" s="37">
        <f>IF(VLOOKUP(CONCATENATE($BG$6," ",BQ$9),'-RÅDATA_KVARTAL-'!$A$5:$DS$385,41,FALSE)&gt;0,VLOOKUP(CONCATENATE($BG$6," ",BQ$9),'-RÅDATA_KVARTAL-'!$A$5:$DS$385,41,FALSE),"")</f>
        <v>28588</v>
      </c>
      <c r="BR51" s="37"/>
      <c r="BS51" s="37">
        <f>IF(VLOOKUP(CONCATENATE($BG$6," ",BS$9),'-RÅDATA_KVARTAL-'!$A$5:$DS$385,41,FALSE)&gt;0,VLOOKUP(CONCATENATE($BG$6," ",BS$9),'-RÅDATA_KVARTAL-'!$A$5:$DS$385,41,FALSE),"")</f>
        <v>27807</v>
      </c>
      <c r="BT51" s="37"/>
      <c r="BU51" s="37">
        <f>IF(VLOOKUP(CONCATENATE($BG$6," ",BU$9),'-RÅDATA_KVARTAL-'!$A$5:$DS$385,41,FALSE)&gt;0,VLOOKUP(CONCATENATE($BG$6," ",BU$9),'-RÅDATA_KVARTAL-'!$A$5:$DS$385,41,FALSE),"")</f>
        <v>28241</v>
      </c>
      <c r="BV51" s="37"/>
      <c r="BW51" s="37">
        <f>IF(VLOOKUP(CONCATENATE($BG$6," ",BW$9),'-RÅDATA_KVARTAL-'!$A$5:$DS$385,41,FALSE)&gt;0,VLOOKUP(CONCATENATE($BG$6," ",BW$9),'-RÅDATA_KVARTAL-'!$A$5:$DS$385,41,FALSE),"")</f>
        <v>29774</v>
      </c>
      <c r="BX51" s="37"/>
      <c r="BY51" s="37">
        <f>IF(VLOOKUP(CONCATENATE($BG$6," ",BY$9),'-RÅDATA_KVARTAL-'!$A$5:$DS$385,41,FALSE)&gt;0,VLOOKUP(CONCATENATE($BG$6," ",BY$9),'-RÅDATA_KVARTAL-'!$A$5:$DS$385,41,FALSE),"")</f>
        <v>29674</v>
      </c>
      <c r="BZ51" s="37"/>
      <c r="CA51" s="37">
        <f>IF(VLOOKUP(CONCATENATE($BG$6," ",CA$9),'-RÅDATA_KVARTAL-'!$A$5:$DS$385,41,FALSE)&gt;0,VLOOKUP(CONCATENATE($BG$6," ",CA$9),'-RÅDATA_KVARTAL-'!$A$5:$DS$385,41,FALSE),"")</f>
        <v>26917</v>
      </c>
      <c r="CB51" s="37"/>
      <c r="CC51" s="37">
        <f>IF(VLOOKUP(CONCATENATE($BG$6," ",CC$9),'-RÅDATA_KVARTAL-'!$A$5:$DS$385,41,FALSE)&gt;0,VLOOKUP(CONCATENATE($BG$6," ",CC$9),'-RÅDATA_KVARTAL-'!$A$5:$DS$385,41,FALSE),"")</f>
        <v>29701</v>
      </c>
      <c r="CD51" s="37"/>
      <c r="CE51" s="37">
        <f>IF(VLOOKUP(CONCATENATE($BG$6," ",CE$9),'-RÅDATA_KVARTAL-'!$A$5:$DS$385,41,FALSE)&gt;0,VLOOKUP(CONCATENATE($BG$6," ",CE$9),'-RÅDATA_KVARTAL-'!$A$5:$DS$385,41,FALSE),"")</f>
        <v>346799</v>
      </c>
      <c r="CF51" s="147"/>
      <c r="CG51" s="146"/>
      <c r="CH51" s="37">
        <f>IF(VLOOKUP(CONCATENATE($CH$6," ",CH$9),'-RÅDATA_KVARTAL-'!$A$5:$DS$385,41,FALSE)&gt;0,VLOOKUP(CONCATENATE($CH$6," ",CH$9),'-RÅDATA_KVARTAL-'!$A$5:$DS$385,41,FALSE),"")</f>
        <v>28622</v>
      </c>
      <c r="CI51" s="37"/>
      <c r="CJ51" s="37">
        <f>IF(VLOOKUP(CONCATENATE($CH$6," ",CJ$9),'-RÅDATA_KVARTAL-'!$A$5:$DS$385,41,FALSE)&gt;0,VLOOKUP(CONCATENATE($CH$6," ",CJ$9),'-RÅDATA_KVARTAL-'!$A$5:$DS$385,41,FALSE),"")</f>
        <v>29316</v>
      </c>
      <c r="CK51" s="37"/>
      <c r="CL51" s="37">
        <f>IF(VLOOKUP(CONCATENATE($CH$6," ",CL$9),'-RÅDATA_KVARTAL-'!$A$5:$DS$385,41,FALSE)&gt;0,VLOOKUP(CONCATENATE($CH$6," ",CL$9),'-RÅDATA_KVARTAL-'!$A$5:$DS$385,41,FALSE),"")</f>
        <v>29314</v>
      </c>
      <c r="CM51" s="37"/>
      <c r="CN51" s="37">
        <f>IF(VLOOKUP(CONCATENATE($CH$6," ",CN$9),'-RÅDATA_KVARTAL-'!$A$5:$DS$385,41,FALSE)&gt;0,VLOOKUP(CONCATENATE($CH$6," ",CN$9),'-RÅDATA_KVARTAL-'!$A$5:$DS$385,41,FALSE),"")</f>
        <v>29214</v>
      </c>
      <c r="CO51" s="37"/>
      <c r="CP51" s="37">
        <f>IF(VLOOKUP(CONCATENATE($CH$6," ",CP$9),'-RÅDATA_KVARTAL-'!$A$5:$DS$385,41,FALSE)&gt;0,VLOOKUP(CONCATENATE($CH$6," ",CP$9),'-RÅDATA_KVARTAL-'!$A$5:$DS$385,41,FALSE),"")</f>
        <v>30290</v>
      </c>
      <c r="CQ51" s="37"/>
      <c r="CR51" s="37">
        <f>IF(VLOOKUP(CONCATENATE($CH$6," ",CR$9),'-RÅDATA_KVARTAL-'!$A$5:$DS$385,41,FALSE)&gt;0,VLOOKUP(CONCATENATE($CH$6," ",CR$9),'-RÅDATA_KVARTAL-'!$A$5:$DS$385,41,FALSE),"")</f>
        <v>28633</v>
      </c>
      <c r="CS51" s="37"/>
      <c r="CT51" s="37">
        <f>IF(VLOOKUP(CONCATENATE($CH$6," ",CT$9),'-RÅDATA_KVARTAL-'!$A$5:$DS$385,41,FALSE)&gt;0,VLOOKUP(CONCATENATE($CH$6," ",CT$9),'-RÅDATA_KVARTAL-'!$A$5:$DS$385,41,FALSE),"")</f>
        <v>28929</v>
      </c>
      <c r="CU51" s="37"/>
      <c r="CV51" s="37">
        <f>IF(VLOOKUP(CONCATENATE($CH$6," ",CV$9),'-RÅDATA_KVARTAL-'!$A$5:$DS$385,41,FALSE)&gt;0,VLOOKUP(CONCATENATE($CH$6," ",CV$9),'-RÅDATA_KVARTAL-'!$A$5:$DS$385,41,FALSE),"")</f>
        <v>31113</v>
      </c>
      <c r="CW51" s="37"/>
      <c r="CX51" s="37">
        <f>IF(VLOOKUP(CONCATENATE($CH$6," ",CX$9),'-RÅDATA_KVARTAL-'!$A$5:$DS$385,41,FALSE)&gt;0,VLOOKUP(CONCATENATE($CH$6," ",CX$9),'-RÅDATA_KVARTAL-'!$A$5:$DS$385,41,FALSE),"")</f>
        <v>30086</v>
      </c>
      <c r="CY51" s="37"/>
      <c r="CZ51" s="37">
        <f>IF(VLOOKUP(CONCATENATE($CH$6," ",CZ$9),'-RÅDATA_KVARTAL-'!$A$5:$DS$385,41,FALSE)&gt;0,VLOOKUP(CONCATENATE($CH$6," ",CZ$9),'-RÅDATA_KVARTAL-'!$A$5:$DS$385,41,FALSE),"")</f>
        <v>27525</v>
      </c>
      <c r="DA51" s="37"/>
      <c r="DB51" s="37">
        <f>IF(VLOOKUP(CONCATENATE($CH$6," ",DB$9),'-RÅDATA_KVARTAL-'!$A$5:$DS$385,41,FALSE)&gt;0,VLOOKUP(CONCATENATE($CH$6," ",DB$9),'-RÅDATA_KVARTAL-'!$A$5:$DS$385,41,FALSE),"")</f>
        <v>25542</v>
      </c>
      <c r="DC51" s="37"/>
      <c r="DD51" s="37">
        <f>IF(VLOOKUP(CONCATENATE($CH$6," ",DD$9),'-RÅDATA_KVARTAL-'!$A$5:$DS$385,41,FALSE)&gt;0,VLOOKUP(CONCATENATE($CH$6," ",DD$9),'-RÅDATA_KVARTAL-'!$A$5:$DS$385,41,FALSE),"")</f>
        <v>29212</v>
      </c>
      <c r="DE51" s="37"/>
      <c r="DF51" s="37">
        <f>IF(VLOOKUP(CONCATENATE($CH$6," ",DF$9),'-RÅDATA_KVARTAL-'!$A$5:$DS$385,41,FALSE)&gt;0,VLOOKUP(CONCATENATE($CH$6," ",DF$9),'-RÅDATA_KVARTAL-'!$A$5:$DS$385,41,FALSE),"")</f>
        <v>347796</v>
      </c>
      <c r="DG51" s="147"/>
      <c r="DH51" s="146"/>
      <c r="DI51" s="37">
        <f>IF(VLOOKUP(CONCATENATE($DI$6," ",DI$9),'-RÅDATA_KVARTAL-'!$A$5:$DS$385,41,FALSE)&gt;0,VLOOKUP(CONCATENATE($DI$6," ",DI$9),'-RÅDATA_KVARTAL-'!$A$5:$DS$385,41,FALSE),"")</f>
        <v>30327</v>
      </c>
      <c r="DJ51" s="37"/>
      <c r="DK51" s="37">
        <f>IF(VLOOKUP(CONCATENATE($DI$6," ",DK$9),'-RÅDATA_KVARTAL-'!$A$5:$DS$385,41,FALSE)&gt;0,VLOOKUP(CONCATENATE($DI$6," ",DK$9),'-RÅDATA_KVARTAL-'!$A$5:$DS$385,41,FALSE),"")</f>
        <v>28219</v>
      </c>
      <c r="DL51" s="37"/>
      <c r="DM51" s="37">
        <f>IF(VLOOKUP(CONCATENATE($DI$6," ",DM$9),'-RÅDATA_KVARTAL-'!$A$5:$DS$385,41,FALSE)&gt;0,VLOOKUP(CONCATENATE($DI$6," ",DM$9),'-RÅDATA_KVARTAL-'!$A$5:$DS$385,41,FALSE),"")</f>
        <v>31081</v>
      </c>
      <c r="DN51" s="37"/>
      <c r="DO51" s="37">
        <f>IF(VLOOKUP(CONCATENATE($DI$6," ",DO$9),'-RÅDATA_KVARTAL-'!$A$5:$DS$385,41,FALSE)&gt;0,VLOOKUP(CONCATENATE($DI$6," ",DO$9),'-RÅDATA_KVARTAL-'!$A$5:$DS$385,41,FALSE),"")</f>
        <v>27652</v>
      </c>
      <c r="DP51" s="37"/>
      <c r="DQ51" s="37">
        <f>IF(VLOOKUP(CONCATENATE($DI$6," ",DQ$9),'-RÅDATA_KVARTAL-'!$A$5:$DS$385,41,FALSE)&gt;0,VLOOKUP(CONCATENATE($DI$6," ",DQ$9),'-RÅDATA_KVARTAL-'!$A$5:$DS$385,41,FALSE),"")</f>
        <v>28708</v>
      </c>
      <c r="DR51" s="37"/>
      <c r="DS51" s="37">
        <f>IF(VLOOKUP(CONCATENATE($DI$6," ",DS$9),'-RÅDATA_KVARTAL-'!$A$5:$DS$385,41,FALSE)&gt;0,VLOOKUP(CONCATENATE($DI$6," ",DS$9),'-RÅDATA_KVARTAL-'!$A$5:$DS$385,41,FALSE),"")</f>
        <v>27789</v>
      </c>
      <c r="DT51" s="37"/>
      <c r="DU51" s="37" t="str">
        <f>IF(VLOOKUP(CONCATENATE($DI$6," ",DU$9),'-RÅDATA_KVARTAL-'!$A$5:$DS$385,41,FALSE)&gt;0,VLOOKUP(CONCATENATE($DI$6," ",DU$9),'-RÅDATA_KVARTAL-'!$A$5:$DS$385,41,FALSE),"")</f>
        <v/>
      </c>
      <c r="DV51" s="37"/>
      <c r="DW51" s="37" t="str">
        <f>IF(VLOOKUP(CONCATENATE($DI$6," ",DW$9),'-RÅDATA_KVARTAL-'!$A$5:$DS$385,41,FALSE)&gt;0,VLOOKUP(CONCATENATE($DI$6," ",DW$9),'-RÅDATA_KVARTAL-'!$A$5:$DS$385,41,FALSE),"")</f>
        <v/>
      </c>
      <c r="DX51" s="37"/>
      <c r="DY51" s="37" t="str">
        <f>IF(VLOOKUP(CONCATENATE($DI$6," ",DY$9),'-RÅDATA_KVARTAL-'!$A$5:$DS$385,41,FALSE)&gt;0,VLOOKUP(CONCATENATE($DI$6," ",DY$9),'-RÅDATA_KVARTAL-'!$A$5:$DS$385,41,FALSE),"")</f>
        <v/>
      </c>
      <c r="DZ51" s="37"/>
      <c r="EA51" s="37" t="str">
        <f>IF(VLOOKUP(CONCATENATE($DI$6," ",EA$9),'-RÅDATA_KVARTAL-'!$A$5:$DS$385,41,FALSE)&gt;0,VLOOKUP(CONCATENATE($DI$6," ",EA$9),'-RÅDATA_KVARTAL-'!$A$5:$DS$385,41,FALSE),"")</f>
        <v/>
      </c>
      <c r="EB51" s="37"/>
      <c r="EC51" s="37" t="str">
        <f>IF(VLOOKUP(CONCATENATE($DI$6," ",EC$9),'-RÅDATA_KVARTAL-'!$A$5:$DS$385,41,FALSE)&gt;0,VLOOKUP(CONCATENATE($DI$6," ",EC$9),'-RÅDATA_KVARTAL-'!$A$5:$DS$385,41,FALSE),"")</f>
        <v/>
      </c>
      <c r="ED51" s="37"/>
      <c r="EE51" s="37" t="str">
        <f>IF(VLOOKUP(CONCATENATE($DI$6," ",EE$9),'-RÅDATA_KVARTAL-'!$A$5:$DS$385,41,FALSE)&gt;0,VLOOKUP(CONCATENATE($DI$6," ",EE$9),'-RÅDATA_KVARTAL-'!$A$5:$DS$385,41,FALSE),"")</f>
        <v/>
      </c>
      <c r="EF51" s="37"/>
      <c r="EG51" s="37">
        <f>IF(VLOOKUP(CONCATENATE($DI$6," ",EG$9),'-RÅDATA_KVARTAL-'!$A$5:$DS$385,41,FALSE)&gt;0,VLOOKUP(CONCATENATE($DI$6," ",EG$9),'-RÅDATA_KVARTAL-'!$A$5:$DS$385,41,FALSE),"")</f>
        <v>173776</v>
      </c>
      <c r="EH51" s="147"/>
      <c r="EI51" s="146"/>
      <c r="EJ51" s="37" t="str">
        <f>IF(VLOOKUP(CONCATENATE($EJ$6," ",EJ$9),'-RÅDATA_KVARTAL-'!$A$5:$DS$385,41,FALSE)&gt;0,VLOOKUP(CONCATENATE($EJ$6," ",EJ$9),'-RÅDATA_KVARTAL-'!$A$5:$DS$385,41,FALSE),"")</f>
        <v/>
      </c>
      <c r="EK51" s="37"/>
      <c r="EL51" s="37" t="str">
        <f>IF(VLOOKUP(CONCATENATE($EJ$6," ",EL$9),'-RÅDATA_KVARTAL-'!$A$5:$DS$385,41,FALSE)&gt;0,VLOOKUP(CONCATENATE($EJ$6," ",EL$9),'-RÅDATA_KVARTAL-'!$A$5:$DS$385,41,FALSE),"")</f>
        <v/>
      </c>
      <c r="EM51" s="37"/>
      <c r="EN51" s="37" t="str">
        <f>IF(VLOOKUP(CONCATENATE($EJ$6," ",EN$9),'-RÅDATA_KVARTAL-'!$A$5:$DS$385,41,FALSE)&gt;0,VLOOKUP(CONCATENATE($EJ$6," ",EN$9),'-RÅDATA_KVARTAL-'!$A$5:$DS$385,41,FALSE),"")</f>
        <v/>
      </c>
      <c r="EO51" s="37"/>
      <c r="EP51" s="37" t="str">
        <f>IF(VLOOKUP(CONCATENATE($EJ$6," ",EP$9),'-RÅDATA_KVARTAL-'!$A$5:$DS$385,41,FALSE)&gt;0,VLOOKUP(CONCATENATE($EJ$6," ",EP$9),'-RÅDATA_KVARTAL-'!$A$5:$DS$385,41,FALSE),"")</f>
        <v/>
      </c>
      <c r="EQ51" s="37"/>
      <c r="ER51" s="37" t="str">
        <f>IF(VLOOKUP(CONCATENATE($EJ$6," ",ER$9),'-RÅDATA_KVARTAL-'!$A$5:$DS$385,41,FALSE)&gt;0,VLOOKUP(CONCATENATE($EJ$6," ",ER$9),'-RÅDATA_KVARTAL-'!$A$5:$DS$385,41,FALSE),"")</f>
        <v/>
      </c>
      <c r="ES51" s="37"/>
      <c r="ET51" s="37" t="str">
        <f>IF(VLOOKUP(CONCATENATE($EJ$6," ",ET$9),'-RÅDATA_KVARTAL-'!$A$5:$DS$385,41,FALSE)&gt;0,VLOOKUP(CONCATENATE($EJ$6," ",ET$9),'-RÅDATA_KVARTAL-'!$A$5:$DS$385,41,FALSE),"")</f>
        <v/>
      </c>
      <c r="EU51" s="37"/>
      <c r="EV51" s="37" t="str">
        <f>IF(VLOOKUP(CONCATENATE($EJ$6," ",EV$9),'-RÅDATA_KVARTAL-'!$A$5:$DS$385,41,FALSE)&gt;0,VLOOKUP(CONCATENATE($EJ$6," ",EV$9),'-RÅDATA_KVARTAL-'!$A$5:$DS$385,41,FALSE),"")</f>
        <v/>
      </c>
      <c r="EW51" s="37"/>
      <c r="EX51" s="37" t="str">
        <f>IF(VLOOKUP(CONCATENATE($EJ$6," ",EX$9),'-RÅDATA_KVARTAL-'!$A$5:$DS$385,41,FALSE)&gt;0,VLOOKUP(CONCATENATE($EJ$6," ",EX$9),'-RÅDATA_KVARTAL-'!$A$5:$DS$385,41,FALSE),"")</f>
        <v/>
      </c>
      <c r="EY51" s="37"/>
      <c r="EZ51" s="37" t="str">
        <f>IF(VLOOKUP(CONCATENATE($EJ$6," ",EZ$9),'-RÅDATA_KVARTAL-'!$A$5:$DS$385,41,FALSE)&gt;0,VLOOKUP(CONCATENATE($EJ$6," ",EZ$9),'-RÅDATA_KVARTAL-'!$A$5:$DS$385,41,FALSE),"")</f>
        <v/>
      </c>
      <c r="FA51" s="37"/>
      <c r="FB51" s="37" t="str">
        <f>IF(VLOOKUP(CONCATENATE($EJ$6," ",FB$9),'-RÅDATA_KVARTAL-'!$A$5:$DS$385,41,FALSE)&gt;0,VLOOKUP(CONCATENATE($EJ$6," ",FB$9),'-RÅDATA_KVARTAL-'!$A$5:$DS$385,41,FALSE),"")</f>
        <v/>
      </c>
      <c r="FC51" s="37"/>
      <c r="FD51" s="37" t="str">
        <f>IF(VLOOKUP(CONCATENATE($EJ$6," ",FD$9),'-RÅDATA_KVARTAL-'!$A$5:$DS$385,41,FALSE)&gt;0,VLOOKUP(CONCATENATE($EJ$6," ",FD$9),'-RÅDATA_KVARTAL-'!$A$5:$DS$385,41,FALSE),"")</f>
        <v/>
      </c>
      <c r="FE51" s="37"/>
      <c r="FF51" s="37" t="str">
        <f>IF(VLOOKUP(CONCATENATE($EJ$6," ",FF$9),'-RÅDATA_KVARTAL-'!$A$5:$DS$385,41,FALSE)&gt;0,VLOOKUP(CONCATENATE($EJ$6," ",FF$9),'-RÅDATA_KVARTAL-'!$A$5:$DS$385,41,FALSE),"")</f>
        <v/>
      </c>
      <c r="FG51" s="37"/>
      <c r="FH51" s="37" t="str">
        <f>IF(VLOOKUP(CONCATENATE($EJ$6," ",FH$9),'-RÅDATA_KVARTAL-'!$A$5:$DS$385,41,FALSE)&gt;0,VLOOKUP(CONCATENATE($EJ$6," ",FH$9),'-RÅDATA_KVARTAL-'!$A$5:$DS$385,41,FALSE),"")</f>
        <v/>
      </c>
      <c r="FI51" s="147"/>
      <c r="FJ51" s="146"/>
      <c r="FK51" s="37" t="str">
        <f>IF(VLOOKUP(CONCATENATE($FK$6," ",FK$9),'-RÅDATA_KVARTAL-'!$A$5:$DS$385,41,FALSE)&gt;0,VLOOKUP(CONCATENATE($FK$6," ",FK$9),'-RÅDATA_KVARTAL-'!$A$5:$DS$385,41,FALSE),"")</f>
        <v/>
      </c>
      <c r="FL51" s="37"/>
      <c r="FM51" s="37" t="str">
        <f>IF(VLOOKUP(CONCATENATE($FK$6," ",FM$9),'-RÅDATA_KVARTAL-'!$A$5:$DS$385,41,FALSE)&gt;0,VLOOKUP(CONCATENATE($FK$6," ",FM$9),'-RÅDATA_KVARTAL-'!$A$5:$DS$385,41,FALSE),"")</f>
        <v/>
      </c>
      <c r="FN51" s="37"/>
      <c r="FO51" s="37" t="str">
        <f>IF(VLOOKUP(CONCATENATE($FK$6," ",FO$9),'-RÅDATA_KVARTAL-'!$A$5:$DS$385,41,FALSE)&gt;0,VLOOKUP(CONCATENATE($FK$6," ",FO$9),'-RÅDATA_KVARTAL-'!$A$5:$DS$385,41,FALSE),"")</f>
        <v/>
      </c>
      <c r="FP51" s="37"/>
      <c r="FQ51" s="37" t="str">
        <f>IF(VLOOKUP(CONCATENATE($FK$6," ",FQ$9),'-RÅDATA_KVARTAL-'!$A$5:$DS$385,41,FALSE)&gt;0,VLOOKUP(CONCATENATE($FK$6," ",FQ$9),'-RÅDATA_KVARTAL-'!$A$5:$DS$385,41,FALSE),"")</f>
        <v/>
      </c>
      <c r="FR51" s="37"/>
      <c r="FS51" s="37" t="str">
        <f>IF(VLOOKUP(CONCATENATE($FK$6," ",FS$9),'-RÅDATA_KVARTAL-'!$A$5:$DS$385,41,FALSE)&gt;0,VLOOKUP(CONCATENATE($FK$6," ",FS$9),'-RÅDATA_KVARTAL-'!$A$5:$DS$385,41,FALSE),"")</f>
        <v/>
      </c>
      <c r="FT51" s="37"/>
      <c r="FU51" s="37" t="str">
        <f>IF(VLOOKUP(CONCATENATE($FK$6," ",FU$9),'-RÅDATA_KVARTAL-'!$A$5:$DS$385,41,FALSE)&gt;0,VLOOKUP(CONCATENATE($FK$6," ",FU$9),'-RÅDATA_KVARTAL-'!$A$5:$DS$385,41,FALSE),"")</f>
        <v/>
      </c>
      <c r="FV51" s="37"/>
      <c r="FW51" s="37" t="str">
        <f>IF(VLOOKUP(CONCATENATE($FK$6," ",FW$9),'-RÅDATA_KVARTAL-'!$A$5:$DS$385,41,FALSE)&gt;0,VLOOKUP(CONCATENATE($FK$6," ",FW$9),'-RÅDATA_KVARTAL-'!$A$5:$DS$385,41,FALSE),"")</f>
        <v/>
      </c>
      <c r="FX51" s="37"/>
      <c r="FY51" s="37" t="str">
        <f>IF(VLOOKUP(CONCATENATE($FK$6," ",FY$9),'-RÅDATA_KVARTAL-'!$A$5:$DS$385,41,FALSE)&gt;0,VLOOKUP(CONCATENATE($FK$6," ",FY$9),'-RÅDATA_KVARTAL-'!$A$5:$DS$385,41,FALSE),"")</f>
        <v/>
      </c>
      <c r="FZ51" s="37"/>
      <c r="GA51" s="37" t="str">
        <f>IF(VLOOKUP(CONCATENATE($FK$6," ",GA$9),'-RÅDATA_KVARTAL-'!$A$5:$DS$385,41,FALSE)&gt;0,VLOOKUP(CONCATENATE($FK$6," ",GA$9),'-RÅDATA_KVARTAL-'!$A$5:$DS$385,41,FALSE),"")</f>
        <v/>
      </c>
      <c r="GB51" s="37"/>
      <c r="GC51" s="37" t="str">
        <f>IF(VLOOKUP(CONCATENATE($FK$6," ",GC$9),'-RÅDATA_KVARTAL-'!$A$5:$DS$385,41,FALSE)&gt;0,VLOOKUP(CONCATENATE($FK$6," ",GC$9),'-RÅDATA_KVARTAL-'!$A$5:$DS$385,41,FALSE),"")</f>
        <v/>
      </c>
      <c r="GD51" s="37"/>
      <c r="GE51" s="37" t="str">
        <f>IF(VLOOKUP(CONCATENATE($FK$6," ",GE$9),'-RÅDATA_KVARTAL-'!$A$5:$DS$385,41,FALSE)&gt;0,VLOOKUP(CONCATENATE($FK$6," ",GE$9),'-RÅDATA_KVARTAL-'!$A$5:$DS$385,41,FALSE),"")</f>
        <v/>
      </c>
      <c r="GF51" s="37"/>
      <c r="GG51" s="37" t="str">
        <f>IF(VLOOKUP(CONCATENATE($FK$6," ",GG$9),'-RÅDATA_KVARTAL-'!$A$5:$DS$385,41,FALSE)&gt;0,VLOOKUP(CONCATENATE($FK$6," ",GG$9),'-RÅDATA_KVARTAL-'!$A$5:$DS$385,41,FALSE),"")</f>
        <v/>
      </c>
      <c r="GH51" s="37"/>
      <c r="GI51" s="37" t="str">
        <f>IF(VLOOKUP(CONCATENATE($FK$6," ",GI$9),'-RÅDATA_KVARTAL-'!$A$5:$DS$385,41,FALSE)&gt;0,VLOOKUP(CONCATENATE($FK$6," ",GI$9),'-RÅDATA_KVARTAL-'!$A$5:$DS$385,41,FALSE),"")</f>
        <v/>
      </c>
      <c r="GJ51" s="147"/>
      <c r="GK51" s="146"/>
      <c r="GL51" s="37" t="str">
        <f>IF(VLOOKUP(CONCATENATE($GL$6," ",GL$9),'-RÅDATA_KVARTAL-'!$A$5:$DS$385,41,FALSE)&gt;0,VLOOKUP(CONCATENATE($GL$6," ",GL$9),'-RÅDATA_KVARTAL-'!$A$5:$DS$385,41,FALSE),"")</f>
        <v/>
      </c>
      <c r="GM51" s="37"/>
      <c r="GN51" s="37" t="str">
        <f>IF(VLOOKUP(CONCATENATE($GL$6," ",GN$9),'-RÅDATA_KVARTAL-'!$A$5:$DS$385,41,FALSE)&gt;0,VLOOKUP(CONCATENATE($GL$6," ",GN$9),'-RÅDATA_KVARTAL-'!$A$5:$DS$385,41,FALSE),"")</f>
        <v/>
      </c>
      <c r="GO51" s="37"/>
      <c r="GP51" s="37" t="str">
        <f>IF(VLOOKUP(CONCATENATE($GL$6," ",GP$9),'-RÅDATA_KVARTAL-'!$A$5:$DS$385,41,FALSE)&gt;0,VLOOKUP(CONCATENATE($GL$6," ",GP$9),'-RÅDATA_KVARTAL-'!$A$5:$DS$385,41,FALSE),"")</f>
        <v/>
      </c>
      <c r="GQ51" s="37"/>
      <c r="GR51" s="37" t="str">
        <f>IF(VLOOKUP(CONCATENATE($GL$6," ",GR$9),'-RÅDATA_KVARTAL-'!$A$5:$DS$385,41,FALSE)&gt;0,VLOOKUP(CONCATENATE($GL$6," ",GR$9),'-RÅDATA_KVARTAL-'!$A$5:$DS$385,41,FALSE),"")</f>
        <v/>
      </c>
      <c r="GS51" s="37"/>
      <c r="GT51" s="37" t="str">
        <f>IF(VLOOKUP(CONCATENATE($GL$6," ",GT$9),'-RÅDATA_KVARTAL-'!$A$5:$DS$385,41,FALSE)&gt;0,VLOOKUP(CONCATENATE($GL$6," ",GT$9),'-RÅDATA_KVARTAL-'!$A$5:$DS$385,41,FALSE),"")</f>
        <v/>
      </c>
      <c r="GU51" s="37"/>
      <c r="GV51" s="37" t="str">
        <f>IF(VLOOKUP(CONCATENATE($GL$6," ",GV$9),'-RÅDATA_KVARTAL-'!$A$5:$DS$385,41,FALSE)&gt;0,VLOOKUP(CONCATENATE($GL$6," ",GV$9),'-RÅDATA_KVARTAL-'!$A$5:$DS$385,41,FALSE),"")</f>
        <v/>
      </c>
      <c r="GW51" s="37"/>
      <c r="GX51" s="37" t="str">
        <f>IF(VLOOKUP(CONCATENATE($GL$6," ",GX$9),'-RÅDATA_KVARTAL-'!$A$5:$DS$385,41,FALSE)&gt;0,VLOOKUP(CONCATENATE($GL$6," ",GX$9),'-RÅDATA_KVARTAL-'!$A$5:$DS$385,41,FALSE),"")</f>
        <v/>
      </c>
      <c r="GY51" s="37"/>
      <c r="GZ51" s="37" t="str">
        <f>IF(VLOOKUP(CONCATENATE($GL$6," ",GZ$9),'-RÅDATA_KVARTAL-'!$A$5:$DS$385,41,FALSE)&gt;0,VLOOKUP(CONCATENATE($GL$6," ",GZ$9),'-RÅDATA_KVARTAL-'!$A$5:$DS$385,41,FALSE),"")</f>
        <v/>
      </c>
      <c r="HA51" s="37"/>
      <c r="HB51" s="37" t="str">
        <f>IF(VLOOKUP(CONCATENATE($GL$6," ",HB$9),'-RÅDATA_KVARTAL-'!$A$5:$DS$385,41,FALSE)&gt;0,VLOOKUP(CONCATENATE($GL$6," ",HB$9),'-RÅDATA_KVARTAL-'!$A$5:$DS$385,41,FALSE),"")</f>
        <v/>
      </c>
      <c r="HC51" s="37"/>
      <c r="HD51" s="37" t="str">
        <f>IF(VLOOKUP(CONCATENATE($GL$6," ",HD$9),'-RÅDATA_KVARTAL-'!$A$5:$DS$385,41,FALSE)&gt;0,VLOOKUP(CONCATENATE($GL$6," ",HD$9),'-RÅDATA_KVARTAL-'!$A$5:$DS$385,41,FALSE),"")</f>
        <v/>
      </c>
      <c r="HE51" s="37"/>
      <c r="HF51" s="37" t="str">
        <f>IF(VLOOKUP(CONCATENATE($GL$6," ",HF$9),'-RÅDATA_KVARTAL-'!$A$5:$DS$385,41,FALSE)&gt;0,VLOOKUP(CONCATENATE($GL$6," ",HF$9),'-RÅDATA_KVARTAL-'!$A$5:$DS$385,41,FALSE),"")</f>
        <v/>
      </c>
      <c r="HG51" s="37"/>
      <c r="HH51" s="37" t="str">
        <f>IF(VLOOKUP(CONCATENATE($GL$6," ",HH$9),'-RÅDATA_KVARTAL-'!$A$5:$DS$385,41,FALSE)&gt;0,VLOOKUP(CONCATENATE($GL$6," ",HH$9),'-RÅDATA_KVARTAL-'!$A$5:$DS$385,41,FALSE),"")</f>
        <v/>
      </c>
      <c r="HI51" s="37"/>
      <c r="HJ51" s="37" t="str">
        <f>IF(VLOOKUP(CONCATENATE($GL$6," ",HJ$9),'-RÅDATA_KVARTAL-'!$A$5:$DS$385,41,FALSE)&gt;0,VLOOKUP(CONCATENATE($GL$6," ",HJ$9),'-RÅDATA_KVARTAL-'!$A$5:$DS$385,41,FALSE),"")</f>
        <v/>
      </c>
      <c r="HK51" s="147"/>
      <c r="HL51" s="148"/>
      <c r="HM51" s="103" t="s">
        <v>358</v>
      </c>
      <c r="HN51" s="15"/>
    </row>
    <row r="52" spans="2:222" ht="10.5" customHeight="1" x14ac:dyDescent="0.2">
      <c r="B52" s="248">
        <v>3</v>
      </c>
      <c r="C52" s="195"/>
      <c r="D52" s="92" t="s">
        <v>69</v>
      </c>
      <c r="E52" s="156">
        <f>IF(VLOOKUP(CONCATENATE($E$6," ",E$9),'-RÅDATA_KVARTAL-'!$A$5:$DS$385,45,FALSE)&gt;0,VLOOKUP(CONCATENATE($E$6," ",E$9),'-RÅDATA_KVARTAL-'!$A$5:$DS$385,45,FALSE),"")</f>
        <v>67.745902735074722</v>
      </c>
      <c r="F52" s="156"/>
      <c r="G52" s="156">
        <f>IF(VLOOKUP(CONCATENATE($E$6," ",G$9),'-RÅDATA_KVARTAL-'!$A$5:$DS$385,45,FALSE)&gt;0,VLOOKUP(CONCATENATE($E$6," ",G$9),'-RÅDATA_KVARTAL-'!$A$5:$DS$385,45,FALSE),"")</f>
        <v>69.974249429390767</v>
      </c>
      <c r="H52" s="156"/>
      <c r="I52" s="156">
        <f>IF(VLOOKUP(CONCATENATE($E$6," ",I$9),'-RÅDATA_KVARTAL-'!$A$5:$DS$385,45,FALSE)&gt;0,VLOOKUP(CONCATENATE($E$6," ",I$9),'-RÅDATA_KVARTAL-'!$A$5:$DS$385,45,FALSE),"")</f>
        <v>74.141963557247763</v>
      </c>
      <c r="J52" s="156"/>
      <c r="K52" s="156">
        <f>IF(VLOOKUP(CONCATENATE($E$6," ",K$9),'-RÅDATA_KVARTAL-'!$A$5:$DS$385,45,FALSE)&gt;0,VLOOKUP(CONCATENATE($E$6," ",K$9),'-RÅDATA_KVARTAL-'!$A$5:$DS$385,45,FALSE),"")</f>
        <v>72.987062612588034</v>
      </c>
      <c r="L52" s="156"/>
      <c r="M52" s="156">
        <f>IF(VLOOKUP(CONCATENATE($E$6," ",M$9),'-RÅDATA_KVARTAL-'!$A$5:$DS$385,45,FALSE)&gt;0,VLOOKUP(CONCATENATE($E$6," ",M$9),'-RÅDATA_KVARTAL-'!$A$5:$DS$385,45,FALSE),"")</f>
        <v>70.691635722490858</v>
      </c>
      <c r="N52" s="156"/>
      <c r="O52" s="156">
        <f>IF(VLOOKUP(CONCATENATE($E$6," ",O$9),'-RÅDATA_KVARTAL-'!$A$5:$DS$385,45,FALSE)&gt;0,VLOOKUP(CONCATENATE($E$6," ",O$9),'-RÅDATA_KVARTAL-'!$A$5:$DS$385,45,FALSE),"")</f>
        <v>70.701614737320909</v>
      </c>
      <c r="P52" s="156"/>
      <c r="Q52" s="156">
        <f>IF(VLOOKUP(CONCATENATE($E$6," ",Q$9),'-RÅDATA_KVARTAL-'!$A$5:$DS$385,45,FALSE)&gt;0,VLOOKUP(CONCATENATE($E$6," ",Q$9),'-RÅDATA_KVARTAL-'!$A$5:$DS$385,45,FALSE),"")</f>
        <v>76.488337008239526</v>
      </c>
      <c r="R52" s="156"/>
      <c r="S52" s="156">
        <f>IF(VLOOKUP(CONCATENATE($E$6," ",S$9),'-RÅDATA_KVARTAL-'!$A$5:$DS$385,45,FALSE)&gt;0,VLOOKUP(CONCATENATE($E$6," ",S$9),'-RÅDATA_KVARTAL-'!$A$5:$DS$385,45,FALSE),"")</f>
        <v>73.946134262360985</v>
      </c>
      <c r="T52" s="156"/>
      <c r="U52" s="156">
        <f>IF(VLOOKUP(CONCATENATE($E$6," ",U$9),'-RÅDATA_KVARTAL-'!$A$5:$DS$385,45,FALSE)&gt;0,VLOOKUP(CONCATENATE($E$6," ",U$9),'-RÅDATA_KVARTAL-'!$A$5:$DS$385,45,FALSE),"")</f>
        <v>72.835061313987168</v>
      </c>
      <c r="V52" s="156"/>
      <c r="W52" s="156">
        <f>IF(VLOOKUP(CONCATENATE($E$6," ",W$9),'-RÅDATA_KVARTAL-'!$A$5:$DS$385,45,FALSE)&gt;0,VLOOKUP(CONCATENATE($E$6," ",W$9),'-RÅDATA_KVARTAL-'!$A$5:$DS$385,45,FALSE),"")</f>
        <v>67.346199617115957</v>
      </c>
      <c r="X52" s="156"/>
      <c r="Y52" s="156">
        <f>IF(VLOOKUP(CONCATENATE($E$6," ",Y$9),'-RÅDATA_KVARTAL-'!$A$5:$DS$385,45,FALSE)&gt;0,VLOOKUP(CONCATENATE($E$6," ",Y$9),'-RÅDATA_KVARTAL-'!$A$5:$DS$385,45,FALSE),"")</f>
        <v>72.24333575914396</v>
      </c>
      <c r="Z52" s="156"/>
      <c r="AA52" s="156">
        <f>IF(VLOOKUP(CONCATENATE($E$6," ",AA$9),'-RÅDATA_KVARTAL-'!$A$5:$DS$385,45,FALSE)&gt;0,VLOOKUP(CONCATENATE($E$6," ",AA$9),'-RÅDATA_KVARTAL-'!$A$5:$DS$385,45,FALSE),"")</f>
        <v>76.053527721613278</v>
      </c>
      <c r="AB52" s="156"/>
      <c r="AC52" s="156">
        <f>IF(VLOOKUP(CONCATENATE($E$6," ",AC$9),'-RÅDATA_KVARTAL-'!$A$5:$DS$385,45,FALSE)&gt;0,VLOOKUP(CONCATENATE($E$6," ",AC$9),'-RÅDATA_KVARTAL-'!$A$5:$DS$385,45,FALSE),"")</f>
        <v>72.071891752964206</v>
      </c>
      <c r="AD52" s="118"/>
      <c r="AE52" s="106"/>
      <c r="AF52" s="156">
        <f>IF(VLOOKUP(CONCATENATE($AF$6," ",AF$9),'-RÅDATA_KVARTAL-'!$A$5:$DS$385,45,FALSE)&gt;0,VLOOKUP(CONCATENATE($AF$6," ",AF$9),'-RÅDATA_KVARTAL-'!$A$5:$DS$385,45,FALSE),"")</f>
        <v>72.248922360402318</v>
      </c>
      <c r="AG52" s="156"/>
      <c r="AH52" s="156">
        <f>IF(VLOOKUP(CONCATENATE($AF$6," ",AH$9),'-RÅDATA_KVARTAL-'!$A$5:$DS$385,45,FALSE)&gt;0,VLOOKUP(CONCATENATE($AF$6," ",AH$9),'-RÅDATA_KVARTAL-'!$A$5:$DS$385,45,FALSE),"")</f>
        <v>77.683547370971652</v>
      </c>
      <c r="AI52" s="156"/>
      <c r="AJ52" s="156">
        <f>IF(VLOOKUP(CONCATENATE($AF$6," ",AJ$9),'-RÅDATA_KVARTAL-'!$A$5:$DS$385,45,FALSE)&gt;0,VLOOKUP(CONCATENATE($AF$6," ",AJ$9),'-RÅDATA_KVARTAL-'!$A$5:$DS$385,45,FALSE),"")</f>
        <v>77.014270032930838</v>
      </c>
      <c r="AK52" s="156"/>
      <c r="AL52" s="156">
        <f>IF(VLOOKUP(CONCATENATE($AF$6," ",AL$9),'-RÅDATA_KVARTAL-'!$A$5:$DS$385,45,FALSE)&gt;0,VLOOKUP(CONCATENATE($AF$6," ",AL$9),'-RÅDATA_KVARTAL-'!$A$5:$DS$385,45,FALSE),"")</f>
        <v>75.77535840218259</v>
      </c>
      <c r="AM52" s="156"/>
      <c r="AN52" s="156">
        <f>IF(VLOOKUP(CONCATENATE($AF$6," ",AN$9),'-RÅDATA_KVARTAL-'!$A$5:$DS$385,45,FALSE)&gt;0,VLOOKUP(CONCATENATE($AF$6," ",AN$9),'-RÅDATA_KVARTAL-'!$A$5:$DS$385,45,FALSE),"")</f>
        <v>69.893830276932206</v>
      </c>
      <c r="AO52" s="156"/>
      <c r="AP52" s="156">
        <f>IF(VLOOKUP(CONCATENATE($AF$6," ",AP$9),'-RÅDATA_KVARTAL-'!$A$5:$DS$385,45,FALSE)&gt;0,VLOOKUP(CONCATENATE($AF$6," ",AP$9),'-RÅDATA_KVARTAL-'!$A$5:$DS$385,45,FALSE),"")</f>
        <v>69.061949693799775</v>
      </c>
      <c r="AQ52" s="156"/>
      <c r="AR52" s="156">
        <f>IF(VLOOKUP(CONCATENATE($AF$6," ",AR$9),'-RÅDATA_KVARTAL-'!$A$5:$DS$385,45,FALSE)&gt;0,VLOOKUP(CONCATENATE($AF$6," ",AR$9),'-RÅDATA_KVARTAL-'!$A$5:$DS$385,45,FALSE),"")</f>
        <v>66.412046543463376</v>
      </c>
      <c r="AS52" s="156"/>
      <c r="AT52" s="156">
        <f>IF(VLOOKUP(CONCATENATE($AF$6," ",AT$9),'-RÅDATA_KVARTAL-'!$A$5:$DS$385,45,FALSE)&gt;0,VLOOKUP(CONCATENATE($AF$6," ",AT$9),'-RÅDATA_KVARTAL-'!$A$5:$DS$385,45,FALSE),"")</f>
        <v>66.743119266055047</v>
      </c>
      <c r="AU52" s="156"/>
      <c r="AV52" s="156">
        <f>IF(VLOOKUP(CONCATENATE($AF$6," ",AV$9),'-RÅDATA_KVARTAL-'!$A$5:$DS$385,45,FALSE)&gt;0,VLOOKUP(CONCATENATE($AF$6," ",AV$9),'-RÅDATA_KVARTAL-'!$A$5:$DS$385,45,FALSE),"")</f>
        <v>71.020297164330387</v>
      </c>
      <c r="AW52" s="156"/>
      <c r="AX52" s="156">
        <f>IF(VLOOKUP(CONCATENATE($AF$6," ",AX$9),'-RÅDATA_KVARTAL-'!$A$5:$DS$385,45,FALSE)&gt;0,VLOOKUP(CONCATENATE($AF$6," ",AX$9),'-RÅDATA_KVARTAL-'!$A$5:$DS$385,45,FALSE),"")</f>
        <v>72.137084202700436</v>
      </c>
      <c r="AY52" s="156"/>
      <c r="AZ52" s="156">
        <f>IF(VLOOKUP(CONCATENATE($AF$6," ",AZ$9),'-RÅDATA_KVARTAL-'!$A$5:$DS$385,45,FALSE)&gt;0,VLOOKUP(CONCATENATE($AF$6," ",AZ$9),'-RÅDATA_KVARTAL-'!$A$5:$DS$385,45,FALSE),"")</f>
        <v>70.39741502137187</v>
      </c>
      <c r="BA52" s="156"/>
      <c r="BB52" s="156">
        <f>IF(VLOOKUP(CONCATENATE($AF$6," ",BB$9),'-RÅDATA_KVARTAL-'!$A$5:$DS$385,45,FALSE)&gt;0,VLOOKUP(CONCATENATE($AF$6," ",BB$9),'-RÅDATA_KVARTAL-'!$A$5:$DS$385,45,FALSE),"")</f>
        <v>73.8158488296326</v>
      </c>
      <c r="BC52" s="156"/>
      <c r="BD52" s="156">
        <f>IF(VLOOKUP(CONCATENATE($AF$6," ",BD$9),'-RÅDATA_KVARTAL-'!$A$5:$DS$385,45,FALSE)&gt;0,VLOOKUP(CONCATENATE($AF$6," ",BD$9),'-RÅDATA_KVARTAL-'!$A$5:$DS$385,45,FALSE),"")</f>
        <v>71.881428680273956</v>
      </c>
      <c r="BE52" s="118"/>
      <c r="BF52" s="106"/>
      <c r="BG52" s="156">
        <f>IF(VLOOKUP(CONCATENATE($BG$6," ",BG$9),'-RÅDATA_KVARTAL-'!$A$5:$DS$385,45,FALSE)&gt;0,VLOOKUP(CONCATENATE($BG$6," ",BG$9),'-RÅDATA_KVARTAL-'!$A$5:$DS$385,45,FALSE),"")</f>
        <v>73.232532617973419</v>
      </c>
      <c r="BH52" s="156"/>
      <c r="BI52" s="156">
        <f>IF(VLOOKUP(CONCATENATE($BG$6," ",BI$9),'-RÅDATA_KVARTAL-'!$A$5:$DS$385,45,FALSE)&gt;0,VLOOKUP(CONCATENATE($BG$6," ",BI$9),'-RÅDATA_KVARTAL-'!$A$5:$DS$385,45,FALSE),"")</f>
        <v>72.815816637111936</v>
      </c>
      <c r="BJ52" s="156"/>
      <c r="BK52" s="156">
        <f>IF(VLOOKUP(CONCATENATE($BG$6," ",BK$9),'-RÅDATA_KVARTAL-'!$A$5:$DS$385,45,FALSE)&gt;0,VLOOKUP(CONCATENATE($BG$6," ",BK$9),'-RÅDATA_KVARTAL-'!$A$5:$DS$385,45,FALSE),"")</f>
        <v>74.189056159811756</v>
      </c>
      <c r="BL52" s="156"/>
      <c r="BM52" s="156">
        <f>IF(VLOOKUP(CONCATENATE($BG$6," ",BM$9),'-RÅDATA_KVARTAL-'!$A$5:$DS$385,45,FALSE)&gt;0,VLOOKUP(CONCATENATE($BG$6," ",BM$9),'-RÅDATA_KVARTAL-'!$A$5:$DS$385,45,FALSE),"")</f>
        <v>71.54374903095767</v>
      </c>
      <c r="BN52" s="156"/>
      <c r="BO52" s="156">
        <f>IF(VLOOKUP(CONCATENATE($BG$6," ",BO$9),'-RÅDATA_KVARTAL-'!$A$5:$DS$385,45,FALSE)&gt;0,VLOOKUP(CONCATENATE($BG$6," ",BO$9),'-RÅDATA_KVARTAL-'!$A$5:$DS$385,45,FALSE),"")</f>
        <v>74.187479888116044</v>
      </c>
      <c r="BP52" s="156"/>
      <c r="BQ52" s="156">
        <f>IF(VLOOKUP(CONCATENATE($BG$6," ",BQ$9),'-RÅDATA_KVARTAL-'!$A$5:$DS$385,45,FALSE)&gt;0,VLOOKUP(CONCATENATE($BG$6," ",BQ$9),'-RÅDATA_KVARTAL-'!$A$5:$DS$385,45,FALSE),"")</f>
        <v>73.325125679696313</v>
      </c>
      <c r="BR52" s="156"/>
      <c r="BS52" s="156">
        <f>IF(VLOOKUP(CONCATENATE($BG$6," ",BS$9),'-RÅDATA_KVARTAL-'!$A$5:$DS$385,45,FALSE)&gt;0,VLOOKUP(CONCATENATE($BG$6," ",BS$9),'-RÅDATA_KVARTAL-'!$A$5:$DS$385,45,FALSE),"")</f>
        <v>74.288691191792893</v>
      </c>
      <c r="BT52" s="156"/>
      <c r="BU52" s="156">
        <f>IF(VLOOKUP(CONCATENATE($BG$6," ",BU$9),'-RÅDATA_KVARTAL-'!$A$5:$DS$385,45,FALSE)&gt;0,VLOOKUP(CONCATENATE($BG$6," ",BU$9),'-RÅDATA_KVARTAL-'!$A$5:$DS$385,45,FALSE),"")</f>
        <v>71.898469920313659</v>
      </c>
      <c r="BV52" s="156"/>
      <c r="BW52" s="156">
        <f>IF(VLOOKUP(CONCATENATE($BG$6," ",BW$9),'-RÅDATA_KVARTAL-'!$A$5:$DS$385,45,FALSE)&gt;0,VLOOKUP(CONCATENATE($BG$6," ",BW$9),'-RÅDATA_KVARTAL-'!$A$5:$DS$385,45,FALSE),"")</f>
        <v>73.745479764204688</v>
      </c>
      <c r="BX52" s="156"/>
      <c r="BY52" s="156">
        <f>IF(VLOOKUP(CONCATENATE($BG$6," ",BY$9),'-RÅDATA_KVARTAL-'!$A$5:$DS$385,45,FALSE)&gt;0,VLOOKUP(CONCATENATE($BG$6," ",BY$9),'-RÅDATA_KVARTAL-'!$A$5:$DS$385,45,FALSE),"")</f>
        <v>73.149928511561399</v>
      </c>
      <c r="BZ52" s="156"/>
      <c r="CA52" s="156">
        <f>IF(VLOOKUP(CONCATENATE($BG$6," ",CA$9),'-RÅDATA_KVARTAL-'!$A$5:$DS$385,45,FALSE)&gt;0,VLOOKUP(CONCATENATE($BG$6," ",CA$9),'-RÅDATA_KVARTAL-'!$A$5:$DS$385,45,FALSE),"")</f>
        <v>68.704374904283014</v>
      </c>
      <c r="CB52" s="156"/>
      <c r="CC52" s="156">
        <f>IF(VLOOKUP(CONCATENATE($BG$6," ",CC$9),'-RÅDATA_KVARTAL-'!$A$5:$DS$385,45,FALSE)&gt;0,VLOOKUP(CONCATENATE($BG$6," ",CC$9),'-RÅDATA_KVARTAL-'!$A$5:$DS$385,45,FALSE),"")</f>
        <v>73.511867930599223</v>
      </c>
      <c r="CD52" s="156"/>
      <c r="CE52" s="156">
        <f>IF(VLOOKUP(CONCATENATE($BG$6," ",CE$9),'-RÅDATA_KVARTAL-'!$A$5:$DS$385,45,FALSE)&gt;0,VLOOKUP(CONCATENATE($BG$6," ",CE$9),'-RÅDATA_KVARTAL-'!$A$5:$DS$385,45,FALSE),"")</f>
        <v>72.894758414555454</v>
      </c>
      <c r="CF52" s="118"/>
      <c r="CG52" s="106"/>
      <c r="CH52" s="156">
        <f>IF(VLOOKUP(CONCATENATE($CH$6," ",CH$9),'-RÅDATA_KVARTAL-'!$A$5:$DS$385,45,FALSE)&gt;0,VLOOKUP(CONCATENATE($CH$6," ",CH$9),'-RÅDATA_KVARTAL-'!$A$5:$DS$385,45,FALSE),"")</f>
        <v>70.319141095250956</v>
      </c>
      <c r="CI52" s="156"/>
      <c r="CJ52" s="156">
        <f>IF(VLOOKUP(CONCATENATE($CH$6," ",CJ$9),'-RÅDATA_KVARTAL-'!$A$5:$DS$385,45,FALSE)&gt;0,VLOOKUP(CONCATENATE($CH$6," ",CJ$9),'-RÅDATA_KVARTAL-'!$A$5:$DS$385,45,FALSE),"")</f>
        <v>75.667862581627659</v>
      </c>
      <c r="CK52" s="156"/>
      <c r="CL52" s="156">
        <f>IF(VLOOKUP(CONCATENATE($CH$6," ",CL$9),'-RÅDATA_KVARTAL-'!$A$5:$DS$385,45,FALSE)&gt;0,VLOOKUP(CONCATENATE($CH$6," ",CL$9),'-RÅDATA_KVARTAL-'!$A$5:$DS$385,45,FALSE),"")</f>
        <v>71.647846702840098</v>
      </c>
      <c r="CM52" s="156"/>
      <c r="CN52" s="156">
        <f>IF(VLOOKUP(CONCATENATE($CH$6," ",CN$9),'-RÅDATA_KVARTAL-'!$A$5:$DS$385,45,FALSE)&gt;0,VLOOKUP(CONCATENATE($CH$6," ",CN$9),'-RÅDATA_KVARTAL-'!$A$5:$DS$385,45,FALSE),"")</f>
        <v>72.603012078135094</v>
      </c>
      <c r="CO52" s="156"/>
      <c r="CP52" s="156">
        <f>IF(VLOOKUP(CONCATENATE($CH$6," ",CP$9),'-RÅDATA_KVARTAL-'!$A$5:$DS$385,45,FALSE)&gt;0,VLOOKUP(CONCATENATE($CH$6," ",CP$9),'-RÅDATA_KVARTAL-'!$A$5:$DS$385,45,FALSE),"")</f>
        <v>73.646332271633156</v>
      </c>
      <c r="CQ52" s="156"/>
      <c r="CR52" s="156">
        <f>IF(VLOOKUP(CONCATENATE($CH$6," ",CR$9),'-RÅDATA_KVARTAL-'!$A$5:$DS$385,45,FALSE)&gt;0,VLOOKUP(CONCATENATE($CH$6," ",CR$9),'-RÅDATA_KVARTAL-'!$A$5:$DS$385,45,FALSE),"")</f>
        <v>72.974488365573308</v>
      </c>
      <c r="CS52" s="156"/>
      <c r="CT52" s="156">
        <f>IF(VLOOKUP(CONCATENATE($CH$6," ",CT$9),'-RÅDATA_KVARTAL-'!$A$5:$DS$385,45,FALSE)&gt;0,VLOOKUP(CONCATENATE($CH$6," ",CT$9),'-RÅDATA_KVARTAL-'!$A$5:$DS$385,45,FALSE),"")</f>
        <v>77.975741239892187</v>
      </c>
      <c r="CU52" s="156"/>
      <c r="CV52" s="156">
        <f>IF(VLOOKUP(CONCATENATE($CH$6," ",CV$9),'-RÅDATA_KVARTAL-'!$A$5:$DS$385,45,FALSE)&gt;0,VLOOKUP(CONCATENATE($CH$6," ",CV$9),'-RÅDATA_KVARTAL-'!$A$5:$DS$385,45,FALSE),"")</f>
        <v>77.205389711903521</v>
      </c>
      <c r="CW52" s="156"/>
      <c r="CX52" s="156">
        <f>IF(VLOOKUP(CONCATENATE($CH$6," ",CX$9),'-RÅDATA_KVARTAL-'!$A$5:$DS$385,45,FALSE)&gt;0,VLOOKUP(CONCATENATE($CH$6," ",CX$9),'-RÅDATA_KVARTAL-'!$A$5:$DS$385,45,FALSE),"")</f>
        <v>74.043265326212676</v>
      </c>
      <c r="CY52" s="156"/>
      <c r="CZ52" s="156">
        <f>IF(VLOOKUP(CONCATENATE($CH$6," ",CZ$9),'-RÅDATA_KVARTAL-'!$A$5:$DS$385,45,FALSE)&gt;0,VLOOKUP(CONCATENATE($CH$6," ",CZ$9),'-RÅDATA_KVARTAL-'!$A$5:$DS$385,45,FALSE),"")</f>
        <v>66.987101484546116</v>
      </c>
      <c r="DA52" s="156"/>
      <c r="DB52" s="156">
        <f>IF(VLOOKUP(CONCATENATE($CH$6," ",DB$9),'-RÅDATA_KVARTAL-'!$A$5:$DS$385,45,FALSE)&gt;0,VLOOKUP(CONCATENATE($CH$6," ",DB$9),'-RÅDATA_KVARTAL-'!$A$5:$DS$385,45,FALSE),"")</f>
        <v>64.384563030929399</v>
      </c>
      <c r="DC52" s="156"/>
      <c r="DD52" s="156">
        <f>IF(VLOOKUP(CONCATENATE($CH$6," ",DD$9),'-RÅDATA_KVARTAL-'!$A$5:$DS$385,45,FALSE)&gt;0,VLOOKUP(CONCATENATE($CH$6," ",DD$9),'-RÅDATA_KVARTAL-'!$A$5:$DS$385,45,FALSE),"")</f>
        <v>71.240092671625405</v>
      </c>
      <c r="DE52" s="156"/>
      <c r="DF52" s="156">
        <f>IF(VLOOKUP(CONCATENATE($CH$6," ",DF$9),'-RÅDATA_KVARTAL-'!$A$5:$DS$385,45,FALSE)&gt;0,VLOOKUP(CONCATENATE($CH$6," ",DF$9),'-RÅDATA_KVARTAL-'!$A$5:$DS$385,45,FALSE),"")</f>
        <v>72.342656033546746</v>
      </c>
      <c r="DG52" s="118"/>
      <c r="DH52" s="106"/>
      <c r="DI52" s="156">
        <f>IF(VLOOKUP(CONCATENATE($DI$6," ",DI$9),'-RÅDATA_KVARTAL-'!$A$5:$DS$385,45,FALSE)&gt;0,VLOOKUP(CONCATENATE($DI$6," ",DI$9),'-RÅDATA_KVARTAL-'!$A$5:$DS$385,45,FALSE),"")</f>
        <v>72.869912057282903</v>
      </c>
      <c r="DJ52" s="156"/>
      <c r="DK52" s="156">
        <f>IF(VLOOKUP(CONCATENATE($DI$6," ",DK$9),'-RÅDATA_KVARTAL-'!$A$5:$DS$385,45,FALSE)&gt;0,VLOOKUP(CONCATENATE($DI$6," ",DK$9),'-RÅDATA_KVARTAL-'!$A$5:$DS$385,45,FALSE),"")</f>
        <v>73.552103424907472</v>
      </c>
      <c r="DL52" s="156"/>
      <c r="DM52" s="156">
        <f>IF(VLOOKUP(CONCATENATE($DI$6," ",DM$9),'-RÅDATA_KVARTAL-'!$A$5:$DS$385,45,FALSE)&gt;0,VLOOKUP(CONCATENATE($DI$6," ",DM$9),'-RÅDATA_KVARTAL-'!$A$5:$DS$385,45,FALSE),"")</f>
        <v>72.884813807335149</v>
      </c>
      <c r="DN52" s="156"/>
      <c r="DO52" s="156">
        <f>IF(VLOOKUP(CONCATENATE($DI$6," ",DO$9),'-RÅDATA_KVARTAL-'!$A$5:$DS$385,45,FALSE)&gt;0,VLOOKUP(CONCATENATE($DI$6," ",DO$9),'-RÅDATA_KVARTAL-'!$A$5:$DS$385,45,FALSE),"")</f>
        <v>68.863155273315897</v>
      </c>
      <c r="DP52" s="156"/>
      <c r="DQ52" s="156">
        <f>IF(VLOOKUP(CONCATENATE($DI$6," ",DQ$9),'-RÅDATA_KVARTAL-'!$A$5:$DS$385,45,FALSE)&gt;0,VLOOKUP(CONCATENATE($DI$6," ",DQ$9),'-RÅDATA_KVARTAL-'!$A$5:$DS$385,45,FALSE),"")</f>
        <v>68.49262776160711</v>
      </c>
      <c r="DR52" s="156"/>
      <c r="DS52" s="156">
        <f>IF(VLOOKUP(CONCATENATE($DI$6," ",DS$9),'-RÅDATA_KVARTAL-'!$A$5:$DS$385,45,FALSE)&gt;0,VLOOKUP(CONCATENATE($DI$6," ",DS$9),'-RÅDATA_KVARTAL-'!$A$5:$DS$385,45,FALSE),"")</f>
        <v>69.448193132403659</v>
      </c>
      <c r="DT52" s="156"/>
      <c r="DU52" s="156" t="str">
        <f>IF(VLOOKUP(CONCATENATE($DI$6," ",DU$9),'-RÅDATA_KVARTAL-'!$A$5:$DS$385,45,FALSE)&gt;0,VLOOKUP(CONCATENATE($DI$6," ",DU$9),'-RÅDATA_KVARTAL-'!$A$5:$DS$385,45,FALSE),"")</f>
        <v/>
      </c>
      <c r="DV52" s="156"/>
      <c r="DW52" s="156" t="str">
        <f>IF(VLOOKUP(CONCATENATE($DI$6," ",DW$9),'-RÅDATA_KVARTAL-'!$A$5:$DS$385,45,FALSE)&gt;0,VLOOKUP(CONCATENATE($DI$6," ",DW$9),'-RÅDATA_KVARTAL-'!$A$5:$DS$385,45,FALSE),"")</f>
        <v/>
      </c>
      <c r="DX52" s="156"/>
      <c r="DY52" s="156" t="str">
        <f>IF(VLOOKUP(CONCATENATE($DI$6," ",DY$9),'-RÅDATA_KVARTAL-'!$A$5:$DS$385,45,FALSE)&gt;0,VLOOKUP(CONCATENATE($DI$6," ",DY$9),'-RÅDATA_KVARTAL-'!$A$5:$DS$385,45,FALSE),"")</f>
        <v/>
      </c>
      <c r="DZ52" s="156"/>
      <c r="EA52" s="156" t="str">
        <f>IF(VLOOKUP(CONCATENATE($DI$6," ",EA$9),'-RÅDATA_KVARTAL-'!$A$5:$DS$385,45,FALSE)&gt;0,VLOOKUP(CONCATENATE($DI$6," ",EA$9),'-RÅDATA_KVARTAL-'!$A$5:$DS$385,45,FALSE),"")</f>
        <v/>
      </c>
      <c r="EB52" s="156"/>
      <c r="EC52" s="156" t="str">
        <f>IF(VLOOKUP(CONCATENATE($DI$6," ",EC$9),'-RÅDATA_KVARTAL-'!$A$5:$DS$385,45,FALSE)&gt;0,VLOOKUP(CONCATENATE($DI$6," ",EC$9),'-RÅDATA_KVARTAL-'!$A$5:$DS$385,45,FALSE),"")</f>
        <v/>
      </c>
      <c r="ED52" s="156"/>
      <c r="EE52" s="156" t="str">
        <f>IF(VLOOKUP(CONCATENATE($DI$6," ",EE$9),'-RÅDATA_KVARTAL-'!$A$5:$DS$385,45,FALSE)&gt;0,VLOOKUP(CONCATENATE($DI$6," ",EE$9),'-RÅDATA_KVARTAL-'!$A$5:$DS$385,45,FALSE),"")</f>
        <v/>
      </c>
      <c r="EF52" s="156"/>
      <c r="EG52" s="156">
        <f>IF(VLOOKUP(CONCATENATE($DI$6," ",EG$9),'-RÅDATA_KVARTAL-'!$A$5:$DS$385,45,FALSE)&gt;0,VLOOKUP(CONCATENATE($DI$6," ",EG$9),'-RÅDATA_KVARTAL-'!$A$5:$DS$385,45,FALSE),"")</f>
        <v>71.012745646905941</v>
      </c>
      <c r="EH52" s="118"/>
      <c r="EI52" s="106"/>
      <c r="EJ52" s="156" t="str">
        <f>IF(VLOOKUP(CONCATENATE($EJ$6," ",EJ$9),'-RÅDATA_KVARTAL-'!$A$5:$DS$385,45,FALSE)&gt;0,VLOOKUP(CONCATENATE($EJ$6," ",EJ$9),'-RÅDATA_KVARTAL-'!$A$5:$DS$385,45,FALSE),"")</f>
        <v/>
      </c>
      <c r="EK52" s="156"/>
      <c r="EL52" s="156" t="str">
        <f>IF(VLOOKUP(CONCATENATE($EJ$6," ",EL$9),'-RÅDATA_KVARTAL-'!$A$5:$DS$385,45,FALSE)&gt;0,VLOOKUP(CONCATENATE($EJ$6," ",EL$9),'-RÅDATA_KVARTAL-'!$A$5:$DS$385,45,FALSE),"")</f>
        <v/>
      </c>
      <c r="EM52" s="156"/>
      <c r="EN52" s="156" t="str">
        <f>IF(VLOOKUP(CONCATENATE($EJ$6," ",EN$9),'-RÅDATA_KVARTAL-'!$A$5:$DS$385,45,FALSE)&gt;0,VLOOKUP(CONCATENATE($EJ$6," ",EN$9),'-RÅDATA_KVARTAL-'!$A$5:$DS$385,45,FALSE),"")</f>
        <v/>
      </c>
      <c r="EO52" s="156"/>
      <c r="EP52" s="156" t="str">
        <f>IF(VLOOKUP(CONCATENATE($EJ$6," ",EP$9),'-RÅDATA_KVARTAL-'!$A$5:$DS$385,45,FALSE)&gt;0,VLOOKUP(CONCATENATE($EJ$6," ",EP$9),'-RÅDATA_KVARTAL-'!$A$5:$DS$385,45,FALSE),"")</f>
        <v/>
      </c>
      <c r="EQ52" s="156"/>
      <c r="ER52" s="156" t="str">
        <f>IF(VLOOKUP(CONCATENATE($EJ$6," ",ER$9),'-RÅDATA_KVARTAL-'!$A$5:$DS$385,45,FALSE)&gt;0,VLOOKUP(CONCATENATE($EJ$6," ",ER$9),'-RÅDATA_KVARTAL-'!$A$5:$DS$385,45,FALSE),"")</f>
        <v/>
      </c>
      <c r="ES52" s="156"/>
      <c r="ET52" s="156" t="str">
        <f>IF(VLOOKUP(CONCATENATE($EJ$6," ",ET$9),'-RÅDATA_KVARTAL-'!$A$5:$DS$385,45,FALSE)&gt;0,VLOOKUP(CONCATENATE($EJ$6," ",ET$9),'-RÅDATA_KVARTAL-'!$A$5:$DS$385,45,FALSE),"")</f>
        <v/>
      </c>
      <c r="EU52" s="156"/>
      <c r="EV52" s="156" t="str">
        <f>IF(VLOOKUP(CONCATENATE($EJ$6," ",EV$9),'-RÅDATA_KVARTAL-'!$A$5:$DS$385,45,FALSE)&gt;0,VLOOKUP(CONCATENATE($EJ$6," ",EV$9),'-RÅDATA_KVARTAL-'!$A$5:$DS$385,45,FALSE),"")</f>
        <v/>
      </c>
      <c r="EW52" s="156"/>
      <c r="EX52" s="156" t="str">
        <f>IF(VLOOKUP(CONCATENATE($EJ$6," ",EX$9),'-RÅDATA_KVARTAL-'!$A$5:$DS$385,45,FALSE)&gt;0,VLOOKUP(CONCATENATE($EJ$6," ",EX$9),'-RÅDATA_KVARTAL-'!$A$5:$DS$385,45,FALSE),"")</f>
        <v/>
      </c>
      <c r="EY52" s="156"/>
      <c r="EZ52" s="156" t="str">
        <f>IF(VLOOKUP(CONCATENATE($EJ$6," ",EZ$9),'-RÅDATA_KVARTAL-'!$A$5:$DS$385,45,FALSE)&gt;0,VLOOKUP(CONCATENATE($EJ$6," ",EZ$9),'-RÅDATA_KVARTAL-'!$A$5:$DS$385,45,FALSE),"")</f>
        <v/>
      </c>
      <c r="FA52" s="156"/>
      <c r="FB52" s="156" t="str">
        <f>IF(VLOOKUP(CONCATENATE($EJ$6," ",FB$9),'-RÅDATA_KVARTAL-'!$A$5:$DS$385,45,FALSE)&gt;0,VLOOKUP(CONCATENATE($EJ$6," ",FB$9),'-RÅDATA_KVARTAL-'!$A$5:$DS$385,45,FALSE),"")</f>
        <v/>
      </c>
      <c r="FC52" s="156"/>
      <c r="FD52" s="156" t="str">
        <f>IF(VLOOKUP(CONCATENATE($EJ$6," ",FD$9),'-RÅDATA_KVARTAL-'!$A$5:$DS$385,45,FALSE)&gt;0,VLOOKUP(CONCATENATE($EJ$6," ",FD$9),'-RÅDATA_KVARTAL-'!$A$5:$DS$385,45,FALSE),"")</f>
        <v/>
      </c>
      <c r="FE52" s="156"/>
      <c r="FF52" s="156" t="str">
        <f>IF(VLOOKUP(CONCATENATE($EJ$6," ",FF$9),'-RÅDATA_KVARTAL-'!$A$5:$DS$385,45,FALSE)&gt;0,VLOOKUP(CONCATENATE($EJ$6," ",FF$9),'-RÅDATA_KVARTAL-'!$A$5:$DS$385,45,FALSE),"")</f>
        <v/>
      </c>
      <c r="FG52" s="156"/>
      <c r="FH52" s="156" t="str">
        <f>IF(VLOOKUP(CONCATENATE($EJ$6," ",FH$9),'-RÅDATA_KVARTAL-'!$A$5:$DS$385,45,FALSE)&gt;0,VLOOKUP(CONCATENATE($EJ$6," ",FH$9),'-RÅDATA_KVARTAL-'!$A$5:$DS$385,45,FALSE),"")</f>
        <v/>
      </c>
      <c r="FI52" s="118"/>
      <c r="FJ52" s="106"/>
      <c r="FK52" s="156" t="str">
        <f>IF(VLOOKUP(CONCATENATE($FK$6," ",FK$9),'-RÅDATA_KVARTAL-'!$A$5:$DS$385,45,FALSE)&gt;0,VLOOKUP(CONCATENATE($FK$6," ",FK$9),'-RÅDATA_KVARTAL-'!$A$5:$DS$385,45,FALSE),"")</f>
        <v/>
      </c>
      <c r="FL52" s="156"/>
      <c r="FM52" s="156" t="str">
        <f>IF(VLOOKUP(CONCATENATE($FK$6," ",FM$9),'-RÅDATA_KVARTAL-'!$A$5:$DS$385,45,FALSE)&gt;0,VLOOKUP(CONCATENATE($FK$6," ",FM$9),'-RÅDATA_KVARTAL-'!$A$5:$DS$385,45,FALSE),"")</f>
        <v/>
      </c>
      <c r="FN52" s="156"/>
      <c r="FO52" s="156" t="str">
        <f>IF(VLOOKUP(CONCATENATE($FK$6," ",FO$9),'-RÅDATA_KVARTAL-'!$A$5:$DS$385,45,FALSE)&gt;0,VLOOKUP(CONCATENATE($FK$6," ",FO$9),'-RÅDATA_KVARTAL-'!$A$5:$DS$385,45,FALSE),"")</f>
        <v/>
      </c>
      <c r="FP52" s="156"/>
      <c r="FQ52" s="156" t="str">
        <f>IF(VLOOKUP(CONCATENATE($FK$6," ",FQ$9),'-RÅDATA_KVARTAL-'!$A$5:$DS$385,45,FALSE)&gt;0,VLOOKUP(CONCATENATE($FK$6," ",FQ$9),'-RÅDATA_KVARTAL-'!$A$5:$DS$385,45,FALSE),"")</f>
        <v/>
      </c>
      <c r="FR52" s="156"/>
      <c r="FS52" s="156" t="str">
        <f>IF(VLOOKUP(CONCATENATE($FK$6," ",FS$9),'-RÅDATA_KVARTAL-'!$A$5:$DS$385,45,FALSE)&gt;0,VLOOKUP(CONCATENATE($FK$6," ",FS$9),'-RÅDATA_KVARTAL-'!$A$5:$DS$385,45,FALSE),"")</f>
        <v/>
      </c>
      <c r="FT52" s="156"/>
      <c r="FU52" s="156" t="str">
        <f>IF(VLOOKUP(CONCATENATE($FK$6," ",FU$9),'-RÅDATA_KVARTAL-'!$A$5:$DS$385,45,FALSE)&gt;0,VLOOKUP(CONCATENATE($FK$6," ",FU$9),'-RÅDATA_KVARTAL-'!$A$5:$DS$385,45,FALSE),"")</f>
        <v/>
      </c>
      <c r="FV52" s="156"/>
      <c r="FW52" s="156" t="str">
        <f>IF(VLOOKUP(CONCATENATE($FK$6," ",FW$9),'-RÅDATA_KVARTAL-'!$A$5:$DS$385,45,FALSE)&gt;0,VLOOKUP(CONCATENATE($FK$6," ",FW$9),'-RÅDATA_KVARTAL-'!$A$5:$DS$385,45,FALSE),"")</f>
        <v/>
      </c>
      <c r="FX52" s="156"/>
      <c r="FY52" s="156" t="str">
        <f>IF(VLOOKUP(CONCATENATE($FK$6," ",FY$9),'-RÅDATA_KVARTAL-'!$A$5:$DS$385,45,FALSE)&gt;0,VLOOKUP(CONCATENATE($FK$6," ",FY$9),'-RÅDATA_KVARTAL-'!$A$5:$DS$385,45,FALSE),"")</f>
        <v/>
      </c>
      <c r="FZ52" s="156"/>
      <c r="GA52" s="156" t="str">
        <f>IF(VLOOKUP(CONCATENATE($FK$6," ",GA$9),'-RÅDATA_KVARTAL-'!$A$5:$DS$385,45,FALSE)&gt;0,VLOOKUP(CONCATENATE($FK$6," ",GA$9),'-RÅDATA_KVARTAL-'!$A$5:$DS$385,45,FALSE),"")</f>
        <v/>
      </c>
      <c r="GB52" s="156"/>
      <c r="GC52" s="156" t="str">
        <f>IF(VLOOKUP(CONCATENATE($FK$6," ",GC$9),'-RÅDATA_KVARTAL-'!$A$5:$DS$385,45,FALSE)&gt;0,VLOOKUP(CONCATENATE($FK$6," ",GC$9),'-RÅDATA_KVARTAL-'!$A$5:$DS$385,45,FALSE),"")</f>
        <v/>
      </c>
      <c r="GD52" s="156"/>
      <c r="GE52" s="156" t="str">
        <f>IF(VLOOKUP(CONCATENATE($FK$6," ",GE$9),'-RÅDATA_KVARTAL-'!$A$5:$DS$385,45,FALSE)&gt;0,VLOOKUP(CONCATENATE($FK$6," ",GE$9),'-RÅDATA_KVARTAL-'!$A$5:$DS$385,45,FALSE),"")</f>
        <v/>
      </c>
      <c r="GF52" s="156"/>
      <c r="GG52" s="156" t="str">
        <f>IF(VLOOKUP(CONCATENATE($FK$6," ",GG$9),'-RÅDATA_KVARTAL-'!$A$5:$DS$385,45,FALSE)&gt;0,VLOOKUP(CONCATENATE($FK$6," ",GG$9),'-RÅDATA_KVARTAL-'!$A$5:$DS$385,45,FALSE),"")</f>
        <v/>
      </c>
      <c r="GH52" s="156"/>
      <c r="GI52" s="156" t="str">
        <f>IF(VLOOKUP(CONCATENATE($FK$6," ",GI$9),'-RÅDATA_KVARTAL-'!$A$5:$DS$385,45,FALSE)&gt;0,VLOOKUP(CONCATENATE($FK$6," ",GI$9),'-RÅDATA_KVARTAL-'!$A$5:$DS$385,45,FALSE),"")</f>
        <v/>
      </c>
      <c r="GJ52" s="118"/>
      <c r="GK52" s="106"/>
      <c r="GL52" s="156" t="str">
        <f>IF(VLOOKUP(CONCATENATE($GL$6," ",GL$9),'-RÅDATA_KVARTAL-'!$A$5:$DS$385,45,FALSE)&gt;0,VLOOKUP(CONCATENATE($GL$6," ",GL$9),'-RÅDATA_KVARTAL-'!$A$5:$DS$385,45,FALSE),"")</f>
        <v/>
      </c>
      <c r="GM52" s="156"/>
      <c r="GN52" s="156" t="str">
        <f>IF(VLOOKUP(CONCATENATE($GL$6," ",GN$9),'-RÅDATA_KVARTAL-'!$A$5:$DS$385,45,FALSE)&gt;0,VLOOKUP(CONCATENATE($GL$6," ",GN$9),'-RÅDATA_KVARTAL-'!$A$5:$DS$385,45,FALSE),"")</f>
        <v/>
      </c>
      <c r="GO52" s="156"/>
      <c r="GP52" s="156" t="str">
        <f>IF(VLOOKUP(CONCATENATE($GL$6," ",GP$9),'-RÅDATA_KVARTAL-'!$A$5:$DS$385,45,FALSE)&gt;0,VLOOKUP(CONCATENATE($GL$6," ",GP$9),'-RÅDATA_KVARTAL-'!$A$5:$DS$385,45,FALSE),"")</f>
        <v/>
      </c>
      <c r="GQ52" s="156"/>
      <c r="GR52" s="156" t="str">
        <f>IF(VLOOKUP(CONCATENATE($GL$6," ",GR$9),'-RÅDATA_KVARTAL-'!$A$5:$DS$385,45,FALSE)&gt;0,VLOOKUP(CONCATENATE($GL$6," ",GR$9),'-RÅDATA_KVARTAL-'!$A$5:$DS$385,45,FALSE),"")</f>
        <v/>
      </c>
      <c r="GS52" s="156"/>
      <c r="GT52" s="156" t="str">
        <f>IF(VLOOKUP(CONCATENATE($GL$6," ",GT$9),'-RÅDATA_KVARTAL-'!$A$5:$DS$385,45,FALSE)&gt;0,VLOOKUP(CONCATENATE($GL$6," ",GT$9),'-RÅDATA_KVARTAL-'!$A$5:$DS$385,45,FALSE),"")</f>
        <v/>
      </c>
      <c r="GU52" s="156"/>
      <c r="GV52" s="156" t="str">
        <f>IF(VLOOKUP(CONCATENATE($GL$6," ",GV$9),'-RÅDATA_KVARTAL-'!$A$5:$DS$385,45,FALSE)&gt;0,VLOOKUP(CONCATENATE($GL$6," ",GV$9),'-RÅDATA_KVARTAL-'!$A$5:$DS$385,45,FALSE),"")</f>
        <v/>
      </c>
      <c r="GW52" s="156"/>
      <c r="GX52" s="156" t="str">
        <f>IF(VLOOKUP(CONCATENATE($GL$6," ",GX$9),'-RÅDATA_KVARTAL-'!$A$5:$DS$385,45,FALSE)&gt;0,VLOOKUP(CONCATENATE($GL$6," ",GX$9),'-RÅDATA_KVARTAL-'!$A$5:$DS$385,45,FALSE),"")</f>
        <v/>
      </c>
      <c r="GY52" s="156"/>
      <c r="GZ52" s="156" t="str">
        <f>IF(VLOOKUP(CONCATENATE($GL$6," ",GZ$9),'-RÅDATA_KVARTAL-'!$A$5:$DS$385,45,FALSE)&gt;0,VLOOKUP(CONCATENATE($GL$6," ",GZ$9),'-RÅDATA_KVARTAL-'!$A$5:$DS$385,45,FALSE),"")</f>
        <v/>
      </c>
      <c r="HA52" s="156"/>
      <c r="HB52" s="156" t="str">
        <f>IF(VLOOKUP(CONCATENATE($GL$6," ",HB$9),'-RÅDATA_KVARTAL-'!$A$5:$DS$385,45,FALSE)&gt;0,VLOOKUP(CONCATENATE($GL$6," ",HB$9),'-RÅDATA_KVARTAL-'!$A$5:$DS$385,45,FALSE),"")</f>
        <v/>
      </c>
      <c r="HC52" s="156"/>
      <c r="HD52" s="156" t="str">
        <f>IF(VLOOKUP(CONCATENATE($GL$6," ",HD$9),'-RÅDATA_KVARTAL-'!$A$5:$DS$385,45,FALSE)&gt;0,VLOOKUP(CONCATENATE($GL$6," ",HD$9),'-RÅDATA_KVARTAL-'!$A$5:$DS$385,45,FALSE),"")</f>
        <v/>
      </c>
      <c r="HE52" s="156"/>
      <c r="HF52" s="156" t="str">
        <f>IF(VLOOKUP(CONCATENATE($GL$6," ",HF$9),'-RÅDATA_KVARTAL-'!$A$5:$DS$385,45,FALSE)&gt;0,VLOOKUP(CONCATENATE($GL$6," ",HF$9),'-RÅDATA_KVARTAL-'!$A$5:$DS$385,45,FALSE),"")</f>
        <v/>
      </c>
      <c r="HG52" s="156"/>
      <c r="HH52" s="156" t="str">
        <f>IF(VLOOKUP(CONCATENATE($GL$6," ",HH$9),'-RÅDATA_KVARTAL-'!$A$5:$DS$385,45,FALSE)&gt;0,VLOOKUP(CONCATENATE($GL$6," ",HH$9),'-RÅDATA_KVARTAL-'!$A$5:$DS$385,45,FALSE),"")</f>
        <v/>
      </c>
      <c r="HI52" s="156"/>
      <c r="HJ52" s="156" t="str">
        <f>IF(VLOOKUP(CONCATENATE($GL$6," ",HJ$9),'-RÅDATA_KVARTAL-'!$A$5:$DS$385,45,FALSE)&gt;0,VLOOKUP(CONCATENATE($GL$6," ",HJ$9),'-RÅDATA_KVARTAL-'!$A$5:$DS$385,45,FALSE),"")</f>
        <v/>
      </c>
      <c r="HK52" s="118"/>
      <c r="HL52" s="119"/>
      <c r="HM52" s="92" t="s">
        <v>359</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71</v>
      </c>
      <c r="E54" s="37">
        <f>IF(VLOOKUP(CONCATENATE($E$6," ",E$9),'-RÅDATA_KVARTAL-'!$A$5:$DS$385,49,FALSE)&gt;0,VLOOKUP(CONCATENATE($E$6," ",E$9),'-RÅDATA_KVARTAL-'!$A$5:$DS$385,49,FALSE),"")</f>
        <v>31671</v>
      </c>
      <c r="F54" s="37"/>
      <c r="G54" s="37">
        <f>IF(VLOOKUP(CONCATENATE($E$6," ",G$9),'-RÅDATA_KVARTAL-'!$A$5:$DS$385,49,FALSE)&gt;0,VLOOKUP(CONCATENATE($E$6," ",G$9),'-RÅDATA_KVARTAL-'!$A$5:$DS$385,49,FALSE),"")</f>
        <v>29656</v>
      </c>
      <c r="H54" s="37"/>
      <c r="I54" s="37">
        <f>IF(VLOOKUP(CONCATENATE($E$6," ",I$9),'-RÅDATA_KVARTAL-'!$A$5:$DS$385,49,FALSE)&gt;0,VLOOKUP(CONCATENATE($E$6," ",I$9),'-RÅDATA_KVARTAL-'!$A$5:$DS$385,49,FALSE),"")</f>
        <v>32725</v>
      </c>
      <c r="J54" s="37"/>
      <c r="K54" s="37">
        <f>IF(VLOOKUP(CONCATENATE($E$6," ",K$9),'-RÅDATA_KVARTAL-'!$A$5:$DS$385,49,FALSE)&gt;0,VLOOKUP(CONCATENATE($E$6," ",K$9),'-RÅDATA_KVARTAL-'!$A$5:$DS$385,49,FALSE),"")</f>
        <v>32312</v>
      </c>
      <c r="L54" s="37"/>
      <c r="M54" s="37">
        <f>IF(VLOOKUP(CONCATENATE($E$6," ",M$9),'-RÅDATA_KVARTAL-'!$A$5:$DS$385,49,FALSE)&gt;0,VLOOKUP(CONCATENATE($E$6," ",M$9),'-RÅDATA_KVARTAL-'!$A$5:$DS$385,49,FALSE),"")</f>
        <v>32880</v>
      </c>
      <c r="N54" s="37"/>
      <c r="O54" s="37">
        <f>IF(VLOOKUP(CONCATENATE($E$6," ",O$9),'-RÅDATA_KVARTAL-'!$A$5:$DS$385,49,FALSE)&gt;0,VLOOKUP(CONCATENATE($E$6," ",O$9),'-RÅDATA_KVARTAL-'!$A$5:$DS$385,49,FALSE),"")</f>
        <v>30492</v>
      </c>
      <c r="P54" s="37"/>
      <c r="Q54" s="37">
        <f>IF(VLOOKUP(CONCATENATE($E$6," ",Q$9),'-RÅDATA_KVARTAL-'!$A$5:$DS$385,49,FALSE)&gt;0,VLOOKUP(CONCATENATE($E$6," ",Q$9),'-RÅDATA_KVARTAL-'!$A$5:$DS$385,49,FALSE),"")</f>
        <v>31064</v>
      </c>
      <c r="R54" s="37"/>
      <c r="S54" s="37">
        <f>IF(VLOOKUP(CONCATENATE($E$6," ",S$9),'-RÅDATA_KVARTAL-'!$A$5:$DS$385,49,FALSE)&gt;0,VLOOKUP(CONCATENATE($E$6," ",S$9),'-RÅDATA_KVARTAL-'!$A$5:$DS$385,49,FALSE),"")</f>
        <v>33227</v>
      </c>
      <c r="T54" s="37"/>
      <c r="U54" s="37">
        <f>IF(VLOOKUP(CONCATENATE($E$6," ",U$9),'-RÅDATA_KVARTAL-'!$A$5:$DS$385,49,FALSE)&gt;0,VLOOKUP(CONCATENATE($E$6," ",U$9),'-RÅDATA_KVARTAL-'!$A$5:$DS$385,49,FALSE),"")</f>
        <v>32768</v>
      </c>
      <c r="V54" s="37"/>
      <c r="W54" s="37">
        <f>IF(VLOOKUP(CONCATENATE($E$6," ",W$9),'-RÅDATA_KVARTAL-'!$A$5:$DS$385,49,FALSE)&gt;0,VLOOKUP(CONCATENATE($E$6," ",W$9),'-RÅDATA_KVARTAL-'!$A$5:$DS$385,49,FALSE),"")</f>
        <v>32548</v>
      </c>
      <c r="X54" s="37"/>
      <c r="Y54" s="37">
        <f>IF(VLOOKUP(CONCATENATE($E$6," ",Y$9),'-RÅDATA_KVARTAL-'!$A$5:$DS$385,49,FALSE)&gt;0,VLOOKUP(CONCATENATE($E$6," ",Y$9),'-RÅDATA_KVARTAL-'!$A$5:$DS$385,49,FALSE),"")</f>
        <v>32730</v>
      </c>
      <c r="Z54" s="37"/>
      <c r="AA54" s="37">
        <f>IF(VLOOKUP(CONCATENATE($E$6," ",AA$9),'-RÅDATA_KVARTAL-'!$A$5:$DS$385,49,FALSE)&gt;0,VLOOKUP(CONCATENATE($E$6," ",AA$9),'-RÅDATA_KVARTAL-'!$A$5:$DS$385,49,FALSE),"")</f>
        <v>33652</v>
      </c>
      <c r="AB54" s="37"/>
      <c r="AC54" s="37">
        <f>IF(VLOOKUP(CONCATENATE($E$6," ",AC$9),'-RÅDATA_KVARTAL-'!$A$5:$DS$385,49,FALSE)&gt;0,VLOOKUP(CONCATENATE($E$6," ",AC$9),'-RÅDATA_KVARTAL-'!$A$5:$DS$385,49,FALSE),"")</f>
        <v>385725</v>
      </c>
      <c r="AD54" s="158"/>
      <c r="AE54" s="275"/>
      <c r="AF54" s="37">
        <f>IF(VLOOKUP(CONCATENATE($AF$6," ",AF$9),'-RÅDATA_KVARTAL-'!$A$5:$DS$385,49,FALSE)&gt;0,VLOOKUP(CONCATENATE($AF$6," ",AF$9),'-RÅDATA_KVARTAL-'!$A$5:$DS$385,49,FALSE),"")</f>
        <v>35011</v>
      </c>
      <c r="AG54" s="37"/>
      <c r="AH54" s="37">
        <f>IF(VLOOKUP(CONCATENATE($AF$6," ",AH$9),'-RÅDATA_KVARTAL-'!$A$5:$DS$385,49,FALSE)&gt;0,VLOOKUP(CONCATENATE($AF$6," ",AH$9),'-RÅDATA_KVARTAL-'!$A$5:$DS$385,49,FALSE),"")</f>
        <v>33746</v>
      </c>
      <c r="AI54" s="37"/>
      <c r="AJ54" s="37">
        <f>IF(VLOOKUP(CONCATENATE($AF$6," ",AJ$9),'-RÅDATA_KVARTAL-'!$A$5:$DS$385,49,FALSE)&gt;0,VLOOKUP(CONCATENATE($AF$6," ",AJ$9),'-RÅDATA_KVARTAL-'!$A$5:$DS$385,49,FALSE),"")</f>
        <v>37013</v>
      </c>
      <c r="AK54" s="37"/>
      <c r="AL54" s="37">
        <f>IF(VLOOKUP(CONCATENATE($AF$6," ",AL$9),'-RÅDATA_KVARTAL-'!$A$5:$DS$385,49,FALSE)&gt;0,VLOOKUP(CONCATENATE($AF$6," ",AL$9),'-RÅDATA_KVARTAL-'!$A$5:$DS$385,49,FALSE),"")</f>
        <v>34746</v>
      </c>
      <c r="AM54" s="37"/>
      <c r="AN54" s="37">
        <f>IF(VLOOKUP(CONCATENATE($AF$6," ",AN$9),'-RÅDATA_KVARTAL-'!$A$5:$DS$385,49,FALSE)&gt;0,VLOOKUP(CONCATENATE($AF$6," ",AN$9),'-RÅDATA_KVARTAL-'!$A$5:$DS$385,49,FALSE),"")</f>
        <v>34213</v>
      </c>
      <c r="AO54" s="37"/>
      <c r="AP54" s="37">
        <f>IF(VLOOKUP(CONCATENATE($AF$6," ",AP$9),'-RÅDATA_KVARTAL-'!$A$5:$DS$385,49,FALSE)&gt;0,VLOOKUP(CONCATENATE($AF$6," ",AP$9),'-RÅDATA_KVARTAL-'!$A$5:$DS$385,49,FALSE),"")</f>
        <v>32000</v>
      </c>
      <c r="AQ54" s="37"/>
      <c r="AR54" s="37">
        <f>IF(VLOOKUP(CONCATENATE($AF$6," ",AR$9),'-RÅDATA_KVARTAL-'!$A$5:$DS$385,49,FALSE)&gt;0,VLOOKUP(CONCATENATE($AF$6," ",AR$9),'-RÅDATA_KVARTAL-'!$A$5:$DS$385,49,FALSE),"")</f>
        <v>30303</v>
      </c>
      <c r="AS54" s="37"/>
      <c r="AT54" s="37">
        <f>IF(VLOOKUP(CONCATENATE($AF$6," ",AT$9),'-RÅDATA_KVARTAL-'!$A$5:$DS$385,49,FALSE)&gt;0,VLOOKUP(CONCATENATE($AF$6," ",AT$9),'-RÅDATA_KVARTAL-'!$A$5:$DS$385,49,FALSE),"")</f>
        <v>32113</v>
      </c>
      <c r="AU54" s="37"/>
      <c r="AV54" s="37">
        <f>IF(VLOOKUP(CONCATENATE($AF$6," ",AV$9),'-RÅDATA_KVARTAL-'!$A$5:$DS$385,49,FALSE)&gt;0,VLOOKUP(CONCATENATE($AF$6," ",AV$9),'-RÅDATA_KVARTAL-'!$A$5:$DS$385,49,FALSE),"")</f>
        <v>34786</v>
      </c>
      <c r="AW54" s="37"/>
      <c r="AX54" s="37">
        <f>IF(VLOOKUP(CONCATENATE($AF$6," ",AX$9),'-RÅDATA_KVARTAL-'!$A$5:$DS$385,49,FALSE)&gt;0,VLOOKUP(CONCATENATE($AF$6," ",AX$9),'-RÅDATA_KVARTAL-'!$A$5:$DS$385,49,FALSE),"")</f>
        <v>36490</v>
      </c>
      <c r="AY54" s="37"/>
      <c r="AZ54" s="37">
        <f>IF(VLOOKUP(CONCATENATE($AF$6," ",AZ$9),'-RÅDATA_KVARTAL-'!$A$5:$DS$385,49,FALSE)&gt;0,VLOOKUP(CONCATENATE($AF$6," ",AZ$9),'-RÅDATA_KVARTAL-'!$A$5:$DS$385,49,FALSE),"")</f>
        <v>33908</v>
      </c>
      <c r="BA54" s="37"/>
      <c r="BB54" s="37">
        <f>IF(VLOOKUP(CONCATENATE($AF$6," ",BB$9),'-RÅDATA_KVARTAL-'!$A$5:$DS$385,49,FALSE)&gt;0,VLOOKUP(CONCATENATE($AF$6," ",BB$9),'-RÅDATA_KVARTAL-'!$A$5:$DS$385,49,FALSE),"")</f>
        <v>35025</v>
      </c>
      <c r="BC54" s="37"/>
      <c r="BD54" s="37">
        <f>IF(VLOOKUP(CONCATENATE($AF$6," ",BD$9),'-RÅDATA_KVARTAL-'!$A$5:$DS$385,49,FALSE)&gt;0,VLOOKUP(CONCATENATE($AF$6," ",BD$9),'-RÅDATA_KVARTAL-'!$A$5:$DS$385,49,FALSE),"")</f>
        <v>409354</v>
      </c>
      <c r="BE54" s="158"/>
      <c r="BF54" s="275"/>
      <c r="BG54" s="37">
        <f>IF(VLOOKUP(CONCATENATE($BG$6," ",BG$9),'-RÅDATA_KVARTAL-'!$A$5:$DS$385,49,FALSE)&gt;0,VLOOKUP(CONCATENATE($BG$6," ",BG$9),'-RÅDATA_KVARTAL-'!$A$5:$DS$385,49,FALSE),"")</f>
        <v>35939</v>
      </c>
      <c r="BH54" s="37"/>
      <c r="BI54" s="37">
        <f>IF(VLOOKUP(CONCATENATE($BG$6," ",BI$9),'-RÅDATA_KVARTAL-'!$A$5:$DS$385,49,FALSE)&gt;0,VLOOKUP(CONCATENATE($BG$6," ",BI$9),'-RÅDATA_KVARTAL-'!$A$5:$DS$385,49,FALSE),"")</f>
        <v>32735</v>
      </c>
      <c r="BJ54" s="37"/>
      <c r="BK54" s="37">
        <f>IF(VLOOKUP(CONCATENATE($BG$6," ",BK$9),'-RÅDATA_KVARTAL-'!$A$5:$DS$385,49,FALSE)&gt;0,VLOOKUP(CONCATENATE($BG$6," ",BK$9),'-RÅDATA_KVARTAL-'!$A$5:$DS$385,49,FALSE),"")</f>
        <v>36721</v>
      </c>
      <c r="BL54" s="37"/>
      <c r="BM54" s="37">
        <f>IF(VLOOKUP(CONCATENATE($BG$6," ",BM$9),'-RÅDATA_KVARTAL-'!$A$5:$DS$385,49,FALSE)&gt;0,VLOOKUP(CONCATENATE($BG$6," ",BM$9),'-RÅDATA_KVARTAL-'!$A$5:$DS$385,49,FALSE),"")</f>
        <v>33429</v>
      </c>
      <c r="BN54" s="37"/>
      <c r="BO54" s="37">
        <f>IF(VLOOKUP(CONCATENATE($BG$6," ",BO$9),'-RÅDATA_KVARTAL-'!$A$5:$DS$385,49,FALSE)&gt;0,VLOOKUP(CONCATENATE($BG$6," ",BO$9),'-RÅDATA_KVARTAL-'!$A$5:$DS$385,49,FALSE),"")</f>
        <v>35960</v>
      </c>
      <c r="BP54" s="37"/>
      <c r="BQ54" s="37">
        <f>IF(VLOOKUP(CONCATENATE($BG$6," ",BQ$9),'-RÅDATA_KVARTAL-'!$A$5:$DS$385,49,FALSE)&gt;0,VLOOKUP(CONCATENATE($BG$6," ",BQ$9),'-RÅDATA_KVARTAL-'!$A$5:$DS$385,49,FALSE),"")</f>
        <v>34228</v>
      </c>
      <c r="BR54" s="37"/>
      <c r="BS54" s="37">
        <f>IF(VLOOKUP(CONCATENATE($BG$6," ",BS$9),'-RÅDATA_KVARTAL-'!$A$5:$DS$385,49,FALSE)&gt;0,VLOOKUP(CONCATENATE($BG$6," ",BS$9),'-RÅDATA_KVARTAL-'!$A$5:$DS$385,49,FALSE),"")</f>
        <v>32508</v>
      </c>
      <c r="BT54" s="37"/>
      <c r="BU54" s="37">
        <f>IF(VLOOKUP(CONCATENATE($BG$6," ",BU$9),'-RÅDATA_KVARTAL-'!$A$5:$DS$385,49,FALSE)&gt;0,VLOOKUP(CONCATENATE($BG$6," ",BU$9),'-RÅDATA_KVARTAL-'!$A$5:$DS$385,49,FALSE),"")</f>
        <v>33557</v>
      </c>
      <c r="BV54" s="37"/>
      <c r="BW54" s="37">
        <f>IF(VLOOKUP(CONCATENATE($BG$6," ",BW$9),'-RÅDATA_KVARTAL-'!$A$5:$DS$385,49,FALSE)&gt;0,VLOOKUP(CONCATENATE($BG$6," ",BW$9),'-RÅDATA_KVARTAL-'!$A$5:$DS$385,49,FALSE),"")</f>
        <v>35394</v>
      </c>
      <c r="BX54" s="37"/>
      <c r="BY54" s="37">
        <f>IF(VLOOKUP(CONCATENATE($BG$6," ",BY$9),'-RÅDATA_KVARTAL-'!$A$5:$DS$385,49,FALSE)&gt;0,VLOOKUP(CONCATENATE($BG$6," ",BY$9),'-RÅDATA_KVARTAL-'!$A$5:$DS$385,49,FALSE),"")</f>
        <v>35486</v>
      </c>
      <c r="BZ54" s="37"/>
      <c r="CA54" s="37">
        <f>IF(VLOOKUP(CONCATENATE($BG$6," ",CA$9),'-RÅDATA_KVARTAL-'!$A$5:$DS$385,49,FALSE)&gt;0,VLOOKUP(CONCATENATE($BG$6," ",CA$9),'-RÅDATA_KVARTAL-'!$A$5:$DS$385,49,FALSE),"")</f>
        <v>32956</v>
      </c>
      <c r="CB54" s="37"/>
      <c r="CC54" s="37">
        <f>IF(VLOOKUP(CONCATENATE($BG$6," ",CC$9),'-RÅDATA_KVARTAL-'!$A$5:$DS$385,49,FALSE)&gt;0,VLOOKUP(CONCATENATE($BG$6," ",CC$9),'-RÅDATA_KVARTAL-'!$A$5:$DS$385,49,FALSE),"")</f>
        <v>35542</v>
      </c>
      <c r="CD54" s="37"/>
      <c r="CE54" s="37">
        <f>IF(VLOOKUP(CONCATENATE($BG$6," ",CE$9),'-RÅDATA_KVARTAL-'!$A$5:$DS$385,49,FALSE)&gt;0,VLOOKUP(CONCATENATE($BG$6," ",CE$9),'-RÅDATA_KVARTAL-'!$A$5:$DS$385,49,FALSE),"")</f>
        <v>414455</v>
      </c>
      <c r="CF54" s="147"/>
      <c r="CG54" s="275"/>
      <c r="CH54" s="37">
        <f>IF(VLOOKUP(CONCATENATE($CH$6," ",CH$9),'-RÅDATA_KVARTAL-'!$A$5:$DS$385,49,FALSE)&gt;0,VLOOKUP(CONCATENATE($CH$6," ",CH$9),'-RÅDATA_KVARTAL-'!$A$5:$DS$385,49,FALSE),"")</f>
        <v>34828</v>
      </c>
      <c r="CI54" s="37"/>
      <c r="CJ54" s="37">
        <f>IF(VLOOKUP(CONCATENATE($CH$6," ",CJ$9),'-RÅDATA_KVARTAL-'!$A$5:$DS$385,49,FALSE)&gt;0,VLOOKUP(CONCATENATE($CH$6," ",CJ$9),'-RÅDATA_KVARTAL-'!$A$5:$DS$385,49,FALSE),"")</f>
        <v>34724</v>
      </c>
      <c r="CK54" s="37"/>
      <c r="CL54" s="37">
        <f>IF(VLOOKUP(CONCATENATE($CH$6," ",CL$9),'-RÅDATA_KVARTAL-'!$A$5:$DS$385,49,FALSE)&gt;0,VLOOKUP(CONCATENATE($CH$6," ",CL$9),'-RÅDATA_KVARTAL-'!$A$5:$DS$385,49,FALSE),"")</f>
        <v>35596</v>
      </c>
      <c r="CM54" s="37"/>
      <c r="CN54" s="37">
        <f>IF(VLOOKUP(CONCATENATE($CH$6," ",CN$9),'-RÅDATA_KVARTAL-'!$A$5:$DS$385,49,FALSE)&gt;0,VLOOKUP(CONCATENATE($CH$6," ",CN$9),'-RÅDATA_KVARTAL-'!$A$5:$DS$385,49,FALSE),"")</f>
        <v>35324</v>
      </c>
      <c r="CO54" s="37"/>
      <c r="CP54" s="37">
        <f>IF(VLOOKUP(CONCATENATE($CH$6," ",CP$9),'-RÅDATA_KVARTAL-'!$A$5:$DS$385,49,FALSE)&gt;0,VLOOKUP(CONCATENATE($CH$6," ",CP$9),'-RÅDATA_KVARTAL-'!$A$5:$DS$385,49,FALSE),"")</f>
        <v>36142</v>
      </c>
      <c r="CQ54" s="37"/>
      <c r="CR54" s="37">
        <f>IF(VLOOKUP(CONCATENATE($CH$6," ",CR$9),'-RÅDATA_KVARTAL-'!$A$5:$DS$385,49,FALSE)&gt;0,VLOOKUP(CONCATENATE($CH$6," ",CR$9),'-RÅDATA_KVARTAL-'!$A$5:$DS$385,49,FALSE),"")</f>
        <v>34149</v>
      </c>
      <c r="CS54" s="37"/>
      <c r="CT54" s="37">
        <f>IF(VLOOKUP(CONCATENATE($CH$6," ",CT$9),'-RÅDATA_KVARTAL-'!$A$5:$DS$385,49,FALSE)&gt;0,VLOOKUP(CONCATENATE($CH$6," ",CT$9),'-RÅDATA_KVARTAL-'!$A$5:$DS$385,49,FALSE),"")</f>
        <v>33621</v>
      </c>
      <c r="CU54" s="37"/>
      <c r="CV54" s="37">
        <f>IF(VLOOKUP(CONCATENATE($CH$6," ",CV$9),'-RÅDATA_KVARTAL-'!$A$5:$DS$385,49,FALSE)&gt;0,VLOOKUP(CONCATENATE($CH$6," ",CV$9),'-RÅDATA_KVARTAL-'!$A$5:$DS$385,49,FALSE),"")</f>
        <v>36542</v>
      </c>
      <c r="CW54" s="37"/>
      <c r="CX54" s="37">
        <f>IF(VLOOKUP(CONCATENATE($CH$6," ",CX$9),'-RÅDATA_KVARTAL-'!$A$5:$DS$385,49,FALSE)&gt;0,VLOOKUP(CONCATENATE($CH$6," ",CX$9),'-RÅDATA_KVARTAL-'!$A$5:$DS$385,49,FALSE),"")</f>
        <v>35672</v>
      </c>
      <c r="CY54" s="37"/>
      <c r="CZ54" s="37">
        <f>IF(VLOOKUP(CONCATENATE($CH$6," ",CZ$9),'-RÅDATA_KVARTAL-'!$A$5:$DS$385,49,FALSE)&gt;0,VLOOKUP(CONCATENATE($CH$6," ",CZ$9),'-RÅDATA_KVARTAL-'!$A$5:$DS$385,49,FALSE),"")</f>
        <v>35626</v>
      </c>
      <c r="DA54" s="37"/>
      <c r="DB54" s="37">
        <f>IF(VLOOKUP(CONCATENATE($CH$6," ",DB$9),'-RÅDATA_KVARTAL-'!$A$5:$DS$385,49,FALSE)&gt;0,VLOOKUP(CONCATENATE($CH$6," ",DB$9),'-RÅDATA_KVARTAL-'!$A$5:$DS$385,49,FALSE),"")</f>
        <v>32921</v>
      </c>
      <c r="DC54" s="37"/>
      <c r="DD54" s="37">
        <f>IF(VLOOKUP(CONCATENATE($CH$6," ",DD$9),'-RÅDATA_KVARTAL-'!$A$5:$DS$385,49,FALSE)&gt;0,VLOOKUP(CONCATENATE($CH$6," ",DD$9),'-RÅDATA_KVARTAL-'!$A$5:$DS$385,49,FALSE),"")</f>
        <v>35637</v>
      </c>
      <c r="DE54" s="37"/>
      <c r="DF54" s="37">
        <f>IF(VLOOKUP(CONCATENATE($CH$6," ",DF$9),'-RÅDATA_KVARTAL-'!$A$5:$DS$385,49,FALSE)&gt;0,VLOOKUP(CONCATENATE($CH$6," ",DF$9),'-RÅDATA_KVARTAL-'!$A$5:$DS$385,49,FALSE),"")</f>
        <v>420782</v>
      </c>
      <c r="DG54" s="147"/>
      <c r="DH54" s="275"/>
      <c r="DI54" s="37">
        <f>IF(VLOOKUP(CONCATENATE($DI$6," ",DI$9),'-RÅDATA_KVARTAL-'!$A$5:$DS$385,49,FALSE)&gt;0,VLOOKUP(CONCATENATE($DI$6," ",DI$9),'-RÅDATA_KVARTAL-'!$A$5:$DS$385,49,FALSE),"")</f>
        <v>36702</v>
      </c>
      <c r="DJ54" s="37"/>
      <c r="DK54" s="37">
        <f>IF(VLOOKUP(CONCATENATE($DI$6," ",DK$9),'-RÅDATA_KVARTAL-'!$A$5:$DS$385,49,FALSE)&gt;0,VLOOKUP(CONCATENATE($DI$6," ",DK$9),'-RÅDATA_KVARTAL-'!$A$5:$DS$385,49,FALSE),"")</f>
        <v>33950</v>
      </c>
      <c r="DL54" s="37"/>
      <c r="DM54" s="37">
        <f>IF(VLOOKUP(CONCATENATE($DI$6," ",DM$9),'-RÅDATA_KVARTAL-'!$A$5:$DS$385,49,FALSE)&gt;0,VLOOKUP(CONCATENATE($DI$6," ",DM$9),'-RÅDATA_KVARTAL-'!$A$5:$DS$385,49,FALSE),"")</f>
        <v>37744</v>
      </c>
      <c r="DN54" s="37"/>
      <c r="DO54" s="37">
        <f>IF(VLOOKUP(CONCATENATE($DI$6," ",DO$9),'-RÅDATA_KVARTAL-'!$A$5:$DS$385,49,FALSE)&gt;0,VLOOKUP(CONCATENATE($DI$6," ",DO$9),'-RÅDATA_KVARTAL-'!$A$5:$DS$385,49,FALSE),"")</f>
        <v>33951</v>
      </c>
      <c r="DP54" s="37"/>
      <c r="DQ54" s="37">
        <f>IF(VLOOKUP(CONCATENATE($DI$6," ",DQ$9),'-RÅDATA_KVARTAL-'!$A$5:$DS$385,49,FALSE)&gt;0,VLOOKUP(CONCATENATE($DI$6," ",DQ$9),'-RÅDATA_KVARTAL-'!$A$5:$DS$385,49,FALSE),"")</f>
        <v>35383</v>
      </c>
      <c r="DR54" s="37"/>
      <c r="DS54" s="37">
        <f>IF(VLOOKUP(CONCATENATE($DI$6," ",DS$9),'-RÅDATA_KVARTAL-'!$A$5:$DS$385,49,FALSE)&gt;0,VLOOKUP(CONCATENATE($DI$6," ",DS$9),'-RÅDATA_KVARTAL-'!$A$5:$DS$385,49,FALSE),"")</f>
        <v>34286</v>
      </c>
      <c r="DT54" s="37"/>
      <c r="DU54" s="37" t="str">
        <f>IF(VLOOKUP(CONCATENATE($DI$6," ",DU$9),'-RÅDATA_KVARTAL-'!$A$5:$DS$385,49,FALSE)&gt;0,VLOOKUP(CONCATENATE($DI$6," ",DU$9),'-RÅDATA_KVARTAL-'!$A$5:$DS$385,49,FALSE),"")</f>
        <v/>
      </c>
      <c r="DV54" s="37"/>
      <c r="DW54" s="37" t="str">
        <f>IF(VLOOKUP(CONCATENATE($DI$6," ",DW$9),'-RÅDATA_KVARTAL-'!$A$5:$DS$385,49,FALSE)&gt;0,VLOOKUP(CONCATENATE($DI$6," ",DW$9),'-RÅDATA_KVARTAL-'!$A$5:$DS$385,49,FALSE),"")</f>
        <v/>
      </c>
      <c r="DX54" s="37"/>
      <c r="DY54" s="37" t="str">
        <f>IF(VLOOKUP(CONCATENATE($DI$6," ",DY$9),'-RÅDATA_KVARTAL-'!$A$5:$DS$385,49,FALSE)&gt;0,VLOOKUP(CONCATENATE($DI$6," ",DY$9),'-RÅDATA_KVARTAL-'!$A$5:$DS$385,49,FALSE),"")</f>
        <v/>
      </c>
      <c r="DZ54" s="37"/>
      <c r="EA54" s="37" t="str">
        <f>IF(VLOOKUP(CONCATENATE($DI$6," ",EA$9),'-RÅDATA_KVARTAL-'!$A$5:$DS$385,49,FALSE)&gt;0,VLOOKUP(CONCATENATE($DI$6," ",EA$9),'-RÅDATA_KVARTAL-'!$A$5:$DS$385,49,FALSE),"")</f>
        <v/>
      </c>
      <c r="EB54" s="37"/>
      <c r="EC54" s="37" t="str">
        <f>IF(VLOOKUP(CONCATENATE($DI$6," ",EC$9),'-RÅDATA_KVARTAL-'!$A$5:$DS$385,49,FALSE)&gt;0,VLOOKUP(CONCATENATE($DI$6," ",EC$9),'-RÅDATA_KVARTAL-'!$A$5:$DS$385,49,FALSE),"")</f>
        <v/>
      </c>
      <c r="ED54" s="37"/>
      <c r="EE54" s="37" t="str">
        <f>IF(VLOOKUP(CONCATENATE($DI$6," ",EE$9),'-RÅDATA_KVARTAL-'!$A$5:$DS$385,49,FALSE)&gt;0,VLOOKUP(CONCATENATE($DI$6," ",EE$9),'-RÅDATA_KVARTAL-'!$A$5:$DS$385,49,FALSE),"")</f>
        <v/>
      </c>
      <c r="EF54" s="37"/>
      <c r="EG54" s="37">
        <f>IF(VLOOKUP(CONCATENATE($DI$6," ",EG$9),'-RÅDATA_KVARTAL-'!$A$5:$DS$385,49,FALSE)&gt;0,VLOOKUP(CONCATENATE($DI$6," ",EG$9),'-RÅDATA_KVARTAL-'!$A$5:$DS$385,49,FALSE),"")</f>
        <v>212016</v>
      </c>
      <c r="EH54" s="147"/>
      <c r="EI54" s="275"/>
      <c r="EJ54" s="37" t="str">
        <f>IF(VLOOKUP(CONCATENATE($EJ$6," ",EJ$9),'-RÅDATA_KVARTAL-'!$A$5:$DS$385,49,FALSE)&gt;0,VLOOKUP(CONCATENATE($EJ$6," ",EJ$9),'-RÅDATA_KVARTAL-'!$A$5:$DS$385,49,FALSE),"")</f>
        <v/>
      </c>
      <c r="EK54" s="37"/>
      <c r="EL54" s="37" t="str">
        <f>IF(VLOOKUP(CONCATENATE($EJ$6," ",EL$9),'-RÅDATA_KVARTAL-'!$A$5:$DS$385,49,FALSE)&gt;0,VLOOKUP(CONCATENATE($EJ$6," ",EL$9),'-RÅDATA_KVARTAL-'!$A$5:$DS$385,49,FALSE),"")</f>
        <v/>
      </c>
      <c r="EM54" s="37"/>
      <c r="EN54" s="37" t="str">
        <f>IF(VLOOKUP(CONCATENATE($EJ$6," ",EN$9),'-RÅDATA_KVARTAL-'!$A$5:$DS$385,49,FALSE)&gt;0,VLOOKUP(CONCATENATE($EJ$6," ",EN$9),'-RÅDATA_KVARTAL-'!$A$5:$DS$385,49,FALSE),"")</f>
        <v/>
      </c>
      <c r="EO54" s="37"/>
      <c r="EP54" s="37" t="str">
        <f>IF(VLOOKUP(CONCATENATE($EJ$6," ",EP$9),'-RÅDATA_KVARTAL-'!$A$5:$DS$385,49,FALSE)&gt;0,VLOOKUP(CONCATENATE($EJ$6," ",EP$9),'-RÅDATA_KVARTAL-'!$A$5:$DS$385,49,FALSE),"")</f>
        <v/>
      </c>
      <c r="EQ54" s="37"/>
      <c r="ER54" s="37" t="str">
        <f>IF(VLOOKUP(CONCATENATE($EJ$6," ",ER$9),'-RÅDATA_KVARTAL-'!$A$5:$DS$385,49,FALSE)&gt;0,VLOOKUP(CONCATENATE($EJ$6," ",ER$9),'-RÅDATA_KVARTAL-'!$A$5:$DS$385,49,FALSE),"")</f>
        <v/>
      </c>
      <c r="ES54" s="37"/>
      <c r="ET54" s="37" t="str">
        <f>IF(VLOOKUP(CONCATENATE($EJ$6," ",ET$9),'-RÅDATA_KVARTAL-'!$A$5:$DS$385,49,FALSE)&gt;0,VLOOKUP(CONCATENATE($EJ$6," ",ET$9),'-RÅDATA_KVARTAL-'!$A$5:$DS$385,49,FALSE),"")</f>
        <v/>
      </c>
      <c r="EU54" s="37"/>
      <c r="EV54" s="37" t="str">
        <f>IF(VLOOKUP(CONCATENATE($EJ$6," ",EV$9),'-RÅDATA_KVARTAL-'!$A$5:$DS$385,49,FALSE)&gt;0,VLOOKUP(CONCATENATE($EJ$6," ",EV$9),'-RÅDATA_KVARTAL-'!$A$5:$DS$385,49,FALSE),"")</f>
        <v/>
      </c>
      <c r="EW54" s="37"/>
      <c r="EX54" s="37" t="str">
        <f>IF(VLOOKUP(CONCATENATE($EJ$6," ",EX$9),'-RÅDATA_KVARTAL-'!$A$5:$DS$385,49,FALSE)&gt;0,VLOOKUP(CONCATENATE($EJ$6," ",EX$9),'-RÅDATA_KVARTAL-'!$A$5:$DS$385,49,FALSE),"")</f>
        <v/>
      </c>
      <c r="EY54" s="37"/>
      <c r="EZ54" s="37" t="str">
        <f>IF(VLOOKUP(CONCATENATE($EJ$6," ",EZ$9),'-RÅDATA_KVARTAL-'!$A$5:$DS$385,49,FALSE)&gt;0,VLOOKUP(CONCATENATE($EJ$6," ",EZ$9),'-RÅDATA_KVARTAL-'!$A$5:$DS$385,49,FALSE),"")</f>
        <v/>
      </c>
      <c r="FA54" s="37"/>
      <c r="FB54" s="37" t="str">
        <f>IF(VLOOKUP(CONCATENATE($EJ$6," ",FB$9),'-RÅDATA_KVARTAL-'!$A$5:$DS$385,49,FALSE)&gt;0,VLOOKUP(CONCATENATE($EJ$6," ",FB$9),'-RÅDATA_KVARTAL-'!$A$5:$DS$385,49,FALSE),"")</f>
        <v/>
      </c>
      <c r="FC54" s="37"/>
      <c r="FD54" s="37" t="str">
        <f>IF(VLOOKUP(CONCATENATE($EJ$6," ",FD$9),'-RÅDATA_KVARTAL-'!$A$5:$DS$385,49,FALSE)&gt;0,VLOOKUP(CONCATENATE($EJ$6," ",FD$9),'-RÅDATA_KVARTAL-'!$A$5:$DS$385,49,FALSE),"")</f>
        <v/>
      </c>
      <c r="FE54" s="37"/>
      <c r="FF54" s="37" t="str">
        <f>IF(VLOOKUP(CONCATENATE($EJ$6," ",FF$9),'-RÅDATA_KVARTAL-'!$A$5:$DS$385,49,FALSE)&gt;0,VLOOKUP(CONCATENATE($EJ$6," ",FF$9),'-RÅDATA_KVARTAL-'!$A$5:$DS$385,49,FALSE),"")</f>
        <v/>
      </c>
      <c r="FG54" s="37"/>
      <c r="FH54" s="37" t="str">
        <f>IF(VLOOKUP(CONCATENATE($EJ$6," ",FH$9),'-RÅDATA_KVARTAL-'!$A$5:$DS$385,49,FALSE)&gt;0,VLOOKUP(CONCATENATE($EJ$6," ",FH$9),'-RÅDATA_KVARTAL-'!$A$5:$DS$385,49,FALSE),"")</f>
        <v/>
      </c>
      <c r="FI54" s="147"/>
      <c r="FJ54" s="275"/>
      <c r="FK54" s="37" t="str">
        <f>IF(VLOOKUP(CONCATENATE($FK$6," ",FK$9),'-RÅDATA_KVARTAL-'!$A$5:$DS$385,49,FALSE)&gt;0,VLOOKUP(CONCATENATE($FK$6," ",FK$9),'-RÅDATA_KVARTAL-'!$A$5:$DS$385,49,FALSE),"")</f>
        <v/>
      </c>
      <c r="FL54" s="37"/>
      <c r="FM54" s="37" t="str">
        <f>IF(VLOOKUP(CONCATENATE($FK$6," ",FM$9),'-RÅDATA_KVARTAL-'!$A$5:$DS$385,49,FALSE)&gt;0,VLOOKUP(CONCATENATE($FK$6," ",FM$9),'-RÅDATA_KVARTAL-'!$A$5:$DS$385,49,FALSE),"")</f>
        <v/>
      </c>
      <c r="FN54" s="37"/>
      <c r="FO54" s="37" t="str">
        <f>IF(VLOOKUP(CONCATENATE($FK$6," ",FO$9),'-RÅDATA_KVARTAL-'!$A$5:$DS$385,49,FALSE)&gt;0,VLOOKUP(CONCATENATE($FK$6," ",FO$9),'-RÅDATA_KVARTAL-'!$A$5:$DS$385,49,FALSE),"")</f>
        <v/>
      </c>
      <c r="FP54" s="37"/>
      <c r="FQ54" s="37" t="str">
        <f>IF(VLOOKUP(CONCATENATE($FK$6," ",FQ$9),'-RÅDATA_KVARTAL-'!$A$5:$DS$385,49,FALSE)&gt;0,VLOOKUP(CONCATENATE($FK$6," ",FQ$9),'-RÅDATA_KVARTAL-'!$A$5:$DS$385,49,FALSE),"")</f>
        <v/>
      </c>
      <c r="FR54" s="37"/>
      <c r="FS54" s="37" t="str">
        <f>IF(VLOOKUP(CONCATENATE($FK$6," ",FS$9),'-RÅDATA_KVARTAL-'!$A$5:$DS$385,49,FALSE)&gt;0,VLOOKUP(CONCATENATE($FK$6," ",FS$9),'-RÅDATA_KVARTAL-'!$A$5:$DS$385,49,FALSE),"")</f>
        <v/>
      </c>
      <c r="FT54" s="37"/>
      <c r="FU54" s="37" t="str">
        <f>IF(VLOOKUP(CONCATENATE($FK$6," ",FU$9),'-RÅDATA_KVARTAL-'!$A$5:$DS$385,49,FALSE)&gt;0,VLOOKUP(CONCATENATE($FK$6," ",FU$9),'-RÅDATA_KVARTAL-'!$A$5:$DS$385,49,FALSE),"")</f>
        <v/>
      </c>
      <c r="FV54" s="37"/>
      <c r="FW54" s="37" t="str">
        <f>IF(VLOOKUP(CONCATENATE($FK$6," ",FW$9),'-RÅDATA_KVARTAL-'!$A$5:$DS$385,49,FALSE)&gt;0,VLOOKUP(CONCATENATE($FK$6," ",FW$9),'-RÅDATA_KVARTAL-'!$A$5:$DS$385,49,FALSE),"")</f>
        <v/>
      </c>
      <c r="FX54" s="37"/>
      <c r="FY54" s="37" t="str">
        <f>IF(VLOOKUP(CONCATENATE($FK$6," ",FY$9),'-RÅDATA_KVARTAL-'!$A$5:$DS$385,49,FALSE)&gt;0,VLOOKUP(CONCATENATE($FK$6," ",FY$9),'-RÅDATA_KVARTAL-'!$A$5:$DS$385,49,FALSE),"")</f>
        <v/>
      </c>
      <c r="FZ54" s="37"/>
      <c r="GA54" s="37" t="str">
        <f>IF(VLOOKUP(CONCATENATE($FK$6," ",GA$9),'-RÅDATA_KVARTAL-'!$A$5:$DS$385,49,FALSE)&gt;0,VLOOKUP(CONCATENATE($FK$6," ",GA$9),'-RÅDATA_KVARTAL-'!$A$5:$DS$385,49,FALSE),"")</f>
        <v/>
      </c>
      <c r="GB54" s="37"/>
      <c r="GC54" s="37" t="str">
        <f>IF(VLOOKUP(CONCATENATE($FK$6," ",GC$9),'-RÅDATA_KVARTAL-'!$A$5:$DS$385,49,FALSE)&gt;0,VLOOKUP(CONCATENATE($FK$6," ",GC$9),'-RÅDATA_KVARTAL-'!$A$5:$DS$385,49,FALSE),"")</f>
        <v/>
      </c>
      <c r="GD54" s="37"/>
      <c r="GE54" s="37" t="str">
        <f>IF(VLOOKUP(CONCATENATE($FK$6," ",GE$9),'-RÅDATA_KVARTAL-'!$A$5:$DS$385,49,FALSE)&gt;0,VLOOKUP(CONCATENATE($FK$6," ",GE$9),'-RÅDATA_KVARTAL-'!$A$5:$DS$385,49,FALSE),"")</f>
        <v/>
      </c>
      <c r="GF54" s="37"/>
      <c r="GG54" s="37" t="str">
        <f>IF(VLOOKUP(CONCATENATE($FK$6," ",GG$9),'-RÅDATA_KVARTAL-'!$A$5:$DS$385,49,FALSE)&gt;0,VLOOKUP(CONCATENATE($FK$6," ",GG$9),'-RÅDATA_KVARTAL-'!$A$5:$DS$385,49,FALSE),"")</f>
        <v/>
      </c>
      <c r="GH54" s="37"/>
      <c r="GI54" s="37" t="str">
        <f>IF(VLOOKUP(CONCATENATE($FK$6," ",GI$9),'-RÅDATA_KVARTAL-'!$A$5:$DS$385,49,FALSE)&gt;0,VLOOKUP(CONCATENATE($FK$6," ",GI$9),'-RÅDATA_KVARTAL-'!$A$5:$DS$385,49,FALSE),"")</f>
        <v/>
      </c>
      <c r="GJ54" s="147"/>
      <c r="GK54" s="275"/>
      <c r="GL54" s="37" t="str">
        <f>IF(VLOOKUP(CONCATENATE($GL$6," ",GL$9),'-RÅDATA_KVARTAL-'!$A$5:$DS$385,49,FALSE)&gt;0,VLOOKUP(CONCATENATE($GL$6," ",GL$9),'-RÅDATA_KVARTAL-'!$A$5:$DS$385,49,FALSE),"")</f>
        <v/>
      </c>
      <c r="GM54" s="37"/>
      <c r="GN54" s="37" t="str">
        <f>IF(VLOOKUP(CONCATENATE($GL$6," ",GN$9),'-RÅDATA_KVARTAL-'!$A$5:$DS$385,49,FALSE)&gt;0,VLOOKUP(CONCATENATE($GL$6," ",GN$9),'-RÅDATA_KVARTAL-'!$A$5:$DS$385,49,FALSE),"")</f>
        <v/>
      </c>
      <c r="GO54" s="37"/>
      <c r="GP54" s="37" t="str">
        <f>IF(VLOOKUP(CONCATENATE($GL$6," ",GP$9),'-RÅDATA_KVARTAL-'!$A$5:$DS$385,49,FALSE)&gt;0,VLOOKUP(CONCATENATE($GL$6," ",GP$9),'-RÅDATA_KVARTAL-'!$A$5:$DS$385,49,FALSE),"")</f>
        <v/>
      </c>
      <c r="GQ54" s="37"/>
      <c r="GR54" s="37" t="str">
        <f>IF(VLOOKUP(CONCATENATE($GL$6," ",GR$9),'-RÅDATA_KVARTAL-'!$A$5:$DS$385,49,FALSE)&gt;0,VLOOKUP(CONCATENATE($GL$6," ",GR$9),'-RÅDATA_KVARTAL-'!$A$5:$DS$385,49,FALSE),"")</f>
        <v/>
      </c>
      <c r="GS54" s="37"/>
      <c r="GT54" s="37" t="str">
        <f>IF(VLOOKUP(CONCATENATE($GL$6," ",GT$9),'-RÅDATA_KVARTAL-'!$A$5:$DS$385,49,FALSE)&gt;0,VLOOKUP(CONCATENATE($GL$6," ",GT$9),'-RÅDATA_KVARTAL-'!$A$5:$DS$385,49,FALSE),"")</f>
        <v/>
      </c>
      <c r="GU54" s="37"/>
      <c r="GV54" s="37" t="str">
        <f>IF(VLOOKUP(CONCATENATE($GL$6," ",GV$9),'-RÅDATA_KVARTAL-'!$A$5:$DS$385,49,FALSE)&gt;0,VLOOKUP(CONCATENATE($GL$6," ",GV$9),'-RÅDATA_KVARTAL-'!$A$5:$DS$385,49,FALSE),"")</f>
        <v/>
      </c>
      <c r="GW54" s="37"/>
      <c r="GX54" s="37" t="str">
        <f>IF(VLOOKUP(CONCATENATE($GL$6," ",GX$9),'-RÅDATA_KVARTAL-'!$A$5:$DS$385,49,FALSE)&gt;0,VLOOKUP(CONCATENATE($GL$6," ",GX$9),'-RÅDATA_KVARTAL-'!$A$5:$DS$385,49,FALSE),"")</f>
        <v/>
      </c>
      <c r="GY54" s="37"/>
      <c r="GZ54" s="37" t="str">
        <f>IF(VLOOKUP(CONCATENATE($GL$6," ",GZ$9),'-RÅDATA_KVARTAL-'!$A$5:$DS$385,49,FALSE)&gt;0,VLOOKUP(CONCATENATE($GL$6," ",GZ$9),'-RÅDATA_KVARTAL-'!$A$5:$DS$385,49,FALSE),"")</f>
        <v/>
      </c>
      <c r="HA54" s="37"/>
      <c r="HB54" s="37" t="str">
        <f>IF(VLOOKUP(CONCATENATE($GL$6," ",HB$9),'-RÅDATA_KVARTAL-'!$A$5:$DS$385,49,FALSE)&gt;0,VLOOKUP(CONCATENATE($GL$6," ",HB$9),'-RÅDATA_KVARTAL-'!$A$5:$DS$385,49,FALSE),"")</f>
        <v/>
      </c>
      <c r="HC54" s="37"/>
      <c r="HD54" s="37" t="str">
        <f>IF(VLOOKUP(CONCATENATE($GL$6," ",HD$9),'-RÅDATA_KVARTAL-'!$A$5:$DS$385,49,FALSE)&gt;0,VLOOKUP(CONCATENATE($GL$6," ",HD$9),'-RÅDATA_KVARTAL-'!$A$5:$DS$385,49,FALSE),"")</f>
        <v/>
      </c>
      <c r="HE54" s="37"/>
      <c r="HF54" s="37" t="str">
        <f>IF(VLOOKUP(CONCATENATE($GL$6," ",HF$9),'-RÅDATA_KVARTAL-'!$A$5:$DS$385,49,FALSE)&gt;0,VLOOKUP(CONCATENATE($GL$6," ",HF$9),'-RÅDATA_KVARTAL-'!$A$5:$DS$385,49,FALSE),"")</f>
        <v/>
      </c>
      <c r="HG54" s="37"/>
      <c r="HH54" s="37" t="str">
        <f>IF(VLOOKUP(CONCATENATE($GL$6," ",HH$9),'-RÅDATA_KVARTAL-'!$A$5:$DS$385,49,FALSE)&gt;0,VLOOKUP(CONCATENATE($GL$6," ",HH$9),'-RÅDATA_KVARTAL-'!$A$5:$DS$385,49,FALSE),"")</f>
        <v/>
      </c>
      <c r="HI54" s="37"/>
      <c r="HJ54" s="37" t="str">
        <f>IF(VLOOKUP(CONCATENATE($GL$6," ",HJ$9),'-RÅDATA_KVARTAL-'!$A$5:$DS$385,49,FALSE)&gt;0,VLOOKUP(CONCATENATE($GL$6," ",HJ$9),'-RÅDATA_KVARTAL-'!$A$5:$DS$385,49,FALSE),"")</f>
        <v/>
      </c>
      <c r="HK54" s="147"/>
      <c r="HL54" s="148"/>
      <c r="HM54" s="103" t="s">
        <v>463</v>
      </c>
      <c r="HN54" s="15"/>
    </row>
    <row r="55" spans="2:222" ht="10.5" customHeight="1" x14ac:dyDescent="0.2">
      <c r="B55" s="248">
        <v>5</v>
      </c>
      <c r="C55" s="195"/>
      <c r="D55" s="92" t="s">
        <v>70</v>
      </c>
      <c r="E55" s="156">
        <f>IF(VLOOKUP(CONCATENATE($E$6," ",E$9),'-RÅDATA_KVARTAL-'!$A$5:$DS$385,53,FALSE)&gt;0,VLOOKUP(CONCATENATE($E$6," ",E$9),'-RÅDATA_KVARTAL-'!$A$5:$DS$385,53,FALSE),"")</f>
        <v>84.675026067427751</v>
      </c>
      <c r="F55" s="156"/>
      <c r="G55" s="156">
        <f>IF(VLOOKUP(CONCATENATE($E$6," ",G$9),'-RÅDATA_KVARTAL-'!$A$5:$DS$385,53,FALSE)&gt;0,VLOOKUP(CONCATENATE($E$6," ",G$9),'-RÅDATA_KVARTAL-'!$A$5:$DS$385,53,FALSE),"")</f>
        <v>86.77942295312225</v>
      </c>
      <c r="H55" s="156"/>
      <c r="I55" s="156">
        <f>IF(VLOOKUP(CONCATENATE($E$6," ",I$9),'-RÅDATA_KVARTAL-'!$A$5:$DS$385,53,FALSE)&gt;0,VLOOKUP(CONCATENATE($E$6," ",I$9),'-RÅDATA_KVARTAL-'!$A$5:$DS$385,53,FALSE),"")</f>
        <v>88.99918411748709</v>
      </c>
      <c r="J55" s="156"/>
      <c r="K55" s="156">
        <f>IF(VLOOKUP(CONCATENATE($E$6," ",K$9),'-RÅDATA_KVARTAL-'!$A$5:$DS$385,53,FALSE)&gt;0,VLOOKUP(CONCATENATE($E$6," ",K$9),'-RÅDATA_KVARTAL-'!$A$5:$DS$385,53,FALSE),"")</f>
        <v>88.19258693160107</v>
      </c>
      <c r="L55" s="156"/>
      <c r="M55" s="156">
        <f>IF(VLOOKUP(CONCATENATE($E$6," ",M$9),'-RÅDATA_KVARTAL-'!$A$5:$DS$385,53,FALSE)&gt;0,VLOOKUP(CONCATENATE($E$6," ",M$9),'-RÅDATA_KVARTAL-'!$A$5:$DS$385,53,FALSE),"")</f>
        <v>87.836935324446344</v>
      </c>
      <c r="N55" s="156"/>
      <c r="O55" s="156">
        <f>IF(VLOOKUP(CONCATENATE($E$6," ",O$9),'-RÅDATA_KVARTAL-'!$A$5:$DS$385,53,FALSE)&gt;0,VLOOKUP(CONCATENATE($E$6," ",O$9),'-RÅDATA_KVARTAL-'!$A$5:$DS$385,53,FALSE),"")</f>
        <v>86.684102797361845</v>
      </c>
      <c r="P55" s="156"/>
      <c r="Q55" s="156">
        <f>IF(VLOOKUP(CONCATENATE($E$6," ",Q$9),'-RÅDATA_KVARTAL-'!$A$5:$DS$385,53,FALSE)&gt;0,VLOOKUP(CONCATENATE($E$6," ",Q$9),'-RÅDATA_KVARTAL-'!$A$5:$DS$385,53,FALSE),"")</f>
        <v>90.124173146106529</v>
      </c>
      <c r="R55" s="156"/>
      <c r="S55" s="156">
        <f>IF(VLOOKUP(CONCATENATE($E$6," ",S$9),'-RÅDATA_KVARTAL-'!$A$5:$DS$385,53,FALSE)&gt;0,VLOOKUP(CONCATENATE($E$6," ",S$9),'-RÅDATA_KVARTAL-'!$A$5:$DS$385,53,FALSE),"")</f>
        <v>89.044620125954708</v>
      </c>
      <c r="T55" s="156"/>
      <c r="U55" s="156">
        <f>IF(VLOOKUP(CONCATENATE($E$6," ",U$9),'-RÅDATA_KVARTAL-'!$A$5:$DS$385,53,FALSE)&gt;0,VLOOKUP(CONCATENATE($E$6," ",U$9),'-RÅDATA_KVARTAL-'!$A$5:$DS$385,53,FALSE),"")</f>
        <v>88.703608456728304</v>
      </c>
      <c r="V55" s="156"/>
      <c r="W55" s="156">
        <f>IF(VLOOKUP(CONCATENATE($E$6," ",W$9),'-RÅDATA_KVARTAL-'!$A$5:$DS$385,53,FALSE)&gt;0,VLOOKUP(CONCATENATE($E$6," ",W$9),'-RÅDATA_KVARTAL-'!$A$5:$DS$385,53,FALSE),"")</f>
        <v>84.20344595643401</v>
      </c>
      <c r="X55" s="156"/>
      <c r="Y55" s="156">
        <f>IF(VLOOKUP(CONCATENATE($E$6," ",Y$9),'-RÅDATA_KVARTAL-'!$A$5:$DS$385,53,FALSE)&gt;0,VLOOKUP(CONCATENATE($E$6," ",Y$9),'-RÅDATA_KVARTAL-'!$A$5:$DS$385,53,FALSE),"")</f>
        <v>88.218646397671222</v>
      </c>
      <c r="Z55" s="156"/>
      <c r="AA55" s="156">
        <f>IF(VLOOKUP(CONCATENATE($E$6," ",AA$9),'-RÅDATA_KVARTAL-'!$A$5:$DS$385,53,FALSE)&gt;0,VLOOKUP(CONCATENATE($E$6," ",AA$9),'-RÅDATA_KVARTAL-'!$A$5:$DS$385,53,FALSE),"")</f>
        <v>89.528572948813462</v>
      </c>
      <c r="AB55" s="156"/>
      <c r="AC55" s="156">
        <f>IF(VLOOKUP(CONCATENATE($E$6," ",AC$9),'-RÅDATA_KVARTAL-'!$A$5:$DS$385,53,FALSE)&gt;0,VLOOKUP(CONCATENATE($E$6," ",AC$9),'-RÅDATA_KVARTAL-'!$A$5:$DS$385,53,FALSE),"")</f>
        <v>87.732366527847589</v>
      </c>
      <c r="AD55" s="118"/>
      <c r="AE55" s="106"/>
      <c r="AF55" s="156">
        <f>IF(VLOOKUP(CONCATENATE($AF$6," ",AF$9),'-RÅDATA_KVARTAL-'!$A$5:$DS$385,53,FALSE)&gt;0,VLOOKUP(CONCATENATE($AF$6," ",AF$9),'-RÅDATA_KVARTAL-'!$A$5:$DS$385,53,FALSE),"")</f>
        <v>86.733884952682956</v>
      </c>
      <c r="AG55" s="156"/>
      <c r="AH55" s="156">
        <f>IF(VLOOKUP(CONCATENATE($AF$6," ",AH$9),'-RÅDATA_KVARTAL-'!$A$5:$DS$385,53,FALSE)&gt;0,VLOOKUP(CONCATENATE($AF$6," ",AH$9),'-RÅDATA_KVARTAL-'!$A$5:$DS$385,53,FALSE),"")</f>
        <v>90.85426594513099</v>
      </c>
      <c r="AI55" s="156"/>
      <c r="AJ55" s="156">
        <f>IF(VLOOKUP(CONCATENATE($AF$6," ",AJ$9),'-RÅDATA_KVARTAL-'!$A$5:$DS$385,53,FALSE)&gt;0,VLOOKUP(CONCATENATE($AF$6," ",AJ$9),'-RÅDATA_KVARTAL-'!$A$5:$DS$385,53,FALSE),"")</f>
        <v>90.286620319551176</v>
      </c>
      <c r="AK55" s="156"/>
      <c r="AL55" s="156">
        <f>IF(VLOOKUP(CONCATENATE($AF$6," ",AL$9),'-RÅDATA_KVARTAL-'!$A$5:$DS$385,53,FALSE)&gt;0,VLOOKUP(CONCATENATE($AF$6," ",AL$9),'-RÅDATA_KVARTAL-'!$A$5:$DS$385,53,FALSE),"")</f>
        <v>89.429387692070108</v>
      </c>
      <c r="AM55" s="156"/>
      <c r="AN55" s="156">
        <f>IF(VLOOKUP(CONCATENATE($AF$6," ",AN$9),'-RÅDATA_KVARTAL-'!$A$5:$DS$385,53,FALSE)&gt;0,VLOOKUP(CONCATENATE($AF$6," ",AN$9),'-RÅDATA_KVARTAL-'!$A$5:$DS$385,53,FALSE),"")</f>
        <v>84.670972851238645</v>
      </c>
      <c r="AO55" s="156"/>
      <c r="AP55" s="156">
        <f>IF(VLOOKUP(CONCATENATE($AF$6," ",AP$9),'-RÅDATA_KVARTAL-'!$A$5:$DS$385,53,FALSE)&gt;0,VLOOKUP(CONCATENATE($AF$6," ",AP$9),'-RÅDATA_KVARTAL-'!$A$5:$DS$385,53,FALSE),"")</f>
        <v>84.106499855441953</v>
      </c>
      <c r="AQ55" s="156"/>
      <c r="AR55" s="156">
        <f>IF(VLOOKUP(CONCATENATE($AF$6," ",AR$9),'-RÅDATA_KVARTAL-'!$A$5:$DS$385,53,FALSE)&gt;0,VLOOKUP(CONCATENATE($AF$6," ",AR$9),'-RÅDATA_KVARTAL-'!$A$5:$DS$385,53,FALSE),"")</f>
        <v>82.965092402464066</v>
      </c>
      <c r="AS55" s="156"/>
      <c r="AT55" s="156">
        <f>IF(VLOOKUP(CONCATENATE($AF$6," ",AT$9),'-RÅDATA_KVARTAL-'!$A$5:$DS$385,53,FALSE)&gt;0,VLOOKUP(CONCATENATE($AF$6," ",AT$9),'-RÅDATA_KVARTAL-'!$A$5:$DS$385,53,FALSE),"")</f>
        <v>82.756932275023203</v>
      </c>
      <c r="AU55" s="156"/>
      <c r="AV55" s="156">
        <f>IF(VLOOKUP(CONCATENATE($AF$6," ",AV$9),'-RÅDATA_KVARTAL-'!$A$5:$DS$385,53,FALSE)&gt;0,VLOOKUP(CONCATENATE($AF$6," ",AV$9),'-RÅDATA_KVARTAL-'!$A$5:$DS$385,53,FALSE),"")</f>
        <v>85.99965388513931</v>
      </c>
      <c r="AW55" s="156"/>
      <c r="AX55" s="156">
        <f>IF(VLOOKUP(CONCATENATE($AF$6," ",AX$9),'-RÅDATA_KVARTAL-'!$A$5:$DS$385,53,FALSE)&gt;0,VLOOKUP(CONCATENATE($AF$6," ",AX$9),'-RÅDATA_KVARTAL-'!$A$5:$DS$385,53,FALSE),"")</f>
        <v>87.512291052114065</v>
      </c>
      <c r="AY55" s="156"/>
      <c r="AZ55" s="156">
        <f>IF(VLOOKUP(CONCATENATE($AF$6," ",AZ$9),'-RÅDATA_KVARTAL-'!$A$5:$DS$385,53,FALSE)&gt;0,VLOOKUP(CONCATENATE($AF$6," ",AZ$9),'-RÅDATA_KVARTAL-'!$A$5:$DS$385,53,FALSE),"")</f>
        <v>86.271117443517198</v>
      </c>
      <c r="BA55" s="156"/>
      <c r="BB55" s="156">
        <f>IF(VLOOKUP(CONCATENATE($AF$6," ",BB$9),'-RÅDATA_KVARTAL-'!$A$5:$DS$385,53,FALSE)&gt;0,VLOOKUP(CONCATENATE($AF$6," ",BB$9),'-RÅDATA_KVARTAL-'!$A$5:$DS$385,53,FALSE),"")</f>
        <v>87.777555009773948</v>
      </c>
      <c r="BC55" s="156"/>
      <c r="BD55" s="156">
        <f>IF(VLOOKUP(CONCATENATE($AF$6," ",BD$9),'-RÅDATA_KVARTAL-'!$A$5:$DS$385,53,FALSE)&gt;0,VLOOKUP(CONCATENATE($AF$6," ",BD$9),'-RÅDATA_KVARTAL-'!$A$5:$DS$385,53,FALSE),"")</f>
        <v>86.637234069571548</v>
      </c>
      <c r="BE55" s="118"/>
      <c r="BF55" s="106"/>
      <c r="BG55" s="156">
        <f>IF(VLOOKUP(CONCATENATE($BG$6," ",BG$9),'-RÅDATA_KVARTAL-'!$A$5:$DS$385,53,FALSE)&gt;0,VLOOKUP(CONCATENATE($BG$6," ",BG$9),'-RÅDATA_KVARTAL-'!$A$5:$DS$385,53,FALSE),"")</f>
        <v>87.645409096451658</v>
      </c>
      <c r="BH55" s="156"/>
      <c r="BI55" s="156">
        <f>IF(VLOOKUP(CONCATENATE($BG$6," ",BI$9),'-RÅDATA_KVARTAL-'!$A$5:$DS$385,53,FALSE)&gt;0,VLOOKUP(CONCATENATE($BG$6," ",BI$9),'-RÅDATA_KVARTAL-'!$A$5:$DS$385,53,FALSE),"")</f>
        <v>86.639493952306594</v>
      </c>
      <c r="BJ55" s="156"/>
      <c r="BK55" s="156">
        <f>IF(VLOOKUP(CONCATENATE($BG$6," ",BK$9),'-RÅDATA_KVARTAL-'!$A$5:$DS$385,53,FALSE)&gt;0,VLOOKUP(CONCATENATE($BG$6," ",BK$9),'-RÅDATA_KVARTAL-'!$A$5:$DS$385,53,FALSE),"")</f>
        <v>88.167783140051384</v>
      </c>
      <c r="BL55" s="156"/>
      <c r="BM55" s="156">
        <f>IF(VLOOKUP(CONCATENATE($BG$6," ",BM$9),'-RÅDATA_KVARTAL-'!$A$5:$DS$385,53,FALSE)&gt;0,VLOOKUP(CONCATENATE($BG$6," ",BM$9),'-RÅDATA_KVARTAL-'!$A$5:$DS$385,53,FALSE),"")</f>
        <v>86.384309266628762</v>
      </c>
      <c r="BN55" s="156"/>
      <c r="BO55" s="156">
        <f>IF(VLOOKUP(CONCATENATE($BG$6," ",BO$9),'-RÅDATA_KVARTAL-'!$A$5:$DS$385,53,FALSE)&gt;0,VLOOKUP(CONCATENATE($BG$6," ",BO$9),'-RÅDATA_KVARTAL-'!$A$5:$DS$385,53,FALSE),"")</f>
        <v>89.012104260006424</v>
      </c>
      <c r="BP55" s="156"/>
      <c r="BQ55" s="156">
        <f>IF(VLOOKUP(CONCATENATE($BG$6," ",BQ$9),'-RÅDATA_KVARTAL-'!$A$5:$DS$385,53,FALSE)&gt;0,VLOOKUP(CONCATENATE($BG$6," ",BQ$9),'-RÅDATA_KVARTAL-'!$A$5:$DS$385,53,FALSE),"")</f>
        <v>87.791115214937932</v>
      </c>
      <c r="BR55" s="156"/>
      <c r="BS55" s="156">
        <f>IF(VLOOKUP(CONCATENATE($BG$6," ",BS$9),'-RÅDATA_KVARTAL-'!$A$5:$DS$385,53,FALSE)&gt;0,VLOOKUP(CONCATENATE($BG$6," ",BS$9),'-RÅDATA_KVARTAL-'!$A$5:$DS$385,53,FALSE),"")</f>
        <v>86.847799951911526</v>
      </c>
      <c r="BT55" s="156"/>
      <c r="BU55" s="156">
        <f>IF(VLOOKUP(CONCATENATE($BG$6," ",BU$9),'-RÅDATA_KVARTAL-'!$A$5:$DS$385,53,FALSE)&gt;0,VLOOKUP(CONCATENATE($BG$6," ",BU$9),'-RÅDATA_KVARTAL-'!$A$5:$DS$385,53,FALSE),"")</f>
        <v>85.432419358944983</v>
      </c>
      <c r="BV55" s="156"/>
      <c r="BW55" s="156">
        <f>IF(VLOOKUP(CONCATENATE($BG$6," ",BW$9),'-RÅDATA_KVARTAL-'!$A$5:$DS$385,53,FALSE)&gt;0,VLOOKUP(CONCATENATE($BG$6," ",BW$9),'-RÅDATA_KVARTAL-'!$A$5:$DS$385,53,FALSE),"")</f>
        <v>87.665329172239552</v>
      </c>
      <c r="BX55" s="156"/>
      <c r="BY55" s="156">
        <f>IF(VLOOKUP(CONCATENATE($BG$6," ",BY$9),'-RÅDATA_KVARTAL-'!$A$5:$DS$385,53,FALSE)&gt;0,VLOOKUP(CONCATENATE($BG$6," ",BY$9),'-RÅDATA_KVARTAL-'!$A$5:$DS$385,53,FALSE),"")</f>
        <v>87.477197653207114</v>
      </c>
      <c r="BZ55" s="156"/>
      <c r="CA55" s="156">
        <f>IF(VLOOKUP(CONCATENATE($BG$6," ",CA$9),'-RÅDATA_KVARTAL-'!$A$5:$DS$385,53,FALSE)&gt;0,VLOOKUP(CONCATENATE($BG$6," ",CA$9),'-RÅDATA_KVARTAL-'!$A$5:$DS$385,53,FALSE),"")</f>
        <v>84.118638011128695</v>
      </c>
      <c r="CB55" s="156"/>
      <c r="CC55" s="156">
        <f>IF(VLOOKUP(CONCATENATE($BG$6," ",CC$9),'-RÅDATA_KVARTAL-'!$A$5:$DS$385,53,FALSE)&gt;0,VLOOKUP(CONCATENATE($BG$6," ",CC$9),'-RÅDATA_KVARTAL-'!$A$5:$DS$385,53,FALSE),"")</f>
        <v>87.968715194416262</v>
      </c>
      <c r="CD55" s="156"/>
      <c r="CE55" s="156">
        <f>IF(VLOOKUP(CONCATENATE($BG$6," ",CE$9),'-RÅDATA_KVARTAL-'!$A$5:$DS$385,53,FALSE)&gt;0,VLOOKUP(CONCATENATE($BG$6," ",CE$9),'-RÅDATA_KVARTAL-'!$A$5:$DS$385,53,FALSE),"")</f>
        <v>87.115583086181275</v>
      </c>
      <c r="CF55" s="118"/>
      <c r="CG55" s="106"/>
      <c r="CH55" s="156">
        <f>IF(VLOOKUP(CONCATENATE($CH$6," ",CH$9),'-RÅDATA_KVARTAL-'!$A$5:$DS$385,53,FALSE)&gt;0,VLOOKUP(CONCATENATE($CH$6," ",CH$9),'-RÅDATA_KVARTAL-'!$A$5:$DS$385,53,FALSE),"")</f>
        <v>85.56617448345331</v>
      </c>
      <c r="CI55" s="156"/>
      <c r="CJ55" s="156">
        <f>IF(VLOOKUP(CONCATENATE($CH$6," ",CJ$9),'-RÅDATA_KVARTAL-'!$A$5:$DS$385,53,FALSE)&gt;0,VLOOKUP(CONCATENATE($CH$6," ",CJ$9),'-RÅDATA_KVARTAL-'!$A$5:$DS$385,53,FALSE),"")</f>
        <v>89.626513176573823</v>
      </c>
      <c r="CK55" s="156"/>
      <c r="CL55" s="156">
        <f>IF(VLOOKUP(CONCATENATE($CH$6," ",CL$9),'-RÅDATA_KVARTAL-'!$A$5:$DS$385,53,FALSE)&gt;0,VLOOKUP(CONCATENATE($CH$6," ",CL$9),'-RÅDATA_KVARTAL-'!$A$5:$DS$385,53,FALSE),"")</f>
        <v>87.002004203939975</v>
      </c>
      <c r="CM55" s="156"/>
      <c r="CN55" s="156">
        <f>IF(VLOOKUP(CONCATENATE($CH$6," ",CN$9),'-RÅDATA_KVARTAL-'!$A$5:$DS$385,53,FALSE)&gt;0,VLOOKUP(CONCATENATE($CH$6," ",CN$9),'-RÅDATA_KVARTAL-'!$A$5:$DS$385,53,FALSE),"")</f>
        <v>87.787663402753608</v>
      </c>
      <c r="CO55" s="156"/>
      <c r="CP55" s="156">
        <f>IF(VLOOKUP(CONCATENATE($CH$6," ",CP$9),'-RÅDATA_KVARTAL-'!$A$5:$DS$385,53,FALSE)&gt;0,VLOOKUP(CONCATENATE($CH$6," ",CP$9),'-RÅDATA_KVARTAL-'!$A$5:$DS$385,53,FALSE),"")</f>
        <v>87.874735588027903</v>
      </c>
      <c r="CQ55" s="156"/>
      <c r="CR55" s="156">
        <f>IF(VLOOKUP(CONCATENATE($CH$6," ",CR$9),'-RÅDATA_KVARTAL-'!$A$5:$DS$385,53,FALSE)&gt;0,VLOOKUP(CONCATENATE($CH$6," ",CR$9),'-RÅDATA_KVARTAL-'!$A$5:$DS$385,53,FALSE),"")</f>
        <v>87.032647755944652</v>
      </c>
      <c r="CS55" s="156"/>
      <c r="CT55" s="156">
        <f>IF(VLOOKUP(CONCATENATE($CH$6," ",CT$9),'-RÅDATA_KVARTAL-'!$A$5:$DS$385,53,FALSE)&gt;0,VLOOKUP(CONCATENATE($CH$6," ",CT$9),'-RÅDATA_KVARTAL-'!$A$5:$DS$385,53,FALSE),"")</f>
        <v>90.622641509433961</v>
      </c>
      <c r="CU55" s="156"/>
      <c r="CV55" s="156">
        <f>IF(VLOOKUP(CONCATENATE($CH$6," ",CV$9),'-RÅDATA_KVARTAL-'!$A$5:$DS$385,53,FALSE)&gt;0,VLOOKUP(CONCATENATE($CH$6," ",CV$9),'-RÅDATA_KVARTAL-'!$A$5:$DS$385,53,FALSE),"")</f>
        <v>90.677188019553839</v>
      </c>
      <c r="CW55" s="156"/>
      <c r="CX55" s="156">
        <f>IF(VLOOKUP(CONCATENATE($CH$6," ",CX$9),'-RÅDATA_KVARTAL-'!$A$5:$DS$385,53,FALSE)&gt;0,VLOOKUP(CONCATENATE($CH$6," ",CX$9),'-RÅDATA_KVARTAL-'!$A$5:$DS$385,53,FALSE),"")</f>
        <v>87.790711982871059</v>
      </c>
      <c r="CY55" s="156"/>
      <c r="CZ55" s="156">
        <f>IF(VLOOKUP(CONCATENATE($CH$6," ",CZ$9),'-RÅDATA_KVARTAL-'!$A$5:$DS$385,53,FALSE)&gt;0,VLOOKUP(CONCATENATE($CH$6," ",CZ$9),'-RÅDATA_KVARTAL-'!$A$5:$DS$385,53,FALSE),"")</f>
        <v>86.702360671696283</v>
      </c>
      <c r="DA55" s="156"/>
      <c r="DB55" s="156">
        <f>IF(VLOOKUP(CONCATENATE($CH$6," ",DB$9),'-RÅDATA_KVARTAL-'!$A$5:$DS$385,53,FALSE)&gt;0,VLOOKUP(CONCATENATE($CH$6," ",DB$9),'-RÅDATA_KVARTAL-'!$A$5:$DS$385,53,FALSE),"")</f>
        <v>82.985052053137053</v>
      </c>
      <c r="DC55" s="156"/>
      <c r="DD55" s="156">
        <f>IF(VLOOKUP(CONCATENATE($CH$6," ",DD$9),'-RÅDATA_KVARTAL-'!$A$5:$DS$385,53,FALSE)&gt;0,VLOOKUP(CONCATENATE($CH$6," ",DD$9),'-RÅDATA_KVARTAL-'!$A$5:$DS$385,53,FALSE),"")</f>
        <v>86.908913547128392</v>
      </c>
      <c r="DE55" s="156"/>
      <c r="DF55" s="156">
        <f>IF(VLOOKUP(CONCATENATE($CH$6," ",DF$9),'-RÅDATA_KVARTAL-'!$A$5:$DS$385,53,FALSE)&gt;0,VLOOKUP(CONCATENATE($CH$6," ",DF$9),'-RÅDATA_KVARTAL-'!$A$5:$DS$385,53,FALSE),"")</f>
        <v>87.523972360544306</v>
      </c>
      <c r="DG55" s="118"/>
      <c r="DH55" s="106"/>
      <c r="DI55" s="156">
        <f>IF(VLOOKUP(CONCATENATE($DI$6," ",DI$9),'-RÅDATA_KVARTAL-'!$A$5:$DS$385,53,FALSE)&gt;0,VLOOKUP(CONCATENATE($DI$6," ",DI$9),'-RÅDATA_KVARTAL-'!$A$5:$DS$385,53,FALSE),"")</f>
        <v>88.187803354317836</v>
      </c>
      <c r="DJ55" s="156"/>
      <c r="DK55" s="156">
        <f>IF(VLOOKUP(CONCATENATE($DI$6," ",DK$9),'-RÅDATA_KVARTAL-'!$A$5:$DS$385,53,FALSE)&gt;0,VLOOKUP(CONCATENATE($DI$6," ",DK$9),'-RÅDATA_KVARTAL-'!$A$5:$DS$385,53,FALSE),"")</f>
        <v>88.489808684772981</v>
      </c>
      <c r="DL55" s="156"/>
      <c r="DM55" s="156">
        <f>IF(VLOOKUP(CONCATENATE($DI$6," ",DM$9),'-RÅDATA_KVARTAL-'!$A$5:$DS$385,53,FALSE)&gt;0,VLOOKUP(CONCATENATE($DI$6," ",DM$9),'-RÅDATA_KVARTAL-'!$A$5:$DS$385,53,FALSE),"")</f>
        <v>88.509520682862771</v>
      </c>
      <c r="DN55" s="156"/>
      <c r="DO55" s="156">
        <f>IF(VLOOKUP(CONCATENATE($DI$6," ",DO$9),'-RÅDATA_KVARTAL-'!$A$5:$DS$385,53,FALSE)&gt;0,VLOOKUP(CONCATENATE($DI$6," ",DO$9),'-RÅDATA_KVARTAL-'!$A$5:$DS$385,53,FALSE),"")</f>
        <v>84.549869256630558</v>
      </c>
      <c r="DP55" s="156"/>
      <c r="DQ55" s="156">
        <f>IF(VLOOKUP(CONCATENATE($DI$6," ",DQ$9),'-RÅDATA_KVARTAL-'!$A$5:$DS$385,53,FALSE)&gt;0,VLOOKUP(CONCATENATE($DI$6," ",DQ$9),'-RÅDATA_KVARTAL-'!$A$5:$DS$385,53,FALSE),"")</f>
        <v>84.418094192871123</v>
      </c>
      <c r="DR55" s="156"/>
      <c r="DS55" s="156">
        <f>IF(VLOOKUP(CONCATENATE($DI$6," ",DS$9),'-RÅDATA_KVARTAL-'!$A$5:$DS$385,53,FALSE)&gt;0,VLOOKUP(CONCATENATE($DI$6," ",DS$9),'-RÅDATA_KVARTAL-'!$A$5:$DS$385,53,FALSE),"")</f>
        <v>85.685010246413754</v>
      </c>
      <c r="DT55" s="156"/>
      <c r="DU55" s="156" t="str">
        <f>IF(VLOOKUP(CONCATENATE($DI$6," ",DU$9),'-RÅDATA_KVARTAL-'!$A$5:$DS$385,53,FALSE)&gt;0,VLOOKUP(CONCATENATE($DI$6," ",DU$9),'-RÅDATA_KVARTAL-'!$A$5:$DS$385,53,FALSE),"")</f>
        <v/>
      </c>
      <c r="DV55" s="156"/>
      <c r="DW55" s="156" t="str">
        <f>IF(VLOOKUP(CONCATENATE($DI$6," ",DW$9),'-RÅDATA_KVARTAL-'!$A$5:$DS$385,53,FALSE)&gt;0,VLOOKUP(CONCATENATE($DI$6," ",DW$9),'-RÅDATA_KVARTAL-'!$A$5:$DS$385,53,FALSE),"")</f>
        <v/>
      </c>
      <c r="DX55" s="156"/>
      <c r="DY55" s="156" t="str">
        <f>IF(VLOOKUP(CONCATENATE($DI$6," ",DY$9),'-RÅDATA_KVARTAL-'!$A$5:$DS$385,53,FALSE)&gt;0,VLOOKUP(CONCATENATE($DI$6," ",DY$9),'-RÅDATA_KVARTAL-'!$A$5:$DS$385,53,FALSE),"")</f>
        <v/>
      </c>
      <c r="DZ55" s="156"/>
      <c r="EA55" s="156" t="str">
        <f>IF(VLOOKUP(CONCATENATE($DI$6," ",EA$9),'-RÅDATA_KVARTAL-'!$A$5:$DS$385,53,FALSE)&gt;0,VLOOKUP(CONCATENATE($DI$6," ",EA$9),'-RÅDATA_KVARTAL-'!$A$5:$DS$385,53,FALSE),"")</f>
        <v/>
      </c>
      <c r="EB55" s="156"/>
      <c r="EC55" s="156" t="str">
        <f>IF(VLOOKUP(CONCATENATE($DI$6," ",EC$9),'-RÅDATA_KVARTAL-'!$A$5:$DS$385,53,FALSE)&gt;0,VLOOKUP(CONCATENATE($DI$6," ",EC$9),'-RÅDATA_KVARTAL-'!$A$5:$DS$385,53,FALSE),"")</f>
        <v/>
      </c>
      <c r="ED55" s="156"/>
      <c r="EE55" s="156" t="str">
        <f>IF(VLOOKUP(CONCATENATE($DI$6," ",EE$9),'-RÅDATA_KVARTAL-'!$A$5:$DS$385,53,FALSE)&gt;0,VLOOKUP(CONCATENATE($DI$6," ",EE$9),'-RÅDATA_KVARTAL-'!$A$5:$DS$385,53,FALSE),"")</f>
        <v/>
      </c>
      <c r="EF55" s="156"/>
      <c r="EG55" s="156">
        <f>IF(VLOOKUP(CONCATENATE($DI$6," ",EG$9),'-RÅDATA_KVARTAL-'!$A$5:$DS$385,53,FALSE)&gt;0,VLOOKUP(CONCATENATE($DI$6," ",EG$9),'-RÅDATA_KVARTAL-'!$A$5:$DS$385,53,FALSE),"")</f>
        <v>86.639341917608931</v>
      </c>
      <c r="EH55" s="118"/>
      <c r="EI55" s="106"/>
      <c r="EJ55" s="156" t="str">
        <f>IF(VLOOKUP(CONCATENATE($EJ$6," ",EJ$9),'-RÅDATA_KVARTAL-'!$A$5:$DS$385,53,FALSE)&gt;0,VLOOKUP(CONCATENATE($EJ$6," ",EJ$9),'-RÅDATA_KVARTAL-'!$A$5:$DS$385,53,FALSE),"")</f>
        <v/>
      </c>
      <c r="EK55" s="156"/>
      <c r="EL55" s="156" t="str">
        <f>IF(VLOOKUP(CONCATENATE($EJ$6," ",EL$9),'-RÅDATA_KVARTAL-'!$A$5:$DS$385,53,FALSE)&gt;0,VLOOKUP(CONCATENATE($EJ$6," ",EL$9),'-RÅDATA_KVARTAL-'!$A$5:$DS$385,53,FALSE),"")</f>
        <v/>
      </c>
      <c r="EM55" s="156"/>
      <c r="EN55" s="156" t="str">
        <f>IF(VLOOKUP(CONCATENATE($EJ$6," ",EN$9),'-RÅDATA_KVARTAL-'!$A$5:$DS$385,53,FALSE)&gt;0,VLOOKUP(CONCATENATE($EJ$6," ",EN$9),'-RÅDATA_KVARTAL-'!$A$5:$DS$385,53,FALSE),"")</f>
        <v/>
      </c>
      <c r="EO55" s="156"/>
      <c r="EP55" s="156" t="str">
        <f>IF(VLOOKUP(CONCATENATE($EJ$6," ",EP$9),'-RÅDATA_KVARTAL-'!$A$5:$DS$385,53,FALSE)&gt;0,VLOOKUP(CONCATENATE($EJ$6," ",EP$9),'-RÅDATA_KVARTAL-'!$A$5:$DS$385,53,FALSE),"")</f>
        <v/>
      </c>
      <c r="EQ55" s="156"/>
      <c r="ER55" s="156" t="str">
        <f>IF(VLOOKUP(CONCATENATE($EJ$6," ",ER$9),'-RÅDATA_KVARTAL-'!$A$5:$DS$385,53,FALSE)&gt;0,VLOOKUP(CONCATENATE($EJ$6," ",ER$9),'-RÅDATA_KVARTAL-'!$A$5:$DS$385,53,FALSE),"")</f>
        <v/>
      </c>
      <c r="ES55" s="156"/>
      <c r="ET55" s="156" t="str">
        <f>IF(VLOOKUP(CONCATENATE($EJ$6," ",ET$9),'-RÅDATA_KVARTAL-'!$A$5:$DS$385,53,FALSE)&gt;0,VLOOKUP(CONCATENATE($EJ$6," ",ET$9),'-RÅDATA_KVARTAL-'!$A$5:$DS$385,53,FALSE),"")</f>
        <v/>
      </c>
      <c r="EU55" s="156"/>
      <c r="EV55" s="156" t="str">
        <f>IF(VLOOKUP(CONCATENATE($EJ$6," ",EV$9),'-RÅDATA_KVARTAL-'!$A$5:$DS$385,53,FALSE)&gt;0,VLOOKUP(CONCATENATE($EJ$6," ",EV$9),'-RÅDATA_KVARTAL-'!$A$5:$DS$385,53,FALSE),"")</f>
        <v/>
      </c>
      <c r="EW55" s="156"/>
      <c r="EX55" s="156" t="str">
        <f>IF(VLOOKUP(CONCATENATE($EJ$6," ",EX$9),'-RÅDATA_KVARTAL-'!$A$5:$DS$385,53,FALSE)&gt;0,VLOOKUP(CONCATENATE($EJ$6," ",EX$9),'-RÅDATA_KVARTAL-'!$A$5:$DS$385,53,FALSE),"")</f>
        <v/>
      </c>
      <c r="EY55" s="156"/>
      <c r="EZ55" s="156" t="str">
        <f>IF(VLOOKUP(CONCATENATE($EJ$6," ",EZ$9),'-RÅDATA_KVARTAL-'!$A$5:$DS$385,53,FALSE)&gt;0,VLOOKUP(CONCATENATE($EJ$6," ",EZ$9),'-RÅDATA_KVARTAL-'!$A$5:$DS$385,53,FALSE),"")</f>
        <v/>
      </c>
      <c r="FA55" s="156"/>
      <c r="FB55" s="156" t="str">
        <f>IF(VLOOKUP(CONCATENATE($EJ$6," ",FB$9),'-RÅDATA_KVARTAL-'!$A$5:$DS$385,53,FALSE)&gt;0,VLOOKUP(CONCATENATE($EJ$6," ",FB$9),'-RÅDATA_KVARTAL-'!$A$5:$DS$385,53,FALSE),"")</f>
        <v/>
      </c>
      <c r="FC55" s="156"/>
      <c r="FD55" s="156" t="str">
        <f>IF(VLOOKUP(CONCATENATE($EJ$6," ",FD$9),'-RÅDATA_KVARTAL-'!$A$5:$DS$385,53,FALSE)&gt;0,VLOOKUP(CONCATENATE($EJ$6," ",FD$9),'-RÅDATA_KVARTAL-'!$A$5:$DS$385,53,FALSE),"")</f>
        <v/>
      </c>
      <c r="FE55" s="156"/>
      <c r="FF55" s="156" t="str">
        <f>IF(VLOOKUP(CONCATENATE($EJ$6," ",FF$9),'-RÅDATA_KVARTAL-'!$A$5:$DS$385,53,FALSE)&gt;0,VLOOKUP(CONCATENATE($EJ$6," ",FF$9),'-RÅDATA_KVARTAL-'!$A$5:$DS$385,53,FALSE),"")</f>
        <v/>
      </c>
      <c r="FG55" s="156"/>
      <c r="FH55" s="156" t="str">
        <f>IF(VLOOKUP(CONCATENATE($EJ$6," ",FH$9),'-RÅDATA_KVARTAL-'!$A$5:$DS$385,53,FALSE)&gt;0,VLOOKUP(CONCATENATE($EJ$6," ",FH$9),'-RÅDATA_KVARTAL-'!$A$5:$DS$385,53,FALSE),"")</f>
        <v/>
      </c>
      <c r="FI55" s="118"/>
      <c r="FJ55" s="106"/>
      <c r="FK55" s="156" t="str">
        <f>IF(VLOOKUP(CONCATENATE($FK$6," ",FK$9),'-RÅDATA_KVARTAL-'!$A$5:$DS$385,53,FALSE)&gt;0,VLOOKUP(CONCATENATE($FK$6," ",FK$9),'-RÅDATA_KVARTAL-'!$A$5:$DS$385,53,FALSE),"")</f>
        <v/>
      </c>
      <c r="FL55" s="156"/>
      <c r="FM55" s="156" t="str">
        <f>IF(VLOOKUP(CONCATENATE($FK$6," ",FM$9),'-RÅDATA_KVARTAL-'!$A$5:$DS$385,53,FALSE)&gt;0,VLOOKUP(CONCATENATE($FK$6," ",FM$9),'-RÅDATA_KVARTAL-'!$A$5:$DS$385,53,FALSE),"")</f>
        <v/>
      </c>
      <c r="FN55" s="156"/>
      <c r="FO55" s="156" t="str">
        <f>IF(VLOOKUP(CONCATENATE($FK$6," ",FO$9),'-RÅDATA_KVARTAL-'!$A$5:$DS$385,53,FALSE)&gt;0,VLOOKUP(CONCATENATE($FK$6," ",FO$9),'-RÅDATA_KVARTAL-'!$A$5:$DS$385,53,FALSE),"")</f>
        <v/>
      </c>
      <c r="FP55" s="156"/>
      <c r="FQ55" s="156" t="str">
        <f>IF(VLOOKUP(CONCATENATE($FK$6," ",FQ$9),'-RÅDATA_KVARTAL-'!$A$5:$DS$385,53,FALSE)&gt;0,VLOOKUP(CONCATENATE($FK$6," ",FQ$9),'-RÅDATA_KVARTAL-'!$A$5:$DS$385,53,FALSE),"")</f>
        <v/>
      </c>
      <c r="FR55" s="156"/>
      <c r="FS55" s="156" t="str">
        <f>IF(VLOOKUP(CONCATENATE($FK$6," ",FS$9),'-RÅDATA_KVARTAL-'!$A$5:$DS$385,53,FALSE)&gt;0,VLOOKUP(CONCATENATE($FK$6," ",FS$9),'-RÅDATA_KVARTAL-'!$A$5:$DS$385,53,FALSE),"")</f>
        <v/>
      </c>
      <c r="FT55" s="156"/>
      <c r="FU55" s="156" t="str">
        <f>IF(VLOOKUP(CONCATENATE($FK$6," ",FU$9),'-RÅDATA_KVARTAL-'!$A$5:$DS$385,53,FALSE)&gt;0,VLOOKUP(CONCATENATE($FK$6," ",FU$9),'-RÅDATA_KVARTAL-'!$A$5:$DS$385,53,FALSE),"")</f>
        <v/>
      </c>
      <c r="FV55" s="156"/>
      <c r="FW55" s="156" t="str">
        <f>IF(VLOOKUP(CONCATENATE($FK$6," ",FW$9),'-RÅDATA_KVARTAL-'!$A$5:$DS$385,53,FALSE)&gt;0,VLOOKUP(CONCATENATE($FK$6," ",FW$9),'-RÅDATA_KVARTAL-'!$A$5:$DS$385,53,FALSE),"")</f>
        <v/>
      </c>
      <c r="FX55" s="156"/>
      <c r="FY55" s="156" t="str">
        <f>IF(VLOOKUP(CONCATENATE($FK$6," ",FY$9),'-RÅDATA_KVARTAL-'!$A$5:$DS$385,53,FALSE)&gt;0,VLOOKUP(CONCATENATE($FK$6," ",FY$9),'-RÅDATA_KVARTAL-'!$A$5:$DS$385,53,FALSE),"")</f>
        <v/>
      </c>
      <c r="FZ55" s="156"/>
      <c r="GA55" s="156" t="str">
        <f>IF(VLOOKUP(CONCATENATE($FK$6," ",GA$9),'-RÅDATA_KVARTAL-'!$A$5:$DS$385,53,FALSE)&gt;0,VLOOKUP(CONCATENATE($FK$6," ",GA$9),'-RÅDATA_KVARTAL-'!$A$5:$DS$385,53,FALSE),"")</f>
        <v/>
      </c>
      <c r="GB55" s="156"/>
      <c r="GC55" s="156" t="str">
        <f>IF(VLOOKUP(CONCATENATE($FK$6," ",GC$9),'-RÅDATA_KVARTAL-'!$A$5:$DS$385,53,FALSE)&gt;0,VLOOKUP(CONCATENATE($FK$6," ",GC$9),'-RÅDATA_KVARTAL-'!$A$5:$DS$385,53,FALSE),"")</f>
        <v/>
      </c>
      <c r="GD55" s="156"/>
      <c r="GE55" s="156" t="str">
        <f>IF(VLOOKUP(CONCATENATE($FK$6," ",GE$9),'-RÅDATA_KVARTAL-'!$A$5:$DS$385,53,FALSE)&gt;0,VLOOKUP(CONCATENATE($FK$6," ",GE$9),'-RÅDATA_KVARTAL-'!$A$5:$DS$385,53,FALSE),"")</f>
        <v/>
      </c>
      <c r="GF55" s="156"/>
      <c r="GG55" s="156" t="str">
        <f>IF(VLOOKUP(CONCATENATE($FK$6," ",GG$9),'-RÅDATA_KVARTAL-'!$A$5:$DS$385,53,FALSE)&gt;0,VLOOKUP(CONCATENATE($FK$6," ",GG$9),'-RÅDATA_KVARTAL-'!$A$5:$DS$385,53,FALSE),"")</f>
        <v/>
      </c>
      <c r="GH55" s="156"/>
      <c r="GI55" s="156" t="str">
        <f>IF(VLOOKUP(CONCATENATE($FK$6," ",GI$9),'-RÅDATA_KVARTAL-'!$A$5:$DS$385,53,FALSE)&gt;0,VLOOKUP(CONCATENATE($FK$6," ",GI$9),'-RÅDATA_KVARTAL-'!$A$5:$DS$385,53,FALSE),"")</f>
        <v/>
      </c>
      <c r="GJ55" s="118"/>
      <c r="GK55" s="106"/>
      <c r="GL55" s="156" t="str">
        <f>IF(VLOOKUP(CONCATENATE($GL$6," ",GL$9),'-RÅDATA_KVARTAL-'!$A$5:$DS$385,53,FALSE)&gt;0,VLOOKUP(CONCATENATE($GL$6," ",GL$9),'-RÅDATA_KVARTAL-'!$A$5:$DS$385,53,FALSE),"")</f>
        <v/>
      </c>
      <c r="GM55" s="156"/>
      <c r="GN55" s="156" t="str">
        <f>IF(VLOOKUP(CONCATENATE($GL$6," ",GN$9),'-RÅDATA_KVARTAL-'!$A$5:$DS$385,53,FALSE)&gt;0,VLOOKUP(CONCATENATE($GL$6," ",GN$9),'-RÅDATA_KVARTAL-'!$A$5:$DS$385,53,FALSE),"")</f>
        <v/>
      </c>
      <c r="GO55" s="156"/>
      <c r="GP55" s="156" t="str">
        <f>IF(VLOOKUP(CONCATENATE($GL$6," ",GP$9),'-RÅDATA_KVARTAL-'!$A$5:$DS$385,53,FALSE)&gt;0,VLOOKUP(CONCATENATE($GL$6," ",GP$9),'-RÅDATA_KVARTAL-'!$A$5:$DS$385,53,FALSE),"")</f>
        <v/>
      </c>
      <c r="GQ55" s="156"/>
      <c r="GR55" s="156" t="str">
        <f>IF(VLOOKUP(CONCATENATE($GL$6," ",GR$9),'-RÅDATA_KVARTAL-'!$A$5:$DS$385,53,FALSE)&gt;0,VLOOKUP(CONCATENATE($GL$6," ",GR$9),'-RÅDATA_KVARTAL-'!$A$5:$DS$385,53,FALSE),"")</f>
        <v/>
      </c>
      <c r="GS55" s="156"/>
      <c r="GT55" s="156" t="str">
        <f>IF(VLOOKUP(CONCATENATE($GL$6," ",GT$9),'-RÅDATA_KVARTAL-'!$A$5:$DS$385,53,FALSE)&gt;0,VLOOKUP(CONCATENATE($GL$6," ",GT$9),'-RÅDATA_KVARTAL-'!$A$5:$DS$385,53,FALSE),"")</f>
        <v/>
      </c>
      <c r="GU55" s="156"/>
      <c r="GV55" s="156" t="str">
        <f>IF(VLOOKUP(CONCATENATE($GL$6," ",GV$9),'-RÅDATA_KVARTAL-'!$A$5:$DS$385,53,FALSE)&gt;0,VLOOKUP(CONCATENATE($GL$6," ",GV$9),'-RÅDATA_KVARTAL-'!$A$5:$DS$385,53,FALSE),"")</f>
        <v/>
      </c>
      <c r="GW55" s="156"/>
      <c r="GX55" s="156" t="str">
        <f>IF(VLOOKUP(CONCATENATE($GL$6," ",GX$9),'-RÅDATA_KVARTAL-'!$A$5:$DS$385,53,FALSE)&gt;0,VLOOKUP(CONCATENATE($GL$6," ",GX$9),'-RÅDATA_KVARTAL-'!$A$5:$DS$385,53,FALSE),"")</f>
        <v/>
      </c>
      <c r="GY55" s="156"/>
      <c r="GZ55" s="156" t="str">
        <f>IF(VLOOKUP(CONCATENATE($GL$6," ",GZ$9),'-RÅDATA_KVARTAL-'!$A$5:$DS$385,53,FALSE)&gt;0,VLOOKUP(CONCATENATE($GL$6," ",GZ$9),'-RÅDATA_KVARTAL-'!$A$5:$DS$385,53,FALSE),"")</f>
        <v/>
      </c>
      <c r="HA55" s="156"/>
      <c r="HB55" s="156" t="str">
        <f>IF(VLOOKUP(CONCATENATE($GL$6," ",HB$9),'-RÅDATA_KVARTAL-'!$A$5:$DS$385,53,FALSE)&gt;0,VLOOKUP(CONCATENATE($GL$6," ",HB$9),'-RÅDATA_KVARTAL-'!$A$5:$DS$385,53,FALSE),"")</f>
        <v/>
      </c>
      <c r="HC55" s="156"/>
      <c r="HD55" s="156" t="str">
        <f>IF(VLOOKUP(CONCATENATE($GL$6," ",HD$9),'-RÅDATA_KVARTAL-'!$A$5:$DS$385,53,FALSE)&gt;0,VLOOKUP(CONCATENATE($GL$6," ",HD$9),'-RÅDATA_KVARTAL-'!$A$5:$DS$385,53,FALSE),"")</f>
        <v/>
      </c>
      <c r="HE55" s="156"/>
      <c r="HF55" s="156" t="str">
        <f>IF(VLOOKUP(CONCATENATE($GL$6," ",HF$9),'-RÅDATA_KVARTAL-'!$A$5:$DS$385,53,FALSE)&gt;0,VLOOKUP(CONCATENATE($GL$6," ",HF$9),'-RÅDATA_KVARTAL-'!$A$5:$DS$385,53,FALSE),"")</f>
        <v/>
      </c>
      <c r="HG55" s="156"/>
      <c r="HH55" s="156" t="str">
        <f>IF(VLOOKUP(CONCATENATE($GL$6," ",HH$9),'-RÅDATA_KVARTAL-'!$A$5:$DS$385,53,FALSE)&gt;0,VLOOKUP(CONCATENATE($GL$6," ",HH$9),'-RÅDATA_KVARTAL-'!$A$5:$DS$385,53,FALSE),"")</f>
        <v/>
      </c>
      <c r="HI55" s="156"/>
      <c r="HJ55" s="156" t="str">
        <f>IF(VLOOKUP(CONCATENATE($GL$6," ",HJ$9),'-RÅDATA_KVARTAL-'!$A$5:$DS$385,53,FALSE)&gt;0,VLOOKUP(CONCATENATE($GL$6," ",HJ$9),'-RÅDATA_KVARTAL-'!$A$5:$DS$385,53,FALSE),"")</f>
        <v/>
      </c>
      <c r="HK55" s="118"/>
      <c r="HL55" s="119"/>
      <c r="HM55" s="92" t="s">
        <v>464</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60</v>
      </c>
      <c r="E57" s="37">
        <f>IF(VLOOKUP(CONCATENATE($E$6," ",E$9),'-RÅDATA_KVARTAL-'!$A$5:$DS$385,57,FALSE)&gt;0,VLOOKUP(CONCATENATE($E$6," ",E$9),'-RÅDATA_KVARTAL-'!$A$5:$DS$385,57,FALSE),"")</f>
        <v>34451</v>
      </c>
      <c r="F57" s="37"/>
      <c r="G57" s="37">
        <f>IF(VLOOKUP(CONCATENATE($E$6," ",G$9),'-RÅDATA_KVARTAL-'!$A$5:$DS$385,57,FALSE)&gt;0,VLOOKUP(CONCATENATE($E$6," ",G$9),'-RÅDATA_KVARTAL-'!$A$5:$DS$385,57,FALSE),"")</f>
        <v>31843</v>
      </c>
      <c r="H57" s="37"/>
      <c r="I57" s="37">
        <f>IF(VLOOKUP(CONCATENATE($E$6," ",I$9),'-RÅDATA_KVARTAL-'!$A$5:$DS$385,57,FALSE)&gt;0,VLOOKUP(CONCATENATE($E$6," ",I$9),'-RÅDATA_KVARTAL-'!$A$5:$DS$385,57,FALSE),"")</f>
        <v>34847</v>
      </c>
      <c r="J57" s="37"/>
      <c r="K57" s="37">
        <f>IF(VLOOKUP(CONCATENATE($E$6," ",K$9),'-RÅDATA_KVARTAL-'!$A$5:$DS$385,57,FALSE)&gt;0,VLOOKUP(CONCATENATE($E$6," ",K$9),'-RÅDATA_KVARTAL-'!$A$5:$DS$385,57,FALSE),"")</f>
        <v>34610</v>
      </c>
      <c r="L57" s="37"/>
      <c r="M57" s="37">
        <f>IF(VLOOKUP(CONCATENATE($E$6," ",M$9),'-RÅDATA_KVARTAL-'!$A$5:$DS$385,57,FALSE)&gt;0,VLOOKUP(CONCATENATE($E$6," ",M$9),'-RÅDATA_KVARTAL-'!$A$5:$DS$385,57,FALSE),"")</f>
        <v>35380</v>
      </c>
      <c r="N57" s="37"/>
      <c r="O57" s="37">
        <f>IF(VLOOKUP(CONCATENATE($E$6," ",O$9),'-RÅDATA_KVARTAL-'!$A$5:$DS$385,57,FALSE)&gt;0,VLOOKUP(CONCATENATE($E$6," ",O$9),'-RÅDATA_KVARTAL-'!$A$5:$DS$385,57,FALSE),"")</f>
        <v>33184</v>
      </c>
      <c r="P57" s="37"/>
      <c r="Q57" s="37">
        <f>IF(VLOOKUP(CONCATENATE($E$6," ",Q$9),'-RÅDATA_KVARTAL-'!$A$5:$DS$385,57,FALSE)&gt;0,VLOOKUP(CONCATENATE($E$6," ",Q$9),'-RÅDATA_KVARTAL-'!$A$5:$DS$385,57,FALSE),"")</f>
        <v>32797</v>
      </c>
      <c r="R57" s="37"/>
      <c r="S57" s="37">
        <f>IF(VLOOKUP(CONCATENATE($E$6," ",S$9),'-RÅDATA_KVARTAL-'!$A$5:$DS$385,57,FALSE)&gt;0,VLOOKUP(CONCATENATE($E$6," ",S$9),'-RÅDATA_KVARTAL-'!$A$5:$DS$385,57,FALSE),"")</f>
        <v>35349</v>
      </c>
      <c r="T57" s="37"/>
      <c r="U57" s="37">
        <f>IF(VLOOKUP(CONCATENATE($E$6," ",U$9),'-RÅDATA_KVARTAL-'!$A$5:$DS$385,57,FALSE)&gt;0,VLOOKUP(CONCATENATE($E$6," ",U$9),'-RÅDATA_KVARTAL-'!$A$5:$DS$385,57,FALSE),"")</f>
        <v>35059</v>
      </c>
      <c r="V57" s="37"/>
      <c r="W57" s="37">
        <f>IF(VLOOKUP(CONCATENATE($E$6," ",W$9),'-RÅDATA_KVARTAL-'!$A$5:$DS$385,57,FALSE)&gt;0,VLOOKUP(CONCATENATE($E$6," ",W$9),'-RÅDATA_KVARTAL-'!$A$5:$DS$385,57,FALSE),"")</f>
        <v>35396</v>
      </c>
      <c r="X57" s="37"/>
      <c r="Y57" s="37">
        <f>IF(VLOOKUP(CONCATENATE($E$6," ",Y$9),'-RÅDATA_KVARTAL-'!$A$5:$DS$385,57,FALSE)&gt;0,VLOOKUP(CONCATENATE($E$6," ",Y$9),'-RÅDATA_KVARTAL-'!$A$5:$DS$385,57,FALSE),"")</f>
        <v>35209</v>
      </c>
      <c r="Z57" s="37"/>
      <c r="AA57" s="37">
        <f>IF(VLOOKUP(CONCATENATE($E$6," ",AA$9),'-RÅDATA_KVARTAL-'!$A$5:$DS$385,57,FALSE)&gt;0,VLOOKUP(CONCATENATE($E$6," ",AA$9),'-RÅDATA_KVARTAL-'!$A$5:$DS$385,57,FALSE),"")</f>
        <v>35598</v>
      </c>
      <c r="AB57" s="37"/>
      <c r="AC57" s="37">
        <f>IF(VLOOKUP(CONCATENATE($E$6," ",AC$9),'-RÅDATA_KVARTAL-'!$A$5:$DS$385,57,FALSE)&gt;0,VLOOKUP(CONCATENATE($E$6," ",AC$9),'-RÅDATA_KVARTAL-'!$A$5:$DS$385,57,FALSE),"")</f>
        <v>413723</v>
      </c>
      <c r="AD57" s="158"/>
      <c r="AE57" s="275"/>
      <c r="AF57" s="37">
        <f>IF(VLOOKUP(CONCATENATE($AF$6," ",AF$9),'-RÅDATA_KVARTAL-'!$A$5:$DS$385,57,FALSE)&gt;0,VLOOKUP(CONCATENATE($AF$6," ",AF$9),'-RÅDATA_KVARTAL-'!$A$5:$DS$385,57,FALSE),"")</f>
        <v>37550</v>
      </c>
      <c r="AG57" s="37"/>
      <c r="AH57" s="37">
        <f>IF(VLOOKUP(CONCATENATE($AF$6," ",AH$9),'-RÅDATA_KVARTAL-'!$A$5:$DS$385,57,FALSE)&gt;0,VLOOKUP(CONCATENATE($AF$6," ",AH$9),'-RÅDATA_KVARTAL-'!$A$5:$DS$385,57,FALSE),"")</f>
        <v>35602</v>
      </c>
      <c r="AI57" s="37"/>
      <c r="AJ57" s="37">
        <f>IF(VLOOKUP(CONCATENATE($AF$6," ",AJ$9),'-RÅDATA_KVARTAL-'!$A$5:$DS$385,57,FALSE)&gt;0,VLOOKUP(CONCATENATE($AF$6," ",AJ$9),'-RÅDATA_KVARTAL-'!$A$5:$DS$385,57,FALSE),"")</f>
        <v>39189</v>
      </c>
      <c r="AK57" s="37"/>
      <c r="AL57" s="37">
        <f>IF(VLOOKUP(CONCATENATE($AF$6," ",AL$9),'-RÅDATA_KVARTAL-'!$A$5:$DS$385,57,FALSE)&gt;0,VLOOKUP(CONCATENATE($AF$6," ",AL$9),'-RÅDATA_KVARTAL-'!$A$5:$DS$385,57,FALSE),"")</f>
        <v>36956</v>
      </c>
      <c r="AM57" s="37"/>
      <c r="AN57" s="37">
        <f>IF(VLOOKUP(CONCATENATE($AF$6," ",AN$9),'-RÅDATA_KVARTAL-'!$A$5:$DS$385,57,FALSE)&gt;0,VLOOKUP(CONCATENATE($AF$6," ",AN$9),'-RÅDATA_KVARTAL-'!$A$5:$DS$385,57,FALSE),"")</f>
        <v>37087</v>
      </c>
      <c r="AO57" s="37"/>
      <c r="AP57" s="37">
        <f>IF(VLOOKUP(CONCATENATE($AF$6," ",AP$9),'-RÅDATA_KVARTAL-'!$A$5:$DS$385,57,FALSE)&gt;0,VLOOKUP(CONCATENATE($AF$6," ",AP$9),'-RÅDATA_KVARTAL-'!$A$5:$DS$385,57,FALSE),"")</f>
        <v>34749</v>
      </c>
      <c r="AQ57" s="37"/>
      <c r="AR57" s="37">
        <f>IF(VLOOKUP(CONCATENATE($AF$6," ",AR$9),'-RÅDATA_KVARTAL-'!$A$5:$DS$385,57,FALSE)&gt;0,VLOOKUP(CONCATENATE($AF$6," ",AR$9),'-RÅDATA_KVARTAL-'!$A$5:$DS$385,57,FALSE),"")</f>
        <v>33308</v>
      </c>
      <c r="AS57" s="37"/>
      <c r="AT57" s="37">
        <f>IF(VLOOKUP(CONCATENATE($AF$6," ",AT$9),'-RÅDATA_KVARTAL-'!$A$5:$DS$385,57,FALSE)&gt;0,VLOOKUP(CONCATENATE($AF$6," ",AT$9),'-RÅDATA_KVARTAL-'!$A$5:$DS$385,57,FALSE),"")</f>
        <v>35452</v>
      </c>
      <c r="AU57" s="37"/>
      <c r="AV57" s="37">
        <f>IF(VLOOKUP(CONCATENATE($AF$6," ",AV$9),'-RÅDATA_KVARTAL-'!$A$5:$DS$385,57,FALSE)&gt;0,VLOOKUP(CONCATENATE($AF$6," ",AV$9),'-RÅDATA_KVARTAL-'!$A$5:$DS$385,57,FALSE),"")</f>
        <v>37751</v>
      </c>
      <c r="AW57" s="37"/>
      <c r="AX57" s="37">
        <f>IF(VLOOKUP(CONCATENATE($AF$6," ",AX$9),'-RÅDATA_KVARTAL-'!$A$5:$DS$385,57,FALSE)&gt;0,VLOOKUP(CONCATENATE($AF$6," ",AX$9),'-RÅDATA_KVARTAL-'!$A$5:$DS$385,57,FALSE),"")</f>
        <v>39426</v>
      </c>
      <c r="AY57" s="37"/>
      <c r="AZ57" s="37">
        <f>IF(VLOOKUP(CONCATENATE($AF$6," ",AZ$9),'-RÅDATA_KVARTAL-'!$A$5:$DS$385,57,FALSE)&gt;0,VLOOKUP(CONCATENATE($AF$6," ",AZ$9),'-RÅDATA_KVARTAL-'!$A$5:$DS$385,57,FALSE),"")</f>
        <v>36668</v>
      </c>
      <c r="BA57" s="37"/>
      <c r="BB57" s="37">
        <f>IF(VLOOKUP(CONCATENATE($AF$6," ",BB$9),'-RÅDATA_KVARTAL-'!$A$5:$DS$385,57,FALSE)&gt;0,VLOOKUP(CONCATENATE($AF$6," ",BB$9),'-RÅDATA_KVARTAL-'!$A$5:$DS$385,57,FALSE),"")</f>
        <v>37651</v>
      </c>
      <c r="BC57" s="37"/>
      <c r="BD57" s="37">
        <f>IF(VLOOKUP(CONCATENATE($AF$6," ",BD$9),'-RÅDATA_KVARTAL-'!$A$5:$DS$385,57,FALSE)&gt;0,VLOOKUP(CONCATENATE($AF$6," ",BD$9),'-RÅDATA_KVARTAL-'!$A$5:$DS$385,57,FALSE),"")</f>
        <v>441389</v>
      </c>
      <c r="BE57" s="158"/>
      <c r="BF57" s="275"/>
      <c r="BG57" s="37">
        <f>IF(VLOOKUP(CONCATENATE($BG$6," ",BG$9),'-RÅDATA_KVARTAL-'!$A$5:$DS$385,57,FALSE)&gt;0,VLOOKUP(CONCATENATE($BG$6," ",BG$9),'-RÅDATA_KVARTAL-'!$A$5:$DS$385,57,FALSE),"")</f>
        <v>38631</v>
      </c>
      <c r="BH57" s="37"/>
      <c r="BI57" s="37">
        <f>IF(VLOOKUP(CONCATENATE($BG$6," ",BI$9),'-RÅDATA_KVARTAL-'!$A$5:$DS$385,57,FALSE)&gt;0,VLOOKUP(CONCATENATE($BG$6," ",BI$9),'-RÅDATA_KVARTAL-'!$A$5:$DS$385,57,FALSE),"")</f>
        <v>35248</v>
      </c>
      <c r="BJ57" s="37"/>
      <c r="BK57" s="37">
        <f>IF(VLOOKUP(CONCATENATE($BG$6," ",BK$9),'-RÅDATA_KVARTAL-'!$A$5:$DS$385,57,FALSE)&gt;0,VLOOKUP(CONCATENATE($BG$6," ",BK$9),'-RÅDATA_KVARTAL-'!$A$5:$DS$385,57,FALSE),"")</f>
        <v>39098</v>
      </c>
      <c r="BL57" s="37"/>
      <c r="BM57" s="37">
        <f>IF(VLOOKUP(CONCATENATE($BG$6," ",BM$9),'-RÅDATA_KVARTAL-'!$A$5:$DS$385,57,FALSE)&gt;0,VLOOKUP(CONCATENATE($BG$6," ",BM$9),'-RÅDATA_KVARTAL-'!$A$5:$DS$385,57,FALSE),"")</f>
        <v>36001</v>
      </c>
      <c r="BN57" s="37"/>
      <c r="BO57" s="37">
        <f>IF(VLOOKUP(CONCATENATE($BG$6," ",BO$9),'-RÅDATA_KVARTAL-'!$A$5:$DS$385,57,FALSE)&gt;0,VLOOKUP(CONCATENATE($BG$6," ",BO$9),'-RÅDATA_KVARTAL-'!$A$5:$DS$385,57,FALSE),"")</f>
        <v>38408</v>
      </c>
      <c r="BP57" s="37"/>
      <c r="BQ57" s="37">
        <f>IF(VLOOKUP(CONCATENATE($BG$6," ",BQ$9),'-RÅDATA_KVARTAL-'!$A$5:$DS$385,57,FALSE)&gt;0,VLOOKUP(CONCATENATE($BG$6," ",BQ$9),'-RÅDATA_KVARTAL-'!$A$5:$DS$385,57,FALSE),"")</f>
        <v>36686</v>
      </c>
      <c r="BR57" s="37"/>
      <c r="BS57" s="37">
        <f>IF(VLOOKUP(CONCATENATE($BG$6," ",BS$9),'-RÅDATA_KVARTAL-'!$A$5:$DS$385,57,FALSE)&gt;0,VLOOKUP(CONCATENATE($BG$6," ",BS$9),'-RÅDATA_KVARTAL-'!$A$5:$DS$385,57,FALSE),"")</f>
        <v>34771</v>
      </c>
      <c r="BT57" s="37"/>
      <c r="BU57" s="37">
        <f>IF(VLOOKUP(CONCATENATE($BG$6," ",BU$9),'-RÅDATA_KVARTAL-'!$A$5:$DS$385,57,FALSE)&gt;0,VLOOKUP(CONCATENATE($BG$6," ",BU$9),'-RÅDATA_KVARTAL-'!$A$5:$DS$385,57,FALSE),"")</f>
        <v>36202</v>
      </c>
      <c r="BV57" s="37"/>
      <c r="BW57" s="37">
        <f>IF(VLOOKUP(CONCATENATE($BG$6," ",BW$9),'-RÅDATA_KVARTAL-'!$A$5:$DS$385,57,FALSE)&gt;0,VLOOKUP(CONCATENATE($BG$6," ",BW$9),'-RÅDATA_KVARTAL-'!$A$5:$DS$385,57,FALSE),"")</f>
        <v>38119</v>
      </c>
      <c r="BX57" s="37"/>
      <c r="BY57" s="37">
        <f>IF(VLOOKUP(CONCATENATE($BG$6," ",BY$9),'-RÅDATA_KVARTAL-'!$A$5:$DS$385,57,FALSE)&gt;0,VLOOKUP(CONCATENATE($BG$6," ",BY$9),'-RÅDATA_KVARTAL-'!$A$5:$DS$385,57,FALSE),"")</f>
        <v>38256</v>
      </c>
      <c r="BZ57" s="37"/>
      <c r="CA57" s="37">
        <f>IF(VLOOKUP(CONCATENATE($BG$6," ",CA$9),'-RÅDATA_KVARTAL-'!$A$5:$DS$385,57,FALSE)&gt;0,VLOOKUP(CONCATENATE($BG$6," ",CA$9),'-RÅDATA_KVARTAL-'!$A$5:$DS$385,57,FALSE),"")</f>
        <v>36052</v>
      </c>
      <c r="CB57" s="37"/>
      <c r="CC57" s="37">
        <f>IF(VLOOKUP(CONCATENATE($BG$6," ",CC$9),'-RÅDATA_KVARTAL-'!$A$5:$DS$385,57,FALSE)&gt;0,VLOOKUP(CONCATENATE($BG$6," ",CC$9),'-RÅDATA_KVARTAL-'!$A$5:$DS$385,57,FALSE),"")</f>
        <v>38250</v>
      </c>
      <c r="CD57" s="37"/>
      <c r="CE57" s="37">
        <f>IF(VLOOKUP(CONCATENATE($BG$6," ",CE$9),'-RÅDATA_KVARTAL-'!$A$5:$DS$385,57,FALSE)&gt;0,VLOOKUP(CONCATENATE($BG$6," ",CE$9),'-RÅDATA_KVARTAL-'!$A$5:$DS$385,57,FALSE),"")</f>
        <v>445722</v>
      </c>
      <c r="CF57" s="147"/>
      <c r="CG57" s="275"/>
      <c r="CH57" s="37">
        <f>IF(VLOOKUP(CONCATENATE($CH$6," ",CH$9),'-RÅDATA_KVARTAL-'!$A$5:$DS$385,57,FALSE)&gt;0,VLOOKUP(CONCATENATE($CH$6," ",CH$9),'-RÅDATA_KVARTAL-'!$A$5:$DS$385,57,FALSE),"")</f>
        <v>37634</v>
      </c>
      <c r="CI57" s="37"/>
      <c r="CJ57" s="37">
        <f>IF(VLOOKUP(CONCATENATE($CH$6," ",CJ$9),'-RÅDATA_KVARTAL-'!$A$5:$DS$385,57,FALSE)&gt;0,VLOOKUP(CONCATENATE($CH$6," ",CJ$9),'-RÅDATA_KVARTAL-'!$A$5:$DS$385,57,FALSE),"")</f>
        <v>36788</v>
      </c>
      <c r="CK57" s="37"/>
      <c r="CL57" s="37">
        <f>IF(VLOOKUP(CONCATENATE($CH$6," ",CL$9),'-RÅDATA_KVARTAL-'!$A$5:$DS$385,57,FALSE)&gt;0,VLOOKUP(CONCATENATE($CH$6," ",CL$9),'-RÅDATA_KVARTAL-'!$A$5:$DS$385,57,FALSE),"")</f>
        <v>38470</v>
      </c>
      <c r="CM57" s="37"/>
      <c r="CN57" s="37">
        <f>IF(VLOOKUP(CONCATENATE($CH$6," ",CN$9),'-RÅDATA_KVARTAL-'!$A$5:$DS$385,57,FALSE)&gt;0,VLOOKUP(CONCATENATE($CH$6," ",CN$9),'-RÅDATA_KVARTAL-'!$A$5:$DS$385,57,FALSE),"")</f>
        <v>38094</v>
      </c>
      <c r="CO57" s="37"/>
      <c r="CP57" s="37">
        <f>IF(VLOOKUP(CONCATENATE($CH$6," ",CP$9),'-RÅDATA_KVARTAL-'!$A$5:$DS$385,57,FALSE)&gt;0,VLOOKUP(CONCATENATE($CH$6," ",CP$9),'-RÅDATA_KVARTAL-'!$A$5:$DS$385,57,FALSE),"")</f>
        <v>38819</v>
      </c>
      <c r="CQ57" s="37"/>
      <c r="CR57" s="37">
        <f>IF(VLOOKUP(CONCATENATE($CH$6," ",CR$9),'-RÅDATA_KVARTAL-'!$A$5:$DS$385,57,FALSE)&gt;0,VLOOKUP(CONCATENATE($CH$6," ",CR$9),'-RÅDATA_KVARTAL-'!$A$5:$DS$385,57,FALSE),"")</f>
        <v>36523</v>
      </c>
      <c r="CS57" s="37"/>
      <c r="CT57" s="37">
        <f>IF(VLOOKUP(CONCATENATE($CH$6," ",CT$9),'-RÅDATA_KVARTAL-'!$A$5:$DS$385,57,FALSE)&gt;0,VLOOKUP(CONCATENATE($CH$6," ",CT$9),'-RÅDATA_KVARTAL-'!$A$5:$DS$385,57,FALSE),"")</f>
        <v>35413</v>
      </c>
      <c r="CU57" s="37"/>
      <c r="CV57" s="37">
        <f>IF(VLOOKUP(CONCATENATE($CH$6," ",CV$9),'-RÅDATA_KVARTAL-'!$A$5:$DS$385,57,FALSE)&gt;0,VLOOKUP(CONCATENATE($CH$6," ",CV$9),'-RÅDATA_KVARTAL-'!$A$5:$DS$385,57,FALSE),"")</f>
        <v>38596</v>
      </c>
      <c r="CW57" s="37"/>
      <c r="CX57" s="37">
        <f>IF(VLOOKUP(CONCATENATE($CH$6," ",CX$9),'-RÅDATA_KVARTAL-'!$A$5:$DS$385,57,FALSE)&gt;0,VLOOKUP(CONCATENATE($CH$6," ",CX$9),'-RÅDATA_KVARTAL-'!$A$5:$DS$385,57,FALSE),"")</f>
        <v>38204</v>
      </c>
      <c r="CY57" s="37"/>
      <c r="CZ57" s="37">
        <f>IF(VLOOKUP(CONCATENATE($CH$6," ",CZ$9),'-RÅDATA_KVARTAL-'!$A$5:$DS$385,57,FALSE)&gt;0,VLOOKUP(CONCATENATE($CH$6," ",CZ$9),'-RÅDATA_KVARTAL-'!$A$5:$DS$385,57,FALSE),"")</f>
        <v>38657</v>
      </c>
      <c r="DA57" s="37"/>
      <c r="DB57" s="37">
        <f>IF(VLOOKUP(CONCATENATE($CH$6," ",DB$9),'-RÅDATA_KVARTAL-'!$A$5:$DS$385,57,FALSE)&gt;0,VLOOKUP(CONCATENATE($CH$6," ",DB$9),'-RÅDATA_KVARTAL-'!$A$5:$DS$385,57,FALSE),"")</f>
        <v>36320</v>
      </c>
      <c r="DC57" s="37"/>
      <c r="DD57" s="37">
        <f>IF(VLOOKUP(CONCATENATE($CH$6," ",DD$9),'-RÅDATA_KVARTAL-'!$A$5:$DS$385,57,FALSE)&gt;0,VLOOKUP(CONCATENATE($CH$6," ",DD$9),'-RÅDATA_KVARTAL-'!$A$5:$DS$385,57,FALSE),"")</f>
        <v>38360</v>
      </c>
      <c r="DE57" s="37"/>
      <c r="DF57" s="37">
        <f>IF(VLOOKUP(CONCATENATE($CH$6," ",DF$9),'-RÅDATA_KVARTAL-'!$A$5:$DS$385,57,FALSE)&gt;0,VLOOKUP(CONCATENATE($CH$6," ",DF$9),'-RÅDATA_KVARTAL-'!$A$5:$DS$385,57,FALSE),"")</f>
        <v>451878</v>
      </c>
      <c r="DG57" s="147"/>
      <c r="DH57" s="275"/>
      <c r="DI57" s="37">
        <f>IF(VLOOKUP(CONCATENATE($DI$6," ",DI$9),'-RÅDATA_KVARTAL-'!$A$5:$DS$385,57,FALSE)&gt;0,VLOOKUP(CONCATENATE($DI$6," ",DI$9),'-RÅDATA_KVARTAL-'!$A$5:$DS$385,57,FALSE),"")</f>
        <v>39290</v>
      </c>
      <c r="DJ57" s="37"/>
      <c r="DK57" s="37">
        <f>IF(VLOOKUP(CONCATENATE($DI$6," ",DK$9),'-RÅDATA_KVARTAL-'!$A$5:$DS$385,57,FALSE)&gt;0,VLOOKUP(CONCATENATE($DI$6," ",DK$9),'-RÅDATA_KVARTAL-'!$A$5:$DS$385,57,FALSE),"")</f>
        <v>36246</v>
      </c>
      <c r="DL57" s="37"/>
      <c r="DM57" s="37">
        <f>IF(VLOOKUP(CONCATENATE($DI$6," ",DM$9),'-RÅDATA_KVARTAL-'!$A$5:$DS$385,57,FALSE)&gt;0,VLOOKUP(CONCATENATE($DI$6," ",DM$9),'-RÅDATA_KVARTAL-'!$A$5:$DS$385,57,FALSE),"")</f>
        <v>40440</v>
      </c>
      <c r="DN57" s="37"/>
      <c r="DO57" s="37">
        <f>IF(VLOOKUP(CONCATENATE($DI$6," ",DO$9),'-RÅDATA_KVARTAL-'!$A$5:$DS$385,57,FALSE)&gt;0,VLOOKUP(CONCATENATE($DI$6," ",DO$9),'-RÅDATA_KVARTAL-'!$A$5:$DS$385,57,FALSE),"")</f>
        <v>37033</v>
      </c>
      <c r="DP57" s="37"/>
      <c r="DQ57" s="37">
        <f>IF(VLOOKUP(CONCATENATE($DI$6," ",DQ$9),'-RÅDATA_KVARTAL-'!$A$5:$DS$385,57,FALSE)&gt;0,VLOOKUP(CONCATENATE($DI$6," ",DQ$9),'-RÅDATA_KVARTAL-'!$A$5:$DS$385,57,FALSE),"")</f>
        <v>38600</v>
      </c>
      <c r="DR57" s="37"/>
      <c r="DS57" s="37">
        <f>IF(VLOOKUP(CONCATENATE($DI$6," ",DS$9),'-RÅDATA_KVARTAL-'!$A$5:$DS$385,57,FALSE)&gt;0,VLOOKUP(CONCATENATE($DI$6," ",DS$9),'-RÅDATA_KVARTAL-'!$A$5:$DS$385,57,FALSE),"")</f>
        <v>37178</v>
      </c>
      <c r="DT57" s="37"/>
      <c r="DU57" s="37" t="str">
        <f>IF(VLOOKUP(CONCATENATE($DI$6," ",DU$9),'-RÅDATA_KVARTAL-'!$A$5:$DS$385,57,FALSE)&gt;0,VLOOKUP(CONCATENATE($DI$6," ",DU$9),'-RÅDATA_KVARTAL-'!$A$5:$DS$385,57,FALSE),"")</f>
        <v/>
      </c>
      <c r="DV57" s="37"/>
      <c r="DW57" s="37" t="str">
        <f>IF(VLOOKUP(CONCATENATE($DI$6," ",DW$9),'-RÅDATA_KVARTAL-'!$A$5:$DS$385,57,FALSE)&gt;0,VLOOKUP(CONCATENATE($DI$6," ",DW$9),'-RÅDATA_KVARTAL-'!$A$5:$DS$385,57,FALSE),"")</f>
        <v/>
      </c>
      <c r="DX57" s="37"/>
      <c r="DY57" s="37" t="str">
        <f>IF(VLOOKUP(CONCATENATE($DI$6," ",DY$9),'-RÅDATA_KVARTAL-'!$A$5:$DS$385,57,FALSE)&gt;0,VLOOKUP(CONCATENATE($DI$6," ",DY$9),'-RÅDATA_KVARTAL-'!$A$5:$DS$385,57,FALSE),"")</f>
        <v/>
      </c>
      <c r="DZ57" s="37"/>
      <c r="EA57" s="37" t="str">
        <f>IF(VLOOKUP(CONCATENATE($DI$6," ",EA$9),'-RÅDATA_KVARTAL-'!$A$5:$DS$385,57,FALSE)&gt;0,VLOOKUP(CONCATENATE($DI$6," ",EA$9),'-RÅDATA_KVARTAL-'!$A$5:$DS$385,57,FALSE),"")</f>
        <v/>
      </c>
      <c r="EB57" s="37"/>
      <c r="EC57" s="37" t="str">
        <f>IF(VLOOKUP(CONCATENATE($DI$6," ",EC$9),'-RÅDATA_KVARTAL-'!$A$5:$DS$385,57,FALSE)&gt;0,VLOOKUP(CONCATENATE($DI$6," ",EC$9),'-RÅDATA_KVARTAL-'!$A$5:$DS$385,57,FALSE),"")</f>
        <v/>
      </c>
      <c r="ED57" s="37"/>
      <c r="EE57" s="37" t="str">
        <f>IF(VLOOKUP(CONCATENATE($DI$6," ",EE$9),'-RÅDATA_KVARTAL-'!$A$5:$DS$385,57,FALSE)&gt;0,VLOOKUP(CONCATENATE($DI$6," ",EE$9),'-RÅDATA_KVARTAL-'!$A$5:$DS$385,57,FALSE),"")</f>
        <v/>
      </c>
      <c r="EF57" s="37"/>
      <c r="EG57" s="37">
        <f>IF(VLOOKUP(CONCATENATE($DI$6," ",EG$9),'-RÅDATA_KVARTAL-'!$A$5:$DS$385,57,FALSE)&gt;0,VLOOKUP(CONCATENATE($DI$6," ",EG$9),'-RÅDATA_KVARTAL-'!$A$5:$DS$385,57,FALSE),"")</f>
        <v>228787</v>
      </c>
      <c r="EH57" s="147"/>
      <c r="EI57" s="275"/>
      <c r="EJ57" s="37" t="str">
        <f>IF(VLOOKUP(CONCATENATE($EJ$6," ",EJ$9),'-RÅDATA_KVARTAL-'!$A$5:$DS$385,57,FALSE)&gt;0,VLOOKUP(CONCATENATE($EJ$6," ",EJ$9),'-RÅDATA_KVARTAL-'!$A$5:$DS$385,57,FALSE),"")</f>
        <v/>
      </c>
      <c r="EK57" s="37"/>
      <c r="EL57" s="37" t="str">
        <f>IF(VLOOKUP(CONCATENATE($EJ$6," ",EL$9),'-RÅDATA_KVARTAL-'!$A$5:$DS$385,57,FALSE)&gt;0,VLOOKUP(CONCATENATE($EJ$6," ",EL$9),'-RÅDATA_KVARTAL-'!$A$5:$DS$385,57,FALSE),"")</f>
        <v/>
      </c>
      <c r="EM57" s="37"/>
      <c r="EN57" s="37" t="str">
        <f>IF(VLOOKUP(CONCATENATE($EJ$6," ",EN$9),'-RÅDATA_KVARTAL-'!$A$5:$DS$385,57,FALSE)&gt;0,VLOOKUP(CONCATENATE($EJ$6," ",EN$9),'-RÅDATA_KVARTAL-'!$A$5:$DS$385,57,FALSE),"")</f>
        <v/>
      </c>
      <c r="EO57" s="37"/>
      <c r="EP57" s="37" t="str">
        <f>IF(VLOOKUP(CONCATENATE($EJ$6," ",EP$9),'-RÅDATA_KVARTAL-'!$A$5:$DS$385,57,FALSE)&gt;0,VLOOKUP(CONCATENATE($EJ$6," ",EP$9),'-RÅDATA_KVARTAL-'!$A$5:$DS$385,57,FALSE),"")</f>
        <v/>
      </c>
      <c r="EQ57" s="37"/>
      <c r="ER57" s="37" t="str">
        <f>IF(VLOOKUP(CONCATENATE($EJ$6," ",ER$9),'-RÅDATA_KVARTAL-'!$A$5:$DS$385,57,FALSE)&gt;0,VLOOKUP(CONCATENATE($EJ$6," ",ER$9),'-RÅDATA_KVARTAL-'!$A$5:$DS$385,57,FALSE),"")</f>
        <v/>
      </c>
      <c r="ES57" s="37"/>
      <c r="ET57" s="37" t="str">
        <f>IF(VLOOKUP(CONCATENATE($EJ$6," ",ET$9),'-RÅDATA_KVARTAL-'!$A$5:$DS$385,57,FALSE)&gt;0,VLOOKUP(CONCATENATE($EJ$6," ",ET$9),'-RÅDATA_KVARTAL-'!$A$5:$DS$385,57,FALSE),"")</f>
        <v/>
      </c>
      <c r="EU57" s="37"/>
      <c r="EV57" s="37" t="str">
        <f>IF(VLOOKUP(CONCATENATE($EJ$6," ",EV$9),'-RÅDATA_KVARTAL-'!$A$5:$DS$385,57,FALSE)&gt;0,VLOOKUP(CONCATENATE($EJ$6," ",EV$9),'-RÅDATA_KVARTAL-'!$A$5:$DS$385,57,FALSE),"")</f>
        <v/>
      </c>
      <c r="EW57" s="37"/>
      <c r="EX57" s="37" t="str">
        <f>IF(VLOOKUP(CONCATENATE($EJ$6," ",EX$9),'-RÅDATA_KVARTAL-'!$A$5:$DS$385,57,FALSE)&gt;0,VLOOKUP(CONCATENATE($EJ$6," ",EX$9),'-RÅDATA_KVARTAL-'!$A$5:$DS$385,57,FALSE),"")</f>
        <v/>
      </c>
      <c r="EY57" s="37"/>
      <c r="EZ57" s="37" t="str">
        <f>IF(VLOOKUP(CONCATENATE($EJ$6," ",EZ$9),'-RÅDATA_KVARTAL-'!$A$5:$DS$385,57,FALSE)&gt;0,VLOOKUP(CONCATENATE($EJ$6," ",EZ$9),'-RÅDATA_KVARTAL-'!$A$5:$DS$385,57,FALSE),"")</f>
        <v/>
      </c>
      <c r="FA57" s="37"/>
      <c r="FB57" s="37" t="str">
        <f>IF(VLOOKUP(CONCATENATE($EJ$6," ",FB$9),'-RÅDATA_KVARTAL-'!$A$5:$DS$385,57,FALSE)&gt;0,VLOOKUP(CONCATENATE($EJ$6," ",FB$9),'-RÅDATA_KVARTAL-'!$A$5:$DS$385,57,FALSE),"")</f>
        <v/>
      </c>
      <c r="FC57" s="37"/>
      <c r="FD57" s="37" t="str">
        <f>IF(VLOOKUP(CONCATENATE($EJ$6," ",FD$9),'-RÅDATA_KVARTAL-'!$A$5:$DS$385,57,FALSE)&gt;0,VLOOKUP(CONCATENATE($EJ$6," ",FD$9),'-RÅDATA_KVARTAL-'!$A$5:$DS$385,57,FALSE),"")</f>
        <v/>
      </c>
      <c r="FE57" s="37"/>
      <c r="FF57" s="37" t="str">
        <f>IF(VLOOKUP(CONCATENATE($EJ$6," ",FF$9),'-RÅDATA_KVARTAL-'!$A$5:$DS$385,57,FALSE)&gt;0,VLOOKUP(CONCATENATE($EJ$6," ",FF$9),'-RÅDATA_KVARTAL-'!$A$5:$DS$385,57,FALSE),"")</f>
        <v/>
      </c>
      <c r="FG57" s="37"/>
      <c r="FH57" s="37" t="str">
        <f>IF(VLOOKUP(CONCATENATE($EJ$6," ",FH$9),'-RÅDATA_KVARTAL-'!$A$5:$DS$385,57,FALSE)&gt;0,VLOOKUP(CONCATENATE($EJ$6," ",FH$9),'-RÅDATA_KVARTAL-'!$A$5:$DS$385,57,FALSE),"")</f>
        <v/>
      </c>
      <c r="FI57" s="147"/>
      <c r="FJ57" s="275"/>
      <c r="FK57" s="37" t="str">
        <f>IF(VLOOKUP(CONCATENATE($FK$6," ",FK$9),'-RÅDATA_KVARTAL-'!$A$5:$DS$385,57,FALSE)&gt;0,VLOOKUP(CONCATENATE($FK$6," ",FK$9),'-RÅDATA_KVARTAL-'!$A$5:$DS$385,57,FALSE),"")</f>
        <v/>
      </c>
      <c r="FL57" s="37"/>
      <c r="FM57" s="37" t="str">
        <f>IF(VLOOKUP(CONCATENATE($FK$6," ",FM$9),'-RÅDATA_KVARTAL-'!$A$5:$DS$385,57,FALSE)&gt;0,VLOOKUP(CONCATENATE($FK$6," ",FM$9),'-RÅDATA_KVARTAL-'!$A$5:$DS$385,57,FALSE),"")</f>
        <v/>
      </c>
      <c r="FN57" s="37"/>
      <c r="FO57" s="37" t="str">
        <f>IF(VLOOKUP(CONCATENATE($FK$6," ",FO$9),'-RÅDATA_KVARTAL-'!$A$5:$DS$385,57,FALSE)&gt;0,VLOOKUP(CONCATENATE($FK$6," ",FO$9),'-RÅDATA_KVARTAL-'!$A$5:$DS$385,57,FALSE),"")</f>
        <v/>
      </c>
      <c r="FP57" s="37"/>
      <c r="FQ57" s="37" t="str">
        <f>IF(VLOOKUP(CONCATENATE($FK$6," ",FQ$9),'-RÅDATA_KVARTAL-'!$A$5:$DS$385,57,FALSE)&gt;0,VLOOKUP(CONCATENATE($FK$6," ",FQ$9),'-RÅDATA_KVARTAL-'!$A$5:$DS$385,57,FALSE),"")</f>
        <v/>
      </c>
      <c r="FR57" s="37"/>
      <c r="FS57" s="37" t="str">
        <f>IF(VLOOKUP(CONCATENATE($FK$6," ",FS$9),'-RÅDATA_KVARTAL-'!$A$5:$DS$385,57,FALSE)&gt;0,VLOOKUP(CONCATENATE($FK$6," ",FS$9),'-RÅDATA_KVARTAL-'!$A$5:$DS$385,57,FALSE),"")</f>
        <v/>
      </c>
      <c r="FT57" s="37"/>
      <c r="FU57" s="37" t="str">
        <f>IF(VLOOKUP(CONCATENATE($FK$6," ",FU$9),'-RÅDATA_KVARTAL-'!$A$5:$DS$385,57,FALSE)&gt;0,VLOOKUP(CONCATENATE($FK$6," ",FU$9),'-RÅDATA_KVARTAL-'!$A$5:$DS$385,57,FALSE),"")</f>
        <v/>
      </c>
      <c r="FV57" s="37"/>
      <c r="FW57" s="37" t="str">
        <f>IF(VLOOKUP(CONCATENATE($FK$6," ",FW$9),'-RÅDATA_KVARTAL-'!$A$5:$DS$385,57,FALSE)&gt;0,VLOOKUP(CONCATENATE($FK$6," ",FW$9),'-RÅDATA_KVARTAL-'!$A$5:$DS$385,57,FALSE),"")</f>
        <v/>
      </c>
      <c r="FX57" s="37"/>
      <c r="FY57" s="37" t="str">
        <f>IF(VLOOKUP(CONCATENATE($FK$6," ",FY$9),'-RÅDATA_KVARTAL-'!$A$5:$DS$385,57,FALSE)&gt;0,VLOOKUP(CONCATENATE($FK$6," ",FY$9),'-RÅDATA_KVARTAL-'!$A$5:$DS$385,57,FALSE),"")</f>
        <v/>
      </c>
      <c r="FZ57" s="37"/>
      <c r="GA57" s="37" t="str">
        <f>IF(VLOOKUP(CONCATENATE($FK$6," ",GA$9),'-RÅDATA_KVARTAL-'!$A$5:$DS$385,57,FALSE)&gt;0,VLOOKUP(CONCATENATE($FK$6," ",GA$9),'-RÅDATA_KVARTAL-'!$A$5:$DS$385,57,FALSE),"")</f>
        <v/>
      </c>
      <c r="GB57" s="37"/>
      <c r="GC57" s="37" t="str">
        <f>IF(VLOOKUP(CONCATENATE($FK$6," ",GC$9),'-RÅDATA_KVARTAL-'!$A$5:$DS$385,57,FALSE)&gt;0,VLOOKUP(CONCATENATE($FK$6," ",GC$9),'-RÅDATA_KVARTAL-'!$A$5:$DS$385,57,FALSE),"")</f>
        <v/>
      </c>
      <c r="GD57" s="37"/>
      <c r="GE57" s="37" t="str">
        <f>IF(VLOOKUP(CONCATENATE($FK$6," ",GE$9),'-RÅDATA_KVARTAL-'!$A$5:$DS$385,57,FALSE)&gt;0,VLOOKUP(CONCATENATE($FK$6," ",GE$9),'-RÅDATA_KVARTAL-'!$A$5:$DS$385,57,FALSE),"")</f>
        <v/>
      </c>
      <c r="GF57" s="37"/>
      <c r="GG57" s="37" t="str">
        <f>IF(VLOOKUP(CONCATENATE($FK$6," ",GG$9),'-RÅDATA_KVARTAL-'!$A$5:$DS$385,57,FALSE)&gt;0,VLOOKUP(CONCATENATE($FK$6," ",GG$9),'-RÅDATA_KVARTAL-'!$A$5:$DS$385,57,FALSE),"")</f>
        <v/>
      </c>
      <c r="GH57" s="37"/>
      <c r="GI57" s="37" t="str">
        <f>IF(VLOOKUP(CONCATENATE($FK$6," ",GI$9),'-RÅDATA_KVARTAL-'!$A$5:$DS$385,57,FALSE)&gt;0,VLOOKUP(CONCATENATE($FK$6," ",GI$9),'-RÅDATA_KVARTAL-'!$A$5:$DS$385,57,FALSE),"")</f>
        <v/>
      </c>
      <c r="GJ57" s="147"/>
      <c r="GK57" s="275"/>
      <c r="GL57" s="37" t="str">
        <f>IF(VLOOKUP(CONCATENATE($GL$6," ",GL$9),'-RÅDATA_KVARTAL-'!$A$5:$DS$385,57,FALSE)&gt;0,VLOOKUP(CONCATENATE($GL$6," ",GL$9),'-RÅDATA_KVARTAL-'!$A$5:$DS$385,57,FALSE),"")</f>
        <v/>
      </c>
      <c r="GM57" s="37"/>
      <c r="GN57" s="37" t="str">
        <f>IF(VLOOKUP(CONCATENATE($GL$6," ",GN$9),'-RÅDATA_KVARTAL-'!$A$5:$DS$385,57,FALSE)&gt;0,VLOOKUP(CONCATENATE($GL$6," ",GN$9),'-RÅDATA_KVARTAL-'!$A$5:$DS$385,57,FALSE),"")</f>
        <v/>
      </c>
      <c r="GO57" s="37"/>
      <c r="GP57" s="37" t="str">
        <f>IF(VLOOKUP(CONCATENATE($GL$6," ",GP$9),'-RÅDATA_KVARTAL-'!$A$5:$DS$385,57,FALSE)&gt;0,VLOOKUP(CONCATENATE($GL$6," ",GP$9),'-RÅDATA_KVARTAL-'!$A$5:$DS$385,57,FALSE),"")</f>
        <v/>
      </c>
      <c r="GQ57" s="37"/>
      <c r="GR57" s="37" t="str">
        <f>IF(VLOOKUP(CONCATENATE($GL$6," ",GR$9),'-RÅDATA_KVARTAL-'!$A$5:$DS$385,57,FALSE)&gt;0,VLOOKUP(CONCATENATE($GL$6," ",GR$9),'-RÅDATA_KVARTAL-'!$A$5:$DS$385,57,FALSE),"")</f>
        <v/>
      </c>
      <c r="GS57" s="37"/>
      <c r="GT57" s="37" t="str">
        <f>IF(VLOOKUP(CONCATENATE($GL$6," ",GT$9),'-RÅDATA_KVARTAL-'!$A$5:$DS$385,57,FALSE)&gt;0,VLOOKUP(CONCATENATE($GL$6," ",GT$9),'-RÅDATA_KVARTAL-'!$A$5:$DS$385,57,FALSE),"")</f>
        <v/>
      </c>
      <c r="GU57" s="37"/>
      <c r="GV57" s="37" t="str">
        <f>IF(VLOOKUP(CONCATENATE($GL$6," ",GV$9),'-RÅDATA_KVARTAL-'!$A$5:$DS$385,57,FALSE)&gt;0,VLOOKUP(CONCATENATE($GL$6," ",GV$9),'-RÅDATA_KVARTAL-'!$A$5:$DS$385,57,FALSE),"")</f>
        <v/>
      </c>
      <c r="GW57" s="37"/>
      <c r="GX57" s="37" t="str">
        <f>IF(VLOOKUP(CONCATENATE($GL$6," ",GX$9),'-RÅDATA_KVARTAL-'!$A$5:$DS$385,57,FALSE)&gt;0,VLOOKUP(CONCATENATE($GL$6," ",GX$9),'-RÅDATA_KVARTAL-'!$A$5:$DS$385,57,FALSE),"")</f>
        <v/>
      </c>
      <c r="GY57" s="37"/>
      <c r="GZ57" s="37" t="str">
        <f>IF(VLOOKUP(CONCATENATE($GL$6," ",GZ$9),'-RÅDATA_KVARTAL-'!$A$5:$DS$385,57,FALSE)&gt;0,VLOOKUP(CONCATENATE($GL$6," ",GZ$9),'-RÅDATA_KVARTAL-'!$A$5:$DS$385,57,FALSE),"")</f>
        <v/>
      </c>
      <c r="HA57" s="37"/>
      <c r="HB57" s="37" t="str">
        <f>IF(VLOOKUP(CONCATENATE($GL$6," ",HB$9),'-RÅDATA_KVARTAL-'!$A$5:$DS$385,57,FALSE)&gt;0,VLOOKUP(CONCATENATE($GL$6," ",HB$9),'-RÅDATA_KVARTAL-'!$A$5:$DS$385,57,FALSE),"")</f>
        <v/>
      </c>
      <c r="HC57" s="37"/>
      <c r="HD57" s="37" t="str">
        <f>IF(VLOOKUP(CONCATENATE($GL$6," ",HD$9),'-RÅDATA_KVARTAL-'!$A$5:$DS$385,57,FALSE)&gt;0,VLOOKUP(CONCATENATE($GL$6," ",HD$9),'-RÅDATA_KVARTAL-'!$A$5:$DS$385,57,FALSE),"")</f>
        <v/>
      </c>
      <c r="HE57" s="37"/>
      <c r="HF57" s="37" t="str">
        <f>IF(VLOOKUP(CONCATENATE($GL$6," ",HF$9),'-RÅDATA_KVARTAL-'!$A$5:$DS$385,57,FALSE)&gt;0,VLOOKUP(CONCATENATE($GL$6," ",HF$9),'-RÅDATA_KVARTAL-'!$A$5:$DS$385,57,FALSE),"")</f>
        <v/>
      </c>
      <c r="HG57" s="37"/>
      <c r="HH57" s="37" t="str">
        <f>IF(VLOOKUP(CONCATENATE($GL$6," ",HH$9),'-RÅDATA_KVARTAL-'!$A$5:$DS$385,57,FALSE)&gt;0,VLOOKUP(CONCATENATE($GL$6," ",HH$9),'-RÅDATA_KVARTAL-'!$A$5:$DS$385,57,FALSE),"")</f>
        <v/>
      </c>
      <c r="HI57" s="37"/>
      <c r="HJ57" s="37" t="str">
        <f>IF(VLOOKUP(CONCATENATE($GL$6," ",HJ$9),'-RÅDATA_KVARTAL-'!$A$5:$DS$385,57,FALSE)&gt;0,VLOOKUP(CONCATENATE($GL$6," ",HJ$9),'-RÅDATA_KVARTAL-'!$A$5:$DS$385,57,FALSE),"")</f>
        <v/>
      </c>
      <c r="HK57" s="147"/>
      <c r="HL57" s="148"/>
      <c r="HM57" s="103" t="s">
        <v>465</v>
      </c>
      <c r="HN57" s="15"/>
    </row>
    <row r="58" spans="2:222" ht="10.5" customHeight="1" x14ac:dyDescent="0.2">
      <c r="B58" s="248">
        <v>7</v>
      </c>
      <c r="C58" s="195"/>
      <c r="D58" s="92" t="s">
        <v>72</v>
      </c>
      <c r="E58" s="156">
        <f>IF(VLOOKUP(CONCATENATE($E$6," ",E$9),'-RÅDATA_KVARTAL-'!$A$5:$DS$385,61,FALSE)&gt;0,VLOOKUP(CONCATENATE($E$6," ",E$9),'-RÅDATA_KVARTAL-'!$A$5:$DS$385,61,FALSE),"")</f>
        <v>92.107584953078629</v>
      </c>
      <c r="F58" s="156"/>
      <c r="G58" s="156">
        <f>IF(VLOOKUP(CONCATENATE($E$6," ",G$9),'-RÅDATA_KVARTAL-'!$A$5:$DS$385,61,FALSE)&gt;0,VLOOKUP(CONCATENATE($E$6," ",G$9),'-RÅDATA_KVARTAL-'!$A$5:$DS$385,61,FALSE),"")</f>
        <v>93.17902498975829</v>
      </c>
      <c r="H58" s="156"/>
      <c r="I58" s="156">
        <f>IF(VLOOKUP(CONCATENATE($E$6," ",I$9),'-RÅDATA_KVARTAL-'!$A$5:$DS$385,61,FALSE)&gt;0,VLOOKUP(CONCATENATE($E$6," ",I$9),'-RÅDATA_KVARTAL-'!$A$5:$DS$385,61,FALSE),"")</f>
        <v>94.770193092194717</v>
      </c>
      <c r="J58" s="156"/>
      <c r="K58" s="156">
        <f>IF(VLOOKUP(CONCATENATE($E$6," ",K$9),'-RÅDATA_KVARTAL-'!$A$5:$DS$385,61,FALSE)&gt;0,VLOOKUP(CONCATENATE($E$6," ",K$9),'-RÅDATA_KVARTAL-'!$A$5:$DS$385,61,FALSE),"")</f>
        <v>94.464763360445431</v>
      </c>
      <c r="L58" s="156"/>
      <c r="M58" s="156">
        <f>IF(VLOOKUP(CONCATENATE($E$6," ",M$9),'-RÅDATA_KVARTAL-'!$A$5:$DS$385,61,FALSE)&gt;0,VLOOKUP(CONCATENATE($E$6," ",M$9),'-RÅDATA_KVARTAL-'!$A$5:$DS$385,61,FALSE),"")</f>
        <v>94.515534421499751</v>
      </c>
      <c r="N58" s="156"/>
      <c r="O58" s="156">
        <f>IF(VLOOKUP(CONCATENATE($E$6," ",O$9),'-RÅDATA_KVARTAL-'!$A$5:$DS$385,61,FALSE)&gt;0,VLOOKUP(CONCATENATE($E$6," ",O$9),'-RÅDATA_KVARTAL-'!$A$5:$DS$385,61,FALSE),"")</f>
        <v>94.337047987264043</v>
      </c>
      <c r="P58" s="156"/>
      <c r="Q58" s="156">
        <f>IF(VLOOKUP(CONCATENATE($E$6," ",Q$9),'-RÅDATA_KVARTAL-'!$A$5:$DS$385,61,FALSE)&gt;0,VLOOKUP(CONCATENATE($E$6," ",Q$9),'-RÅDATA_KVARTAL-'!$A$5:$DS$385,61,FALSE),"")</f>
        <v>95.152025066728569</v>
      </c>
      <c r="R58" s="156"/>
      <c r="S58" s="156">
        <f>IF(VLOOKUP(CONCATENATE($E$6," ",S$9),'-RÅDATA_KVARTAL-'!$A$5:$DS$385,61,FALSE)&gt;0,VLOOKUP(CONCATENATE($E$6," ",S$9),'-RÅDATA_KVARTAL-'!$A$5:$DS$385,61,FALSE),"")</f>
        <v>94.731341283666083</v>
      </c>
      <c r="T58" s="156"/>
      <c r="U58" s="156">
        <f>IF(VLOOKUP(CONCATENATE($E$6," ",U$9),'-RÅDATA_KVARTAL-'!$A$5:$DS$385,61,FALSE)&gt;0,VLOOKUP(CONCATENATE($E$6," ",U$9),'-RÅDATA_KVARTAL-'!$A$5:$DS$385,61,FALSE),"")</f>
        <v>94.905389675428381</v>
      </c>
      <c r="V58" s="156"/>
      <c r="W58" s="156">
        <f>IF(VLOOKUP(CONCATENATE($E$6," ",W$9),'-RÅDATA_KVARTAL-'!$A$5:$DS$385,61,FALSE)&gt;0,VLOOKUP(CONCATENATE($E$6," ",W$9),'-RÅDATA_KVARTAL-'!$A$5:$DS$385,61,FALSE),"")</f>
        <v>91.571376830340981</v>
      </c>
      <c r="X58" s="156"/>
      <c r="Y58" s="156">
        <f>IF(VLOOKUP(CONCATENATE($E$6," ",Y$9),'-RÅDATA_KVARTAL-'!$A$5:$DS$385,61,FALSE)&gt;0,VLOOKUP(CONCATENATE($E$6," ",Y$9),'-RÅDATA_KVARTAL-'!$A$5:$DS$385,61,FALSE),"")</f>
        <v>94.900406997115979</v>
      </c>
      <c r="Z58" s="156"/>
      <c r="AA58" s="156">
        <f>IF(VLOOKUP(CONCATENATE($E$6," ",AA$9),'-RÅDATA_KVARTAL-'!$A$5:$DS$385,61,FALSE)&gt;0,VLOOKUP(CONCATENATE($E$6," ",AA$9),'-RÅDATA_KVARTAL-'!$A$5:$DS$385,61,FALSE),"")</f>
        <v>94.70575715653932</v>
      </c>
      <c r="AB58" s="156"/>
      <c r="AC58" s="156">
        <f>IF(VLOOKUP(CONCATENATE($E$6," ",AC$9),'-RÅDATA_KVARTAL-'!$A$5:$DS$385,61,FALSE)&gt;0,VLOOKUP(CONCATENATE($E$6," ",AC$9),'-RÅDATA_KVARTAL-'!$A$5:$DS$385,61,FALSE),"")</f>
        <v>94.100454668483209</v>
      </c>
      <c r="AD58" s="118"/>
      <c r="AE58" s="106"/>
      <c r="AF58" s="156">
        <f>IF(VLOOKUP(CONCATENATE($AF$6," ",AF$9),'-RÅDATA_KVARTAL-'!$A$5:$DS$385,61,FALSE)&gt;0,VLOOKUP(CONCATENATE($AF$6," ",AF$9),'-RÅDATA_KVARTAL-'!$A$5:$DS$385,61,FALSE),"")</f>
        <v>93.023831937769401</v>
      </c>
      <c r="AG58" s="156"/>
      <c r="AH58" s="156">
        <f>IF(VLOOKUP(CONCATENATE($AF$6," ",AH$9),'-RÅDATA_KVARTAL-'!$A$5:$DS$385,61,FALSE)&gt;0,VLOOKUP(CONCATENATE($AF$6," ",AH$9),'-RÅDATA_KVARTAL-'!$A$5:$DS$385,61,FALSE),"")</f>
        <v>95.851169803193059</v>
      </c>
      <c r="AI58" s="156"/>
      <c r="AJ58" s="156">
        <f>IF(VLOOKUP(CONCATENATE($AF$6," ",AJ$9),'-RÅDATA_KVARTAL-'!$A$5:$DS$385,61,FALSE)&gt;0,VLOOKUP(CONCATENATE($AF$6," ",AJ$9),'-RÅDATA_KVARTAL-'!$A$5:$DS$385,61,FALSE),"")</f>
        <v>95.594584705451879</v>
      </c>
      <c r="AK58" s="156"/>
      <c r="AL58" s="156">
        <f>IF(VLOOKUP(CONCATENATE($AF$6," ",AL$9),'-RÅDATA_KVARTAL-'!$A$5:$DS$385,61,FALSE)&gt;0,VLOOKUP(CONCATENATE($AF$6," ",AL$9),'-RÅDATA_KVARTAL-'!$A$5:$DS$385,61,FALSE),"")</f>
        <v>95.117494144596307</v>
      </c>
      <c r="AM58" s="156"/>
      <c r="AN58" s="156">
        <f>IF(VLOOKUP(CONCATENATE($AF$6," ",AN$9),'-RÅDATA_KVARTAL-'!$A$5:$DS$385,61,FALSE)&gt;0,VLOOKUP(CONCATENATE($AF$6," ",AN$9),'-RÅDATA_KVARTAL-'!$A$5:$DS$385,61,FALSE),"")</f>
        <v>91.783601851164391</v>
      </c>
      <c r="AO58" s="156"/>
      <c r="AP58" s="156">
        <f>IF(VLOOKUP(CONCATENATE($AF$6," ",AP$9),'-RÅDATA_KVARTAL-'!$A$5:$DS$385,61,FALSE)&gt;0,VLOOKUP(CONCATENATE($AF$6," ",AP$9),'-RÅDATA_KVARTAL-'!$A$5:$DS$385,61,FALSE),"")</f>
        <v>91.331773858648518</v>
      </c>
      <c r="AQ58" s="156"/>
      <c r="AR58" s="156">
        <f>IF(VLOOKUP(CONCATENATE($AF$6," ",AR$9),'-RÅDATA_KVARTAL-'!$A$5:$DS$385,61,FALSE)&gt;0,VLOOKUP(CONCATENATE($AF$6," ",AR$9),'-RÅDATA_KVARTAL-'!$A$5:$DS$385,61,FALSE),"")</f>
        <v>91.192334017796028</v>
      </c>
      <c r="AS58" s="156"/>
      <c r="AT58" s="156">
        <f>IF(VLOOKUP(CONCATENATE($AF$6," ",AT$9),'-RÅDATA_KVARTAL-'!$A$5:$DS$385,61,FALSE)&gt;0,VLOOKUP(CONCATENATE($AF$6," ",AT$9),'-RÅDATA_KVARTAL-'!$A$5:$DS$385,61,FALSE),"")</f>
        <v>91.361715287083811</v>
      </c>
      <c r="AU58" s="156"/>
      <c r="AV58" s="156">
        <f>IF(VLOOKUP(CONCATENATE($AF$6," ",AV$9),'-RÅDATA_KVARTAL-'!$A$5:$DS$385,61,FALSE)&gt;0,VLOOKUP(CONCATENATE($AF$6," ",AV$9),'-RÅDATA_KVARTAL-'!$A$5:$DS$385,61,FALSE),"")</f>
        <v>93.329872184726455</v>
      </c>
      <c r="AW58" s="156"/>
      <c r="AX58" s="156">
        <f>IF(VLOOKUP(CONCATENATE($AF$6," ",AX$9),'-RÅDATA_KVARTAL-'!$A$5:$DS$385,61,FALSE)&gt;0,VLOOKUP(CONCATENATE($AF$6," ",AX$9),'-RÅDATA_KVARTAL-'!$A$5:$DS$385,61,FALSE),"")</f>
        <v>94.553565004676599</v>
      </c>
      <c r="AY58" s="156"/>
      <c r="AZ58" s="156">
        <f>IF(VLOOKUP(CONCATENATE($AF$6," ",AZ$9),'-RÅDATA_KVARTAL-'!$A$5:$DS$385,61,FALSE)&gt;0,VLOOKUP(CONCATENATE($AF$6," ",AZ$9),'-RÅDATA_KVARTAL-'!$A$5:$DS$385,61,FALSE),"")</f>
        <v>93.293303480561775</v>
      </c>
      <c r="BA58" s="156"/>
      <c r="BB58" s="156">
        <f>IF(VLOOKUP(CONCATENATE($AF$6," ",BB$9),'-RÅDATA_KVARTAL-'!$A$5:$DS$385,61,FALSE)&gt;0,VLOOKUP(CONCATENATE($AF$6," ",BB$9),'-RÅDATA_KVARTAL-'!$A$5:$DS$385,61,FALSE),"")</f>
        <v>94.358678762969276</v>
      </c>
      <c r="BC58" s="156"/>
      <c r="BD58" s="156">
        <f>IF(VLOOKUP(CONCATENATE($AF$6," ",BD$9),'-RÅDATA_KVARTAL-'!$A$5:$DS$385,61,FALSE)&gt;0,VLOOKUP(CONCATENATE($AF$6," ",BD$9),'-RÅDATA_KVARTAL-'!$A$5:$DS$385,61,FALSE),"")</f>
        <v>93.417243043268456</v>
      </c>
      <c r="BE58" s="118"/>
      <c r="BF58" s="106"/>
      <c r="BG58" s="156">
        <f>IF(VLOOKUP(CONCATENATE($BG$6," ",BG$9),'-RÅDATA_KVARTAL-'!$A$5:$DS$385,61,FALSE)&gt;0,VLOOKUP(CONCATENATE($BG$6," ",BG$9),'-RÅDATA_KVARTAL-'!$A$5:$DS$385,61,FALSE),"")</f>
        <v>94.21046213876356</v>
      </c>
      <c r="BH58" s="156"/>
      <c r="BI58" s="156">
        <f>IF(VLOOKUP(CONCATENATE($BG$6," ",BI$9),'-RÅDATA_KVARTAL-'!$A$5:$DS$385,61,FALSE)&gt;0,VLOOKUP(CONCATENATE($BG$6," ",BI$9),'-RÅDATA_KVARTAL-'!$A$5:$DS$385,61,FALSE),"")</f>
        <v>93.290633353624642</v>
      </c>
      <c r="BJ58" s="156"/>
      <c r="BK58" s="156">
        <f>IF(VLOOKUP(CONCATENATE($BG$6," ",BK$9),'-RÅDATA_KVARTAL-'!$A$5:$DS$385,61,FALSE)&gt;0,VLOOKUP(CONCATENATE($BG$6," ",BK$9),'-RÅDATA_KVARTAL-'!$A$5:$DS$385,61,FALSE),"")</f>
        <v>93.875003001272546</v>
      </c>
      <c r="BL58" s="156"/>
      <c r="BM58" s="156">
        <f>IF(VLOOKUP(CONCATENATE($BG$6," ",BM$9),'-RÅDATA_KVARTAL-'!$A$5:$DS$385,61,FALSE)&gt;0,VLOOKUP(CONCATENATE($BG$6," ",BM$9),'-RÅDATA_KVARTAL-'!$A$5:$DS$385,61,FALSE),"")</f>
        <v>93.030647578686228</v>
      </c>
      <c r="BN58" s="156"/>
      <c r="BO58" s="156">
        <f>IF(VLOOKUP(CONCATENATE($BG$6," ",BO$9),'-RÅDATA_KVARTAL-'!$A$5:$DS$385,61,FALSE)&gt;0,VLOOKUP(CONCATENATE($BG$6," ",BO$9),'-RÅDATA_KVARTAL-'!$A$5:$DS$385,61,FALSE),"")</f>
        <v>95.07166018960865</v>
      </c>
      <c r="BP58" s="156"/>
      <c r="BQ58" s="156">
        <f>IF(VLOOKUP(CONCATENATE($BG$6," ",BQ$9),'-RÅDATA_KVARTAL-'!$A$5:$DS$385,61,FALSE)&gt;0,VLOOKUP(CONCATENATE($BG$6," ",BQ$9),'-RÅDATA_KVARTAL-'!$A$5:$DS$385,61,FALSE),"")</f>
        <v>94.095619164871252</v>
      </c>
      <c r="BR58" s="156"/>
      <c r="BS58" s="156">
        <f>IF(VLOOKUP(CONCATENATE($BG$6," ",BS$9),'-RÅDATA_KVARTAL-'!$A$5:$DS$385,61,FALSE)&gt;0,VLOOKUP(CONCATENATE($BG$6," ",BS$9),'-RÅDATA_KVARTAL-'!$A$5:$DS$385,61,FALSE),"")</f>
        <v>92.893590873874601</v>
      </c>
      <c r="BT58" s="156"/>
      <c r="BU58" s="156">
        <f>IF(VLOOKUP(CONCATENATE($BG$6," ",BU$9),'-RÅDATA_KVARTAL-'!$A$5:$DS$385,61,FALSE)&gt;0,VLOOKUP(CONCATENATE($BG$6," ",BU$9),'-RÅDATA_KVARTAL-'!$A$5:$DS$385,61,FALSE),"")</f>
        <v>92.166297512665793</v>
      </c>
      <c r="BV58" s="156"/>
      <c r="BW58" s="156">
        <f>IF(VLOOKUP(CONCATENATE($BG$6," ",BW$9),'-RÅDATA_KVARTAL-'!$A$5:$DS$385,61,FALSE)&gt;0,VLOOKUP(CONCATENATE($BG$6," ",BW$9),'-RÅDATA_KVARTAL-'!$A$5:$DS$385,61,FALSE),"")</f>
        <v>94.414722346064295</v>
      </c>
      <c r="BX58" s="156"/>
      <c r="BY58" s="156">
        <f>IF(VLOOKUP(CONCATENATE($BG$6," ",BY$9),'-RÅDATA_KVARTAL-'!$A$5:$DS$385,61,FALSE)&gt;0,VLOOKUP(CONCATENATE($BG$6," ",BY$9),'-RÅDATA_KVARTAL-'!$A$5:$DS$385,61,FALSE),"")</f>
        <v>94.305576098210324</v>
      </c>
      <c r="BZ58" s="156"/>
      <c r="CA58" s="156">
        <f>IF(VLOOKUP(CONCATENATE($BG$6," ",CA$9),'-RÅDATA_KVARTAL-'!$A$5:$DS$385,61,FALSE)&gt;0,VLOOKUP(CONCATENATE($BG$6," ",CA$9),'-RÅDATA_KVARTAL-'!$A$5:$DS$385,61,FALSE),"")</f>
        <v>92.021032211955685</v>
      </c>
      <c r="CB58" s="156"/>
      <c r="CC58" s="156">
        <f>IF(VLOOKUP(CONCATENATE($BG$6," ",CC$9),'-RÅDATA_KVARTAL-'!$A$5:$DS$385,61,FALSE)&gt;0,VLOOKUP(CONCATENATE($BG$6," ",CC$9),'-RÅDATA_KVARTAL-'!$A$5:$DS$385,61,FALSE),"")</f>
        <v>94.671187783085415</v>
      </c>
      <c r="CD58" s="156"/>
      <c r="CE58" s="156">
        <f>IF(VLOOKUP(CONCATENATE($BG$6," ",CE$9),'-RÅDATA_KVARTAL-'!$A$5:$DS$385,61,FALSE)&gt;0,VLOOKUP(CONCATENATE($BG$6," ",CE$9),'-RÅDATA_KVARTAL-'!$A$5:$DS$385,61,FALSE),"")</f>
        <v>93.687690881612937</v>
      </c>
      <c r="CF58" s="118"/>
      <c r="CG58" s="106"/>
      <c r="CH58" s="156">
        <f>IF(VLOOKUP(CONCATENATE($CH$6," ",CH$9),'-RÅDATA_KVARTAL-'!$A$5:$DS$385,61,FALSE)&gt;0,VLOOKUP(CONCATENATE($CH$6," ",CH$9),'-RÅDATA_KVARTAL-'!$A$5:$DS$385,61,FALSE),"")</f>
        <v>92.460015232292463</v>
      </c>
      <c r="CI58" s="156"/>
      <c r="CJ58" s="156">
        <f>IF(VLOOKUP(CONCATENATE($CH$6," ",CJ$9),'-RÅDATA_KVARTAL-'!$A$5:$DS$385,61,FALSE)&gt;0,VLOOKUP(CONCATENATE($CH$6," ",CJ$9),'-RÅDATA_KVARTAL-'!$A$5:$DS$385,61,FALSE),"")</f>
        <v>94.953927161035551</v>
      </c>
      <c r="CK58" s="156"/>
      <c r="CL58" s="156">
        <f>IF(VLOOKUP(CONCATENATE($CH$6," ",CL$9),'-RÅDATA_KVARTAL-'!$A$5:$DS$385,61,FALSE)&gt;0,VLOOKUP(CONCATENATE($CH$6," ",CL$9),'-RÅDATA_KVARTAL-'!$A$5:$DS$385,61,FALSE),"")</f>
        <v>94.02649459842597</v>
      </c>
      <c r="CM58" s="156"/>
      <c r="CN58" s="156">
        <f>IF(VLOOKUP(CONCATENATE($CH$6," ",CN$9),'-RÅDATA_KVARTAL-'!$A$5:$DS$385,61,FALSE)&gt;0,VLOOKUP(CONCATENATE($CH$6," ",CN$9),'-RÅDATA_KVARTAL-'!$A$5:$DS$385,61,FALSE),"")</f>
        <v>94.67170336497837</v>
      </c>
      <c r="CO58" s="156"/>
      <c r="CP58" s="156">
        <f>IF(VLOOKUP(CONCATENATE($CH$6," ",CP$9),'-RÅDATA_KVARTAL-'!$A$5:$DS$385,61,FALSE)&gt;0,VLOOKUP(CONCATENATE($CH$6," ",CP$9),'-RÅDATA_KVARTAL-'!$A$5:$DS$385,61,FALSE),"")</f>
        <v>94.38352500668627</v>
      </c>
      <c r="CQ58" s="156"/>
      <c r="CR58" s="156">
        <f>IF(VLOOKUP(CONCATENATE($CH$6," ",CR$9),'-RÅDATA_KVARTAL-'!$A$5:$DS$385,61,FALSE)&gt;0,VLOOKUP(CONCATENATE($CH$6," ",CR$9),'-RÅDATA_KVARTAL-'!$A$5:$DS$385,61,FALSE),"")</f>
        <v>93.083059357239335</v>
      </c>
      <c r="CS58" s="156"/>
      <c r="CT58" s="156">
        <f>IF(VLOOKUP(CONCATENATE($CH$6," ",CT$9),'-RÅDATA_KVARTAL-'!$A$5:$DS$385,61,FALSE)&gt;0,VLOOKUP(CONCATENATE($CH$6," ",CT$9),'-RÅDATA_KVARTAL-'!$A$5:$DS$385,61,FALSE),"")</f>
        <v>95.452830188679243</v>
      </c>
      <c r="CU58" s="156"/>
      <c r="CV58" s="156">
        <f>IF(VLOOKUP(CONCATENATE($CH$6," ",CV$9),'-RÅDATA_KVARTAL-'!$A$5:$DS$385,61,FALSE)&gt;0,VLOOKUP(CONCATENATE($CH$6," ",CV$9),'-RÅDATA_KVARTAL-'!$A$5:$DS$385,61,FALSE),"")</f>
        <v>95.774088687064193</v>
      </c>
      <c r="CW58" s="156"/>
      <c r="CX58" s="156">
        <f>IF(VLOOKUP(CONCATENATE($CH$6," ",CX$9),'-RÅDATA_KVARTAL-'!$A$5:$DS$385,61,FALSE)&gt;0,VLOOKUP(CONCATENATE($CH$6," ",CX$9),'-RÅDATA_KVARTAL-'!$A$5:$DS$385,61,FALSE),"")</f>
        <v>94.02210026333276</v>
      </c>
      <c r="CY58" s="156"/>
      <c r="CZ58" s="156">
        <f>IF(VLOOKUP(CONCATENATE($CH$6," ",CZ$9),'-RÅDATA_KVARTAL-'!$A$5:$DS$385,61,FALSE)&gt;0,VLOOKUP(CONCATENATE($CH$6," ",CZ$9),'-RÅDATA_KVARTAL-'!$A$5:$DS$385,61,FALSE),"")</f>
        <v>94.078851302019956</v>
      </c>
      <c r="DA58" s="156"/>
      <c r="DB58" s="156">
        <f>IF(VLOOKUP(CONCATENATE($CH$6," ",DB$9),'-RÅDATA_KVARTAL-'!$A$5:$DS$385,61,FALSE)&gt;0,VLOOKUP(CONCATENATE($CH$6," ",DB$9),'-RÅDATA_KVARTAL-'!$A$5:$DS$385,61,FALSE),"")</f>
        <v>91.553023619268487</v>
      </c>
      <c r="DC58" s="156"/>
      <c r="DD58" s="156">
        <f>IF(VLOOKUP(CONCATENATE($CH$6," ",DD$9),'-RÅDATA_KVARTAL-'!$A$5:$DS$385,61,FALSE)&gt;0,VLOOKUP(CONCATENATE($CH$6," ",DD$9),'-RÅDATA_KVARTAL-'!$A$5:$DS$385,61,FALSE),"")</f>
        <v>93.549567125960252</v>
      </c>
      <c r="DE58" s="156"/>
      <c r="DF58" s="156">
        <f>IF(VLOOKUP(CONCATENATE($CH$6," ",DF$9),'-RÅDATA_KVARTAL-'!$A$5:$DS$385,61,FALSE)&gt;0,VLOOKUP(CONCATENATE($CH$6," ",DF$9),'-RÅDATA_KVARTAL-'!$A$5:$DS$385,61,FALSE),"")</f>
        <v>93.99203764024611</v>
      </c>
      <c r="DG58" s="118"/>
      <c r="DH58" s="106"/>
      <c r="DI58" s="156">
        <f>IF(VLOOKUP(CONCATENATE($DI$6," ",DI$9),'-RÅDATA_KVARTAL-'!$A$5:$DS$385,61,FALSE)&gt;0,VLOOKUP(CONCATENATE($DI$6," ",DI$9),'-RÅDATA_KVARTAL-'!$A$5:$DS$385,61,FALSE),"")</f>
        <v>94.406266519294533</v>
      </c>
      <c r="DJ58" s="156"/>
      <c r="DK58" s="156">
        <f>IF(VLOOKUP(CONCATENATE($DI$6," ",DK$9),'-RÅDATA_KVARTAL-'!$A$5:$DS$385,61,FALSE)&gt;0,VLOOKUP(CONCATENATE($DI$6," ",DK$9),'-RÅDATA_KVARTAL-'!$A$5:$DS$385,61,FALSE),"")</f>
        <v>94.47427409685659</v>
      </c>
      <c r="DL58" s="156"/>
      <c r="DM58" s="156">
        <f>IF(VLOOKUP(CONCATENATE($DI$6," ",DM$9),'-RÅDATA_KVARTAL-'!$A$5:$DS$385,61,FALSE)&gt;0,VLOOKUP(CONCATENATE($DI$6," ",DM$9),'-RÅDATA_KVARTAL-'!$A$5:$DS$385,61,FALSE),"")</f>
        <v>94.83162930306726</v>
      </c>
      <c r="DN58" s="156"/>
      <c r="DO58" s="156">
        <f>IF(VLOOKUP(CONCATENATE($DI$6," ",DO$9),'-RÅDATA_KVARTAL-'!$A$5:$DS$385,61,FALSE)&gt;0,VLOOKUP(CONCATENATE($DI$6," ",DO$9),'-RÅDATA_KVARTAL-'!$A$5:$DS$385,61,FALSE),"")</f>
        <v>92.225127630432084</v>
      </c>
      <c r="DP58" s="156"/>
      <c r="DQ58" s="156">
        <f>IF(VLOOKUP(CONCATENATE($DI$6," ",DQ$9),'-RÅDATA_KVARTAL-'!$A$5:$DS$385,61,FALSE)&gt;0,VLOOKUP(CONCATENATE($DI$6," ",DQ$9),'-RÅDATA_KVARTAL-'!$A$5:$DS$385,61,FALSE),"")</f>
        <v>92.09333396955671</v>
      </c>
      <c r="DR58" s="156"/>
      <c r="DS58" s="156">
        <f>IF(VLOOKUP(CONCATENATE($DI$6," ",DS$9),'-RÅDATA_KVARTAL-'!$A$5:$DS$385,61,FALSE)&gt;0,VLOOKUP(CONCATENATE($DI$6," ",DS$9),'-RÅDATA_KVARTAL-'!$A$5:$DS$385,61,FALSE),"")</f>
        <v>92.912480631778877</v>
      </c>
      <c r="DT58" s="156"/>
      <c r="DU58" s="156" t="str">
        <f>IF(VLOOKUP(CONCATENATE($DI$6," ",DU$9),'-RÅDATA_KVARTAL-'!$A$5:$DS$385,61,FALSE)&gt;0,VLOOKUP(CONCATENATE($DI$6," ",DU$9),'-RÅDATA_KVARTAL-'!$A$5:$DS$385,61,FALSE),"")</f>
        <v/>
      </c>
      <c r="DV58" s="156"/>
      <c r="DW58" s="156" t="str">
        <f>IF(VLOOKUP(CONCATENATE($DI$6," ",DW$9),'-RÅDATA_KVARTAL-'!$A$5:$DS$385,61,FALSE)&gt;0,VLOOKUP(CONCATENATE($DI$6," ",DW$9),'-RÅDATA_KVARTAL-'!$A$5:$DS$385,61,FALSE),"")</f>
        <v/>
      </c>
      <c r="DX58" s="156"/>
      <c r="DY58" s="156" t="str">
        <f>IF(VLOOKUP(CONCATENATE($DI$6," ",DY$9),'-RÅDATA_KVARTAL-'!$A$5:$DS$385,61,FALSE)&gt;0,VLOOKUP(CONCATENATE($DI$6," ",DY$9),'-RÅDATA_KVARTAL-'!$A$5:$DS$385,61,FALSE),"")</f>
        <v/>
      </c>
      <c r="DZ58" s="156"/>
      <c r="EA58" s="156" t="str">
        <f>IF(VLOOKUP(CONCATENATE($DI$6," ",EA$9),'-RÅDATA_KVARTAL-'!$A$5:$DS$385,61,FALSE)&gt;0,VLOOKUP(CONCATENATE($DI$6," ",EA$9),'-RÅDATA_KVARTAL-'!$A$5:$DS$385,61,FALSE),"")</f>
        <v/>
      </c>
      <c r="EB58" s="156"/>
      <c r="EC58" s="156" t="str">
        <f>IF(VLOOKUP(CONCATENATE($DI$6," ",EC$9),'-RÅDATA_KVARTAL-'!$A$5:$DS$385,61,FALSE)&gt;0,VLOOKUP(CONCATENATE($DI$6," ",EC$9),'-RÅDATA_KVARTAL-'!$A$5:$DS$385,61,FALSE),"")</f>
        <v/>
      </c>
      <c r="ED58" s="156"/>
      <c r="EE58" s="156" t="str">
        <f>IF(VLOOKUP(CONCATENATE($DI$6," ",EE$9),'-RÅDATA_KVARTAL-'!$A$5:$DS$385,61,FALSE)&gt;0,VLOOKUP(CONCATENATE($DI$6," ",EE$9),'-RÅDATA_KVARTAL-'!$A$5:$DS$385,61,FALSE),"")</f>
        <v/>
      </c>
      <c r="EF58" s="156"/>
      <c r="EG58" s="156">
        <f>IF(VLOOKUP(CONCATENATE($DI$6," ",EG$9),'-RÅDATA_KVARTAL-'!$A$5:$DS$385,61,FALSE)&gt;0,VLOOKUP(CONCATENATE($DI$6," ",EG$9),'-RÅDATA_KVARTAL-'!$A$5:$DS$385,61,FALSE),"")</f>
        <v>93.4927322433401</v>
      </c>
      <c r="EH58" s="118"/>
      <c r="EI58" s="106"/>
      <c r="EJ58" s="156" t="str">
        <f>IF(VLOOKUP(CONCATENATE($EJ$6," ",EJ$9),'-RÅDATA_KVARTAL-'!$A$5:$DS$385,61,FALSE)&gt;0,VLOOKUP(CONCATENATE($EJ$6," ",EJ$9),'-RÅDATA_KVARTAL-'!$A$5:$DS$385,61,FALSE),"")</f>
        <v/>
      </c>
      <c r="EK58" s="156"/>
      <c r="EL58" s="156" t="str">
        <f>IF(VLOOKUP(CONCATENATE($EJ$6," ",EL$9),'-RÅDATA_KVARTAL-'!$A$5:$DS$385,61,FALSE)&gt;0,VLOOKUP(CONCATENATE($EJ$6," ",EL$9),'-RÅDATA_KVARTAL-'!$A$5:$DS$385,61,FALSE),"")</f>
        <v/>
      </c>
      <c r="EM58" s="156"/>
      <c r="EN58" s="156" t="str">
        <f>IF(VLOOKUP(CONCATENATE($EJ$6," ",EN$9),'-RÅDATA_KVARTAL-'!$A$5:$DS$385,61,FALSE)&gt;0,VLOOKUP(CONCATENATE($EJ$6," ",EN$9),'-RÅDATA_KVARTAL-'!$A$5:$DS$385,61,FALSE),"")</f>
        <v/>
      </c>
      <c r="EO58" s="156"/>
      <c r="EP58" s="156" t="str">
        <f>IF(VLOOKUP(CONCATENATE($EJ$6," ",EP$9),'-RÅDATA_KVARTAL-'!$A$5:$DS$385,61,FALSE)&gt;0,VLOOKUP(CONCATENATE($EJ$6," ",EP$9),'-RÅDATA_KVARTAL-'!$A$5:$DS$385,61,FALSE),"")</f>
        <v/>
      </c>
      <c r="EQ58" s="156"/>
      <c r="ER58" s="156" t="str">
        <f>IF(VLOOKUP(CONCATENATE($EJ$6," ",ER$9),'-RÅDATA_KVARTAL-'!$A$5:$DS$385,61,FALSE)&gt;0,VLOOKUP(CONCATENATE($EJ$6," ",ER$9),'-RÅDATA_KVARTAL-'!$A$5:$DS$385,61,FALSE),"")</f>
        <v/>
      </c>
      <c r="ES58" s="156"/>
      <c r="ET58" s="156" t="str">
        <f>IF(VLOOKUP(CONCATENATE($EJ$6," ",ET$9),'-RÅDATA_KVARTAL-'!$A$5:$DS$385,61,FALSE)&gt;0,VLOOKUP(CONCATENATE($EJ$6," ",ET$9),'-RÅDATA_KVARTAL-'!$A$5:$DS$385,61,FALSE),"")</f>
        <v/>
      </c>
      <c r="EU58" s="156"/>
      <c r="EV58" s="156" t="str">
        <f>IF(VLOOKUP(CONCATENATE($EJ$6," ",EV$9),'-RÅDATA_KVARTAL-'!$A$5:$DS$385,61,FALSE)&gt;0,VLOOKUP(CONCATENATE($EJ$6," ",EV$9),'-RÅDATA_KVARTAL-'!$A$5:$DS$385,61,FALSE),"")</f>
        <v/>
      </c>
      <c r="EW58" s="156"/>
      <c r="EX58" s="156" t="str">
        <f>IF(VLOOKUP(CONCATENATE($EJ$6," ",EX$9),'-RÅDATA_KVARTAL-'!$A$5:$DS$385,61,FALSE)&gt;0,VLOOKUP(CONCATENATE($EJ$6," ",EX$9),'-RÅDATA_KVARTAL-'!$A$5:$DS$385,61,FALSE),"")</f>
        <v/>
      </c>
      <c r="EY58" s="156"/>
      <c r="EZ58" s="156" t="str">
        <f>IF(VLOOKUP(CONCATENATE($EJ$6," ",EZ$9),'-RÅDATA_KVARTAL-'!$A$5:$DS$385,61,FALSE)&gt;0,VLOOKUP(CONCATENATE($EJ$6," ",EZ$9),'-RÅDATA_KVARTAL-'!$A$5:$DS$385,61,FALSE),"")</f>
        <v/>
      </c>
      <c r="FA58" s="156"/>
      <c r="FB58" s="156" t="str">
        <f>IF(VLOOKUP(CONCATENATE($EJ$6," ",FB$9),'-RÅDATA_KVARTAL-'!$A$5:$DS$385,61,FALSE)&gt;0,VLOOKUP(CONCATENATE($EJ$6," ",FB$9),'-RÅDATA_KVARTAL-'!$A$5:$DS$385,61,FALSE),"")</f>
        <v/>
      </c>
      <c r="FC58" s="156"/>
      <c r="FD58" s="156" t="str">
        <f>IF(VLOOKUP(CONCATENATE($EJ$6," ",FD$9),'-RÅDATA_KVARTAL-'!$A$5:$DS$385,61,FALSE)&gt;0,VLOOKUP(CONCATENATE($EJ$6," ",FD$9),'-RÅDATA_KVARTAL-'!$A$5:$DS$385,61,FALSE),"")</f>
        <v/>
      </c>
      <c r="FE58" s="156"/>
      <c r="FF58" s="156" t="str">
        <f>IF(VLOOKUP(CONCATENATE($EJ$6," ",FF$9),'-RÅDATA_KVARTAL-'!$A$5:$DS$385,61,FALSE)&gt;0,VLOOKUP(CONCATENATE($EJ$6," ",FF$9),'-RÅDATA_KVARTAL-'!$A$5:$DS$385,61,FALSE),"")</f>
        <v/>
      </c>
      <c r="FG58" s="156"/>
      <c r="FH58" s="156" t="str">
        <f>IF(VLOOKUP(CONCATENATE($EJ$6," ",FH$9),'-RÅDATA_KVARTAL-'!$A$5:$DS$385,61,FALSE)&gt;0,VLOOKUP(CONCATENATE($EJ$6," ",FH$9),'-RÅDATA_KVARTAL-'!$A$5:$DS$385,61,FALSE),"")</f>
        <v/>
      </c>
      <c r="FI58" s="118"/>
      <c r="FJ58" s="106"/>
      <c r="FK58" s="156" t="str">
        <f>IF(VLOOKUP(CONCATENATE($FK$6," ",FK$9),'-RÅDATA_KVARTAL-'!$A$5:$DS$385,61,FALSE)&gt;0,VLOOKUP(CONCATENATE($FK$6," ",FK$9),'-RÅDATA_KVARTAL-'!$A$5:$DS$385,61,FALSE),"")</f>
        <v/>
      </c>
      <c r="FL58" s="156"/>
      <c r="FM58" s="156" t="str">
        <f>IF(VLOOKUP(CONCATENATE($FK$6," ",FM$9),'-RÅDATA_KVARTAL-'!$A$5:$DS$385,61,FALSE)&gt;0,VLOOKUP(CONCATENATE($FK$6," ",FM$9),'-RÅDATA_KVARTAL-'!$A$5:$DS$385,61,FALSE),"")</f>
        <v/>
      </c>
      <c r="FN58" s="156"/>
      <c r="FO58" s="156" t="str">
        <f>IF(VLOOKUP(CONCATENATE($FK$6," ",FO$9),'-RÅDATA_KVARTAL-'!$A$5:$DS$385,61,FALSE)&gt;0,VLOOKUP(CONCATENATE($FK$6," ",FO$9),'-RÅDATA_KVARTAL-'!$A$5:$DS$385,61,FALSE),"")</f>
        <v/>
      </c>
      <c r="FP58" s="156"/>
      <c r="FQ58" s="156" t="str">
        <f>IF(VLOOKUP(CONCATENATE($FK$6," ",FQ$9),'-RÅDATA_KVARTAL-'!$A$5:$DS$385,61,FALSE)&gt;0,VLOOKUP(CONCATENATE($FK$6," ",FQ$9),'-RÅDATA_KVARTAL-'!$A$5:$DS$385,61,FALSE),"")</f>
        <v/>
      </c>
      <c r="FR58" s="156"/>
      <c r="FS58" s="156" t="str">
        <f>IF(VLOOKUP(CONCATENATE($FK$6," ",FS$9),'-RÅDATA_KVARTAL-'!$A$5:$DS$385,61,FALSE)&gt;0,VLOOKUP(CONCATENATE($FK$6," ",FS$9),'-RÅDATA_KVARTAL-'!$A$5:$DS$385,61,FALSE),"")</f>
        <v/>
      </c>
      <c r="FT58" s="156"/>
      <c r="FU58" s="156" t="str">
        <f>IF(VLOOKUP(CONCATENATE($FK$6," ",FU$9),'-RÅDATA_KVARTAL-'!$A$5:$DS$385,61,FALSE)&gt;0,VLOOKUP(CONCATENATE($FK$6," ",FU$9),'-RÅDATA_KVARTAL-'!$A$5:$DS$385,61,FALSE),"")</f>
        <v/>
      </c>
      <c r="FV58" s="156"/>
      <c r="FW58" s="156" t="str">
        <f>IF(VLOOKUP(CONCATENATE($FK$6," ",FW$9),'-RÅDATA_KVARTAL-'!$A$5:$DS$385,61,FALSE)&gt;0,VLOOKUP(CONCATENATE($FK$6," ",FW$9),'-RÅDATA_KVARTAL-'!$A$5:$DS$385,61,FALSE),"")</f>
        <v/>
      </c>
      <c r="FX58" s="156"/>
      <c r="FY58" s="156" t="str">
        <f>IF(VLOOKUP(CONCATENATE($FK$6," ",FY$9),'-RÅDATA_KVARTAL-'!$A$5:$DS$385,61,FALSE)&gt;0,VLOOKUP(CONCATENATE($FK$6," ",FY$9),'-RÅDATA_KVARTAL-'!$A$5:$DS$385,61,FALSE),"")</f>
        <v/>
      </c>
      <c r="FZ58" s="156"/>
      <c r="GA58" s="156" t="str">
        <f>IF(VLOOKUP(CONCATENATE($FK$6," ",GA$9),'-RÅDATA_KVARTAL-'!$A$5:$DS$385,61,FALSE)&gt;0,VLOOKUP(CONCATENATE($FK$6," ",GA$9),'-RÅDATA_KVARTAL-'!$A$5:$DS$385,61,FALSE),"")</f>
        <v/>
      </c>
      <c r="GB58" s="156"/>
      <c r="GC58" s="156" t="str">
        <f>IF(VLOOKUP(CONCATENATE($FK$6," ",GC$9),'-RÅDATA_KVARTAL-'!$A$5:$DS$385,61,FALSE)&gt;0,VLOOKUP(CONCATENATE($FK$6," ",GC$9),'-RÅDATA_KVARTAL-'!$A$5:$DS$385,61,FALSE),"")</f>
        <v/>
      </c>
      <c r="GD58" s="156"/>
      <c r="GE58" s="156" t="str">
        <f>IF(VLOOKUP(CONCATENATE($FK$6," ",GE$9),'-RÅDATA_KVARTAL-'!$A$5:$DS$385,61,FALSE)&gt;0,VLOOKUP(CONCATENATE($FK$6," ",GE$9),'-RÅDATA_KVARTAL-'!$A$5:$DS$385,61,FALSE),"")</f>
        <v/>
      </c>
      <c r="GF58" s="156"/>
      <c r="GG58" s="156" t="str">
        <f>IF(VLOOKUP(CONCATENATE($FK$6," ",GG$9),'-RÅDATA_KVARTAL-'!$A$5:$DS$385,61,FALSE)&gt;0,VLOOKUP(CONCATENATE($FK$6," ",GG$9),'-RÅDATA_KVARTAL-'!$A$5:$DS$385,61,FALSE),"")</f>
        <v/>
      </c>
      <c r="GH58" s="156"/>
      <c r="GI58" s="156" t="str">
        <f>IF(VLOOKUP(CONCATENATE($FK$6," ",GI$9),'-RÅDATA_KVARTAL-'!$A$5:$DS$385,61,FALSE)&gt;0,VLOOKUP(CONCATENATE($FK$6," ",GI$9),'-RÅDATA_KVARTAL-'!$A$5:$DS$385,61,FALSE),"")</f>
        <v/>
      </c>
      <c r="GJ58" s="118"/>
      <c r="GK58" s="106"/>
      <c r="GL58" s="156" t="str">
        <f>IF(VLOOKUP(CONCATENATE($GL$6," ",GL$9),'-RÅDATA_KVARTAL-'!$A$5:$DS$385,61,FALSE)&gt;0,VLOOKUP(CONCATENATE($GL$6," ",GL$9),'-RÅDATA_KVARTAL-'!$A$5:$DS$385,61,FALSE),"")</f>
        <v/>
      </c>
      <c r="GM58" s="156"/>
      <c r="GN58" s="156" t="str">
        <f>IF(VLOOKUP(CONCATENATE($GL$6," ",GN$9),'-RÅDATA_KVARTAL-'!$A$5:$DS$385,61,FALSE)&gt;0,VLOOKUP(CONCATENATE($GL$6," ",GN$9),'-RÅDATA_KVARTAL-'!$A$5:$DS$385,61,FALSE),"")</f>
        <v/>
      </c>
      <c r="GO58" s="156"/>
      <c r="GP58" s="156" t="str">
        <f>IF(VLOOKUP(CONCATENATE($GL$6," ",GP$9),'-RÅDATA_KVARTAL-'!$A$5:$DS$385,61,FALSE)&gt;0,VLOOKUP(CONCATENATE($GL$6," ",GP$9),'-RÅDATA_KVARTAL-'!$A$5:$DS$385,61,FALSE),"")</f>
        <v/>
      </c>
      <c r="GQ58" s="156"/>
      <c r="GR58" s="156" t="str">
        <f>IF(VLOOKUP(CONCATENATE($GL$6," ",GR$9),'-RÅDATA_KVARTAL-'!$A$5:$DS$385,61,FALSE)&gt;0,VLOOKUP(CONCATENATE($GL$6," ",GR$9),'-RÅDATA_KVARTAL-'!$A$5:$DS$385,61,FALSE),"")</f>
        <v/>
      </c>
      <c r="GS58" s="156"/>
      <c r="GT58" s="156" t="str">
        <f>IF(VLOOKUP(CONCATENATE($GL$6," ",GT$9),'-RÅDATA_KVARTAL-'!$A$5:$DS$385,61,FALSE)&gt;0,VLOOKUP(CONCATENATE($GL$6," ",GT$9),'-RÅDATA_KVARTAL-'!$A$5:$DS$385,61,FALSE),"")</f>
        <v/>
      </c>
      <c r="GU58" s="156"/>
      <c r="GV58" s="156" t="str">
        <f>IF(VLOOKUP(CONCATENATE($GL$6," ",GV$9),'-RÅDATA_KVARTAL-'!$A$5:$DS$385,61,FALSE)&gt;0,VLOOKUP(CONCATENATE($GL$6," ",GV$9),'-RÅDATA_KVARTAL-'!$A$5:$DS$385,61,FALSE),"")</f>
        <v/>
      </c>
      <c r="GW58" s="156"/>
      <c r="GX58" s="156" t="str">
        <f>IF(VLOOKUP(CONCATENATE($GL$6," ",GX$9),'-RÅDATA_KVARTAL-'!$A$5:$DS$385,61,FALSE)&gt;0,VLOOKUP(CONCATENATE($GL$6," ",GX$9),'-RÅDATA_KVARTAL-'!$A$5:$DS$385,61,FALSE),"")</f>
        <v/>
      </c>
      <c r="GY58" s="156"/>
      <c r="GZ58" s="156" t="str">
        <f>IF(VLOOKUP(CONCATENATE($GL$6," ",GZ$9),'-RÅDATA_KVARTAL-'!$A$5:$DS$385,61,FALSE)&gt;0,VLOOKUP(CONCATENATE($GL$6," ",GZ$9),'-RÅDATA_KVARTAL-'!$A$5:$DS$385,61,FALSE),"")</f>
        <v/>
      </c>
      <c r="HA58" s="156"/>
      <c r="HB58" s="156" t="str">
        <f>IF(VLOOKUP(CONCATENATE($GL$6," ",HB$9),'-RÅDATA_KVARTAL-'!$A$5:$DS$385,61,FALSE)&gt;0,VLOOKUP(CONCATENATE($GL$6," ",HB$9),'-RÅDATA_KVARTAL-'!$A$5:$DS$385,61,FALSE),"")</f>
        <v/>
      </c>
      <c r="HC58" s="156"/>
      <c r="HD58" s="156" t="str">
        <f>IF(VLOOKUP(CONCATENATE($GL$6," ",HD$9),'-RÅDATA_KVARTAL-'!$A$5:$DS$385,61,FALSE)&gt;0,VLOOKUP(CONCATENATE($GL$6," ",HD$9),'-RÅDATA_KVARTAL-'!$A$5:$DS$385,61,FALSE),"")</f>
        <v/>
      </c>
      <c r="HE58" s="156"/>
      <c r="HF58" s="156" t="str">
        <f>IF(VLOOKUP(CONCATENATE($GL$6," ",HF$9),'-RÅDATA_KVARTAL-'!$A$5:$DS$385,61,FALSE)&gt;0,VLOOKUP(CONCATENATE($GL$6," ",HF$9),'-RÅDATA_KVARTAL-'!$A$5:$DS$385,61,FALSE),"")</f>
        <v/>
      </c>
      <c r="HG58" s="156"/>
      <c r="HH58" s="156" t="str">
        <f>IF(VLOOKUP(CONCATENATE($GL$6," ",HH$9),'-RÅDATA_KVARTAL-'!$A$5:$DS$385,61,FALSE)&gt;0,VLOOKUP(CONCATENATE($GL$6," ",HH$9),'-RÅDATA_KVARTAL-'!$A$5:$DS$385,61,FALSE),"")</f>
        <v/>
      </c>
      <c r="HI58" s="156"/>
      <c r="HJ58" s="156" t="str">
        <f>IF(VLOOKUP(CONCATENATE($GL$6," ",HJ$9),'-RÅDATA_KVARTAL-'!$A$5:$DS$385,61,FALSE)&gt;0,VLOOKUP(CONCATENATE($GL$6," ",HJ$9),'-RÅDATA_KVARTAL-'!$A$5:$DS$385,61,FALSE),"")</f>
        <v/>
      </c>
      <c r="HK58" s="118"/>
      <c r="HL58" s="119"/>
      <c r="HM58" s="92" t="s">
        <v>466</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73</v>
      </c>
      <c r="E60" s="37">
        <f>IF(VLOOKUP(CONCATENATE($E$6," ",E$9),'-RÅDATA_KVARTAL-'!$A$5:$DS$385,65,FALSE)&gt;0,VLOOKUP(CONCATENATE($E$6," ",E$9),'-RÅDATA_KVARTAL-'!$A$5:$DS$385,65,FALSE),"")</f>
        <v>35758</v>
      </c>
      <c r="F60" s="37"/>
      <c r="G60" s="37">
        <f>IF(VLOOKUP(CONCATENATE($E$6," ",G$9),'-RÅDATA_KVARTAL-'!$A$5:$DS$385,65,FALSE)&gt;0,VLOOKUP(CONCATENATE($E$6," ",G$9),'-RÅDATA_KVARTAL-'!$A$5:$DS$385,65,FALSE),"")</f>
        <v>32959</v>
      </c>
      <c r="H60" s="37"/>
      <c r="I60" s="37">
        <f>IF(VLOOKUP(CONCATENATE($E$6," ",I$9),'-RÅDATA_KVARTAL-'!$A$5:$DS$385,65,FALSE)&gt;0,VLOOKUP(CONCATENATE($E$6," ",I$9),'-RÅDATA_KVARTAL-'!$A$5:$DS$385,65,FALSE),"")</f>
        <v>35780</v>
      </c>
      <c r="J60" s="37"/>
      <c r="K60" s="37">
        <f>IF(VLOOKUP(CONCATENATE($E$6," ",K$9),'-RÅDATA_KVARTAL-'!$A$5:$DS$385,65,FALSE)&gt;0,VLOOKUP(CONCATENATE($E$6," ",K$9),'-RÅDATA_KVARTAL-'!$A$5:$DS$385,65,FALSE),"")</f>
        <v>35564</v>
      </c>
      <c r="L60" s="37"/>
      <c r="M60" s="37">
        <f>IF(VLOOKUP(CONCATENATE($E$6," ",M$9),'-RÅDATA_KVARTAL-'!$A$5:$DS$385,65,FALSE)&gt;0,VLOOKUP(CONCATENATE($E$6," ",M$9),'-RÅDATA_KVARTAL-'!$A$5:$DS$385,65,FALSE),"")</f>
        <v>36397</v>
      </c>
      <c r="N60" s="37"/>
      <c r="O60" s="37">
        <f>IF(VLOOKUP(CONCATENATE($E$6," ",O$9),'-RÅDATA_KVARTAL-'!$A$5:$DS$385,65,FALSE)&gt;0,VLOOKUP(CONCATENATE($E$6," ",O$9),'-RÅDATA_KVARTAL-'!$A$5:$DS$385,65,FALSE),"")</f>
        <v>34282</v>
      </c>
      <c r="P60" s="37"/>
      <c r="Q60" s="37">
        <f>IF(VLOOKUP(CONCATENATE($E$6," ",Q$9),'-RÅDATA_KVARTAL-'!$A$5:$DS$385,65,FALSE)&gt;0,VLOOKUP(CONCATENATE($E$6," ",Q$9),'-RÅDATA_KVARTAL-'!$A$5:$DS$385,65,FALSE),"")</f>
        <v>33545</v>
      </c>
      <c r="R60" s="37"/>
      <c r="S60" s="37">
        <f>IF(VLOOKUP(CONCATENATE($E$6," ",S$9),'-RÅDATA_KVARTAL-'!$A$5:$DS$385,65,FALSE)&gt;0,VLOOKUP(CONCATENATE($E$6," ",S$9),'-RÅDATA_KVARTAL-'!$A$5:$DS$385,65,FALSE),"")</f>
        <v>36267</v>
      </c>
      <c r="T60" s="37"/>
      <c r="U60" s="37">
        <f>IF(VLOOKUP(CONCATENATE($E$6," ",U$9),'-RÅDATA_KVARTAL-'!$A$5:$DS$385,65,FALSE)&gt;0,VLOOKUP(CONCATENATE($E$6," ",U$9),'-RÅDATA_KVARTAL-'!$A$5:$DS$385,65,FALSE),"")</f>
        <v>36054</v>
      </c>
      <c r="V60" s="37"/>
      <c r="W60" s="37">
        <f>IF(VLOOKUP(CONCATENATE($E$6," ",W$9),'-RÅDATA_KVARTAL-'!$A$5:$DS$385,65,FALSE)&gt;0,VLOOKUP(CONCATENATE($E$6," ",W$9),'-RÅDATA_KVARTAL-'!$A$5:$DS$385,65,FALSE),"")</f>
        <v>36799</v>
      </c>
      <c r="X60" s="37"/>
      <c r="Y60" s="37">
        <f>IF(VLOOKUP(CONCATENATE($E$6," ",Y$9),'-RÅDATA_KVARTAL-'!$A$5:$DS$385,65,FALSE)&gt;0,VLOOKUP(CONCATENATE($E$6," ",Y$9),'-RÅDATA_KVARTAL-'!$A$5:$DS$385,65,FALSE),"")</f>
        <v>36248</v>
      </c>
      <c r="Z60" s="37"/>
      <c r="AA60" s="37">
        <f>IF(VLOOKUP(CONCATENATE($E$6," ",AA$9),'-RÅDATA_KVARTAL-'!$A$5:$DS$385,65,FALSE)&gt;0,VLOOKUP(CONCATENATE($E$6," ",AA$9),'-RÅDATA_KVARTAL-'!$A$5:$DS$385,65,FALSE),"")</f>
        <v>36376</v>
      </c>
      <c r="AB60" s="37"/>
      <c r="AC60" s="37">
        <f>IF(VLOOKUP(CONCATENATE($E$6," ",AC$9),'-RÅDATA_KVARTAL-'!$A$5:$DS$385,65,FALSE)&gt;0,VLOOKUP(CONCATENATE($E$6," ",AC$9),'-RÅDATA_KVARTAL-'!$A$5:$DS$385,65,FALSE),"")</f>
        <v>426029</v>
      </c>
      <c r="AD60" s="158"/>
      <c r="AE60" s="275"/>
      <c r="AF60" s="37">
        <f>IF(VLOOKUP(CONCATENATE($AF$6," ",AF$9),'-RÅDATA_KVARTAL-'!$A$5:$DS$385,65,FALSE)&gt;0,VLOOKUP(CONCATENATE($AF$6," ",AF$9),'-RÅDATA_KVARTAL-'!$A$5:$DS$385,65,FALSE),"")</f>
        <v>38657</v>
      </c>
      <c r="AG60" s="37"/>
      <c r="AH60" s="37">
        <f>IF(VLOOKUP(CONCATENATE($AF$6," ",AH$9),'-RÅDATA_KVARTAL-'!$A$5:$DS$385,65,FALSE)&gt;0,VLOOKUP(CONCATENATE($AF$6," ",AH$9),'-RÅDATA_KVARTAL-'!$A$5:$DS$385,65,FALSE),"")</f>
        <v>36290</v>
      </c>
      <c r="AI60" s="37"/>
      <c r="AJ60" s="37">
        <f>IF(VLOOKUP(CONCATENATE($AF$6," ",AJ$9),'-RÅDATA_KVARTAL-'!$A$5:$DS$385,65,FALSE)&gt;0,VLOOKUP(CONCATENATE($AF$6," ",AJ$9),'-RÅDATA_KVARTAL-'!$A$5:$DS$385,65,FALSE),"")</f>
        <v>40075</v>
      </c>
      <c r="AK60" s="37"/>
      <c r="AL60" s="37">
        <f>IF(VLOOKUP(CONCATENATE($AF$6," ",AL$9),'-RÅDATA_KVARTAL-'!$A$5:$DS$385,65,FALSE)&gt;0,VLOOKUP(CONCATENATE($AF$6," ",AL$9),'-RÅDATA_KVARTAL-'!$A$5:$DS$385,65,FALSE),"")</f>
        <v>37902</v>
      </c>
      <c r="AM60" s="37"/>
      <c r="AN60" s="37">
        <f>IF(VLOOKUP(CONCATENATE($AF$6," ",AN$9),'-RÅDATA_KVARTAL-'!$A$5:$DS$385,65,FALSE)&gt;0,VLOOKUP(CONCATENATE($AF$6," ",AN$9),'-RÅDATA_KVARTAL-'!$A$5:$DS$385,65,FALSE),"")</f>
        <v>38481</v>
      </c>
      <c r="AO60" s="37"/>
      <c r="AP60" s="37">
        <f>IF(VLOOKUP(CONCATENATE($AF$6," ",AP$9),'-RÅDATA_KVARTAL-'!$A$5:$DS$385,65,FALSE)&gt;0,VLOOKUP(CONCATENATE($AF$6," ",AP$9),'-RÅDATA_KVARTAL-'!$A$5:$DS$385,65,FALSE),"")</f>
        <v>36141</v>
      </c>
      <c r="AQ60" s="37"/>
      <c r="AR60" s="37">
        <f>IF(VLOOKUP(CONCATENATE($AF$6," ",AR$9),'-RÅDATA_KVARTAL-'!$A$5:$DS$385,65,FALSE)&gt;0,VLOOKUP(CONCATENATE($AF$6," ",AR$9),'-RÅDATA_KVARTAL-'!$A$5:$DS$385,65,FALSE),"")</f>
        <v>34871</v>
      </c>
      <c r="AS60" s="37"/>
      <c r="AT60" s="37">
        <f>IF(VLOOKUP(CONCATENATE($AF$6," ",AT$9),'-RÅDATA_KVARTAL-'!$A$5:$DS$385,65,FALSE)&gt;0,VLOOKUP(CONCATENATE($AF$6," ",AT$9),'-RÅDATA_KVARTAL-'!$A$5:$DS$385,65,FALSE),"")</f>
        <v>37077</v>
      </c>
      <c r="AU60" s="37"/>
      <c r="AV60" s="37">
        <f>IF(VLOOKUP(CONCATENATE($AF$6," ",AV$9),'-RÅDATA_KVARTAL-'!$A$5:$DS$385,65,FALSE)&gt;0,VLOOKUP(CONCATENATE($AF$6," ",AV$9),'-RÅDATA_KVARTAL-'!$A$5:$DS$385,65,FALSE),"")</f>
        <v>39009</v>
      </c>
      <c r="AW60" s="37"/>
      <c r="AX60" s="37">
        <f>IF(VLOOKUP(CONCATENATE($AF$6," ",AX$9),'-RÅDATA_KVARTAL-'!$A$5:$DS$385,65,FALSE)&gt;0,VLOOKUP(CONCATENATE($AF$6," ",AX$9),'-RÅDATA_KVARTAL-'!$A$5:$DS$385,65,FALSE),"")</f>
        <v>40639</v>
      </c>
      <c r="AY60" s="37"/>
      <c r="AZ60" s="37">
        <f>IF(VLOOKUP(CONCATENATE($AF$6," ",AZ$9),'-RÅDATA_KVARTAL-'!$A$5:$DS$385,65,FALSE)&gt;0,VLOOKUP(CONCATENATE($AF$6," ",AZ$9),'-RÅDATA_KVARTAL-'!$A$5:$DS$385,65,FALSE),"")</f>
        <v>37942</v>
      </c>
      <c r="BA60" s="37"/>
      <c r="BB60" s="37">
        <f>IF(VLOOKUP(CONCATENATE($AF$6," ",BB$9),'-RÅDATA_KVARTAL-'!$A$5:$DS$385,65,FALSE)&gt;0,VLOOKUP(CONCATENATE($AF$6," ",BB$9),'-RÅDATA_KVARTAL-'!$A$5:$DS$385,65,FALSE),"")</f>
        <v>38848</v>
      </c>
      <c r="BC60" s="37"/>
      <c r="BD60" s="37">
        <f>IF(VLOOKUP(CONCATENATE($AF$6," ",BD$9),'-RÅDATA_KVARTAL-'!$A$5:$DS$385,65,FALSE)&gt;0,VLOOKUP(CONCATENATE($AF$6," ",BD$9),'-RÅDATA_KVARTAL-'!$A$5:$DS$385,65,FALSE),"")</f>
        <v>455932</v>
      </c>
      <c r="BE60" s="158"/>
      <c r="BF60" s="275"/>
      <c r="BG60" s="37">
        <f>IF(VLOOKUP(CONCATENATE($BG$6," ",BG$9),'-RÅDATA_KVARTAL-'!$A$5:$DS$385,65,FALSE)&gt;0,VLOOKUP(CONCATENATE($BG$6," ",BG$9),'-RÅDATA_KVARTAL-'!$A$5:$DS$385,65,FALSE),"")</f>
        <v>39707</v>
      </c>
      <c r="BH60" s="37"/>
      <c r="BI60" s="37">
        <f>IF(VLOOKUP(CONCATENATE($BG$6," ",BI$9),'-RÅDATA_KVARTAL-'!$A$5:$DS$385,65,FALSE)&gt;0,VLOOKUP(CONCATENATE($BG$6," ",BI$9),'-RÅDATA_KVARTAL-'!$A$5:$DS$385,65,FALSE),"")</f>
        <v>36451</v>
      </c>
      <c r="BJ60" s="37"/>
      <c r="BK60" s="37">
        <f>IF(VLOOKUP(CONCATENATE($BG$6," ",BK$9),'-RÅDATA_KVARTAL-'!$A$5:$DS$385,65,FALSE)&gt;0,VLOOKUP(CONCATENATE($BG$6," ",BK$9),'-RÅDATA_KVARTAL-'!$A$5:$DS$385,65,FALSE),"")</f>
        <v>40140</v>
      </c>
      <c r="BL60" s="37"/>
      <c r="BM60" s="37">
        <f>IF(VLOOKUP(CONCATENATE($BG$6," ",BM$9),'-RÅDATA_KVARTAL-'!$A$5:$DS$385,65,FALSE)&gt;0,VLOOKUP(CONCATENATE($BG$6," ",BM$9),'-RÅDATA_KVARTAL-'!$A$5:$DS$385,65,FALSE),"")</f>
        <v>37333</v>
      </c>
      <c r="BN60" s="37"/>
      <c r="BO60" s="37">
        <f>IF(VLOOKUP(CONCATENATE($BG$6," ",BO$9),'-RÅDATA_KVARTAL-'!$A$5:$DS$385,65,FALSE)&gt;0,VLOOKUP(CONCATENATE($BG$6," ",BO$9),'-RÅDATA_KVARTAL-'!$A$5:$DS$385,65,FALSE),"")</f>
        <v>39387</v>
      </c>
      <c r="BP60" s="37"/>
      <c r="BQ60" s="37">
        <f>IF(VLOOKUP(CONCATENATE($BG$6," ",BQ$9),'-RÅDATA_KVARTAL-'!$A$5:$DS$385,65,FALSE)&gt;0,VLOOKUP(CONCATENATE($BG$6," ",BQ$9),'-RÅDATA_KVARTAL-'!$A$5:$DS$385,65,FALSE),"")</f>
        <v>37829</v>
      </c>
      <c r="BR60" s="37"/>
      <c r="BS60" s="37">
        <f>IF(VLOOKUP(CONCATENATE($BG$6," ",BS$9),'-RÅDATA_KVARTAL-'!$A$5:$DS$385,65,FALSE)&gt;0,VLOOKUP(CONCATENATE($BG$6," ",BS$9),'-RÅDATA_KVARTAL-'!$A$5:$DS$385,65,FALSE),"")</f>
        <v>36091</v>
      </c>
      <c r="BT60" s="37"/>
      <c r="BU60" s="37">
        <f>IF(VLOOKUP(CONCATENATE($BG$6," ",BU$9),'-RÅDATA_KVARTAL-'!$A$5:$DS$385,65,FALSE)&gt;0,VLOOKUP(CONCATENATE($BG$6," ",BU$9),'-RÅDATA_KVARTAL-'!$A$5:$DS$385,65,FALSE),"")</f>
        <v>37517</v>
      </c>
      <c r="BV60" s="37"/>
      <c r="BW60" s="37">
        <f>IF(VLOOKUP(CONCATENATE($BG$6," ",BW$9),'-RÅDATA_KVARTAL-'!$A$5:$DS$385,65,FALSE)&gt;0,VLOOKUP(CONCATENATE($BG$6," ",BW$9),'-RÅDATA_KVARTAL-'!$A$5:$DS$385,65,FALSE),"")</f>
        <v>39227</v>
      </c>
      <c r="BX60" s="37"/>
      <c r="BY60" s="37">
        <f>IF(VLOOKUP(CONCATENATE($BG$6," ",BY$9),'-RÅDATA_KVARTAL-'!$A$5:$DS$385,65,FALSE)&gt;0,VLOOKUP(CONCATENATE($BG$6," ",BY$9),'-RÅDATA_KVARTAL-'!$A$5:$DS$385,65,FALSE),"")</f>
        <v>39350</v>
      </c>
      <c r="BZ60" s="37"/>
      <c r="CA60" s="37">
        <f>IF(VLOOKUP(CONCATENATE($BG$6," ",CA$9),'-RÅDATA_KVARTAL-'!$A$5:$DS$385,65,FALSE)&gt;0,VLOOKUP(CONCATENATE($BG$6," ",CA$9),'-RÅDATA_KVARTAL-'!$A$5:$DS$385,65,FALSE),"")</f>
        <v>37432</v>
      </c>
      <c r="CB60" s="37"/>
      <c r="CC60" s="37">
        <f>IF(VLOOKUP(CONCATENATE($BG$6," ",CC$9),'-RÅDATA_KVARTAL-'!$A$5:$DS$385,65,FALSE)&gt;0,VLOOKUP(CONCATENATE($BG$6," ",CC$9),'-RÅDATA_KVARTAL-'!$A$5:$DS$385,65,FALSE),"")</f>
        <v>39307</v>
      </c>
      <c r="CD60" s="37"/>
      <c r="CE60" s="37">
        <f>IF(VLOOKUP(CONCATENATE($BG$6," ",CE$9),'-RÅDATA_KVARTAL-'!$A$5:$DS$385,65,FALSE)&gt;0,VLOOKUP(CONCATENATE($BG$6," ",CE$9),'-RÅDATA_KVARTAL-'!$A$5:$DS$385,65,FALSE),"")</f>
        <v>459771</v>
      </c>
      <c r="CF60" s="147"/>
      <c r="CG60" s="275"/>
      <c r="CH60" s="37">
        <f>IF(VLOOKUP(CONCATENATE($CH$6," ",CH$9),'-RÅDATA_KVARTAL-'!$A$5:$DS$385,65,FALSE)&gt;0,VLOOKUP(CONCATENATE($CH$6," ",CH$9),'-RÅDATA_KVARTAL-'!$A$5:$DS$385,65,FALSE),"")</f>
        <v>38984</v>
      </c>
      <c r="CI60" s="37"/>
      <c r="CJ60" s="37">
        <f>IF(VLOOKUP(CONCATENATE($CH$6," ",CJ$9),'-RÅDATA_KVARTAL-'!$A$5:$DS$385,65,FALSE)&gt;0,VLOOKUP(CONCATENATE($CH$6," ",CJ$9),'-RÅDATA_KVARTAL-'!$A$5:$DS$385,65,FALSE),"")</f>
        <v>37655</v>
      </c>
      <c r="CK60" s="37"/>
      <c r="CL60" s="37">
        <f>IF(VLOOKUP(CONCATENATE($CH$6," ",CL$9),'-RÅDATA_KVARTAL-'!$A$5:$DS$385,65,FALSE)&gt;0,VLOOKUP(CONCATENATE($CH$6," ",CL$9),'-RÅDATA_KVARTAL-'!$A$5:$DS$385,65,FALSE),"")</f>
        <v>39710</v>
      </c>
      <c r="CM60" s="37"/>
      <c r="CN60" s="37">
        <f>IF(VLOOKUP(CONCATENATE($CH$6," ",CN$9),'-RÅDATA_KVARTAL-'!$A$5:$DS$385,65,FALSE)&gt;0,VLOOKUP(CONCATENATE($CH$6," ",CN$9),'-RÅDATA_KVARTAL-'!$A$5:$DS$385,65,FALSE),"")</f>
        <v>39151</v>
      </c>
      <c r="CO60" s="37"/>
      <c r="CP60" s="37">
        <f>IF(VLOOKUP(CONCATENATE($CH$6," ",CP$9),'-RÅDATA_KVARTAL-'!$A$5:$DS$385,65,FALSE)&gt;0,VLOOKUP(CONCATENATE($CH$6," ",CP$9),'-RÅDATA_KVARTAL-'!$A$5:$DS$385,65,FALSE),"")</f>
        <v>40028</v>
      </c>
      <c r="CQ60" s="37"/>
      <c r="CR60" s="37">
        <f>IF(VLOOKUP(CONCATENATE($CH$6," ",CR$9),'-RÅDATA_KVARTAL-'!$A$5:$DS$385,65,FALSE)&gt;0,VLOOKUP(CONCATENATE($CH$6," ",CR$9),'-RÅDATA_KVARTAL-'!$A$5:$DS$385,65,FALSE),"")</f>
        <v>37722</v>
      </c>
      <c r="CS60" s="37"/>
      <c r="CT60" s="37">
        <f>IF(VLOOKUP(CONCATENATE($CH$6," ",CT$9),'-RÅDATA_KVARTAL-'!$A$5:$DS$385,65,FALSE)&gt;0,VLOOKUP(CONCATENATE($CH$6," ",CT$9),'-RÅDATA_KVARTAL-'!$A$5:$DS$385,65,FALSE),"")</f>
        <v>36288</v>
      </c>
      <c r="CU60" s="37"/>
      <c r="CV60" s="37">
        <f>IF(VLOOKUP(CONCATENATE($CH$6," ",CV$9),'-RÅDATA_KVARTAL-'!$A$5:$DS$385,65,FALSE)&gt;0,VLOOKUP(CONCATENATE($CH$6," ",CV$9),'-RÅDATA_KVARTAL-'!$A$5:$DS$385,65,FALSE),"")</f>
        <v>39360</v>
      </c>
      <c r="CW60" s="37"/>
      <c r="CX60" s="37">
        <f>IF(VLOOKUP(CONCATENATE($CH$6," ",CX$9),'-RÅDATA_KVARTAL-'!$A$5:$DS$385,65,FALSE)&gt;0,VLOOKUP(CONCATENATE($CH$6," ",CX$9),'-RÅDATA_KVARTAL-'!$A$5:$DS$385,65,FALSE),"")</f>
        <v>39324</v>
      </c>
      <c r="CY60" s="37"/>
      <c r="CZ60" s="37">
        <f>IF(VLOOKUP(CONCATENATE($CH$6," ",CZ$9),'-RÅDATA_KVARTAL-'!$A$5:$DS$385,65,FALSE)&gt;0,VLOOKUP(CONCATENATE($CH$6," ",CZ$9),'-RÅDATA_KVARTAL-'!$A$5:$DS$385,65,FALSE),"")</f>
        <v>39919</v>
      </c>
      <c r="DA60" s="37"/>
      <c r="DB60" s="37">
        <f>IF(VLOOKUP(CONCATENATE($CH$6," ",DB$9),'-RÅDATA_KVARTAL-'!$A$5:$DS$385,65,FALSE)&gt;0,VLOOKUP(CONCATENATE($CH$6," ",DB$9),'-RÅDATA_KVARTAL-'!$A$5:$DS$385,65,FALSE),"")</f>
        <v>37812</v>
      </c>
      <c r="DC60" s="37"/>
      <c r="DD60" s="37">
        <f>IF(VLOOKUP(CONCATENATE($CH$6," ",DD$9),'-RÅDATA_KVARTAL-'!$A$5:$DS$385,65,FALSE)&gt;0,VLOOKUP(CONCATENATE($CH$6," ",DD$9),'-RÅDATA_KVARTAL-'!$A$5:$DS$385,65,FALSE),"")</f>
        <v>39603</v>
      </c>
      <c r="DE60" s="37"/>
      <c r="DF60" s="37">
        <f>IF(VLOOKUP(CONCATENATE($CH$6," ",DF$9),'-RÅDATA_KVARTAL-'!$A$5:$DS$385,65,FALSE)&gt;0,VLOOKUP(CONCATENATE($CH$6," ",DF$9),'-RÅDATA_KVARTAL-'!$A$5:$DS$385,65,FALSE),"")</f>
        <v>465556</v>
      </c>
      <c r="DG60" s="147"/>
      <c r="DH60" s="275"/>
      <c r="DI60" s="37">
        <f>IF(VLOOKUP(CONCATENATE($DI$6," ",DI$9),'-RÅDATA_KVARTAL-'!$A$5:$DS$385,65,FALSE)&gt;0,VLOOKUP(CONCATENATE($DI$6," ",DI$9),'-RÅDATA_KVARTAL-'!$A$5:$DS$385,65,FALSE),"")</f>
        <v>40391</v>
      </c>
      <c r="DJ60" s="37"/>
      <c r="DK60" s="37">
        <f>IF(VLOOKUP(CONCATENATE($DI$6," ",DK$9),'-RÅDATA_KVARTAL-'!$A$5:$DS$385,65,FALSE)&gt;0,VLOOKUP(CONCATENATE($DI$6," ",DK$9),'-RÅDATA_KVARTAL-'!$A$5:$DS$385,65,FALSE),"")</f>
        <v>37231</v>
      </c>
      <c r="DL60" s="37"/>
      <c r="DM60" s="37">
        <f>IF(VLOOKUP(CONCATENATE($DI$6," ",DM$9),'-RÅDATA_KVARTAL-'!$A$5:$DS$385,65,FALSE)&gt;0,VLOOKUP(CONCATENATE($DI$6," ",DM$9),'-RÅDATA_KVARTAL-'!$A$5:$DS$385,65,FALSE),"")</f>
        <v>41556</v>
      </c>
      <c r="DN60" s="37"/>
      <c r="DO60" s="37">
        <f>IF(VLOOKUP(CONCATENATE($DI$6," ",DO$9),'-RÅDATA_KVARTAL-'!$A$5:$DS$385,65,FALSE)&gt;0,VLOOKUP(CONCATENATE($DI$6," ",DO$9),'-RÅDATA_KVARTAL-'!$A$5:$DS$385,65,FALSE),"")</f>
        <v>38374</v>
      </c>
      <c r="DP60" s="37"/>
      <c r="DQ60" s="37">
        <f>IF(VLOOKUP(CONCATENATE($DI$6," ",DQ$9),'-RÅDATA_KVARTAL-'!$A$5:$DS$385,65,FALSE)&gt;0,VLOOKUP(CONCATENATE($DI$6," ",DQ$9),'-RÅDATA_KVARTAL-'!$A$5:$DS$385,65,FALSE),"")</f>
        <v>40115</v>
      </c>
      <c r="DR60" s="37"/>
      <c r="DS60" s="37">
        <f>IF(VLOOKUP(CONCATENATE($DI$6," ",DS$9),'-RÅDATA_KVARTAL-'!$A$5:$DS$385,65,FALSE)&gt;0,VLOOKUP(CONCATENATE($DI$6," ",DS$9),'-RÅDATA_KVARTAL-'!$A$5:$DS$385,65,FALSE),"")</f>
        <v>38534</v>
      </c>
      <c r="DT60" s="37"/>
      <c r="DU60" s="37" t="str">
        <f>IF(VLOOKUP(CONCATENATE($DI$6," ",DU$9),'-RÅDATA_KVARTAL-'!$A$5:$DS$385,65,FALSE)&gt;0,VLOOKUP(CONCATENATE($DI$6," ",DU$9),'-RÅDATA_KVARTAL-'!$A$5:$DS$385,65,FALSE),"")</f>
        <v/>
      </c>
      <c r="DV60" s="37"/>
      <c r="DW60" s="37" t="str">
        <f>IF(VLOOKUP(CONCATENATE($DI$6," ",DW$9),'-RÅDATA_KVARTAL-'!$A$5:$DS$385,65,FALSE)&gt;0,VLOOKUP(CONCATENATE($DI$6," ",DW$9),'-RÅDATA_KVARTAL-'!$A$5:$DS$385,65,FALSE),"")</f>
        <v/>
      </c>
      <c r="DX60" s="37"/>
      <c r="DY60" s="37" t="str">
        <f>IF(VLOOKUP(CONCATENATE($DI$6," ",DY$9),'-RÅDATA_KVARTAL-'!$A$5:$DS$385,65,FALSE)&gt;0,VLOOKUP(CONCATENATE($DI$6," ",DY$9),'-RÅDATA_KVARTAL-'!$A$5:$DS$385,65,FALSE),"")</f>
        <v/>
      </c>
      <c r="DZ60" s="37"/>
      <c r="EA60" s="37" t="str">
        <f>IF(VLOOKUP(CONCATENATE($DI$6," ",EA$9),'-RÅDATA_KVARTAL-'!$A$5:$DS$385,65,FALSE)&gt;0,VLOOKUP(CONCATENATE($DI$6," ",EA$9),'-RÅDATA_KVARTAL-'!$A$5:$DS$385,65,FALSE),"")</f>
        <v/>
      </c>
      <c r="EB60" s="37"/>
      <c r="EC60" s="37" t="str">
        <f>IF(VLOOKUP(CONCATENATE($DI$6," ",EC$9),'-RÅDATA_KVARTAL-'!$A$5:$DS$385,65,FALSE)&gt;0,VLOOKUP(CONCATENATE($DI$6," ",EC$9),'-RÅDATA_KVARTAL-'!$A$5:$DS$385,65,FALSE),"")</f>
        <v/>
      </c>
      <c r="ED60" s="37"/>
      <c r="EE60" s="37" t="str">
        <f>IF(VLOOKUP(CONCATENATE($DI$6," ",EE$9),'-RÅDATA_KVARTAL-'!$A$5:$DS$385,65,FALSE)&gt;0,VLOOKUP(CONCATENATE($DI$6," ",EE$9),'-RÅDATA_KVARTAL-'!$A$5:$DS$385,65,FALSE),"")</f>
        <v/>
      </c>
      <c r="EF60" s="37"/>
      <c r="EG60" s="37">
        <f>IF(VLOOKUP(CONCATENATE($DI$6," ",EG$9),'-RÅDATA_KVARTAL-'!$A$5:$DS$385,65,FALSE)&gt;0,VLOOKUP(CONCATENATE($DI$6," ",EG$9),'-RÅDATA_KVARTAL-'!$A$5:$DS$385,65,FALSE),"")</f>
        <v>236201</v>
      </c>
      <c r="EH60" s="147"/>
      <c r="EI60" s="275"/>
      <c r="EJ60" s="37" t="str">
        <f>IF(VLOOKUP(CONCATENATE($EJ$6," ",EJ$9),'-RÅDATA_KVARTAL-'!$A$5:$DS$385,65,FALSE)&gt;0,VLOOKUP(CONCATENATE($EJ$6," ",EJ$9),'-RÅDATA_KVARTAL-'!$A$5:$DS$385,65,FALSE),"")</f>
        <v/>
      </c>
      <c r="EK60" s="37"/>
      <c r="EL60" s="37" t="str">
        <f>IF(VLOOKUP(CONCATENATE($EJ$6," ",EL$9),'-RÅDATA_KVARTAL-'!$A$5:$DS$385,65,FALSE)&gt;0,VLOOKUP(CONCATENATE($EJ$6," ",EL$9),'-RÅDATA_KVARTAL-'!$A$5:$DS$385,65,FALSE),"")</f>
        <v/>
      </c>
      <c r="EM60" s="37"/>
      <c r="EN60" s="37" t="str">
        <f>IF(VLOOKUP(CONCATENATE($EJ$6," ",EN$9),'-RÅDATA_KVARTAL-'!$A$5:$DS$385,65,FALSE)&gt;0,VLOOKUP(CONCATENATE($EJ$6," ",EN$9),'-RÅDATA_KVARTAL-'!$A$5:$DS$385,65,FALSE),"")</f>
        <v/>
      </c>
      <c r="EO60" s="37"/>
      <c r="EP60" s="37" t="str">
        <f>IF(VLOOKUP(CONCATENATE($EJ$6," ",EP$9),'-RÅDATA_KVARTAL-'!$A$5:$DS$385,65,FALSE)&gt;0,VLOOKUP(CONCATENATE($EJ$6," ",EP$9),'-RÅDATA_KVARTAL-'!$A$5:$DS$385,65,FALSE),"")</f>
        <v/>
      </c>
      <c r="EQ60" s="37"/>
      <c r="ER60" s="37" t="str">
        <f>IF(VLOOKUP(CONCATENATE($EJ$6," ",ER$9),'-RÅDATA_KVARTAL-'!$A$5:$DS$385,65,FALSE)&gt;0,VLOOKUP(CONCATENATE($EJ$6," ",ER$9),'-RÅDATA_KVARTAL-'!$A$5:$DS$385,65,FALSE),"")</f>
        <v/>
      </c>
      <c r="ES60" s="37"/>
      <c r="ET60" s="37" t="str">
        <f>IF(VLOOKUP(CONCATENATE($EJ$6," ",ET$9),'-RÅDATA_KVARTAL-'!$A$5:$DS$385,65,FALSE)&gt;0,VLOOKUP(CONCATENATE($EJ$6," ",ET$9),'-RÅDATA_KVARTAL-'!$A$5:$DS$385,65,FALSE),"")</f>
        <v/>
      </c>
      <c r="EU60" s="37"/>
      <c r="EV60" s="37" t="str">
        <f>IF(VLOOKUP(CONCATENATE($EJ$6," ",EV$9),'-RÅDATA_KVARTAL-'!$A$5:$DS$385,65,FALSE)&gt;0,VLOOKUP(CONCATENATE($EJ$6," ",EV$9),'-RÅDATA_KVARTAL-'!$A$5:$DS$385,65,FALSE),"")</f>
        <v/>
      </c>
      <c r="EW60" s="37"/>
      <c r="EX60" s="37" t="str">
        <f>IF(VLOOKUP(CONCATENATE($EJ$6," ",EX$9),'-RÅDATA_KVARTAL-'!$A$5:$DS$385,65,FALSE)&gt;0,VLOOKUP(CONCATENATE($EJ$6," ",EX$9),'-RÅDATA_KVARTAL-'!$A$5:$DS$385,65,FALSE),"")</f>
        <v/>
      </c>
      <c r="EY60" s="37"/>
      <c r="EZ60" s="37" t="str">
        <f>IF(VLOOKUP(CONCATENATE($EJ$6," ",EZ$9),'-RÅDATA_KVARTAL-'!$A$5:$DS$385,65,FALSE)&gt;0,VLOOKUP(CONCATENATE($EJ$6," ",EZ$9),'-RÅDATA_KVARTAL-'!$A$5:$DS$385,65,FALSE),"")</f>
        <v/>
      </c>
      <c r="FA60" s="37"/>
      <c r="FB60" s="37" t="str">
        <f>IF(VLOOKUP(CONCATENATE($EJ$6," ",FB$9),'-RÅDATA_KVARTAL-'!$A$5:$DS$385,65,FALSE)&gt;0,VLOOKUP(CONCATENATE($EJ$6," ",FB$9),'-RÅDATA_KVARTAL-'!$A$5:$DS$385,65,FALSE),"")</f>
        <v/>
      </c>
      <c r="FC60" s="37"/>
      <c r="FD60" s="37" t="str">
        <f>IF(VLOOKUP(CONCATENATE($EJ$6," ",FD$9),'-RÅDATA_KVARTAL-'!$A$5:$DS$385,65,FALSE)&gt;0,VLOOKUP(CONCATENATE($EJ$6," ",FD$9),'-RÅDATA_KVARTAL-'!$A$5:$DS$385,65,FALSE),"")</f>
        <v/>
      </c>
      <c r="FE60" s="37"/>
      <c r="FF60" s="37" t="str">
        <f>IF(VLOOKUP(CONCATENATE($EJ$6," ",FF$9),'-RÅDATA_KVARTAL-'!$A$5:$DS$385,65,FALSE)&gt;0,VLOOKUP(CONCATENATE($EJ$6," ",FF$9),'-RÅDATA_KVARTAL-'!$A$5:$DS$385,65,FALSE),"")</f>
        <v/>
      </c>
      <c r="FG60" s="37"/>
      <c r="FH60" s="37" t="str">
        <f>IF(VLOOKUP(CONCATENATE($EJ$6," ",FH$9),'-RÅDATA_KVARTAL-'!$A$5:$DS$385,65,FALSE)&gt;0,VLOOKUP(CONCATENATE($EJ$6," ",FH$9),'-RÅDATA_KVARTAL-'!$A$5:$DS$385,65,FALSE),"")</f>
        <v/>
      </c>
      <c r="FI60" s="147"/>
      <c r="FJ60" s="275"/>
      <c r="FK60" s="37" t="str">
        <f>IF(VLOOKUP(CONCATENATE($FK$6," ",FK$9),'-RÅDATA_KVARTAL-'!$A$5:$DS$385,65,FALSE)&gt;0,VLOOKUP(CONCATENATE($FK$6," ",FK$9),'-RÅDATA_KVARTAL-'!$A$5:$DS$385,65,FALSE),"")</f>
        <v/>
      </c>
      <c r="FL60" s="37"/>
      <c r="FM60" s="37" t="str">
        <f>IF(VLOOKUP(CONCATENATE($FK$6," ",FM$9),'-RÅDATA_KVARTAL-'!$A$5:$DS$385,65,FALSE)&gt;0,VLOOKUP(CONCATENATE($FK$6," ",FM$9),'-RÅDATA_KVARTAL-'!$A$5:$DS$385,65,FALSE),"")</f>
        <v/>
      </c>
      <c r="FN60" s="37"/>
      <c r="FO60" s="37" t="str">
        <f>IF(VLOOKUP(CONCATENATE($FK$6," ",FO$9),'-RÅDATA_KVARTAL-'!$A$5:$DS$385,65,FALSE)&gt;0,VLOOKUP(CONCATENATE($FK$6," ",FO$9),'-RÅDATA_KVARTAL-'!$A$5:$DS$385,65,FALSE),"")</f>
        <v/>
      </c>
      <c r="FP60" s="37"/>
      <c r="FQ60" s="37" t="str">
        <f>IF(VLOOKUP(CONCATENATE($FK$6," ",FQ$9),'-RÅDATA_KVARTAL-'!$A$5:$DS$385,65,FALSE)&gt;0,VLOOKUP(CONCATENATE($FK$6," ",FQ$9),'-RÅDATA_KVARTAL-'!$A$5:$DS$385,65,FALSE),"")</f>
        <v/>
      </c>
      <c r="FR60" s="37"/>
      <c r="FS60" s="37" t="str">
        <f>IF(VLOOKUP(CONCATENATE($FK$6," ",FS$9),'-RÅDATA_KVARTAL-'!$A$5:$DS$385,65,FALSE)&gt;0,VLOOKUP(CONCATENATE($FK$6," ",FS$9),'-RÅDATA_KVARTAL-'!$A$5:$DS$385,65,FALSE),"")</f>
        <v/>
      </c>
      <c r="FT60" s="37"/>
      <c r="FU60" s="37" t="str">
        <f>IF(VLOOKUP(CONCATENATE($FK$6," ",FU$9),'-RÅDATA_KVARTAL-'!$A$5:$DS$385,65,FALSE)&gt;0,VLOOKUP(CONCATENATE($FK$6," ",FU$9),'-RÅDATA_KVARTAL-'!$A$5:$DS$385,65,FALSE),"")</f>
        <v/>
      </c>
      <c r="FV60" s="37"/>
      <c r="FW60" s="37" t="str">
        <f>IF(VLOOKUP(CONCATENATE($FK$6," ",FW$9),'-RÅDATA_KVARTAL-'!$A$5:$DS$385,65,FALSE)&gt;0,VLOOKUP(CONCATENATE($FK$6," ",FW$9),'-RÅDATA_KVARTAL-'!$A$5:$DS$385,65,FALSE),"")</f>
        <v/>
      </c>
      <c r="FX60" s="37"/>
      <c r="FY60" s="37" t="str">
        <f>IF(VLOOKUP(CONCATENATE($FK$6," ",FY$9),'-RÅDATA_KVARTAL-'!$A$5:$DS$385,65,FALSE)&gt;0,VLOOKUP(CONCATENATE($FK$6," ",FY$9),'-RÅDATA_KVARTAL-'!$A$5:$DS$385,65,FALSE),"")</f>
        <v/>
      </c>
      <c r="FZ60" s="37"/>
      <c r="GA60" s="37" t="str">
        <f>IF(VLOOKUP(CONCATENATE($FK$6," ",GA$9),'-RÅDATA_KVARTAL-'!$A$5:$DS$385,65,FALSE)&gt;0,VLOOKUP(CONCATENATE($FK$6," ",GA$9),'-RÅDATA_KVARTAL-'!$A$5:$DS$385,65,FALSE),"")</f>
        <v/>
      </c>
      <c r="GB60" s="37"/>
      <c r="GC60" s="37" t="str">
        <f>IF(VLOOKUP(CONCATENATE($FK$6," ",GC$9),'-RÅDATA_KVARTAL-'!$A$5:$DS$385,65,FALSE)&gt;0,VLOOKUP(CONCATENATE($FK$6," ",GC$9),'-RÅDATA_KVARTAL-'!$A$5:$DS$385,65,FALSE),"")</f>
        <v/>
      </c>
      <c r="GD60" s="37"/>
      <c r="GE60" s="37" t="str">
        <f>IF(VLOOKUP(CONCATENATE($FK$6," ",GE$9),'-RÅDATA_KVARTAL-'!$A$5:$DS$385,65,FALSE)&gt;0,VLOOKUP(CONCATENATE($FK$6," ",GE$9),'-RÅDATA_KVARTAL-'!$A$5:$DS$385,65,FALSE),"")</f>
        <v/>
      </c>
      <c r="GF60" s="37"/>
      <c r="GG60" s="37" t="str">
        <f>IF(VLOOKUP(CONCATENATE($FK$6," ",GG$9),'-RÅDATA_KVARTAL-'!$A$5:$DS$385,65,FALSE)&gt;0,VLOOKUP(CONCATENATE($FK$6," ",GG$9),'-RÅDATA_KVARTAL-'!$A$5:$DS$385,65,FALSE),"")</f>
        <v/>
      </c>
      <c r="GH60" s="37"/>
      <c r="GI60" s="37" t="str">
        <f>IF(VLOOKUP(CONCATENATE($FK$6," ",GI$9),'-RÅDATA_KVARTAL-'!$A$5:$DS$385,65,FALSE)&gt;0,VLOOKUP(CONCATENATE($FK$6," ",GI$9),'-RÅDATA_KVARTAL-'!$A$5:$DS$385,65,FALSE),"")</f>
        <v/>
      </c>
      <c r="GJ60" s="147"/>
      <c r="GK60" s="275"/>
      <c r="GL60" s="37" t="str">
        <f>IF(VLOOKUP(CONCATENATE($GL$6," ",GL$9),'-RÅDATA_KVARTAL-'!$A$5:$DS$385,65,FALSE)&gt;0,VLOOKUP(CONCATENATE($GL$6," ",GL$9),'-RÅDATA_KVARTAL-'!$A$5:$DS$385,65,FALSE),"")</f>
        <v/>
      </c>
      <c r="GM60" s="37"/>
      <c r="GN60" s="37" t="str">
        <f>IF(VLOOKUP(CONCATENATE($GL$6," ",GN$9),'-RÅDATA_KVARTAL-'!$A$5:$DS$385,65,FALSE)&gt;0,VLOOKUP(CONCATENATE($GL$6," ",GN$9),'-RÅDATA_KVARTAL-'!$A$5:$DS$385,65,FALSE),"")</f>
        <v/>
      </c>
      <c r="GO60" s="37"/>
      <c r="GP60" s="37" t="str">
        <f>IF(VLOOKUP(CONCATENATE($GL$6," ",GP$9),'-RÅDATA_KVARTAL-'!$A$5:$DS$385,65,FALSE)&gt;0,VLOOKUP(CONCATENATE($GL$6," ",GP$9),'-RÅDATA_KVARTAL-'!$A$5:$DS$385,65,FALSE),"")</f>
        <v/>
      </c>
      <c r="GQ60" s="37"/>
      <c r="GR60" s="37" t="str">
        <f>IF(VLOOKUP(CONCATENATE($GL$6," ",GR$9),'-RÅDATA_KVARTAL-'!$A$5:$DS$385,65,FALSE)&gt;0,VLOOKUP(CONCATENATE($GL$6," ",GR$9),'-RÅDATA_KVARTAL-'!$A$5:$DS$385,65,FALSE),"")</f>
        <v/>
      </c>
      <c r="GS60" s="37"/>
      <c r="GT60" s="37" t="str">
        <f>IF(VLOOKUP(CONCATENATE($GL$6," ",GT$9),'-RÅDATA_KVARTAL-'!$A$5:$DS$385,65,FALSE)&gt;0,VLOOKUP(CONCATENATE($GL$6," ",GT$9),'-RÅDATA_KVARTAL-'!$A$5:$DS$385,65,FALSE),"")</f>
        <v/>
      </c>
      <c r="GU60" s="37"/>
      <c r="GV60" s="37" t="str">
        <f>IF(VLOOKUP(CONCATENATE($GL$6," ",GV$9),'-RÅDATA_KVARTAL-'!$A$5:$DS$385,65,FALSE)&gt;0,VLOOKUP(CONCATENATE($GL$6," ",GV$9),'-RÅDATA_KVARTAL-'!$A$5:$DS$385,65,FALSE),"")</f>
        <v/>
      </c>
      <c r="GW60" s="37"/>
      <c r="GX60" s="37" t="str">
        <f>IF(VLOOKUP(CONCATENATE($GL$6," ",GX$9),'-RÅDATA_KVARTAL-'!$A$5:$DS$385,65,FALSE)&gt;0,VLOOKUP(CONCATENATE($GL$6," ",GX$9),'-RÅDATA_KVARTAL-'!$A$5:$DS$385,65,FALSE),"")</f>
        <v/>
      </c>
      <c r="GY60" s="37"/>
      <c r="GZ60" s="37" t="str">
        <f>IF(VLOOKUP(CONCATENATE($GL$6," ",GZ$9),'-RÅDATA_KVARTAL-'!$A$5:$DS$385,65,FALSE)&gt;0,VLOOKUP(CONCATENATE($GL$6," ",GZ$9),'-RÅDATA_KVARTAL-'!$A$5:$DS$385,65,FALSE),"")</f>
        <v/>
      </c>
      <c r="HA60" s="37"/>
      <c r="HB60" s="37" t="str">
        <f>IF(VLOOKUP(CONCATENATE($GL$6," ",HB$9),'-RÅDATA_KVARTAL-'!$A$5:$DS$385,65,FALSE)&gt;0,VLOOKUP(CONCATENATE($GL$6," ",HB$9),'-RÅDATA_KVARTAL-'!$A$5:$DS$385,65,FALSE),"")</f>
        <v/>
      </c>
      <c r="HC60" s="37"/>
      <c r="HD60" s="37" t="str">
        <f>IF(VLOOKUP(CONCATENATE($GL$6," ",HD$9),'-RÅDATA_KVARTAL-'!$A$5:$DS$385,65,FALSE)&gt;0,VLOOKUP(CONCATENATE($GL$6," ",HD$9),'-RÅDATA_KVARTAL-'!$A$5:$DS$385,65,FALSE),"")</f>
        <v/>
      </c>
      <c r="HE60" s="37"/>
      <c r="HF60" s="37" t="str">
        <f>IF(VLOOKUP(CONCATENATE($GL$6," ",HF$9),'-RÅDATA_KVARTAL-'!$A$5:$DS$385,65,FALSE)&gt;0,VLOOKUP(CONCATENATE($GL$6," ",HF$9),'-RÅDATA_KVARTAL-'!$A$5:$DS$385,65,FALSE),"")</f>
        <v/>
      </c>
      <c r="HG60" s="37"/>
      <c r="HH60" s="37" t="str">
        <f>IF(VLOOKUP(CONCATENATE($GL$6," ",HH$9),'-RÅDATA_KVARTAL-'!$A$5:$DS$385,65,FALSE)&gt;0,VLOOKUP(CONCATENATE($GL$6," ",HH$9),'-RÅDATA_KVARTAL-'!$A$5:$DS$385,65,FALSE),"")</f>
        <v/>
      </c>
      <c r="HI60" s="37"/>
      <c r="HJ60" s="37" t="str">
        <f>IF(VLOOKUP(CONCATENATE($GL$6," ",HJ$9),'-RÅDATA_KVARTAL-'!$A$5:$DS$385,65,FALSE)&gt;0,VLOOKUP(CONCATENATE($GL$6," ",HJ$9),'-RÅDATA_KVARTAL-'!$A$5:$DS$385,65,FALSE),"")</f>
        <v/>
      </c>
      <c r="HK60" s="147"/>
      <c r="HL60" s="148"/>
      <c r="HM60" s="103" t="s">
        <v>467</v>
      </c>
      <c r="HN60" s="15"/>
    </row>
    <row r="61" spans="2:222" ht="10.5" customHeight="1" x14ac:dyDescent="0.2">
      <c r="B61" s="248">
        <v>9</v>
      </c>
      <c r="C61" s="195"/>
      <c r="D61" s="92" t="s">
        <v>74</v>
      </c>
      <c r="E61" s="156">
        <f>IF(VLOOKUP(CONCATENATE($E$6," ",E$9),'-RÅDATA_KVARTAL-'!$A$5:$DS$385,69,FALSE)&gt;0,VLOOKUP(CONCATENATE($E$6," ",E$9),'-RÅDATA_KVARTAL-'!$A$5:$DS$385,69,FALSE),"")</f>
        <v>95.601957062267729</v>
      </c>
      <c r="F61" s="156"/>
      <c r="G61" s="156">
        <f>IF(VLOOKUP(CONCATENATE($E$6," ",G$9),'-RÅDATA_KVARTAL-'!$A$5:$DS$385,69,FALSE)&gt;0,VLOOKUP(CONCATENATE($E$6," ",G$9),'-RÅDATA_KVARTAL-'!$A$5:$DS$385,69,FALSE),"")</f>
        <v>96.444665535202205</v>
      </c>
      <c r="H61" s="156"/>
      <c r="I61" s="156">
        <f>IF(VLOOKUP(CONCATENATE($E$6," ",I$9),'-RÅDATA_KVARTAL-'!$A$5:$DS$385,69,FALSE)&gt;0,VLOOKUP(CONCATENATE($E$6," ",I$9),'-RÅDATA_KVARTAL-'!$A$5:$DS$385,69,FALSE),"")</f>
        <v>97.307587707370132</v>
      </c>
      <c r="J61" s="156"/>
      <c r="K61" s="156">
        <f>IF(VLOOKUP(CONCATENATE($E$6," ",K$9),'-RÅDATA_KVARTAL-'!$A$5:$DS$385,69,FALSE)&gt;0,VLOOKUP(CONCATENATE($E$6," ",K$9),'-RÅDATA_KVARTAL-'!$A$5:$DS$385,69,FALSE),"")</f>
        <v>97.068617282602759</v>
      </c>
      <c r="L61" s="156"/>
      <c r="M61" s="156">
        <f>IF(VLOOKUP(CONCATENATE($E$6," ",M$9),'-RÅDATA_KVARTAL-'!$A$5:$DS$385,69,FALSE)&gt;0,VLOOKUP(CONCATENATE($E$6," ",M$9),'-RÅDATA_KVARTAL-'!$A$5:$DS$385,69,FALSE),"")</f>
        <v>97.232388534181069</v>
      </c>
      <c r="N61" s="156"/>
      <c r="O61" s="156">
        <f>IF(VLOOKUP(CONCATENATE($E$6," ",O$9),'-RÅDATA_KVARTAL-'!$A$5:$DS$385,69,FALSE)&gt;0,VLOOKUP(CONCATENATE($E$6," ",O$9),'-RÅDATA_KVARTAL-'!$A$5:$DS$385,69,FALSE),"")</f>
        <v>97.458494428019108</v>
      </c>
      <c r="P61" s="156"/>
      <c r="Q61" s="156">
        <f>IF(VLOOKUP(CONCATENATE($E$6," ",Q$9),'-RÅDATA_KVARTAL-'!$A$5:$DS$385,69,FALSE)&gt;0,VLOOKUP(CONCATENATE($E$6," ",Q$9),'-RÅDATA_KVARTAL-'!$A$5:$DS$385,69,FALSE),"")</f>
        <v>97.322153881861439</v>
      </c>
      <c r="R61" s="156"/>
      <c r="S61" s="156">
        <f>IF(VLOOKUP(CONCATENATE($E$6," ",S$9),'-RÅDATA_KVARTAL-'!$A$5:$DS$385,69,FALSE)&gt;0,VLOOKUP(CONCATENATE($E$6," ",S$9),'-RÅDATA_KVARTAL-'!$A$5:$DS$385,69,FALSE),"")</f>
        <v>97.19147795792577</v>
      </c>
      <c r="T61" s="156"/>
      <c r="U61" s="156">
        <f>IF(VLOOKUP(CONCATENATE($E$6," ",U$9),'-RÅDATA_KVARTAL-'!$A$5:$DS$385,69,FALSE)&gt;0,VLOOKUP(CONCATENATE($E$6," ",U$9),'-RÅDATA_KVARTAL-'!$A$5:$DS$385,69,FALSE),"")</f>
        <v>97.598873879970753</v>
      </c>
      <c r="V61" s="156"/>
      <c r="W61" s="156">
        <f>IF(VLOOKUP(CONCATENATE($E$6," ",W$9),'-RÅDATA_KVARTAL-'!$A$5:$DS$385,69,FALSE)&gt;0,VLOOKUP(CONCATENATE($E$6," ",W$9),'-RÅDATA_KVARTAL-'!$A$5:$DS$385,69,FALSE),"")</f>
        <v>95.201014125316917</v>
      </c>
      <c r="X61" s="156"/>
      <c r="Y61" s="156">
        <f>IF(VLOOKUP(CONCATENATE($E$6," ",Y$9),'-RÅDATA_KVARTAL-'!$A$5:$DS$385,69,FALSE)&gt;0,VLOOKUP(CONCATENATE($E$6," ",Y$9),'-RÅDATA_KVARTAL-'!$A$5:$DS$385,69,FALSE),"")</f>
        <v>97.700870596479888</v>
      </c>
      <c r="Z61" s="156"/>
      <c r="AA61" s="156">
        <f>IF(VLOOKUP(CONCATENATE($E$6," ",AA$9),'-RÅDATA_KVARTAL-'!$A$5:$DS$385,69,FALSE)&gt;0,VLOOKUP(CONCATENATE($E$6," ",AA$9),'-RÅDATA_KVARTAL-'!$A$5:$DS$385,69,FALSE),"")</f>
        <v>96.775566670213891</v>
      </c>
      <c r="AB61" s="156"/>
      <c r="AC61" s="156">
        <f>IF(VLOOKUP(CONCATENATE($E$6," ",AC$9),'-RÅDATA_KVARTAL-'!$A$5:$DS$385,69,FALSE)&gt;0,VLOOKUP(CONCATENATE($E$6," ",AC$9),'-RÅDATA_KVARTAL-'!$A$5:$DS$385,69,FALSE),"")</f>
        <v>96.899429333054329</v>
      </c>
      <c r="AD61" s="118"/>
      <c r="AE61" s="106"/>
      <c r="AF61" s="156">
        <f>IF(VLOOKUP(CONCATENATE($AF$6," ",AF$9),'-RÅDATA_KVARTAL-'!$A$5:$DS$385,69,FALSE)&gt;0,VLOOKUP(CONCATENATE($AF$6," ",AF$9),'-RÅDATA_KVARTAL-'!$A$5:$DS$385,69,FALSE),"")</f>
        <v>95.766238913937471</v>
      </c>
      <c r="AG61" s="156"/>
      <c r="AH61" s="156">
        <f>IF(VLOOKUP(CONCATENATE($AF$6," ",AH$9),'-RÅDATA_KVARTAL-'!$A$5:$DS$385,69,FALSE)&gt;0,VLOOKUP(CONCATENATE($AF$6," ",AH$9),'-RÅDATA_KVARTAL-'!$A$5:$DS$385,69,FALSE),"")</f>
        <v>97.703470371267798</v>
      </c>
      <c r="AI61" s="156"/>
      <c r="AJ61" s="156">
        <f>IF(VLOOKUP(CONCATENATE($AF$6," ",AJ$9),'-RÅDATA_KVARTAL-'!$A$5:$DS$385,69,FALSE)&gt;0,VLOOKUP(CONCATENATE($AF$6," ",AJ$9),'-RÅDATA_KVARTAL-'!$A$5:$DS$385,69,FALSE),"")</f>
        <v>97.755823880961088</v>
      </c>
      <c r="AK61" s="156"/>
      <c r="AL61" s="156">
        <f>IF(VLOOKUP(CONCATENATE($AF$6," ",AL$9),'-RÅDATA_KVARTAL-'!$A$5:$DS$385,69,FALSE)&gt;0,VLOOKUP(CONCATENATE($AF$6," ",AL$9),'-RÅDATA_KVARTAL-'!$A$5:$DS$385,69,FALSE),"")</f>
        <v>97.552312562736461</v>
      </c>
      <c r="AM61" s="156"/>
      <c r="AN61" s="156">
        <f>IF(VLOOKUP(CONCATENATE($AF$6," ",AN$9),'-RÅDATA_KVARTAL-'!$A$5:$DS$385,69,FALSE)&gt;0,VLOOKUP(CONCATENATE($AF$6," ",AN$9),'-RÅDATA_KVARTAL-'!$A$5:$DS$385,69,FALSE),"")</f>
        <v>95.23349914618754</v>
      </c>
      <c r="AO61" s="156"/>
      <c r="AP61" s="156">
        <f>IF(VLOOKUP(CONCATENATE($AF$6," ",AP$9),'-RÅDATA_KVARTAL-'!$A$5:$DS$385,69,FALSE)&gt;0,VLOOKUP(CONCATENATE($AF$6," ",AP$9),'-RÅDATA_KVARTAL-'!$A$5:$DS$385,69,FALSE),"")</f>
        <v>94.990406602360238</v>
      </c>
      <c r="AQ61" s="156"/>
      <c r="AR61" s="156">
        <f>IF(VLOOKUP(CONCATENATE($AF$6," ",AR$9),'-RÅDATA_KVARTAL-'!$A$5:$DS$385,69,FALSE)&gt;0,VLOOKUP(CONCATENATE($AF$6," ",AR$9),'-RÅDATA_KVARTAL-'!$A$5:$DS$385,69,FALSE),"")</f>
        <v>95.471594798083501</v>
      </c>
      <c r="AS61" s="156"/>
      <c r="AT61" s="156">
        <f>IF(VLOOKUP(CONCATENATE($AF$6," ",AT$9),'-RÅDATA_KVARTAL-'!$A$5:$DS$385,69,FALSE)&gt;0,VLOOKUP(CONCATENATE($AF$6," ",AT$9),'-RÅDATA_KVARTAL-'!$A$5:$DS$385,69,FALSE),"")</f>
        <v>95.549427894031552</v>
      </c>
      <c r="AU61" s="156"/>
      <c r="AV61" s="156">
        <f>IF(VLOOKUP(CONCATENATE($AF$6," ",AV$9),'-RÅDATA_KVARTAL-'!$A$5:$DS$385,69,FALSE)&gt;0,VLOOKUP(CONCATENATE($AF$6," ",AV$9),'-RÅDATA_KVARTAL-'!$A$5:$DS$385,69,FALSE),"")</f>
        <v>96.439961432915524</v>
      </c>
      <c r="AW61" s="156"/>
      <c r="AX61" s="156">
        <f>IF(VLOOKUP(CONCATENATE($AF$6," ",AX$9),'-RÅDATA_KVARTAL-'!$A$5:$DS$385,69,FALSE)&gt;0,VLOOKUP(CONCATENATE($AF$6," ",AX$9),'-RÅDATA_KVARTAL-'!$A$5:$DS$385,69,FALSE),"")</f>
        <v>97.462647192843605</v>
      </c>
      <c r="AY61" s="156"/>
      <c r="AZ61" s="156">
        <f>IF(VLOOKUP(CONCATENATE($AF$6," ",AZ$9),'-RÅDATA_KVARTAL-'!$A$5:$DS$385,69,FALSE)&gt;0,VLOOKUP(CONCATENATE($AF$6," ",AZ$9),'-RÅDATA_KVARTAL-'!$A$5:$DS$385,69,FALSE),"")</f>
        <v>96.534703846936694</v>
      </c>
      <c r="BA61" s="156"/>
      <c r="BB61" s="156">
        <f>IF(VLOOKUP(CONCATENATE($AF$6," ",BB$9),'-RÅDATA_KVARTAL-'!$A$5:$DS$385,69,FALSE)&gt;0,VLOOKUP(CONCATENATE($AF$6," ",BB$9),'-RÅDATA_KVARTAL-'!$A$5:$DS$385,69,FALSE),"")</f>
        <v>97.35852839456669</v>
      </c>
      <c r="BC61" s="156"/>
      <c r="BD61" s="156">
        <f>IF(VLOOKUP(CONCATENATE($AF$6," ",BD$9),'-RÅDATA_KVARTAL-'!$A$5:$DS$385,69,FALSE)&gt;0,VLOOKUP(CONCATENATE($AF$6," ",BD$9),'-RÅDATA_KVARTAL-'!$A$5:$DS$385,69,FALSE),"")</f>
        <v>96.495178754349269</v>
      </c>
      <c r="BE61" s="118"/>
      <c r="BF61" s="106"/>
      <c r="BG61" s="156">
        <f>IF(VLOOKUP(CONCATENATE($BG$6," ",BG$9),'-RÅDATA_KVARTAL-'!$A$5:$DS$385,69,FALSE)&gt;0,VLOOKUP(CONCATENATE($BG$6," ",BG$9),'-RÅDATA_KVARTAL-'!$A$5:$DS$385,69,FALSE),"")</f>
        <v>96.834532374100718</v>
      </c>
      <c r="BH61" s="156"/>
      <c r="BI61" s="156">
        <f>IF(VLOOKUP(CONCATENATE($BG$6," ",BI$9),'-RÅDATA_KVARTAL-'!$A$5:$DS$385,69,FALSE)&gt;0,VLOOKUP(CONCATENATE($BG$6," ",BI$9),'-RÅDATA_KVARTAL-'!$A$5:$DS$385,69,FALSE),"")</f>
        <v>96.474604981076155</v>
      </c>
      <c r="BJ61" s="156"/>
      <c r="BK61" s="156">
        <f>IF(VLOOKUP(CONCATENATE($BG$6," ",BK$9),'-RÅDATA_KVARTAL-'!$A$5:$DS$385,69,FALSE)&gt;0,VLOOKUP(CONCATENATE($BG$6," ",BK$9),'-RÅDATA_KVARTAL-'!$A$5:$DS$385,69,FALSE),"")</f>
        <v>96.376863790247072</v>
      </c>
      <c r="BL61" s="156"/>
      <c r="BM61" s="156">
        <f>IF(VLOOKUP(CONCATENATE($BG$6," ",BM$9),'-RÅDATA_KVARTAL-'!$A$5:$DS$385,69,FALSE)&gt;0,VLOOKUP(CONCATENATE($BG$6," ",BM$9),'-RÅDATA_KVARTAL-'!$A$5:$DS$385,69,FALSE),"")</f>
        <v>96.472685926921287</v>
      </c>
      <c r="BN61" s="156"/>
      <c r="BO61" s="156">
        <f>IF(VLOOKUP(CONCATENATE($BG$6," ",BO$9),'-RÅDATA_KVARTAL-'!$A$5:$DS$385,69,FALSE)&gt;0,VLOOKUP(CONCATENATE($BG$6," ",BO$9),'-RÅDATA_KVARTAL-'!$A$5:$DS$385,69,FALSE),"")</f>
        <v>97.494987499690595</v>
      </c>
      <c r="BP61" s="156"/>
      <c r="BQ61" s="156">
        <f>IF(VLOOKUP(CONCATENATE($BG$6," ",BQ$9),'-RÅDATA_KVARTAL-'!$A$5:$DS$385,69,FALSE)&gt;0,VLOOKUP(CONCATENATE($BG$6," ",BQ$9),'-RÅDATA_KVARTAL-'!$A$5:$DS$385,69,FALSE),"")</f>
        <v>97.027290448343081</v>
      </c>
      <c r="BR61" s="156"/>
      <c r="BS61" s="156">
        <f>IF(VLOOKUP(CONCATENATE($BG$6," ",BS$9),'-RÅDATA_KVARTAL-'!$A$5:$DS$385,69,FALSE)&gt;0,VLOOKUP(CONCATENATE($BG$6," ",BS$9),'-RÅDATA_KVARTAL-'!$A$5:$DS$385,69,FALSE),"")</f>
        <v>96.420079613154869</v>
      </c>
      <c r="BT61" s="156"/>
      <c r="BU61" s="156">
        <f>IF(VLOOKUP(CONCATENATE($BG$6," ",BU$9),'-RÅDATA_KVARTAL-'!$A$5:$DS$385,69,FALSE)&gt;0,VLOOKUP(CONCATENATE($BG$6," ",BU$9),'-RÅDATA_KVARTAL-'!$A$5:$DS$385,69,FALSE),"")</f>
        <v>95.514142417067646</v>
      </c>
      <c r="BV61" s="156"/>
      <c r="BW61" s="156">
        <f>IF(VLOOKUP(CONCATENATE($BG$6," ",BW$9),'-RÅDATA_KVARTAL-'!$A$5:$DS$385,69,FALSE)&gt;0,VLOOKUP(CONCATENATE($BG$6," ",BW$9),'-RÅDATA_KVARTAL-'!$A$5:$DS$385,69,FALSE),"")</f>
        <v>97.159062763164414</v>
      </c>
      <c r="BX61" s="156"/>
      <c r="BY61" s="156">
        <f>IF(VLOOKUP(CONCATENATE($BG$6," ",BY$9),'-RÅDATA_KVARTAL-'!$A$5:$DS$385,69,FALSE)&gt;0,VLOOKUP(CONCATENATE($BG$6," ",BY$9),'-RÅDATA_KVARTAL-'!$A$5:$DS$385,69,FALSE),"")</f>
        <v>97.002415816200767</v>
      </c>
      <c r="BZ61" s="156"/>
      <c r="CA61" s="156">
        <f>IF(VLOOKUP(CONCATENATE($BG$6," ",CA$9),'-RÅDATA_KVARTAL-'!$A$5:$DS$385,69,FALSE)&gt;0,VLOOKUP(CONCATENATE($BG$6," ",CA$9),'-RÅDATA_KVARTAL-'!$A$5:$DS$385,69,FALSE),"")</f>
        <v>95.543417223952218</v>
      </c>
      <c r="CB61" s="156"/>
      <c r="CC61" s="156">
        <f>IF(VLOOKUP(CONCATENATE($BG$6," ",CC$9),'-RÅDATA_KVARTAL-'!$A$5:$DS$385,69,FALSE)&gt;0,VLOOKUP(CONCATENATE($BG$6," ",CC$9),'-RÅDATA_KVARTAL-'!$A$5:$DS$385,69,FALSE),"")</f>
        <v>97.287330148751323</v>
      </c>
      <c r="CD61" s="156"/>
      <c r="CE61" s="156">
        <f>IF(VLOOKUP(CONCATENATE($BG$6," ",CE$9),'-RÅDATA_KVARTAL-'!$A$5:$DS$385,69,FALSE)&gt;0,VLOOKUP(CONCATENATE($BG$6," ",CE$9),'-RÅDATA_KVARTAL-'!$A$5:$DS$385,69,FALSE),"")</f>
        <v>96.640693805399025</v>
      </c>
      <c r="CF61" s="118"/>
      <c r="CG61" s="106"/>
      <c r="CH61" s="156">
        <f>IF(VLOOKUP(CONCATENATE($CH$6," ",CH$9),'-RÅDATA_KVARTAL-'!$A$5:$DS$385,69,FALSE)&gt;0,VLOOKUP(CONCATENATE($CH$6," ",CH$9),'-RÅDATA_KVARTAL-'!$A$5:$DS$385,69,FALSE),"")</f>
        <v>95.776724074392547</v>
      </c>
      <c r="CI61" s="156"/>
      <c r="CJ61" s="156">
        <f>IF(VLOOKUP(CONCATENATE($CH$6," ",CJ$9),'-RÅDATA_KVARTAL-'!$A$5:$DS$385,69,FALSE)&gt;0,VLOOKUP(CONCATENATE($CH$6," ",CJ$9),'-RÅDATA_KVARTAL-'!$A$5:$DS$385,69,FALSE),"")</f>
        <v>97.191750767880649</v>
      </c>
      <c r="CK61" s="156"/>
      <c r="CL61" s="156">
        <f>IF(VLOOKUP(CONCATENATE($CH$6," ",CL$9),'-RÅDATA_KVARTAL-'!$A$5:$DS$385,69,FALSE)&gt;0,VLOOKUP(CONCATENATE($CH$6," ",CL$9),'-RÅDATA_KVARTAL-'!$A$5:$DS$385,69,FALSE),"")</f>
        <v>97.057242019846512</v>
      </c>
      <c r="CM61" s="156"/>
      <c r="CN61" s="156">
        <f>IF(VLOOKUP(CONCATENATE($CH$6," ",CN$9),'-RÅDATA_KVARTAL-'!$A$5:$DS$385,69,FALSE)&gt;0,VLOOKUP(CONCATENATE($CH$6," ",CN$9),'-RÅDATA_KVARTAL-'!$A$5:$DS$385,69,FALSE),"")</f>
        <v>97.298573487747902</v>
      </c>
      <c r="CO61" s="156"/>
      <c r="CP61" s="156">
        <f>IF(VLOOKUP(CONCATENATE($CH$6," ",CP$9),'-RÅDATA_KVARTAL-'!$A$5:$DS$385,69,FALSE)&gt;0,VLOOKUP(CONCATENATE($CH$6," ",CP$9),'-RÅDATA_KVARTAL-'!$A$5:$DS$385,69,FALSE),"")</f>
        <v>97.323056723966062</v>
      </c>
      <c r="CQ61" s="156"/>
      <c r="CR61" s="156">
        <f>IF(VLOOKUP(CONCATENATE($CH$6," ",CR$9),'-RÅDATA_KVARTAL-'!$A$5:$DS$385,69,FALSE)&gt;0,VLOOKUP(CONCATENATE($CH$6," ",CR$9),'-RÅDATA_KVARTAL-'!$A$5:$DS$385,69,FALSE),"")</f>
        <v>96.138848535820784</v>
      </c>
      <c r="CS61" s="156"/>
      <c r="CT61" s="156">
        <f>IF(VLOOKUP(CONCATENATE($CH$6," ",CT$9),'-RÅDATA_KVARTAL-'!$A$5:$DS$385,69,FALSE)&gt;0,VLOOKUP(CONCATENATE($CH$6," ",CT$9),'-RÅDATA_KVARTAL-'!$A$5:$DS$385,69,FALSE),"")</f>
        <v>97.811320754716974</v>
      </c>
      <c r="CU61" s="156"/>
      <c r="CV61" s="156">
        <f>IF(VLOOKUP(CONCATENATE($CH$6," ",CV$9),'-RÅDATA_KVARTAL-'!$A$5:$DS$385,69,FALSE)&gt;0,VLOOKUP(CONCATENATE($CH$6," ",CV$9),'-RÅDATA_KVARTAL-'!$A$5:$DS$385,69,FALSE),"")</f>
        <v>97.669917367676618</v>
      </c>
      <c r="CW61" s="156"/>
      <c r="CX61" s="156">
        <f>IF(VLOOKUP(CONCATENATE($CH$6," ",CX$9),'-RÅDATA_KVARTAL-'!$A$5:$DS$385,69,FALSE)&gt;0,VLOOKUP(CONCATENATE($CH$6," ",CX$9),'-RÅDATA_KVARTAL-'!$A$5:$DS$385,69,FALSE),"")</f>
        <v>96.778480545369533</v>
      </c>
      <c r="CY61" s="156"/>
      <c r="CZ61" s="156">
        <f>IF(VLOOKUP(CONCATENATE($CH$6," ",CZ$9),'-RÅDATA_KVARTAL-'!$A$5:$DS$385,69,FALSE)&gt;0,VLOOKUP(CONCATENATE($CH$6," ",CZ$9),'-RÅDATA_KVARTAL-'!$A$5:$DS$385,69,FALSE),"")</f>
        <v>97.150158189340473</v>
      </c>
      <c r="DA61" s="156"/>
      <c r="DB61" s="156">
        <f>IF(VLOOKUP(CONCATENATE($CH$6," ",DB$9),'-RÅDATA_KVARTAL-'!$A$5:$DS$385,69,FALSE)&gt;0,VLOOKUP(CONCATENATE($CH$6," ",DB$9),'-RÅDATA_KVARTAL-'!$A$5:$DS$385,69,FALSE),"")</f>
        <v>95.313957298782483</v>
      </c>
      <c r="DC61" s="156"/>
      <c r="DD61" s="156">
        <f>IF(VLOOKUP(CONCATENATE($CH$6," ",DD$9),'-RÅDATA_KVARTAL-'!$A$5:$DS$385,69,FALSE)&gt;0,VLOOKUP(CONCATENATE($CH$6," ",DD$9),'-RÅDATA_KVARTAL-'!$A$5:$DS$385,69,FALSE),"")</f>
        <v>96.580904767711246</v>
      </c>
      <c r="DE61" s="156"/>
      <c r="DF61" s="156">
        <f>IF(VLOOKUP(CONCATENATE($CH$6," ",DF$9),'-RÅDATA_KVARTAL-'!$A$5:$DS$385,69,FALSE)&gt;0,VLOOKUP(CONCATENATE($CH$6," ",DF$9),'-RÅDATA_KVARTAL-'!$A$5:$DS$385,69,FALSE),"")</f>
        <v>96.83710443005063</v>
      </c>
      <c r="DG61" s="118"/>
      <c r="DH61" s="106"/>
      <c r="DI61" s="156">
        <f>IF(VLOOKUP(CONCATENATE($DI$6," ",DI$9),'-RÅDATA_KVARTAL-'!$A$5:$DS$385,69,FALSE)&gt;0,VLOOKUP(CONCATENATE($DI$6," ",DI$9),'-RÅDATA_KVARTAL-'!$A$5:$DS$385,69,FALSE),"")</f>
        <v>97.051756451535397</v>
      </c>
      <c r="DJ61" s="156"/>
      <c r="DK61" s="156">
        <f>IF(VLOOKUP(CONCATENATE($DI$6," ",DK$9),'-RÅDATA_KVARTAL-'!$A$5:$DS$385,69,FALSE)&gt;0,VLOOKUP(CONCATENATE($DI$6," ",DK$9),'-RÅDATA_KVARTAL-'!$A$5:$DS$385,69,FALSE),"")</f>
        <v>97.041651462232181</v>
      </c>
      <c r="DL61" s="156"/>
      <c r="DM61" s="156">
        <f>IF(VLOOKUP(CONCATENATE($DI$6," ",DM$9),'-RÅDATA_KVARTAL-'!$A$5:$DS$385,69,FALSE)&gt;0,VLOOKUP(CONCATENATE($DI$6," ",DM$9),'-RÅDATA_KVARTAL-'!$A$5:$DS$385,69,FALSE),"")</f>
        <v>97.448644592439734</v>
      </c>
      <c r="DN61" s="156"/>
      <c r="DO61" s="156">
        <f>IF(VLOOKUP(CONCATENATE($DI$6," ",DO$9),'-RÅDATA_KVARTAL-'!$A$5:$DS$385,69,FALSE)&gt;0,VLOOKUP(CONCATENATE($DI$6," ",DO$9),'-RÅDATA_KVARTAL-'!$A$5:$DS$385,69,FALSE),"")</f>
        <v>95.564686838500819</v>
      </c>
      <c r="DP61" s="156"/>
      <c r="DQ61" s="156">
        <f>IF(VLOOKUP(CONCATENATE($DI$6," ",DQ$9),'-RÅDATA_KVARTAL-'!$A$5:$DS$385,69,FALSE)&gt;0,VLOOKUP(CONCATENATE($DI$6," ",DQ$9),'-RÅDATA_KVARTAL-'!$A$5:$DS$385,69,FALSE),"")</f>
        <v>95.707878035978439</v>
      </c>
      <c r="DR61" s="156"/>
      <c r="DS61" s="156">
        <f>IF(VLOOKUP(CONCATENATE($DI$6," ",DS$9),'-RÅDATA_KVARTAL-'!$A$5:$DS$385,69,FALSE)&gt;0,VLOOKUP(CONCATENATE($DI$6," ",DS$9),'-RÅDATA_KVARTAL-'!$A$5:$DS$385,69,FALSE),"")</f>
        <v>96.301294546908579</v>
      </c>
      <c r="DT61" s="156"/>
      <c r="DU61" s="156" t="str">
        <f>IF(VLOOKUP(CONCATENATE($DI$6," ",DU$9),'-RÅDATA_KVARTAL-'!$A$5:$DS$385,69,FALSE)&gt;0,VLOOKUP(CONCATENATE($DI$6," ",DU$9),'-RÅDATA_KVARTAL-'!$A$5:$DS$385,69,FALSE),"")</f>
        <v/>
      </c>
      <c r="DV61" s="156"/>
      <c r="DW61" s="156" t="str">
        <f>IF(VLOOKUP(CONCATENATE($DI$6," ",DW$9),'-RÅDATA_KVARTAL-'!$A$5:$DS$385,69,FALSE)&gt;0,VLOOKUP(CONCATENATE($DI$6," ",DW$9),'-RÅDATA_KVARTAL-'!$A$5:$DS$385,69,FALSE),"")</f>
        <v/>
      </c>
      <c r="DX61" s="156"/>
      <c r="DY61" s="156" t="str">
        <f>IF(VLOOKUP(CONCATENATE($DI$6," ",DY$9),'-RÅDATA_KVARTAL-'!$A$5:$DS$385,69,FALSE)&gt;0,VLOOKUP(CONCATENATE($DI$6," ",DY$9),'-RÅDATA_KVARTAL-'!$A$5:$DS$385,69,FALSE),"")</f>
        <v/>
      </c>
      <c r="DZ61" s="156"/>
      <c r="EA61" s="156" t="str">
        <f>IF(VLOOKUP(CONCATENATE($DI$6," ",EA$9),'-RÅDATA_KVARTAL-'!$A$5:$DS$385,69,FALSE)&gt;0,VLOOKUP(CONCATENATE($DI$6," ",EA$9),'-RÅDATA_KVARTAL-'!$A$5:$DS$385,69,FALSE),"")</f>
        <v/>
      </c>
      <c r="EB61" s="156"/>
      <c r="EC61" s="156" t="str">
        <f>IF(VLOOKUP(CONCATENATE($DI$6," ",EC$9),'-RÅDATA_KVARTAL-'!$A$5:$DS$385,69,FALSE)&gt;0,VLOOKUP(CONCATENATE($DI$6," ",EC$9),'-RÅDATA_KVARTAL-'!$A$5:$DS$385,69,FALSE),"")</f>
        <v/>
      </c>
      <c r="ED61" s="156"/>
      <c r="EE61" s="156" t="str">
        <f>IF(VLOOKUP(CONCATENATE($DI$6," ",EE$9),'-RÅDATA_KVARTAL-'!$A$5:$DS$385,69,FALSE)&gt;0,VLOOKUP(CONCATENATE($DI$6," ",EE$9),'-RÅDATA_KVARTAL-'!$A$5:$DS$385,69,FALSE),"")</f>
        <v/>
      </c>
      <c r="EF61" s="156"/>
      <c r="EG61" s="156">
        <f>IF(VLOOKUP(CONCATENATE($DI$6," ",EG$9),'-RÅDATA_KVARTAL-'!$A$5:$DS$385,69,FALSE)&gt;0,VLOOKUP(CONCATENATE($DI$6," ",EG$9),'-RÅDATA_KVARTAL-'!$A$5:$DS$385,69,FALSE),"")</f>
        <v>96.522428497288644</v>
      </c>
      <c r="EH61" s="118"/>
      <c r="EI61" s="106"/>
      <c r="EJ61" s="156" t="str">
        <f>IF(VLOOKUP(CONCATENATE($EJ$6," ",EJ$9),'-RÅDATA_KVARTAL-'!$A$5:$DS$385,69,FALSE)&gt;0,VLOOKUP(CONCATENATE($EJ$6," ",EJ$9),'-RÅDATA_KVARTAL-'!$A$5:$DS$385,69,FALSE),"")</f>
        <v/>
      </c>
      <c r="EK61" s="156"/>
      <c r="EL61" s="156" t="str">
        <f>IF(VLOOKUP(CONCATENATE($EJ$6," ",EL$9),'-RÅDATA_KVARTAL-'!$A$5:$DS$385,69,FALSE)&gt;0,VLOOKUP(CONCATENATE($EJ$6," ",EL$9),'-RÅDATA_KVARTAL-'!$A$5:$DS$385,69,FALSE),"")</f>
        <v/>
      </c>
      <c r="EM61" s="156"/>
      <c r="EN61" s="156" t="str">
        <f>IF(VLOOKUP(CONCATENATE($EJ$6," ",EN$9),'-RÅDATA_KVARTAL-'!$A$5:$DS$385,69,FALSE)&gt;0,VLOOKUP(CONCATENATE($EJ$6," ",EN$9),'-RÅDATA_KVARTAL-'!$A$5:$DS$385,69,FALSE),"")</f>
        <v/>
      </c>
      <c r="EO61" s="156"/>
      <c r="EP61" s="156" t="str">
        <f>IF(VLOOKUP(CONCATENATE($EJ$6," ",EP$9),'-RÅDATA_KVARTAL-'!$A$5:$DS$385,69,FALSE)&gt;0,VLOOKUP(CONCATENATE($EJ$6," ",EP$9),'-RÅDATA_KVARTAL-'!$A$5:$DS$385,69,FALSE),"")</f>
        <v/>
      </c>
      <c r="EQ61" s="156"/>
      <c r="ER61" s="156" t="str">
        <f>IF(VLOOKUP(CONCATENATE($EJ$6," ",ER$9),'-RÅDATA_KVARTAL-'!$A$5:$DS$385,69,FALSE)&gt;0,VLOOKUP(CONCATENATE($EJ$6," ",ER$9),'-RÅDATA_KVARTAL-'!$A$5:$DS$385,69,FALSE),"")</f>
        <v/>
      </c>
      <c r="ES61" s="156"/>
      <c r="ET61" s="156" t="str">
        <f>IF(VLOOKUP(CONCATENATE($EJ$6," ",ET$9),'-RÅDATA_KVARTAL-'!$A$5:$DS$385,69,FALSE)&gt;0,VLOOKUP(CONCATENATE($EJ$6," ",ET$9),'-RÅDATA_KVARTAL-'!$A$5:$DS$385,69,FALSE),"")</f>
        <v/>
      </c>
      <c r="EU61" s="156"/>
      <c r="EV61" s="156" t="str">
        <f>IF(VLOOKUP(CONCATENATE($EJ$6," ",EV$9),'-RÅDATA_KVARTAL-'!$A$5:$DS$385,69,FALSE)&gt;0,VLOOKUP(CONCATENATE($EJ$6," ",EV$9),'-RÅDATA_KVARTAL-'!$A$5:$DS$385,69,FALSE),"")</f>
        <v/>
      </c>
      <c r="EW61" s="156"/>
      <c r="EX61" s="156" t="str">
        <f>IF(VLOOKUP(CONCATENATE($EJ$6," ",EX$9),'-RÅDATA_KVARTAL-'!$A$5:$DS$385,69,FALSE)&gt;0,VLOOKUP(CONCATENATE($EJ$6," ",EX$9),'-RÅDATA_KVARTAL-'!$A$5:$DS$385,69,FALSE),"")</f>
        <v/>
      </c>
      <c r="EY61" s="156"/>
      <c r="EZ61" s="156" t="str">
        <f>IF(VLOOKUP(CONCATENATE($EJ$6," ",EZ$9),'-RÅDATA_KVARTAL-'!$A$5:$DS$385,69,FALSE)&gt;0,VLOOKUP(CONCATENATE($EJ$6," ",EZ$9),'-RÅDATA_KVARTAL-'!$A$5:$DS$385,69,FALSE),"")</f>
        <v/>
      </c>
      <c r="FA61" s="156"/>
      <c r="FB61" s="156" t="str">
        <f>IF(VLOOKUP(CONCATENATE($EJ$6," ",FB$9),'-RÅDATA_KVARTAL-'!$A$5:$DS$385,69,FALSE)&gt;0,VLOOKUP(CONCATENATE($EJ$6," ",FB$9),'-RÅDATA_KVARTAL-'!$A$5:$DS$385,69,FALSE),"")</f>
        <v/>
      </c>
      <c r="FC61" s="156"/>
      <c r="FD61" s="156" t="str">
        <f>IF(VLOOKUP(CONCATENATE($EJ$6," ",FD$9),'-RÅDATA_KVARTAL-'!$A$5:$DS$385,69,FALSE)&gt;0,VLOOKUP(CONCATENATE($EJ$6," ",FD$9),'-RÅDATA_KVARTAL-'!$A$5:$DS$385,69,FALSE),"")</f>
        <v/>
      </c>
      <c r="FE61" s="156"/>
      <c r="FF61" s="156" t="str">
        <f>IF(VLOOKUP(CONCATENATE($EJ$6," ",FF$9),'-RÅDATA_KVARTAL-'!$A$5:$DS$385,69,FALSE)&gt;0,VLOOKUP(CONCATENATE($EJ$6," ",FF$9),'-RÅDATA_KVARTAL-'!$A$5:$DS$385,69,FALSE),"")</f>
        <v/>
      </c>
      <c r="FG61" s="156"/>
      <c r="FH61" s="156" t="str">
        <f>IF(VLOOKUP(CONCATENATE($EJ$6," ",FH$9),'-RÅDATA_KVARTAL-'!$A$5:$DS$385,69,FALSE)&gt;0,VLOOKUP(CONCATENATE($EJ$6," ",FH$9),'-RÅDATA_KVARTAL-'!$A$5:$DS$385,69,FALSE),"")</f>
        <v/>
      </c>
      <c r="FI61" s="118"/>
      <c r="FJ61" s="106"/>
      <c r="FK61" s="156" t="str">
        <f>IF(VLOOKUP(CONCATENATE($FK$6," ",FK$9),'-RÅDATA_KVARTAL-'!$A$5:$DS$385,69,FALSE)&gt;0,VLOOKUP(CONCATENATE($FK$6," ",FK$9),'-RÅDATA_KVARTAL-'!$A$5:$DS$385,69,FALSE),"")</f>
        <v/>
      </c>
      <c r="FL61" s="156"/>
      <c r="FM61" s="156" t="str">
        <f>IF(VLOOKUP(CONCATENATE($FK$6," ",FM$9),'-RÅDATA_KVARTAL-'!$A$5:$DS$385,69,FALSE)&gt;0,VLOOKUP(CONCATENATE($FK$6," ",FM$9),'-RÅDATA_KVARTAL-'!$A$5:$DS$385,69,FALSE),"")</f>
        <v/>
      </c>
      <c r="FN61" s="156"/>
      <c r="FO61" s="156" t="str">
        <f>IF(VLOOKUP(CONCATENATE($FK$6," ",FO$9),'-RÅDATA_KVARTAL-'!$A$5:$DS$385,69,FALSE)&gt;0,VLOOKUP(CONCATENATE($FK$6," ",FO$9),'-RÅDATA_KVARTAL-'!$A$5:$DS$385,69,FALSE),"")</f>
        <v/>
      </c>
      <c r="FP61" s="156"/>
      <c r="FQ61" s="156" t="str">
        <f>IF(VLOOKUP(CONCATENATE($FK$6," ",FQ$9),'-RÅDATA_KVARTAL-'!$A$5:$DS$385,69,FALSE)&gt;0,VLOOKUP(CONCATENATE($FK$6," ",FQ$9),'-RÅDATA_KVARTAL-'!$A$5:$DS$385,69,FALSE),"")</f>
        <v/>
      </c>
      <c r="FR61" s="156"/>
      <c r="FS61" s="156" t="str">
        <f>IF(VLOOKUP(CONCATENATE($FK$6," ",FS$9),'-RÅDATA_KVARTAL-'!$A$5:$DS$385,69,FALSE)&gt;0,VLOOKUP(CONCATENATE($FK$6," ",FS$9),'-RÅDATA_KVARTAL-'!$A$5:$DS$385,69,FALSE),"")</f>
        <v/>
      </c>
      <c r="FT61" s="156"/>
      <c r="FU61" s="156" t="str">
        <f>IF(VLOOKUP(CONCATENATE($FK$6," ",FU$9),'-RÅDATA_KVARTAL-'!$A$5:$DS$385,69,FALSE)&gt;0,VLOOKUP(CONCATENATE($FK$6," ",FU$9),'-RÅDATA_KVARTAL-'!$A$5:$DS$385,69,FALSE),"")</f>
        <v/>
      </c>
      <c r="FV61" s="156"/>
      <c r="FW61" s="156" t="str">
        <f>IF(VLOOKUP(CONCATENATE($FK$6," ",FW$9),'-RÅDATA_KVARTAL-'!$A$5:$DS$385,69,FALSE)&gt;0,VLOOKUP(CONCATENATE($FK$6," ",FW$9),'-RÅDATA_KVARTAL-'!$A$5:$DS$385,69,FALSE),"")</f>
        <v/>
      </c>
      <c r="FX61" s="156"/>
      <c r="FY61" s="156" t="str">
        <f>IF(VLOOKUP(CONCATENATE($FK$6," ",FY$9),'-RÅDATA_KVARTAL-'!$A$5:$DS$385,69,FALSE)&gt;0,VLOOKUP(CONCATENATE($FK$6," ",FY$9),'-RÅDATA_KVARTAL-'!$A$5:$DS$385,69,FALSE),"")</f>
        <v/>
      </c>
      <c r="FZ61" s="156"/>
      <c r="GA61" s="156" t="str">
        <f>IF(VLOOKUP(CONCATENATE($FK$6," ",GA$9),'-RÅDATA_KVARTAL-'!$A$5:$DS$385,69,FALSE)&gt;0,VLOOKUP(CONCATENATE($FK$6," ",GA$9),'-RÅDATA_KVARTAL-'!$A$5:$DS$385,69,FALSE),"")</f>
        <v/>
      </c>
      <c r="GB61" s="156"/>
      <c r="GC61" s="156" t="str">
        <f>IF(VLOOKUP(CONCATENATE($FK$6," ",GC$9),'-RÅDATA_KVARTAL-'!$A$5:$DS$385,69,FALSE)&gt;0,VLOOKUP(CONCATENATE($FK$6," ",GC$9),'-RÅDATA_KVARTAL-'!$A$5:$DS$385,69,FALSE),"")</f>
        <v/>
      </c>
      <c r="GD61" s="156"/>
      <c r="GE61" s="156" t="str">
        <f>IF(VLOOKUP(CONCATENATE($FK$6," ",GE$9),'-RÅDATA_KVARTAL-'!$A$5:$DS$385,69,FALSE)&gt;0,VLOOKUP(CONCATENATE($FK$6," ",GE$9),'-RÅDATA_KVARTAL-'!$A$5:$DS$385,69,FALSE),"")</f>
        <v/>
      </c>
      <c r="GF61" s="156"/>
      <c r="GG61" s="156" t="str">
        <f>IF(VLOOKUP(CONCATENATE($FK$6," ",GG$9),'-RÅDATA_KVARTAL-'!$A$5:$DS$385,69,FALSE)&gt;0,VLOOKUP(CONCATENATE($FK$6," ",GG$9),'-RÅDATA_KVARTAL-'!$A$5:$DS$385,69,FALSE),"")</f>
        <v/>
      </c>
      <c r="GH61" s="156"/>
      <c r="GI61" s="156" t="str">
        <f>IF(VLOOKUP(CONCATENATE($FK$6," ",GI$9),'-RÅDATA_KVARTAL-'!$A$5:$DS$385,69,FALSE)&gt;0,VLOOKUP(CONCATENATE($FK$6," ",GI$9),'-RÅDATA_KVARTAL-'!$A$5:$DS$385,69,FALSE),"")</f>
        <v/>
      </c>
      <c r="GJ61" s="118"/>
      <c r="GK61" s="106"/>
      <c r="GL61" s="156" t="str">
        <f>IF(VLOOKUP(CONCATENATE($GL$6," ",GL$9),'-RÅDATA_KVARTAL-'!$A$5:$DS$385,69,FALSE)&gt;0,VLOOKUP(CONCATENATE($GL$6," ",GL$9),'-RÅDATA_KVARTAL-'!$A$5:$DS$385,69,FALSE),"")</f>
        <v/>
      </c>
      <c r="GM61" s="156"/>
      <c r="GN61" s="156" t="str">
        <f>IF(VLOOKUP(CONCATENATE($GL$6," ",GN$9),'-RÅDATA_KVARTAL-'!$A$5:$DS$385,69,FALSE)&gt;0,VLOOKUP(CONCATENATE($GL$6," ",GN$9),'-RÅDATA_KVARTAL-'!$A$5:$DS$385,69,FALSE),"")</f>
        <v/>
      </c>
      <c r="GO61" s="156"/>
      <c r="GP61" s="156" t="str">
        <f>IF(VLOOKUP(CONCATENATE($GL$6," ",GP$9),'-RÅDATA_KVARTAL-'!$A$5:$DS$385,69,FALSE)&gt;0,VLOOKUP(CONCATENATE($GL$6," ",GP$9),'-RÅDATA_KVARTAL-'!$A$5:$DS$385,69,FALSE),"")</f>
        <v/>
      </c>
      <c r="GQ61" s="156"/>
      <c r="GR61" s="156" t="str">
        <f>IF(VLOOKUP(CONCATENATE($GL$6," ",GR$9),'-RÅDATA_KVARTAL-'!$A$5:$DS$385,69,FALSE)&gt;0,VLOOKUP(CONCATENATE($GL$6," ",GR$9),'-RÅDATA_KVARTAL-'!$A$5:$DS$385,69,FALSE),"")</f>
        <v/>
      </c>
      <c r="GS61" s="156"/>
      <c r="GT61" s="156" t="str">
        <f>IF(VLOOKUP(CONCATENATE($GL$6," ",GT$9),'-RÅDATA_KVARTAL-'!$A$5:$DS$385,69,FALSE)&gt;0,VLOOKUP(CONCATENATE($GL$6," ",GT$9),'-RÅDATA_KVARTAL-'!$A$5:$DS$385,69,FALSE),"")</f>
        <v/>
      </c>
      <c r="GU61" s="156"/>
      <c r="GV61" s="156" t="str">
        <f>IF(VLOOKUP(CONCATENATE($GL$6," ",GV$9),'-RÅDATA_KVARTAL-'!$A$5:$DS$385,69,FALSE)&gt;0,VLOOKUP(CONCATENATE($GL$6," ",GV$9),'-RÅDATA_KVARTAL-'!$A$5:$DS$385,69,FALSE),"")</f>
        <v/>
      </c>
      <c r="GW61" s="156"/>
      <c r="GX61" s="156" t="str">
        <f>IF(VLOOKUP(CONCATENATE($GL$6," ",GX$9),'-RÅDATA_KVARTAL-'!$A$5:$DS$385,69,FALSE)&gt;0,VLOOKUP(CONCATENATE($GL$6," ",GX$9),'-RÅDATA_KVARTAL-'!$A$5:$DS$385,69,FALSE),"")</f>
        <v/>
      </c>
      <c r="GY61" s="156"/>
      <c r="GZ61" s="156" t="str">
        <f>IF(VLOOKUP(CONCATENATE($GL$6," ",GZ$9),'-RÅDATA_KVARTAL-'!$A$5:$DS$385,69,FALSE)&gt;0,VLOOKUP(CONCATENATE($GL$6," ",GZ$9),'-RÅDATA_KVARTAL-'!$A$5:$DS$385,69,FALSE),"")</f>
        <v/>
      </c>
      <c r="HA61" s="156"/>
      <c r="HB61" s="156" t="str">
        <f>IF(VLOOKUP(CONCATENATE($GL$6," ",HB$9),'-RÅDATA_KVARTAL-'!$A$5:$DS$385,69,FALSE)&gt;0,VLOOKUP(CONCATENATE($GL$6," ",HB$9),'-RÅDATA_KVARTAL-'!$A$5:$DS$385,69,FALSE),"")</f>
        <v/>
      </c>
      <c r="HC61" s="156"/>
      <c r="HD61" s="156" t="str">
        <f>IF(VLOOKUP(CONCATENATE($GL$6," ",HD$9),'-RÅDATA_KVARTAL-'!$A$5:$DS$385,69,FALSE)&gt;0,VLOOKUP(CONCATENATE($GL$6," ",HD$9),'-RÅDATA_KVARTAL-'!$A$5:$DS$385,69,FALSE),"")</f>
        <v/>
      </c>
      <c r="HE61" s="156"/>
      <c r="HF61" s="156" t="str">
        <f>IF(VLOOKUP(CONCATENATE($GL$6," ",HF$9),'-RÅDATA_KVARTAL-'!$A$5:$DS$385,69,FALSE)&gt;0,VLOOKUP(CONCATENATE($GL$6," ",HF$9),'-RÅDATA_KVARTAL-'!$A$5:$DS$385,69,FALSE),"")</f>
        <v/>
      </c>
      <c r="HG61" s="156"/>
      <c r="HH61" s="156" t="str">
        <f>IF(VLOOKUP(CONCATENATE($GL$6," ",HH$9),'-RÅDATA_KVARTAL-'!$A$5:$DS$385,69,FALSE)&gt;0,VLOOKUP(CONCATENATE($GL$6," ",HH$9),'-RÅDATA_KVARTAL-'!$A$5:$DS$385,69,FALSE),"")</f>
        <v/>
      </c>
      <c r="HI61" s="156"/>
      <c r="HJ61" s="156" t="str">
        <f>IF(VLOOKUP(CONCATENATE($GL$6," ",HJ$9),'-RÅDATA_KVARTAL-'!$A$5:$DS$385,69,FALSE)&gt;0,VLOOKUP(CONCATENATE($GL$6," ",HJ$9),'-RÅDATA_KVARTAL-'!$A$5:$DS$385,69,FALSE),"")</f>
        <v/>
      </c>
      <c r="HK61" s="118"/>
      <c r="HL61" s="119"/>
      <c r="HM61" s="92" t="s">
        <v>468</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61</v>
      </c>
      <c r="E63" s="37">
        <f>IF(VLOOKUP(CONCATENATE($E$6," ",E$9),'-RÅDATA_KVARTAL-'!$A$5:$DS$385,73,FALSE)&gt;0,VLOOKUP(CONCATENATE($E$6," ",E$9),'-RÅDATA_KVARTAL-'!$A$5:$DS$385,73,FALSE),"")</f>
        <v>36279</v>
      </c>
      <c r="F63" s="37"/>
      <c r="G63" s="37">
        <f>IF(VLOOKUP(CONCATENATE($E$6," ",G$9),'-RÅDATA_KVARTAL-'!$A$5:$DS$385,73,FALSE)&gt;0,VLOOKUP(CONCATENATE($E$6," ",G$9),'-RÅDATA_KVARTAL-'!$A$5:$DS$385,73,FALSE),"")</f>
        <v>33381</v>
      </c>
      <c r="H63" s="37"/>
      <c r="I63" s="37">
        <f>IF(VLOOKUP(CONCATENATE($E$6," ",I$9),'-RÅDATA_KVARTAL-'!$A$5:$DS$385,73,FALSE)&gt;0,VLOOKUP(CONCATENATE($E$6," ",I$9),'-RÅDATA_KVARTAL-'!$A$5:$DS$385,73,FALSE),"")</f>
        <v>36137</v>
      </c>
      <c r="J63" s="37"/>
      <c r="K63" s="37">
        <f>IF(VLOOKUP(CONCATENATE($E$6," ",K$9),'-RÅDATA_KVARTAL-'!$A$5:$DS$385,73,FALSE)&gt;0,VLOOKUP(CONCATENATE($E$6," ",K$9),'-RÅDATA_KVARTAL-'!$A$5:$DS$385,73,FALSE),"")</f>
        <v>35872</v>
      </c>
      <c r="L63" s="37"/>
      <c r="M63" s="37">
        <f>IF(VLOOKUP(CONCATENATE($E$6," ",M$9),'-RÅDATA_KVARTAL-'!$A$5:$DS$385,73,FALSE)&gt;0,VLOOKUP(CONCATENATE($E$6," ",M$9),'-RÅDATA_KVARTAL-'!$A$5:$DS$385,73,FALSE),"")</f>
        <v>36800</v>
      </c>
      <c r="N63" s="37"/>
      <c r="O63" s="37">
        <f>IF(VLOOKUP(CONCATENATE($E$6," ",O$9),'-RÅDATA_KVARTAL-'!$A$5:$DS$385,73,FALSE)&gt;0,VLOOKUP(CONCATENATE($E$6," ",O$9),'-RÅDATA_KVARTAL-'!$A$5:$DS$385,73,FALSE),"")</f>
        <v>34613</v>
      </c>
      <c r="P63" s="37"/>
      <c r="Q63" s="37">
        <f>IF(VLOOKUP(CONCATENATE($E$6," ",Q$9),'-RÅDATA_KVARTAL-'!$A$5:$DS$385,73,FALSE)&gt;0,VLOOKUP(CONCATENATE($E$6," ",Q$9),'-RÅDATA_KVARTAL-'!$A$5:$DS$385,73,FALSE),"")</f>
        <v>33842</v>
      </c>
      <c r="R63" s="37"/>
      <c r="S63" s="37">
        <f>IF(VLOOKUP(CONCATENATE($E$6," ",S$9),'-RÅDATA_KVARTAL-'!$A$5:$DS$385,73,FALSE)&gt;0,VLOOKUP(CONCATENATE($E$6," ",S$9),'-RÅDATA_KVARTAL-'!$A$5:$DS$385,73,FALSE),"")</f>
        <v>36621</v>
      </c>
      <c r="T63" s="37"/>
      <c r="U63" s="37">
        <f>IF(VLOOKUP(CONCATENATE($E$6," ",U$9),'-RÅDATA_KVARTAL-'!$A$5:$DS$385,73,FALSE)&gt;0,VLOOKUP(CONCATENATE($E$6," ",U$9),'-RÅDATA_KVARTAL-'!$A$5:$DS$385,73,FALSE),"")</f>
        <v>36398</v>
      </c>
      <c r="V63" s="37"/>
      <c r="W63" s="37">
        <f>IF(VLOOKUP(CONCATENATE($E$6," ",W$9),'-RÅDATA_KVARTAL-'!$A$5:$DS$385,73,FALSE)&gt;0,VLOOKUP(CONCATENATE($E$6," ",W$9),'-RÅDATA_KVARTAL-'!$A$5:$DS$385,73,FALSE),"")</f>
        <v>37367</v>
      </c>
      <c r="X63" s="37"/>
      <c r="Y63" s="37">
        <f>IF(VLOOKUP(CONCATENATE($E$6," ",Y$9),'-RÅDATA_KVARTAL-'!$A$5:$DS$385,73,FALSE)&gt;0,VLOOKUP(CONCATENATE($E$6," ",Y$9),'-RÅDATA_KVARTAL-'!$A$5:$DS$385,73,FALSE),"")</f>
        <v>36638</v>
      </c>
      <c r="Z63" s="37"/>
      <c r="AA63" s="37">
        <f>IF(VLOOKUP(CONCATENATE($E$6," ",AA$9),'-RÅDATA_KVARTAL-'!$A$5:$DS$385,73,FALSE)&gt;0,VLOOKUP(CONCATENATE($E$6," ",AA$9),'-RÅDATA_KVARTAL-'!$A$5:$DS$385,73,FALSE),"")</f>
        <v>36638</v>
      </c>
      <c r="AB63" s="37"/>
      <c r="AC63" s="37">
        <f>IF(VLOOKUP(CONCATENATE($E$6," ",AC$9),'-RÅDATA_KVARTAL-'!$A$5:$DS$385,73,FALSE)&gt;0,VLOOKUP(CONCATENATE($E$6," ",AC$9),'-RÅDATA_KVARTAL-'!$A$5:$DS$385,73,FALSE),"")</f>
        <v>430586</v>
      </c>
      <c r="AD63" s="158"/>
      <c r="AE63" s="275"/>
      <c r="AF63" s="37">
        <f>IF(VLOOKUP(CONCATENATE($AF$6," ",AF$9),'-RÅDATA_KVARTAL-'!$A$5:$DS$385,73,FALSE)&gt;0,VLOOKUP(CONCATENATE($AF$6," ",AF$9),'-RÅDATA_KVARTAL-'!$A$5:$DS$385,73,FALSE),"")</f>
        <v>39070</v>
      </c>
      <c r="AG63" s="37"/>
      <c r="AH63" s="37">
        <f>IF(VLOOKUP(CONCATENATE($AF$6," ",AH$9),'-RÅDATA_KVARTAL-'!$A$5:$DS$385,73,FALSE)&gt;0,VLOOKUP(CONCATENATE($AF$6," ",AH$9),'-RÅDATA_KVARTAL-'!$A$5:$DS$385,73,FALSE),"")</f>
        <v>36517</v>
      </c>
      <c r="AI63" s="37"/>
      <c r="AJ63" s="37">
        <f>IF(VLOOKUP(CONCATENATE($AF$6," ",AJ$9),'-RÅDATA_KVARTAL-'!$A$5:$DS$385,73,FALSE)&gt;0,VLOOKUP(CONCATENATE($AF$6," ",AJ$9),'-RÅDATA_KVARTAL-'!$A$5:$DS$385,73,FALSE),"")</f>
        <v>40376</v>
      </c>
      <c r="AK63" s="37"/>
      <c r="AL63" s="37">
        <f>IF(VLOOKUP(CONCATENATE($AF$6," ",AL$9),'-RÅDATA_KVARTAL-'!$A$5:$DS$385,73,FALSE)&gt;0,VLOOKUP(CONCATENATE($AF$6," ",AL$9),'-RÅDATA_KVARTAL-'!$A$5:$DS$385,73,FALSE),"")</f>
        <v>38252</v>
      </c>
      <c r="AM63" s="37"/>
      <c r="AN63" s="37">
        <f>IF(VLOOKUP(CONCATENATE($AF$6," ",AN$9),'-RÅDATA_KVARTAL-'!$A$5:$DS$385,73,FALSE)&gt;0,VLOOKUP(CONCATENATE($AF$6," ",AN$9),'-RÅDATA_KVARTAL-'!$A$5:$DS$385,73,FALSE),"")</f>
        <v>38984</v>
      </c>
      <c r="AO63" s="37"/>
      <c r="AP63" s="37">
        <f>IF(VLOOKUP(CONCATENATE($AF$6," ",AP$9),'-RÅDATA_KVARTAL-'!$A$5:$DS$385,73,FALSE)&gt;0,VLOOKUP(CONCATENATE($AF$6," ",AP$9),'-RÅDATA_KVARTAL-'!$A$5:$DS$385,73,FALSE),"")</f>
        <v>36743</v>
      </c>
      <c r="AQ63" s="37"/>
      <c r="AR63" s="37">
        <f>IF(VLOOKUP(CONCATENATE($AF$6," ",AR$9),'-RÅDATA_KVARTAL-'!$A$5:$DS$385,73,FALSE)&gt;0,VLOOKUP(CONCATENATE($AF$6," ",AR$9),'-RÅDATA_KVARTAL-'!$A$5:$DS$385,73,FALSE),"")</f>
        <v>35421</v>
      </c>
      <c r="AS63" s="37"/>
      <c r="AT63" s="37">
        <f>IF(VLOOKUP(CONCATENATE($AF$6," ",AT$9),'-RÅDATA_KVARTAL-'!$A$5:$DS$385,73,FALSE)&gt;0,VLOOKUP(CONCATENATE($AF$6," ",AT$9),'-RÅDATA_KVARTAL-'!$A$5:$DS$385,73,FALSE),"")</f>
        <v>37646</v>
      </c>
      <c r="AU63" s="37"/>
      <c r="AV63" s="37">
        <f>IF(VLOOKUP(CONCATENATE($AF$6," ",AV$9),'-RÅDATA_KVARTAL-'!$A$5:$DS$385,73,FALSE)&gt;0,VLOOKUP(CONCATENATE($AF$6," ",AV$9),'-RÅDATA_KVARTAL-'!$A$5:$DS$385,73,FALSE),"")</f>
        <v>39468</v>
      </c>
      <c r="AW63" s="37"/>
      <c r="AX63" s="37">
        <f>IF(VLOOKUP(CONCATENATE($AF$6," ",AX$9),'-RÅDATA_KVARTAL-'!$A$5:$DS$385,73,FALSE)&gt;0,VLOOKUP(CONCATENATE($AF$6," ",AX$9),'-RÅDATA_KVARTAL-'!$A$5:$DS$385,73,FALSE),"")</f>
        <v>41044</v>
      </c>
      <c r="AY63" s="37"/>
      <c r="AZ63" s="37">
        <f>IF(VLOOKUP(CONCATENATE($AF$6," ",AZ$9),'-RÅDATA_KVARTAL-'!$A$5:$DS$385,73,FALSE)&gt;0,VLOOKUP(CONCATENATE($AF$6," ",AZ$9),'-RÅDATA_KVARTAL-'!$A$5:$DS$385,73,FALSE),"")</f>
        <v>38365</v>
      </c>
      <c r="BA63" s="37"/>
      <c r="BB63" s="37">
        <f>IF(VLOOKUP(CONCATENATE($AF$6," ",BB$9),'-RÅDATA_KVARTAL-'!$A$5:$DS$385,73,FALSE)&gt;0,VLOOKUP(CONCATENATE($AF$6," ",BB$9),'-RÅDATA_KVARTAL-'!$A$5:$DS$385,73,FALSE),"")</f>
        <v>39298</v>
      </c>
      <c r="BC63" s="37"/>
      <c r="BD63" s="37">
        <f>IF(VLOOKUP(CONCATENATE($AF$6," ",BD$9),'-RÅDATA_KVARTAL-'!$A$5:$DS$385,73,FALSE)&gt;0,VLOOKUP(CONCATENATE($AF$6," ",BD$9),'-RÅDATA_KVARTAL-'!$A$5:$DS$385,73,FALSE),"")</f>
        <v>461184</v>
      </c>
      <c r="BE63" s="158"/>
      <c r="BF63" s="275"/>
      <c r="BG63" s="37">
        <f>IF(VLOOKUP(CONCATENATE($BG$6," ",BG$9),'-RÅDATA_KVARTAL-'!$A$5:$DS$385,73,FALSE)&gt;0,VLOOKUP(CONCATENATE($BG$6," ",BG$9),'-RÅDATA_KVARTAL-'!$A$5:$DS$385,73,FALSE),"")</f>
        <v>40120</v>
      </c>
      <c r="BH63" s="37"/>
      <c r="BI63" s="37">
        <f>IF(VLOOKUP(CONCATENATE($BG$6," ",BI$9),'-RÅDATA_KVARTAL-'!$A$5:$DS$385,73,FALSE)&gt;0,VLOOKUP(CONCATENATE($BG$6," ",BI$9),'-RÅDATA_KVARTAL-'!$A$5:$DS$385,73,FALSE),"")</f>
        <v>36942</v>
      </c>
      <c r="BJ63" s="37"/>
      <c r="BK63" s="37">
        <f>IF(VLOOKUP(CONCATENATE($BG$6," ",BK$9),'-RÅDATA_KVARTAL-'!$A$5:$DS$385,73,FALSE)&gt;0,VLOOKUP(CONCATENATE($BG$6," ",BK$9),'-RÅDATA_KVARTAL-'!$A$5:$DS$385,73,FALSE),"")</f>
        <v>40524</v>
      </c>
      <c r="BL63" s="37"/>
      <c r="BM63" s="37">
        <f>IF(VLOOKUP(CONCATENATE($BG$6," ",BM$9),'-RÅDATA_KVARTAL-'!$A$5:$DS$385,73,FALSE)&gt;0,VLOOKUP(CONCATENATE($BG$6," ",BM$9),'-RÅDATA_KVARTAL-'!$A$5:$DS$385,73,FALSE),"")</f>
        <v>37821</v>
      </c>
      <c r="BN63" s="37"/>
      <c r="BO63" s="37">
        <f>IF(VLOOKUP(CONCATENATE($BG$6," ",BO$9),'-RÅDATA_KVARTAL-'!$A$5:$DS$385,73,FALSE)&gt;0,VLOOKUP(CONCATENATE($BG$6," ",BO$9),'-RÅDATA_KVARTAL-'!$A$5:$DS$385,73,FALSE),"")</f>
        <v>39751</v>
      </c>
      <c r="BP63" s="37"/>
      <c r="BQ63" s="37">
        <f>IF(VLOOKUP(CONCATENATE($BG$6," ",BQ$9),'-RÅDATA_KVARTAL-'!$A$5:$DS$385,73,FALSE)&gt;0,VLOOKUP(CONCATENATE($BG$6," ",BQ$9),'-RÅDATA_KVARTAL-'!$A$5:$DS$385,73,FALSE),"")</f>
        <v>38262</v>
      </c>
      <c r="BR63" s="37"/>
      <c r="BS63" s="37">
        <f>IF(VLOOKUP(CONCATENATE($BG$6," ",BS$9),'-RÅDATA_KVARTAL-'!$A$5:$DS$385,73,FALSE)&gt;0,VLOOKUP(CONCATENATE($BG$6," ",BS$9),'-RÅDATA_KVARTAL-'!$A$5:$DS$385,73,FALSE),"")</f>
        <v>36579</v>
      </c>
      <c r="BT63" s="37"/>
      <c r="BU63" s="37">
        <f>IF(VLOOKUP(CONCATENATE($BG$6," ",BU$9),'-RÅDATA_KVARTAL-'!$A$5:$DS$385,73,FALSE)&gt;0,VLOOKUP(CONCATENATE($BG$6," ",BU$9),'-RÅDATA_KVARTAL-'!$A$5:$DS$385,73,FALSE),"")</f>
        <v>38079</v>
      </c>
      <c r="BV63" s="37"/>
      <c r="BW63" s="37">
        <f>IF(VLOOKUP(CONCATENATE($BG$6," ",BW$9),'-RÅDATA_KVARTAL-'!$A$5:$DS$385,73,FALSE)&gt;0,VLOOKUP(CONCATENATE($BG$6," ",BW$9),'-RÅDATA_KVARTAL-'!$A$5:$DS$385,73,FALSE),"")</f>
        <v>39603</v>
      </c>
      <c r="BX63" s="37"/>
      <c r="BY63" s="37">
        <f>IF(VLOOKUP(CONCATENATE($BG$6," ",BY$9),'-RÅDATA_KVARTAL-'!$A$5:$DS$385,73,FALSE)&gt;0,VLOOKUP(CONCATENATE($BG$6," ",BY$9),'-RÅDATA_KVARTAL-'!$A$5:$DS$385,73,FALSE),"")</f>
        <v>39752</v>
      </c>
      <c r="BZ63" s="37"/>
      <c r="CA63" s="37">
        <f>IF(VLOOKUP(CONCATENATE($BG$6," ",CA$9),'-RÅDATA_KVARTAL-'!$A$5:$DS$385,73,FALSE)&gt;0,VLOOKUP(CONCATENATE($BG$6," ",CA$9),'-RÅDATA_KVARTAL-'!$A$5:$DS$385,73,FALSE),"")</f>
        <v>38034</v>
      </c>
      <c r="CB63" s="37"/>
      <c r="CC63" s="37">
        <f>IF(VLOOKUP(CONCATENATE($BG$6," ",CC$9),'-RÅDATA_KVARTAL-'!$A$5:$DS$385,73,FALSE)&gt;0,VLOOKUP(CONCATENATE($BG$6," ",CC$9),'-RÅDATA_KVARTAL-'!$A$5:$DS$385,73,FALSE),"")</f>
        <v>39697</v>
      </c>
      <c r="CD63" s="37"/>
      <c r="CE63" s="37">
        <f>IF(VLOOKUP(CONCATENATE($BG$6," ",CE$9),'-RÅDATA_KVARTAL-'!$A$5:$DS$385,73,FALSE)&gt;0,VLOOKUP(CONCATENATE($BG$6," ",CE$9),'-RÅDATA_KVARTAL-'!$A$5:$DS$385,73,FALSE),"")</f>
        <v>465164</v>
      </c>
      <c r="CF63" s="147"/>
      <c r="CG63" s="275"/>
      <c r="CH63" s="37">
        <f>IF(VLOOKUP(CONCATENATE($CH$6," ",CH$9),'-RÅDATA_KVARTAL-'!$A$5:$DS$385,73,FALSE)&gt;0,VLOOKUP(CONCATENATE($CH$6," ",CH$9),'-RÅDATA_KVARTAL-'!$A$5:$DS$385,73,FALSE),"")</f>
        <v>39500</v>
      </c>
      <c r="CI63" s="37"/>
      <c r="CJ63" s="37">
        <f>IF(VLOOKUP(CONCATENATE($CH$6," ",CJ$9),'-RÅDATA_KVARTAL-'!$A$5:$DS$385,73,FALSE)&gt;0,VLOOKUP(CONCATENATE($CH$6," ",CJ$9),'-RÅDATA_KVARTAL-'!$A$5:$DS$385,73,FALSE),"")</f>
        <v>37982</v>
      </c>
      <c r="CK63" s="37"/>
      <c r="CL63" s="37">
        <f>IF(VLOOKUP(CONCATENATE($CH$6," ",CL$9),'-RÅDATA_KVARTAL-'!$A$5:$DS$385,73,FALSE)&gt;0,VLOOKUP(CONCATENATE($CH$6," ",CL$9),'-RÅDATA_KVARTAL-'!$A$5:$DS$385,73,FALSE),"")</f>
        <v>40136</v>
      </c>
      <c r="CM63" s="37"/>
      <c r="CN63" s="37">
        <f>IF(VLOOKUP(CONCATENATE($CH$6," ",CN$9),'-RÅDATA_KVARTAL-'!$A$5:$DS$385,73,FALSE)&gt;0,VLOOKUP(CONCATENATE($CH$6," ",CN$9),'-RÅDATA_KVARTAL-'!$A$5:$DS$385,73,FALSE),"")</f>
        <v>39548</v>
      </c>
      <c r="CO63" s="37"/>
      <c r="CP63" s="37">
        <f>IF(VLOOKUP(CONCATENATE($CH$6," ",CP$9),'-RÅDATA_KVARTAL-'!$A$5:$DS$385,73,FALSE)&gt;0,VLOOKUP(CONCATENATE($CH$6," ",CP$9),'-RÅDATA_KVARTAL-'!$A$5:$DS$385,73,FALSE),"")</f>
        <v>40469</v>
      </c>
      <c r="CQ63" s="37"/>
      <c r="CR63" s="37">
        <f>IF(VLOOKUP(CONCATENATE($CH$6," ",CR$9),'-RÅDATA_KVARTAL-'!$A$5:$DS$385,73,FALSE)&gt;0,VLOOKUP(CONCATENATE($CH$6," ",CR$9),'-RÅDATA_KVARTAL-'!$A$5:$DS$385,73,FALSE),"")</f>
        <v>38137</v>
      </c>
      <c r="CS63" s="37"/>
      <c r="CT63" s="37">
        <f>IF(VLOOKUP(CONCATENATE($CH$6," ",CT$9),'-RÅDATA_KVARTAL-'!$A$5:$DS$385,73,FALSE)&gt;0,VLOOKUP(CONCATENATE($CH$6," ",CT$9),'-RÅDATA_KVARTAL-'!$A$5:$DS$385,73,FALSE),"")</f>
        <v>36576</v>
      </c>
      <c r="CU63" s="37"/>
      <c r="CV63" s="37">
        <f>IF(VLOOKUP(CONCATENATE($CH$6," ",CV$9),'-RÅDATA_KVARTAL-'!$A$5:$DS$385,73,FALSE)&gt;0,VLOOKUP(CONCATENATE($CH$6," ",CV$9),'-RÅDATA_KVARTAL-'!$A$5:$DS$385,73,FALSE),"")</f>
        <v>39640</v>
      </c>
      <c r="CW63" s="37"/>
      <c r="CX63" s="37">
        <f>IF(VLOOKUP(CONCATENATE($CH$6," ",CX$9),'-RÅDATA_KVARTAL-'!$A$5:$DS$385,73,FALSE)&gt;0,VLOOKUP(CONCATENATE($CH$6," ",CX$9),'-RÅDATA_KVARTAL-'!$A$5:$DS$385,73,FALSE),"")</f>
        <v>39830</v>
      </c>
      <c r="CY63" s="37"/>
      <c r="CZ63" s="37">
        <f>IF(VLOOKUP(CONCATENATE($CH$6," ",CZ$9),'-RÅDATA_KVARTAL-'!$A$5:$DS$385,73,FALSE)&gt;0,VLOOKUP(CONCATENATE($CH$6," ",CZ$9),'-RÅDATA_KVARTAL-'!$A$5:$DS$385,73,FALSE),"")</f>
        <v>40376</v>
      </c>
      <c r="DA63" s="37"/>
      <c r="DB63" s="37">
        <f>IF(VLOOKUP(CONCATENATE($CH$6," ",DB$9),'-RÅDATA_KVARTAL-'!$A$5:$DS$385,73,FALSE)&gt;0,VLOOKUP(CONCATENATE($CH$6," ",DB$9),'-RÅDATA_KVARTAL-'!$A$5:$DS$385,73,FALSE),"")</f>
        <v>38344</v>
      </c>
      <c r="DC63" s="37"/>
      <c r="DD63" s="37">
        <f>IF(VLOOKUP(CONCATENATE($CH$6," ",DD$9),'-RÅDATA_KVARTAL-'!$A$5:$DS$385,73,FALSE)&gt;0,VLOOKUP(CONCATENATE($CH$6," ",DD$9),'-RÅDATA_KVARTAL-'!$A$5:$DS$385,73,FALSE),"")</f>
        <v>40071</v>
      </c>
      <c r="DE63" s="37"/>
      <c r="DF63" s="37">
        <f>IF(VLOOKUP(CONCATENATE($CH$6," ",DF$9),'-RÅDATA_KVARTAL-'!$A$5:$DS$385,73,FALSE)&gt;0,VLOOKUP(CONCATENATE($CH$6," ",DF$9),'-RÅDATA_KVARTAL-'!$A$5:$DS$385,73,FALSE),"")</f>
        <v>470609</v>
      </c>
      <c r="DG63" s="147"/>
      <c r="DH63" s="275"/>
      <c r="DI63" s="37">
        <f>IF(VLOOKUP(CONCATENATE($DI$6," ",DI$9),'-RÅDATA_KVARTAL-'!$A$5:$DS$385,73,FALSE)&gt;0,VLOOKUP(CONCATENATE($DI$6," ",DI$9),'-RÅDATA_KVARTAL-'!$A$5:$DS$385,73,FALSE),"")</f>
        <v>40767</v>
      </c>
      <c r="DJ63" s="37"/>
      <c r="DK63" s="37">
        <f>IF(VLOOKUP(CONCATENATE($DI$6," ",DK$9),'-RÅDATA_KVARTAL-'!$A$5:$DS$385,73,FALSE)&gt;0,VLOOKUP(CONCATENATE($DI$6," ",DK$9),'-RÅDATA_KVARTAL-'!$A$5:$DS$385,73,FALSE),"")</f>
        <v>37591</v>
      </c>
      <c r="DL63" s="37"/>
      <c r="DM63" s="37">
        <f>IF(VLOOKUP(CONCATENATE($DI$6," ",DM$9),'-RÅDATA_KVARTAL-'!$A$5:$DS$385,73,FALSE)&gt;0,VLOOKUP(CONCATENATE($DI$6," ",DM$9),'-RÅDATA_KVARTAL-'!$A$5:$DS$385,73,FALSE),"")</f>
        <v>41929</v>
      </c>
      <c r="DN63" s="37"/>
      <c r="DO63" s="37">
        <f>IF(VLOOKUP(CONCATENATE($DI$6," ",DO$9),'-RÅDATA_KVARTAL-'!$A$5:$DS$385,73,FALSE)&gt;0,VLOOKUP(CONCATENATE($DI$6," ",DO$9),'-RÅDATA_KVARTAL-'!$A$5:$DS$385,73,FALSE),"")</f>
        <v>38836</v>
      </c>
      <c r="DP63" s="37"/>
      <c r="DQ63" s="37">
        <f>IF(VLOOKUP(CONCATENATE($DI$6," ",DQ$9),'-RÅDATA_KVARTAL-'!$A$5:$DS$385,73,FALSE)&gt;0,VLOOKUP(CONCATENATE($DI$6," ",DQ$9),'-RÅDATA_KVARTAL-'!$A$5:$DS$385,73,FALSE),"")</f>
        <v>40674</v>
      </c>
      <c r="DR63" s="37"/>
      <c r="DS63" s="37">
        <f>IF(VLOOKUP(CONCATENATE($DI$6," ",DS$9),'-RÅDATA_KVARTAL-'!$A$5:$DS$385,73,FALSE)&gt;0,VLOOKUP(CONCATENATE($DI$6," ",DS$9),'-RÅDATA_KVARTAL-'!$A$5:$DS$385,73,FALSE),"")</f>
        <v>39038</v>
      </c>
      <c r="DT63" s="37"/>
      <c r="DU63" s="37" t="str">
        <f>IF(VLOOKUP(CONCATENATE($DI$6," ",DU$9),'-RÅDATA_KVARTAL-'!$A$5:$DS$385,73,FALSE)&gt;0,VLOOKUP(CONCATENATE($DI$6," ",DU$9),'-RÅDATA_KVARTAL-'!$A$5:$DS$385,73,FALSE),"")</f>
        <v/>
      </c>
      <c r="DV63" s="37"/>
      <c r="DW63" s="37" t="str">
        <f>IF(VLOOKUP(CONCATENATE($DI$6," ",DW$9),'-RÅDATA_KVARTAL-'!$A$5:$DS$385,73,FALSE)&gt;0,VLOOKUP(CONCATENATE($DI$6," ",DW$9),'-RÅDATA_KVARTAL-'!$A$5:$DS$385,73,FALSE),"")</f>
        <v/>
      </c>
      <c r="DX63" s="37"/>
      <c r="DY63" s="37" t="str">
        <f>IF(VLOOKUP(CONCATENATE($DI$6," ",DY$9),'-RÅDATA_KVARTAL-'!$A$5:$DS$385,73,FALSE)&gt;0,VLOOKUP(CONCATENATE($DI$6," ",DY$9),'-RÅDATA_KVARTAL-'!$A$5:$DS$385,73,FALSE),"")</f>
        <v/>
      </c>
      <c r="DZ63" s="37"/>
      <c r="EA63" s="37" t="str">
        <f>IF(VLOOKUP(CONCATENATE($DI$6," ",EA$9),'-RÅDATA_KVARTAL-'!$A$5:$DS$385,73,FALSE)&gt;0,VLOOKUP(CONCATENATE($DI$6," ",EA$9),'-RÅDATA_KVARTAL-'!$A$5:$DS$385,73,FALSE),"")</f>
        <v/>
      </c>
      <c r="EB63" s="37"/>
      <c r="EC63" s="37" t="str">
        <f>IF(VLOOKUP(CONCATENATE($DI$6," ",EC$9),'-RÅDATA_KVARTAL-'!$A$5:$DS$385,73,FALSE)&gt;0,VLOOKUP(CONCATENATE($DI$6," ",EC$9),'-RÅDATA_KVARTAL-'!$A$5:$DS$385,73,FALSE),"")</f>
        <v/>
      </c>
      <c r="ED63" s="37"/>
      <c r="EE63" s="37" t="str">
        <f>IF(VLOOKUP(CONCATENATE($DI$6," ",EE$9),'-RÅDATA_KVARTAL-'!$A$5:$DS$385,73,FALSE)&gt;0,VLOOKUP(CONCATENATE($DI$6," ",EE$9),'-RÅDATA_KVARTAL-'!$A$5:$DS$385,73,FALSE),"")</f>
        <v/>
      </c>
      <c r="EF63" s="37"/>
      <c r="EG63" s="37">
        <f>IF(VLOOKUP(CONCATENATE($DI$6," ",EG$9),'-RÅDATA_KVARTAL-'!$A$5:$DS$385,73,FALSE)&gt;0,VLOOKUP(CONCATENATE($DI$6," ",EG$9),'-RÅDATA_KVARTAL-'!$A$5:$DS$385,73,FALSE),"")</f>
        <v>238835</v>
      </c>
      <c r="EH63" s="147"/>
      <c r="EI63" s="275"/>
      <c r="EJ63" s="37" t="str">
        <f>IF(VLOOKUP(CONCATENATE($EJ$6," ",EJ$9),'-RÅDATA_KVARTAL-'!$A$5:$DS$385,73,FALSE)&gt;0,VLOOKUP(CONCATENATE($EJ$6," ",EJ$9),'-RÅDATA_KVARTAL-'!$A$5:$DS$385,73,FALSE),"")</f>
        <v/>
      </c>
      <c r="EK63" s="37"/>
      <c r="EL63" s="37" t="str">
        <f>IF(VLOOKUP(CONCATENATE($EJ$6," ",EL$9),'-RÅDATA_KVARTAL-'!$A$5:$DS$385,73,FALSE)&gt;0,VLOOKUP(CONCATENATE($EJ$6," ",EL$9),'-RÅDATA_KVARTAL-'!$A$5:$DS$385,73,FALSE),"")</f>
        <v/>
      </c>
      <c r="EM63" s="37"/>
      <c r="EN63" s="37" t="str">
        <f>IF(VLOOKUP(CONCATENATE($EJ$6," ",EN$9),'-RÅDATA_KVARTAL-'!$A$5:$DS$385,73,FALSE)&gt;0,VLOOKUP(CONCATENATE($EJ$6," ",EN$9),'-RÅDATA_KVARTAL-'!$A$5:$DS$385,73,FALSE),"")</f>
        <v/>
      </c>
      <c r="EO63" s="37"/>
      <c r="EP63" s="37" t="str">
        <f>IF(VLOOKUP(CONCATENATE($EJ$6," ",EP$9),'-RÅDATA_KVARTAL-'!$A$5:$DS$385,73,FALSE)&gt;0,VLOOKUP(CONCATENATE($EJ$6," ",EP$9),'-RÅDATA_KVARTAL-'!$A$5:$DS$385,73,FALSE),"")</f>
        <v/>
      </c>
      <c r="EQ63" s="37"/>
      <c r="ER63" s="37" t="str">
        <f>IF(VLOOKUP(CONCATENATE($EJ$6," ",ER$9),'-RÅDATA_KVARTAL-'!$A$5:$DS$385,73,FALSE)&gt;0,VLOOKUP(CONCATENATE($EJ$6," ",ER$9),'-RÅDATA_KVARTAL-'!$A$5:$DS$385,73,FALSE),"")</f>
        <v/>
      </c>
      <c r="ES63" s="37"/>
      <c r="ET63" s="37" t="str">
        <f>IF(VLOOKUP(CONCATENATE($EJ$6," ",ET$9),'-RÅDATA_KVARTAL-'!$A$5:$DS$385,73,FALSE)&gt;0,VLOOKUP(CONCATENATE($EJ$6," ",ET$9),'-RÅDATA_KVARTAL-'!$A$5:$DS$385,73,FALSE),"")</f>
        <v/>
      </c>
      <c r="EU63" s="37"/>
      <c r="EV63" s="37" t="str">
        <f>IF(VLOOKUP(CONCATENATE($EJ$6," ",EV$9),'-RÅDATA_KVARTAL-'!$A$5:$DS$385,73,FALSE)&gt;0,VLOOKUP(CONCATENATE($EJ$6," ",EV$9),'-RÅDATA_KVARTAL-'!$A$5:$DS$385,73,FALSE),"")</f>
        <v/>
      </c>
      <c r="EW63" s="37"/>
      <c r="EX63" s="37" t="str">
        <f>IF(VLOOKUP(CONCATENATE($EJ$6," ",EX$9),'-RÅDATA_KVARTAL-'!$A$5:$DS$385,73,FALSE)&gt;0,VLOOKUP(CONCATENATE($EJ$6," ",EX$9),'-RÅDATA_KVARTAL-'!$A$5:$DS$385,73,FALSE),"")</f>
        <v/>
      </c>
      <c r="EY63" s="37"/>
      <c r="EZ63" s="37" t="str">
        <f>IF(VLOOKUP(CONCATENATE($EJ$6," ",EZ$9),'-RÅDATA_KVARTAL-'!$A$5:$DS$385,73,FALSE)&gt;0,VLOOKUP(CONCATENATE($EJ$6," ",EZ$9),'-RÅDATA_KVARTAL-'!$A$5:$DS$385,73,FALSE),"")</f>
        <v/>
      </c>
      <c r="FA63" s="37"/>
      <c r="FB63" s="37" t="str">
        <f>IF(VLOOKUP(CONCATENATE($EJ$6," ",FB$9),'-RÅDATA_KVARTAL-'!$A$5:$DS$385,73,FALSE)&gt;0,VLOOKUP(CONCATENATE($EJ$6," ",FB$9),'-RÅDATA_KVARTAL-'!$A$5:$DS$385,73,FALSE),"")</f>
        <v/>
      </c>
      <c r="FC63" s="37"/>
      <c r="FD63" s="37" t="str">
        <f>IF(VLOOKUP(CONCATENATE($EJ$6," ",FD$9),'-RÅDATA_KVARTAL-'!$A$5:$DS$385,73,FALSE)&gt;0,VLOOKUP(CONCATENATE($EJ$6," ",FD$9),'-RÅDATA_KVARTAL-'!$A$5:$DS$385,73,FALSE),"")</f>
        <v/>
      </c>
      <c r="FE63" s="37"/>
      <c r="FF63" s="37" t="str">
        <f>IF(VLOOKUP(CONCATENATE($EJ$6," ",FF$9),'-RÅDATA_KVARTAL-'!$A$5:$DS$385,73,FALSE)&gt;0,VLOOKUP(CONCATENATE($EJ$6," ",FF$9),'-RÅDATA_KVARTAL-'!$A$5:$DS$385,73,FALSE),"")</f>
        <v/>
      </c>
      <c r="FG63" s="37"/>
      <c r="FH63" s="37" t="str">
        <f>IF(VLOOKUP(CONCATENATE($EJ$6," ",FH$9),'-RÅDATA_KVARTAL-'!$A$5:$DS$385,73,FALSE)&gt;0,VLOOKUP(CONCATENATE($EJ$6," ",FH$9),'-RÅDATA_KVARTAL-'!$A$5:$DS$385,73,FALSE),"")</f>
        <v/>
      </c>
      <c r="FI63" s="147"/>
      <c r="FJ63" s="275"/>
      <c r="FK63" s="37" t="str">
        <f>IF(VLOOKUP(CONCATENATE($FK$6," ",FK$9),'-RÅDATA_KVARTAL-'!$A$5:$DS$385,73,FALSE)&gt;0,VLOOKUP(CONCATENATE($FK$6," ",FK$9),'-RÅDATA_KVARTAL-'!$A$5:$DS$385,73,FALSE),"")</f>
        <v/>
      </c>
      <c r="FL63" s="37"/>
      <c r="FM63" s="37" t="str">
        <f>IF(VLOOKUP(CONCATENATE($FK$6," ",FM$9),'-RÅDATA_KVARTAL-'!$A$5:$DS$385,73,FALSE)&gt;0,VLOOKUP(CONCATENATE($FK$6," ",FM$9),'-RÅDATA_KVARTAL-'!$A$5:$DS$385,73,FALSE),"")</f>
        <v/>
      </c>
      <c r="FN63" s="37"/>
      <c r="FO63" s="37" t="str">
        <f>IF(VLOOKUP(CONCATENATE($FK$6," ",FO$9),'-RÅDATA_KVARTAL-'!$A$5:$DS$385,73,FALSE)&gt;0,VLOOKUP(CONCATENATE($FK$6," ",FO$9),'-RÅDATA_KVARTAL-'!$A$5:$DS$385,73,FALSE),"")</f>
        <v/>
      </c>
      <c r="FP63" s="37"/>
      <c r="FQ63" s="37" t="str">
        <f>IF(VLOOKUP(CONCATENATE($FK$6," ",FQ$9),'-RÅDATA_KVARTAL-'!$A$5:$DS$385,73,FALSE)&gt;0,VLOOKUP(CONCATENATE($FK$6," ",FQ$9),'-RÅDATA_KVARTAL-'!$A$5:$DS$385,73,FALSE),"")</f>
        <v/>
      </c>
      <c r="FR63" s="37"/>
      <c r="FS63" s="37" t="str">
        <f>IF(VLOOKUP(CONCATENATE($FK$6," ",FS$9),'-RÅDATA_KVARTAL-'!$A$5:$DS$385,73,FALSE)&gt;0,VLOOKUP(CONCATENATE($FK$6," ",FS$9),'-RÅDATA_KVARTAL-'!$A$5:$DS$385,73,FALSE),"")</f>
        <v/>
      </c>
      <c r="FT63" s="37"/>
      <c r="FU63" s="37" t="str">
        <f>IF(VLOOKUP(CONCATENATE($FK$6," ",FU$9),'-RÅDATA_KVARTAL-'!$A$5:$DS$385,73,FALSE)&gt;0,VLOOKUP(CONCATENATE($FK$6," ",FU$9),'-RÅDATA_KVARTAL-'!$A$5:$DS$385,73,FALSE),"")</f>
        <v/>
      </c>
      <c r="FV63" s="37"/>
      <c r="FW63" s="37" t="str">
        <f>IF(VLOOKUP(CONCATENATE($FK$6," ",FW$9),'-RÅDATA_KVARTAL-'!$A$5:$DS$385,73,FALSE)&gt;0,VLOOKUP(CONCATENATE($FK$6," ",FW$9),'-RÅDATA_KVARTAL-'!$A$5:$DS$385,73,FALSE),"")</f>
        <v/>
      </c>
      <c r="FX63" s="37"/>
      <c r="FY63" s="37" t="str">
        <f>IF(VLOOKUP(CONCATENATE($FK$6," ",FY$9),'-RÅDATA_KVARTAL-'!$A$5:$DS$385,73,FALSE)&gt;0,VLOOKUP(CONCATENATE($FK$6," ",FY$9),'-RÅDATA_KVARTAL-'!$A$5:$DS$385,73,FALSE),"")</f>
        <v/>
      </c>
      <c r="FZ63" s="37"/>
      <c r="GA63" s="37" t="str">
        <f>IF(VLOOKUP(CONCATENATE($FK$6," ",GA$9),'-RÅDATA_KVARTAL-'!$A$5:$DS$385,73,FALSE)&gt;0,VLOOKUP(CONCATENATE($FK$6," ",GA$9),'-RÅDATA_KVARTAL-'!$A$5:$DS$385,73,FALSE),"")</f>
        <v/>
      </c>
      <c r="GB63" s="37"/>
      <c r="GC63" s="37" t="str">
        <f>IF(VLOOKUP(CONCATENATE($FK$6," ",GC$9),'-RÅDATA_KVARTAL-'!$A$5:$DS$385,73,FALSE)&gt;0,VLOOKUP(CONCATENATE($FK$6," ",GC$9),'-RÅDATA_KVARTAL-'!$A$5:$DS$385,73,FALSE),"")</f>
        <v/>
      </c>
      <c r="GD63" s="37"/>
      <c r="GE63" s="37" t="str">
        <f>IF(VLOOKUP(CONCATENATE($FK$6," ",GE$9),'-RÅDATA_KVARTAL-'!$A$5:$DS$385,73,FALSE)&gt;0,VLOOKUP(CONCATENATE($FK$6," ",GE$9),'-RÅDATA_KVARTAL-'!$A$5:$DS$385,73,FALSE),"")</f>
        <v/>
      </c>
      <c r="GF63" s="37"/>
      <c r="GG63" s="37" t="str">
        <f>IF(VLOOKUP(CONCATENATE($FK$6," ",GG$9),'-RÅDATA_KVARTAL-'!$A$5:$DS$385,73,FALSE)&gt;0,VLOOKUP(CONCATENATE($FK$6," ",GG$9),'-RÅDATA_KVARTAL-'!$A$5:$DS$385,73,FALSE),"")</f>
        <v/>
      </c>
      <c r="GH63" s="37"/>
      <c r="GI63" s="37" t="str">
        <f>IF(VLOOKUP(CONCATENATE($FK$6," ",GI$9),'-RÅDATA_KVARTAL-'!$A$5:$DS$385,73,FALSE)&gt;0,VLOOKUP(CONCATENATE($FK$6," ",GI$9),'-RÅDATA_KVARTAL-'!$A$5:$DS$385,73,FALSE),"")</f>
        <v/>
      </c>
      <c r="GJ63" s="147"/>
      <c r="GK63" s="275"/>
      <c r="GL63" s="37" t="str">
        <f>IF(VLOOKUP(CONCATENATE($GL$6," ",GL$9),'-RÅDATA_KVARTAL-'!$A$5:$DS$385,73,FALSE)&gt;0,VLOOKUP(CONCATENATE($GL$6," ",GL$9),'-RÅDATA_KVARTAL-'!$A$5:$DS$385,73,FALSE),"")</f>
        <v/>
      </c>
      <c r="GM63" s="37"/>
      <c r="GN63" s="37" t="str">
        <f>IF(VLOOKUP(CONCATENATE($GL$6," ",GN$9),'-RÅDATA_KVARTAL-'!$A$5:$DS$385,73,FALSE)&gt;0,VLOOKUP(CONCATENATE($GL$6," ",GN$9),'-RÅDATA_KVARTAL-'!$A$5:$DS$385,73,FALSE),"")</f>
        <v/>
      </c>
      <c r="GO63" s="37"/>
      <c r="GP63" s="37" t="str">
        <f>IF(VLOOKUP(CONCATENATE($GL$6," ",GP$9),'-RÅDATA_KVARTAL-'!$A$5:$DS$385,73,FALSE)&gt;0,VLOOKUP(CONCATENATE($GL$6," ",GP$9),'-RÅDATA_KVARTAL-'!$A$5:$DS$385,73,FALSE),"")</f>
        <v/>
      </c>
      <c r="GQ63" s="37"/>
      <c r="GR63" s="37" t="str">
        <f>IF(VLOOKUP(CONCATENATE($GL$6," ",GR$9),'-RÅDATA_KVARTAL-'!$A$5:$DS$385,73,FALSE)&gt;0,VLOOKUP(CONCATENATE($GL$6," ",GR$9),'-RÅDATA_KVARTAL-'!$A$5:$DS$385,73,FALSE),"")</f>
        <v/>
      </c>
      <c r="GS63" s="37"/>
      <c r="GT63" s="37" t="str">
        <f>IF(VLOOKUP(CONCATENATE($GL$6," ",GT$9),'-RÅDATA_KVARTAL-'!$A$5:$DS$385,73,FALSE)&gt;0,VLOOKUP(CONCATENATE($GL$6," ",GT$9),'-RÅDATA_KVARTAL-'!$A$5:$DS$385,73,FALSE),"")</f>
        <v/>
      </c>
      <c r="GU63" s="37"/>
      <c r="GV63" s="37" t="str">
        <f>IF(VLOOKUP(CONCATENATE($GL$6," ",GV$9),'-RÅDATA_KVARTAL-'!$A$5:$DS$385,73,FALSE)&gt;0,VLOOKUP(CONCATENATE($GL$6," ",GV$9),'-RÅDATA_KVARTAL-'!$A$5:$DS$385,73,FALSE),"")</f>
        <v/>
      </c>
      <c r="GW63" s="37"/>
      <c r="GX63" s="37" t="str">
        <f>IF(VLOOKUP(CONCATENATE($GL$6," ",GX$9),'-RÅDATA_KVARTAL-'!$A$5:$DS$385,73,FALSE)&gt;0,VLOOKUP(CONCATENATE($GL$6," ",GX$9),'-RÅDATA_KVARTAL-'!$A$5:$DS$385,73,FALSE),"")</f>
        <v/>
      </c>
      <c r="GY63" s="37"/>
      <c r="GZ63" s="37" t="str">
        <f>IF(VLOOKUP(CONCATENATE($GL$6," ",GZ$9),'-RÅDATA_KVARTAL-'!$A$5:$DS$385,73,FALSE)&gt;0,VLOOKUP(CONCATENATE($GL$6," ",GZ$9),'-RÅDATA_KVARTAL-'!$A$5:$DS$385,73,FALSE),"")</f>
        <v/>
      </c>
      <c r="HA63" s="37"/>
      <c r="HB63" s="37" t="str">
        <f>IF(VLOOKUP(CONCATENATE($GL$6," ",HB$9),'-RÅDATA_KVARTAL-'!$A$5:$DS$385,73,FALSE)&gt;0,VLOOKUP(CONCATENATE($GL$6," ",HB$9),'-RÅDATA_KVARTAL-'!$A$5:$DS$385,73,FALSE),"")</f>
        <v/>
      </c>
      <c r="HC63" s="37"/>
      <c r="HD63" s="37" t="str">
        <f>IF(VLOOKUP(CONCATENATE($GL$6," ",HD$9),'-RÅDATA_KVARTAL-'!$A$5:$DS$385,73,FALSE)&gt;0,VLOOKUP(CONCATENATE($GL$6," ",HD$9),'-RÅDATA_KVARTAL-'!$A$5:$DS$385,73,FALSE),"")</f>
        <v/>
      </c>
      <c r="HE63" s="37"/>
      <c r="HF63" s="37" t="str">
        <f>IF(VLOOKUP(CONCATENATE($GL$6," ",HF$9),'-RÅDATA_KVARTAL-'!$A$5:$DS$385,73,FALSE)&gt;0,VLOOKUP(CONCATENATE($GL$6," ",HF$9),'-RÅDATA_KVARTAL-'!$A$5:$DS$385,73,FALSE),"")</f>
        <v/>
      </c>
      <c r="HG63" s="37"/>
      <c r="HH63" s="37" t="str">
        <f>IF(VLOOKUP(CONCATENATE($GL$6," ",HH$9),'-RÅDATA_KVARTAL-'!$A$5:$DS$385,73,FALSE)&gt;0,VLOOKUP(CONCATENATE($GL$6," ",HH$9),'-RÅDATA_KVARTAL-'!$A$5:$DS$385,73,FALSE),"")</f>
        <v/>
      </c>
      <c r="HI63" s="37"/>
      <c r="HJ63" s="37" t="str">
        <f>IF(VLOOKUP(CONCATENATE($GL$6," ",HJ$9),'-RÅDATA_KVARTAL-'!$A$5:$DS$385,73,FALSE)&gt;0,VLOOKUP(CONCATENATE($GL$6," ",HJ$9),'-RÅDATA_KVARTAL-'!$A$5:$DS$385,73,FALSE),"")</f>
        <v/>
      </c>
      <c r="HK63" s="147"/>
      <c r="HL63" s="148"/>
      <c r="HM63" s="103" t="s">
        <v>469</v>
      </c>
      <c r="HN63" s="15"/>
    </row>
    <row r="64" spans="2:222" s="15" customFormat="1" ht="10.5" customHeight="1" x14ac:dyDescent="0.2">
      <c r="B64" s="248">
        <v>11</v>
      </c>
      <c r="C64" s="195"/>
      <c r="D64" s="92" t="s">
        <v>75</v>
      </c>
      <c r="E64" s="156">
        <f>IF(VLOOKUP(CONCATENATE($E$6," ",E$9),'-RÅDATA_KVARTAL-'!$A$5:$DS$385,77,FALSE)&gt;0,VLOOKUP(CONCATENATE($E$6," ",E$9),'-RÅDATA_KVARTAL-'!$A$5:$DS$385,77,FALSE),"")</f>
        <v>96.994893457744041</v>
      </c>
      <c r="F64" s="156"/>
      <c r="G64" s="156">
        <f>IF(VLOOKUP(CONCATENATE($E$6," ",G$9),'-RÅDATA_KVARTAL-'!$A$5:$DS$385,77,FALSE)&gt;0,VLOOKUP(CONCATENATE($E$6," ",G$9),'-RÅDATA_KVARTAL-'!$A$5:$DS$385,77,FALSE),"")</f>
        <v>97.679522443963251</v>
      </c>
      <c r="H64" s="156"/>
      <c r="I64" s="156">
        <f>IF(VLOOKUP(CONCATENATE($E$6," ",I$9),'-RÅDATA_KVARTAL-'!$A$5:$DS$385,77,FALSE)&gt;0,VLOOKUP(CONCATENATE($E$6," ",I$9),'-RÅDATA_KVARTAL-'!$A$5:$DS$385,77,FALSE),"")</f>
        <v>98.278487897742721</v>
      </c>
      <c r="J64" s="156"/>
      <c r="K64" s="156">
        <f>IF(VLOOKUP(CONCATENATE($E$6," ",K$9),'-RÅDATA_KVARTAL-'!$A$5:$DS$385,77,FALSE)&gt;0,VLOOKUP(CONCATENATE($E$6," ",K$9),'-RÅDATA_KVARTAL-'!$A$5:$DS$385,77,FALSE),"")</f>
        <v>97.909274523718551</v>
      </c>
      <c r="L64" s="156"/>
      <c r="M64" s="156">
        <f>IF(VLOOKUP(CONCATENATE($E$6," ",M$9),'-RÅDATA_KVARTAL-'!$A$5:$DS$385,77,FALSE)&gt;0,VLOOKUP(CONCATENATE($E$6," ",M$9),'-RÅDATA_KVARTAL-'!$A$5:$DS$385,77,FALSE),"")</f>
        <v>98.308978708626086</v>
      </c>
      <c r="N64" s="156"/>
      <c r="O64" s="156">
        <f>IF(VLOOKUP(CONCATENATE($E$6," ",O$9),'-RÅDATA_KVARTAL-'!$A$5:$DS$385,77,FALSE)&gt;0,VLOOKUP(CONCATENATE($E$6," ",O$9),'-RÅDATA_KVARTAL-'!$A$5:$DS$385,77,FALSE),"")</f>
        <v>98.399476916079138</v>
      </c>
      <c r="P64" s="156"/>
      <c r="Q64" s="156">
        <f>IF(VLOOKUP(CONCATENATE($E$6," ",Q$9),'-RÅDATA_KVARTAL-'!$A$5:$DS$385,77,FALSE)&gt;0,VLOOKUP(CONCATENATE($E$6," ",Q$9),'-RÅDATA_KVARTAL-'!$A$5:$DS$385,77,FALSE),"")</f>
        <v>98.183822676105365</v>
      </c>
      <c r="R64" s="156"/>
      <c r="S64" s="156">
        <f>IF(VLOOKUP(CONCATENATE($E$6," ",S$9),'-RÅDATA_KVARTAL-'!$A$5:$DS$385,77,FALSE)&gt;0,VLOOKUP(CONCATENATE($E$6," ",S$9),'-RÅDATA_KVARTAL-'!$A$5:$DS$385,77,FALSE),"")</f>
        <v>98.140158113359249</v>
      </c>
      <c r="T64" s="156"/>
      <c r="U64" s="156">
        <f>IF(VLOOKUP(CONCATENATE($E$6," ",U$9),'-RÅDATA_KVARTAL-'!$A$5:$DS$385,77,FALSE)&gt;0,VLOOKUP(CONCATENATE($E$6," ",U$9),'-RÅDATA_KVARTAL-'!$A$5:$DS$385,77,FALSE),"")</f>
        <v>98.530088519531148</v>
      </c>
      <c r="V64" s="156"/>
      <c r="W64" s="156">
        <f>IF(VLOOKUP(CONCATENATE($E$6," ",W$9),'-RÅDATA_KVARTAL-'!$A$5:$DS$385,77,FALSE)&gt;0,VLOOKUP(CONCATENATE($E$6," ",W$9),'-RÅDATA_KVARTAL-'!$A$5:$DS$385,77,FALSE),"")</f>
        <v>96.670461013090488</v>
      </c>
      <c r="X64" s="156"/>
      <c r="Y64" s="156">
        <f>IF(VLOOKUP(CONCATENATE($E$6," ",Y$9),'-RÅDATA_KVARTAL-'!$A$5:$DS$385,77,FALSE)&gt;0,VLOOKUP(CONCATENATE($E$6," ",Y$9),'-RÅDATA_KVARTAL-'!$A$5:$DS$385,77,FALSE),"")</f>
        <v>98.752055200668437</v>
      </c>
      <c r="Z64" s="156"/>
      <c r="AA64" s="156">
        <f>IF(VLOOKUP(CONCATENATE($E$6," ",AA$9),'-RÅDATA_KVARTAL-'!$A$5:$DS$385,77,FALSE)&gt;0,VLOOKUP(CONCATENATE($E$6," ",AA$9),'-RÅDATA_KVARTAL-'!$A$5:$DS$385,77,FALSE),"")</f>
        <v>97.472597637543899</v>
      </c>
      <c r="AB64" s="156"/>
      <c r="AC64" s="156">
        <f>IF(VLOOKUP(CONCATENATE($E$6," ",AC$9),'-RÅDATA_KVARTAL-'!$A$5:$DS$385,77,FALSE)&gt;0,VLOOKUP(CONCATENATE($E$6," ",AC$9),'-RÅDATA_KVARTAL-'!$A$5:$DS$385,77,FALSE),"")</f>
        <v>97.93590971225558</v>
      </c>
      <c r="AD64" s="118"/>
      <c r="AE64" s="106"/>
      <c r="AF64" s="156">
        <f>IF(VLOOKUP(CONCATENATE($AF$6," ",AF$9),'-RÅDATA_KVARTAL-'!$A$5:$DS$385,77,FALSE)&gt;0,VLOOKUP(CONCATENATE($AF$6," ",AF$9),'-RÅDATA_KVARTAL-'!$A$5:$DS$385,77,FALSE),"")</f>
        <v>96.789377198632508</v>
      </c>
      <c r="AG64" s="156"/>
      <c r="AH64" s="156">
        <f>IF(VLOOKUP(CONCATENATE($AF$6," ",AH$9),'-RÅDATA_KVARTAL-'!$A$5:$DS$385,77,FALSE)&gt;0,VLOOKUP(CONCATENATE($AF$6," ",AH$9),'-RÅDATA_KVARTAL-'!$A$5:$DS$385,77,FALSE),"")</f>
        <v>98.314621866838962</v>
      </c>
      <c r="AI64" s="156"/>
      <c r="AJ64" s="156">
        <f>IF(VLOOKUP(CONCATENATE($AF$6," ",AJ$9),'-RÅDATA_KVARTAL-'!$A$5:$DS$385,77,FALSE)&gt;0,VLOOKUP(CONCATENATE($AF$6," ",AJ$9),'-RÅDATA_KVARTAL-'!$A$5:$DS$385,77,FALSE),"")</f>
        <v>98.490059763385773</v>
      </c>
      <c r="AK64" s="156"/>
      <c r="AL64" s="156">
        <f>IF(VLOOKUP(CONCATENATE($AF$6," ",AL$9),'-RÅDATA_KVARTAL-'!$A$5:$DS$385,77,FALSE)&gt;0,VLOOKUP(CONCATENATE($AF$6," ",AL$9),'-RÅDATA_KVARTAL-'!$A$5:$DS$385,77,FALSE),"")</f>
        <v>98.453143901371845</v>
      </c>
      <c r="AM64" s="156"/>
      <c r="AN64" s="156">
        <f>IF(VLOOKUP(CONCATENATE($AF$6," ",AN$9),'-RÅDATA_KVARTAL-'!$A$5:$DS$385,77,FALSE)&gt;0,VLOOKUP(CONCATENATE($AF$6," ",AN$9),'-RÅDATA_KVARTAL-'!$A$5:$DS$385,77,FALSE),"")</f>
        <v>96.478332962110528</v>
      </c>
      <c r="AO64" s="156"/>
      <c r="AP64" s="156">
        <f>IF(VLOOKUP(CONCATENATE($AF$6," ",AP$9),'-RÅDATA_KVARTAL-'!$A$5:$DS$385,77,FALSE)&gt;0,VLOOKUP(CONCATENATE($AF$6," ",AP$9),'-RÅDATA_KVARTAL-'!$A$5:$DS$385,77,FALSE),"")</f>
        <v>96.572660130890739</v>
      </c>
      <c r="AQ64" s="156"/>
      <c r="AR64" s="156">
        <f>IF(VLOOKUP(CONCATENATE($AF$6," ",AR$9),'-RÅDATA_KVARTAL-'!$A$5:$DS$385,77,FALSE)&gt;0,VLOOKUP(CONCATENATE($AF$6," ",AR$9),'-RÅDATA_KVARTAL-'!$A$5:$DS$385,77,FALSE),"")</f>
        <v>96.977412731006169</v>
      </c>
      <c r="AS64" s="156"/>
      <c r="AT64" s="156">
        <f>IF(VLOOKUP(CONCATENATE($AF$6," ",AT$9),'-RÅDATA_KVARTAL-'!$A$5:$DS$385,77,FALSE)&gt;0,VLOOKUP(CONCATENATE($AF$6," ",AT$9),'-RÅDATA_KVARTAL-'!$A$5:$DS$385,77,FALSE),"")</f>
        <v>97.015771569941251</v>
      </c>
      <c r="AU64" s="156"/>
      <c r="AV64" s="156">
        <f>IF(VLOOKUP(CONCATENATE($AF$6," ",AV$9),'-RÅDATA_KVARTAL-'!$A$5:$DS$385,77,FALSE)&gt;0,VLOOKUP(CONCATENATE($AF$6," ",AV$9),'-RÅDATA_KVARTAL-'!$A$5:$DS$385,77,FALSE),"")</f>
        <v>97.574723726173701</v>
      </c>
      <c r="AW64" s="156"/>
      <c r="AX64" s="156">
        <f>IF(VLOOKUP(CONCATENATE($AF$6," ",AX$9),'-RÅDATA_KVARTAL-'!$A$5:$DS$385,77,FALSE)&gt;0,VLOOKUP(CONCATENATE($AF$6," ",AX$9),'-RÅDATA_KVARTAL-'!$A$5:$DS$385,77,FALSE),"")</f>
        <v>98.433940091613309</v>
      </c>
      <c r="AY64" s="156"/>
      <c r="AZ64" s="156">
        <f>IF(VLOOKUP(CONCATENATE($AF$6," ",AZ$9),'-RÅDATA_KVARTAL-'!$A$5:$DS$385,77,FALSE)&gt;0,VLOOKUP(CONCATENATE($AF$6," ",AZ$9),'-RÅDATA_KVARTAL-'!$A$5:$DS$385,77,FALSE),"")</f>
        <v>97.610930185222884</v>
      </c>
      <c r="BA64" s="156"/>
      <c r="BB64" s="156">
        <f>IF(VLOOKUP(CONCATENATE($AF$6," ",BB$9),'-RÅDATA_KVARTAL-'!$A$5:$DS$385,77,FALSE)&gt;0,VLOOKUP(CONCATENATE($AF$6," ",BB$9),'-RÅDATA_KVARTAL-'!$A$5:$DS$385,77,FALSE),"")</f>
        <v>98.48629141396421</v>
      </c>
      <c r="BC64" s="156"/>
      <c r="BD64" s="156">
        <f>IF(VLOOKUP(CONCATENATE($AF$6," ",BD$9),'-RÅDATA_KVARTAL-'!$A$5:$DS$385,77,FALSE)&gt;0,VLOOKUP(CONCATENATE($AF$6," ",BD$9),'-RÅDATA_KVARTAL-'!$A$5:$DS$385,77,FALSE),"")</f>
        <v>97.606731965832225</v>
      </c>
      <c r="BE64" s="118"/>
      <c r="BF64" s="106"/>
      <c r="BG64" s="156">
        <f>IF(VLOOKUP(CONCATENATE($BG$6," ",BG$9),'-RÅDATA_KVARTAL-'!$A$5:$DS$385,77,FALSE)&gt;0,VLOOKUP(CONCATENATE($BG$6," ",BG$9),'-RÅDATA_KVARTAL-'!$A$5:$DS$385,77,FALSE),"")</f>
        <v>97.841726618705039</v>
      </c>
      <c r="BH64" s="156"/>
      <c r="BI64" s="156">
        <f>IF(VLOOKUP(CONCATENATE($BG$6," ",BI$9),'-RÅDATA_KVARTAL-'!$A$5:$DS$385,77,FALSE)&gt;0,VLOOKUP(CONCATENATE($BG$6," ",BI$9),'-RÅDATA_KVARTAL-'!$A$5:$DS$385,77,FALSE),"")</f>
        <v>97.774131223036818</v>
      </c>
      <c r="BJ64" s="156"/>
      <c r="BK64" s="156">
        <f>IF(VLOOKUP(CONCATENATE($BG$6," ",BK$9),'-RÅDATA_KVARTAL-'!$A$5:$DS$385,77,FALSE)&gt;0,VLOOKUP(CONCATENATE($BG$6," ",BK$9),'-RÅDATA_KVARTAL-'!$A$5:$DS$385,77,FALSE),"")</f>
        <v>97.298854714398914</v>
      </c>
      <c r="BL64" s="156"/>
      <c r="BM64" s="156">
        <f>IF(VLOOKUP(CONCATENATE($BG$6," ",BM$9),'-RÅDATA_KVARTAL-'!$A$5:$DS$385,77,FALSE)&gt;0,VLOOKUP(CONCATENATE($BG$6," ",BM$9),'-RÅDATA_KVARTAL-'!$A$5:$DS$385,77,FALSE),"")</f>
        <v>97.73373300945785</v>
      </c>
      <c r="BN64" s="156"/>
      <c r="BO64" s="156">
        <f>IF(VLOOKUP(CONCATENATE($BG$6," ",BO$9),'-RÅDATA_KVARTAL-'!$A$5:$DS$385,77,FALSE)&gt;0,VLOOKUP(CONCATENATE($BG$6," ",BO$9),'-RÅDATA_KVARTAL-'!$A$5:$DS$385,77,FALSE),"")</f>
        <v>98.395999900987647</v>
      </c>
      <c r="BP64" s="156"/>
      <c r="BQ64" s="156">
        <f>IF(VLOOKUP(CONCATENATE($BG$6," ",BQ$9),'-RÅDATA_KVARTAL-'!$A$5:$DS$385,77,FALSE)&gt;0,VLOOKUP(CONCATENATE($BG$6," ",BQ$9),'-RÅDATA_KVARTAL-'!$A$5:$DS$385,77,FALSE),"")</f>
        <v>98.137888581101876</v>
      </c>
      <c r="BR64" s="156"/>
      <c r="BS64" s="156">
        <f>IF(VLOOKUP(CONCATENATE($BG$6," ",BS$9),'-RÅDATA_KVARTAL-'!$A$5:$DS$385,77,FALSE)&gt;0,VLOOKUP(CONCATENATE($BG$6," ",BS$9),'-RÅDATA_KVARTAL-'!$A$5:$DS$385,77,FALSE),"")</f>
        <v>97.723811813737271</v>
      </c>
      <c r="BT64" s="156"/>
      <c r="BU64" s="156">
        <f>IF(VLOOKUP(CONCATENATE($BG$6," ",BU$9),'-RÅDATA_KVARTAL-'!$A$5:$DS$385,77,FALSE)&gt;0,VLOOKUP(CONCATENATE($BG$6," ",BU$9),'-RÅDATA_KVARTAL-'!$A$5:$DS$385,77,FALSE),"")</f>
        <v>96.944932406629491</v>
      </c>
      <c r="BV64" s="156"/>
      <c r="BW64" s="156">
        <f>IF(VLOOKUP(CONCATENATE($BG$6," ",BW$9),'-RÅDATA_KVARTAL-'!$A$5:$DS$385,77,FALSE)&gt;0,VLOOKUP(CONCATENATE($BG$6," ",BW$9),'-RÅDATA_KVARTAL-'!$A$5:$DS$385,77,FALSE),"")</f>
        <v>98.090355179075644</v>
      </c>
      <c r="BX64" s="225"/>
      <c r="BY64" s="156">
        <f>IF(VLOOKUP(CONCATENATE($BG$6," ",BY$9),'-RÅDATA_KVARTAL-'!$A$5:$DS$385,77,FALSE)&gt;0,VLOOKUP(CONCATENATE($BG$6," ",BY$9),'-RÅDATA_KVARTAL-'!$A$5:$DS$385,77,FALSE),"")</f>
        <v>97.993393482226494</v>
      </c>
      <c r="BZ64" s="156"/>
      <c r="CA64" s="156">
        <f>IF(VLOOKUP(CONCATENATE($BG$6," ",CA$9),'-RÅDATA_KVARTAL-'!$A$5:$DS$385,77,FALSE)&gt;0,VLOOKUP(CONCATENATE($BG$6," ",CA$9),'-RÅDATA_KVARTAL-'!$A$5:$DS$385,77,FALSE),"")</f>
        <v>97.079993874113029</v>
      </c>
      <c r="CB64" s="156"/>
      <c r="CC64" s="156">
        <f>IF(VLOOKUP(CONCATENATE($BG$6," ",CC$9),'-RÅDATA_KVARTAL-'!$A$5:$DS$385,77,FALSE)&gt;0,VLOOKUP(CONCATENATE($BG$6," ",CC$9),'-RÅDATA_KVARTAL-'!$A$5:$DS$385,77,FALSE),"")</f>
        <v>98.252605004578868</v>
      </c>
      <c r="CD64" s="156"/>
      <c r="CE64" s="156">
        <f>IF(VLOOKUP(CONCATENATE($BG$6," ",CE$9),'-RÅDATA_KVARTAL-'!$A$5:$DS$385,77,FALSE)&gt;0,VLOOKUP(CONCATENATE($BG$6," ",CE$9),'-RÅDATA_KVARTAL-'!$A$5:$DS$385,77,FALSE),"")</f>
        <v>97.77426521745528</v>
      </c>
      <c r="CF64" s="106"/>
      <c r="CG64" s="106"/>
      <c r="CH64" s="156">
        <f>IF(VLOOKUP(CONCATENATE($CH$6," ",CH$9),'-RÅDATA_KVARTAL-'!$A$5:$DS$385,77,FALSE)&gt;0,VLOOKUP(CONCATENATE($CH$6," ",CH$9),'-RÅDATA_KVARTAL-'!$A$5:$DS$385,77,FALSE),"")</f>
        <v>97.044443898484147</v>
      </c>
      <c r="CI64" s="156"/>
      <c r="CJ64" s="156">
        <f>IF(VLOOKUP(CONCATENATE($CH$6," ",CJ$9),'-RÅDATA_KVARTAL-'!$A$5:$DS$385,77,FALSE)&gt;0,VLOOKUP(CONCATENATE($CH$6," ",CJ$9),'-RÅDATA_KVARTAL-'!$A$5:$DS$385,77,FALSE),"")</f>
        <v>98.035774204372402</v>
      </c>
      <c r="CK64" s="156"/>
      <c r="CL64" s="156">
        <f>IF(VLOOKUP(CONCATENATE($CH$6," ",CL$9),'-RÅDATA_KVARTAL-'!$A$5:$DS$385,77,FALSE)&gt;0,VLOOKUP(CONCATENATE($CH$6," ",CL$9),'-RÅDATA_KVARTAL-'!$A$5:$DS$385,77,FALSE),"")</f>
        <v>98.09845040817325</v>
      </c>
      <c r="CM64" s="156"/>
      <c r="CN64" s="156">
        <f>IF(VLOOKUP(CONCATENATE($CH$6," ",CN$9),'-RÅDATA_KVARTAL-'!$A$5:$DS$385,77,FALSE)&gt;0,VLOOKUP(CONCATENATE($CH$6," ",CN$9),'-RÅDATA_KVARTAL-'!$A$5:$DS$385,77,FALSE),"")</f>
        <v>98.285203041900687</v>
      </c>
      <c r="CO64" s="156"/>
      <c r="CP64" s="156">
        <f>IF(VLOOKUP(CONCATENATE($CH$6," ",CP$9),'-RÅDATA_KVARTAL-'!$A$5:$DS$385,77,FALSE)&gt;0,VLOOKUP(CONCATENATE($CH$6," ",CP$9),'-RÅDATA_KVARTAL-'!$A$5:$DS$385,77,FALSE),"")</f>
        <v>98.395292859053214</v>
      </c>
      <c r="CQ64" s="156"/>
      <c r="CR64" s="156">
        <f>IF(VLOOKUP(CONCATENATE($CH$6," ",CR$9),'-RÅDATA_KVARTAL-'!$A$5:$DS$385,77,FALSE)&gt;0,VLOOKUP(CONCATENATE($CH$6," ",CR$9),'-RÅDATA_KVARTAL-'!$A$5:$DS$385,77,FALSE),"")</f>
        <v>97.196523689374828</v>
      </c>
      <c r="CS64" s="156"/>
      <c r="CT64" s="156">
        <f>IF(VLOOKUP(CONCATENATE($CH$6," ",CT$9),'-RÅDATA_KVARTAL-'!$A$5:$DS$385,77,FALSE)&gt;0,VLOOKUP(CONCATENATE($CH$6," ",CT$9),'-RÅDATA_KVARTAL-'!$A$5:$DS$385,77,FALSE),"")</f>
        <v>98.587601078167125</v>
      </c>
      <c r="CU64" s="156"/>
      <c r="CV64" s="156">
        <f>IF(VLOOKUP(CONCATENATE($CH$6," ",CV$9),'-RÅDATA_KVARTAL-'!$A$5:$DS$385,77,FALSE)&gt;0,VLOOKUP(CONCATENATE($CH$6," ",CV$9),'-RÅDATA_KVARTAL-'!$A$5:$DS$385,77,FALSE),"")</f>
        <v>98.364723690414152</v>
      </c>
      <c r="CW64" s="156"/>
      <c r="CX64" s="156">
        <f>IF(VLOOKUP(CONCATENATE($CH$6," ",CX$9),'-RÅDATA_KVARTAL-'!$A$5:$DS$385,77,FALSE)&gt;0,VLOOKUP(CONCATENATE($CH$6," ",CX$9),'-RÅDATA_KVARTAL-'!$A$5:$DS$385,77,FALSE),"")</f>
        <v>98.023773779932569</v>
      </c>
      <c r="CY64" s="225"/>
      <c r="CZ64" s="156">
        <f>IF(VLOOKUP(CONCATENATE($CH$6," ",CZ$9),'-RÅDATA_KVARTAL-'!$A$5:$DS$385,77,FALSE)&gt;0,VLOOKUP(CONCATENATE($CH$6," ",CZ$9),'-RÅDATA_KVARTAL-'!$A$5:$DS$385,77,FALSE),"")</f>
        <v>98.262350936967636</v>
      </c>
      <c r="DA64" s="156"/>
      <c r="DB64" s="156">
        <f>IF(VLOOKUP(CONCATENATE($CH$6," ",DB$9),'-RÅDATA_KVARTAL-'!$A$5:$DS$385,77,FALSE)&gt;0,VLOOKUP(CONCATENATE($CH$6," ",DB$9),'-RÅDATA_KVARTAL-'!$A$5:$DS$385,77,FALSE),"")</f>
        <v>96.654987270298193</v>
      </c>
      <c r="DC64" s="156"/>
      <c r="DD64" s="156">
        <f>IF(VLOOKUP(CONCATENATE($CH$6," ",DD$9),'-RÅDATA_KVARTAL-'!$A$5:$DS$385,77,FALSE)&gt;0,VLOOKUP(CONCATENATE($CH$6," ",DD$9),'-RÅDATA_KVARTAL-'!$A$5:$DS$385,77,FALSE),"")</f>
        <v>97.722228996463841</v>
      </c>
      <c r="DE64" s="156"/>
      <c r="DF64" s="156">
        <f>IF(VLOOKUP(CONCATENATE($CH$6," ",DF$9),'-RÅDATA_KVARTAL-'!$A$5:$DS$385,77,FALSE)&gt;0,VLOOKUP(CONCATENATE($CH$6," ",DF$9),'-RÅDATA_KVARTAL-'!$A$5:$DS$385,77,FALSE),"")</f>
        <v>97.888144237689332</v>
      </c>
      <c r="DG64" s="106"/>
      <c r="DH64" s="106"/>
      <c r="DI64" s="156">
        <f>IF(VLOOKUP(CONCATENATE($DI$6," ",DI$9),'-RÅDATA_KVARTAL-'!$A$5:$DS$385,77,FALSE)&gt;0,VLOOKUP(CONCATENATE($DI$6," ",DI$9),'-RÅDATA_KVARTAL-'!$A$5:$DS$385,77,FALSE),"")</f>
        <v>97.95521168725071</v>
      </c>
      <c r="DJ64" s="156"/>
      <c r="DK64" s="156">
        <f>IF(VLOOKUP(CONCATENATE($DI$6," ",DK$9),'-RÅDATA_KVARTAL-'!$A$5:$DS$385,77,FALSE)&gt;0,VLOOKUP(CONCATENATE($DI$6," ",DK$9),'-RÅDATA_KVARTAL-'!$A$5:$DS$385,77,FALSE),"")</f>
        <v>97.979982275973526</v>
      </c>
      <c r="DL64" s="156"/>
      <c r="DM64" s="156">
        <f>IF(VLOOKUP(CONCATENATE($DI$6," ",DM$9),'-RÅDATA_KVARTAL-'!$A$5:$DS$385,77,FALSE)&gt;0,VLOOKUP(CONCATENATE($DI$6," ",DM$9),'-RÅDATA_KVARTAL-'!$A$5:$DS$385,77,FALSE),"")</f>
        <v>98.323328018009576</v>
      </c>
      <c r="DN64" s="156"/>
      <c r="DO64" s="156">
        <f>IF(VLOOKUP(CONCATENATE($DI$6," ",DO$9),'-RÅDATA_KVARTAL-'!$A$5:$DS$385,77,FALSE)&gt;0,VLOOKUP(CONCATENATE($DI$6," ",DO$9),'-RÅDATA_KVARTAL-'!$A$5:$DS$385,77,FALSE),"")</f>
        <v>96.715228489602794</v>
      </c>
      <c r="DP64" s="156"/>
      <c r="DQ64" s="156">
        <f>IF(VLOOKUP(CONCATENATE($DI$6," ",DQ$9),'-RÅDATA_KVARTAL-'!$A$5:$DS$385,77,FALSE)&gt;0,VLOOKUP(CONCATENATE($DI$6," ",DQ$9),'-RÅDATA_KVARTAL-'!$A$5:$DS$385,77,FALSE),"")</f>
        <v>97.041561292169675</v>
      </c>
      <c r="DR64" s="156"/>
      <c r="DS64" s="156">
        <f>IF(VLOOKUP(CONCATENATE($DI$6," ",DS$9),'-RÅDATA_KVARTAL-'!$A$5:$DS$385,77,FALSE)&gt;0,VLOOKUP(CONCATENATE($DI$6," ",DS$9),'-RÅDATA_KVARTAL-'!$A$5:$DS$385,77,FALSE),"")</f>
        <v>97.560853701204579</v>
      </c>
      <c r="DT64" s="156"/>
      <c r="DU64" s="156" t="str">
        <f>IF(VLOOKUP(CONCATENATE($DI$6," ",DU$9),'-RÅDATA_KVARTAL-'!$A$5:$DS$385,77,FALSE)&gt;0,VLOOKUP(CONCATENATE($DI$6," ",DU$9),'-RÅDATA_KVARTAL-'!$A$5:$DS$385,77,FALSE),"")</f>
        <v/>
      </c>
      <c r="DV64" s="156"/>
      <c r="DW64" s="156" t="str">
        <f>IF(VLOOKUP(CONCATENATE($DI$6," ",DW$9),'-RÅDATA_KVARTAL-'!$A$5:$DS$385,77,FALSE)&gt;0,VLOOKUP(CONCATENATE($DI$6," ",DW$9),'-RÅDATA_KVARTAL-'!$A$5:$DS$385,77,FALSE),"")</f>
        <v/>
      </c>
      <c r="DX64" s="156"/>
      <c r="DY64" s="156" t="str">
        <f>IF(VLOOKUP(CONCATENATE($DI$6," ",DY$9),'-RÅDATA_KVARTAL-'!$A$5:$DS$385,77,FALSE)&gt;0,VLOOKUP(CONCATENATE($DI$6," ",DY$9),'-RÅDATA_KVARTAL-'!$A$5:$DS$385,77,FALSE),"")</f>
        <v/>
      </c>
      <c r="DZ64" s="225"/>
      <c r="EA64" s="156" t="str">
        <f>IF(VLOOKUP(CONCATENATE($DI$6," ",EA$9),'-RÅDATA_KVARTAL-'!$A$5:$DS$385,77,FALSE)&gt;0,VLOOKUP(CONCATENATE($DI$6," ",EA$9),'-RÅDATA_KVARTAL-'!$A$5:$DS$385,77,FALSE),"")</f>
        <v/>
      </c>
      <c r="EB64" s="156"/>
      <c r="EC64" s="156" t="str">
        <f>IF(VLOOKUP(CONCATENATE($DI$6," ",EC$9),'-RÅDATA_KVARTAL-'!$A$5:$DS$385,77,FALSE)&gt;0,VLOOKUP(CONCATENATE($DI$6," ",EC$9),'-RÅDATA_KVARTAL-'!$A$5:$DS$385,77,FALSE),"")</f>
        <v/>
      </c>
      <c r="ED64" s="156"/>
      <c r="EE64" s="156" t="str">
        <f>IF(VLOOKUP(CONCATENATE($DI$6," ",EE$9),'-RÅDATA_KVARTAL-'!$A$5:$DS$385,77,FALSE)&gt;0,VLOOKUP(CONCATENATE($DI$6," ",EE$9),'-RÅDATA_KVARTAL-'!$A$5:$DS$385,77,FALSE),"")</f>
        <v/>
      </c>
      <c r="EF64" s="156"/>
      <c r="EG64" s="156">
        <f>IF(VLOOKUP(CONCATENATE($DI$6," ",EG$9),'-RÅDATA_KVARTAL-'!$A$5:$DS$385,77,FALSE)&gt;0,VLOOKUP(CONCATENATE($DI$6," ",EG$9),'-RÅDATA_KVARTAL-'!$A$5:$DS$385,77,FALSE),"")</f>
        <v>97.598800217399301</v>
      </c>
      <c r="EH64" s="106"/>
      <c r="EI64" s="106"/>
      <c r="EJ64" s="156" t="str">
        <f>IF(VLOOKUP(CONCATENATE($EJ$6," ",EJ$9),'-RÅDATA_KVARTAL-'!$A$5:$DS$385,77,FALSE)&gt;0,VLOOKUP(CONCATENATE($EJ$6," ",EJ$9),'-RÅDATA_KVARTAL-'!$A$5:$DS$385,77,FALSE),"")</f>
        <v/>
      </c>
      <c r="EK64" s="156"/>
      <c r="EL64" s="156" t="str">
        <f>IF(VLOOKUP(CONCATENATE($EJ$6," ",EL$9),'-RÅDATA_KVARTAL-'!$A$5:$DS$385,77,FALSE)&gt;0,VLOOKUP(CONCATENATE($EJ$6," ",EL$9),'-RÅDATA_KVARTAL-'!$A$5:$DS$385,77,FALSE),"")</f>
        <v/>
      </c>
      <c r="EM64" s="156"/>
      <c r="EN64" s="156" t="str">
        <f>IF(VLOOKUP(CONCATENATE($EJ$6," ",EN$9),'-RÅDATA_KVARTAL-'!$A$5:$DS$385,77,FALSE)&gt;0,VLOOKUP(CONCATENATE($EJ$6," ",EN$9),'-RÅDATA_KVARTAL-'!$A$5:$DS$385,77,FALSE),"")</f>
        <v/>
      </c>
      <c r="EO64" s="156"/>
      <c r="EP64" s="156" t="str">
        <f>IF(VLOOKUP(CONCATENATE($EJ$6," ",EP$9),'-RÅDATA_KVARTAL-'!$A$5:$DS$385,77,FALSE)&gt;0,VLOOKUP(CONCATENATE($EJ$6," ",EP$9),'-RÅDATA_KVARTAL-'!$A$5:$DS$385,77,FALSE),"")</f>
        <v/>
      </c>
      <c r="EQ64" s="156"/>
      <c r="ER64" s="156" t="str">
        <f>IF(VLOOKUP(CONCATENATE($EJ$6," ",ER$9),'-RÅDATA_KVARTAL-'!$A$5:$DS$385,77,FALSE)&gt;0,VLOOKUP(CONCATENATE($EJ$6," ",ER$9),'-RÅDATA_KVARTAL-'!$A$5:$DS$385,77,FALSE),"")</f>
        <v/>
      </c>
      <c r="ES64" s="156"/>
      <c r="ET64" s="156" t="str">
        <f>IF(VLOOKUP(CONCATENATE($EJ$6," ",ET$9),'-RÅDATA_KVARTAL-'!$A$5:$DS$385,77,FALSE)&gt;0,VLOOKUP(CONCATENATE($EJ$6," ",ET$9),'-RÅDATA_KVARTAL-'!$A$5:$DS$385,77,FALSE),"")</f>
        <v/>
      </c>
      <c r="EU64" s="156"/>
      <c r="EV64" s="156" t="str">
        <f>IF(VLOOKUP(CONCATENATE($EJ$6," ",EV$9),'-RÅDATA_KVARTAL-'!$A$5:$DS$385,77,FALSE)&gt;0,VLOOKUP(CONCATENATE($EJ$6," ",EV$9),'-RÅDATA_KVARTAL-'!$A$5:$DS$385,77,FALSE),"")</f>
        <v/>
      </c>
      <c r="EW64" s="156"/>
      <c r="EX64" s="156" t="str">
        <f>IF(VLOOKUP(CONCATENATE($EJ$6," ",EX$9),'-RÅDATA_KVARTAL-'!$A$5:$DS$385,77,FALSE)&gt;0,VLOOKUP(CONCATENATE($EJ$6," ",EX$9),'-RÅDATA_KVARTAL-'!$A$5:$DS$385,77,FALSE),"")</f>
        <v/>
      </c>
      <c r="EY64" s="156"/>
      <c r="EZ64" s="156" t="str">
        <f>IF(VLOOKUP(CONCATENATE($EJ$6," ",EZ$9),'-RÅDATA_KVARTAL-'!$A$5:$DS$385,77,FALSE)&gt;0,VLOOKUP(CONCATENATE($EJ$6," ",EZ$9),'-RÅDATA_KVARTAL-'!$A$5:$DS$385,77,FALSE),"")</f>
        <v/>
      </c>
      <c r="FA64" s="225"/>
      <c r="FB64" s="156" t="str">
        <f>IF(VLOOKUP(CONCATENATE($EJ$6," ",FB$9),'-RÅDATA_KVARTAL-'!$A$5:$DS$385,77,FALSE)&gt;0,VLOOKUP(CONCATENATE($EJ$6," ",FB$9),'-RÅDATA_KVARTAL-'!$A$5:$DS$385,77,FALSE),"")</f>
        <v/>
      </c>
      <c r="FC64" s="156"/>
      <c r="FD64" s="156" t="str">
        <f>IF(VLOOKUP(CONCATENATE($EJ$6," ",FD$9),'-RÅDATA_KVARTAL-'!$A$5:$DS$385,77,FALSE)&gt;0,VLOOKUP(CONCATENATE($EJ$6," ",FD$9),'-RÅDATA_KVARTAL-'!$A$5:$DS$385,77,FALSE),"")</f>
        <v/>
      </c>
      <c r="FE64" s="156"/>
      <c r="FF64" s="156" t="str">
        <f>IF(VLOOKUP(CONCATENATE($EJ$6," ",FF$9),'-RÅDATA_KVARTAL-'!$A$5:$DS$385,77,FALSE)&gt;0,VLOOKUP(CONCATENATE($EJ$6," ",FF$9),'-RÅDATA_KVARTAL-'!$A$5:$DS$385,77,FALSE),"")</f>
        <v/>
      </c>
      <c r="FG64" s="156"/>
      <c r="FH64" s="156" t="str">
        <f>IF(VLOOKUP(CONCATENATE($EJ$6," ",FH$9),'-RÅDATA_KVARTAL-'!$A$5:$DS$385,77,FALSE)&gt;0,VLOOKUP(CONCATENATE($EJ$6," ",FH$9),'-RÅDATA_KVARTAL-'!$A$5:$DS$385,77,FALSE),"")</f>
        <v/>
      </c>
      <c r="FI64" s="106"/>
      <c r="FJ64" s="106"/>
      <c r="FK64" s="156" t="str">
        <f>IF(VLOOKUP(CONCATENATE($FK$6," ",FK$9),'-RÅDATA_KVARTAL-'!$A$5:$DS$385,77,FALSE)&gt;0,VLOOKUP(CONCATENATE($FK$6," ",FK$9),'-RÅDATA_KVARTAL-'!$A$5:$DS$385,77,FALSE),"")</f>
        <v/>
      </c>
      <c r="FL64" s="156"/>
      <c r="FM64" s="156" t="str">
        <f>IF(VLOOKUP(CONCATENATE($FK$6," ",FM$9),'-RÅDATA_KVARTAL-'!$A$5:$DS$385,77,FALSE)&gt;0,VLOOKUP(CONCATENATE($FK$6," ",FM$9),'-RÅDATA_KVARTAL-'!$A$5:$DS$385,77,FALSE),"")</f>
        <v/>
      </c>
      <c r="FN64" s="156"/>
      <c r="FO64" s="156" t="str">
        <f>IF(VLOOKUP(CONCATENATE($FK$6," ",FO$9),'-RÅDATA_KVARTAL-'!$A$5:$DS$385,77,FALSE)&gt;0,VLOOKUP(CONCATENATE($FK$6," ",FO$9),'-RÅDATA_KVARTAL-'!$A$5:$DS$385,77,FALSE),"")</f>
        <v/>
      </c>
      <c r="FP64" s="156"/>
      <c r="FQ64" s="156" t="str">
        <f>IF(VLOOKUP(CONCATENATE($FK$6," ",FQ$9),'-RÅDATA_KVARTAL-'!$A$5:$DS$385,77,FALSE)&gt;0,VLOOKUP(CONCATENATE($FK$6," ",FQ$9),'-RÅDATA_KVARTAL-'!$A$5:$DS$385,77,FALSE),"")</f>
        <v/>
      </c>
      <c r="FR64" s="156"/>
      <c r="FS64" s="156" t="str">
        <f>IF(VLOOKUP(CONCATENATE($FK$6," ",FS$9),'-RÅDATA_KVARTAL-'!$A$5:$DS$385,77,FALSE)&gt;0,VLOOKUP(CONCATENATE($FK$6," ",FS$9),'-RÅDATA_KVARTAL-'!$A$5:$DS$385,77,FALSE),"")</f>
        <v/>
      </c>
      <c r="FT64" s="156"/>
      <c r="FU64" s="156" t="str">
        <f>IF(VLOOKUP(CONCATENATE($FK$6," ",FU$9),'-RÅDATA_KVARTAL-'!$A$5:$DS$385,77,FALSE)&gt;0,VLOOKUP(CONCATENATE($FK$6," ",FU$9),'-RÅDATA_KVARTAL-'!$A$5:$DS$385,77,FALSE),"")</f>
        <v/>
      </c>
      <c r="FV64" s="156"/>
      <c r="FW64" s="156" t="str">
        <f>IF(VLOOKUP(CONCATENATE($FK$6," ",FW$9),'-RÅDATA_KVARTAL-'!$A$5:$DS$385,77,FALSE)&gt;0,VLOOKUP(CONCATENATE($FK$6," ",FW$9),'-RÅDATA_KVARTAL-'!$A$5:$DS$385,77,FALSE),"")</f>
        <v/>
      </c>
      <c r="FX64" s="156"/>
      <c r="FY64" s="156" t="str">
        <f>IF(VLOOKUP(CONCATENATE($FK$6," ",FY$9),'-RÅDATA_KVARTAL-'!$A$5:$DS$385,77,FALSE)&gt;0,VLOOKUP(CONCATENATE($FK$6," ",FY$9),'-RÅDATA_KVARTAL-'!$A$5:$DS$385,77,FALSE),"")</f>
        <v/>
      </c>
      <c r="FZ64" s="156"/>
      <c r="GA64" s="156" t="str">
        <f>IF(VLOOKUP(CONCATENATE($FK$6," ",GA$9),'-RÅDATA_KVARTAL-'!$A$5:$DS$385,77,FALSE)&gt;0,VLOOKUP(CONCATENATE($FK$6," ",GA$9),'-RÅDATA_KVARTAL-'!$A$5:$DS$385,77,FALSE),"")</f>
        <v/>
      </c>
      <c r="GB64" s="225"/>
      <c r="GC64" s="156" t="str">
        <f>IF(VLOOKUP(CONCATENATE($FK$6," ",GC$9),'-RÅDATA_KVARTAL-'!$A$5:$DS$385,77,FALSE)&gt;0,VLOOKUP(CONCATENATE($FK$6," ",GC$9),'-RÅDATA_KVARTAL-'!$A$5:$DS$385,77,FALSE),"")</f>
        <v/>
      </c>
      <c r="GD64" s="156"/>
      <c r="GE64" s="156" t="str">
        <f>IF(VLOOKUP(CONCATENATE($FK$6," ",GE$9),'-RÅDATA_KVARTAL-'!$A$5:$DS$385,77,FALSE)&gt;0,VLOOKUP(CONCATENATE($FK$6," ",GE$9),'-RÅDATA_KVARTAL-'!$A$5:$DS$385,77,FALSE),"")</f>
        <v/>
      </c>
      <c r="GF64" s="156"/>
      <c r="GG64" s="156" t="str">
        <f>IF(VLOOKUP(CONCATENATE($FK$6," ",GG$9),'-RÅDATA_KVARTAL-'!$A$5:$DS$385,77,FALSE)&gt;0,VLOOKUP(CONCATENATE($FK$6," ",GG$9),'-RÅDATA_KVARTAL-'!$A$5:$DS$385,77,FALSE),"")</f>
        <v/>
      </c>
      <c r="GH64" s="156"/>
      <c r="GI64" s="156" t="str">
        <f>IF(VLOOKUP(CONCATENATE($FK$6," ",GI$9),'-RÅDATA_KVARTAL-'!$A$5:$DS$385,77,FALSE)&gt;0,VLOOKUP(CONCATENATE($FK$6," ",GI$9),'-RÅDATA_KVARTAL-'!$A$5:$DS$385,77,FALSE),"")</f>
        <v/>
      </c>
      <c r="GJ64" s="106"/>
      <c r="GK64" s="106"/>
      <c r="GL64" s="156" t="str">
        <f>IF(VLOOKUP(CONCATENATE($GL$6," ",GL$9),'-RÅDATA_KVARTAL-'!$A$5:$DS$385,77,FALSE)&gt;0,VLOOKUP(CONCATENATE($GL$6," ",GL$9),'-RÅDATA_KVARTAL-'!$A$5:$DS$385,77,FALSE),"")</f>
        <v/>
      </c>
      <c r="GM64" s="156"/>
      <c r="GN64" s="156" t="str">
        <f>IF(VLOOKUP(CONCATENATE($GL$6," ",GN$9),'-RÅDATA_KVARTAL-'!$A$5:$DS$385,77,FALSE)&gt;0,VLOOKUP(CONCATENATE($GL$6," ",GN$9),'-RÅDATA_KVARTAL-'!$A$5:$DS$385,77,FALSE),"")</f>
        <v/>
      </c>
      <c r="GO64" s="156"/>
      <c r="GP64" s="156" t="str">
        <f>IF(VLOOKUP(CONCATENATE($GL$6," ",GP$9),'-RÅDATA_KVARTAL-'!$A$5:$DS$385,77,FALSE)&gt;0,VLOOKUP(CONCATENATE($GL$6," ",GP$9),'-RÅDATA_KVARTAL-'!$A$5:$DS$385,77,FALSE),"")</f>
        <v/>
      </c>
      <c r="GQ64" s="156"/>
      <c r="GR64" s="156" t="str">
        <f>IF(VLOOKUP(CONCATENATE($GL$6," ",GR$9),'-RÅDATA_KVARTAL-'!$A$5:$DS$385,77,FALSE)&gt;0,VLOOKUP(CONCATENATE($GL$6," ",GR$9),'-RÅDATA_KVARTAL-'!$A$5:$DS$385,77,FALSE),"")</f>
        <v/>
      </c>
      <c r="GS64" s="156"/>
      <c r="GT64" s="156" t="str">
        <f>IF(VLOOKUP(CONCATENATE($GL$6," ",GT$9),'-RÅDATA_KVARTAL-'!$A$5:$DS$385,77,FALSE)&gt;0,VLOOKUP(CONCATENATE($GL$6," ",GT$9),'-RÅDATA_KVARTAL-'!$A$5:$DS$385,77,FALSE),"")</f>
        <v/>
      </c>
      <c r="GU64" s="156"/>
      <c r="GV64" s="156" t="str">
        <f>IF(VLOOKUP(CONCATENATE($GL$6," ",GV$9),'-RÅDATA_KVARTAL-'!$A$5:$DS$385,77,FALSE)&gt;0,VLOOKUP(CONCATENATE($GL$6," ",GV$9),'-RÅDATA_KVARTAL-'!$A$5:$DS$385,77,FALSE),"")</f>
        <v/>
      </c>
      <c r="GW64" s="156"/>
      <c r="GX64" s="156" t="str">
        <f>IF(VLOOKUP(CONCATENATE($GL$6," ",GX$9),'-RÅDATA_KVARTAL-'!$A$5:$DS$385,77,FALSE)&gt;0,VLOOKUP(CONCATENATE($GL$6," ",GX$9),'-RÅDATA_KVARTAL-'!$A$5:$DS$385,77,FALSE),"")</f>
        <v/>
      </c>
      <c r="GY64" s="156"/>
      <c r="GZ64" s="156" t="str">
        <f>IF(VLOOKUP(CONCATENATE($GL$6," ",GZ$9),'-RÅDATA_KVARTAL-'!$A$5:$DS$385,77,FALSE)&gt;0,VLOOKUP(CONCATENATE($GL$6," ",GZ$9),'-RÅDATA_KVARTAL-'!$A$5:$DS$385,77,FALSE),"")</f>
        <v/>
      </c>
      <c r="HA64" s="156"/>
      <c r="HB64" s="156" t="str">
        <f>IF(VLOOKUP(CONCATENATE($GL$6," ",HB$9),'-RÅDATA_KVARTAL-'!$A$5:$DS$385,77,FALSE)&gt;0,VLOOKUP(CONCATENATE($GL$6," ",HB$9),'-RÅDATA_KVARTAL-'!$A$5:$DS$385,77,FALSE),"")</f>
        <v/>
      </c>
      <c r="HC64" s="225"/>
      <c r="HD64" s="156" t="str">
        <f>IF(VLOOKUP(CONCATENATE($GL$6," ",HD$9),'-RÅDATA_KVARTAL-'!$A$5:$DS$385,77,FALSE)&gt;0,VLOOKUP(CONCATENATE($GL$6," ",HD$9),'-RÅDATA_KVARTAL-'!$A$5:$DS$385,77,FALSE),"")</f>
        <v/>
      </c>
      <c r="HE64" s="156"/>
      <c r="HF64" s="156" t="str">
        <f>IF(VLOOKUP(CONCATENATE($GL$6," ",HF$9),'-RÅDATA_KVARTAL-'!$A$5:$DS$385,77,FALSE)&gt;0,VLOOKUP(CONCATENATE($GL$6," ",HF$9),'-RÅDATA_KVARTAL-'!$A$5:$DS$385,77,FALSE),"")</f>
        <v/>
      </c>
      <c r="HG64" s="156"/>
      <c r="HH64" s="156" t="str">
        <f>IF(VLOOKUP(CONCATENATE($GL$6," ",HH$9),'-RÅDATA_KVARTAL-'!$A$5:$DS$385,77,FALSE)&gt;0,VLOOKUP(CONCATENATE($GL$6," ",HH$9),'-RÅDATA_KVARTAL-'!$A$5:$DS$385,77,FALSE),"")</f>
        <v/>
      </c>
      <c r="HI64" s="156"/>
      <c r="HJ64" s="156" t="str">
        <f>IF(VLOOKUP(CONCATENATE($GL$6," ",HJ$9),'-RÅDATA_KVARTAL-'!$A$5:$DS$385,77,FALSE)&gt;0,VLOOKUP(CONCATENATE($GL$6," ",HJ$9),'-RÅDATA_KVARTAL-'!$A$5:$DS$385,77,FALSE),"")</f>
        <v/>
      </c>
      <c r="HK64" s="106"/>
      <c r="HL64" s="106"/>
      <c r="HM64" s="92" t="s">
        <v>470</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62</v>
      </c>
      <c r="E66" s="37">
        <f>IF(VLOOKUP(CONCATENATE($E$6," ",E$9),'-RÅDATA_KVARTAL-'!$A$5:$DS$385,81,FALSE)&gt;0,VLOOKUP(CONCATENATE($E$6," ",E$9),'-RÅDATA_KVARTAL-'!$A$5:$DS$385,81,FALSE),"")</f>
        <v>36791</v>
      </c>
      <c r="F66" s="37"/>
      <c r="G66" s="37">
        <f>IF(VLOOKUP(CONCATENATE($E$6," ",G$9),'-RÅDATA_KVARTAL-'!$A$5:$DS$385,81,FALSE)&gt;0,VLOOKUP(CONCATENATE($E$6," ",G$9),'-RÅDATA_KVARTAL-'!$A$5:$DS$385,81,FALSE),"")</f>
        <v>33738</v>
      </c>
      <c r="H66" s="37"/>
      <c r="I66" s="37">
        <f>IF(VLOOKUP(CONCATENATE($E$6," ",I$9),'-RÅDATA_KVARTAL-'!$A$5:$DS$385,81,FALSE)&gt;0,VLOOKUP(CONCATENATE($E$6," ",I$9),'-RÅDATA_KVARTAL-'!$A$5:$DS$385,81,FALSE),"")</f>
        <v>36423</v>
      </c>
      <c r="J66" s="37"/>
      <c r="K66" s="37">
        <f>IF(VLOOKUP(CONCATENATE($E$6," ",K$9),'-RÅDATA_KVARTAL-'!$A$5:$DS$385,81,FALSE)&gt;0,VLOOKUP(CONCATENATE($E$6," ",K$9),'-RÅDATA_KVARTAL-'!$A$5:$DS$385,81,FALSE),"")</f>
        <v>36169</v>
      </c>
      <c r="L66" s="37"/>
      <c r="M66" s="37">
        <f>IF(VLOOKUP(CONCATENATE($E$6," ",M$9),'-RÅDATA_KVARTAL-'!$A$5:$DS$385,81,FALSE)&gt;0,VLOOKUP(CONCATENATE($E$6," ",M$9),'-RÅDATA_KVARTAL-'!$A$5:$DS$385,81,FALSE),"")</f>
        <v>37187</v>
      </c>
      <c r="N66" s="37"/>
      <c r="O66" s="37">
        <f>IF(VLOOKUP(CONCATENATE($E$6," ",O$9),'-RÅDATA_KVARTAL-'!$A$5:$DS$385,81,FALSE)&gt;0,VLOOKUP(CONCATENATE($E$6," ",O$9),'-RÅDATA_KVARTAL-'!$A$5:$DS$385,81,FALSE),"")</f>
        <v>34886</v>
      </c>
      <c r="P66" s="37"/>
      <c r="Q66" s="37">
        <f>IF(VLOOKUP(CONCATENATE($E$6," ",Q$9),'-RÅDATA_KVARTAL-'!$A$5:$DS$385,81,FALSE)&gt;0,VLOOKUP(CONCATENATE($E$6," ",Q$9),'-RÅDATA_KVARTAL-'!$A$5:$DS$385,81,FALSE),"")</f>
        <v>34147</v>
      </c>
      <c r="R66" s="37"/>
      <c r="S66" s="37">
        <f>IF(VLOOKUP(CONCATENATE($E$6," ",S$9),'-RÅDATA_KVARTAL-'!$A$5:$DS$385,81,FALSE)&gt;0,VLOOKUP(CONCATENATE($E$6," ",S$9),'-RÅDATA_KVARTAL-'!$A$5:$DS$385,81,FALSE),"")</f>
        <v>36904</v>
      </c>
      <c r="T66" s="37"/>
      <c r="U66" s="37">
        <f>IF(VLOOKUP(CONCATENATE($E$6," ",U$9),'-RÅDATA_KVARTAL-'!$A$5:$DS$385,81,FALSE)&gt;0,VLOOKUP(CONCATENATE($E$6," ",U$9),'-RÅDATA_KVARTAL-'!$A$5:$DS$385,81,FALSE),"")</f>
        <v>36714</v>
      </c>
      <c r="V66" s="37"/>
      <c r="W66" s="37">
        <f>IF(VLOOKUP(CONCATENATE($E$6," ",W$9),'-RÅDATA_KVARTAL-'!$A$5:$DS$385,81,FALSE)&gt;0,VLOOKUP(CONCATENATE($E$6," ",W$9),'-RÅDATA_KVARTAL-'!$A$5:$DS$385,81,FALSE),"")</f>
        <v>37846</v>
      </c>
      <c r="X66" s="37"/>
      <c r="Y66" s="37">
        <f>IF(VLOOKUP(CONCATENATE($E$6," ",Y$9),'-RÅDATA_KVARTAL-'!$A$5:$DS$385,81,FALSE)&gt;0,VLOOKUP(CONCATENATE($E$6," ",Y$9),'-RÅDATA_KVARTAL-'!$A$5:$DS$385,81,FALSE),"")</f>
        <v>36948</v>
      </c>
      <c r="Z66" s="37"/>
      <c r="AA66" s="37">
        <f>IF(VLOOKUP(CONCATENATE($E$6," ",AA$9),'-RÅDATA_KVARTAL-'!$A$5:$DS$385,81,FALSE)&gt;0,VLOOKUP(CONCATENATE($E$6," ",AA$9),'-RÅDATA_KVARTAL-'!$A$5:$DS$385,81,FALSE),"")</f>
        <v>36846</v>
      </c>
      <c r="AB66" s="37"/>
      <c r="AC66" s="37">
        <f>IF(VLOOKUP(CONCATENATE($E$6," ",AC$9),'-RÅDATA_KVARTAL-'!$A$5:$DS$385,81,FALSE)&gt;0,VLOOKUP(CONCATENATE($E$6," ",AC$9),'-RÅDATA_KVARTAL-'!$A$5:$DS$385,81,FALSE),"")</f>
        <v>434599</v>
      </c>
      <c r="AD66" s="158"/>
      <c r="AE66" s="275"/>
      <c r="AF66" s="37">
        <f>IF(VLOOKUP(CONCATENATE($AF$6," ",AF$9),'-RÅDATA_KVARTAL-'!$A$5:$DS$385,81,FALSE)&gt;0,VLOOKUP(CONCATENATE($AF$6," ",AF$9),'-RÅDATA_KVARTAL-'!$A$5:$DS$385,81,FALSE),"")</f>
        <v>39460</v>
      </c>
      <c r="AG66" s="37"/>
      <c r="AH66" s="37">
        <f>IF(VLOOKUP(CONCATENATE($AF$6," ",AH$9),'-RÅDATA_KVARTAL-'!$A$5:$DS$385,81,FALSE)&gt;0,VLOOKUP(CONCATENATE($AF$6," ",AH$9),'-RÅDATA_KVARTAL-'!$A$5:$DS$385,81,FALSE),"")</f>
        <v>36740</v>
      </c>
      <c r="AI66" s="37"/>
      <c r="AJ66" s="37">
        <f>IF(VLOOKUP(CONCATENATE($AF$6," ",AJ$9),'-RÅDATA_KVARTAL-'!$A$5:$DS$385,81,FALSE)&gt;0,VLOOKUP(CONCATENATE($AF$6," ",AJ$9),'-RÅDATA_KVARTAL-'!$A$5:$DS$385,81,FALSE),"")</f>
        <v>40626</v>
      </c>
      <c r="AK66" s="37"/>
      <c r="AL66" s="37">
        <f>IF(VLOOKUP(CONCATENATE($AF$6," ",AL$9),'-RÅDATA_KVARTAL-'!$A$5:$DS$385,81,FALSE)&gt;0,VLOOKUP(CONCATENATE($AF$6," ",AL$9),'-RÅDATA_KVARTAL-'!$A$5:$DS$385,81,FALSE),"")</f>
        <v>38516</v>
      </c>
      <c r="AM66" s="37"/>
      <c r="AN66" s="37">
        <f>IF(VLOOKUP(CONCATENATE($AF$6," ",AN$9),'-RÅDATA_KVARTAL-'!$A$5:$DS$385,81,FALSE)&gt;0,VLOOKUP(CONCATENATE($AF$6," ",AN$9),'-RÅDATA_KVARTAL-'!$A$5:$DS$385,81,FALSE),"")</f>
        <v>39533</v>
      </c>
      <c r="AO66" s="37"/>
      <c r="AP66" s="37">
        <f>IF(VLOOKUP(CONCATENATE($AF$6," ",AP$9),'-RÅDATA_KVARTAL-'!$A$5:$DS$385,81,FALSE)&gt;0,VLOOKUP(CONCATENATE($AF$6," ",AP$9),'-RÅDATA_KVARTAL-'!$A$5:$DS$385,81,FALSE),"")</f>
        <v>37268</v>
      </c>
      <c r="AQ66" s="37"/>
      <c r="AR66" s="37">
        <f>IF(VLOOKUP(CONCATENATE($AF$6," ",AR$9),'-RÅDATA_KVARTAL-'!$A$5:$DS$385,81,FALSE)&gt;0,VLOOKUP(CONCATENATE($AF$6," ",AR$9),'-RÅDATA_KVARTAL-'!$A$5:$DS$385,81,FALSE),"")</f>
        <v>35923</v>
      </c>
      <c r="AS66" s="37"/>
      <c r="AT66" s="37">
        <f>IF(VLOOKUP(CONCATENATE($AF$6," ",AT$9),'-RÅDATA_KVARTAL-'!$A$5:$DS$385,81,FALSE)&gt;0,VLOOKUP(CONCATENATE($AF$6," ",AT$9),'-RÅDATA_KVARTAL-'!$A$5:$DS$385,81,FALSE),"")</f>
        <v>38104</v>
      </c>
      <c r="AU66" s="37"/>
      <c r="AV66" s="37">
        <f>IF(VLOOKUP(CONCATENATE($AF$6," ",AV$9),'-RÅDATA_KVARTAL-'!$A$5:$DS$385,81,FALSE)&gt;0,VLOOKUP(CONCATENATE($AF$6," ",AV$9),'-RÅDATA_KVARTAL-'!$A$5:$DS$385,81,FALSE),"")</f>
        <v>39860</v>
      </c>
      <c r="AW66" s="37"/>
      <c r="AX66" s="37">
        <f>IF(VLOOKUP(CONCATENATE($AF$6," ",AX$9),'-RÅDATA_KVARTAL-'!$A$5:$DS$385,81,FALSE)&gt;0,VLOOKUP(CONCATENATE($AF$6," ",AX$9),'-RÅDATA_KVARTAL-'!$A$5:$DS$385,81,FALSE),"")</f>
        <v>41384</v>
      </c>
      <c r="AY66" s="37"/>
      <c r="AZ66" s="37">
        <f>IF(VLOOKUP(CONCATENATE($AF$6," ",AZ$9),'-RÅDATA_KVARTAL-'!$A$5:$DS$385,81,FALSE)&gt;0,VLOOKUP(CONCATENATE($AF$6," ",AZ$9),'-RÅDATA_KVARTAL-'!$A$5:$DS$385,81,FALSE),"")</f>
        <v>38785</v>
      </c>
      <c r="BA66" s="37"/>
      <c r="BB66" s="37">
        <f>IF(VLOOKUP(CONCATENATE($AF$6," ",BB$9),'-RÅDATA_KVARTAL-'!$A$5:$DS$385,81,FALSE)&gt;0,VLOOKUP(CONCATENATE($AF$6," ",BB$9),'-RÅDATA_KVARTAL-'!$A$5:$DS$385,81,FALSE),"")</f>
        <v>39673</v>
      </c>
      <c r="BC66" s="37"/>
      <c r="BD66" s="37">
        <f>IF(VLOOKUP(CONCATENATE($AF$6," ",BD$9),'-RÅDATA_KVARTAL-'!$A$5:$DS$385,81,FALSE)&gt;0,VLOOKUP(CONCATENATE($AF$6," ",BD$9),'-RÅDATA_KVARTAL-'!$A$5:$DS$385,81,FALSE),"")</f>
        <v>465872</v>
      </c>
      <c r="BE66" s="158"/>
      <c r="BF66" s="275"/>
      <c r="BG66" s="37">
        <f>IF(VLOOKUP(CONCATENATE($BG$6," ",BG$9),'-RÅDATA_KVARTAL-'!$A$5:$DS$385,81,FALSE)&gt;0,VLOOKUP(CONCATENATE($BG$6," ",BG$9),'-RÅDATA_KVARTAL-'!$A$5:$DS$385,81,FALSE),"")</f>
        <v>40442</v>
      </c>
      <c r="BH66" s="37"/>
      <c r="BI66" s="37">
        <f>IF(VLOOKUP(CONCATENATE($BG$6," ",BI$9),'-RÅDATA_KVARTAL-'!$A$5:$DS$385,81,FALSE)&gt;0,VLOOKUP(CONCATENATE($BG$6," ",BI$9),'-RÅDATA_KVARTAL-'!$A$5:$DS$385,81,FALSE),"")</f>
        <v>37295</v>
      </c>
      <c r="BJ66" s="37"/>
      <c r="BK66" s="37">
        <f>IF(VLOOKUP(CONCATENATE($BG$6," ",BK$9),'-RÅDATA_KVARTAL-'!$A$5:$DS$385,81,FALSE)&gt;0,VLOOKUP(CONCATENATE($BG$6," ",BK$9),'-RÅDATA_KVARTAL-'!$A$5:$DS$385,81,FALSE),"")</f>
        <v>40973</v>
      </c>
      <c r="BL66" s="37"/>
      <c r="BM66" s="37">
        <f>IF(VLOOKUP(CONCATENATE($BG$6," ",BM$9),'-RÅDATA_KVARTAL-'!$A$5:$DS$385,81,FALSE)&gt;0,VLOOKUP(CONCATENATE($BG$6," ",BM$9),'-RÅDATA_KVARTAL-'!$A$5:$DS$385,81,FALSE),"")</f>
        <v>38261</v>
      </c>
      <c r="BN66" s="37"/>
      <c r="BO66" s="37">
        <f>IF(VLOOKUP(CONCATENATE($BG$6," ",BO$9),'-RÅDATA_KVARTAL-'!$A$5:$DS$385,81,FALSE)&gt;0,VLOOKUP(CONCATENATE($BG$6," ",BO$9),'-RÅDATA_KVARTAL-'!$A$5:$DS$385,81,FALSE),"")</f>
        <v>40111</v>
      </c>
      <c r="BP66" s="37"/>
      <c r="BQ66" s="37">
        <f>IF(VLOOKUP(CONCATENATE($BG$6," ",BQ$9),'-RÅDATA_KVARTAL-'!$A$5:$DS$385,81,FALSE)&gt;0,VLOOKUP(CONCATENATE($BG$6," ",BQ$9),'-RÅDATA_KVARTAL-'!$A$5:$DS$385,81,FALSE),"")</f>
        <v>38600</v>
      </c>
      <c r="BR66" s="37"/>
      <c r="BS66" s="37">
        <f>IF(VLOOKUP(CONCATENATE($BG$6," ",BS$9),'-RÅDATA_KVARTAL-'!$A$5:$DS$385,81,FALSE)&gt;0,VLOOKUP(CONCATENATE($BG$6," ",BS$9),'-RÅDATA_KVARTAL-'!$A$5:$DS$385,81,FALSE),"")</f>
        <v>37058</v>
      </c>
      <c r="BT66" s="37"/>
      <c r="BU66" s="37">
        <f>IF(VLOOKUP(CONCATENATE($BG$6," ",BU$9),'-RÅDATA_KVARTAL-'!$A$5:$DS$385,81,FALSE)&gt;0,VLOOKUP(CONCATENATE($BG$6," ",BU$9),'-RÅDATA_KVARTAL-'!$A$5:$DS$385,81,FALSE),"")</f>
        <v>38648</v>
      </c>
      <c r="BV66" s="37"/>
      <c r="BW66" s="37">
        <f>IF(VLOOKUP(CONCATENATE($BG$6," ",BW$9),'-RÅDATA_KVARTAL-'!$A$5:$DS$385,81,FALSE)&gt;0,VLOOKUP(CONCATENATE($BG$6," ",BW$9),'-RÅDATA_KVARTAL-'!$A$5:$DS$385,81,FALSE),"")</f>
        <v>39930</v>
      </c>
      <c r="BX66" s="37"/>
      <c r="BY66" s="37">
        <f>IF(VLOOKUP(CONCATENATE($BG$6," ",BY$9),'-RÅDATA_KVARTAL-'!$A$5:$DS$385,81,FALSE)&gt;0,VLOOKUP(CONCATENATE($BG$6," ",BY$9),'-RÅDATA_KVARTAL-'!$A$5:$DS$385,81,FALSE),"")</f>
        <v>40139</v>
      </c>
      <c r="BZ66" s="37"/>
      <c r="CA66" s="37">
        <f>IF(VLOOKUP(CONCATENATE($BG$6," ",CA$9),'-RÅDATA_KVARTAL-'!$A$5:$DS$385,81,FALSE)&gt;0,VLOOKUP(CONCATENATE($BG$6," ",CA$9),'-RÅDATA_KVARTAL-'!$A$5:$DS$385,81,FALSE),"")</f>
        <v>38534</v>
      </c>
      <c r="CB66" s="37"/>
      <c r="CC66" s="37">
        <f>IF(VLOOKUP(CONCATENATE($BG$6," ",CC$9),'-RÅDATA_KVARTAL-'!$A$5:$DS$385,81,FALSE)&gt;0,VLOOKUP(CONCATENATE($BG$6," ",CC$9),'-RÅDATA_KVARTAL-'!$A$5:$DS$385,81,FALSE),"")</f>
        <v>40031</v>
      </c>
      <c r="CD66" s="37"/>
      <c r="CE66" s="37">
        <f>IF(VLOOKUP(CONCATENATE($BG$6," ",CE$9),'-RÅDATA_KVARTAL-'!$A$5:$DS$385,81,FALSE)&gt;0,VLOOKUP(CONCATENATE($BG$6," ",CE$9),'-RÅDATA_KVARTAL-'!$A$5:$DS$385,81,FALSE),"")</f>
        <v>470022</v>
      </c>
      <c r="CF66" s="147"/>
      <c r="CG66" s="275"/>
      <c r="CH66" s="37">
        <f>IF(VLOOKUP(CONCATENATE($CH$6," ",CH$9),'-RÅDATA_KVARTAL-'!$A$5:$DS$385,81,FALSE)&gt;0,VLOOKUP(CONCATENATE($CH$6," ",CH$9),'-RÅDATA_KVARTAL-'!$A$5:$DS$385,81,FALSE),"")</f>
        <v>40004</v>
      </c>
      <c r="CI66" s="37"/>
      <c r="CJ66" s="37">
        <f>IF(VLOOKUP(CONCATENATE($CH$6," ",CJ$9),'-RÅDATA_KVARTAL-'!$A$5:$DS$385,81,FALSE)&gt;0,VLOOKUP(CONCATENATE($CH$6," ",CJ$9),'-RÅDATA_KVARTAL-'!$A$5:$DS$385,81,FALSE),"")</f>
        <v>38275</v>
      </c>
      <c r="CK66" s="37"/>
      <c r="CL66" s="37">
        <f>IF(VLOOKUP(CONCATENATE($CH$6," ",CL$9),'-RÅDATA_KVARTAL-'!$A$5:$DS$385,81,FALSE)&gt;0,VLOOKUP(CONCATENATE($CH$6," ",CL$9),'-RÅDATA_KVARTAL-'!$A$5:$DS$385,81,FALSE),"")</f>
        <v>40564</v>
      </c>
      <c r="CM66" s="37"/>
      <c r="CN66" s="37">
        <f>IF(VLOOKUP(CONCATENATE($CH$6," ",CN$9),'-RÅDATA_KVARTAL-'!$A$5:$DS$385,81,FALSE)&gt;0,VLOOKUP(CONCATENATE($CH$6," ",CN$9),'-RÅDATA_KVARTAL-'!$A$5:$DS$385,81,FALSE),"")</f>
        <v>39939</v>
      </c>
      <c r="CO66" s="37"/>
      <c r="CP66" s="37">
        <f>IF(VLOOKUP(CONCATENATE($CH$6," ",CP$9),'-RÅDATA_KVARTAL-'!$A$5:$DS$385,81,FALSE)&gt;0,VLOOKUP(CONCATENATE($CH$6," ",CP$9),'-RÅDATA_KVARTAL-'!$A$5:$DS$385,81,FALSE),"")</f>
        <v>40831</v>
      </c>
      <c r="CQ66" s="37"/>
      <c r="CR66" s="37">
        <f>IF(VLOOKUP(CONCATENATE($CH$6," ",CR$9),'-RÅDATA_KVARTAL-'!$A$5:$DS$385,81,FALSE)&gt;0,VLOOKUP(CONCATENATE($CH$6," ",CR$9),'-RÅDATA_KVARTAL-'!$A$5:$DS$385,81,FALSE),"")</f>
        <v>38547</v>
      </c>
      <c r="CS66" s="37"/>
      <c r="CT66" s="37">
        <f>IF(VLOOKUP(CONCATENATE($CH$6," ",CT$9),'-RÅDATA_KVARTAL-'!$A$5:$DS$385,81,FALSE)&gt;0,VLOOKUP(CONCATENATE($CH$6," ",CT$9),'-RÅDATA_KVARTAL-'!$A$5:$DS$385,81,FALSE),"")</f>
        <v>36828</v>
      </c>
      <c r="CU66" s="37"/>
      <c r="CV66" s="37">
        <f>IF(VLOOKUP(CONCATENATE($CH$6," ",CV$9),'-RÅDATA_KVARTAL-'!$A$5:$DS$385,81,FALSE)&gt;0,VLOOKUP(CONCATENATE($CH$6," ",CV$9),'-RÅDATA_KVARTAL-'!$A$5:$DS$385,81,FALSE),"")</f>
        <v>39893</v>
      </c>
      <c r="CW66" s="37"/>
      <c r="CX66" s="37">
        <f>IF(VLOOKUP(CONCATENATE($CH$6," ",CX$9),'-RÅDATA_KVARTAL-'!$A$5:$DS$385,81,FALSE)&gt;0,VLOOKUP(CONCATENATE($CH$6," ",CX$9),'-RÅDATA_KVARTAL-'!$A$5:$DS$385,81,FALSE),"")</f>
        <v>40253</v>
      </c>
      <c r="CY66" s="37"/>
      <c r="CZ66" s="37">
        <f>IF(VLOOKUP(CONCATENATE($CH$6," ",CZ$9),'-RÅDATA_KVARTAL-'!$A$5:$DS$385,81,FALSE)&gt;0,VLOOKUP(CONCATENATE($CH$6," ",CZ$9),'-RÅDATA_KVARTAL-'!$A$5:$DS$385,81,FALSE),"")</f>
        <v>40725</v>
      </c>
      <c r="DA66" s="37"/>
      <c r="DB66" s="37">
        <f>IF(VLOOKUP(CONCATENATE($CH$6," ",DB$9),'-RÅDATA_KVARTAL-'!$A$5:$DS$385,81,FALSE)&gt;0,VLOOKUP(CONCATENATE($CH$6," ",DB$9),'-RÅDATA_KVARTAL-'!$A$5:$DS$385,81,FALSE),"")</f>
        <v>38854</v>
      </c>
      <c r="DC66" s="37"/>
      <c r="DD66" s="37">
        <f>IF(VLOOKUP(CONCATENATE($CH$6," ",DD$9),'-RÅDATA_KVARTAL-'!$A$5:$DS$385,81,FALSE)&gt;0,VLOOKUP(CONCATENATE($CH$6," ",DD$9),'-RÅDATA_KVARTAL-'!$A$5:$DS$385,81,FALSE),"")</f>
        <v>40514</v>
      </c>
      <c r="DE66" s="37"/>
      <c r="DF66" s="37">
        <f>IF(VLOOKUP(CONCATENATE($CH$6," ",DF$9),'-RÅDATA_KVARTAL-'!$A$5:$DS$385,81,FALSE)&gt;0,VLOOKUP(CONCATENATE($CH$6," ",DF$9),'-RÅDATA_KVARTAL-'!$A$5:$DS$385,81,FALSE),"")</f>
        <v>475227</v>
      </c>
      <c r="DG66" s="147"/>
      <c r="DH66" s="275"/>
      <c r="DI66" s="37">
        <f>IF(VLOOKUP(CONCATENATE($DI$6," ",DI$9),'-RÅDATA_KVARTAL-'!$A$5:$DS$385,81,FALSE)&gt;0,VLOOKUP(CONCATENATE($DI$6," ",DI$9),'-RÅDATA_KVARTAL-'!$A$5:$DS$385,81,FALSE),"")</f>
        <v>41114</v>
      </c>
      <c r="DJ66" s="37"/>
      <c r="DK66" s="37">
        <f>IF(VLOOKUP(CONCATENATE($DI$6," ",DK$9),'-RÅDATA_KVARTAL-'!$A$5:$DS$385,81,FALSE)&gt;0,VLOOKUP(CONCATENATE($DI$6," ",DK$9),'-RÅDATA_KVARTAL-'!$A$5:$DS$385,81,FALSE),"")</f>
        <v>37954</v>
      </c>
      <c r="DL66" s="37"/>
      <c r="DM66" s="37">
        <f>IF(VLOOKUP(CONCATENATE($DI$6," ",DM$9),'-RÅDATA_KVARTAL-'!$A$5:$DS$385,81,FALSE)&gt;0,VLOOKUP(CONCATENATE($DI$6," ",DM$9),'-RÅDATA_KVARTAL-'!$A$5:$DS$385,81,FALSE),"")</f>
        <v>42257</v>
      </c>
      <c r="DN66" s="37"/>
      <c r="DO66" s="37">
        <f>IF(VLOOKUP(CONCATENATE($DI$6," ",DO$9),'-RÅDATA_KVARTAL-'!$A$5:$DS$385,81,FALSE)&gt;0,VLOOKUP(CONCATENATE($DI$6," ",DO$9),'-RÅDATA_KVARTAL-'!$A$5:$DS$385,81,FALSE),"")</f>
        <v>39237</v>
      </c>
      <c r="DP66" s="37"/>
      <c r="DQ66" s="37">
        <f>IF(VLOOKUP(CONCATENATE($DI$6," ",DQ$9),'-RÅDATA_KVARTAL-'!$A$5:$DS$385,81,FALSE)&gt;0,VLOOKUP(CONCATENATE($DI$6," ",DQ$9),'-RÅDATA_KVARTAL-'!$A$5:$DS$385,81,FALSE),"")</f>
        <v>41267</v>
      </c>
      <c r="DR66" s="37"/>
      <c r="DS66" s="37">
        <f>IF(VLOOKUP(CONCATENATE($DI$6," ",DS$9),'-RÅDATA_KVARTAL-'!$A$5:$DS$385,81,FALSE)&gt;0,VLOOKUP(CONCATENATE($DI$6," ",DS$9),'-RÅDATA_KVARTAL-'!$A$5:$DS$385,81,FALSE),"")</f>
        <v>39618</v>
      </c>
      <c r="DT66" s="37"/>
      <c r="DU66" s="37" t="str">
        <f>IF(VLOOKUP(CONCATENATE($DI$6," ",DU$9),'-RÅDATA_KVARTAL-'!$A$5:$DS$385,81,FALSE)&gt;0,VLOOKUP(CONCATENATE($DI$6," ",DU$9),'-RÅDATA_KVARTAL-'!$A$5:$DS$385,81,FALSE),"")</f>
        <v/>
      </c>
      <c r="DV66" s="37"/>
      <c r="DW66" s="37" t="str">
        <f>IF(VLOOKUP(CONCATENATE($DI$6," ",DW$9),'-RÅDATA_KVARTAL-'!$A$5:$DS$385,81,FALSE)&gt;0,VLOOKUP(CONCATENATE($DI$6," ",DW$9),'-RÅDATA_KVARTAL-'!$A$5:$DS$385,81,FALSE),"")</f>
        <v/>
      </c>
      <c r="DX66" s="37"/>
      <c r="DY66" s="37" t="str">
        <f>IF(VLOOKUP(CONCATENATE($DI$6," ",DY$9),'-RÅDATA_KVARTAL-'!$A$5:$DS$385,81,FALSE)&gt;0,VLOOKUP(CONCATENATE($DI$6," ",DY$9),'-RÅDATA_KVARTAL-'!$A$5:$DS$385,81,FALSE),"")</f>
        <v/>
      </c>
      <c r="DZ66" s="37"/>
      <c r="EA66" s="37" t="str">
        <f>IF(VLOOKUP(CONCATENATE($DI$6," ",EA$9),'-RÅDATA_KVARTAL-'!$A$5:$DS$385,81,FALSE)&gt;0,VLOOKUP(CONCATENATE($DI$6," ",EA$9),'-RÅDATA_KVARTAL-'!$A$5:$DS$385,81,FALSE),"")</f>
        <v/>
      </c>
      <c r="EB66" s="37"/>
      <c r="EC66" s="37" t="str">
        <f>IF(VLOOKUP(CONCATENATE($DI$6," ",EC$9),'-RÅDATA_KVARTAL-'!$A$5:$DS$385,81,FALSE)&gt;0,VLOOKUP(CONCATENATE($DI$6," ",EC$9),'-RÅDATA_KVARTAL-'!$A$5:$DS$385,81,FALSE),"")</f>
        <v/>
      </c>
      <c r="ED66" s="37"/>
      <c r="EE66" s="37" t="str">
        <f>IF(VLOOKUP(CONCATENATE($DI$6," ",EE$9),'-RÅDATA_KVARTAL-'!$A$5:$DS$385,81,FALSE)&gt;0,VLOOKUP(CONCATENATE($DI$6," ",EE$9),'-RÅDATA_KVARTAL-'!$A$5:$DS$385,81,FALSE),"")</f>
        <v/>
      </c>
      <c r="EF66" s="37"/>
      <c r="EG66" s="37">
        <f>IF(VLOOKUP(CONCATENATE($DI$6," ",EG$9),'-RÅDATA_KVARTAL-'!$A$5:$DS$385,81,FALSE)&gt;0,VLOOKUP(CONCATENATE($DI$6," ",EG$9),'-RÅDATA_KVARTAL-'!$A$5:$DS$385,81,FALSE),"")</f>
        <v>241447</v>
      </c>
      <c r="EH66" s="147"/>
      <c r="EI66" s="275"/>
      <c r="EJ66" s="37" t="str">
        <f>IF(VLOOKUP(CONCATENATE($EJ$6," ",EJ$9),'-RÅDATA_KVARTAL-'!$A$5:$DS$385,81,FALSE)&gt;0,VLOOKUP(CONCATENATE($EJ$6," ",EJ$9),'-RÅDATA_KVARTAL-'!$A$5:$DS$385,81,FALSE),"")</f>
        <v/>
      </c>
      <c r="EK66" s="37"/>
      <c r="EL66" s="37" t="str">
        <f>IF(VLOOKUP(CONCATENATE($EJ$6," ",EL$9),'-RÅDATA_KVARTAL-'!$A$5:$DS$385,81,FALSE)&gt;0,VLOOKUP(CONCATENATE($EJ$6," ",EL$9),'-RÅDATA_KVARTAL-'!$A$5:$DS$385,81,FALSE),"")</f>
        <v/>
      </c>
      <c r="EM66" s="37"/>
      <c r="EN66" s="37" t="str">
        <f>IF(VLOOKUP(CONCATENATE($EJ$6," ",EN$9),'-RÅDATA_KVARTAL-'!$A$5:$DS$385,81,FALSE)&gt;0,VLOOKUP(CONCATENATE($EJ$6," ",EN$9),'-RÅDATA_KVARTAL-'!$A$5:$DS$385,81,FALSE),"")</f>
        <v/>
      </c>
      <c r="EO66" s="37"/>
      <c r="EP66" s="37" t="str">
        <f>IF(VLOOKUP(CONCATENATE($EJ$6," ",EP$9),'-RÅDATA_KVARTAL-'!$A$5:$DS$385,81,FALSE)&gt;0,VLOOKUP(CONCATENATE($EJ$6," ",EP$9),'-RÅDATA_KVARTAL-'!$A$5:$DS$385,81,FALSE),"")</f>
        <v/>
      </c>
      <c r="EQ66" s="37"/>
      <c r="ER66" s="37" t="str">
        <f>IF(VLOOKUP(CONCATENATE($EJ$6," ",ER$9),'-RÅDATA_KVARTAL-'!$A$5:$DS$385,81,FALSE)&gt;0,VLOOKUP(CONCATENATE($EJ$6," ",ER$9),'-RÅDATA_KVARTAL-'!$A$5:$DS$385,81,FALSE),"")</f>
        <v/>
      </c>
      <c r="ES66" s="37"/>
      <c r="ET66" s="37" t="str">
        <f>IF(VLOOKUP(CONCATENATE($EJ$6," ",ET$9),'-RÅDATA_KVARTAL-'!$A$5:$DS$385,81,FALSE)&gt;0,VLOOKUP(CONCATENATE($EJ$6," ",ET$9),'-RÅDATA_KVARTAL-'!$A$5:$DS$385,81,FALSE),"")</f>
        <v/>
      </c>
      <c r="EU66" s="37"/>
      <c r="EV66" s="37" t="str">
        <f>IF(VLOOKUP(CONCATENATE($EJ$6," ",EV$9),'-RÅDATA_KVARTAL-'!$A$5:$DS$385,81,FALSE)&gt;0,VLOOKUP(CONCATENATE($EJ$6," ",EV$9),'-RÅDATA_KVARTAL-'!$A$5:$DS$385,81,FALSE),"")</f>
        <v/>
      </c>
      <c r="EW66" s="37"/>
      <c r="EX66" s="37" t="str">
        <f>IF(VLOOKUP(CONCATENATE($EJ$6," ",EX$9),'-RÅDATA_KVARTAL-'!$A$5:$DS$385,81,FALSE)&gt;0,VLOOKUP(CONCATENATE($EJ$6," ",EX$9),'-RÅDATA_KVARTAL-'!$A$5:$DS$385,81,FALSE),"")</f>
        <v/>
      </c>
      <c r="EY66" s="37"/>
      <c r="EZ66" s="37" t="str">
        <f>IF(VLOOKUP(CONCATENATE($EJ$6," ",EZ$9),'-RÅDATA_KVARTAL-'!$A$5:$DS$385,81,FALSE)&gt;0,VLOOKUP(CONCATENATE($EJ$6," ",EZ$9),'-RÅDATA_KVARTAL-'!$A$5:$DS$385,81,FALSE),"")</f>
        <v/>
      </c>
      <c r="FA66" s="37"/>
      <c r="FB66" s="37" t="str">
        <f>IF(VLOOKUP(CONCATENATE($EJ$6," ",FB$9),'-RÅDATA_KVARTAL-'!$A$5:$DS$385,81,FALSE)&gt;0,VLOOKUP(CONCATENATE($EJ$6," ",FB$9),'-RÅDATA_KVARTAL-'!$A$5:$DS$385,81,FALSE),"")</f>
        <v/>
      </c>
      <c r="FC66" s="37"/>
      <c r="FD66" s="37" t="str">
        <f>IF(VLOOKUP(CONCATENATE($EJ$6," ",FD$9),'-RÅDATA_KVARTAL-'!$A$5:$DS$385,81,FALSE)&gt;0,VLOOKUP(CONCATENATE($EJ$6," ",FD$9),'-RÅDATA_KVARTAL-'!$A$5:$DS$385,81,FALSE),"")</f>
        <v/>
      </c>
      <c r="FE66" s="37"/>
      <c r="FF66" s="37" t="str">
        <f>IF(VLOOKUP(CONCATENATE($EJ$6," ",FF$9),'-RÅDATA_KVARTAL-'!$A$5:$DS$385,81,FALSE)&gt;0,VLOOKUP(CONCATENATE($EJ$6," ",FF$9),'-RÅDATA_KVARTAL-'!$A$5:$DS$385,81,FALSE),"")</f>
        <v/>
      </c>
      <c r="FG66" s="37"/>
      <c r="FH66" s="37" t="str">
        <f>IF(VLOOKUP(CONCATENATE($EJ$6," ",FH$9),'-RÅDATA_KVARTAL-'!$A$5:$DS$385,81,FALSE)&gt;0,VLOOKUP(CONCATENATE($EJ$6," ",FH$9),'-RÅDATA_KVARTAL-'!$A$5:$DS$385,81,FALSE),"")</f>
        <v/>
      </c>
      <c r="FI66" s="147"/>
      <c r="FJ66" s="275"/>
      <c r="FK66" s="37" t="str">
        <f>IF(VLOOKUP(CONCATENATE($FK$6," ",FK$9),'-RÅDATA_KVARTAL-'!$A$5:$DS$385,81,FALSE)&gt;0,VLOOKUP(CONCATENATE($FK$6," ",FK$9),'-RÅDATA_KVARTAL-'!$A$5:$DS$385,81,FALSE),"")</f>
        <v/>
      </c>
      <c r="FL66" s="37"/>
      <c r="FM66" s="37" t="str">
        <f>IF(VLOOKUP(CONCATENATE($FK$6," ",FM$9),'-RÅDATA_KVARTAL-'!$A$5:$DS$385,81,FALSE)&gt;0,VLOOKUP(CONCATENATE($FK$6," ",FM$9),'-RÅDATA_KVARTAL-'!$A$5:$DS$385,81,FALSE),"")</f>
        <v/>
      </c>
      <c r="FN66" s="37"/>
      <c r="FO66" s="37" t="str">
        <f>IF(VLOOKUP(CONCATENATE($FK$6," ",FO$9),'-RÅDATA_KVARTAL-'!$A$5:$DS$385,81,FALSE)&gt;0,VLOOKUP(CONCATENATE($FK$6," ",FO$9),'-RÅDATA_KVARTAL-'!$A$5:$DS$385,81,FALSE),"")</f>
        <v/>
      </c>
      <c r="FP66" s="37"/>
      <c r="FQ66" s="37" t="str">
        <f>IF(VLOOKUP(CONCATENATE($FK$6," ",FQ$9),'-RÅDATA_KVARTAL-'!$A$5:$DS$385,81,FALSE)&gt;0,VLOOKUP(CONCATENATE($FK$6," ",FQ$9),'-RÅDATA_KVARTAL-'!$A$5:$DS$385,81,FALSE),"")</f>
        <v/>
      </c>
      <c r="FR66" s="37"/>
      <c r="FS66" s="37" t="str">
        <f>IF(VLOOKUP(CONCATENATE($FK$6," ",FS$9),'-RÅDATA_KVARTAL-'!$A$5:$DS$385,81,FALSE)&gt;0,VLOOKUP(CONCATENATE($FK$6," ",FS$9),'-RÅDATA_KVARTAL-'!$A$5:$DS$385,81,FALSE),"")</f>
        <v/>
      </c>
      <c r="FT66" s="37"/>
      <c r="FU66" s="37" t="str">
        <f>IF(VLOOKUP(CONCATENATE($FK$6," ",FU$9),'-RÅDATA_KVARTAL-'!$A$5:$DS$385,81,FALSE)&gt;0,VLOOKUP(CONCATENATE($FK$6," ",FU$9),'-RÅDATA_KVARTAL-'!$A$5:$DS$385,81,FALSE),"")</f>
        <v/>
      </c>
      <c r="FV66" s="37"/>
      <c r="FW66" s="37" t="str">
        <f>IF(VLOOKUP(CONCATENATE($FK$6," ",FW$9),'-RÅDATA_KVARTAL-'!$A$5:$DS$385,81,FALSE)&gt;0,VLOOKUP(CONCATENATE($FK$6," ",FW$9),'-RÅDATA_KVARTAL-'!$A$5:$DS$385,81,FALSE),"")</f>
        <v/>
      </c>
      <c r="FX66" s="37"/>
      <c r="FY66" s="37" t="str">
        <f>IF(VLOOKUP(CONCATENATE($FK$6," ",FY$9),'-RÅDATA_KVARTAL-'!$A$5:$DS$385,81,FALSE)&gt;0,VLOOKUP(CONCATENATE($FK$6," ",FY$9),'-RÅDATA_KVARTAL-'!$A$5:$DS$385,81,FALSE),"")</f>
        <v/>
      </c>
      <c r="FZ66" s="37"/>
      <c r="GA66" s="37" t="str">
        <f>IF(VLOOKUP(CONCATENATE($FK$6," ",GA$9),'-RÅDATA_KVARTAL-'!$A$5:$DS$385,81,FALSE)&gt;0,VLOOKUP(CONCATENATE($FK$6," ",GA$9),'-RÅDATA_KVARTAL-'!$A$5:$DS$385,81,FALSE),"")</f>
        <v/>
      </c>
      <c r="GB66" s="37"/>
      <c r="GC66" s="37" t="str">
        <f>IF(VLOOKUP(CONCATENATE($FK$6," ",GC$9),'-RÅDATA_KVARTAL-'!$A$5:$DS$385,81,FALSE)&gt;0,VLOOKUP(CONCATENATE($FK$6," ",GC$9),'-RÅDATA_KVARTAL-'!$A$5:$DS$385,81,FALSE),"")</f>
        <v/>
      </c>
      <c r="GD66" s="37"/>
      <c r="GE66" s="37" t="str">
        <f>IF(VLOOKUP(CONCATENATE($FK$6," ",GE$9),'-RÅDATA_KVARTAL-'!$A$5:$DS$385,81,FALSE)&gt;0,VLOOKUP(CONCATENATE($FK$6," ",GE$9),'-RÅDATA_KVARTAL-'!$A$5:$DS$385,81,FALSE),"")</f>
        <v/>
      </c>
      <c r="GF66" s="37"/>
      <c r="GG66" s="37" t="str">
        <f>IF(VLOOKUP(CONCATENATE($FK$6," ",GG$9),'-RÅDATA_KVARTAL-'!$A$5:$DS$385,81,FALSE)&gt;0,VLOOKUP(CONCATENATE($FK$6," ",GG$9),'-RÅDATA_KVARTAL-'!$A$5:$DS$385,81,FALSE),"")</f>
        <v/>
      </c>
      <c r="GH66" s="37"/>
      <c r="GI66" s="37" t="str">
        <f>IF(VLOOKUP(CONCATENATE($FK$6," ",GI$9),'-RÅDATA_KVARTAL-'!$A$5:$DS$385,81,FALSE)&gt;0,VLOOKUP(CONCATENATE($FK$6," ",GI$9),'-RÅDATA_KVARTAL-'!$A$5:$DS$385,81,FALSE),"")</f>
        <v/>
      </c>
      <c r="GJ66" s="147"/>
      <c r="GK66" s="275"/>
      <c r="GL66" s="37" t="str">
        <f>IF(VLOOKUP(CONCATENATE($GL$6," ",GL$9),'-RÅDATA_KVARTAL-'!$A$5:$DS$385,81,FALSE)&gt;0,VLOOKUP(CONCATENATE($GL$6," ",GL$9),'-RÅDATA_KVARTAL-'!$A$5:$DS$385,81,FALSE),"")</f>
        <v/>
      </c>
      <c r="GM66" s="37"/>
      <c r="GN66" s="37" t="str">
        <f>IF(VLOOKUP(CONCATENATE($GL$6," ",GN$9),'-RÅDATA_KVARTAL-'!$A$5:$DS$385,81,FALSE)&gt;0,VLOOKUP(CONCATENATE($GL$6," ",GN$9),'-RÅDATA_KVARTAL-'!$A$5:$DS$385,81,FALSE),"")</f>
        <v/>
      </c>
      <c r="GO66" s="37"/>
      <c r="GP66" s="37" t="str">
        <f>IF(VLOOKUP(CONCATENATE($GL$6," ",GP$9),'-RÅDATA_KVARTAL-'!$A$5:$DS$385,81,FALSE)&gt;0,VLOOKUP(CONCATENATE($GL$6," ",GP$9),'-RÅDATA_KVARTAL-'!$A$5:$DS$385,81,FALSE),"")</f>
        <v/>
      </c>
      <c r="GQ66" s="37"/>
      <c r="GR66" s="37" t="str">
        <f>IF(VLOOKUP(CONCATENATE($GL$6," ",GR$9),'-RÅDATA_KVARTAL-'!$A$5:$DS$385,81,FALSE)&gt;0,VLOOKUP(CONCATENATE($GL$6," ",GR$9),'-RÅDATA_KVARTAL-'!$A$5:$DS$385,81,FALSE),"")</f>
        <v/>
      </c>
      <c r="GS66" s="37"/>
      <c r="GT66" s="37" t="str">
        <f>IF(VLOOKUP(CONCATENATE($GL$6," ",GT$9),'-RÅDATA_KVARTAL-'!$A$5:$DS$385,81,FALSE)&gt;0,VLOOKUP(CONCATENATE($GL$6," ",GT$9),'-RÅDATA_KVARTAL-'!$A$5:$DS$385,81,FALSE),"")</f>
        <v/>
      </c>
      <c r="GU66" s="37"/>
      <c r="GV66" s="37" t="str">
        <f>IF(VLOOKUP(CONCATENATE($GL$6," ",GV$9),'-RÅDATA_KVARTAL-'!$A$5:$DS$385,81,FALSE)&gt;0,VLOOKUP(CONCATENATE($GL$6," ",GV$9),'-RÅDATA_KVARTAL-'!$A$5:$DS$385,81,FALSE),"")</f>
        <v/>
      </c>
      <c r="GW66" s="37"/>
      <c r="GX66" s="37" t="str">
        <f>IF(VLOOKUP(CONCATENATE($GL$6," ",GX$9),'-RÅDATA_KVARTAL-'!$A$5:$DS$385,81,FALSE)&gt;0,VLOOKUP(CONCATENATE($GL$6," ",GX$9),'-RÅDATA_KVARTAL-'!$A$5:$DS$385,81,FALSE),"")</f>
        <v/>
      </c>
      <c r="GY66" s="37"/>
      <c r="GZ66" s="37" t="str">
        <f>IF(VLOOKUP(CONCATENATE($GL$6," ",GZ$9),'-RÅDATA_KVARTAL-'!$A$5:$DS$385,81,FALSE)&gt;0,VLOOKUP(CONCATENATE($GL$6," ",GZ$9),'-RÅDATA_KVARTAL-'!$A$5:$DS$385,81,FALSE),"")</f>
        <v/>
      </c>
      <c r="HA66" s="37"/>
      <c r="HB66" s="37" t="str">
        <f>IF(VLOOKUP(CONCATENATE($GL$6," ",HB$9),'-RÅDATA_KVARTAL-'!$A$5:$DS$385,81,FALSE)&gt;0,VLOOKUP(CONCATENATE($GL$6," ",HB$9),'-RÅDATA_KVARTAL-'!$A$5:$DS$385,81,FALSE),"")</f>
        <v/>
      </c>
      <c r="HC66" s="37"/>
      <c r="HD66" s="37" t="str">
        <f>IF(VLOOKUP(CONCATENATE($GL$6," ",HD$9),'-RÅDATA_KVARTAL-'!$A$5:$DS$385,81,FALSE)&gt;0,VLOOKUP(CONCATENATE($GL$6," ",HD$9),'-RÅDATA_KVARTAL-'!$A$5:$DS$385,81,FALSE),"")</f>
        <v/>
      </c>
      <c r="HE66" s="37"/>
      <c r="HF66" s="37" t="str">
        <f>IF(VLOOKUP(CONCATENATE($GL$6," ",HF$9),'-RÅDATA_KVARTAL-'!$A$5:$DS$385,81,FALSE)&gt;0,VLOOKUP(CONCATENATE($GL$6," ",HF$9),'-RÅDATA_KVARTAL-'!$A$5:$DS$385,81,FALSE),"")</f>
        <v/>
      </c>
      <c r="HG66" s="37"/>
      <c r="HH66" s="37" t="str">
        <f>IF(VLOOKUP(CONCATENATE($GL$6," ",HH$9),'-RÅDATA_KVARTAL-'!$A$5:$DS$385,81,FALSE)&gt;0,VLOOKUP(CONCATENATE($GL$6," ",HH$9),'-RÅDATA_KVARTAL-'!$A$5:$DS$385,81,FALSE),"")</f>
        <v/>
      </c>
      <c r="HI66" s="37"/>
      <c r="HJ66" s="37" t="str">
        <f>IF(VLOOKUP(CONCATENATE($GL$6," ",HJ$9),'-RÅDATA_KVARTAL-'!$A$5:$DS$385,81,FALSE)&gt;0,VLOOKUP(CONCATENATE($GL$6," ",HJ$9),'-RÅDATA_KVARTAL-'!$A$5:$DS$385,81,FALSE),"")</f>
        <v/>
      </c>
      <c r="HK66" s="147"/>
      <c r="HL66" s="148"/>
      <c r="HM66" s="103" t="s">
        <v>471</v>
      </c>
      <c r="HN66" s="15"/>
    </row>
    <row r="67" spans="2:223" s="15" customFormat="1" ht="10.5" customHeight="1" x14ac:dyDescent="0.2">
      <c r="B67" s="248">
        <v>13</v>
      </c>
      <c r="C67" s="195"/>
      <c r="D67" s="92" t="s">
        <v>78</v>
      </c>
      <c r="E67" s="156">
        <f>IF(VLOOKUP(CONCATENATE($E$6," ",E$9),'-RÅDATA_KVARTAL-'!$A$5:$DS$385,85,FALSE)&gt;0,VLOOKUP(CONCATENATE($E$6," ",E$9),'-RÅDATA_KVARTAL-'!$A$5:$DS$385,85,FALSE),"")</f>
        <v>98.363767612223612</v>
      </c>
      <c r="F67" s="156"/>
      <c r="G67" s="156">
        <f>IF(VLOOKUP(CONCATENATE($E$6," ",G$9),'-RÅDATA_KVARTAL-'!$A$5:$DS$385,85,FALSE)&gt;0,VLOOKUP(CONCATENATE($E$6," ",G$9),'-RÅDATA_KVARTAL-'!$A$5:$DS$385,85,FALSE),"")</f>
        <v>98.724176274360616</v>
      </c>
      <c r="H67" s="156"/>
      <c r="I67" s="156">
        <f>IF(VLOOKUP(CONCATENATE($E$6," ",I$9),'-RÅDATA_KVARTAL-'!$A$5:$DS$385,85,FALSE)&gt;0,VLOOKUP(CONCATENATE($E$6," ",I$9),'-RÅDATA_KVARTAL-'!$A$5:$DS$385,85,FALSE),"")</f>
        <v>99.056295893391351</v>
      </c>
      <c r="J67" s="156"/>
      <c r="K67" s="156">
        <f>IF(VLOOKUP(CONCATENATE($E$6," ",K$9),'-RÅDATA_KVARTAL-'!$A$5:$DS$385,85,FALSE)&gt;0,VLOOKUP(CONCATENATE($E$6," ",K$9),'-RÅDATA_KVARTAL-'!$A$5:$DS$385,85,FALSE),"")</f>
        <v>98.71990829193733</v>
      </c>
      <c r="L67" s="156"/>
      <c r="M67" s="156">
        <f>IF(VLOOKUP(CONCATENATE($E$6," ",M$9),'-RÅDATA_KVARTAL-'!$A$5:$DS$385,85,FALSE)&gt;0,VLOOKUP(CONCATENATE($E$6," ",M$9),'-RÅDATA_KVARTAL-'!$A$5:$DS$385,85,FALSE),"")</f>
        <v>99.342825848849941</v>
      </c>
      <c r="N67" s="156"/>
      <c r="O67" s="156">
        <f>IF(VLOOKUP(CONCATENATE($E$6," ",O$9),'-RÅDATA_KVARTAL-'!$A$5:$DS$385,85,FALSE)&gt;0,VLOOKUP(CONCATENATE($E$6," ",O$9),'-RÅDATA_KVARTAL-'!$A$5:$DS$385,85,FALSE),"")</f>
        <v>99.175574255173984</v>
      </c>
      <c r="P67" s="156"/>
      <c r="Q67" s="156">
        <f>IF(VLOOKUP(CONCATENATE($E$6," ",Q$9),'-RÅDATA_KVARTAL-'!$A$5:$DS$385,85,FALSE)&gt;0,VLOOKUP(CONCATENATE($E$6," ",Q$9),'-RÅDATA_KVARTAL-'!$A$5:$DS$385,85,FALSE),"")</f>
        <v>99.068701404200993</v>
      </c>
      <c r="R67" s="156"/>
      <c r="S67" s="156">
        <f>IF(VLOOKUP(CONCATENATE($E$6," ",S$9),'-RÅDATA_KVARTAL-'!$A$5:$DS$385,85,FALSE)&gt;0,VLOOKUP(CONCATENATE($E$6," ",S$9),'-RÅDATA_KVARTAL-'!$A$5:$DS$385,85,FALSE),"")</f>
        <v>98.898566260217066</v>
      </c>
      <c r="T67" s="156"/>
      <c r="U67" s="156">
        <f>IF(VLOOKUP(CONCATENATE($E$6," ",U$9),'-RÅDATA_KVARTAL-'!$A$5:$DS$385,85,FALSE)&gt;0,VLOOKUP(CONCATENATE($E$6," ",U$9),'-RÅDATA_KVARTAL-'!$A$5:$DS$385,85,FALSE),"")</f>
        <v>99.385506618662191</v>
      </c>
      <c r="V67" s="156"/>
      <c r="W67" s="156">
        <f>IF(VLOOKUP(CONCATENATE($E$6," ",W$9),'-RÅDATA_KVARTAL-'!$A$5:$DS$385,85,FALSE)&gt;0,VLOOKUP(CONCATENATE($E$6," ",W$9),'-RÅDATA_KVARTAL-'!$A$5:$DS$385,85,FALSE),"")</f>
        <v>97.909660061054481</v>
      </c>
      <c r="X67" s="156"/>
      <c r="Y67" s="156">
        <f>IF(VLOOKUP(CONCATENATE($E$6," ",Y$9),'-RÅDATA_KVARTAL-'!$A$5:$DS$385,85,FALSE)&gt;0,VLOOKUP(CONCATENATE($E$6," ",Y$9),'-RÅDATA_KVARTAL-'!$A$5:$DS$385,85,FALSE),"")</f>
        <v>99.587612193741407</v>
      </c>
      <c r="Z67" s="156"/>
      <c r="AA67" s="156">
        <f>IF(VLOOKUP(CONCATENATE($E$6," ",AA$9),'-RÅDATA_KVARTAL-'!$A$5:$DS$385,85,FALSE)&gt;0,VLOOKUP(CONCATENATE($E$6," ",AA$9),'-RÅDATA_KVARTAL-'!$A$5:$DS$385,85,FALSE),"")</f>
        <v>98.025965733744812</v>
      </c>
      <c r="AB67" s="156"/>
      <c r="AC67" s="156">
        <f>IF(VLOOKUP(CONCATENATE($E$6," ",AC$9),'-RÅDATA_KVARTAL-'!$A$5:$DS$385,85,FALSE)&gt;0,VLOOKUP(CONCATENATE($E$6," ",AC$9),'-RÅDATA_KVARTAL-'!$A$5:$DS$385,85,FALSE),"")</f>
        <v>98.848658398174962</v>
      </c>
      <c r="AD67" s="118"/>
      <c r="AE67" s="106"/>
      <c r="AF67" s="156">
        <f>IF(VLOOKUP(CONCATENATE($AF$6," ",AF$9),'-RÅDATA_KVARTAL-'!$A$5:$DS$385,85,FALSE)&gt;0,VLOOKUP(CONCATENATE($AF$6," ",AF$9),'-RÅDATA_KVARTAL-'!$A$5:$DS$385,85,FALSE),"")</f>
        <v>97.755536837932908</v>
      </c>
      <c r="AG67" s="156"/>
      <c r="AH67" s="156">
        <f>IF(VLOOKUP(CONCATENATE($AF$6," ",AH$9),'-RÅDATA_KVARTAL-'!$A$5:$DS$385,85,FALSE)&gt;0,VLOOKUP(CONCATENATE($AF$6," ",AH$9),'-RÅDATA_KVARTAL-'!$A$5:$DS$385,85,FALSE),"")</f>
        <v>98.915004173060879</v>
      </c>
      <c r="AI67" s="156"/>
      <c r="AJ67" s="156">
        <f>IF(VLOOKUP(CONCATENATE($AF$6," ",AJ$9),'-RÅDATA_KVARTAL-'!$A$5:$DS$385,85,FALSE)&gt;0,VLOOKUP(CONCATENATE($AF$6," ",AJ$9),'-RÅDATA_KVARTAL-'!$A$5:$DS$385,85,FALSE),"")</f>
        <v>99.099890230515925</v>
      </c>
      <c r="AK67" s="156"/>
      <c r="AL67" s="156">
        <f>IF(VLOOKUP(CONCATENATE($AF$6," ",AL$9),'-RÅDATA_KVARTAL-'!$A$5:$DS$385,85,FALSE)&gt;0,VLOOKUP(CONCATENATE($AF$6," ",AL$9),'-RÅDATA_KVARTAL-'!$A$5:$DS$385,85,FALSE),"")</f>
        <v>99.132628111085381</v>
      </c>
      <c r="AM67" s="156"/>
      <c r="AN67" s="156">
        <f>IF(VLOOKUP(CONCATENATE($AF$6," ",AN$9),'-RÅDATA_KVARTAL-'!$A$5:$DS$385,85,FALSE)&gt;0,VLOOKUP(CONCATENATE($AF$6," ",AN$9),'-RÅDATA_KVARTAL-'!$A$5:$DS$385,85,FALSE),"")</f>
        <v>97.837008439131836</v>
      </c>
      <c r="AO67" s="156"/>
      <c r="AP67" s="156">
        <f>IF(VLOOKUP(CONCATENATE($AF$6," ",AP$9),'-RÅDATA_KVARTAL-'!$A$5:$DS$385,85,FALSE)&gt;0,VLOOKUP(CONCATENATE($AF$6," ",AP$9),'-RÅDATA_KVARTAL-'!$A$5:$DS$385,85,FALSE),"")</f>
        <v>97.952532394144086</v>
      </c>
      <c r="AQ67" s="156"/>
      <c r="AR67" s="156">
        <f>IF(VLOOKUP(CONCATENATE($AF$6," ",AR$9),'-RÅDATA_KVARTAL-'!$A$5:$DS$385,85,FALSE)&gt;0,VLOOKUP(CONCATENATE($AF$6," ",AR$9),'-RÅDATA_KVARTAL-'!$A$5:$DS$385,85,FALSE),"")</f>
        <v>98.351813826146469</v>
      </c>
      <c r="AS67" s="156"/>
      <c r="AT67" s="156">
        <f>IF(VLOOKUP(CONCATENATE($AF$6," ",AT$9),'-RÅDATA_KVARTAL-'!$A$5:$DS$385,85,FALSE)&gt;0,VLOOKUP(CONCATENATE($AF$6," ",AT$9),'-RÅDATA_KVARTAL-'!$A$5:$DS$385,85,FALSE),"")</f>
        <v>98.196062261622501</v>
      </c>
      <c r="AU67" s="156"/>
      <c r="AV67" s="156">
        <f>IF(VLOOKUP(CONCATENATE($AF$6," ",AV$9),'-RÅDATA_KVARTAL-'!$A$5:$DS$385,85,FALSE)&gt;0,VLOOKUP(CONCATENATE($AF$6," ",AV$9),'-RÅDATA_KVARTAL-'!$A$5:$DS$385,85,FALSE),"")</f>
        <v>98.543845336102251</v>
      </c>
      <c r="AW67" s="156"/>
      <c r="AX67" s="156">
        <f>IF(VLOOKUP(CONCATENATE($AF$6," ",AX$9),'-RÅDATA_KVARTAL-'!$A$5:$DS$385,85,FALSE)&gt;0,VLOOKUP(CONCATENATE($AF$6," ",AX$9),'-RÅDATA_KVARTAL-'!$A$5:$DS$385,85,FALSE),"")</f>
        <v>99.249346475765648</v>
      </c>
      <c r="AY67" s="156"/>
      <c r="AZ67" s="156">
        <f>IF(VLOOKUP(CONCATENATE($AF$6," ",AZ$9),'-RÅDATA_KVARTAL-'!$A$5:$DS$385,85,FALSE)&gt;0,VLOOKUP(CONCATENATE($AF$6," ",AZ$9),'-RÅDATA_KVARTAL-'!$A$5:$DS$385,85,FALSE),"")</f>
        <v>98.67952371259922</v>
      </c>
      <c r="BA67" s="156"/>
      <c r="BB67" s="156">
        <f>IF(VLOOKUP(CONCATENATE($AF$6," ",BB$9),'-RÅDATA_KVARTAL-'!$A$5:$DS$385,85,FALSE)&gt;0,VLOOKUP(CONCATENATE($AF$6," ",BB$9),'-RÅDATA_KVARTAL-'!$A$5:$DS$385,85,FALSE),"")</f>
        <v>99.426093930128815</v>
      </c>
      <c r="BC67" s="156"/>
      <c r="BD67" s="156">
        <f>IF(VLOOKUP(CONCATENATE($AF$6," ",BD$9),'-RÅDATA_KVARTAL-'!$A$5:$DS$385,85,FALSE)&gt;0,VLOOKUP(CONCATENATE($AF$6," ",BD$9),'-RÅDATA_KVARTAL-'!$A$5:$DS$385,85,FALSE),"")</f>
        <v>98.598918076919816</v>
      </c>
      <c r="BE67" s="118"/>
      <c r="BF67" s="106"/>
      <c r="BG67" s="156">
        <f>IF(VLOOKUP(CONCATENATE($BG$6," ",BG$9),'-RÅDATA_KVARTAL-'!$A$5:$DS$385,85,FALSE)&gt;0,VLOOKUP(CONCATENATE($BG$6," ",BG$9),'-RÅDATA_KVARTAL-'!$A$5:$DS$385,85,FALSE),"")</f>
        <v>98.626996707718575</v>
      </c>
      <c r="BH67" s="156"/>
      <c r="BI67" s="156">
        <f>IF(VLOOKUP(CONCATENATE($BG$6," ",BI$9),'-RÅDATA_KVARTAL-'!$A$5:$DS$385,85,FALSE)&gt;0,VLOOKUP(CONCATENATE($BG$6," ",BI$9),'-RÅDATA_KVARTAL-'!$A$5:$DS$385,85,FALSE),"")</f>
        <v>98.708413836910779</v>
      </c>
      <c r="BJ67" s="156"/>
      <c r="BK67" s="156">
        <f>IF(VLOOKUP(CONCATENATE($BG$6," ",BK$9),'-RÅDATA_KVARTAL-'!$A$5:$DS$385,85,FALSE)&gt;0,VLOOKUP(CONCATENATE($BG$6," ",BK$9),'-RÅDATA_KVARTAL-'!$A$5:$DS$385,85,FALSE),"")</f>
        <v>98.376911810607695</v>
      </c>
      <c r="BL67" s="156"/>
      <c r="BM67" s="156">
        <f>IF(VLOOKUP(CONCATENATE($BG$6," ",BM$9),'-RÅDATA_KVARTAL-'!$A$5:$DS$385,85,FALSE)&gt;0,VLOOKUP(CONCATENATE($BG$6," ",BM$9),'-RÅDATA_KVARTAL-'!$A$5:$DS$385,85,FALSE),"")</f>
        <v>98.870742674040002</v>
      </c>
      <c r="BN67" s="156"/>
      <c r="BO67" s="156">
        <f>IF(VLOOKUP(CONCATENATE($BG$6," ",BO$9),'-RÅDATA_KVARTAL-'!$A$5:$DS$385,85,FALSE)&gt;0,VLOOKUP(CONCATENATE($BG$6," ",BO$9),'-RÅDATA_KVARTAL-'!$A$5:$DS$385,85,FALSE),"")</f>
        <v>99.287111067105627</v>
      </c>
      <c r="BP67" s="156"/>
      <c r="BQ67" s="156">
        <f>IF(VLOOKUP(CONCATENATE($BG$6," ",BQ$9),'-RÅDATA_KVARTAL-'!$A$5:$DS$385,85,FALSE)&gt;0,VLOOKUP(CONCATENATE($BG$6," ",BQ$9),'-RÅDATA_KVARTAL-'!$A$5:$DS$385,85,FALSE),"")</f>
        <v>99.004821996511751</v>
      </c>
      <c r="BR67" s="156"/>
      <c r="BS67" s="156">
        <f>IF(VLOOKUP(CONCATENATE($BG$6," ",BS$9),'-RÅDATA_KVARTAL-'!$A$5:$DS$385,85,FALSE)&gt;0,VLOOKUP(CONCATENATE($BG$6," ",BS$9),'-RÅDATA_KVARTAL-'!$A$5:$DS$385,85,FALSE),"")</f>
        <v>99.00349977291549</v>
      </c>
      <c r="BT67" s="156"/>
      <c r="BU67" s="156">
        <f>IF(VLOOKUP(CONCATENATE($BG$6," ",BU$9),'-RÅDATA_KVARTAL-'!$A$5:$DS$385,85,FALSE)&gt;0,VLOOKUP(CONCATENATE($BG$6," ",BU$9),'-RÅDATA_KVARTAL-'!$A$5:$DS$385,85,FALSE),"")</f>
        <v>98.39354362381934</v>
      </c>
      <c r="BV67" s="156"/>
      <c r="BW67" s="156">
        <f>IF(VLOOKUP(CONCATENATE($BG$6," ",BW$9),'-RÅDATA_KVARTAL-'!$A$5:$DS$385,85,FALSE)&gt;0,VLOOKUP(CONCATENATE($BG$6," ",BW$9),'-RÅDATA_KVARTAL-'!$A$5:$DS$385,85,FALSE),"")</f>
        <v>98.900282359934607</v>
      </c>
      <c r="BX67" s="156"/>
      <c r="BY67" s="156">
        <f>IF(VLOOKUP(CONCATENATE($BG$6," ",BY$9),'-RÅDATA_KVARTAL-'!$A$5:$DS$385,85,FALSE)&gt;0,VLOOKUP(CONCATENATE($BG$6," ",BY$9),'-RÅDATA_KVARTAL-'!$A$5:$DS$385,85,FALSE),"")</f>
        <v>98.947394369669183</v>
      </c>
      <c r="BZ67" s="156"/>
      <c r="CA67" s="156">
        <f>IF(VLOOKUP(CONCATENATE($BG$6," ",CA$9),'-RÅDATA_KVARTAL-'!$A$5:$DS$385,85,FALSE)&gt;0,VLOOKUP(CONCATENATE($BG$6," ",CA$9),'-RÅDATA_KVARTAL-'!$A$5:$DS$385,85,FALSE),"")</f>
        <v>98.35622032773496</v>
      </c>
      <c r="CB67" s="156"/>
      <c r="CC67" s="156">
        <f>IF(VLOOKUP(CONCATENATE($BG$6," ",CC$9),'-RÅDATA_KVARTAL-'!$A$5:$DS$385,85,FALSE)&gt;0,VLOOKUP(CONCATENATE($BG$6," ",CC$9),'-RÅDATA_KVARTAL-'!$A$5:$DS$385,85,FALSE),"")</f>
        <v>99.079276291364508</v>
      </c>
      <c r="CD67" s="156"/>
      <c r="CE67" s="156">
        <f>IF(VLOOKUP(CONCATENATE($BG$6," ",CE$9),'-RÅDATA_KVARTAL-'!$A$5:$DS$385,85,FALSE)&gt;0,VLOOKUP(CONCATENATE($BG$6," ",CE$9),'-RÅDATA_KVARTAL-'!$A$5:$DS$385,85,FALSE),"")</f>
        <v>98.795383318654856</v>
      </c>
      <c r="CF67" s="106"/>
      <c r="CG67" s="106"/>
      <c r="CH67" s="156">
        <f>IF(VLOOKUP(CONCATENATE($CH$6," ",CH$9),'-RÅDATA_KVARTAL-'!$A$5:$DS$385,85,FALSE)&gt;0,VLOOKUP(CONCATENATE($CH$6," ",CH$9),'-RÅDATA_KVARTAL-'!$A$5:$DS$385,85,FALSE),"")</f>
        <v>98.2826818662015</v>
      </c>
      <c r="CI67" s="156"/>
      <c r="CJ67" s="156">
        <f>IF(VLOOKUP(CONCATENATE($CH$6," ",CJ$9),'-RÅDATA_KVARTAL-'!$A$5:$DS$385,85,FALSE)&gt;0,VLOOKUP(CONCATENATE($CH$6," ",CJ$9),'-RÅDATA_KVARTAL-'!$A$5:$DS$385,85,FALSE),"")</f>
        <v>98.792039852360432</v>
      </c>
      <c r="CK67" s="156"/>
      <c r="CL67" s="156">
        <f>IF(VLOOKUP(CONCATENATE($CH$6," ",CL$9),'-RÅDATA_KVARTAL-'!$A$5:$DS$385,85,FALSE)&gt;0,VLOOKUP(CONCATENATE($CH$6," ",CL$9),'-RÅDATA_KVARTAL-'!$A$5:$DS$385,85,FALSE),"")</f>
        <v>99.144547098792586</v>
      </c>
      <c r="CM67" s="156"/>
      <c r="CN67" s="156">
        <f>IF(VLOOKUP(CONCATENATE($CH$6," ",CN$9),'-RÅDATA_KVARTAL-'!$A$5:$DS$385,85,FALSE)&gt;0,VLOOKUP(CONCATENATE($CH$6," ",CN$9),'-RÅDATA_KVARTAL-'!$A$5:$DS$385,85,FALSE),"")</f>
        <v>99.256921318156969</v>
      </c>
      <c r="CO67" s="156"/>
      <c r="CP67" s="156">
        <f>IF(VLOOKUP(CONCATENATE($CH$6," ",CP$9),'-RÅDATA_KVARTAL-'!$A$5:$DS$385,85,FALSE)&gt;0,VLOOKUP(CONCATENATE($CH$6," ",CP$9),'-RÅDATA_KVARTAL-'!$A$5:$DS$385,85,FALSE),"")</f>
        <v>99.275450412117976</v>
      </c>
      <c r="CQ67" s="156"/>
      <c r="CR67" s="156">
        <f>IF(VLOOKUP(CONCATENATE($CH$6," ",CR$9),'-RÅDATA_KVARTAL-'!$A$5:$DS$385,85,FALSE)&gt;0,VLOOKUP(CONCATENATE($CH$6," ",CR$9),'-RÅDATA_KVARTAL-'!$A$5:$DS$385,85,FALSE),"")</f>
        <v>98.241455768789663</v>
      </c>
      <c r="CS67" s="156"/>
      <c r="CT67" s="156">
        <f>IF(VLOOKUP(CONCATENATE($CH$6," ",CT$9),'-RÅDATA_KVARTAL-'!$A$5:$DS$385,85,FALSE)&gt;0,VLOOKUP(CONCATENATE($CH$6," ",CT$9),'-RÅDATA_KVARTAL-'!$A$5:$DS$385,85,FALSE),"")</f>
        <v>99.266846361185983</v>
      </c>
      <c r="CU67" s="156"/>
      <c r="CV67" s="156">
        <f>IF(VLOOKUP(CONCATENATE($CH$6," ",CV$9),'-RÅDATA_KVARTAL-'!$A$5:$DS$385,85,FALSE)&gt;0,VLOOKUP(CONCATENATE($CH$6," ",CV$9),'-RÅDATA_KVARTAL-'!$A$5:$DS$385,85,FALSE),"")</f>
        <v>98.992530832030567</v>
      </c>
      <c r="CW67" s="156"/>
      <c r="CX67" s="156">
        <f>IF(VLOOKUP(CONCATENATE($CH$6," ",CX$9),'-RÅDATA_KVARTAL-'!$A$5:$DS$385,85,FALSE)&gt;0,VLOOKUP(CONCATENATE($CH$6," ",CX$9),'-RÅDATA_KVARTAL-'!$A$5:$DS$385,85,FALSE),"")</f>
        <v>99.064799547166089</v>
      </c>
      <c r="CY67" s="156"/>
      <c r="CZ67" s="156">
        <f>IF(VLOOKUP(CONCATENATE($CH$6," ",CZ$9),'-RÅDATA_KVARTAL-'!$A$5:$DS$385,85,FALSE)&gt;0,VLOOKUP(CONCATENATE($CH$6," ",CZ$9),'-RÅDATA_KVARTAL-'!$A$5:$DS$385,85,FALSE),"")</f>
        <v>99.11170601119494</v>
      </c>
      <c r="DA67" s="156"/>
      <c r="DB67" s="156">
        <f>IF(VLOOKUP(CONCATENATE($CH$6," ",DB$9),'-RÅDATA_KVARTAL-'!$A$5:$DS$385,85,FALSE)&gt;0,VLOOKUP(CONCATENATE($CH$6," ",DB$9),'-RÅDATA_KVARTAL-'!$A$5:$DS$385,85,FALSE),"")</f>
        <v>97.940561115172287</v>
      </c>
      <c r="DC67" s="156"/>
      <c r="DD67" s="156">
        <f>IF(VLOOKUP(CONCATENATE($CH$6," ",DD$9),'-RÅDATA_KVARTAL-'!$A$5:$DS$385,85,FALSE)&gt;0,VLOOKUP(CONCATENATE($CH$6," ",DD$9),'-RÅDATA_KVARTAL-'!$A$5:$DS$385,85,FALSE),"")</f>
        <v>98.802585050603582</v>
      </c>
      <c r="DE67" s="156"/>
      <c r="DF67" s="156">
        <f>IF(VLOOKUP(CONCATENATE($CH$6," ",DF$9),'-RÅDATA_KVARTAL-'!$A$5:$DS$385,85,FALSE)&gt;0,VLOOKUP(CONCATENATE($CH$6," ",DF$9),'-RÅDATA_KVARTAL-'!$A$5:$DS$385,85,FALSE),"")</f>
        <v>98.848702684488373</v>
      </c>
      <c r="DG67" s="106"/>
      <c r="DH67" s="106"/>
      <c r="DI67" s="156">
        <f>IF(VLOOKUP(CONCATENATE($DI$6," ",DI$9),'-RÅDATA_KVARTAL-'!$A$5:$DS$385,85,FALSE)&gt;0,VLOOKUP(CONCATENATE($DI$6," ",DI$9),'-RÅDATA_KVARTAL-'!$A$5:$DS$385,85,FALSE),"")</f>
        <v>98.788985535104999</v>
      </c>
      <c r="DJ67" s="156"/>
      <c r="DK67" s="156">
        <f>IF(VLOOKUP(CONCATENATE($DI$6," ",DK$9),'-RÅDATA_KVARTAL-'!$A$5:$DS$385,85,FALSE)&gt;0,VLOOKUP(CONCATENATE($DI$6," ",DK$9),'-RÅDATA_KVARTAL-'!$A$5:$DS$385,85,FALSE),"")</f>
        <v>98.926132513162699</v>
      </c>
      <c r="DL67" s="156"/>
      <c r="DM67" s="156">
        <f>IF(VLOOKUP(CONCATENATE($DI$6," ",DM$9),'-RÅDATA_KVARTAL-'!$A$5:$DS$385,85,FALSE)&gt;0,VLOOKUP(CONCATENATE($DI$6," ",DM$9),'-RÅDATA_KVARTAL-'!$A$5:$DS$385,85,FALSE),"")</f>
        <v>99.092486633524061</v>
      </c>
      <c r="DN67" s="156"/>
      <c r="DO67" s="156">
        <f>IF(VLOOKUP(CONCATENATE($DI$6," ",DO$9),'-RÅDATA_KVARTAL-'!$A$5:$DS$385,85,FALSE)&gt;0,VLOOKUP(CONCATENATE($DI$6," ",DO$9),'-RÅDATA_KVARTAL-'!$A$5:$DS$385,85,FALSE),"")</f>
        <v>97.713858797160995</v>
      </c>
      <c r="DP67" s="156"/>
      <c r="DQ67" s="156">
        <f>IF(VLOOKUP(CONCATENATE($DI$6," ",DQ$9),'-RÅDATA_KVARTAL-'!$A$5:$DS$385,85,FALSE)&gt;0,VLOOKUP(CONCATENATE($DI$6," ",DQ$9),'-RÅDATA_KVARTAL-'!$A$5:$DS$385,85,FALSE),"")</f>
        <v>98.456363029059503</v>
      </c>
      <c r="DR67" s="156"/>
      <c r="DS67" s="156">
        <f>IF(VLOOKUP(CONCATENATE($DI$6," ",DS$9),'-RÅDATA_KVARTAL-'!$A$5:$DS$385,85,FALSE)&gt;0,VLOOKUP(CONCATENATE($DI$6," ",DS$9),'-RÅDATA_KVARTAL-'!$A$5:$DS$385,85,FALSE),"")</f>
        <v>99.010346378767437</v>
      </c>
      <c r="DT67" s="156"/>
      <c r="DU67" s="156" t="str">
        <f>IF(VLOOKUP(CONCATENATE($DI$6," ",DU$9),'-RÅDATA_KVARTAL-'!$A$5:$DS$385,85,FALSE)&gt;0,VLOOKUP(CONCATENATE($DI$6," ",DU$9),'-RÅDATA_KVARTAL-'!$A$5:$DS$385,85,FALSE),"")</f>
        <v/>
      </c>
      <c r="DV67" s="156"/>
      <c r="DW67" s="156" t="str">
        <f>IF(VLOOKUP(CONCATENATE($DI$6," ",DW$9),'-RÅDATA_KVARTAL-'!$A$5:$DS$385,85,FALSE)&gt;0,VLOOKUP(CONCATENATE($DI$6," ",DW$9),'-RÅDATA_KVARTAL-'!$A$5:$DS$385,85,FALSE),"")</f>
        <v/>
      </c>
      <c r="DX67" s="156"/>
      <c r="DY67" s="156" t="str">
        <f>IF(VLOOKUP(CONCATENATE($DI$6," ",DY$9),'-RÅDATA_KVARTAL-'!$A$5:$DS$385,85,FALSE)&gt;0,VLOOKUP(CONCATENATE($DI$6," ",DY$9),'-RÅDATA_KVARTAL-'!$A$5:$DS$385,85,FALSE),"")</f>
        <v/>
      </c>
      <c r="DZ67" s="156"/>
      <c r="EA67" s="156" t="str">
        <f>IF(VLOOKUP(CONCATENATE($DI$6," ",EA$9),'-RÅDATA_KVARTAL-'!$A$5:$DS$385,85,FALSE)&gt;0,VLOOKUP(CONCATENATE($DI$6," ",EA$9),'-RÅDATA_KVARTAL-'!$A$5:$DS$385,85,FALSE),"")</f>
        <v/>
      </c>
      <c r="EB67" s="156"/>
      <c r="EC67" s="156" t="str">
        <f>IF(VLOOKUP(CONCATENATE($DI$6," ",EC$9),'-RÅDATA_KVARTAL-'!$A$5:$DS$385,85,FALSE)&gt;0,VLOOKUP(CONCATENATE($DI$6," ",EC$9),'-RÅDATA_KVARTAL-'!$A$5:$DS$385,85,FALSE),"")</f>
        <v/>
      </c>
      <c r="ED67" s="156"/>
      <c r="EE67" s="156" t="str">
        <f>IF(VLOOKUP(CONCATENATE($DI$6," ",EE$9),'-RÅDATA_KVARTAL-'!$A$5:$DS$385,85,FALSE)&gt;0,VLOOKUP(CONCATENATE($DI$6," ",EE$9),'-RÅDATA_KVARTAL-'!$A$5:$DS$385,85,FALSE),"")</f>
        <v/>
      </c>
      <c r="EF67" s="156"/>
      <c r="EG67" s="156">
        <f>IF(VLOOKUP(CONCATENATE($DI$6," ",EG$9),'-RÅDATA_KVARTAL-'!$A$5:$DS$385,85,FALSE)&gt;0,VLOOKUP(CONCATENATE($DI$6," ",EG$9),'-RÅDATA_KVARTAL-'!$A$5:$DS$385,85,FALSE),"")</f>
        <v>98.666181740910702</v>
      </c>
      <c r="EH67" s="106"/>
      <c r="EI67" s="106"/>
      <c r="EJ67" s="156" t="str">
        <f>IF(VLOOKUP(CONCATENATE($EJ$6," ",EJ$9),'-RÅDATA_KVARTAL-'!$A$5:$DS$385,85,FALSE)&gt;0,VLOOKUP(CONCATENATE($EJ$6," ",EJ$9),'-RÅDATA_KVARTAL-'!$A$5:$DS$385,85,FALSE),"")</f>
        <v/>
      </c>
      <c r="EK67" s="156"/>
      <c r="EL67" s="156" t="str">
        <f>IF(VLOOKUP(CONCATENATE($EJ$6," ",EL$9),'-RÅDATA_KVARTAL-'!$A$5:$DS$385,85,FALSE)&gt;0,VLOOKUP(CONCATENATE($EJ$6," ",EL$9),'-RÅDATA_KVARTAL-'!$A$5:$DS$385,85,FALSE),"")</f>
        <v/>
      </c>
      <c r="EM67" s="156"/>
      <c r="EN67" s="156" t="str">
        <f>IF(VLOOKUP(CONCATENATE($EJ$6," ",EN$9),'-RÅDATA_KVARTAL-'!$A$5:$DS$385,85,FALSE)&gt;0,VLOOKUP(CONCATENATE($EJ$6," ",EN$9),'-RÅDATA_KVARTAL-'!$A$5:$DS$385,85,FALSE),"")</f>
        <v/>
      </c>
      <c r="EO67" s="156"/>
      <c r="EP67" s="156" t="str">
        <f>IF(VLOOKUP(CONCATENATE($EJ$6," ",EP$9),'-RÅDATA_KVARTAL-'!$A$5:$DS$385,85,FALSE)&gt;0,VLOOKUP(CONCATENATE($EJ$6," ",EP$9),'-RÅDATA_KVARTAL-'!$A$5:$DS$385,85,FALSE),"")</f>
        <v/>
      </c>
      <c r="EQ67" s="156"/>
      <c r="ER67" s="156" t="str">
        <f>IF(VLOOKUP(CONCATENATE($EJ$6," ",ER$9),'-RÅDATA_KVARTAL-'!$A$5:$DS$385,85,FALSE)&gt;0,VLOOKUP(CONCATENATE($EJ$6," ",ER$9),'-RÅDATA_KVARTAL-'!$A$5:$DS$385,85,FALSE),"")</f>
        <v/>
      </c>
      <c r="ES67" s="156"/>
      <c r="ET67" s="156" t="str">
        <f>IF(VLOOKUP(CONCATENATE($EJ$6," ",ET$9),'-RÅDATA_KVARTAL-'!$A$5:$DS$385,85,FALSE)&gt;0,VLOOKUP(CONCATENATE($EJ$6," ",ET$9),'-RÅDATA_KVARTAL-'!$A$5:$DS$385,85,FALSE),"")</f>
        <v/>
      </c>
      <c r="EU67" s="156"/>
      <c r="EV67" s="156" t="str">
        <f>IF(VLOOKUP(CONCATENATE($EJ$6," ",EV$9),'-RÅDATA_KVARTAL-'!$A$5:$DS$385,85,FALSE)&gt;0,VLOOKUP(CONCATENATE($EJ$6," ",EV$9),'-RÅDATA_KVARTAL-'!$A$5:$DS$385,85,FALSE),"")</f>
        <v/>
      </c>
      <c r="EW67" s="156"/>
      <c r="EX67" s="156" t="str">
        <f>IF(VLOOKUP(CONCATENATE($EJ$6," ",EX$9),'-RÅDATA_KVARTAL-'!$A$5:$DS$385,85,FALSE)&gt;0,VLOOKUP(CONCATENATE($EJ$6," ",EX$9),'-RÅDATA_KVARTAL-'!$A$5:$DS$385,85,FALSE),"")</f>
        <v/>
      </c>
      <c r="EY67" s="156"/>
      <c r="EZ67" s="156" t="str">
        <f>IF(VLOOKUP(CONCATENATE($EJ$6," ",EZ$9),'-RÅDATA_KVARTAL-'!$A$5:$DS$385,85,FALSE)&gt;0,VLOOKUP(CONCATENATE($EJ$6," ",EZ$9),'-RÅDATA_KVARTAL-'!$A$5:$DS$385,85,FALSE),"")</f>
        <v/>
      </c>
      <c r="FA67" s="156"/>
      <c r="FB67" s="156" t="str">
        <f>IF(VLOOKUP(CONCATENATE($EJ$6," ",FB$9),'-RÅDATA_KVARTAL-'!$A$5:$DS$385,85,FALSE)&gt;0,VLOOKUP(CONCATENATE($EJ$6," ",FB$9),'-RÅDATA_KVARTAL-'!$A$5:$DS$385,85,FALSE),"")</f>
        <v/>
      </c>
      <c r="FC67" s="156"/>
      <c r="FD67" s="156" t="str">
        <f>IF(VLOOKUP(CONCATENATE($EJ$6," ",FD$9),'-RÅDATA_KVARTAL-'!$A$5:$DS$385,85,FALSE)&gt;0,VLOOKUP(CONCATENATE($EJ$6," ",FD$9),'-RÅDATA_KVARTAL-'!$A$5:$DS$385,85,FALSE),"")</f>
        <v/>
      </c>
      <c r="FE67" s="156"/>
      <c r="FF67" s="156" t="str">
        <f>IF(VLOOKUP(CONCATENATE($EJ$6," ",FF$9),'-RÅDATA_KVARTAL-'!$A$5:$DS$385,85,FALSE)&gt;0,VLOOKUP(CONCATENATE($EJ$6," ",FF$9),'-RÅDATA_KVARTAL-'!$A$5:$DS$385,85,FALSE),"")</f>
        <v/>
      </c>
      <c r="FG67" s="156"/>
      <c r="FH67" s="156" t="str">
        <f>IF(VLOOKUP(CONCATENATE($EJ$6," ",FH$9),'-RÅDATA_KVARTAL-'!$A$5:$DS$385,85,FALSE)&gt;0,VLOOKUP(CONCATENATE($EJ$6," ",FH$9),'-RÅDATA_KVARTAL-'!$A$5:$DS$385,85,FALSE),"")</f>
        <v/>
      </c>
      <c r="FI67" s="106"/>
      <c r="FJ67" s="106"/>
      <c r="FK67" s="156" t="str">
        <f>IF(VLOOKUP(CONCATENATE($FK$6," ",FK$9),'-RÅDATA_KVARTAL-'!$A$5:$DS$385,85,FALSE)&gt;0,VLOOKUP(CONCATENATE($FK$6," ",FK$9),'-RÅDATA_KVARTAL-'!$A$5:$DS$385,85,FALSE),"")</f>
        <v/>
      </c>
      <c r="FL67" s="156"/>
      <c r="FM67" s="156" t="str">
        <f>IF(VLOOKUP(CONCATENATE($FK$6," ",FM$9),'-RÅDATA_KVARTAL-'!$A$5:$DS$385,85,FALSE)&gt;0,VLOOKUP(CONCATENATE($FK$6," ",FM$9),'-RÅDATA_KVARTAL-'!$A$5:$DS$385,85,FALSE),"")</f>
        <v/>
      </c>
      <c r="FN67" s="156"/>
      <c r="FO67" s="156" t="str">
        <f>IF(VLOOKUP(CONCATENATE($FK$6," ",FO$9),'-RÅDATA_KVARTAL-'!$A$5:$DS$385,85,FALSE)&gt;0,VLOOKUP(CONCATENATE($FK$6," ",FO$9),'-RÅDATA_KVARTAL-'!$A$5:$DS$385,85,FALSE),"")</f>
        <v/>
      </c>
      <c r="FP67" s="156"/>
      <c r="FQ67" s="156" t="str">
        <f>IF(VLOOKUP(CONCATENATE($FK$6," ",FQ$9),'-RÅDATA_KVARTAL-'!$A$5:$DS$385,85,FALSE)&gt;0,VLOOKUP(CONCATENATE($FK$6," ",FQ$9),'-RÅDATA_KVARTAL-'!$A$5:$DS$385,85,FALSE),"")</f>
        <v/>
      </c>
      <c r="FR67" s="156"/>
      <c r="FS67" s="156" t="str">
        <f>IF(VLOOKUP(CONCATENATE($FK$6," ",FS$9),'-RÅDATA_KVARTAL-'!$A$5:$DS$385,85,FALSE)&gt;0,VLOOKUP(CONCATENATE($FK$6," ",FS$9),'-RÅDATA_KVARTAL-'!$A$5:$DS$385,85,FALSE),"")</f>
        <v/>
      </c>
      <c r="FT67" s="156"/>
      <c r="FU67" s="156" t="str">
        <f>IF(VLOOKUP(CONCATENATE($FK$6," ",FU$9),'-RÅDATA_KVARTAL-'!$A$5:$DS$385,85,FALSE)&gt;0,VLOOKUP(CONCATENATE($FK$6," ",FU$9),'-RÅDATA_KVARTAL-'!$A$5:$DS$385,85,FALSE),"")</f>
        <v/>
      </c>
      <c r="FV67" s="156"/>
      <c r="FW67" s="156" t="str">
        <f>IF(VLOOKUP(CONCATENATE($FK$6," ",FW$9),'-RÅDATA_KVARTAL-'!$A$5:$DS$385,85,FALSE)&gt;0,VLOOKUP(CONCATENATE($FK$6," ",FW$9),'-RÅDATA_KVARTAL-'!$A$5:$DS$385,85,FALSE),"")</f>
        <v/>
      </c>
      <c r="FX67" s="156"/>
      <c r="FY67" s="156" t="str">
        <f>IF(VLOOKUP(CONCATENATE($FK$6," ",FY$9),'-RÅDATA_KVARTAL-'!$A$5:$DS$385,85,FALSE)&gt;0,VLOOKUP(CONCATENATE($FK$6," ",FY$9),'-RÅDATA_KVARTAL-'!$A$5:$DS$385,85,FALSE),"")</f>
        <v/>
      </c>
      <c r="FZ67" s="156"/>
      <c r="GA67" s="156" t="str">
        <f>IF(VLOOKUP(CONCATENATE($FK$6," ",GA$9),'-RÅDATA_KVARTAL-'!$A$5:$DS$385,85,FALSE)&gt;0,VLOOKUP(CONCATENATE($FK$6," ",GA$9),'-RÅDATA_KVARTAL-'!$A$5:$DS$385,85,FALSE),"")</f>
        <v/>
      </c>
      <c r="GB67" s="156"/>
      <c r="GC67" s="156" t="str">
        <f>IF(VLOOKUP(CONCATENATE($FK$6," ",GC$9),'-RÅDATA_KVARTAL-'!$A$5:$DS$385,85,FALSE)&gt;0,VLOOKUP(CONCATENATE($FK$6," ",GC$9),'-RÅDATA_KVARTAL-'!$A$5:$DS$385,85,FALSE),"")</f>
        <v/>
      </c>
      <c r="GD67" s="156"/>
      <c r="GE67" s="156" t="str">
        <f>IF(VLOOKUP(CONCATENATE($FK$6," ",GE$9),'-RÅDATA_KVARTAL-'!$A$5:$DS$385,85,FALSE)&gt;0,VLOOKUP(CONCATENATE($FK$6," ",GE$9),'-RÅDATA_KVARTAL-'!$A$5:$DS$385,85,FALSE),"")</f>
        <v/>
      </c>
      <c r="GF67" s="156"/>
      <c r="GG67" s="156" t="str">
        <f>IF(VLOOKUP(CONCATENATE($FK$6," ",GG$9),'-RÅDATA_KVARTAL-'!$A$5:$DS$385,85,FALSE)&gt;0,VLOOKUP(CONCATENATE($FK$6," ",GG$9),'-RÅDATA_KVARTAL-'!$A$5:$DS$385,85,FALSE),"")</f>
        <v/>
      </c>
      <c r="GH67" s="156"/>
      <c r="GI67" s="156" t="str">
        <f>IF(VLOOKUP(CONCATENATE($FK$6," ",GI$9),'-RÅDATA_KVARTAL-'!$A$5:$DS$385,85,FALSE)&gt;0,VLOOKUP(CONCATENATE($FK$6," ",GI$9),'-RÅDATA_KVARTAL-'!$A$5:$DS$385,85,FALSE),"")</f>
        <v/>
      </c>
      <c r="GJ67" s="106"/>
      <c r="GK67" s="106"/>
      <c r="GL67" s="156" t="str">
        <f>IF(VLOOKUP(CONCATENATE($GL$6," ",GL$9),'-RÅDATA_KVARTAL-'!$A$5:$DS$385,85,FALSE)&gt;0,VLOOKUP(CONCATENATE($GL$6," ",GL$9),'-RÅDATA_KVARTAL-'!$A$5:$DS$385,85,FALSE),"")</f>
        <v/>
      </c>
      <c r="GM67" s="156"/>
      <c r="GN67" s="156" t="str">
        <f>IF(VLOOKUP(CONCATENATE($GL$6," ",GN$9),'-RÅDATA_KVARTAL-'!$A$5:$DS$385,85,FALSE)&gt;0,VLOOKUP(CONCATENATE($GL$6," ",GN$9),'-RÅDATA_KVARTAL-'!$A$5:$DS$385,85,FALSE),"")</f>
        <v/>
      </c>
      <c r="GO67" s="156"/>
      <c r="GP67" s="156" t="str">
        <f>IF(VLOOKUP(CONCATENATE($GL$6," ",GP$9),'-RÅDATA_KVARTAL-'!$A$5:$DS$385,85,FALSE)&gt;0,VLOOKUP(CONCATENATE($GL$6," ",GP$9),'-RÅDATA_KVARTAL-'!$A$5:$DS$385,85,FALSE),"")</f>
        <v/>
      </c>
      <c r="GQ67" s="156"/>
      <c r="GR67" s="156" t="str">
        <f>IF(VLOOKUP(CONCATENATE($GL$6," ",GR$9),'-RÅDATA_KVARTAL-'!$A$5:$DS$385,85,FALSE)&gt;0,VLOOKUP(CONCATENATE($GL$6," ",GR$9),'-RÅDATA_KVARTAL-'!$A$5:$DS$385,85,FALSE),"")</f>
        <v/>
      </c>
      <c r="GS67" s="156"/>
      <c r="GT67" s="156" t="str">
        <f>IF(VLOOKUP(CONCATENATE($GL$6," ",GT$9),'-RÅDATA_KVARTAL-'!$A$5:$DS$385,85,FALSE)&gt;0,VLOOKUP(CONCATENATE($GL$6," ",GT$9),'-RÅDATA_KVARTAL-'!$A$5:$DS$385,85,FALSE),"")</f>
        <v/>
      </c>
      <c r="GU67" s="156"/>
      <c r="GV67" s="156" t="str">
        <f>IF(VLOOKUP(CONCATENATE($GL$6," ",GV$9),'-RÅDATA_KVARTAL-'!$A$5:$DS$385,85,FALSE)&gt;0,VLOOKUP(CONCATENATE($GL$6," ",GV$9),'-RÅDATA_KVARTAL-'!$A$5:$DS$385,85,FALSE),"")</f>
        <v/>
      </c>
      <c r="GW67" s="156"/>
      <c r="GX67" s="156" t="str">
        <f>IF(VLOOKUP(CONCATENATE($GL$6," ",GX$9),'-RÅDATA_KVARTAL-'!$A$5:$DS$385,85,FALSE)&gt;0,VLOOKUP(CONCATENATE($GL$6," ",GX$9),'-RÅDATA_KVARTAL-'!$A$5:$DS$385,85,FALSE),"")</f>
        <v/>
      </c>
      <c r="GY67" s="156"/>
      <c r="GZ67" s="156" t="str">
        <f>IF(VLOOKUP(CONCATENATE($GL$6," ",GZ$9),'-RÅDATA_KVARTAL-'!$A$5:$DS$385,85,FALSE)&gt;0,VLOOKUP(CONCATENATE($GL$6," ",GZ$9),'-RÅDATA_KVARTAL-'!$A$5:$DS$385,85,FALSE),"")</f>
        <v/>
      </c>
      <c r="HA67" s="156"/>
      <c r="HB67" s="156" t="str">
        <f>IF(VLOOKUP(CONCATENATE($GL$6," ",HB$9),'-RÅDATA_KVARTAL-'!$A$5:$DS$385,85,FALSE)&gt;0,VLOOKUP(CONCATENATE($GL$6," ",HB$9),'-RÅDATA_KVARTAL-'!$A$5:$DS$385,85,FALSE),"")</f>
        <v/>
      </c>
      <c r="HC67" s="156"/>
      <c r="HD67" s="156" t="str">
        <f>IF(VLOOKUP(CONCATENATE($GL$6," ",HD$9),'-RÅDATA_KVARTAL-'!$A$5:$DS$385,85,FALSE)&gt;0,VLOOKUP(CONCATENATE($GL$6," ",HD$9),'-RÅDATA_KVARTAL-'!$A$5:$DS$385,85,FALSE),"")</f>
        <v/>
      </c>
      <c r="HE67" s="156"/>
      <c r="HF67" s="156" t="str">
        <f>IF(VLOOKUP(CONCATENATE($GL$6," ",HF$9),'-RÅDATA_KVARTAL-'!$A$5:$DS$385,85,FALSE)&gt;0,VLOOKUP(CONCATENATE($GL$6," ",HF$9),'-RÅDATA_KVARTAL-'!$A$5:$DS$385,85,FALSE),"")</f>
        <v/>
      </c>
      <c r="HG67" s="156"/>
      <c r="HH67" s="156" t="str">
        <f>IF(VLOOKUP(CONCATENATE($GL$6," ",HH$9),'-RÅDATA_KVARTAL-'!$A$5:$DS$385,85,FALSE)&gt;0,VLOOKUP(CONCATENATE($GL$6," ",HH$9),'-RÅDATA_KVARTAL-'!$A$5:$DS$385,85,FALSE),"")</f>
        <v/>
      </c>
      <c r="HI67" s="156"/>
      <c r="HJ67" s="156" t="str">
        <f>IF(VLOOKUP(CONCATENATE($GL$6," ",HJ$9),'-RÅDATA_KVARTAL-'!$A$5:$DS$385,85,FALSE)&gt;0,VLOOKUP(CONCATENATE($GL$6," ",HJ$9),'-RÅDATA_KVARTAL-'!$A$5:$DS$385,85,FALSE),"")</f>
        <v/>
      </c>
      <c r="HK67" s="106"/>
      <c r="HL67" s="106"/>
      <c r="HM67" s="92" t="s">
        <v>472</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63</v>
      </c>
      <c r="E69" s="37">
        <f>IF(VLOOKUP(CONCATENATE($E$6," ",E$9),'-RÅDATA_KVARTAL-'!$A$5:$DS$385,89,FALSE)&gt;0,VLOOKUP(CONCATENATE($E$6," ",E$9),'-RÅDATA_KVARTAL-'!$A$5:$DS$385,89,FALSE),"")</f>
        <v>36913</v>
      </c>
      <c r="F69" s="37"/>
      <c r="G69" s="37">
        <f>IF(VLOOKUP(CONCATENATE($E$6," ",G$9),'-RÅDATA_KVARTAL-'!$A$5:$DS$385,89,FALSE)&gt;0,VLOOKUP(CONCATENATE($E$6," ",G$9),'-RÅDATA_KVARTAL-'!$A$5:$DS$385,89,FALSE),"")</f>
        <v>33784</v>
      </c>
      <c r="H69" s="37"/>
      <c r="I69" s="37">
        <f>IF(VLOOKUP(CONCATENATE($E$6," ",I$9),'-RÅDATA_KVARTAL-'!$A$5:$DS$385,89,FALSE)&gt;0,VLOOKUP(CONCATENATE($E$6," ",I$9),'-RÅDATA_KVARTAL-'!$A$5:$DS$385,89,FALSE),"")</f>
        <v>36478</v>
      </c>
      <c r="J69" s="37"/>
      <c r="K69" s="37">
        <f>IF(VLOOKUP(CONCATENATE($E$6," ",K$9),'-RÅDATA_KVARTAL-'!$A$5:$DS$385,89,FALSE)&gt;0,VLOOKUP(CONCATENATE($E$6," ",K$9),'-RÅDATA_KVARTAL-'!$A$5:$DS$385,89,FALSE),"")</f>
        <v>36209</v>
      </c>
      <c r="L69" s="37"/>
      <c r="M69" s="37">
        <f>IF(VLOOKUP(CONCATENATE($E$6," ",M$9),'-RÅDATA_KVARTAL-'!$A$5:$DS$385,89,FALSE)&gt;0,VLOOKUP(CONCATENATE($E$6," ",M$9),'-RÅDATA_KVARTAL-'!$A$5:$DS$385,89,FALSE),"")</f>
        <v>37268</v>
      </c>
      <c r="N69" s="37"/>
      <c r="O69" s="37">
        <f>IF(VLOOKUP(CONCATENATE($E$6," ",O$9),'-RÅDATA_KVARTAL-'!$A$5:$DS$385,89,FALSE)&gt;0,VLOOKUP(CONCATENATE($E$6," ",O$9),'-RÅDATA_KVARTAL-'!$A$5:$DS$385,89,FALSE),"")</f>
        <v>34944</v>
      </c>
      <c r="P69" s="37"/>
      <c r="Q69" s="37">
        <f>IF(VLOOKUP(CONCATENATE($E$6," ",Q$9),'-RÅDATA_KVARTAL-'!$A$5:$DS$385,89,FALSE)&gt;0,VLOOKUP(CONCATENATE($E$6," ",Q$9),'-RÅDATA_KVARTAL-'!$A$5:$DS$385,89,FALSE),"")</f>
        <v>34195</v>
      </c>
      <c r="R69" s="37"/>
      <c r="S69" s="37">
        <f>IF(VLOOKUP(CONCATENATE($E$6," ",S$9),'-RÅDATA_KVARTAL-'!$A$5:$DS$385,89,FALSE)&gt;0,VLOOKUP(CONCATENATE($E$6," ",S$9),'-RÅDATA_KVARTAL-'!$A$5:$DS$385,89,FALSE),"")</f>
        <v>37000</v>
      </c>
      <c r="T69" s="37"/>
      <c r="U69" s="37">
        <f>IF(VLOOKUP(CONCATENATE($E$6," ",U$9),'-RÅDATA_KVARTAL-'!$A$5:$DS$385,89,FALSE)&gt;0,VLOOKUP(CONCATENATE($E$6," ",U$9),'-RÅDATA_KVARTAL-'!$A$5:$DS$385,89,FALSE),"")</f>
        <v>36789</v>
      </c>
      <c r="V69" s="37"/>
      <c r="W69" s="37">
        <f>IF(VLOOKUP(CONCATENATE($E$6," ",W$9),'-RÅDATA_KVARTAL-'!$A$5:$DS$385,89,FALSE)&gt;0,VLOOKUP(CONCATENATE($E$6," ",W$9),'-RÅDATA_KVARTAL-'!$A$5:$DS$385,89,FALSE),"")</f>
        <v>37924</v>
      </c>
      <c r="X69" s="37"/>
      <c r="Y69" s="37">
        <f>IF(VLOOKUP(CONCATENATE($E$6," ",Y$9),'-RÅDATA_KVARTAL-'!$A$5:$DS$385,89,FALSE)&gt;0,VLOOKUP(CONCATENATE($E$6," ",Y$9),'-RÅDATA_KVARTAL-'!$A$5:$DS$385,89,FALSE),"")</f>
        <v>37005</v>
      </c>
      <c r="Z69" s="37"/>
      <c r="AA69" s="37">
        <f>IF(VLOOKUP(CONCATENATE($E$6," ",AA$9),'-RÅDATA_KVARTAL-'!$A$5:$DS$385,89,FALSE)&gt;0,VLOOKUP(CONCATENATE($E$6," ",AA$9),'-RÅDATA_KVARTAL-'!$A$5:$DS$385,89,FALSE),"")</f>
        <v>36865</v>
      </c>
      <c r="AB69" s="37"/>
      <c r="AC69" s="37">
        <f>IF(VLOOKUP(CONCATENATE($E$6," ",AC$9),'-RÅDATA_KVARTAL-'!$A$5:$DS$385,89,FALSE)&gt;0,VLOOKUP(CONCATENATE($E$6," ",AC$9),'-RÅDATA_KVARTAL-'!$A$5:$DS$385,89,FALSE),"")</f>
        <v>435374</v>
      </c>
      <c r="AD69" s="158"/>
      <c r="AE69" s="275"/>
      <c r="AF69" s="37">
        <f>IF(VLOOKUP(CONCATENATE($AF$6," ",AF$9),'-RÅDATA_KVARTAL-'!$A$5:$DS$385,89,FALSE)&gt;0,VLOOKUP(CONCATENATE($AF$6," ",AF$9),'-RÅDATA_KVARTAL-'!$A$5:$DS$385,89,FALSE),"")</f>
        <v>39545</v>
      </c>
      <c r="AG69" s="37"/>
      <c r="AH69" s="37">
        <f>IF(VLOOKUP(CONCATENATE($AF$6," ",AH$9),'-RÅDATA_KVARTAL-'!$A$5:$DS$385,89,FALSE)&gt;0,VLOOKUP(CONCATENATE($AF$6," ",AH$9),'-RÅDATA_KVARTAL-'!$A$5:$DS$385,89,FALSE),"")</f>
        <v>36786</v>
      </c>
      <c r="AI69" s="37"/>
      <c r="AJ69" s="37">
        <f>IF(VLOOKUP(CONCATENATE($AF$6," ",AJ$9),'-RÅDATA_KVARTAL-'!$A$5:$DS$385,89,FALSE)&gt;0,VLOOKUP(CONCATENATE($AF$6," ",AJ$9),'-RÅDATA_KVARTAL-'!$A$5:$DS$385,89,FALSE),"")</f>
        <v>40668</v>
      </c>
      <c r="AK69" s="37"/>
      <c r="AL69" s="37">
        <f>IF(VLOOKUP(CONCATENATE($AF$6," ",AL$9),'-RÅDATA_KVARTAL-'!$A$5:$DS$385,89,FALSE)&gt;0,VLOOKUP(CONCATENATE($AF$6," ",AL$9),'-RÅDATA_KVARTAL-'!$A$5:$DS$385,89,FALSE),"")</f>
        <v>38577</v>
      </c>
      <c r="AM69" s="37"/>
      <c r="AN69" s="37">
        <f>IF(VLOOKUP(CONCATENATE($AF$6," ",AN$9),'-RÅDATA_KVARTAL-'!$A$5:$DS$385,89,FALSE)&gt;0,VLOOKUP(CONCATENATE($AF$6," ",AN$9),'-RÅDATA_KVARTAL-'!$A$5:$DS$385,89,FALSE),"")</f>
        <v>39663</v>
      </c>
      <c r="AO69" s="37"/>
      <c r="AP69" s="37">
        <f>IF(VLOOKUP(CONCATENATE($AF$6," ",AP$9),'-RÅDATA_KVARTAL-'!$A$5:$DS$385,89,FALSE)&gt;0,VLOOKUP(CONCATENATE($AF$6," ",AP$9),'-RÅDATA_KVARTAL-'!$A$5:$DS$385,89,FALSE),"")</f>
        <v>37362</v>
      </c>
      <c r="AQ69" s="37"/>
      <c r="AR69" s="37">
        <f>IF(VLOOKUP(CONCATENATE($AF$6," ",AR$9),'-RÅDATA_KVARTAL-'!$A$5:$DS$385,89,FALSE)&gt;0,VLOOKUP(CONCATENATE($AF$6," ",AR$9),'-RÅDATA_KVARTAL-'!$A$5:$DS$385,89,FALSE),"")</f>
        <v>36012</v>
      </c>
      <c r="AS69" s="37"/>
      <c r="AT69" s="37">
        <f>IF(VLOOKUP(CONCATENATE($AF$6," ",AT$9),'-RÅDATA_KVARTAL-'!$A$5:$DS$385,89,FALSE)&gt;0,VLOOKUP(CONCATENATE($AF$6," ",AT$9),'-RÅDATA_KVARTAL-'!$A$5:$DS$385,89,FALSE),"")</f>
        <v>38216</v>
      </c>
      <c r="AU69" s="37"/>
      <c r="AV69" s="37">
        <f>IF(VLOOKUP(CONCATENATE($AF$6," ",AV$9),'-RÅDATA_KVARTAL-'!$A$5:$DS$385,89,FALSE)&gt;0,VLOOKUP(CONCATENATE($AF$6," ",AV$9),'-RÅDATA_KVARTAL-'!$A$5:$DS$385,89,FALSE),"")</f>
        <v>39943</v>
      </c>
      <c r="AW69" s="37"/>
      <c r="AX69" s="37">
        <f>IF(VLOOKUP(CONCATENATE($AF$6," ",AX$9),'-RÅDATA_KVARTAL-'!$A$5:$DS$385,89,FALSE)&gt;0,VLOOKUP(CONCATENATE($AF$6," ",AX$9),'-RÅDATA_KVARTAL-'!$A$5:$DS$385,89,FALSE),"")</f>
        <v>41442</v>
      </c>
      <c r="AY69" s="37"/>
      <c r="AZ69" s="37">
        <f>IF(VLOOKUP(CONCATENATE($AF$6," ",AZ$9),'-RÅDATA_KVARTAL-'!$A$5:$DS$385,89,FALSE)&gt;0,VLOOKUP(CONCATENATE($AF$6," ",AZ$9),'-RÅDATA_KVARTAL-'!$A$5:$DS$385,89,FALSE),"")</f>
        <v>38880</v>
      </c>
      <c r="BA69" s="37"/>
      <c r="BB69" s="37">
        <f>IF(VLOOKUP(CONCATENATE($AF$6," ",BB$9),'-RÅDATA_KVARTAL-'!$A$5:$DS$385,89,FALSE)&gt;0,VLOOKUP(CONCATENATE($AF$6," ",BB$9),'-RÅDATA_KVARTAL-'!$A$5:$DS$385,89,FALSE),"")</f>
        <v>39737</v>
      </c>
      <c r="BC69" s="37"/>
      <c r="BD69" s="37">
        <f>IF(VLOOKUP(CONCATENATE($AF$6," ",BD$9),'-RÅDATA_KVARTAL-'!$A$5:$DS$385,89,FALSE)&gt;0,VLOOKUP(CONCATENATE($AF$6," ",BD$9),'-RÅDATA_KVARTAL-'!$A$5:$DS$385,89,FALSE),"")</f>
        <v>466831</v>
      </c>
      <c r="BE69" s="158"/>
      <c r="BF69" s="275"/>
      <c r="BG69" s="37">
        <f>IF(VLOOKUP(CONCATENATE($BG$6," ",BG$9),'-RÅDATA_KVARTAL-'!$A$5:$DS$385,89,FALSE)&gt;0,VLOOKUP(CONCATENATE($BG$6," ",BG$9),'-RÅDATA_KVARTAL-'!$A$5:$DS$385,89,FALSE),"")</f>
        <v>40510</v>
      </c>
      <c r="BH69" s="37"/>
      <c r="BI69" s="37">
        <f>IF(VLOOKUP(CONCATENATE($BG$6," ",BI$9),'-RÅDATA_KVARTAL-'!$A$5:$DS$385,89,FALSE)&gt;0,VLOOKUP(CONCATENATE($BG$6," ",BI$9),'-RÅDATA_KVARTAL-'!$A$5:$DS$385,89,FALSE),"")</f>
        <v>37365</v>
      </c>
      <c r="BJ69" s="37"/>
      <c r="BK69" s="37">
        <f>IF(VLOOKUP(CONCATENATE($BG$6," ",BK$9),'-RÅDATA_KVARTAL-'!$A$5:$DS$385,89,FALSE)&gt;0,VLOOKUP(CONCATENATE($BG$6," ",BK$9),'-RÅDATA_KVARTAL-'!$A$5:$DS$385,89,FALSE),"")</f>
        <v>41111</v>
      </c>
      <c r="BL69" s="37"/>
      <c r="BM69" s="37">
        <f>IF(VLOOKUP(CONCATENATE($BG$6," ",BM$9),'-RÅDATA_KVARTAL-'!$A$5:$DS$385,89,FALSE)&gt;0,VLOOKUP(CONCATENATE($BG$6," ",BM$9),'-RÅDATA_KVARTAL-'!$A$5:$DS$385,89,FALSE),"")</f>
        <v>38373</v>
      </c>
      <c r="BN69" s="37"/>
      <c r="BO69" s="37">
        <f>IF(VLOOKUP(CONCATENATE($BG$6," ",BO$9),'-RÅDATA_KVARTAL-'!$A$5:$DS$385,89,FALSE)&gt;0,VLOOKUP(CONCATENATE($BG$6," ",BO$9),'-RÅDATA_KVARTAL-'!$A$5:$DS$385,89,FALSE),"")</f>
        <v>40170</v>
      </c>
      <c r="BP69" s="37"/>
      <c r="BQ69" s="37">
        <f>IF(VLOOKUP(CONCATENATE($BG$6," ",BQ$9),'-RÅDATA_KVARTAL-'!$A$5:$DS$385,89,FALSE)&gt;0,VLOOKUP(CONCATENATE($BG$6," ",BQ$9),'-RÅDATA_KVARTAL-'!$A$5:$DS$385,89,FALSE),"")</f>
        <v>38649</v>
      </c>
      <c r="BR69" s="37"/>
      <c r="BS69" s="37">
        <f>IF(VLOOKUP(CONCATENATE($BG$6," ",BS$9),'-RÅDATA_KVARTAL-'!$A$5:$DS$385,89,FALSE)&gt;0,VLOOKUP(CONCATENATE($BG$6," ",BS$9),'-RÅDATA_KVARTAL-'!$A$5:$DS$385,89,FALSE),"")</f>
        <v>37161</v>
      </c>
      <c r="BT69" s="37"/>
      <c r="BU69" s="37">
        <f>IF(VLOOKUP(CONCATENATE($BG$6," ",BU$9),'-RÅDATA_KVARTAL-'!$A$5:$DS$385,89,FALSE)&gt;0,VLOOKUP(CONCATENATE($BG$6," ",BU$9),'-RÅDATA_KVARTAL-'!$A$5:$DS$385,89,FALSE),"")</f>
        <v>38815</v>
      </c>
      <c r="BV69" s="37"/>
      <c r="BW69" s="37">
        <f>IF(VLOOKUP(CONCATENATE($BG$6," ",BW$9),'-RÅDATA_KVARTAL-'!$A$5:$DS$385,89,FALSE)&gt;0,VLOOKUP(CONCATENATE($BG$6," ",BW$9),'-RÅDATA_KVARTAL-'!$A$5:$DS$385,89,FALSE),"")</f>
        <v>40000</v>
      </c>
      <c r="BX69" s="37"/>
      <c r="BY69" s="37">
        <f>IF(VLOOKUP(CONCATENATE($BG$6," ",BY$9),'-RÅDATA_KVARTAL-'!$A$5:$DS$385,89,FALSE)&gt;0,VLOOKUP(CONCATENATE($BG$6," ",BY$9),'-RÅDATA_KVARTAL-'!$A$5:$DS$385,89,FALSE),"")</f>
        <v>40197</v>
      </c>
      <c r="BZ69" s="37"/>
      <c r="CA69" s="37">
        <f>IF(VLOOKUP(CONCATENATE($BG$6," ",CA$9),'-RÅDATA_KVARTAL-'!$A$5:$DS$385,89,FALSE)&gt;0,VLOOKUP(CONCATENATE($BG$6," ",CA$9),'-RÅDATA_KVARTAL-'!$A$5:$DS$385,89,FALSE),"")</f>
        <v>38614</v>
      </c>
      <c r="CB69" s="37"/>
      <c r="CC69" s="37">
        <f>IF(VLOOKUP(CONCATENATE($BG$6," ",CC$9),'-RÅDATA_KVARTAL-'!$A$5:$DS$385,89,FALSE)&gt;0,VLOOKUP(CONCATENATE($BG$6," ",CC$9),'-RÅDATA_KVARTAL-'!$A$5:$DS$385,89,FALSE),"")</f>
        <v>40082</v>
      </c>
      <c r="CD69" s="37"/>
      <c r="CE69" s="37">
        <f>IF(VLOOKUP(CONCATENATE($BG$6," ",CE$9),'-RÅDATA_KVARTAL-'!$A$5:$DS$385,89,FALSE)&gt;0,VLOOKUP(CONCATENATE($BG$6," ",CE$9),'-RÅDATA_KVARTAL-'!$A$5:$DS$385,89,FALSE),"")</f>
        <v>471047</v>
      </c>
      <c r="CF69" s="147"/>
      <c r="CG69" s="275"/>
      <c r="CH69" s="37">
        <f>IF(VLOOKUP(CONCATENATE($CH$6," ",CH$9),'-RÅDATA_KVARTAL-'!$A$5:$DS$385,89,FALSE)&gt;0,VLOOKUP(CONCATENATE($CH$6," ",CH$9),'-RÅDATA_KVARTAL-'!$A$5:$DS$385,89,FALSE),"")</f>
        <v>40128</v>
      </c>
      <c r="CI69" s="37"/>
      <c r="CJ69" s="37">
        <f>IF(VLOOKUP(CONCATENATE($CH$6," ",CJ$9),'-RÅDATA_KVARTAL-'!$A$5:$DS$385,89,FALSE)&gt;0,VLOOKUP(CONCATENATE($CH$6," ",CJ$9),'-RÅDATA_KVARTAL-'!$A$5:$DS$385,89,FALSE),"")</f>
        <v>38320</v>
      </c>
      <c r="CK69" s="37"/>
      <c r="CL69" s="37">
        <f>IF(VLOOKUP(CONCATENATE($CH$6," ",CL$9),'-RÅDATA_KVARTAL-'!$A$5:$DS$385,89,FALSE)&gt;0,VLOOKUP(CONCATENATE($CH$6," ",CL$9),'-RÅDATA_KVARTAL-'!$A$5:$DS$385,89,FALSE),"")</f>
        <v>40629</v>
      </c>
      <c r="CM69" s="37"/>
      <c r="CN69" s="37">
        <f>IF(VLOOKUP(CONCATENATE($CH$6," ",CN$9),'-RÅDATA_KVARTAL-'!$A$5:$DS$385,89,FALSE)&gt;0,VLOOKUP(CONCATENATE($CH$6," ",CN$9),'-RÅDATA_KVARTAL-'!$A$5:$DS$385,89,FALSE),"")</f>
        <v>39991</v>
      </c>
      <c r="CO69" s="37"/>
      <c r="CP69" s="37">
        <f>IF(VLOOKUP(CONCATENATE($CH$6," ",CP$9),'-RÅDATA_KVARTAL-'!$A$5:$DS$385,89,FALSE)&gt;0,VLOOKUP(CONCATENATE($CH$6," ",CP$9),'-RÅDATA_KVARTAL-'!$A$5:$DS$385,89,FALSE),"")</f>
        <v>40877</v>
      </c>
      <c r="CQ69" s="37"/>
      <c r="CR69" s="37">
        <f>IF(VLOOKUP(CONCATENATE($CH$6," ",CR$9),'-RÅDATA_KVARTAL-'!$A$5:$DS$385,89,FALSE)&gt;0,VLOOKUP(CONCATENATE($CH$6," ",CR$9),'-RÅDATA_KVARTAL-'!$A$5:$DS$385,89,FALSE),"")</f>
        <v>38613</v>
      </c>
      <c r="CS69" s="37"/>
      <c r="CT69" s="37">
        <f>IF(VLOOKUP(CONCATENATE($CH$6," ",CT$9),'-RÅDATA_KVARTAL-'!$A$5:$DS$385,89,FALSE)&gt;0,VLOOKUP(CONCATENATE($CH$6," ",CT$9),'-RÅDATA_KVARTAL-'!$A$5:$DS$385,89,FALSE),"")</f>
        <v>36865</v>
      </c>
      <c r="CU69" s="37"/>
      <c r="CV69" s="37">
        <f>IF(VLOOKUP(CONCATENATE($CH$6," ",CV$9),'-RÅDATA_KVARTAL-'!$A$5:$DS$385,89,FALSE)&gt;0,VLOOKUP(CONCATENATE($CH$6," ",CV$9),'-RÅDATA_KVARTAL-'!$A$5:$DS$385,89,FALSE),"")</f>
        <v>39934</v>
      </c>
      <c r="CW69" s="37"/>
      <c r="CX69" s="37">
        <f>IF(VLOOKUP(CONCATENATE($CH$6," ",CX$9),'-RÅDATA_KVARTAL-'!$A$5:$DS$385,89,FALSE)&gt;0,VLOOKUP(CONCATENATE($CH$6," ",CX$9),'-RÅDATA_KVARTAL-'!$A$5:$DS$385,89,FALSE),"")</f>
        <v>40321</v>
      </c>
      <c r="CY69" s="37"/>
      <c r="CZ69" s="37">
        <f>IF(VLOOKUP(CONCATENATE($CH$6," ",CZ$9),'-RÅDATA_KVARTAL-'!$A$5:$DS$385,89,FALSE)&gt;0,VLOOKUP(CONCATENATE($CH$6," ",CZ$9),'-RÅDATA_KVARTAL-'!$A$5:$DS$385,89,FALSE),"")</f>
        <v>40772</v>
      </c>
      <c r="DA69" s="37"/>
      <c r="DB69" s="37">
        <f>IF(VLOOKUP(CONCATENATE($CH$6," ",DB$9),'-RÅDATA_KVARTAL-'!$A$5:$DS$385,89,FALSE)&gt;0,VLOOKUP(CONCATENATE($CH$6," ",DB$9),'-RÅDATA_KVARTAL-'!$A$5:$DS$385,89,FALSE),"")</f>
        <v>38950</v>
      </c>
      <c r="DC69" s="37"/>
      <c r="DD69" s="37">
        <f>IF(VLOOKUP(CONCATENATE($CH$6," ",DD$9),'-RÅDATA_KVARTAL-'!$A$5:$DS$385,89,FALSE)&gt;0,VLOOKUP(CONCATENATE($CH$6," ",DD$9),'-RÅDATA_KVARTAL-'!$A$5:$DS$385,89,FALSE),"")</f>
        <v>40581</v>
      </c>
      <c r="DE69" s="37"/>
      <c r="DF69" s="37">
        <f>IF(VLOOKUP(CONCATENATE($CH$6," ",DF$9),'-RÅDATA_KVARTAL-'!$A$5:$DS$385,89,FALSE)&gt;0,VLOOKUP(CONCATENATE($CH$6," ",DF$9),'-RÅDATA_KVARTAL-'!$A$5:$DS$385,89,FALSE),"")</f>
        <v>475981</v>
      </c>
      <c r="DG69" s="147"/>
      <c r="DH69" s="275"/>
      <c r="DI69" s="37">
        <f>IF(VLOOKUP(CONCATENATE($DI$6," ",DI$9),'-RÅDATA_KVARTAL-'!$A$5:$DS$385,89,FALSE)&gt;0,VLOOKUP(CONCATENATE($DI$6," ",DI$9),'-RÅDATA_KVARTAL-'!$A$5:$DS$385,89,FALSE),"")</f>
        <v>41176</v>
      </c>
      <c r="DJ69" s="37"/>
      <c r="DK69" s="37">
        <f>IF(VLOOKUP(CONCATENATE($DI$6," ",DK$9),'-RÅDATA_KVARTAL-'!$A$5:$DS$385,89,FALSE)&gt;0,VLOOKUP(CONCATENATE($DI$6," ",DK$9),'-RÅDATA_KVARTAL-'!$A$5:$DS$385,89,FALSE),"")</f>
        <v>38006</v>
      </c>
      <c r="DL69" s="37"/>
      <c r="DM69" s="37">
        <f>IF(VLOOKUP(CONCATENATE($DI$6," ",DM$9),'-RÅDATA_KVARTAL-'!$A$5:$DS$385,89,FALSE)&gt;0,VLOOKUP(CONCATENATE($DI$6," ",DM$9),'-RÅDATA_KVARTAL-'!$A$5:$DS$385,89,FALSE),"")</f>
        <v>42297</v>
      </c>
      <c r="DN69" s="37"/>
      <c r="DO69" s="37">
        <f>IF(VLOOKUP(CONCATENATE($DI$6," ",DO$9),'-RÅDATA_KVARTAL-'!$A$5:$DS$385,89,FALSE)&gt;0,VLOOKUP(CONCATENATE($DI$6," ",DO$9),'-RÅDATA_KVARTAL-'!$A$5:$DS$385,89,FALSE),"")</f>
        <v>39311</v>
      </c>
      <c r="DP69" s="37"/>
      <c r="DQ69" s="37">
        <f>IF(VLOOKUP(CONCATENATE($DI$6," ",DQ$9),'-RÅDATA_KVARTAL-'!$A$5:$DS$385,89,FALSE)&gt;0,VLOOKUP(CONCATENATE($DI$6," ",DQ$9),'-RÅDATA_KVARTAL-'!$A$5:$DS$385,89,FALSE),"")</f>
        <v>41402</v>
      </c>
      <c r="DR69" s="37"/>
      <c r="DS69" s="37">
        <f>IF(VLOOKUP(CONCATENATE($DI$6," ",DS$9),'-RÅDATA_KVARTAL-'!$A$5:$DS$385,89,FALSE)&gt;0,VLOOKUP(CONCATENATE($DI$6," ",DS$9),'-RÅDATA_KVARTAL-'!$A$5:$DS$385,89,FALSE),"")</f>
        <v>39781</v>
      </c>
      <c r="DT69" s="37"/>
      <c r="DU69" s="37" t="str">
        <f>IF(VLOOKUP(CONCATENATE($DI$6," ",DU$9),'-RÅDATA_KVARTAL-'!$A$5:$DS$385,89,FALSE)&gt;0,VLOOKUP(CONCATENATE($DI$6," ",DU$9),'-RÅDATA_KVARTAL-'!$A$5:$DS$385,89,FALSE),"")</f>
        <v/>
      </c>
      <c r="DV69" s="37"/>
      <c r="DW69" s="37" t="str">
        <f>IF(VLOOKUP(CONCATENATE($DI$6," ",DW$9),'-RÅDATA_KVARTAL-'!$A$5:$DS$385,89,FALSE)&gt;0,VLOOKUP(CONCATENATE($DI$6," ",DW$9),'-RÅDATA_KVARTAL-'!$A$5:$DS$385,89,FALSE),"")</f>
        <v/>
      </c>
      <c r="DX69" s="37"/>
      <c r="DY69" s="37" t="str">
        <f>IF(VLOOKUP(CONCATENATE($DI$6," ",DY$9),'-RÅDATA_KVARTAL-'!$A$5:$DS$385,89,FALSE)&gt;0,VLOOKUP(CONCATENATE($DI$6," ",DY$9),'-RÅDATA_KVARTAL-'!$A$5:$DS$385,89,FALSE),"")</f>
        <v/>
      </c>
      <c r="DZ69" s="37"/>
      <c r="EA69" s="37" t="str">
        <f>IF(VLOOKUP(CONCATENATE($DI$6," ",EA$9),'-RÅDATA_KVARTAL-'!$A$5:$DS$385,89,FALSE)&gt;0,VLOOKUP(CONCATENATE($DI$6," ",EA$9),'-RÅDATA_KVARTAL-'!$A$5:$DS$385,89,FALSE),"")</f>
        <v/>
      </c>
      <c r="EB69" s="37"/>
      <c r="EC69" s="37" t="str">
        <f>IF(VLOOKUP(CONCATENATE($DI$6," ",EC$9),'-RÅDATA_KVARTAL-'!$A$5:$DS$385,89,FALSE)&gt;0,VLOOKUP(CONCATENATE($DI$6," ",EC$9),'-RÅDATA_KVARTAL-'!$A$5:$DS$385,89,FALSE),"")</f>
        <v/>
      </c>
      <c r="ED69" s="37"/>
      <c r="EE69" s="37" t="str">
        <f>IF(VLOOKUP(CONCATENATE($DI$6," ",EE$9),'-RÅDATA_KVARTAL-'!$A$5:$DS$385,89,FALSE)&gt;0,VLOOKUP(CONCATENATE($DI$6," ",EE$9),'-RÅDATA_KVARTAL-'!$A$5:$DS$385,89,FALSE),"")</f>
        <v/>
      </c>
      <c r="EF69" s="37"/>
      <c r="EG69" s="37">
        <f>IF(VLOOKUP(CONCATENATE($DI$6," ",EG$9),'-RÅDATA_KVARTAL-'!$A$5:$DS$385,89,FALSE)&gt;0,VLOOKUP(CONCATENATE($DI$6," ",EG$9),'-RÅDATA_KVARTAL-'!$A$5:$DS$385,89,FALSE),"")</f>
        <v>241973</v>
      </c>
      <c r="EH69" s="147"/>
      <c r="EI69" s="275"/>
      <c r="EJ69" s="37" t="str">
        <f>IF(VLOOKUP(CONCATENATE($EJ$6," ",EJ$9),'-RÅDATA_KVARTAL-'!$A$5:$DS$385,89,FALSE)&gt;0,VLOOKUP(CONCATENATE($EJ$6," ",EJ$9),'-RÅDATA_KVARTAL-'!$A$5:$DS$385,89,FALSE),"")</f>
        <v/>
      </c>
      <c r="EK69" s="37"/>
      <c r="EL69" s="37" t="str">
        <f>IF(VLOOKUP(CONCATENATE($EJ$6," ",EL$9),'-RÅDATA_KVARTAL-'!$A$5:$DS$385,89,FALSE)&gt;0,VLOOKUP(CONCATENATE($EJ$6," ",EL$9),'-RÅDATA_KVARTAL-'!$A$5:$DS$385,89,FALSE),"")</f>
        <v/>
      </c>
      <c r="EM69" s="37"/>
      <c r="EN69" s="37" t="str">
        <f>IF(VLOOKUP(CONCATENATE($EJ$6," ",EN$9),'-RÅDATA_KVARTAL-'!$A$5:$DS$385,89,FALSE)&gt;0,VLOOKUP(CONCATENATE($EJ$6," ",EN$9),'-RÅDATA_KVARTAL-'!$A$5:$DS$385,89,FALSE),"")</f>
        <v/>
      </c>
      <c r="EO69" s="37"/>
      <c r="EP69" s="37" t="str">
        <f>IF(VLOOKUP(CONCATENATE($EJ$6," ",EP$9),'-RÅDATA_KVARTAL-'!$A$5:$DS$385,89,FALSE)&gt;0,VLOOKUP(CONCATENATE($EJ$6," ",EP$9),'-RÅDATA_KVARTAL-'!$A$5:$DS$385,89,FALSE),"")</f>
        <v/>
      </c>
      <c r="EQ69" s="37"/>
      <c r="ER69" s="37" t="str">
        <f>IF(VLOOKUP(CONCATENATE($EJ$6," ",ER$9),'-RÅDATA_KVARTAL-'!$A$5:$DS$385,89,FALSE)&gt;0,VLOOKUP(CONCATENATE($EJ$6," ",ER$9),'-RÅDATA_KVARTAL-'!$A$5:$DS$385,89,FALSE),"")</f>
        <v/>
      </c>
      <c r="ES69" s="37"/>
      <c r="ET69" s="37" t="str">
        <f>IF(VLOOKUP(CONCATENATE($EJ$6," ",ET$9),'-RÅDATA_KVARTAL-'!$A$5:$DS$385,89,FALSE)&gt;0,VLOOKUP(CONCATENATE($EJ$6," ",ET$9),'-RÅDATA_KVARTAL-'!$A$5:$DS$385,89,FALSE),"")</f>
        <v/>
      </c>
      <c r="EU69" s="37"/>
      <c r="EV69" s="37" t="str">
        <f>IF(VLOOKUP(CONCATENATE($EJ$6," ",EV$9),'-RÅDATA_KVARTAL-'!$A$5:$DS$385,89,FALSE)&gt;0,VLOOKUP(CONCATENATE($EJ$6," ",EV$9),'-RÅDATA_KVARTAL-'!$A$5:$DS$385,89,FALSE),"")</f>
        <v/>
      </c>
      <c r="EW69" s="37"/>
      <c r="EX69" s="37" t="str">
        <f>IF(VLOOKUP(CONCATENATE($EJ$6," ",EX$9),'-RÅDATA_KVARTAL-'!$A$5:$DS$385,89,FALSE)&gt;0,VLOOKUP(CONCATENATE($EJ$6," ",EX$9),'-RÅDATA_KVARTAL-'!$A$5:$DS$385,89,FALSE),"")</f>
        <v/>
      </c>
      <c r="EY69" s="37"/>
      <c r="EZ69" s="37" t="str">
        <f>IF(VLOOKUP(CONCATENATE($EJ$6," ",EZ$9),'-RÅDATA_KVARTAL-'!$A$5:$DS$385,89,FALSE)&gt;0,VLOOKUP(CONCATENATE($EJ$6," ",EZ$9),'-RÅDATA_KVARTAL-'!$A$5:$DS$385,89,FALSE),"")</f>
        <v/>
      </c>
      <c r="FA69" s="37"/>
      <c r="FB69" s="37" t="str">
        <f>IF(VLOOKUP(CONCATENATE($EJ$6," ",FB$9),'-RÅDATA_KVARTAL-'!$A$5:$DS$385,89,FALSE)&gt;0,VLOOKUP(CONCATENATE($EJ$6," ",FB$9),'-RÅDATA_KVARTAL-'!$A$5:$DS$385,89,FALSE),"")</f>
        <v/>
      </c>
      <c r="FC69" s="37"/>
      <c r="FD69" s="37" t="str">
        <f>IF(VLOOKUP(CONCATENATE($EJ$6," ",FD$9),'-RÅDATA_KVARTAL-'!$A$5:$DS$385,89,FALSE)&gt;0,VLOOKUP(CONCATENATE($EJ$6," ",FD$9),'-RÅDATA_KVARTAL-'!$A$5:$DS$385,89,FALSE),"")</f>
        <v/>
      </c>
      <c r="FE69" s="37"/>
      <c r="FF69" s="37" t="str">
        <f>IF(VLOOKUP(CONCATENATE($EJ$6," ",FF$9),'-RÅDATA_KVARTAL-'!$A$5:$DS$385,89,FALSE)&gt;0,VLOOKUP(CONCATENATE($EJ$6," ",FF$9),'-RÅDATA_KVARTAL-'!$A$5:$DS$385,89,FALSE),"")</f>
        <v/>
      </c>
      <c r="FG69" s="37"/>
      <c r="FH69" s="37" t="str">
        <f>IF(VLOOKUP(CONCATENATE($EJ$6," ",FH$9),'-RÅDATA_KVARTAL-'!$A$5:$DS$385,89,FALSE)&gt;0,VLOOKUP(CONCATENATE($EJ$6," ",FH$9),'-RÅDATA_KVARTAL-'!$A$5:$DS$385,89,FALSE),"")</f>
        <v/>
      </c>
      <c r="FI69" s="147"/>
      <c r="FJ69" s="275"/>
      <c r="FK69" s="37" t="str">
        <f>IF(VLOOKUP(CONCATENATE($FK$6," ",FK$9),'-RÅDATA_KVARTAL-'!$A$5:$DS$385,89,FALSE)&gt;0,VLOOKUP(CONCATENATE($FK$6," ",FK$9),'-RÅDATA_KVARTAL-'!$A$5:$DS$385,89,FALSE),"")</f>
        <v/>
      </c>
      <c r="FL69" s="37"/>
      <c r="FM69" s="37" t="str">
        <f>IF(VLOOKUP(CONCATENATE($FK$6," ",FM$9),'-RÅDATA_KVARTAL-'!$A$5:$DS$385,89,FALSE)&gt;0,VLOOKUP(CONCATENATE($FK$6," ",FM$9),'-RÅDATA_KVARTAL-'!$A$5:$DS$385,89,FALSE),"")</f>
        <v/>
      </c>
      <c r="FN69" s="37"/>
      <c r="FO69" s="37" t="str">
        <f>IF(VLOOKUP(CONCATENATE($FK$6," ",FO$9),'-RÅDATA_KVARTAL-'!$A$5:$DS$385,89,FALSE)&gt;0,VLOOKUP(CONCATENATE($FK$6," ",FO$9),'-RÅDATA_KVARTAL-'!$A$5:$DS$385,89,FALSE),"")</f>
        <v/>
      </c>
      <c r="FP69" s="37"/>
      <c r="FQ69" s="37" t="str">
        <f>IF(VLOOKUP(CONCATENATE($FK$6," ",FQ$9),'-RÅDATA_KVARTAL-'!$A$5:$DS$385,89,FALSE)&gt;0,VLOOKUP(CONCATENATE($FK$6," ",FQ$9),'-RÅDATA_KVARTAL-'!$A$5:$DS$385,89,FALSE),"")</f>
        <v/>
      </c>
      <c r="FR69" s="37"/>
      <c r="FS69" s="37" t="str">
        <f>IF(VLOOKUP(CONCATENATE($FK$6," ",FS$9),'-RÅDATA_KVARTAL-'!$A$5:$DS$385,89,FALSE)&gt;0,VLOOKUP(CONCATENATE($FK$6," ",FS$9),'-RÅDATA_KVARTAL-'!$A$5:$DS$385,89,FALSE),"")</f>
        <v/>
      </c>
      <c r="FT69" s="37"/>
      <c r="FU69" s="37" t="str">
        <f>IF(VLOOKUP(CONCATENATE($FK$6," ",FU$9),'-RÅDATA_KVARTAL-'!$A$5:$DS$385,89,FALSE)&gt;0,VLOOKUP(CONCATENATE($FK$6," ",FU$9),'-RÅDATA_KVARTAL-'!$A$5:$DS$385,89,FALSE),"")</f>
        <v/>
      </c>
      <c r="FV69" s="37"/>
      <c r="FW69" s="37" t="str">
        <f>IF(VLOOKUP(CONCATENATE($FK$6," ",FW$9),'-RÅDATA_KVARTAL-'!$A$5:$DS$385,89,FALSE)&gt;0,VLOOKUP(CONCATENATE($FK$6," ",FW$9),'-RÅDATA_KVARTAL-'!$A$5:$DS$385,89,FALSE),"")</f>
        <v/>
      </c>
      <c r="FX69" s="37"/>
      <c r="FY69" s="37" t="str">
        <f>IF(VLOOKUP(CONCATENATE($FK$6," ",FY$9),'-RÅDATA_KVARTAL-'!$A$5:$DS$385,89,FALSE)&gt;0,VLOOKUP(CONCATENATE($FK$6," ",FY$9),'-RÅDATA_KVARTAL-'!$A$5:$DS$385,89,FALSE),"")</f>
        <v/>
      </c>
      <c r="FZ69" s="37"/>
      <c r="GA69" s="37" t="str">
        <f>IF(VLOOKUP(CONCATENATE($FK$6," ",GA$9),'-RÅDATA_KVARTAL-'!$A$5:$DS$385,89,FALSE)&gt;0,VLOOKUP(CONCATENATE($FK$6," ",GA$9),'-RÅDATA_KVARTAL-'!$A$5:$DS$385,89,FALSE),"")</f>
        <v/>
      </c>
      <c r="GB69" s="37"/>
      <c r="GC69" s="37" t="str">
        <f>IF(VLOOKUP(CONCATENATE($FK$6," ",GC$9),'-RÅDATA_KVARTAL-'!$A$5:$DS$385,89,FALSE)&gt;0,VLOOKUP(CONCATENATE($FK$6," ",GC$9),'-RÅDATA_KVARTAL-'!$A$5:$DS$385,89,FALSE),"")</f>
        <v/>
      </c>
      <c r="GD69" s="37"/>
      <c r="GE69" s="37" t="str">
        <f>IF(VLOOKUP(CONCATENATE($FK$6," ",GE$9),'-RÅDATA_KVARTAL-'!$A$5:$DS$385,89,FALSE)&gt;0,VLOOKUP(CONCATENATE($FK$6," ",GE$9),'-RÅDATA_KVARTAL-'!$A$5:$DS$385,89,FALSE),"")</f>
        <v/>
      </c>
      <c r="GF69" s="37"/>
      <c r="GG69" s="37" t="str">
        <f>IF(VLOOKUP(CONCATENATE($FK$6," ",GG$9),'-RÅDATA_KVARTAL-'!$A$5:$DS$385,89,FALSE)&gt;0,VLOOKUP(CONCATENATE($FK$6," ",GG$9),'-RÅDATA_KVARTAL-'!$A$5:$DS$385,89,FALSE),"")</f>
        <v/>
      </c>
      <c r="GH69" s="37"/>
      <c r="GI69" s="37" t="str">
        <f>IF(VLOOKUP(CONCATENATE($FK$6," ",GI$9),'-RÅDATA_KVARTAL-'!$A$5:$DS$385,89,FALSE)&gt;0,VLOOKUP(CONCATENATE($FK$6," ",GI$9),'-RÅDATA_KVARTAL-'!$A$5:$DS$385,89,FALSE),"")</f>
        <v/>
      </c>
      <c r="GJ69" s="147"/>
      <c r="GK69" s="275"/>
      <c r="GL69" s="37" t="str">
        <f>IF(VLOOKUP(CONCATENATE($GL$6," ",GL$9),'-RÅDATA_KVARTAL-'!$A$5:$DS$385,89,FALSE)&gt;0,VLOOKUP(CONCATENATE($GL$6," ",GL$9),'-RÅDATA_KVARTAL-'!$A$5:$DS$385,89,FALSE),"")</f>
        <v/>
      </c>
      <c r="GM69" s="37"/>
      <c r="GN69" s="37" t="str">
        <f>IF(VLOOKUP(CONCATENATE($GL$6," ",GN$9),'-RÅDATA_KVARTAL-'!$A$5:$DS$385,89,FALSE)&gt;0,VLOOKUP(CONCATENATE($GL$6," ",GN$9),'-RÅDATA_KVARTAL-'!$A$5:$DS$385,89,FALSE),"")</f>
        <v/>
      </c>
      <c r="GO69" s="37"/>
      <c r="GP69" s="37" t="str">
        <f>IF(VLOOKUP(CONCATENATE($GL$6," ",GP$9),'-RÅDATA_KVARTAL-'!$A$5:$DS$385,89,FALSE)&gt;0,VLOOKUP(CONCATENATE($GL$6," ",GP$9),'-RÅDATA_KVARTAL-'!$A$5:$DS$385,89,FALSE),"")</f>
        <v/>
      </c>
      <c r="GQ69" s="37"/>
      <c r="GR69" s="37" t="str">
        <f>IF(VLOOKUP(CONCATENATE($GL$6," ",GR$9),'-RÅDATA_KVARTAL-'!$A$5:$DS$385,89,FALSE)&gt;0,VLOOKUP(CONCATENATE($GL$6," ",GR$9),'-RÅDATA_KVARTAL-'!$A$5:$DS$385,89,FALSE),"")</f>
        <v/>
      </c>
      <c r="GS69" s="37"/>
      <c r="GT69" s="37" t="str">
        <f>IF(VLOOKUP(CONCATENATE($GL$6," ",GT$9),'-RÅDATA_KVARTAL-'!$A$5:$DS$385,89,FALSE)&gt;0,VLOOKUP(CONCATENATE($GL$6," ",GT$9),'-RÅDATA_KVARTAL-'!$A$5:$DS$385,89,FALSE),"")</f>
        <v/>
      </c>
      <c r="GU69" s="37"/>
      <c r="GV69" s="37" t="str">
        <f>IF(VLOOKUP(CONCATENATE($GL$6," ",GV$9),'-RÅDATA_KVARTAL-'!$A$5:$DS$385,89,FALSE)&gt;0,VLOOKUP(CONCATENATE($GL$6," ",GV$9),'-RÅDATA_KVARTAL-'!$A$5:$DS$385,89,FALSE),"")</f>
        <v/>
      </c>
      <c r="GW69" s="37"/>
      <c r="GX69" s="37" t="str">
        <f>IF(VLOOKUP(CONCATENATE($GL$6," ",GX$9),'-RÅDATA_KVARTAL-'!$A$5:$DS$385,89,FALSE)&gt;0,VLOOKUP(CONCATENATE($GL$6," ",GX$9),'-RÅDATA_KVARTAL-'!$A$5:$DS$385,89,FALSE),"")</f>
        <v/>
      </c>
      <c r="GY69" s="37"/>
      <c r="GZ69" s="37" t="str">
        <f>IF(VLOOKUP(CONCATENATE($GL$6," ",GZ$9),'-RÅDATA_KVARTAL-'!$A$5:$DS$385,89,FALSE)&gt;0,VLOOKUP(CONCATENATE($GL$6," ",GZ$9),'-RÅDATA_KVARTAL-'!$A$5:$DS$385,89,FALSE),"")</f>
        <v/>
      </c>
      <c r="HA69" s="37"/>
      <c r="HB69" s="37" t="str">
        <f>IF(VLOOKUP(CONCATENATE($GL$6," ",HB$9),'-RÅDATA_KVARTAL-'!$A$5:$DS$385,89,FALSE)&gt;0,VLOOKUP(CONCATENATE($GL$6," ",HB$9),'-RÅDATA_KVARTAL-'!$A$5:$DS$385,89,FALSE),"")</f>
        <v/>
      </c>
      <c r="HC69" s="37"/>
      <c r="HD69" s="37" t="str">
        <f>IF(VLOOKUP(CONCATENATE($GL$6," ",HD$9),'-RÅDATA_KVARTAL-'!$A$5:$DS$385,89,FALSE)&gt;0,VLOOKUP(CONCATENATE($GL$6," ",HD$9),'-RÅDATA_KVARTAL-'!$A$5:$DS$385,89,FALSE),"")</f>
        <v/>
      </c>
      <c r="HE69" s="37"/>
      <c r="HF69" s="37" t="str">
        <f>IF(VLOOKUP(CONCATENATE($GL$6," ",HF$9),'-RÅDATA_KVARTAL-'!$A$5:$DS$385,89,FALSE)&gt;0,VLOOKUP(CONCATENATE($GL$6," ",HF$9),'-RÅDATA_KVARTAL-'!$A$5:$DS$385,89,FALSE),"")</f>
        <v/>
      </c>
      <c r="HG69" s="37"/>
      <c r="HH69" s="37" t="str">
        <f>IF(VLOOKUP(CONCATENATE($GL$6," ",HH$9),'-RÅDATA_KVARTAL-'!$A$5:$DS$385,89,FALSE)&gt;0,VLOOKUP(CONCATENATE($GL$6," ",HH$9),'-RÅDATA_KVARTAL-'!$A$5:$DS$385,89,FALSE),"")</f>
        <v/>
      </c>
      <c r="HI69" s="37"/>
      <c r="HJ69" s="37" t="str">
        <f>IF(VLOOKUP(CONCATENATE($GL$6," ",HJ$9),'-RÅDATA_KVARTAL-'!$A$5:$DS$385,89,FALSE)&gt;0,VLOOKUP(CONCATENATE($GL$6," ",HJ$9),'-RÅDATA_KVARTAL-'!$A$5:$DS$385,89,FALSE),"")</f>
        <v/>
      </c>
      <c r="HK69" s="147"/>
      <c r="HL69" s="148"/>
      <c r="HM69" s="103" t="s">
        <v>473</v>
      </c>
      <c r="HN69" s="15"/>
    </row>
    <row r="70" spans="2:223" s="15" customFormat="1" ht="10.5" customHeight="1" x14ac:dyDescent="0.2">
      <c r="B70" s="248">
        <v>15</v>
      </c>
      <c r="C70" s="195"/>
      <c r="D70" s="92" t="s">
        <v>77</v>
      </c>
      <c r="E70" s="156">
        <f>IF(VLOOKUP(CONCATENATE($E$6," ",E$9),'-RÅDATA_KVARTAL-'!$A$5:$DS$385,93,FALSE)&gt;0,VLOOKUP(CONCATENATE($E$6," ",E$9),'-RÅDATA_KVARTAL-'!$A$5:$DS$385,93,FALSE),"")</f>
        <v>98.689944656845711</v>
      </c>
      <c r="F70" s="156"/>
      <c r="G70" s="156">
        <f>IF(VLOOKUP(CONCATENATE($E$6," ",G$9),'-RÅDATA_KVARTAL-'!$A$5:$DS$385,93,FALSE)&gt;0,VLOOKUP(CONCATENATE($E$6," ",G$9),'-RÅDATA_KVARTAL-'!$A$5:$DS$385,93,FALSE),"")</f>
        <v>98.858781529817989</v>
      </c>
      <c r="H70" s="156"/>
      <c r="I70" s="156">
        <f>IF(VLOOKUP(CONCATENATE($E$6," ",I$9),'-RÅDATA_KVARTAL-'!$A$5:$DS$385,93,FALSE)&gt;0,VLOOKUP(CONCATENATE($E$6," ",I$9),'-RÅDATA_KVARTAL-'!$A$5:$DS$385,93,FALSE),"")</f>
        <v>99.205874354093012</v>
      </c>
      <c r="J70" s="156"/>
      <c r="K70" s="156">
        <f>IF(VLOOKUP(CONCATENATE($E$6," ",K$9),'-RÅDATA_KVARTAL-'!$A$5:$DS$385,93,FALSE)&gt;0,VLOOKUP(CONCATENATE($E$6," ",K$9),'-RÅDATA_KVARTAL-'!$A$5:$DS$385,93,FALSE),"")</f>
        <v>98.829084557017296</v>
      </c>
      <c r="L70" s="156"/>
      <c r="M70" s="156">
        <f>IF(VLOOKUP(CONCATENATE($E$6," ",M$9),'-RÅDATA_KVARTAL-'!$A$5:$DS$385,93,FALSE)&gt;0,VLOOKUP(CONCATENATE($E$6," ",M$9),'-RÅDATA_KVARTAL-'!$A$5:$DS$385,93,FALSE),"")</f>
        <v>99.559212459594477</v>
      </c>
      <c r="N70" s="156"/>
      <c r="O70" s="156">
        <f>IF(VLOOKUP(CONCATENATE($E$6," ",O$9),'-RÅDATA_KVARTAL-'!$A$5:$DS$385,93,FALSE)&gt;0,VLOOKUP(CONCATENATE($E$6," ",O$9),'-RÅDATA_KVARTAL-'!$A$5:$DS$385,93,FALSE),"")</f>
        <v>99.340459404139182</v>
      </c>
      <c r="P70" s="156"/>
      <c r="Q70" s="156">
        <f>IF(VLOOKUP(CONCATENATE($E$6," ",Q$9),'-RÅDATA_KVARTAL-'!$A$5:$DS$385,93,FALSE)&gt;0,VLOOKUP(CONCATENATE($E$6," ",Q$9),'-RÅDATA_KVARTAL-'!$A$5:$DS$385,93,FALSE),"")</f>
        <v>99.207961007311127</v>
      </c>
      <c r="R70" s="156"/>
      <c r="S70" s="156">
        <f>IF(VLOOKUP(CONCATENATE($E$6," ",S$9),'-RÅDATA_KVARTAL-'!$A$5:$DS$385,93,FALSE)&gt;0,VLOOKUP(CONCATENATE($E$6," ",S$9),'-RÅDATA_KVARTAL-'!$A$5:$DS$385,93,FALSE),"")</f>
        <v>99.155835454910886</v>
      </c>
      <c r="T70" s="156"/>
      <c r="U70" s="156">
        <f>IF(VLOOKUP(CONCATENATE($E$6," ",U$9),'-RÅDATA_KVARTAL-'!$A$5:$DS$385,93,FALSE)&gt;0,VLOOKUP(CONCATENATE($E$6," ",U$9),'-RÅDATA_KVARTAL-'!$A$5:$DS$385,93,FALSE),"")</f>
        <v>99.588533066240757</v>
      </c>
      <c r="V70" s="156"/>
      <c r="W70" s="156">
        <f>IF(VLOOKUP(CONCATENATE($E$6," ",W$9),'-RÅDATA_KVARTAL-'!$A$5:$DS$385,93,FALSE)&gt;0,VLOOKUP(CONCATENATE($E$6," ",W$9),'-RÅDATA_KVARTAL-'!$A$5:$DS$385,93,FALSE),"")</f>
        <v>98.11145030268537</v>
      </c>
      <c r="X70" s="156"/>
      <c r="Y70" s="156">
        <f>IF(VLOOKUP(CONCATENATE($E$6," ",Y$9),'-RÅDATA_KVARTAL-'!$A$5:$DS$385,93,FALSE)&gt;0,VLOOKUP(CONCATENATE($E$6," ",Y$9),'-RÅDATA_KVARTAL-'!$A$5:$DS$385,93,FALSE),"")</f>
        <v>99.741246866661271</v>
      </c>
      <c r="Z70" s="156"/>
      <c r="AA70" s="156">
        <f>IF(VLOOKUP(CONCATENATE($E$6," ",AA$9),'-RÅDATA_KVARTAL-'!$A$5:$DS$385,93,FALSE)&gt;0,VLOOKUP(CONCATENATE($E$6," ",AA$9),'-RÅDATA_KVARTAL-'!$A$5:$DS$385,93,FALSE),"")</f>
        <v>98.076513780993935</v>
      </c>
      <c r="AB70" s="156"/>
      <c r="AC70" s="156">
        <f>IF(VLOOKUP(CONCATENATE($E$6," ",AC$9),'-RÅDATA_KVARTAL-'!$A$5:$DS$385,93,FALSE)&gt;0,VLOOKUP(CONCATENATE($E$6," ",AC$9),'-RÅDATA_KVARTAL-'!$A$5:$DS$385,93,FALSE),"")</f>
        <v>99.024930571508506</v>
      </c>
      <c r="AD70" s="118"/>
      <c r="AE70" s="106"/>
      <c r="AF70" s="156">
        <f>IF(VLOOKUP(CONCATENATE($AF$6," ",AF$9),'-RÅDATA_KVARTAL-'!$A$5:$DS$385,93,FALSE)&gt;0,VLOOKUP(CONCATENATE($AF$6," ",AF$9),'-RÅDATA_KVARTAL-'!$A$5:$DS$385,93,FALSE),"")</f>
        <v>97.966110092652229</v>
      </c>
      <c r="AG70" s="156"/>
      <c r="AH70" s="156">
        <f>IF(VLOOKUP(CONCATENATE($AF$6," ",AH$9),'-RÅDATA_KVARTAL-'!$A$5:$DS$385,93,FALSE)&gt;0,VLOOKUP(CONCATENATE($AF$6," ",AH$9),'-RÅDATA_KVARTAL-'!$A$5:$DS$385,93,FALSE),"")</f>
        <v>99.038849850577492</v>
      </c>
      <c r="AI70" s="156"/>
      <c r="AJ70" s="156">
        <f>IF(VLOOKUP(CONCATENATE($AF$6," ",AJ$9),'-RÅDATA_KVARTAL-'!$A$5:$DS$385,93,FALSE)&gt;0,VLOOKUP(CONCATENATE($AF$6," ",AJ$9),'-RÅDATA_KVARTAL-'!$A$5:$DS$385,93,FALSE),"")</f>
        <v>99.202341748993788</v>
      </c>
      <c r="AK70" s="156"/>
      <c r="AL70" s="156">
        <f>IF(VLOOKUP(CONCATENATE($AF$6," ",AL$9),'-RÅDATA_KVARTAL-'!$A$5:$DS$385,93,FALSE)&gt;0,VLOOKUP(CONCATENATE($AF$6," ",AL$9),'-RÅDATA_KVARTAL-'!$A$5:$DS$385,93,FALSE),"")</f>
        <v>99.289630144390401</v>
      </c>
      <c r="AM70" s="156"/>
      <c r="AN70" s="156">
        <f>IF(VLOOKUP(CONCATENATE($AF$6," ",AN$9),'-RÅDATA_KVARTAL-'!$A$5:$DS$385,93,FALSE)&gt;0,VLOOKUP(CONCATENATE($AF$6," ",AN$9),'-RÅDATA_KVARTAL-'!$A$5:$DS$385,93,FALSE),"")</f>
        <v>98.158734872670578</v>
      </c>
      <c r="AO70" s="156"/>
      <c r="AP70" s="156">
        <f>IF(VLOOKUP(CONCATENATE($AF$6," ",AP$9),'-RÅDATA_KVARTAL-'!$A$5:$DS$385,93,FALSE)&gt;0,VLOOKUP(CONCATENATE($AF$6," ",AP$9),'-RÅDATA_KVARTAL-'!$A$5:$DS$385,93,FALSE),"")</f>
        <v>98.199595237469453</v>
      </c>
      <c r="AQ70" s="156"/>
      <c r="AR70" s="156">
        <f>IF(VLOOKUP(CONCATENATE($AF$6," ",AR$9),'-RÅDATA_KVARTAL-'!$A$5:$DS$385,93,FALSE)&gt;0,VLOOKUP(CONCATENATE($AF$6," ",AR$9),'-RÅDATA_KVARTAL-'!$A$5:$DS$385,93,FALSE),"")</f>
        <v>98.595482546201225</v>
      </c>
      <c r="AS70" s="156"/>
      <c r="AT70" s="156">
        <f>IF(VLOOKUP(CONCATENATE($AF$6," ",AT$9),'-RÅDATA_KVARTAL-'!$A$5:$DS$385,93,FALSE)&gt;0,VLOOKUP(CONCATENATE($AF$6," ",AT$9),'-RÅDATA_KVARTAL-'!$A$5:$DS$385,93,FALSE),"")</f>
        <v>98.484692299762912</v>
      </c>
      <c r="AU70" s="156"/>
      <c r="AV70" s="156">
        <f>IF(VLOOKUP(CONCATENATE($AF$6," ",AV$9),'-RÅDATA_KVARTAL-'!$A$5:$DS$385,93,FALSE)&gt;0,VLOOKUP(CONCATENATE($AF$6," ",AV$9),'-RÅDATA_KVARTAL-'!$A$5:$DS$385,93,FALSE),"")</f>
        <v>98.749042003510596</v>
      </c>
      <c r="AW70" s="156"/>
      <c r="AX70" s="156">
        <f>IF(VLOOKUP(CONCATENATE($AF$6," ",AX$9),'-RÅDATA_KVARTAL-'!$A$5:$DS$385,93,FALSE)&gt;0,VLOOKUP(CONCATENATE($AF$6," ",AX$9),'-RÅDATA_KVARTAL-'!$A$5:$DS$385,93,FALSE),"")</f>
        <v>99.388445211885738</v>
      </c>
      <c r="AY70" s="156"/>
      <c r="AZ70" s="156">
        <f>IF(VLOOKUP(CONCATENATE($AF$6," ",AZ$9),'-RÅDATA_KVARTAL-'!$A$5:$DS$385,93,FALSE)&gt;0,VLOOKUP(CONCATENATE($AF$6," ",AZ$9),'-RÅDATA_KVARTAL-'!$A$5:$DS$385,93,FALSE),"")</f>
        <v>98.921229391410549</v>
      </c>
      <c r="BA70" s="156"/>
      <c r="BB70" s="156">
        <f>IF(VLOOKUP(CONCATENATE($AF$6," ",BB$9),'-RÅDATA_KVARTAL-'!$A$5:$DS$385,93,FALSE)&gt;0,VLOOKUP(CONCATENATE($AF$6," ",BB$9),'-RÅDATA_KVARTAL-'!$A$5:$DS$385,93,FALSE),"")</f>
        <v>99.586486892887578</v>
      </c>
      <c r="BC70" s="156"/>
      <c r="BD70" s="156">
        <f>IF(VLOOKUP(CONCATENATE($AF$6," ",BD$9),'-RÅDATA_KVARTAL-'!$A$5:$DS$385,93,FALSE)&gt;0,VLOOKUP(CONCATENATE($AF$6," ",BD$9),'-RÅDATA_KVARTAL-'!$A$5:$DS$385,93,FALSE),"")</f>
        <v>98.801884476350921</v>
      </c>
      <c r="BE70" s="118"/>
      <c r="BF70" s="106"/>
      <c r="BG70" s="156">
        <f>IF(VLOOKUP(CONCATENATE($BG$6," ",BG$9),'-RÅDATA_KVARTAL-'!$A$5:$DS$385,93,FALSE)&gt;0,VLOOKUP(CONCATENATE($BG$6," ",BG$9),'-RÅDATA_KVARTAL-'!$A$5:$DS$385,93,FALSE),"")</f>
        <v>98.792830142665537</v>
      </c>
      <c r="BH70" s="156"/>
      <c r="BI70" s="156">
        <f>IF(VLOOKUP(CONCATENATE($BG$6," ",BI$9),'-RÅDATA_KVARTAL-'!$A$5:$DS$385,93,FALSE)&gt;0,VLOOKUP(CONCATENATE($BG$6," ",BI$9),'-RÅDATA_KVARTAL-'!$A$5:$DS$385,93,FALSE),"")</f>
        <v>98.89368234391128</v>
      </c>
      <c r="BJ70" s="156"/>
      <c r="BK70" s="156">
        <f>IF(VLOOKUP(CONCATENATE($BG$6," ",BK$9),'-RÅDATA_KVARTAL-'!$A$5:$DS$385,93,FALSE)&gt;0,VLOOKUP(CONCATENATE($BG$6," ",BK$9),'-RÅDATA_KVARTAL-'!$A$5:$DS$385,93,FALSE),"")</f>
        <v>98.70825229897477</v>
      </c>
      <c r="BL70" s="156"/>
      <c r="BM70" s="156">
        <f>IF(VLOOKUP(CONCATENATE($BG$6," ",BM$9),'-RÅDATA_KVARTAL-'!$A$5:$DS$385,93,FALSE)&gt;0,VLOOKUP(CONCATENATE($BG$6," ",BM$9),'-RÅDATA_KVARTAL-'!$A$5:$DS$385,93,FALSE),"")</f>
        <v>99.16016331593363</v>
      </c>
      <c r="BN70" s="156"/>
      <c r="BO70" s="156">
        <f>IF(VLOOKUP(CONCATENATE($BG$6," ",BO$9),'-RÅDATA_KVARTAL-'!$A$5:$DS$385,93,FALSE)&gt;0,VLOOKUP(CONCATENATE($BG$6," ",BO$9),'-RÅDATA_KVARTAL-'!$A$5:$DS$385,93,FALSE),"")</f>
        <v>99.433154285997176</v>
      </c>
      <c r="BP70" s="156"/>
      <c r="BQ70" s="156">
        <f>IF(VLOOKUP(CONCATENATE($BG$6," ",BQ$9),'-RÅDATA_KVARTAL-'!$A$5:$DS$385,93,FALSE)&gt;0,VLOOKUP(CONCATENATE($BG$6," ",BQ$9),'-RÅDATA_KVARTAL-'!$A$5:$DS$385,93,FALSE),"")</f>
        <v>99.13050169282856</v>
      </c>
      <c r="BR70" s="156"/>
      <c r="BS70" s="156">
        <f>IF(VLOOKUP(CONCATENATE($BG$6," ",BS$9),'-RÅDATA_KVARTAL-'!$A$5:$DS$385,93,FALSE)&gt;0,VLOOKUP(CONCATENATE($BG$6," ",BS$9),'-RÅDATA_KVARTAL-'!$A$5:$DS$385,93,FALSE),"")</f>
        <v>99.278672757874489</v>
      </c>
      <c r="BT70" s="156"/>
      <c r="BU70" s="156">
        <f>IF(VLOOKUP(CONCATENATE($BG$6," ",BU$9),'-RÅDATA_KVARTAL-'!$A$5:$DS$385,93,FALSE)&gt;0,VLOOKUP(CONCATENATE($BG$6," ",BU$9),'-RÅDATA_KVARTAL-'!$A$5:$DS$385,93,FALSE),"")</f>
        <v>98.818707197230069</v>
      </c>
      <c r="BV70" s="156"/>
      <c r="BW70" s="156">
        <f>IF(VLOOKUP(CONCATENATE($BG$6," ",BW$9),'-RÅDATA_KVARTAL-'!$A$5:$DS$385,93,FALSE)&gt;0,VLOOKUP(CONCATENATE($BG$6," ",BW$9),'-RÅDATA_KVARTAL-'!$A$5:$DS$385,93,FALSE),"")</f>
        <v>99.073661267152119</v>
      </c>
      <c r="BX70" s="156"/>
      <c r="BY70" s="156">
        <f>IF(VLOOKUP(CONCATENATE($BG$6," ",BY$9),'-RÅDATA_KVARTAL-'!$A$5:$DS$385,93,FALSE)&gt;0,VLOOKUP(CONCATENATE($BG$6," ",BY$9),'-RÅDATA_KVARTAL-'!$A$5:$DS$385,93,FALSE),"")</f>
        <v>99.090371246856975</v>
      </c>
      <c r="BZ70" s="156"/>
      <c r="CA70" s="156">
        <f>IF(VLOOKUP(CONCATENATE($BG$6," ",CA$9),'-RÅDATA_KVARTAL-'!$A$5:$DS$385,93,FALSE)&gt;0,VLOOKUP(CONCATENATE($BG$6," ",CA$9),'-RÅDATA_KVARTAL-'!$A$5:$DS$385,93,FALSE),"")</f>
        <v>98.560416560314465</v>
      </c>
      <c r="CB70" s="156"/>
      <c r="CC70" s="156">
        <f>IF(VLOOKUP(CONCATENATE($BG$6," ",CC$9),'-RÅDATA_KVARTAL-'!$A$5:$DS$385,93,FALSE)&gt;0,VLOOKUP(CONCATENATE($BG$6," ",CC$9),'-RÅDATA_KVARTAL-'!$A$5:$DS$385,93,FALSE),"")</f>
        <v>99.205504541741945</v>
      </c>
      <c r="CD70" s="156"/>
      <c r="CE70" s="156">
        <f>IF(VLOOKUP(CONCATENATE($BG$6," ",CE$9),'-RÅDATA_KVARTAL-'!$A$5:$DS$385,93,FALSE)&gt;0,VLOOKUP(CONCATENATE($BG$6," ",CE$9),'-RÅDATA_KVARTAL-'!$A$5:$DS$385,93,FALSE),"")</f>
        <v>99.010831250669995</v>
      </c>
      <c r="CF70" s="106"/>
      <c r="CG70" s="106"/>
      <c r="CH70" s="156">
        <f>IF(VLOOKUP(CONCATENATE($CH$6," ",CH$9),'-RÅDATA_KVARTAL-'!$A$5:$DS$385,93,FALSE)&gt;0,VLOOKUP(CONCATENATE($CH$6," ",CH$9),'-RÅDATA_KVARTAL-'!$A$5:$DS$385,93,FALSE),"")</f>
        <v>98.587327715401813</v>
      </c>
      <c r="CI70" s="156"/>
      <c r="CJ70" s="156">
        <f>IF(VLOOKUP(CONCATENATE($CH$6," ",CJ$9),'-RÅDATA_KVARTAL-'!$A$5:$DS$385,93,FALSE)&gt;0,VLOOKUP(CONCATENATE($CH$6," ",CJ$9),'-RÅDATA_KVARTAL-'!$A$5:$DS$385,93,FALSE),"")</f>
        <v>98.90818986655654</v>
      </c>
      <c r="CK70" s="156"/>
      <c r="CL70" s="156">
        <f>IF(VLOOKUP(CONCATENATE($CH$6," ",CL$9),'-RÅDATA_KVARTAL-'!$A$5:$DS$385,93,FALSE)&gt;0,VLOOKUP(CONCATENATE($CH$6," ",CL$9),'-RÅDATA_KVARTAL-'!$A$5:$DS$385,93,FALSE),"")</f>
        <v>99.303416923302535</v>
      </c>
      <c r="CM70" s="156"/>
      <c r="CN70" s="156">
        <f>IF(VLOOKUP(CONCATENATE($CH$6," ",CN$9),'-RÅDATA_KVARTAL-'!$A$5:$DS$385,93,FALSE)&gt;0,VLOOKUP(CONCATENATE($CH$6," ",CN$9),'-RÅDATA_KVARTAL-'!$A$5:$DS$385,93,FALSE),"")</f>
        <v>99.386152393260105</v>
      </c>
      <c r="CO70" s="156"/>
      <c r="CP70" s="156">
        <f>IF(VLOOKUP(CONCATENATE($CH$6," ",CP$9),'-RÅDATA_KVARTAL-'!$A$5:$DS$385,93,FALSE)&gt;0,VLOOKUP(CONCATENATE($CH$6," ",CP$9),'-RÅDATA_KVARTAL-'!$A$5:$DS$385,93,FALSE),"")</f>
        <v>99.387293637093038</v>
      </c>
      <c r="CQ70" s="156"/>
      <c r="CR70" s="156">
        <f>IF(VLOOKUP(CONCATENATE($CH$6," ",CR$9),'-RÅDATA_KVARTAL-'!$A$5:$DS$385,93,FALSE)&gt;0,VLOOKUP(CONCATENATE($CH$6," ",CR$9),'-RÅDATA_KVARTAL-'!$A$5:$DS$385,93,FALSE),"")</f>
        <v>98.409664347427167</v>
      </c>
      <c r="CS70" s="156"/>
      <c r="CT70" s="156">
        <f>IF(VLOOKUP(CONCATENATE($CH$6," ",CT$9),'-RÅDATA_KVARTAL-'!$A$5:$DS$385,93,FALSE)&gt;0,VLOOKUP(CONCATENATE($CH$6," ",CT$9),'-RÅDATA_KVARTAL-'!$A$5:$DS$385,93,FALSE),"")</f>
        <v>99.366576819407001</v>
      </c>
      <c r="CU70" s="156"/>
      <c r="CV70" s="156">
        <f>IF(VLOOKUP(CONCATENATE($CH$6," ",CV$9),'-RÅDATA_KVARTAL-'!$A$5:$DS$385,93,FALSE)&gt;0,VLOOKUP(CONCATENATE($CH$6," ",CV$9),'-RÅDATA_KVARTAL-'!$A$5:$DS$385,93,FALSE),"")</f>
        <v>99.094270329288577</v>
      </c>
      <c r="CW70" s="156"/>
      <c r="CX70" s="156">
        <f>IF(VLOOKUP(CONCATENATE($CH$6," ",CX$9),'-RÅDATA_KVARTAL-'!$A$5:$DS$385,93,FALSE)&gt;0,VLOOKUP(CONCATENATE($CH$6," ",CX$9),'-RÅDATA_KVARTAL-'!$A$5:$DS$385,93,FALSE),"")</f>
        <v>99.232151207146899</v>
      </c>
      <c r="CY70" s="156"/>
      <c r="CZ70" s="156">
        <f>IF(VLOOKUP(CONCATENATE($CH$6," ",CZ$9),'-RÅDATA_KVARTAL-'!$A$5:$DS$385,93,FALSE)&gt;0,VLOOKUP(CONCATENATE($CH$6," ",CZ$9),'-RÅDATA_KVARTAL-'!$A$5:$DS$385,93,FALSE),"")</f>
        <v>99.226089072767095</v>
      </c>
      <c r="DA70" s="156"/>
      <c r="DB70" s="156">
        <f>IF(VLOOKUP(CONCATENATE($CH$6," ",DB$9),'-RÅDATA_KVARTAL-'!$A$5:$DS$385,93,FALSE)&gt;0,VLOOKUP(CONCATENATE($CH$6," ",DB$9),'-RÅDATA_KVARTAL-'!$A$5:$DS$385,93,FALSE),"")</f>
        <v>98.182551485972127</v>
      </c>
      <c r="DC70" s="156"/>
      <c r="DD70" s="156">
        <f>IF(VLOOKUP(CONCATENATE($CH$6," ",DD$9),'-RÅDATA_KVARTAL-'!$A$5:$DS$385,93,FALSE)&gt;0,VLOOKUP(CONCATENATE($CH$6," ",DD$9),'-RÅDATA_KVARTAL-'!$A$5:$DS$385,93,FALSE),"")</f>
        <v>98.965979758566021</v>
      </c>
      <c r="DE70" s="156"/>
      <c r="DF70" s="156">
        <f>IF(VLOOKUP(CONCATENATE($CH$6," ",DF$9),'-RÅDATA_KVARTAL-'!$A$5:$DS$385,93,FALSE)&gt;0,VLOOKUP(CONCATENATE($CH$6," ",DF$9),'-RÅDATA_KVARTAL-'!$A$5:$DS$385,93,FALSE),"")</f>
        <v>99.00553704327713</v>
      </c>
      <c r="DG70" s="106"/>
      <c r="DH70" s="106"/>
      <c r="DI70" s="156">
        <f>IF(VLOOKUP(CONCATENATE($DI$6," ",DI$9),'-RÅDATA_KVARTAL-'!$A$5:$DS$385,93,FALSE)&gt;0,VLOOKUP(CONCATENATE($DI$6," ",DI$9),'-RÅDATA_KVARTAL-'!$A$5:$DS$385,93,FALSE),"")</f>
        <v>98.937959536738902</v>
      </c>
      <c r="DJ70" s="156"/>
      <c r="DK70" s="156">
        <f>IF(VLOOKUP(CONCATENATE($DI$6," ",DK$9),'-RÅDATA_KVARTAL-'!$A$5:$DS$385,93,FALSE)&gt;0,VLOOKUP(CONCATENATE($DI$6," ",DK$9),'-RÅDATA_KVARTAL-'!$A$5:$DS$385,93,FALSE),"")</f>
        <v>99.061669186258669</v>
      </c>
      <c r="DL70" s="156"/>
      <c r="DM70" s="156">
        <f>IF(VLOOKUP(CONCATENATE($DI$6," ",DM$9),'-RÅDATA_KVARTAL-'!$A$5:$DS$385,93,FALSE)&gt;0,VLOOKUP(CONCATENATE($DI$6," ",DM$9),'-RÅDATA_KVARTAL-'!$A$5:$DS$385,93,FALSE),"")</f>
        <v>99.186286464684358</v>
      </c>
      <c r="DN70" s="156"/>
      <c r="DO70" s="156">
        <f>IF(VLOOKUP(CONCATENATE($DI$6," ",DO$9),'-RÅDATA_KVARTAL-'!$A$5:$DS$385,93,FALSE)&gt;0,VLOOKUP(CONCATENATE($DI$6," ",DO$9),'-RÅDATA_KVARTAL-'!$A$5:$DS$385,93,FALSE),"")</f>
        <v>97.898144689328845</v>
      </c>
      <c r="DP70" s="156"/>
      <c r="DQ70" s="156">
        <f>IF(VLOOKUP(CONCATENATE($DI$6," ",DQ$9),'-RÅDATA_KVARTAL-'!$A$5:$DS$385,93,FALSE)&gt;0,VLOOKUP(CONCATENATE($DI$6," ",DQ$9),'-RÅDATA_KVARTAL-'!$A$5:$DS$385,93,FALSE),"")</f>
        <v>98.778451114186197</v>
      </c>
      <c r="DR70" s="156"/>
      <c r="DS70" s="156">
        <f>IF(VLOOKUP(CONCATENATE($DI$6," ",DS$9),'-RÅDATA_KVARTAL-'!$A$5:$DS$385,93,FALSE)&gt;0,VLOOKUP(CONCATENATE($DI$6," ",DS$9),'-RÅDATA_KVARTAL-'!$A$5:$DS$385,93,FALSE),"")</f>
        <v>99.417703803668715</v>
      </c>
      <c r="DT70" s="156"/>
      <c r="DU70" s="156" t="str">
        <f>IF(VLOOKUP(CONCATENATE($DI$6," ",DU$9),'-RÅDATA_KVARTAL-'!$A$5:$DS$385,93,FALSE)&gt;0,VLOOKUP(CONCATENATE($DI$6," ",DU$9),'-RÅDATA_KVARTAL-'!$A$5:$DS$385,93,FALSE),"")</f>
        <v/>
      </c>
      <c r="DV70" s="156"/>
      <c r="DW70" s="156" t="str">
        <f>IF(VLOOKUP(CONCATENATE($DI$6," ",DW$9),'-RÅDATA_KVARTAL-'!$A$5:$DS$385,93,FALSE)&gt;0,VLOOKUP(CONCATENATE($DI$6," ",DW$9),'-RÅDATA_KVARTAL-'!$A$5:$DS$385,93,FALSE),"")</f>
        <v/>
      </c>
      <c r="DX70" s="156"/>
      <c r="DY70" s="156" t="str">
        <f>IF(VLOOKUP(CONCATENATE($DI$6," ",DY$9),'-RÅDATA_KVARTAL-'!$A$5:$DS$385,93,FALSE)&gt;0,VLOOKUP(CONCATENATE($DI$6," ",DY$9),'-RÅDATA_KVARTAL-'!$A$5:$DS$385,93,FALSE),"")</f>
        <v/>
      </c>
      <c r="DZ70" s="156"/>
      <c r="EA70" s="156" t="str">
        <f>IF(VLOOKUP(CONCATENATE($DI$6," ",EA$9),'-RÅDATA_KVARTAL-'!$A$5:$DS$385,93,FALSE)&gt;0,VLOOKUP(CONCATENATE($DI$6," ",EA$9),'-RÅDATA_KVARTAL-'!$A$5:$DS$385,93,FALSE),"")</f>
        <v/>
      </c>
      <c r="EB70" s="156"/>
      <c r="EC70" s="156" t="str">
        <f>IF(VLOOKUP(CONCATENATE($DI$6," ",EC$9),'-RÅDATA_KVARTAL-'!$A$5:$DS$385,93,FALSE)&gt;0,VLOOKUP(CONCATENATE($DI$6," ",EC$9),'-RÅDATA_KVARTAL-'!$A$5:$DS$385,93,FALSE),"")</f>
        <v/>
      </c>
      <c r="ED70" s="156"/>
      <c r="EE70" s="156" t="str">
        <f>IF(VLOOKUP(CONCATENATE($DI$6," ",EE$9),'-RÅDATA_KVARTAL-'!$A$5:$DS$385,93,FALSE)&gt;0,VLOOKUP(CONCATENATE($DI$6," ",EE$9),'-RÅDATA_KVARTAL-'!$A$5:$DS$385,93,FALSE),"")</f>
        <v/>
      </c>
      <c r="EF70" s="156"/>
      <c r="EG70" s="156">
        <f>IF(VLOOKUP(CONCATENATE($DI$6," ",EG$9),'-RÅDATA_KVARTAL-'!$A$5:$DS$385,93,FALSE)&gt;0,VLOOKUP(CONCATENATE($DI$6," ",EG$9),'-RÅDATA_KVARTAL-'!$A$5:$DS$385,93,FALSE),"")</f>
        <v>98.881129168692866</v>
      </c>
      <c r="EH70" s="106"/>
      <c r="EI70" s="106"/>
      <c r="EJ70" s="156" t="str">
        <f>IF(VLOOKUP(CONCATENATE($EJ$6," ",EJ$9),'-RÅDATA_KVARTAL-'!$A$5:$DS$385,93,FALSE)&gt;0,VLOOKUP(CONCATENATE($EJ$6," ",EJ$9),'-RÅDATA_KVARTAL-'!$A$5:$DS$385,93,FALSE),"")</f>
        <v/>
      </c>
      <c r="EK70" s="156"/>
      <c r="EL70" s="156" t="str">
        <f>IF(VLOOKUP(CONCATENATE($EJ$6," ",EL$9),'-RÅDATA_KVARTAL-'!$A$5:$DS$385,93,FALSE)&gt;0,VLOOKUP(CONCATENATE($EJ$6," ",EL$9),'-RÅDATA_KVARTAL-'!$A$5:$DS$385,93,FALSE),"")</f>
        <v/>
      </c>
      <c r="EM70" s="156"/>
      <c r="EN70" s="156" t="str">
        <f>IF(VLOOKUP(CONCATENATE($EJ$6," ",EN$9),'-RÅDATA_KVARTAL-'!$A$5:$DS$385,93,FALSE)&gt;0,VLOOKUP(CONCATENATE($EJ$6," ",EN$9),'-RÅDATA_KVARTAL-'!$A$5:$DS$385,93,FALSE),"")</f>
        <v/>
      </c>
      <c r="EO70" s="156"/>
      <c r="EP70" s="156" t="str">
        <f>IF(VLOOKUP(CONCATENATE($EJ$6," ",EP$9),'-RÅDATA_KVARTAL-'!$A$5:$DS$385,93,FALSE)&gt;0,VLOOKUP(CONCATENATE($EJ$6," ",EP$9),'-RÅDATA_KVARTAL-'!$A$5:$DS$385,93,FALSE),"")</f>
        <v/>
      </c>
      <c r="EQ70" s="156"/>
      <c r="ER70" s="156" t="str">
        <f>IF(VLOOKUP(CONCATENATE($EJ$6," ",ER$9),'-RÅDATA_KVARTAL-'!$A$5:$DS$385,93,FALSE)&gt;0,VLOOKUP(CONCATENATE($EJ$6," ",ER$9),'-RÅDATA_KVARTAL-'!$A$5:$DS$385,93,FALSE),"")</f>
        <v/>
      </c>
      <c r="ES70" s="156"/>
      <c r="ET70" s="156" t="str">
        <f>IF(VLOOKUP(CONCATENATE($EJ$6," ",ET$9),'-RÅDATA_KVARTAL-'!$A$5:$DS$385,93,FALSE)&gt;0,VLOOKUP(CONCATENATE($EJ$6," ",ET$9),'-RÅDATA_KVARTAL-'!$A$5:$DS$385,93,FALSE),"")</f>
        <v/>
      </c>
      <c r="EU70" s="156"/>
      <c r="EV70" s="156" t="str">
        <f>IF(VLOOKUP(CONCATENATE($EJ$6," ",EV$9),'-RÅDATA_KVARTAL-'!$A$5:$DS$385,93,FALSE)&gt;0,VLOOKUP(CONCATENATE($EJ$6," ",EV$9),'-RÅDATA_KVARTAL-'!$A$5:$DS$385,93,FALSE),"")</f>
        <v/>
      </c>
      <c r="EW70" s="156"/>
      <c r="EX70" s="156" t="str">
        <f>IF(VLOOKUP(CONCATENATE($EJ$6," ",EX$9),'-RÅDATA_KVARTAL-'!$A$5:$DS$385,93,FALSE)&gt;0,VLOOKUP(CONCATENATE($EJ$6," ",EX$9),'-RÅDATA_KVARTAL-'!$A$5:$DS$385,93,FALSE),"")</f>
        <v/>
      </c>
      <c r="EY70" s="156"/>
      <c r="EZ70" s="156" t="str">
        <f>IF(VLOOKUP(CONCATENATE($EJ$6," ",EZ$9),'-RÅDATA_KVARTAL-'!$A$5:$DS$385,93,FALSE)&gt;0,VLOOKUP(CONCATENATE($EJ$6," ",EZ$9),'-RÅDATA_KVARTAL-'!$A$5:$DS$385,93,FALSE),"")</f>
        <v/>
      </c>
      <c r="FA70" s="156"/>
      <c r="FB70" s="156" t="str">
        <f>IF(VLOOKUP(CONCATENATE($EJ$6," ",FB$9),'-RÅDATA_KVARTAL-'!$A$5:$DS$385,93,FALSE)&gt;0,VLOOKUP(CONCATENATE($EJ$6," ",FB$9),'-RÅDATA_KVARTAL-'!$A$5:$DS$385,93,FALSE),"")</f>
        <v/>
      </c>
      <c r="FC70" s="156"/>
      <c r="FD70" s="156" t="str">
        <f>IF(VLOOKUP(CONCATENATE($EJ$6," ",FD$9),'-RÅDATA_KVARTAL-'!$A$5:$DS$385,93,FALSE)&gt;0,VLOOKUP(CONCATENATE($EJ$6," ",FD$9),'-RÅDATA_KVARTAL-'!$A$5:$DS$385,93,FALSE),"")</f>
        <v/>
      </c>
      <c r="FE70" s="156"/>
      <c r="FF70" s="156" t="str">
        <f>IF(VLOOKUP(CONCATENATE($EJ$6," ",FF$9),'-RÅDATA_KVARTAL-'!$A$5:$DS$385,93,FALSE)&gt;0,VLOOKUP(CONCATENATE($EJ$6," ",FF$9),'-RÅDATA_KVARTAL-'!$A$5:$DS$385,93,FALSE),"")</f>
        <v/>
      </c>
      <c r="FG70" s="156"/>
      <c r="FH70" s="156" t="str">
        <f>IF(VLOOKUP(CONCATENATE($EJ$6," ",FH$9),'-RÅDATA_KVARTAL-'!$A$5:$DS$385,93,FALSE)&gt;0,VLOOKUP(CONCATENATE($EJ$6," ",FH$9),'-RÅDATA_KVARTAL-'!$A$5:$DS$385,93,FALSE),"")</f>
        <v/>
      </c>
      <c r="FI70" s="106"/>
      <c r="FJ70" s="106"/>
      <c r="FK70" s="156" t="str">
        <f>IF(VLOOKUP(CONCATENATE($FK$6," ",FK$9),'-RÅDATA_KVARTAL-'!$A$5:$DS$385,93,FALSE)&gt;0,VLOOKUP(CONCATENATE($FK$6," ",FK$9),'-RÅDATA_KVARTAL-'!$A$5:$DS$385,93,FALSE),"")</f>
        <v/>
      </c>
      <c r="FL70" s="156"/>
      <c r="FM70" s="156" t="str">
        <f>IF(VLOOKUP(CONCATENATE($FK$6," ",FM$9),'-RÅDATA_KVARTAL-'!$A$5:$DS$385,93,FALSE)&gt;0,VLOOKUP(CONCATENATE($FK$6," ",FM$9),'-RÅDATA_KVARTAL-'!$A$5:$DS$385,93,FALSE),"")</f>
        <v/>
      </c>
      <c r="FN70" s="156"/>
      <c r="FO70" s="156" t="str">
        <f>IF(VLOOKUP(CONCATENATE($FK$6," ",FO$9),'-RÅDATA_KVARTAL-'!$A$5:$DS$385,93,FALSE)&gt;0,VLOOKUP(CONCATENATE($FK$6," ",FO$9),'-RÅDATA_KVARTAL-'!$A$5:$DS$385,93,FALSE),"")</f>
        <v/>
      </c>
      <c r="FP70" s="156"/>
      <c r="FQ70" s="156" t="str">
        <f>IF(VLOOKUP(CONCATENATE($FK$6," ",FQ$9),'-RÅDATA_KVARTAL-'!$A$5:$DS$385,93,FALSE)&gt;0,VLOOKUP(CONCATENATE($FK$6," ",FQ$9),'-RÅDATA_KVARTAL-'!$A$5:$DS$385,93,FALSE),"")</f>
        <v/>
      </c>
      <c r="FR70" s="156"/>
      <c r="FS70" s="156" t="str">
        <f>IF(VLOOKUP(CONCATENATE($FK$6," ",FS$9),'-RÅDATA_KVARTAL-'!$A$5:$DS$385,93,FALSE)&gt;0,VLOOKUP(CONCATENATE($FK$6," ",FS$9),'-RÅDATA_KVARTAL-'!$A$5:$DS$385,93,FALSE),"")</f>
        <v/>
      </c>
      <c r="FT70" s="156"/>
      <c r="FU70" s="156" t="str">
        <f>IF(VLOOKUP(CONCATENATE($FK$6," ",FU$9),'-RÅDATA_KVARTAL-'!$A$5:$DS$385,93,FALSE)&gt;0,VLOOKUP(CONCATENATE($FK$6," ",FU$9),'-RÅDATA_KVARTAL-'!$A$5:$DS$385,93,FALSE),"")</f>
        <v/>
      </c>
      <c r="FV70" s="156"/>
      <c r="FW70" s="156" t="str">
        <f>IF(VLOOKUP(CONCATENATE($FK$6," ",FW$9),'-RÅDATA_KVARTAL-'!$A$5:$DS$385,93,FALSE)&gt;0,VLOOKUP(CONCATENATE($FK$6," ",FW$9),'-RÅDATA_KVARTAL-'!$A$5:$DS$385,93,FALSE),"")</f>
        <v/>
      </c>
      <c r="FX70" s="156"/>
      <c r="FY70" s="156" t="str">
        <f>IF(VLOOKUP(CONCATENATE($FK$6," ",FY$9),'-RÅDATA_KVARTAL-'!$A$5:$DS$385,93,FALSE)&gt;0,VLOOKUP(CONCATENATE($FK$6," ",FY$9),'-RÅDATA_KVARTAL-'!$A$5:$DS$385,93,FALSE),"")</f>
        <v/>
      </c>
      <c r="FZ70" s="156"/>
      <c r="GA70" s="156" t="str">
        <f>IF(VLOOKUP(CONCATENATE($FK$6," ",GA$9),'-RÅDATA_KVARTAL-'!$A$5:$DS$385,93,FALSE)&gt;0,VLOOKUP(CONCATENATE($FK$6," ",GA$9),'-RÅDATA_KVARTAL-'!$A$5:$DS$385,93,FALSE),"")</f>
        <v/>
      </c>
      <c r="GB70" s="156"/>
      <c r="GC70" s="156" t="str">
        <f>IF(VLOOKUP(CONCATENATE($FK$6," ",GC$9),'-RÅDATA_KVARTAL-'!$A$5:$DS$385,93,FALSE)&gt;0,VLOOKUP(CONCATENATE($FK$6," ",GC$9),'-RÅDATA_KVARTAL-'!$A$5:$DS$385,93,FALSE),"")</f>
        <v/>
      </c>
      <c r="GD70" s="156"/>
      <c r="GE70" s="156" t="str">
        <f>IF(VLOOKUP(CONCATENATE($FK$6," ",GE$9),'-RÅDATA_KVARTAL-'!$A$5:$DS$385,93,FALSE)&gt;0,VLOOKUP(CONCATENATE($FK$6," ",GE$9),'-RÅDATA_KVARTAL-'!$A$5:$DS$385,93,FALSE),"")</f>
        <v/>
      </c>
      <c r="GF70" s="156"/>
      <c r="GG70" s="156" t="str">
        <f>IF(VLOOKUP(CONCATENATE($FK$6," ",GG$9),'-RÅDATA_KVARTAL-'!$A$5:$DS$385,93,FALSE)&gt;0,VLOOKUP(CONCATENATE($FK$6," ",GG$9),'-RÅDATA_KVARTAL-'!$A$5:$DS$385,93,FALSE),"")</f>
        <v/>
      </c>
      <c r="GH70" s="156"/>
      <c r="GI70" s="156" t="str">
        <f>IF(VLOOKUP(CONCATENATE($FK$6," ",GI$9),'-RÅDATA_KVARTAL-'!$A$5:$DS$385,93,FALSE)&gt;0,VLOOKUP(CONCATENATE($FK$6," ",GI$9),'-RÅDATA_KVARTAL-'!$A$5:$DS$385,93,FALSE),"")</f>
        <v/>
      </c>
      <c r="GJ70" s="106"/>
      <c r="GK70" s="106"/>
      <c r="GL70" s="156" t="str">
        <f>IF(VLOOKUP(CONCATENATE($GL$6," ",GL$9),'-RÅDATA_KVARTAL-'!$A$5:$DS$385,93,FALSE)&gt;0,VLOOKUP(CONCATENATE($GL$6," ",GL$9),'-RÅDATA_KVARTAL-'!$A$5:$DS$385,93,FALSE),"")</f>
        <v/>
      </c>
      <c r="GM70" s="156"/>
      <c r="GN70" s="156" t="str">
        <f>IF(VLOOKUP(CONCATENATE($GL$6," ",GN$9),'-RÅDATA_KVARTAL-'!$A$5:$DS$385,93,FALSE)&gt;0,VLOOKUP(CONCATENATE($GL$6," ",GN$9),'-RÅDATA_KVARTAL-'!$A$5:$DS$385,93,FALSE),"")</f>
        <v/>
      </c>
      <c r="GO70" s="156"/>
      <c r="GP70" s="156" t="str">
        <f>IF(VLOOKUP(CONCATENATE($GL$6," ",GP$9),'-RÅDATA_KVARTAL-'!$A$5:$DS$385,93,FALSE)&gt;0,VLOOKUP(CONCATENATE($GL$6," ",GP$9),'-RÅDATA_KVARTAL-'!$A$5:$DS$385,93,FALSE),"")</f>
        <v/>
      </c>
      <c r="GQ70" s="156"/>
      <c r="GR70" s="156" t="str">
        <f>IF(VLOOKUP(CONCATENATE($GL$6," ",GR$9),'-RÅDATA_KVARTAL-'!$A$5:$DS$385,93,FALSE)&gt;0,VLOOKUP(CONCATENATE($GL$6," ",GR$9),'-RÅDATA_KVARTAL-'!$A$5:$DS$385,93,FALSE),"")</f>
        <v/>
      </c>
      <c r="GS70" s="156"/>
      <c r="GT70" s="156" t="str">
        <f>IF(VLOOKUP(CONCATENATE($GL$6," ",GT$9),'-RÅDATA_KVARTAL-'!$A$5:$DS$385,93,FALSE)&gt;0,VLOOKUP(CONCATENATE($GL$6," ",GT$9),'-RÅDATA_KVARTAL-'!$A$5:$DS$385,93,FALSE),"")</f>
        <v/>
      </c>
      <c r="GU70" s="156"/>
      <c r="GV70" s="156" t="str">
        <f>IF(VLOOKUP(CONCATENATE($GL$6," ",GV$9),'-RÅDATA_KVARTAL-'!$A$5:$DS$385,93,FALSE)&gt;0,VLOOKUP(CONCATENATE($GL$6," ",GV$9),'-RÅDATA_KVARTAL-'!$A$5:$DS$385,93,FALSE),"")</f>
        <v/>
      </c>
      <c r="GW70" s="156"/>
      <c r="GX70" s="156" t="str">
        <f>IF(VLOOKUP(CONCATENATE($GL$6," ",GX$9),'-RÅDATA_KVARTAL-'!$A$5:$DS$385,93,FALSE)&gt;0,VLOOKUP(CONCATENATE($GL$6," ",GX$9),'-RÅDATA_KVARTAL-'!$A$5:$DS$385,93,FALSE),"")</f>
        <v/>
      </c>
      <c r="GY70" s="156"/>
      <c r="GZ70" s="156" t="str">
        <f>IF(VLOOKUP(CONCATENATE($GL$6," ",GZ$9),'-RÅDATA_KVARTAL-'!$A$5:$DS$385,93,FALSE)&gt;0,VLOOKUP(CONCATENATE($GL$6," ",GZ$9),'-RÅDATA_KVARTAL-'!$A$5:$DS$385,93,FALSE),"")</f>
        <v/>
      </c>
      <c r="HA70" s="156"/>
      <c r="HB70" s="156" t="str">
        <f>IF(VLOOKUP(CONCATENATE($GL$6," ",HB$9),'-RÅDATA_KVARTAL-'!$A$5:$DS$385,93,FALSE)&gt;0,VLOOKUP(CONCATENATE($GL$6," ",HB$9),'-RÅDATA_KVARTAL-'!$A$5:$DS$385,93,FALSE),"")</f>
        <v/>
      </c>
      <c r="HC70" s="156"/>
      <c r="HD70" s="156" t="str">
        <f>IF(VLOOKUP(CONCATENATE($GL$6," ",HD$9),'-RÅDATA_KVARTAL-'!$A$5:$DS$385,93,FALSE)&gt;0,VLOOKUP(CONCATENATE($GL$6," ",HD$9),'-RÅDATA_KVARTAL-'!$A$5:$DS$385,93,FALSE),"")</f>
        <v/>
      </c>
      <c r="HE70" s="156"/>
      <c r="HF70" s="156" t="str">
        <f>IF(VLOOKUP(CONCATENATE($GL$6," ",HF$9),'-RÅDATA_KVARTAL-'!$A$5:$DS$385,93,FALSE)&gt;0,VLOOKUP(CONCATENATE($GL$6," ",HF$9),'-RÅDATA_KVARTAL-'!$A$5:$DS$385,93,FALSE),"")</f>
        <v/>
      </c>
      <c r="HG70" s="156"/>
      <c r="HH70" s="156" t="str">
        <f>IF(VLOOKUP(CONCATENATE($GL$6," ",HH$9),'-RÅDATA_KVARTAL-'!$A$5:$DS$385,93,FALSE)&gt;0,VLOOKUP(CONCATENATE($GL$6," ",HH$9),'-RÅDATA_KVARTAL-'!$A$5:$DS$385,93,FALSE),"")</f>
        <v/>
      </c>
      <c r="HI70" s="156"/>
      <c r="HJ70" s="156" t="str">
        <f>IF(VLOOKUP(CONCATENATE($GL$6," ",HJ$9),'-RÅDATA_KVARTAL-'!$A$5:$DS$385,93,FALSE)&gt;0,VLOOKUP(CONCATENATE($GL$6," ",HJ$9),'-RÅDATA_KVARTAL-'!$A$5:$DS$385,93,FALSE),"")</f>
        <v/>
      </c>
      <c r="HK70" s="106"/>
      <c r="HL70" s="106"/>
      <c r="HM70" s="92" t="s">
        <v>474</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64</v>
      </c>
      <c r="E72" s="37">
        <f>IF(VLOOKUP(CONCATENATE($E$6," ",E$9),'-RÅDATA_KVARTAL-'!$A$5:$DS$385,97,FALSE)&gt;0,VLOOKUP(CONCATENATE($E$6," ",E$9),'-RÅDATA_KVARTAL-'!$A$5:$DS$385,97,FALSE),"")</f>
        <v>36951</v>
      </c>
      <c r="F72" s="37"/>
      <c r="G72" s="37">
        <f>IF(VLOOKUP(CONCATENATE($E$6," ",G$9),'-RÅDATA_KVARTAL-'!$A$5:$DS$385,97,FALSE)&gt;0,VLOOKUP(CONCATENATE($E$6," ",G$9),'-RÅDATA_KVARTAL-'!$A$5:$DS$385,97,FALSE),"")</f>
        <v>33801</v>
      </c>
      <c r="H72" s="37"/>
      <c r="I72" s="37">
        <f>IF(VLOOKUP(CONCATENATE($E$6," ",I$9),'-RÅDATA_KVARTAL-'!$A$5:$DS$385,97,FALSE)&gt;0,VLOOKUP(CONCATENATE($E$6," ",I$9),'-RÅDATA_KVARTAL-'!$A$5:$DS$385,97,FALSE),"")</f>
        <v>36506</v>
      </c>
      <c r="J72" s="37"/>
      <c r="K72" s="37">
        <f>IF(VLOOKUP(CONCATENATE($E$6," ",K$9),'-RÅDATA_KVARTAL-'!$A$5:$DS$385,97,FALSE)&gt;0,VLOOKUP(CONCATENATE($E$6," ",K$9),'-RÅDATA_KVARTAL-'!$A$5:$DS$385,97,FALSE),"")</f>
        <v>36222</v>
      </c>
      <c r="L72" s="37"/>
      <c r="M72" s="37">
        <f>IF(VLOOKUP(CONCATENATE($E$6," ",M$9),'-RÅDATA_KVARTAL-'!$A$5:$DS$385,97,FALSE)&gt;0,VLOOKUP(CONCATENATE($E$6," ",M$9),'-RÅDATA_KVARTAL-'!$A$5:$DS$385,97,FALSE),"")</f>
        <v>37287</v>
      </c>
      <c r="N72" s="37"/>
      <c r="O72" s="37">
        <f>IF(VLOOKUP(CONCATENATE($E$6," ",O$9),'-RÅDATA_KVARTAL-'!$A$5:$DS$385,97,FALSE)&gt;0,VLOOKUP(CONCATENATE($E$6," ",O$9),'-RÅDATA_KVARTAL-'!$A$5:$DS$385,97,FALSE),"")</f>
        <v>34971</v>
      </c>
      <c r="P72" s="37"/>
      <c r="Q72" s="37">
        <f>IF(VLOOKUP(CONCATENATE($E$6," ",Q$9),'-RÅDATA_KVARTAL-'!$A$5:$DS$385,97,FALSE)&gt;0,VLOOKUP(CONCATENATE($E$6," ",Q$9),'-RÅDATA_KVARTAL-'!$A$5:$DS$385,97,FALSE),"")</f>
        <v>34214</v>
      </c>
      <c r="R72" s="37"/>
      <c r="S72" s="37">
        <f>IF(VLOOKUP(CONCATENATE($E$6," ",S$9),'-RÅDATA_KVARTAL-'!$A$5:$DS$385,97,FALSE)&gt;0,VLOOKUP(CONCATENATE($E$6," ",S$9),'-RÅDATA_KVARTAL-'!$A$5:$DS$385,97,FALSE),"")</f>
        <v>37026</v>
      </c>
      <c r="T72" s="37"/>
      <c r="U72" s="37">
        <f>IF(VLOOKUP(CONCATENATE($E$6," ",U$9),'-RÅDATA_KVARTAL-'!$A$5:$DS$385,97,FALSE)&gt;0,VLOOKUP(CONCATENATE($E$6," ",U$9),'-RÅDATA_KVARTAL-'!$A$5:$DS$385,97,FALSE),"")</f>
        <v>36830</v>
      </c>
      <c r="V72" s="37"/>
      <c r="W72" s="37">
        <f>IF(VLOOKUP(CONCATENATE($E$6," ",W$9),'-RÅDATA_KVARTAL-'!$A$5:$DS$385,97,FALSE)&gt;0,VLOOKUP(CONCATENATE($E$6," ",W$9),'-RÅDATA_KVARTAL-'!$A$5:$DS$385,97,FALSE),"")</f>
        <v>37951</v>
      </c>
      <c r="X72" s="37"/>
      <c r="Y72" s="37">
        <f>IF(VLOOKUP(CONCATENATE($E$6," ",Y$9),'-RÅDATA_KVARTAL-'!$A$5:$DS$385,97,FALSE)&gt;0,VLOOKUP(CONCATENATE($E$6," ",Y$9),'-RÅDATA_KVARTAL-'!$A$5:$DS$385,97,FALSE),"")</f>
        <v>37026</v>
      </c>
      <c r="Z72" s="37"/>
      <c r="AA72" s="37">
        <f>IF(VLOOKUP(CONCATENATE($E$6," ",AA$9),'-RÅDATA_KVARTAL-'!$A$5:$DS$385,97,FALSE)&gt;0,VLOOKUP(CONCATENATE($E$6," ",AA$9),'-RÅDATA_KVARTAL-'!$A$5:$DS$385,97,FALSE),"")</f>
        <v>36876</v>
      </c>
      <c r="AB72" s="37"/>
      <c r="AC72" s="37">
        <f>IF(VLOOKUP(CONCATENATE($E$6," ",AC$9),'-RÅDATA_KVARTAL-'!$A$5:$DS$385,97,FALSE)&gt;0,VLOOKUP(CONCATENATE($E$6," ",AC$9),'-RÅDATA_KVARTAL-'!$A$5:$DS$385,97,FALSE),"")</f>
        <v>435661</v>
      </c>
      <c r="AD72" s="158"/>
      <c r="AE72" s="275"/>
      <c r="AF72" s="37">
        <f>IF(VLOOKUP(CONCATENATE($AF$6," ",AF$9),'-RÅDATA_KVARTAL-'!$A$5:$DS$385,97,FALSE)&gt;0,VLOOKUP(CONCATENATE($AF$6," ",AF$9),'-RÅDATA_KVARTAL-'!$A$5:$DS$385,97,FALSE),"")</f>
        <v>39579</v>
      </c>
      <c r="AG72" s="37"/>
      <c r="AH72" s="37">
        <f>IF(VLOOKUP(CONCATENATE($AF$6," ",AH$9),'-RÅDATA_KVARTAL-'!$A$5:$DS$385,97,FALSE)&gt;0,VLOOKUP(CONCATENATE($AF$6," ",AH$9),'-RÅDATA_KVARTAL-'!$A$5:$DS$385,97,FALSE),"")</f>
        <v>36797</v>
      </c>
      <c r="AI72" s="37"/>
      <c r="AJ72" s="37">
        <f>IF(VLOOKUP(CONCATENATE($AF$6," ",AJ$9),'-RÅDATA_KVARTAL-'!$A$5:$DS$385,97,FALSE)&gt;0,VLOOKUP(CONCATENATE($AF$6," ",AJ$9),'-RÅDATA_KVARTAL-'!$A$5:$DS$385,97,FALSE),"")</f>
        <v>40704</v>
      </c>
      <c r="AK72" s="37"/>
      <c r="AL72" s="37">
        <f>IF(VLOOKUP(CONCATENATE($AF$6," ",AL$9),'-RÅDATA_KVARTAL-'!$A$5:$DS$385,97,FALSE)&gt;0,VLOOKUP(CONCATENATE($AF$6," ",AL$9),'-RÅDATA_KVARTAL-'!$A$5:$DS$385,97,FALSE),"")</f>
        <v>38599</v>
      </c>
      <c r="AM72" s="37"/>
      <c r="AN72" s="37">
        <f>IF(VLOOKUP(CONCATENATE($AF$6," ",AN$9),'-RÅDATA_KVARTAL-'!$A$5:$DS$385,97,FALSE)&gt;0,VLOOKUP(CONCATENATE($AF$6," ",AN$9),'-RÅDATA_KVARTAL-'!$A$5:$DS$385,97,FALSE),"")</f>
        <v>39710</v>
      </c>
      <c r="AO72" s="37"/>
      <c r="AP72" s="37">
        <f>IF(VLOOKUP(CONCATENATE($AF$6," ",AP$9),'-RÅDATA_KVARTAL-'!$A$5:$DS$385,97,FALSE)&gt;0,VLOOKUP(CONCATENATE($AF$6," ",AP$9),'-RÅDATA_KVARTAL-'!$A$5:$DS$385,97,FALSE),"")</f>
        <v>37402</v>
      </c>
      <c r="AQ72" s="37"/>
      <c r="AR72" s="37">
        <f>IF(VLOOKUP(CONCATENATE($AF$6," ",AR$9),'-RÅDATA_KVARTAL-'!$A$5:$DS$385,97,FALSE)&gt;0,VLOOKUP(CONCATENATE($AF$6," ",AR$9),'-RÅDATA_KVARTAL-'!$A$5:$DS$385,97,FALSE),"")</f>
        <v>36041</v>
      </c>
      <c r="AS72" s="37"/>
      <c r="AT72" s="37">
        <f>IF(VLOOKUP(CONCATENATE($AF$6," ",AT$9),'-RÅDATA_KVARTAL-'!$A$5:$DS$385,97,FALSE)&gt;0,VLOOKUP(CONCATENATE($AF$6," ",AT$9),'-RÅDATA_KVARTAL-'!$A$5:$DS$385,97,FALSE),"")</f>
        <v>38288</v>
      </c>
      <c r="AU72" s="37"/>
      <c r="AV72" s="37">
        <f>IF(VLOOKUP(CONCATENATE($AF$6," ",AV$9),'-RÅDATA_KVARTAL-'!$A$5:$DS$385,97,FALSE)&gt;0,VLOOKUP(CONCATENATE($AF$6," ",AV$9),'-RÅDATA_KVARTAL-'!$A$5:$DS$385,97,FALSE),"")</f>
        <v>39973</v>
      </c>
      <c r="AW72" s="37"/>
      <c r="AX72" s="37">
        <f>IF(VLOOKUP(CONCATENATE($AF$6," ",AX$9),'-RÅDATA_KVARTAL-'!$A$5:$DS$385,97,FALSE)&gt;0,VLOOKUP(CONCATENATE($AF$6," ",AX$9),'-RÅDATA_KVARTAL-'!$A$5:$DS$385,97,FALSE),"")</f>
        <v>41459</v>
      </c>
      <c r="AY72" s="37"/>
      <c r="AZ72" s="37">
        <f>IF(VLOOKUP(CONCATENATE($AF$6," ",AZ$9),'-RÅDATA_KVARTAL-'!$A$5:$DS$385,97,FALSE)&gt;0,VLOOKUP(CONCATENATE($AF$6," ",AZ$9),'-RÅDATA_KVARTAL-'!$A$5:$DS$385,97,FALSE),"")</f>
        <v>38913</v>
      </c>
      <c r="BA72" s="37"/>
      <c r="BB72" s="37">
        <f>IF(VLOOKUP(CONCATENATE($AF$6," ",BB$9),'-RÅDATA_KVARTAL-'!$A$5:$DS$385,97,FALSE)&gt;0,VLOOKUP(CONCATENATE($AF$6," ",BB$9),'-RÅDATA_KVARTAL-'!$A$5:$DS$385,97,FALSE),"")</f>
        <v>39765</v>
      </c>
      <c r="BC72" s="37"/>
      <c r="BD72" s="37">
        <f>IF(VLOOKUP(CONCATENATE($AF$6," ",BD$9),'-RÅDATA_KVARTAL-'!$A$5:$DS$385,97,FALSE)&gt;0,VLOOKUP(CONCATENATE($AF$6," ",BD$9),'-RÅDATA_KVARTAL-'!$A$5:$DS$385,97,FALSE),"")</f>
        <v>467230</v>
      </c>
      <c r="BE72" s="158"/>
      <c r="BF72" s="275"/>
      <c r="BG72" s="37">
        <f>IF(VLOOKUP(CONCATENATE($BG$6," ",BG$9),'-RÅDATA_KVARTAL-'!$A$5:$DS$385,97,FALSE)&gt;0,VLOOKUP(CONCATENATE($BG$6," ",BG$9),'-RÅDATA_KVARTAL-'!$A$5:$DS$385,97,FALSE),"")</f>
        <v>40548</v>
      </c>
      <c r="BH72" s="37"/>
      <c r="BI72" s="37">
        <f>IF(VLOOKUP(CONCATENATE($BG$6," ",BI$9),'-RÅDATA_KVARTAL-'!$A$5:$DS$385,97,FALSE)&gt;0,VLOOKUP(CONCATENATE($BG$6," ",BI$9),'-RÅDATA_KVARTAL-'!$A$5:$DS$385,97,FALSE),"")</f>
        <v>37381</v>
      </c>
      <c r="BJ72" s="37"/>
      <c r="BK72" s="37">
        <f>IF(VLOOKUP(CONCATENATE($BG$6," ",BK$9),'-RÅDATA_KVARTAL-'!$A$5:$DS$385,97,FALSE)&gt;0,VLOOKUP(CONCATENATE($BG$6," ",BK$9),'-RÅDATA_KVARTAL-'!$A$5:$DS$385,97,FALSE),"")</f>
        <v>41189</v>
      </c>
      <c r="BL72" s="37"/>
      <c r="BM72" s="37">
        <f>IF(VLOOKUP(CONCATENATE($BG$6," ",BM$9),'-RÅDATA_KVARTAL-'!$A$5:$DS$385,97,FALSE)&gt;0,VLOOKUP(CONCATENATE($BG$6," ",BM$9),'-RÅDATA_KVARTAL-'!$A$5:$DS$385,97,FALSE),"")</f>
        <v>38421</v>
      </c>
      <c r="BN72" s="37"/>
      <c r="BO72" s="37">
        <f>IF(VLOOKUP(CONCATENATE($BG$6," ",BO$9),'-RÅDATA_KVARTAL-'!$A$5:$DS$385,97,FALSE)&gt;0,VLOOKUP(CONCATENATE($BG$6," ",BO$9),'-RÅDATA_KVARTAL-'!$A$5:$DS$385,97,FALSE),"")</f>
        <v>40189</v>
      </c>
      <c r="BP72" s="37"/>
      <c r="BQ72" s="37">
        <f>IF(VLOOKUP(CONCATENATE($BG$6," ",BQ$9),'-RÅDATA_KVARTAL-'!$A$5:$DS$385,97,FALSE)&gt;0,VLOOKUP(CONCATENATE($BG$6," ",BQ$9),'-RÅDATA_KVARTAL-'!$A$5:$DS$385,97,FALSE),"")</f>
        <v>38669</v>
      </c>
      <c r="BR72" s="37"/>
      <c r="BS72" s="37">
        <f>IF(VLOOKUP(CONCATENATE($BG$6," ",BS$9),'-RÅDATA_KVARTAL-'!$A$5:$DS$385,97,FALSE)&gt;0,VLOOKUP(CONCATENATE($BG$6," ",BS$9),'-RÅDATA_KVARTAL-'!$A$5:$DS$385,97,FALSE),"")</f>
        <v>37185</v>
      </c>
      <c r="BT72" s="37"/>
      <c r="BU72" s="37">
        <f>IF(VLOOKUP(CONCATENATE($BG$6," ",BU$9),'-RÅDATA_KVARTAL-'!$A$5:$DS$385,97,FALSE)&gt;0,VLOOKUP(CONCATENATE($BG$6," ",BU$9),'-RÅDATA_KVARTAL-'!$A$5:$DS$385,97,FALSE),"")</f>
        <v>38868</v>
      </c>
      <c r="BV72" s="37"/>
      <c r="BW72" s="37">
        <f>IF(VLOOKUP(CONCATENATE($BG$6," ",BW$9),'-RÅDATA_KVARTAL-'!$A$5:$DS$385,97,FALSE)&gt;0,VLOOKUP(CONCATENATE($BG$6," ",BW$9),'-RÅDATA_KVARTAL-'!$A$5:$DS$385,97,FALSE),"")</f>
        <v>40023</v>
      </c>
      <c r="BX72" s="37"/>
      <c r="BY72" s="37">
        <f>IF(VLOOKUP(CONCATENATE($BG$6," ",BY$9),'-RÅDATA_KVARTAL-'!$A$5:$DS$385,97,FALSE)&gt;0,VLOOKUP(CONCATENATE($BG$6," ",BY$9),'-RÅDATA_KVARTAL-'!$A$5:$DS$385,97,FALSE),"")</f>
        <v>40219</v>
      </c>
      <c r="BZ72" s="37"/>
      <c r="CA72" s="37">
        <f>IF(VLOOKUP(CONCATENATE($BG$6," ",CA$9),'-RÅDATA_KVARTAL-'!$A$5:$DS$385,97,FALSE)&gt;0,VLOOKUP(CONCATENATE($BG$6," ",CA$9),'-RÅDATA_KVARTAL-'!$A$5:$DS$385,97,FALSE),"")</f>
        <v>38643</v>
      </c>
      <c r="CB72" s="37"/>
      <c r="CC72" s="37">
        <f>IF(VLOOKUP(CONCATENATE($BG$6," ",CC$9),'-RÅDATA_KVARTAL-'!$A$5:$DS$385,97,FALSE)&gt;0,VLOOKUP(CONCATENATE($BG$6," ",CC$9),'-RÅDATA_KVARTAL-'!$A$5:$DS$385,97,FALSE),"")</f>
        <v>40096</v>
      </c>
      <c r="CD72" s="37"/>
      <c r="CE72" s="37">
        <f>IF(VLOOKUP(CONCATENATE($BG$6," ",CE$9),'-RÅDATA_KVARTAL-'!$A$5:$DS$385,97,FALSE)&gt;0,VLOOKUP(CONCATENATE($BG$6," ",CE$9),'-RÅDATA_KVARTAL-'!$A$5:$DS$385,97,FALSE),"")</f>
        <v>471431</v>
      </c>
      <c r="CF72" s="147"/>
      <c r="CG72" s="275"/>
      <c r="CH72" s="37">
        <f>IF(VLOOKUP(CONCATENATE($CH$6," ",CH$9),'-RÅDATA_KVARTAL-'!$A$5:$DS$385,97,FALSE)&gt;0,VLOOKUP(CONCATENATE($CH$6," ",CH$9),'-RÅDATA_KVARTAL-'!$A$5:$DS$385,97,FALSE),"")</f>
        <v>40182</v>
      </c>
      <c r="CI72" s="37"/>
      <c r="CJ72" s="37">
        <f>IF(VLOOKUP(CONCATENATE($CH$6," ",CJ$9),'-RÅDATA_KVARTAL-'!$A$5:$DS$385,97,FALSE)&gt;0,VLOOKUP(CONCATENATE($CH$6," ",CJ$9),'-RÅDATA_KVARTAL-'!$A$5:$DS$385,97,FALSE),"")</f>
        <v>38340</v>
      </c>
      <c r="CK72" s="37"/>
      <c r="CL72" s="37">
        <f>IF(VLOOKUP(CONCATENATE($CH$6," ",CL$9),'-RÅDATA_KVARTAL-'!$A$5:$DS$385,97,FALSE)&gt;0,VLOOKUP(CONCATENATE($CH$6," ",CL$9),'-RÅDATA_KVARTAL-'!$A$5:$DS$385,97,FALSE),"")</f>
        <v>40660</v>
      </c>
      <c r="CM72" s="37"/>
      <c r="CN72" s="37">
        <f>IF(VLOOKUP(CONCATENATE($CH$6," ",CN$9),'-RÅDATA_KVARTAL-'!$A$5:$DS$385,97,FALSE)&gt;0,VLOOKUP(CONCATENATE($CH$6," ",CN$9),'-RÅDATA_KVARTAL-'!$A$5:$DS$385,97,FALSE),"")</f>
        <v>40008</v>
      </c>
      <c r="CO72" s="37"/>
      <c r="CP72" s="37">
        <f>IF(VLOOKUP(CONCATENATE($CH$6," ",CP$9),'-RÅDATA_KVARTAL-'!$A$5:$DS$385,97,FALSE)&gt;0,VLOOKUP(CONCATENATE($CH$6," ",CP$9),'-RÅDATA_KVARTAL-'!$A$5:$DS$385,97,FALSE),"")</f>
        <v>40890</v>
      </c>
      <c r="CQ72" s="37"/>
      <c r="CR72" s="37">
        <f>IF(VLOOKUP(CONCATENATE($CH$6," ",CR$9),'-RÅDATA_KVARTAL-'!$A$5:$DS$385,97,FALSE)&gt;0,VLOOKUP(CONCATENATE($CH$6," ",CR$9),'-RÅDATA_KVARTAL-'!$A$5:$DS$385,97,FALSE),"")</f>
        <v>38644</v>
      </c>
      <c r="CS72" s="37"/>
      <c r="CT72" s="37">
        <f>IF(VLOOKUP(CONCATENATE($CH$6," ",CT$9),'-RÅDATA_KVARTAL-'!$A$5:$DS$385,97,FALSE)&gt;0,VLOOKUP(CONCATENATE($CH$6," ",CT$9),'-RÅDATA_KVARTAL-'!$A$5:$DS$385,97,FALSE),"")</f>
        <v>36881</v>
      </c>
      <c r="CU72" s="37"/>
      <c r="CV72" s="37">
        <f>IF(VLOOKUP(CONCATENATE($CH$6," ",CV$9),'-RÅDATA_KVARTAL-'!$A$5:$DS$385,97,FALSE)&gt;0,VLOOKUP(CONCATENATE($CH$6," ",CV$9),'-RÅDATA_KVARTAL-'!$A$5:$DS$385,97,FALSE),"")</f>
        <v>39948</v>
      </c>
      <c r="CW72" s="37"/>
      <c r="CX72" s="37">
        <f>IF(VLOOKUP(CONCATENATE($CH$6," ",CX$9),'-RÅDATA_KVARTAL-'!$A$5:$DS$385,97,FALSE)&gt;0,VLOOKUP(CONCATENATE($CH$6," ",CX$9),'-RÅDATA_KVARTAL-'!$A$5:$DS$385,97,FALSE),"")</f>
        <v>40336</v>
      </c>
      <c r="CY72" s="37"/>
      <c r="CZ72" s="37">
        <f>IF(VLOOKUP(CONCATENATE($CH$6," ",CZ$9),'-RÅDATA_KVARTAL-'!$A$5:$DS$385,97,FALSE)&gt;0,VLOOKUP(CONCATENATE($CH$6," ",CZ$9),'-RÅDATA_KVARTAL-'!$A$5:$DS$385,97,FALSE),"")</f>
        <v>40790</v>
      </c>
      <c r="DA72" s="37"/>
      <c r="DB72" s="37">
        <f>IF(VLOOKUP(CONCATENATE($CH$6," ",DB$9),'-RÅDATA_KVARTAL-'!$A$5:$DS$385,97,FALSE)&gt;0,VLOOKUP(CONCATENATE($CH$6," ",DB$9),'-RÅDATA_KVARTAL-'!$A$5:$DS$385,97,FALSE),"")</f>
        <v>38986</v>
      </c>
      <c r="DC72" s="37"/>
      <c r="DD72" s="37">
        <f>IF(VLOOKUP(CONCATENATE($CH$6," ",DD$9),'-RÅDATA_KVARTAL-'!$A$5:$DS$385,97,FALSE)&gt;0,VLOOKUP(CONCATENATE($CH$6," ",DD$9),'-RÅDATA_KVARTAL-'!$A$5:$DS$385,97,FALSE),"")</f>
        <v>40605</v>
      </c>
      <c r="DE72" s="37"/>
      <c r="DF72" s="37">
        <f>IF(VLOOKUP(CONCATENATE($CH$6," ",DF$9),'-RÅDATA_KVARTAL-'!$A$5:$DS$385,97,FALSE)&gt;0,VLOOKUP(CONCATENATE($CH$6," ",DF$9),'-RÅDATA_KVARTAL-'!$A$5:$DS$385,97,FALSE),"")</f>
        <v>476270</v>
      </c>
      <c r="DG72" s="147"/>
      <c r="DH72" s="275"/>
      <c r="DI72" s="37">
        <f>IF(VLOOKUP(CONCATENATE($DI$6," ",DI$9),'-RÅDATA_KVARTAL-'!$A$5:$DS$385,97,FALSE)&gt;0,VLOOKUP(CONCATENATE($DI$6," ",DI$9),'-RÅDATA_KVARTAL-'!$A$5:$DS$385,97,FALSE),"")</f>
        <v>41205</v>
      </c>
      <c r="DJ72" s="37"/>
      <c r="DK72" s="37">
        <f>IF(VLOOKUP(CONCATENATE($DI$6," ",DK$9),'-RÅDATA_KVARTAL-'!$A$5:$DS$385,97,FALSE)&gt;0,VLOOKUP(CONCATENATE($DI$6," ",DK$9),'-RÅDATA_KVARTAL-'!$A$5:$DS$385,97,FALSE),"")</f>
        <v>38030</v>
      </c>
      <c r="DL72" s="37"/>
      <c r="DM72" s="37">
        <f>IF(VLOOKUP(CONCATENATE($DI$6," ",DM$9),'-RÅDATA_KVARTAL-'!$A$5:$DS$385,97,FALSE)&gt;0,VLOOKUP(CONCATENATE($DI$6," ",DM$9),'-RÅDATA_KVARTAL-'!$A$5:$DS$385,97,FALSE),"")</f>
        <v>42333</v>
      </c>
      <c r="DN72" s="37"/>
      <c r="DO72" s="37">
        <f>IF(VLOOKUP(CONCATENATE($DI$6," ",DO$9),'-RÅDATA_KVARTAL-'!$A$5:$DS$385,97,FALSE)&gt;0,VLOOKUP(CONCATENATE($DI$6," ",DO$9),'-RÅDATA_KVARTAL-'!$A$5:$DS$385,97,FALSE),"")</f>
        <v>39347</v>
      </c>
      <c r="DP72" s="37"/>
      <c r="DQ72" s="37">
        <f>IF(VLOOKUP(CONCATENATE($DI$6," ",DQ$9),'-RÅDATA_KVARTAL-'!$A$5:$DS$385,97,FALSE)&gt;0,VLOOKUP(CONCATENATE($DI$6," ",DQ$9),'-RÅDATA_KVARTAL-'!$A$5:$DS$385,97,FALSE),"")</f>
        <v>41453</v>
      </c>
      <c r="DR72" s="37"/>
      <c r="DS72" s="37">
        <f>IF(VLOOKUP(CONCATENATE($DI$6," ",DS$9),'-RÅDATA_KVARTAL-'!$A$5:$DS$385,97,FALSE)&gt;0,VLOOKUP(CONCATENATE($DI$6," ",DS$9),'-RÅDATA_KVARTAL-'!$A$5:$DS$385,97,FALSE),"")</f>
        <v>39818</v>
      </c>
      <c r="DT72" s="37"/>
      <c r="DU72" s="37" t="str">
        <f>IF(VLOOKUP(CONCATENATE($DI$6," ",DU$9),'-RÅDATA_KVARTAL-'!$A$5:$DS$385,97,FALSE)&gt;0,VLOOKUP(CONCATENATE($DI$6," ",DU$9),'-RÅDATA_KVARTAL-'!$A$5:$DS$385,97,FALSE),"")</f>
        <v/>
      </c>
      <c r="DV72" s="37"/>
      <c r="DW72" s="37" t="str">
        <f>IF(VLOOKUP(CONCATENATE($DI$6," ",DW$9),'-RÅDATA_KVARTAL-'!$A$5:$DS$385,97,FALSE)&gt;0,VLOOKUP(CONCATENATE($DI$6," ",DW$9),'-RÅDATA_KVARTAL-'!$A$5:$DS$385,97,FALSE),"")</f>
        <v/>
      </c>
      <c r="DX72" s="37"/>
      <c r="DY72" s="37" t="str">
        <f>IF(VLOOKUP(CONCATENATE($DI$6," ",DY$9),'-RÅDATA_KVARTAL-'!$A$5:$DS$385,97,FALSE)&gt;0,VLOOKUP(CONCATENATE($DI$6," ",DY$9),'-RÅDATA_KVARTAL-'!$A$5:$DS$385,97,FALSE),"")</f>
        <v/>
      </c>
      <c r="DZ72" s="37"/>
      <c r="EA72" s="37" t="str">
        <f>IF(VLOOKUP(CONCATENATE($DI$6," ",EA$9),'-RÅDATA_KVARTAL-'!$A$5:$DS$385,97,FALSE)&gt;0,VLOOKUP(CONCATENATE($DI$6," ",EA$9),'-RÅDATA_KVARTAL-'!$A$5:$DS$385,97,FALSE),"")</f>
        <v/>
      </c>
      <c r="EB72" s="37"/>
      <c r="EC72" s="37" t="str">
        <f>IF(VLOOKUP(CONCATENATE($DI$6," ",EC$9),'-RÅDATA_KVARTAL-'!$A$5:$DS$385,97,FALSE)&gt;0,VLOOKUP(CONCATENATE($DI$6," ",EC$9),'-RÅDATA_KVARTAL-'!$A$5:$DS$385,97,FALSE),"")</f>
        <v/>
      </c>
      <c r="ED72" s="37"/>
      <c r="EE72" s="37" t="str">
        <f>IF(VLOOKUP(CONCATENATE($DI$6," ",EE$9),'-RÅDATA_KVARTAL-'!$A$5:$DS$385,97,FALSE)&gt;0,VLOOKUP(CONCATENATE($DI$6," ",EE$9),'-RÅDATA_KVARTAL-'!$A$5:$DS$385,97,FALSE),"")</f>
        <v/>
      </c>
      <c r="EF72" s="37"/>
      <c r="EG72" s="37">
        <f>IF(VLOOKUP(CONCATENATE($DI$6," ",EG$9),'-RÅDATA_KVARTAL-'!$A$5:$DS$385,97,FALSE)&gt;0,VLOOKUP(CONCATENATE($DI$6," ",EG$9),'-RÅDATA_KVARTAL-'!$A$5:$DS$385,97,FALSE),"")</f>
        <v>242186</v>
      </c>
      <c r="EH72" s="147"/>
      <c r="EI72" s="275"/>
      <c r="EJ72" s="37" t="str">
        <f>IF(VLOOKUP(CONCATENATE($EJ$6," ",EJ$9),'-RÅDATA_KVARTAL-'!$A$5:$DS$385,97,FALSE)&gt;0,VLOOKUP(CONCATENATE($EJ$6," ",EJ$9),'-RÅDATA_KVARTAL-'!$A$5:$DS$385,97,FALSE),"")</f>
        <v/>
      </c>
      <c r="EK72" s="37"/>
      <c r="EL72" s="37" t="str">
        <f>IF(VLOOKUP(CONCATENATE($EJ$6," ",EL$9),'-RÅDATA_KVARTAL-'!$A$5:$DS$385,97,FALSE)&gt;0,VLOOKUP(CONCATENATE($EJ$6," ",EL$9),'-RÅDATA_KVARTAL-'!$A$5:$DS$385,97,FALSE),"")</f>
        <v/>
      </c>
      <c r="EM72" s="37"/>
      <c r="EN72" s="37" t="str">
        <f>IF(VLOOKUP(CONCATENATE($EJ$6," ",EN$9),'-RÅDATA_KVARTAL-'!$A$5:$DS$385,97,FALSE)&gt;0,VLOOKUP(CONCATENATE($EJ$6," ",EN$9),'-RÅDATA_KVARTAL-'!$A$5:$DS$385,97,FALSE),"")</f>
        <v/>
      </c>
      <c r="EO72" s="37"/>
      <c r="EP72" s="37" t="str">
        <f>IF(VLOOKUP(CONCATENATE($EJ$6," ",EP$9),'-RÅDATA_KVARTAL-'!$A$5:$DS$385,97,FALSE)&gt;0,VLOOKUP(CONCATENATE($EJ$6," ",EP$9),'-RÅDATA_KVARTAL-'!$A$5:$DS$385,97,FALSE),"")</f>
        <v/>
      </c>
      <c r="EQ72" s="37"/>
      <c r="ER72" s="37" t="str">
        <f>IF(VLOOKUP(CONCATENATE($EJ$6," ",ER$9),'-RÅDATA_KVARTAL-'!$A$5:$DS$385,97,FALSE)&gt;0,VLOOKUP(CONCATENATE($EJ$6," ",ER$9),'-RÅDATA_KVARTAL-'!$A$5:$DS$385,97,FALSE),"")</f>
        <v/>
      </c>
      <c r="ES72" s="37"/>
      <c r="ET72" s="37" t="str">
        <f>IF(VLOOKUP(CONCATENATE($EJ$6," ",ET$9),'-RÅDATA_KVARTAL-'!$A$5:$DS$385,97,FALSE)&gt;0,VLOOKUP(CONCATENATE($EJ$6," ",ET$9),'-RÅDATA_KVARTAL-'!$A$5:$DS$385,97,FALSE),"")</f>
        <v/>
      </c>
      <c r="EU72" s="37"/>
      <c r="EV72" s="37" t="str">
        <f>IF(VLOOKUP(CONCATENATE($EJ$6," ",EV$9),'-RÅDATA_KVARTAL-'!$A$5:$DS$385,97,FALSE)&gt;0,VLOOKUP(CONCATENATE($EJ$6," ",EV$9),'-RÅDATA_KVARTAL-'!$A$5:$DS$385,97,FALSE),"")</f>
        <v/>
      </c>
      <c r="EW72" s="37"/>
      <c r="EX72" s="37" t="str">
        <f>IF(VLOOKUP(CONCATENATE($EJ$6," ",EX$9),'-RÅDATA_KVARTAL-'!$A$5:$DS$385,97,FALSE)&gt;0,VLOOKUP(CONCATENATE($EJ$6," ",EX$9),'-RÅDATA_KVARTAL-'!$A$5:$DS$385,97,FALSE),"")</f>
        <v/>
      </c>
      <c r="EY72" s="37"/>
      <c r="EZ72" s="37" t="str">
        <f>IF(VLOOKUP(CONCATENATE($EJ$6," ",EZ$9),'-RÅDATA_KVARTAL-'!$A$5:$DS$385,97,FALSE)&gt;0,VLOOKUP(CONCATENATE($EJ$6," ",EZ$9),'-RÅDATA_KVARTAL-'!$A$5:$DS$385,97,FALSE),"")</f>
        <v/>
      </c>
      <c r="FA72" s="37"/>
      <c r="FB72" s="37" t="str">
        <f>IF(VLOOKUP(CONCATENATE($EJ$6," ",FB$9),'-RÅDATA_KVARTAL-'!$A$5:$DS$385,97,FALSE)&gt;0,VLOOKUP(CONCATENATE($EJ$6," ",FB$9),'-RÅDATA_KVARTAL-'!$A$5:$DS$385,97,FALSE),"")</f>
        <v/>
      </c>
      <c r="FC72" s="37"/>
      <c r="FD72" s="37" t="str">
        <f>IF(VLOOKUP(CONCATENATE($EJ$6," ",FD$9),'-RÅDATA_KVARTAL-'!$A$5:$DS$385,97,FALSE)&gt;0,VLOOKUP(CONCATENATE($EJ$6," ",FD$9),'-RÅDATA_KVARTAL-'!$A$5:$DS$385,97,FALSE),"")</f>
        <v/>
      </c>
      <c r="FE72" s="37"/>
      <c r="FF72" s="37" t="str">
        <f>IF(VLOOKUP(CONCATENATE($EJ$6," ",FF$9),'-RÅDATA_KVARTAL-'!$A$5:$DS$385,97,FALSE)&gt;0,VLOOKUP(CONCATENATE($EJ$6," ",FF$9),'-RÅDATA_KVARTAL-'!$A$5:$DS$385,97,FALSE),"")</f>
        <v/>
      </c>
      <c r="FG72" s="37"/>
      <c r="FH72" s="37" t="str">
        <f>IF(VLOOKUP(CONCATENATE($EJ$6," ",FH$9),'-RÅDATA_KVARTAL-'!$A$5:$DS$385,97,FALSE)&gt;0,VLOOKUP(CONCATENATE($EJ$6," ",FH$9),'-RÅDATA_KVARTAL-'!$A$5:$DS$385,97,FALSE),"")</f>
        <v/>
      </c>
      <c r="FI72" s="147"/>
      <c r="FJ72" s="275"/>
      <c r="FK72" s="37" t="str">
        <f>IF(VLOOKUP(CONCATENATE($FK$6," ",FK$9),'-RÅDATA_KVARTAL-'!$A$5:$DS$385,97,FALSE)&gt;0,VLOOKUP(CONCATENATE($FK$6," ",FK$9),'-RÅDATA_KVARTAL-'!$A$5:$DS$385,97,FALSE),"")</f>
        <v/>
      </c>
      <c r="FL72" s="37"/>
      <c r="FM72" s="37" t="str">
        <f>IF(VLOOKUP(CONCATENATE($FK$6," ",FM$9),'-RÅDATA_KVARTAL-'!$A$5:$DS$385,97,FALSE)&gt;0,VLOOKUP(CONCATENATE($FK$6," ",FM$9),'-RÅDATA_KVARTAL-'!$A$5:$DS$385,97,FALSE),"")</f>
        <v/>
      </c>
      <c r="FN72" s="37"/>
      <c r="FO72" s="37" t="str">
        <f>IF(VLOOKUP(CONCATENATE($FK$6," ",FO$9),'-RÅDATA_KVARTAL-'!$A$5:$DS$385,97,FALSE)&gt;0,VLOOKUP(CONCATENATE($FK$6," ",FO$9),'-RÅDATA_KVARTAL-'!$A$5:$DS$385,97,FALSE),"")</f>
        <v/>
      </c>
      <c r="FP72" s="37"/>
      <c r="FQ72" s="37" t="str">
        <f>IF(VLOOKUP(CONCATENATE($FK$6," ",FQ$9),'-RÅDATA_KVARTAL-'!$A$5:$DS$385,97,FALSE)&gt;0,VLOOKUP(CONCATENATE($FK$6," ",FQ$9),'-RÅDATA_KVARTAL-'!$A$5:$DS$385,97,FALSE),"")</f>
        <v/>
      </c>
      <c r="FR72" s="37"/>
      <c r="FS72" s="37" t="str">
        <f>IF(VLOOKUP(CONCATENATE($FK$6," ",FS$9),'-RÅDATA_KVARTAL-'!$A$5:$DS$385,97,FALSE)&gt;0,VLOOKUP(CONCATENATE($FK$6," ",FS$9),'-RÅDATA_KVARTAL-'!$A$5:$DS$385,97,FALSE),"")</f>
        <v/>
      </c>
      <c r="FT72" s="37"/>
      <c r="FU72" s="37" t="str">
        <f>IF(VLOOKUP(CONCATENATE($FK$6," ",FU$9),'-RÅDATA_KVARTAL-'!$A$5:$DS$385,97,FALSE)&gt;0,VLOOKUP(CONCATENATE($FK$6," ",FU$9),'-RÅDATA_KVARTAL-'!$A$5:$DS$385,97,FALSE),"")</f>
        <v/>
      </c>
      <c r="FV72" s="37"/>
      <c r="FW72" s="37" t="str">
        <f>IF(VLOOKUP(CONCATENATE($FK$6," ",FW$9),'-RÅDATA_KVARTAL-'!$A$5:$DS$385,97,FALSE)&gt;0,VLOOKUP(CONCATENATE($FK$6," ",FW$9),'-RÅDATA_KVARTAL-'!$A$5:$DS$385,97,FALSE),"")</f>
        <v/>
      </c>
      <c r="FX72" s="37"/>
      <c r="FY72" s="37" t="str">
        <f>IF(VLOOKUP(CONCATENATE($FK$6," ",FY$9),'-RÅDATA_KVARTAL-'!$A$5:$DS$385,97,FALSE)&gt;0,VLOOKUP(CONCATENATE($FK$6," ",FY$9),'-RÅDATA_KVARTAL-'!$A$5:$DS$385,97,FALSE),"")</f>
        <v/>
      </c>
      <c r="FZ72" s="37"/>
      <c r="GA72" s="37" t="str">
        <f>IF(VLOOKUP(CONCATENATE($FK$6," ",GA$9),'-RÅDATA_KVARTAL-'!$A$5:$DS$385,97,FALSE)&gt;0,VLOOKUP(CONCATENATE($FK$6," ",GA$9),'-RÅDATA_KVARTAL-'!$A$5:$DS$385,97,FALSE),"")</f>
        <v/>
      </c>
      <c r="GB72" s="37"/>
      <c r="GC72" s="37" t="str">
        <f>IF(VLOOKUP(CONCATENATE($FK$6," ",GC$9),'-RÅDATA_KVARTAL-'!$A$5:$DS$385,97,FALSE)&gt;0,VLOOKUP(CONCATENATE($FK$6," ",GC$9),'-RÅDATA_KVARTAL-'!$A$5:$DS$385,97,FALSE),"")</f>
        <v/>
      </c>
      <c r="GD72" s="37"/>
      <c r="GE72" s="37" t="str">
        <f>IF(VLOOKUP(CONCATENATE($FK$6," ",GE$9),'-RÅDATA_KVARTAL-'!$A$5:$DS$385,97,FALSE)&gt;0,VLOOKUP(CONCATENATE($FK$6," ",GE$9),'-RÅDATA_KVARTAL-'!$A$5:$DS$385,97,FALSE),"")</f>
        <v/>
      </c>
      <c r="GF72" s="37"/>
      <c r="GG72" s="37" t="str">
        <f>IF(VLOOKUP(CONCATENATE($FK$6," ",GG$9),'-RÅDATA_KVARTAL-'!$A$5:$DS$385,97,FALSE)&gt;0,VLOOKUP(CONCATENATE($FK$6," ",GG$9),'-RÅDATA_KVARTAL-'!$A$5:$DS$385,97,FALSE),"")</f>
        <v/>
      </c>
      <c r="GH72" s="37"/>
      <c r="GI72" s="37" t="str">
        <f>IF(VLOOKUP(CONCATENATE($FK$6," ",GI$9),'-RÅDATA_KVARTAL-'!$A$5:$DS$385,97,FALSE)&gt;0,VLOOKUP(CONCATENATE($FK$6," ",GI$9),'-RÅDATA_KVARTAL-'!$A$5:$DS$385,97,FALSE),"")</f>
        <v/>
      </c>
      <c r="GJ72" s="147"/>
      <c r="GK72" s="275"/>
      <c r="GL72" s="37" t="str">
        <f>IF(VLOOKUP(CONCATENATE($GL$6," ",GL$9),'-RÅDATA_KVARTAL-'!$A$5:$DS$385,97,FALSE)&gt;0,VLOOKUP(CONCATENATE($GL$6," ",GL$9),'-RÅDATA_KVARTAL-'!$A$5:$DS$385,97,FALSE),"")</f>
        <v/>
      </c>
      <c r="GM72" s="37"/>
      <c r="GN72" s="37" t="str">
        <f>IF(VLOOKUP(CONCATENATE($GL$6," ",GN$9),'-RÅDATA_KVARTAL-'!$A$5:$DS$385,97,FALSE)&gt;0,VLOOKUP(CONCATENATE($GL$6," ",GN$9),'-RÅDATA_KVARTAL-'!$A$5:$DS$385,97,FALSE),"")</f>
        <v/>
      </c>
      <c r="GO72" s="37"/>
      <c r="GP72" s="37" t="str">
        <f>IF(VLOOKUP(CONCATENATE($GL$6," ",GP$9),'-RÅDATA_KVARTAL-'!$A$5:$DS$385,97,FALSE)&gt;0,VLOOKUP(CONCATENATE($GL$6," ",GP$9),'-RÅDATA_KVARTAL-'!$A$5:$DS$385,97,FALSE),"")</f>
        <v/>
      </c>
      <c r="GQ72" s="37"/>
      <c r="GR72" s="37" t="str">
        <f>IF(VLOOKUP(CONCATENATE($GL$6," ",GR$9),'-RÅDATA_KVARTAL-'!$A$5:$DS$385,97,FALSE)&gt;0,VLOOKUP(CONCATENATE($GL$6," ",GR$9),'-RÅDATA_KVARTAL-'!$A$5:$DS$385,97,FALSE),"")</f>
        <v/>
      </c>
      <c r="GS72" s="37"/>
      <c r="GT72" s="37" t="str">
        <f>IF(VLOOKUP(CONCATENATE($GL$6," ",GT$9),'-RÅDATA_KVARTAL-'!$A$5:$DS$385,97,FALSE)&gt;0,VLOOKUP(CONCATENATE($GL$6," ",GT$9),'-RÅDATA_KVARTAL-'!$A$5:$DS$385,97,FALSE),"")</f>
        <v/>
      </c>
      <c r="GU72" s="37"/>
      <c r="GV72" s="37" t="str">
        <f>IF(VLOOKUP(CONCATENATE($GL$6," ",GV$9),'-RÅDATA_KVARTAL-'!$A$5:$DS$385,97,FALSE)&gt;0,VLOOKUP(CONCATENATE($GL$6," ",GV$9),'-RÅDATA_KVARTAL-'!$A$5:$DS$385,97,FALSE),"")</f>
        <v/>
      </c>
      <c r="GW72" s="37"/>
      <c r="GX72" s="37" t="str">
        <f>IF(VLOOKUP(CONCATENATE($GL$6," ",GX$9),'-RÅDATA_KVARTAL-'!$A$5:$DS$385,97,FALSE)&gt;0,VLOOKUP(CONCATENATE($GL$6," ",GX$9),'-RÅDATA_KVARTAL-'!$A$5:$DS$385,97,FALSE),"")</f>
        <v/>
      </c>
      <c r="GY72" s="37"/>
      <c r="GZ72" s="37" t="str">
        <f>IF(VLOOKUP(CONCATENATE($GL$6," ",GZ$9),'-RÅDATA_KVARTAL-'!$A$5:$DS$385,97,FALSE)&gt;0,VLOOKUP(CONCATENATE($GL$6," ",GZ$9),'-RÅDATA_KVARTAL-'!$A$5:$DS$385,97,FALSE),"")</f>
        <v/>
      </c>
      <c r="HA72" s="37"/>
      <c r="HB72" s="37" t="str">
        <f>IF(VLOOKUP(CONCATENATE($GL$6," ",HB$9),'-RÅDATA_KVARTAL-'!$A$5:$DS$385,97,FALSE)&gt;0,VLOOKUP(CONCATENATE($GL$6," ",HB$9),'-RÅDATA_KVARTAL-'!$A$5:$DS$385,97,FALSE),"")</f>
        <v/>
      </c>
      <c r="HC72" s="37"/>
      <c r="HD72" s="37" t="str">
        <f>IF(VLOOKUP(CONCATENATE($GL$6," ",HD$9),'-RÅDATA_KVARTAL-'!$A$5:$DS$385,97,FALSE)&gt;0,VLOOKUP(CONCATENATE($GL$6," ",HD$9),'-RÅDATA_KVARTAL-'!$A$5:$DS$385,97,FALSE),"")</f>
        <v/>
      </c>
      <c r="HE72" s="37"/>
      <c r="HF72" s="37" t="str">
        <f>IF(VLOOKUP(CONCATENATE($GL$6," ",HF$9),'-RÅDATA_KVARTAL-'!$A$5:$DS$385,97,FALSE)&gt;0,VLOOKUP(CONCATENATE($GL$6," ",HF$9),'-RÅDATA_KVARTAL-'!$A$5:$DS$385,97,FALSE),"")</f>
        <v/>
      </c>
      <c r="HG72" s="37"/>
      <c r="HH72" s="37" t="str">
        <f>IF(VLOOKUP(CONCATENATE($GL$6," ",HH$9),'-RÅDATA_KVARTAL-'!$A$5:$DS$385,97,FALSE)&gt;0,VLOOKUP(CONCATENATE($GL$6," ",HH$9),'-RÅDATA_KVARTAL-'!$A$5:$DS$385,97,FALSE),"")</f>
        <v/>
      </c>
      <c r="HI72" s="37"/>
      <c r="HJ72" s="37" t="str">
        <f>IF(VLOOKUP(CONCATENATE($GL$6," ",HJ$9),'-RÅDATA_KVARTAL-'!$A$5:$DS$385,97,FALSE)&gt;0,VLOOKUP(CONCATENATE($GL$6," ",HJ$9),'-RÅDATA_KVARTAL-'!$A$5:$DS$385,97,FALSE),"")</f>
        <v/>
      </c>
      <c r="HK72" s="147"/>
      <c r="HL72" s="148"/>
      <c r="HM72" s="103" t="s">
        <v>475</v>
      </c>
      <c r="HN72" s="15"/>
    </row>
    <row r="73" spans="2:223" s="15" customFormat="1" ht="10.5" customHeight="1" x14ac:dyDescent="0.2">
      <c r="B73" s="248">
        <v>17</v>
      </c>
      <c r="C73" s="195"/>
      <c r="D73" s="92" t="s">
        <v>76</v>
      </c>
      <c r="E73" s="156">
        <f>IF(VLOOKUP(CONCATENATE($E$6," ",E$9),'-RÅDATA_KVARTAL-'!$A$5:$DS$385,101,FALSE)&gt;0,VLOOKUP(CONCATENATE($E$6," ",E$9),'-RÅDATA_KVARTAL-'!$A$5:$DS$385,101,FALSE),"")</f>
        <v>98.791540785498484</v>
      </c>
      <c r="F73" s="156"/>
      <c r="G73" s="156">
        <f>IF(VLOOKUP(CONCATENATE($E$6," ",G$9),'-RÅDATA_KVARTAL-'!$A$5:$DS$385,101,FALSE)&gt;0,VLOOKUP(CONCATENATE($E$6," ",G$9),'-RÅDATA_KVARTAL-'!$A$5:$DS$385,101,FALSE),"")</f>
        <v>98.908526950313103</v>
      </c>
      <c r="H73" s="156"/>
      <c r="I73" s="156">
        <f>IF(VLOOKUP(CONCATENATE($E$6," ",I$9),'-RÅDATA_KVARTAL-'!$A$5:$DS$385,101,FALSE)&gt;0,VLOOKUP(CONCATENATE($E$6," ",I$9),'-RÅDATA_KVARTAL-'!$A$5:$DS$385,101,FALSE),"")</f>
        <v>99.282023388632041</v>
      </c>
      <c r="J73" s="156"/>
      <c r="K73" s="156">
        <f>IF(VLOOKUP(CONCATENATE($E$6," ",K$9),'-RÅDATA_KVARTAL-'!$A$5:$DS$385,101,FALSE)&gt;0,VLOOKUP(CONCATENATE($E$6," ",K$9),'-RÅDATA_KVARTAL-'!$A$5:$DS$385,101,FALSE),"")</f>
        <v>98.864566843168305</v>
      </c>
      <c r="L73" s="156"/>
      <c r="M73" s="156">
        <f>IF(VLOOKUP(CONCATENATE($E$6," ",M$9),'-RÅDATA_KVARTAL-'!$A$5:$DS$385,101,FALSE)&gt;0,VLOOKUP(CONCATENATE($E$6," ",M$9),'-RÅDATA_KVARTAL-'!$A$5:$DS$385,101,FALSE),"")</f>
        <v>99.609969812732075</v>
      </c>
      <c r="N73" s="156"/>
      <c r="O73" s="156">
        <f>IF(VLOOKUP(CONCATENATE($E$6," ",O$9),'-RÅDATA_KVARTAL-'!$A$5:$DS$385,101,FALSE)&gt;0,VLOOKUP(CONCATENATE($E$6," ",O$9),'-RÅDATA_KVARTAL-'!$A$5:$DS$385,101,FALSE),"")</f>
        <v>99.417216283829873</v>
      </c>
      <c r="P73" s="156"/>
      <c r="Q73" s="156">
        <f>IF(VLOOKUP(CONCATENATE($E$6," ",Q$9),'-RÅDATA_KVARTAL-'!$A$5:$DS$385,101,FALSE)&gt;0,VLOOKUP(CONCATENATE($E$6," ",Q$9),'-RÅDATA_KVARTAL-'!$A$5:$DS$385,101,FALSE),"")</f>
        <v>99.263084600208884</v>
      </c>
      <c r="R73" s="156"/>
      <c r="S73" s="156">
        <f>IF(VLOOKUP(CONCATENATE($E$6," ",S$9),'-RÅDATA_KVARTAL-'!$A$5:$DS$385,101,FALSE)&gt;0,VLOOKUP(CONCATENATE($E$6," ",S$9),'-RÅDATA_KVARTAL-'!$A$5:$DS$385,101,FALSE),"")</f>
        <v>99.2255125284738</v>
      </c>
      <c r="T73" s="156"/>
      <c r="U73" s="156">
        <f>IF(VLOOKUP(CONCATENATE($E$6," ",U$9),'-RÅDATA_KVARTAL-'!$A$5:$DS$385,101,FALSE)&gt;0,VLOOKUP(CONCATENATE($E$6," ",U$9),'-RÅDATA_KVARTAL-'!$A$5:$DS$385,101,FALSE),"")</f>
        <v>99.699520857583707</v>
      </c>
      <c r="V73" s="156"/>
      <c r="W73" s="156">
        <f>IF(VLOOKUP(CONCATENATE($E$6," ",W$9),'-RÅDATA_KVARTAL-'!$A$5:$DS$385,101,FALSE)&gt;0,VLOOKUP(CONCATENATE($E$6," ",W$9),'-RÅDATA_KVARTAL-'!$A$5:$DS$385,101,FALSE),"")</f>
        <v>98.181300770942201</v>
      </c>
      <c r="X73" s="156"/>
      <c r="Y73" s="156">
        <f>IF(VLOOKUP(CONCATENATE($E$6," ",Y$9),'-RÅDATA_KVARTAL-'!$A$5:$DS$385,101,FALSE)&gt;0,VLOOKUP(CONCATENATE($E$6," ",Y$9),'-RÅDATA_KVARTAL-'!$A$5:$DS$385,101,FALSE),"")</f>
        <v>99.797849114579122</v>
      </c>
      <c r="Z73" s="156"/>
      <c r="AA73" s="156">
        <f>IF(VLOOKUP(CONCATENATE($E$6," ",AA$9),'-RÅDATA_KVARTAL-'!$A$5:$DS$385,101,FALSE)&gt;0,VLOOKUP(CONCATENATE($E$6," ",AA$9),'-RÅDATA_KVARTAL-'!$A$5:$DS$385,101,FALSE),"")</f>
        <v>98.105778439927633</v>
      </c>
      <c r="AB73" s="156"/>
      <c r="AC73" s="156">
        <f>IF(VLOOKUP(CONCATENATE($E$6," ",AC$9),'-RÅDATA_KVARTAL-'!$A$5:$DS$385,101,FALSE)&gt;0,VLOOKUP(CONCATENATE($E$6," ",AC$9),'-RÅDATA_KVARTAL-'!$A$5:$DS$385,101,FALSE),"")</f>
        <v>99.090208137633311</v>
      </c>
      <c r="AD73" s="118"/>
      <c r="AE73" s="106"/>
      <c r="AF73" s="156">
        <f>IF(VLOOKUP(CONCATENATE($AF$6," ",AF$9),'-RÅDATA_KVARTAL-'!$A$5:$DS$385,101,FALSE)&gt;0,VLOOKUP(CONCATENATE($AF$6," ",AF$9),'-RÅDATA_KVARTAL-'!$A$5:$DS$385,101,FALSE),"")</f>
        <v>98.050339394539961</v>
      </c>
      <c r="AG73" s="156"/>
      <c r="AH73" s="156">
        <f>IF(VLOOKUP(CONCATENATE($AF$6," ",AH$9),'-RÅDATA_KVARTAL-'!$A$5:$DS$385,101,FALSE)&gt;0,VLOOKUP(CONCATENATE($AF$6," ",AH$9),'-RÅDATA_KVARTAL-'!$A$5:$DS$385,101,FALSE),"")</f>
        <v>99.068465121288</v>
      </c>
      <c r="AI73" s="156"/>
      <c r="AJ73" s="156">
        <f>IF(VLOOKUP(CONCATENATE($AF$6," ",AJ$9),'-RÅDATA_KVARTAL-'!$A$5:$DS$385,101,FALSE)&gt;0,VLOOKUP(CONCATENATE($AF$6," ",AJ$9),'-RÅDATA_KVARTAL-'!$A$5:$DS$385,101,FALSE),"")</f>
        <v>99.290157336260521</v>
      </c>
      <c r="AK73" s="156"/>
      <c r="AL73" s="156">
        <f>IF(VLOOKUP(CONCATENATE($AF$6," ",AL$9),'-RÅDATA_KVARTAL-'!$A$5:$DS$385,101,FALSE)&gt;0,VLOOKUP(CONCATENATE($AF$6," ",AL$9),'-RÅDATA_KVARTAL-'!$A$5:$DS$385,101,FALSE),"")</f>
        <v>99.346253828533193</v>
      </c>
      <c r="AM73" s="156"/>
      <c r="AN73" s="156">
        <f>IF(VLOOKUP(CONCATENATE($AF$6," ",AN$9),'-RÅDATA_KVARTAL-'!$A$5:$DS$385,101,FALSE)&gt;0,VLOOKUP(CONCATENATE($AF$6," ",AN$9),'-RÅDATA_KVARTAL-'!$A$5:$DS$385,101,FALSE),"")</f>
        <v>98.275051352488433</v>
      </c>
      <c r="AO73" s="156"/>
      <c r="AP73" s="156">
        <f>IF(VLOOKUP(CONCATENATE($AF$6," ",AP$9),'-RÅDATA_KVARTAL-'!$A$5:$DS$385,101,FALSE)&gt;0,VLOOKUP(CONCATENATE($AF$6," ",AP$9),'-RÅDATA_KVARTAL-'!$A$5:$DS$385,101,FALSE),"")</f>
        <v>98.304728362288756</v>
      </c>
      <c r="AQ73" s="156"/>
      <c r="AR73" s="156">
        <f>IF(VLOOKUP(CONCATENATE($AF$6," ",AR$9),'-RÅDATA_KVARTAL-'!$A$5:$DS$385,101,FALSE)&gt;0,VLOOKUP(CONCATENATE($AF$6," ",AR$9),'-RÅDATA_KVARTAL-'!$A$5:$DS$385,101,FALSE),"")</f>
        <v>98.674880219028054</v>
      </c>
      <c r="AS73" s="156"/>
      <c r="AT73" s="156">
        <f>IF(VLOOKUP(CONCATENATE($AF$6," ",AT$9),'-RÅDATA_KVARTAL-'!$A$5:$DS$385,101,FALSE)&gt;0,VLOOKUP(CONCATENATE($AF$6," ",AT$9),'-RÅDATA_KVARTAL-'!$A$5:$DS$385,101,FALSE),"")</f>
        <v>98.670240181424589</v>
      </c>
      <c r="AU73" s="156"/>
      <c r="AV73" s="156">
        <f>IF(VLOOKUP(CONCATENATE($AF$6," ",AV$9),'-RÅDATA_KVARTAL-'!$A$5:$DS$385,101,FALSE)&gt;0,VLOOKUP(CONCATENATE($AF$6," ",AV$9),'-RÅDATA_KVARTAL-'!$A$5:$DS$385,101,FALSE),"")</f>
        <v>98.823209473658196</v>
      </c>
      <c r="AW73" s="156"/>
      <c r="AX73" s="156">
        <f>IF(VLOOKUP(CONCATENATE($AF$6," ",AX$9),'-RÅDATA_KVARTAL-'!$A$5:$DS$385,101,FALSE)&gt;0,VLOOKUP(CONCATENATE($AF$6," ",AX$9),'-RÅDATA_KVARTAL-'!$A$5:$DS$385,101,FALSE),"")</f>
        <v>99.429215531093362</v>
      </c>
      <c r="AY73" s="156"/>
      <c r="AZ73" s="156">
        <f>IF(VLOOKUP(CONCATENATE($AF$6," ",AZ$9),'-RÅDATA_KVARTAL-'!$A$5:$DS$385,101,FALSE)&gt;0,VLOOKUP(CONCATENATE($AF$6," ",AZ$9),'-RÅDATA_KVARTAL-'!$A$5:$DS$385,101,FALSE),"")</f>
        <v>99.005190311418687</v>
      </c>
      <c r="BA73" s="156"/>
      <c r="BB73" s="156">
        <f>IF(VLOOKUP(CONCATENATE($AF$6," ",BB$9),'-RÅDATA_KVARTAL-'!$A$5:$DS$385,101,FALSE)&gt;0,VLOOKUP(CONCATENATE($AF$6," ",BB$9),'-RÅDATA_KVARTAL-'!$A$5:$DS$385,101,FALSE),"")</f>
        <v>99.656658814094527</v>
      </c>
      <c r="BC73" s="156"/>
      <c r="BD73" s="156">
        <f>IF(VLOOKUP(CONCATENATE($AF$6," ",BD$9),'-RÅDATA_KVARTAL-'!$A$5:$DS$385,101,FALSE)&gt;0,VLOOKUP(CONCATENATE($AF$6," ",BD$9),'-RÅDATA_KVARTAL-'!$A$5:$DS$385,101,FALSE),"")</f>
        <v>98.88633035056678</v>
      </c>
      <c r="BE73" s="118"/>
      <c r="BF73" s="106"/>
      <c r="BG73" s="156">
        <f>IF(VLOOKUP(CONCATENATE($BG$6," ",BG$9),'-RÅDATA_KVARTAL-'!$A$5:$DS$385,101,FALSE)&gt;0,VLOOKUP(CONCATENATE($BG$6," ",BG$9),'-RÅDATA_KVARTAL-'!$A$5:$DS$385,101,FALSE),"")</f>
        <v>98.885501768077063</v>
      </c>
      <c r="BH73" s="156"/>
      <c r="BI73" s="156">
        <f>IF(VLOOKUP(CONCATENATE($BG$6," ",BI$9),'-RÅDATA_KVARTAL-'!$A$5:$DS$385,101,FALSE)&gt;0,VLOOKUP(CONCATENATE($BG$6," ",BI$9),'-RÅDATA_KVARTAL-'!$A$5:$DS$385,101,FALSE),"")</f>
        <v>98.936029431225677</v>
      </c>
      <c r="BJ73" s="156"/>
      <c r="BK73" s="156">
        <f>IF(VLOOKUP(CONCATENATE($BG$6," ",BK$9),'-RÅDATA_KVARTAL-'!$A$5:$DS$385,101,FALSE)&gt;0,VLOOKUP(CONCATENATE($BG$6," ",BK$9),'-RÅDATA_KVARTAL-'!$A$5:$DS$385,101,FALSE),"")</f>
        <v>98.895531705443105</v>
      </c>
      <c r="BL73" s="156"/>
      <c r="BM73" s="156">
        <f>IF(VLOOKUP(CONCATENATE($BG$6," ",BM$9),'-RÅDATA_KVARTAL-'!$A$5:$DS$385,101,FALSE)&gt;0,VLOOKUP(CONCATENATE($BG$6," ",BM$9),'-RÅDATA_KVARTAL-'!$A$5:$DS$385,101,FALSE),"")</f>
        <v>99.284200733888056</v>
      </c>
      <c r="BN73" s="156"/>
      <c r="BO73" s="156">
        <f>IF(VLOOKUP(CONCATENATE($BG$6," ",BO$9),'-RÅDATA_KVARTAL-'!$A$5:$DS$385,101,FALSE)&gt;0,VLOOKUP(CONCATENATE($BG$6," ",BO$9),'-RÅDATA_KVARTAL-'!$A$5:$DS$385,101,FALSE),"")</f>
        <v>99.48018515309785</v>
      </c>
      <c r="BP73" s="156"/>
      <c r="BQ73" s="156">
        <f>IF(VLOOKUP(CONCATENATE($BG$6," ",BQ$9),'-RÅDATA_KVARTAL-'!$A$5:$DS$385,101,FALSE)&gt;0,VLOOKUP(CONCATENATE($BG$6," ",BQ$9),'-RÅDATA_KVARTAL-'!$A$5:$DS$385,101,FALSE),"")</f>
        <v>99.181799528059912</v>
      </c>
      <c r="BR73" s="156"/>
      <c r="BS73" s="156">
        <f>IF(VLOOKUP(CONCATENATE($BG$6," ",BS$9),'-RÅDATA_KVARTAL-'!$A$5:$DS$385,101,FALSE)&gt;0,VLOOKUP(CONCATENATE($BG$6," ",BS$9),'-RÅDATA_KVARTAL-'!$A$5:$DS$385,101,FALSE),"")</f>
        <v>99.342790734952317</v>
      </c>
      <c r="BT73" s="156"/>
      <c r="BU73" s="156">
        <f>IF(VLOOKUP(CONCATENATE($BG$6," ",BU$9),'-RÅDATA_KVARTAL-'!$A$5:$DS$385,101,FALSE)&gt;0,VLOOKUP(CONCATENATE($BG$6," ",BU$9),'-RÅDATA_KVARTAL-'!$A$5:$DS$385,101,FALSE),"")</f>
        <v>98.953639349270603</v>
      </c>
      <c r="BV73" s="156"/>
      <c r="BW73" s="156">
        <f>IF(VLOOKUP(CONCATENATE($BG$6," ",BW$9),'-RÅDATA_KVARTAL-'!$A$5:$DS$385,101,FALSE)&gt;0,VLOOKUP(CONCATENATE($BG$6," ",BW$9),'-RÅDATA_KVARTAL-'!$A$5:$DS$385,101,FALSE),"")</f>
        <v>99.13062862238074</v>
      </c>
      <c r="BX73" s="156"/>
      <c r="BY73" s="156">
        <f>IF(VLOOKUP(CONCATENATE($BG$6," ",BY$9),'-RÅDATA_KVARTAL-'!$A$5:$DS$385,101,FALSE)&gt;0,VLOOKUP(CONCATENATE($BG$6," ",BY$9),'-RÅDATA_KVARTAL-'!$A$5:$DS$385,101,FALSE),"")</f>
        <v>99.144603855445439</v>
      </c>
      <c r="BZ73" s="156"/>
      <c r="CA73" s="156">
        <f>IF(VLOOKUP(CONCATENATE($BG$6," ",CA$9),'-RÅDATA_KVARTAL-'!$A$5:$DS$385,101,FALSE)&gt;0,VLOOKUP(CONCATENATE($BG$6," ",CA$9),'-RÅDATA_KVARTAL-'!$A$5:$DS$385,101,FALSE),"")</f>
        <v>98.634437694624538</v>
      </c>
      <c r="CB73" s="156"/>
      <c r="CC73" s="156">
        <f>IF(VLOOKUP(CONCATENATE($BG$6," ",CC$9),'-RÅDATA_KVARTAL-'!$A$5:$DS$385,101,FALSE)&gt;0,VLOOKUP(CONCATENATE($BG$6," ",CC$9),'-RÅDATA_KVARTAL-'!$A$5:$DS$385,101,FALSE),"")</f>
        <v>99.240155434002432</v>
      </c>
      <c r="CD73" s="156"/>
      <c r="CE73" s="156">
        <f>IF(VLOOKUP(CONCATENATE($BG$6," ",CE$9),'-RÅDATA_KVARTAL-'!$A$5:$DS$385,101,FALSE)&gt;0,VLOOKUP(CONCATENATE($BG$6," ",CE$9),'-RÅDATA_KVARTAL-'!$A$5:$DS$385,101,FALSE),"")</f>
        <v>99.091545402761511</v>
      </c>
      <c r="CF73" s="106"/>
      <c r="CG73" s="106"/>
      <c r="CH73" s="156">
        <f>IF(VLOOKUP(CONCATENATE($CH$6," ",CH$9),'-RÅDATA_KVARTAL-'!$A$5:$DS$385,101,FALSE)&gt;0,VLOOKUP(CONCATENATE($CH$6," ",CH$9),'-RÅDATA_KVARTAL-'!$A$5:$DS$385,101,FALSE),"")</f>
        <v>98.719996069085809</v>
      </c>
      <c r="CI73" s="156"/>
      <c r="CJ73" s="156">
        <f>IF(VLOOKUP(CONCATENATE($CH$6," ",CJ$9),'-RÅDATA_KVARTAL-'!$A$5:$DS$385,101,FALSE)&gt;0,VLOOKUP(CONCATENATE($CH$6," ",CJ$9),'-RÅDATA_KVARTAL-'!$A$5:$DS$385,101,FALSE),"")</f>
        <v>98.959812095088139</v>
      </c>
      <c r="CK73" s="156"/>
      <c r="CL73" s="156">
        <f>IF(VLOOKUP(CONCATENATE($CH$6," ",CL$9),'-RÅDATA_KVARTAL-'!$A$5:$DS$385,101,FALSE)&gt;0,VLOOKUP(CONCATENATE($CH$6," ",CL$9),'-RÅDATA_KVARTAL-'!$A$5:$DS$385,101,FALSE),"")</f>
        <v>99.379185608838043</v>
      </c>
      <c r="CM73" s="156"/>
      <c r="CN73" s="156">
        <f>IF(VLOOKUP(CONCATENATE($CH$6," ",CN$9),'-RÅDATA_KVARTAL-'!$A$5:$DS$385,101,FALSE)&gt;0,VLOOKUP(CONCATENATE($CH$6," ",CN$9),'-RÅDATA_KVARTAL-'!$A$5:$DS$385,101,FALSE),"")</f>
        <v>99.428401013966891</v>
      </c>
      <c r="CO73" s="156"/>
      <c r="CP73" s="156">
        <f>IF(VLOOKUP(CONCATENATE($CH$6," ",CP$9),'-RÅDATA_KVARTAL-'!$A$5:$DS$385,101,FALSE)&gt;0,VLOOKUP(CONCATENATE($CH$6," ",CP$9),'-RÅDATA_KVARTAL-'!$A$5:$DS$385,101,FALSE),"")</f>
        <v>99.418901505020784</v>
      </c>
      <c r="CQ73" s="156"/>
      <c r="CR73" s="156">
        <f>IF(VLOOKUP(CONCATENATE($CH$6," ",CR$9),'-RÅDATA_KVARTAL-'!$A$5:$DS$385,101,FALSE)&gt;0,VLOOKUP(CONCATENATE($CH$6," ",CR$9),'-RÅDATA_KVARTAL-'!$A$5:$DS$385,101,FALSE),"")</f>
        <v>98.488671407090251</v>
      </c>
      <c r="CS73" s="156"/>
      <c r="CT73" s="156">
        <f>IF(VLOOKUP(CONCATENATE($CH$6," ",CT$9),'-RÅDATA_KVARTAL-'!$A$5:$DS$385,101,FALSE)&gt;0,VLOOKUP(CONCATENATE($CH$6," ",CT$9),'-RÅDATA_KVARTAL-'!$A$5:$DS$385,101,FALSE),"")</f>
        <v>99.409703504043122</v>
      </c>
      <c r="CU73" s="156"/>
      <c r="CV73" s="156">
        <f>IF(VLOOKUP(CONCATENATE($CH$6," ",CV$9),'-RÅDATA_KVARTAL-'!$A$5:$DS$385,101,FALSE)&gt;0,VLOOKUP(CONCATENATE($CH$6," ",CV$9),'-RÅDATA_KVARTAL-'!$A$5:$DS$385,101,FALSE),"")</f>
        <v>99.129010645425438</v>
      </c>
      <c r="CW73" s="156"/>
      <c r="CX73" s="156">
        <f>IF(VLOOKUP(CONCATENATE($CH$6," ",CX$9),'-RÅDATA_KVARTAL-'!$A$5:$DS$385,101,FALSE)&gt;0,VLOOKUP(CONCATENATE($CH$6," ",CX$9),'-RÅDATA_KVARTAL-'!$A$5:$DS$385,101,FALSE),"")</f>
        <v>99.269067014495604</v>
      </c>
      <c r="CY73" s="156"/>
      <c r="CZ73" s="156">
        <f>IF(VLOOKUP(CONCATENATE($CH$6," ",CZ$9),'-RÅDATA_KVARTAL-'!$A$5:$DS$385,101,FALSE)&gt;0,VLOOKUP(CONCATENATE($CH$6," ",CZ$9),'-RÅDATA_KVARTAL-'!$A$5:$DS$385,101,FALSE),"")</f>
        <v>99.269895351667074</v>
      </c>
      <c r="DA73" s="156"/>
      <c r="DB73" s="156">
        <f>IF(VLOOKUP(CONCATENATE($CH$6," ",DB$9),'-RÅDATA_KVARTAL-'!$A$5:$DS$385,101,FALSE)&gt;0,VLOOKUP(CONCATENATE($CH$6," ",DB$9),'-RÅDATA_KVARTAL-'!$A$5:$DS$385,101,FALSE),"")</f>
        <v>98.273297875022052</v>
      </c>
      <c r="DC73" s="156"/>
      <c r="DD73" s="156">
        <f>IF(VLOOKUP(CONCATENATE($CH$6," ",DD$9),'-RÅDATA_KVARTAL-'!$A$5:$DS$385,101,FALSE)&gt;0,VLOOKUP(CONCATENATE($CH$6," ",DD$9),'-RÅDATA_KVARTAL-'!$A$5:$DS$385,101,FALSE),"")</f>
        <v>99.024509206194367</v>
      </c>
      <c r="DE73" s="156"/>
      <c r="DF73" s="156">
        <f>IF(VLOOKUP(CONCATENATE($CH$6," ",DF$9),'-RÅDATA_KVARTAL-'!$A$5:$DS$385,101,FALSE)&gt;0,VLOOKUP(CONCATENATE($CH$6," ",DF$9),'-RÅDATA_KVARTAL-'!$A$5:$DS$385,101,FALSE),"")</f>
        <v>99.065649947375206</v>
      </c>
      <c r="DG73" s="106"/>
      <c r="DH73" s="106"/>
      <c r="DI73" s="156">
        <f>IF(VLOOKUP(CONCATENATE($DI$6," ",DI$9),'-RÅDATA_KVARTAL-'!$A$5:$DS$385,101,FALSE)&gt;0,VLOOKUP(CONCATENATE($DI$6," ",DI$9),'-RÅDATA_KVARTAL-'!$A$5:$DS$385,101,FALSE),"")</f>
        <v>99.00764092459994</v>
      </c>
      <c r="DJ73" s="156"/>
      <c r="DK73" s="156">
        <f>IF(VLOOKUP(CONCATENATE($DI$6," ",DK$9),'-RÅDATA_KVARTAL-'!$A$5:$DS$385,101,FALSE)&gt;0,VLOOKUP(CONCATENATE($DI$6," ",DK$9),'-RÅDATA_KVARTAL-'!$A$5:$DS$385,101,FALSE),"")</f>
        <v>99.124224573841417</v>
      </c>
      <c r="DL73" s="156"/>
      <c r="DM73" s="156">
        <f>IF(VLOOKUP(CONCATENATE($DI$6," ",DM$9),'-RÅDATA_KVARTAL-'!$A$5:$DS$385,101,FALSE)&gt;0,VLOOKUP(CONCATENATE($DI$6," ",DM$9),'-RÅDATA_KVARTAL-'!$A$5:$DS$385,101,FALSE),"")</f>
        <v>99.270706312728635</v>
      </c>
      <c r="DN73" s="156"/>
      <c r="DO73" s="156">
        <f>IF(VLOOKUP(CONCATENATE($DI$6," ",DO$9),'-RÅDATA_KVARTAL-'!$A$5:$DS$385,101,FALSE)&gt;0,VLOOKUP(CONCATENATE($DI$6," ",DO$9),'-RÅDATA_KVARTAL-'!$A$5:$DS$385,101,FALSE),"")</f>
        <v>97.987797285518624</v>
      </c>
      <c r="DP73" s="156"/>
      <c r="DQ73" s="156">
        <f>IF(VLOOKUP(CONCATENATE($DI$6," ",DQ$9),'-RÅDATA_KVARTAL-'!$A$5:$DS$385,101,FALSE)&gt;0,VLOOKUP(CONCATENATE($DI$6," ",DQ$9),'-RÅDATA_KVARTAL-'!$A$5:$DS$385,101,FALSE),"")</f>
        <v>98.900128835234042</v>
      </c>
      <c r="DR73" s="156"/>
      <c r="DS73" s="156">
        <f>IF(VLOOKUP(CONCATENATE($DI$6," ",DS$9),'-RÅDATA_KVARTAL-'!$A$5:$DS$385,101,FALSE)&gt;0,VLOOKUP(CONCATENATE($DI$6," ",DS$9),'-RÅDATA_KVARTAL-'!$A$5:$DS$385,101,FALSE),"")</f>
        <v>99.510171439996</v>
      </c>
      <c r="DT73" s="156"/>
      <c r="DU73" s="156" t="str">
        <f>IF(VLOOKUP(CONCATENATE($DI$6," ",DU$9),'-RÅDATA_KVARTAL-'!$A$5:$DS$385,101,FALSE)&gt;0,VLOOKUP(CONCATENATE($DI$6," ",DU$9),'-RÅDATA_KVARTAL-'!$A$5:$DS$385,101,FALSE),"")</f>
        <v/>
      </c>
      <c r="DV73" s="156"/>
      <c r="DW73" s="156" t="str">
        <f>IF(VLOOKUP(CONCATENATE($DI$6," ",DW$9),'-RÅDATA_KVARTAL-'!$A$5:$DS$385,101,FALSE)&gt;0,VLOOKUP(CONCATENATE($DI$6," ",DW$9),'-RÅDATA_KVARTAL-'!$A$5:$DS$385,101,FALSE),"")</f>
        <v/>
      </c>
      <c r="DX73" s="156"/>
      <c r="DY73" s="156" t="str">
        <f>IF(VLOOKUP(CONCATENATE($DI$6," ",DY$9),'-RÅDATA_KVARTAL-'!$A$5:$DS$385,101,FALSE)&gt;0,VLOOKUP(CONCATENATE($DI$6," ",DY$9),'-RÅDATA_KVARTAL-'!$A$5:$DS$385,101,FALSE),"")</f>
        <v/>
      </c>
      <c r="DZ73" s="156"/>
      <c r="EA73" s="156" t="str">
        <f>IF(VLOOKUP(CONCATENATE($DI$6," ",EA$9),'-RÅDATA_KVARTAL-'!$A$5:$DS$385,101,FALSE)&gt;0,VLOOKUP(CONCATENATE($DI$6," ",EA$9),'-RÅDATA_KVARTAL-'!$A$5:$DS$385,101,FALSE),"")</f>
        <v/>
      </c>
      <c r="EB73" s="156"/>
      <c r="EC73" s="156" t="str">
        <f>IF(VLOOKUP(CONCATENATE($DI$6," ",EC$9),'-RÅDATA_KVARTAL-'!$A$5:$DS$385,101,FALSE)&gt;0,VLOOKUP(CONCATENATE($DI$6," ",EC$9),'-RÅDATA_KVARTAL-'!$A$5:$DS$385,101,FALSE),"")</f>
        <v/>
      </c>
      <c r="ED73" s="156"/>
      <c r="EE73" s="156" t="str">
        <f>IF(VLOOKUP(CONCATENATE($DI$6," ",EE$9),'-RÅDATA_KVARTAL-'!$A$5:$DS$385,101,FALSE)&gt;0,VLOOKUP(CONCATENATE($DI$6," ",EE$9),'-RÅDATA_KVARTAL-'!$A$5:$DS$385,101,FALSE),"")</f>
        <v/>
      </c>
      <c r="EF73" s="156"/>
      <c r="EG73" s="156">
        <f>IF(VLOOKUP(CONCATENATE($DI$6," ",EG$9),'-RÅDATA_KVARTAL-'!$A$5:$DS$385,101,FALSE)&gt;0,VLOOKUP(CONCATENATE($DI$6," ",EG$9),'-RÅDATA_KVARTAL-'!$A$5:$DS$385,101,FALSE),"")</f>
        <v>98.968170617585642</v>
      </c>
      <c r="EH73" s="106"/>
      <c r="EI73" s="106"/>
      <c r="EJ73" s="156" t="str">
        <f>IF(VLOOKUP(CONCATENATE($EJ$6," ",EJ$9),'-RÅDATA_KVARTAL-'!$A$5:$DS$385,101,FALSE)&gt;0,VLOOKUP(CONCATENATE($EJ$6," ",EJ$9),'-RÅDATA_KVARTAL-'!$A$5:$DS$385,101,FALSE),"")</f>
        <v/>
      </c>
      <c r="EK73" s="156"/>
      <c r="EL73" s="156" t="str">
        <f>IF(VLOOKUP(CONCATENATE($EJ$6," ",EL$9),'-RÅDATA_KVARTAL-'!$A$5:$DS$385,101,FALSE)&gt;0,VLOOKUP(CONCATENATE($EJ$6," ",EL$9),'-RÅDATA_KVARTAL-'!$A$5:$DS$385,101,FALSE),"")</f>
        <v/>
      </c>
      <c r="EM73" s="156"/>
      <c r="EN73" s="156" t="str">
        <f>IF(VLOOKUP(CONCATENATE($EJ$6," ",EN$9),'-RÅDATA_KVARTAL-'!$A$5:$DS$385,101,FALSE)&gt;0,VLOOKUP(CONCATENATE($EJ$6," ",EN$9),'-RÅDATA_KVARTAL-'!$A$5:$DS$385,101,FALSE),"")</f>
        <v/>
      </c>
      <c r="EO73" s="156"/>
      <c r="EP73" s="156" t="str">
        <f>IF(VLOOKUP(CONCATENATE($EJ$6," ",EP$9),'-RÅDATA_KVARTAL-'!$A$5:$DS$385,101,FALSE)&gt;0,VLOOKUP(CONCATENATE($EJ$6," ",EP$9),'-RÅDATA_KVARTAL-'!$A$5:$DS$385,101,FALSE),"")</f>
        <v/>
      </c>
      <c r="EQ73" s="156"/>
      <c r="ER73" s="156" t="str">
        <f>IF(VLOOKUP(CONCATENATE($EJ$6," ",ER$9),'-RÅDATA_KVARTAL-'!$A$5:$DS$385,101,FALSE)&gt;0,VLOOKUP(CONCATENATE($EJ$6," ",ER$9),'-RÅDATA_KVARTAL-'!$A$5:$DS$385,101,FALSE),"")</f>
        <v/>
      </c>
      <c r="ES73" s="156"/>
      <c r="ET73" s="156" t="str">
        <f>IF(VLOOKUP(CONCATENATE($EJ$6," ",ET$9),'-RÅDATA_KVARTAL-'!$A$5:$DS$385,101,FALSE)&gt;0,VLOOKUP(CONCATENATE($EJ$6," ",ET$9),'-RÅDATA_KVARTAL-'!$A$5:$DS$385,101,FALSE),"")</f>
        <v/>
      </c>
      <c r="EU73" s="156"/>
      <c r="EV73" s="156" t="str">
        <f>IF(VLOOKUP(CONCATENATE($EJ$6," ",EV$9),'-RÅDATA_KVARTAL-'!$A$5:$DS$385,101,FALSE)&gt;0,VLOOKUP(CONCATENATE($EJ$6," ",EV$9),'-RÅDATA_KVARTAL-'!$A$5:$DS$385,101,FALSE),"")</f>
        <v/>
      </c>
      <c r="EW73" s="156"/>
      <c r="EX73" s="156" t="str">
        <f>IF(VLOOKUP(CONCATENATE($EJ$6," ",EX$9),'-RÅDATA_KVARTAL-'!$A$5:$DS$385,101,FALSE)&gt;0,VLOOKUP(CONCATENATE($EJ$6," ",EX$9),'-RÅDATA_KVARTAL-'!$A$5:$DS$385,101,FALSE),"")</f>
        <v/>
      </c>
      <c r="EY73" s="156"/>
      <c r="EZ73" s="156" t="str">
        <f>IF(VLOOKUP(CONCATENATE($EJ$6," ",EZ$9),'-RÅDATA_KVARTAL-'!$A$5:$DS$385,101,FALSE)&gt;0,VLOOKUP(CONCATENATE($EJ$6," ",EZ$9),'-RÅDATA_KVARTAL-'!$A$5:$DS$385,101,FALSE),"")</f>
        <v/>
      </c>
      <c r="FA73" s="156"/>
      <c r="FB73" s="156" t="str">
        <f>IF(VLOOKUP(CONCATENATE($EJ$6," ",FB$9),'-RÅDATA_KVARTAL-'!$A$5:$DS$385,101,FALSE)&gt;0,VLOOKUP(CONCATENATE($EJ$6," ",FB$9),'-RÅDATA_KVARTAL-'!$A$5:$DS$385,101,FALSE),"")</f>
        <v/>
      </c>
      <c r="FC73" s="156"/>
      <c r="FD73" s="156" t="str">
        <f>IF(VLOOKUP(CONCATENATE($EJ$6," ",FD$9),'-RÅDATA_KVARTAL-'!$A$5:$DS$385,101,FALSE)&gt;0,VLOOKUP(CONCATENATE($EJ$6," ",FD$9),'-RÅDATA_KVARTAL-'!$A$5:$DS$385,101,FALSE),"")</f>
        <v/>
      </c>
      <c r="FE73" s="156"/>
      <c r="FF73" s="156" t="str">
        <f>IF(VLOOKUP(CONCATENATE($EJ$6," ",FF$9),'-RÅDATA_KVARTAL-'!$A$5:$DS$385,101,FALSE)&gt;0,VLOOKUP(CONCATENATE($EJ$6," ",FF$9),'-RÅDATA_KVARTAL-'!$A$5:$DS$385,101,FALSE),"")</f>
        <v/>
      </c>
      <c r="FG73" s="156"/>
      <c r="FH73" s="156" t="str">
        <f>IF(VLOOKUP(CONCATENATE($EJ$6," ",FH$9),'-RÅDATA_KVARTAL-'!$A$5:$DS$385,101,FALSE)&gt;0,VLOOKUP(CONCATENATE($EJ$6," ",FH$9),'-RÅDATA_KVARTAL-'!$A$5:$DS$385,101,FALSE),"")</f>
        <v/>
      </c>
      <c r="FI73" s="106"/>
      <c r="FJ73" s="106"/>
      <c r="FK73" s="156" t="str">
        <f>IF(VLOOKUP(CONCATENATE($FK$6," ",FK$9),'-RÅDATA_KVARTAL-'!$A$5:$DS$385,101,FALSE)&gt;0,VLOOKUP(CONCATENATE($FK$6," ",FK$9),'-RÅDATA_KVARTAL-'!$A$5:$DS$385,101,FALSE),"")</f>
        <v/>
      </c>
      <c r="FL73" s="156"/>
      <c r="FM73" s="156" t="str">
        <f>IF(VLOOKUP(CONCATENATE($FK$6," ",FM$9),'-RÅDATA_KVARTAL-'!$A$5:$DS$385,101,FALSE)&gt;0,VLOOKUP(CONCATENATE($FK$6," ",FM$9),'-RÅDATA_KVARTAL-'!$A$5:$DS$385,101,FALSE),"")</f>
        <v/>
      </c>
      <c r="FN73" s="156"/>
      <c r="FO73" s="156" t="str">
        <f>IF(VLOOKUP(CONCATENATE($FK$6," ",FO$9),'-RÅDATA_KVARTAL-'!$A$5:$DS$385,101,FALSE)&gt;0,VLOOKUP(CONCATENATE($FK$6," ",FO$9),'-RÅDATA_KVARTAL-'!$A$5:$DS$385,101,FALSE),"")</f>
        <v/>
      </c>
      <c r="FP73" s="156"/>
      <c r="FQ73" s="156" t="str">
        <f>IF(VLOOKUP(CONCATENATE($FK$6," ",FQ$9),'-RÅDATA_KVARTAL-'!$A$5:$DS$385,101,FALSE)&gt;0,VLOOKUP(CONCATENATE($FK$6," ",FQ$9),'-RÅDATA_KVARTAL-'!$A$5:$DS$385,101,FALSE),"")</f>
        <v/>
      </c>
      <c r="FR73" s="156"/>
      <c r="FS73" s="156" t="str">
        <f>IF(VLOOKUP(CONCATENATE($FK$6," ",FS$9),'-RÅDATA_KVARTAL-'!$A$5:$DS$385,101,FALSE)&gt;0,VLOOKUP(CONCATENATE($FK$6," ",FS$9),'-RÅDATA_KVARTAL-'!$A$5:$DS$385,101,FALSE),"")</f>
        <v/>
      </c>
      <c r="FT73" s="156"/>
      <c r="FU73" s="156" t="str">
        <f>IF(VLOOKUP(CONCATENATE($FK$6," ",FU$9),'-RÅDATA_KVARTAL-'!$A$5:$DS$385,101,FALSE)&gt;0,VLOOKUP(CONCATENATE($FK$6," ",FU$9),'-RÅDATA_KVARTAL-'!$A$5:$DS$385,101,FALSE),"")</f>
        <v/>
      </c>
      <c r="FV73" s="156"/>
      <c r="FW73" s="156" t="str">
        <f>IF(VLOOKUP(CONCATENATE($FK$6," ",FW$9),'-RÅDATA_KVARTAL-'!$A$5:$DS$385,101,FALSE)&gt;0,VLOOKUP(CONCATENATE($FK$6," ",FW$9),'-RÅDATA_KVARTAL-'!$A$5:$DS$385,101,FALSE),"")</f>
        <v/>
      </c>
      <c r="FX73" s="156"/>
      <c r="FY73" s="156" t="str">
        <f>IF(VLOOKUP(CONCATENATE($FK$6," ",FY$9),'-RÅDATA_KVARTAL-'!$A$5:$DS$385,101,FALSE)&gt;0,VLOOKUP(CONCATENATE($FK$6," ",FY$9),'-RÅDATA_KVARTAL-'!$A$5:$DS$385,101,FALSE),"")</f>
        <v/>
      </c>
      <c r="FZ73" s="156"/>
      <c r="GA73" s="156" t="str">
        <f>IF(VLOOKUP(CONCATENATE($FK$6," ",GA$9),'-RÅDATA_KVARTAL-'!$A$5:$DS$385,101,FALSE)&gt;0,VLOOKUP(CONCATENATE($FK$6," ",GA$9),'-RÅDATA_KVARTAL-'!$A$5:$DS$385,101,FALSE),"")</f>
        <v/>
      </c>
      <c r="GB73" s="156"/>
      <c r="GC73" s="156" t="str">
        <f>IF(VLOOKUP(CONCATENATE($FK$6," ",GC$9),'-RÅDATA_KVARTAL-'!$A$5:$DS$385,101,FALSE)&gt;0,VLOOKUP(CONCATENATE($FK$6," ",GC$9),'-RÅDATA_KVARTAL-'!$A$5:$DS$385,101,FALSE),"")</f>
        <v/>
      </c>
      <c r="GD73" s="156"/>
      <c r="GE73" s="156" t="str">
        <f>IF(VLOOKUP(CONCATENATE($FK$6," ",GE$9),'-RÅDATA_KVARTAL-'!$A$5:$DS$385,101,FALSE)&gt;0,VLOOKUP(CONCATENATE($FK$6," ",GE$9),'-RÅDATA_KVARTAL-'!$A$5:$DS$385,101,FALSE),"")</f>
        <v/>
      </c>
      <c r="GF73" s="156"/>
      <c r="GG73" s="156" t="str">
        <f>IF(VLOOKUP(CONCATENATE($FK$6," ",GG$9),'-RÅDATA_KVARTAL-'!$A$5:$DS$385,101,FALSE)&gt;0,VLOOKUP(CONCATENATE($FK$6," ",GG$9),'-RÅDATA_KVARTAL-'!$A$5:$DS$385,101,FALSE),"")</f>
        <v/>
      </c>
      <c r="GH73" s="156"/>
      <c r="GI73" s="156" t="str">
        <f>IF(VLOOKUP(CONCATENATE($FK$6," ",GI$9),'-RÅDATA_KVARTAL-'!$A$5:$DS$385,101,FALSE)&gt;0,VLOOKUP(CONCATENATE($FK$6," ",GI$9),'-RÅDATA_KVARTAL-'!$A$5:$DS$385,101,FALSE),"")</f>
        <v/>
      </c>
      <c r="GJ73" s="106"/>
      <c r="GK73" s="106"/>
      <c r="GL73" s="156" t="str">
        <f>IF(VLOOKUP(CONCATENATE($GL$6," ",GL$9),'-RÅDATA_KVARTAL-'!$A$5:$DS$385,101,FALSE)&gt;0,VLOOKUP(CONCATENATE($GL$6," ",GL$9),'-RÅDATA_KVARTAL-'!$A$5:$DS$385,101,FALSE),"")</f>
        <v/>
      </c>
      <c r="GM73" s="156"/>
      <c r="GN73" s="156" t="str">
        <f>IF(VLOOKUP(CONCATENATE($GL$6," ",GN$9),'-RÅDATA_KVARTAL-'!$A$5:$DS$385,101,FALSE)&gt;0,VLOOKUP(CONCATENATE($GL$6," ",GN$9),'-RÅDATA_KVARTAL-'!$A$5:$DS$385,101,FALSE),"")</f>
        <v/>
      </c>
      <c r="GO73" s="156"/>
      <c r="GP73" s="156" t="str">
        <f>IF(VLOOKUP(CONCATENATE($GL$6," ",GP$9),'-RÅDATA_KVARTAL-'!$A$5:$DS$385,101,FALSE)&gt;0,VLOOKUP(CONCATENATE($GL$6," ",GP$9),'-RÅDATA_KVARTAL-'!$A$5:$DS$385,101,FALSE),"")</f>
        <v/>
      </c>
      <c r="GQ73" s="156"/>
      <c r="GR73" s="156" t="str">
        <f>IF(VLOOKUP(CONCATENATE($GL$6," ",GR$9),'-RÅDATA_KVARTAL-'!$A$5:$DS$385,101,FALSE)&gt;0,VLOOKUP(CONCATENATE($GL$6," ",GR$9),'-RÅDATA_KVARTAL-'!$A$5:$DS$385,101,FALSE),"")</f>
        <v/>
      </c>
      <c r="GS73" s="156"/>
      <c r="GT73" s="156" t="str">
        <f>IF(VLOOKUP(CONCATENATE($GL$6," ",GT$9),'-RÅDATA_KVARTAL-'!$A$5:$DS$385,101,FALSE)&gt;0,VLOOKUP(CONCATENATE($GL$6," ",GT$9),'-RÅDATA_KVARTAL-'!$A$5:$DS$385,101,FALSE),"")</f>
        <v/>
      </c>
      <c r="GU73" s="156"/>
      <c r="GV73" s="156" t="str">
        <f>IF(VLOOKUP(CONCATENATE($GL$6," ",GV$9),'-RÅDATA_KVARTAL-'!$A$5:$DS$385,101,FALSE)&gt;0,VLOOKUP(CONCATENATE($GL$6," ",GV$9),'-RÅDATA_KVARTAL-'!$A$5:$DS$385,101,FALSE),"")</f>
        <v/>
      </c>
      <c r="GW73" s="156"/>
      <c r="GX73" s="156" t="str">
        <f>IF(VLOOKUP(CONCATENATE($GL$6," ",GX$9),'-RÅDATA_KVARTAL-'!$A$5:$DS$385,101,FALSE)&gt;0,VLOOKUP(CONCATENATE($GL$6," ",GX$9),'-RÅDATA_KVARTAL-'!$A$5:$DS$385,101,FALSE),"")</f>
        <v/>
      </c>
      <c r="GY73" s="156"/>
      <c r="GZ73" s="156" t="str">
        <f>IF(VLOOKUP(CONCATENATE($GL$6," ",GZ$9),'-RÅDATA_KVARTAL-'!$A$5:$DS$385,101,FALSE)&gt;0,VLOOKUP(CONCATENATE($GL$6," ",GZ$9),'-RÅDATA_KVARTAL-'!$A$5:$DS$385,101,FALSE),"")</f>
        <v/>
      </c>
      <c r="HA73" s="156"/>
      <c r="HB73" s="156" t="str">
        <f>IF(VLOOKUP(CONCATENATE($GL$6," ",HB$9),'-RÅDATA_KVARTAL-'!$A$5:$DS$385,101,FALSE)&gt;0,VLOOKUP(CONCATENATE($GL$6," ",HB$9),'-RÅDATA_KVARTAL-'!$A$5:$DS$385,101,FALSE),"")</f>
        <v/>
      </c>
      <c r="HC73" s="156"/>
      <c r="HD73" s="156" t="str">
        <f>IF(VLOOKUP(CONCATENATE($GL$6," ",HD$9),'-RÅDATA_KVARTAL-'!$A$5:$DS$385,101,FALSE)&gt;0,VLOOKUP(CONCATENATE($GL$6," ",HD$9),'-RÅDATA_KVARTAL-'!$A$5:$DS$385,101,FALSE),"")</f>
        <v/>
      </c>
      <c r="HE73" s="156"/>
      <c r="HF73" s="156" t="str">
        <f>IF(VLOOKUP(CONCATENATE($GL$6," ",HF$9),'-RÅDATA_KVARTAL-'!$A$5:$DS$385,101,FALSE)&gt;0,VLOOKUP(CONCATENATE($GL$6," ",HF$9),'-RÅDATA_KVARTAL-'!$A$5:$DS$385,101,FALSE),"")</f>
        <v/>
      </c>
      <c r="HG73" s="156"/>
      <c r="HH73" s="156" t="str">
        <f>IF(VLOOKUP(CONCATENATE($GL$6," ",HH$9),'-RÅDATA_KVARTAL-'!$A$5:$DS$385,101,FALSE)&gt;0,VLOOKUP(CONCATENATE($GL$6," ",HH$9),'-RÅDATA_KVARTAL-'!$A$5:$DS$385,101,FALSE),"")</f>
        <v/>
      </c>
      <c r="HI73" s="156"/>
      <c r="HJ73" s="156" t="str">
        <f>IF(VLOOKUP(CONCATENATE($GL$6," ",HJ$9),'-RÅDATA_KVARTAL-'!$A$5:$DS$385,101,FALSE)&gt;0,VLOOKUP(CONCATENATE($GL$6," ",HJ$9),'-RÅDATA_KVARTAL-'!$A$5:$DS$385,101,FALSE),"")</f>
        <v/>
      </c>
      <c r="HK73" s="106"/>
      <c r="HL73" s="106"/>
      <c r="HM73" s="92" t="s">
        <v>476</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65</v>
      </c>
      <c r="E75" s="37">
        <f>IF(VLOOKUP(CONCATENATE($E$6," ",E$9),'-RÅDATA_KVARTAL-'!$A$5:$DS$385,37,FALSE)&gt;0,VLOOKUP(CONCATENATE($E$6," ",E$9),'-RÅDATA_KVARTAL-'!$A$5:$DS$385,37,FALSE),"")</f>
        <v>36974</v>
      </c>
      <c r="F75" s="37"/>
      <c r="G75" s="37">
        <f>IF(VLOOKUP(CONCATENATE($E$6," ",G$9),'-RÅDATA_KVARTAL-'!$A$5:$DS$385,37,FALSE)&gt;0,VLOOKUP(CONCATENATE($E$6," ",G$9),'-RÅDATA_KVARTAL-'!$A$5:$DS$385,37,FALSE),"")</f>
        <v>33816</v>
      </c>
      <c r="H75" s="37"/>
      <c r="I75" s="37">
        <f>IF(VLOOKUP(CONCATENATE($E$6," ",I$9),'-RÅDATA_KVARTAL-'!$A$5:$DS$385,37,FALSE)&gt;0,VLOOKUP(CONCATENATE($E$6," ",I$9),'-RÅDATA_KVARTAL-'!$A$5:$DS$385,37,FALSE),"")</f>
        <v>36521</v>
      </c>
      <c r="J75" s="37"/>
      <c r="K75" s="37">
        <f>IF(VLOOKUP(CONCATENATE($E$6," ",K$9),'-RÅDATA_KVARTAL-'!$A$5:$DS$385,37,FALSE)&gt;0,VLOOKUP(CONCATENATE($E$6," ",K$9),'-RÅDATA_KVARTAL-'!$A$5:$DS$385,37,FALSE),"")</f>
        <v>36237</v>
      </c>
      <c r="L75" s="37"/>
      <c r="M75" s="37">
        <f>IF(VLOOKUP(CONCATENATE($E$6," ",M$9),'-RÅDATA_KVARTAL-'!$A$5:$DS$385,37,FALSE)&gt;0,VLOOKUP(CONCATENATE($E$6," ",M$9),'-RÅDATA_KVARTAL-'!$A$5:$DS$385,37,FALSE),"")</f>
        <v>37319</v>
      </c>
      <c r="N75" s="37"/>
      <c r="O75" s="37">
        <f>IF(VLOOKUP(CONCATENATE($E$6," ",O$9),'-RÅDATA_KVARTAL-'!$A$5:$DS$385,37,FALSE)&gt;0,VLOOKUP(CONCATENATE($E$6," ",O$9),'-RÅDATA_KVARTAL-'!$A$5:$DS$385,37,FALSE),"")</f>
        <v>34985</v>
      </c>
      <c r="P75" s="37"/>
      <c r="Q75" s="37">
        <f>IF(VLOOKUP(CONCATENATE($E$6," ",Q$9),'-RÅDATA_KVARTAL-'!$A$5:$DS$385,37,FALSE)&gt;0,VLOOKUP(CONCATENATE($E$6," ",Q$9),'-RÅDATA_KVARTAL-'!$A$5:$DS$385,37,FALSE),"")</f>
        <v>34235</v>
      </c>
      <c r="R75" s="37"/>
      <c r="S75" s="37">
        <f>IF(VLOOKUP(CONCATENATE($E$6," ",S$9),'-RÅDATA_KVARTAL-'!$A$5:$DS$385,37,FALSE)&gt;0,VLOOKUP(CONCATENATE($E$6," ",S$9),'-RÅDATA_KVARTAL-'!$A$5:$DS$385,37,FALSE),"")</f>
        <v>37041</v>
      </c>
      <c r="T75" s="37"/>
      <c r="U75" s="37">
        <f>IF(VLOOKUP(CONCATENATE($E$6," ",U$9),'-RÅDATA_KVARTAL-'!$A$5:$DS$385,37,FALSE)&gt;0,VLOOKUP(CONCATENATE($E$6," ",U$9),'-RÅDATA_KVARTAL-'!$A$5:$DS$385,37,FALSE),"")</f>
        <v>36847</v>
      </c>
      <c r="V75" s="37"/>
      <c r="W75" s="37">
        <f>IF(VLOOKUP(CONCATENATE($E$6," ",W$9),'-RÅDATA_KVARTAL-'!$A$5:$DS$385,37,FALSE)&gt;0,VLOOKUP(CONCATENATE($E$6," ",W$9),'-RÅDATA_KVARTAL-'!$A$5:$DS$385,37,FALSE),"")</f>
        <v>37976</v>
      </c>
      <c r="X75" s="37"/>
      <c r="Y75" s="37">
        <f>IF(VLOOKUP(CONCATENATE($E$6," ",Y$9),'-RÅDATA_KVARTAL-'!$A$5:$DS$385,37,FALSE)&gt;0,VLOOKUP(CONCATENATE($E$6," ",Y$9),'-RÅDATA_KVARTAL-'!$A$5:$DS$385,37,FALSE),"")</f>
        <v>37060</v>
      </c>
      <c r="Z75" s="37"/>
      <c r="AA75" s="37">
        <f>IF(VLOOKUP(CONCATENATE($E$6," ",AA$9),'-RÅDATA_KVARTAL-'!$A$5:$DS$385,37,FALSE)&gt;0,VLOOKUP(CONCATENATE($E$6," ",AA$9),'-RÅDATA_KVARTAL-'!$A$5:$DS$385,37,FALSE),"")</f>
        <v>36891</v>
      </c>
      <c r="AB75" s="37"/>
      <c r="AC75" s="37">
        <f>IF(VLOOKUP(CONCATENATE($E$6," ",AC$9),'-RÅDATA_KVARTAL-'!$A$5:$DS$385,37,FALSE)&gt;0,VLOOKUP(CONCATENATE($E$6," ",AC$9),'-RÅDATA_KVARTAL-'!$A$5:$DS$385,37,FALSE),"")</f>
        <v>435902</v>
      </c>
      <c r="AD75" s="158"/>
      <c r="AE75" s="275"/>
      <c r="AF75" s="37">
        <f>IF(VLOOKUP(CONCATENATE($AF$6," ",AF$9),'-RÅDATA_KVARTAL-'!$A$5:$DS$385,37,FALSE)&gt;0,VLOOKUP(CONCATENATE($AF$6," ",AF$9),'-RÅDATA_KVARTAL-'!$A$5:$DS$385,37,FALSE),"")</f>
        <v>39600</v>
      </c>
      <c r="AG75" s="37"/>
      <c r="AH75" s="37">
        <f>IF(VLOOKUP(CONCATENATE($AF$6," ",AH$9),'-RÅDATA_KVARTAL-'!$A$5:$DS$385,37,FALSE)&gt;0,VLOOKUP(CONCATENATE($AF$6," ",AH$9),'-RÅDATA_KVARTAL-'!$A$5:$DS$385,37,FALSE),"")</f>
        <v>36816</v>
      </c>
      <c r="AI75" s="37"/>
      <c r="AJ75" s="37">
        <f>IF(VLOOKUP(CONCATENATE($AF$6," ",AJ$9),'-RÅDATA_KVARTAL-'!$A$5:$DS$385,37,FALSE)&gt;0,VLOOKUP(CONCATENATE($AF$6," ",AJ$9),'-RÅDATA_KVARTAL-'!$A$5:$DS$385,37,FALSE),"")</f>
        <v>40713</v>
      </c>
      <c r="AK75" s="37"/>
      <c r="AL75" s="37">
        <f>IF(VLOOKUP(CONCATENATE($AF$6," ",AL$9),'-RÅDATA_KVARTAL-'!$A$5:$DS$385,37,FALSE)&gt;0,VLOOKUP(CONCATENATE($AF$6," ",AL$9),'-RÅDATA_KVARTAL-'!$A$5:$DS$385,37,FALSE),"")</f>
        <v>38609</v>
      </c>
      <c r="AM75" s="37"/>
      <c r="AN75" s="37">
        <f>IF(VLOOKUP(CONCATENATE($AF$6," ",AN$9),'-RÅDATA_KVARTAL-'!$A$5:$DS$385,37,FALSE)&gt;0,VLOOKUP(CONCATENATE($AF$6," ",AN$9),'-RÅDATA_KVARTAL-'!$A$5:$DS$385,37,FALSE),"")</f>
        <v>39748</v>
      </c>
      <c r="AO75" s="37"/>
      <c r="AP75" s="37">
        <f>IF(VLOOKUP(CONCATENATE($AF$6," ",AP$9),'-RÅDATA_KVARTAL-'!$A$5:$DS$385,37,FALSE)&gt;0,VLOOKUP(CONCATENATE($AF$6," ",AP$9),'-RÅDATA_KVARTAL-'!$A$5:$DS$385,37,FALSE),"")</f>
        <v>37429</v>
      </c>
      <c r="AQ75" s="37"/>
      <c r="AR75" s="37">
        <f>IF(VLOOKUP(CONCATENATE($AF$6," ",AR$9),'-RÅDATA_KVARTAL-'!$A$5:$DS$385,37,FALSE)&gt;0,VLOOKUP(CONCATENATE($AF$6," ",AR$9),'-RÅDATA_KVARTAL-'!$A$5:$DS$385,37,FALSE),"")</f>
        <v>36062</v>
      </c>
      <c r="AS75" s="37"/>
      <c r="AT75" s="37">
        <f>IF(VLOOKUP(CONCATENATE($AF$6," ",AT$9),'-RÅDATA_KVARTAL-'!$A$5:$DS$385,37,FALSE)&gt;0,VLOOKUP(CONCATENATE($AF$6," ",AT$9),'-RÅDATA_KVARTAL-'!$A$5:$DS$385,37,FALSE),"")</f>
        <v>38358</v>
      </c>
      <c r="AU75" s="37"/>
      <c r="AV75" s="37">
        <f>IF(VLOOKUP(CONCATENATE($AF$6," ",AV$9),'-RÅDATA_KVARTAL-'!$A$5:$DS$385,37,FALSE)&gt;0,VLOOKUP(CONCATENATE($AF$6," ",AV$9),'-RÅDATA_KVARTAL-'!$A$5:$DS$385,37,FALSE),"")</f>
        <v>39992</v>
      </c>
      <c r="AW75" s="37"/>
      <c r="AX75" s="37">
        <f>IF(VLOOKUP(CONCATENATE($AF$6," ",AX$9),'-RÅDATA_KVARTAL-'!$A$5:$DS$385,37,FALSE)&gt;0,VLOOKUP(CONCATENATE($AF$6," ",AX$9),'-RÅDATA_KVARTAL-'!$A$5:$DS$385,37,FALSE),"")</f>
        <v>41479</v>
      </c>
      <c r="AY75" s="37"/>
      <c r="AZ75" s="37">
        <f>IF(VLOOKUP(CONCATENATE($AF$6," ",AZ$9),'-RÅDATA_KVARTAL-'!$A$5:$DS$385,37,FALSE)&gt;0,VLOOKUP(CONCATENATE($AF$6," ",AZ$9),'-RÅDATA_KVARTAL-'!$A$5:$DS$385,37,FALSE),"")</f>
        <v>38932</v>
      </c>
      <c r="BA75" s="37"/>
      <c r="BB75" s="37">
        <f>IF(VLOOKUP(CONCATENATE($AF$6," ",BB$9),'-RÅDATA_KVARTAL-'!$A$5:$DS$385,37,FALSE)&gt;0,VLOOKUP(CONCATENATE($AF$6," ",BB$9),'-RÅDATA_KVARTAL-'!$A$5:$DS$385,37,FALSE),"")</f>
        <v>39797</v>
      </c>
      <c r="BC75" s="37"/>
      <c r="BD75" s="37">
        <f>IF(VLOOKUP(CONCATENATE($AF$6," ",BD$9),'-RÅDATA_KVARTAL-'!$A$5:$DS$385,37,FALSE)&gt;0,VLOOKUP(CONCATENATE($AF$6," ",BD$9),'-RÅDATA_KVARTAL-'!$A$5:$DS$385,37,FALSE),"")</f>
        <v>467535</v>
      </c>
      <c r="BE75" s="158"/>
      <c r="BF75" s="275"/>
      <c r="BG75" s="37">
        <f>IF(VLOOKUP(CONCATENATE($BG$6," ",BG$9),'-RÅDATA_KVARTAL-'!$A$5:$DS$385,37,FALSE)&gt;0,VLOOKUP(CONCATENATE($BG$6," ",BG$9),'-RÅDATA_KVARTAL-'!$A$5:$DS$385,37,FALSE),"")</f>
        <v>40568</v>
      </c>
      <c r="BH75" s="37"/>
      <c r="BI75" s="37">
        <f>IF(VLOOKUP(CONCATENATE($BG$6," ",BI$9),'-RÅDATA_KVARTAL-'!$A$5:$DS$385,37,FALSE)&gt;0,VLOOKUP(CONCATENATE($BG$6," ",BI$9),'-RÅDATA_KVARTAL-'!$A$5:$DS$385,37,FALSE),"")</f>
        <v>37419</v>
      </c>
      <c r="BJ75" s="37"/>
      <c r="BK75" s="37">
        <f>IF(VLOOKUP(CONCATENATE($BG$6," ",BK$9),'-RÅDATA_KVARTAL-'!$A$5:$DS$385,37,FALSE)&gt;0,VLOOKUP(CONCATENATE($BG$6," ",BK$9),'-RÅDATA_KVARTAL-'!$A$5:$DS$385,37,FALSE),"")</f>
        <v>41274</v>
      </c>
      <c r="BL75" s="37"/>
      <c r="BM75" s="37">
        <f>IF(VLOOKUP(CONCATENATE($BG$6," ",BM$9),'-RÅDATA_KVARTAL-'!$A$5:$DS$385,37,FALSE)&gt;0,VLOOKUP(CONCATENATE($BG$6," ",BM$9),'-RÅDATA_KVARTAL-'!$A$5:$DS$385,37,FALSE),"")</f>
        <v>38447</v>
      </c>
      <c r="BN75" s="37"/>
      <c r="BO75" s="37">
        <f>IF(VLOOKUP(CONCATENATE($BG$6," ",BO$9),'-RÅDATA_KVARTAL-'!$A$5:$DS$385,37,FALSE)&gt;0,VLOOKUP(CONCATENATE($BG$6," ",BO$9),'-RÅDATA_KVARTAL-'!$A$5:$DS$385,37,FALSE),"")</f>
        <v>40201</v>
      </c>
      <c r="BP75" s="37"/>
      <c r="BQ75" s="37">
        <f>IF(VLOOKUP(CONCATENATE($BG$6," ",BQ$9),'-RÅDATA_KVARTAL-'!$A$5:$DS$385,37,FALSE)&gt;0,VLOOKUP(CONCATENATE($BG$6," ",BQ$9),'-RÅDATA_KVARTAL-'!$A$5:$DS$385,37,FALSE),"")</f>
        <v>38688</v>
      </c>
      <c r="BR75" s="37"/>
      <c r="BS75" s="37">
        <f>IF(VLOOKUP(CONCATENATE($BG$6," ",BS$9),'-RÅDATA_KVARTAL-'!$A$5:$DS$385,37,FALSE)&gt;0,VLOOKUP(CONCATENATE($BG$6," ",BS$9),'-RÅDATA_KVARTAL-'!$A$5:$DS$385,37,FALSE),"")</f>
        <v>37197</v>
      </c>
      <c r="BT75" s="37"/>
      <c r="BU75" s="37">
        <f>IF(VLOOKUP(CONCATENATE($BG$6," ",BU$9),'-RÅDATA_KVARTAL-'!$A$5:$DS$385,37,FALSE)&gt;0,VLOOKUP(CONCATENATE($BG$6," ",BU$9),'-RÅDATA_KVARTAL-'!$A$5:$DS$385,37,FALSE),"")</f>
        <v>38925</v>
      </c>
      <c r="BV75" s="37"/>
      <c r="BW75" s="37">
        <f>IF(VLOOKUP(CONCATENATE($BG$6," ",BW$9),'-RÅDATA_KVARTAL-'!$A$5:$DS$385,37,FALSE)&gt;0,VLOOKUP(CONCATENATE($BG$6," ",BW$9),'-RÅDATA_KVARTAL-'!$A$5:$DS$385,37,FALSE),"")</f>
        <v>40062</v>
      </c>
      <c r="BX75" s="37"/>
      <c r="BY75" s="37">
        <f>IF(VLOOKUP(CONCATENATE($BG$6," ",BY$9),'-RÅDATA_KVARTAL-'!$A$5:$DS$385,37,FALSE)&gt;0,VLOOKUP(CONCATENATE($BG$6," ",BY$9),'-RÅDATA_KVARTAL-'!$A$5:$DS$385,37,FALSE),"")</f>
        <v>40236</v>
      </c>
      <c r="BZ75" s="37"/>
      <c r="CA75" s="37">
        <f>IF(VLOOKUP(CONCATENATE($BG$6," ",CA$9),'-RÅDATA_KVARTAL-'!$A$5:$DS$385,37,FALSE)&gt;0,VLOOKUP(CONCATENATE($BG$6," ",CA$9),'-RÅDATA_KVARTAL-'!$A$5:$DS$385,37,FALSE),"")</f>
        <v>38657</v>
      </c>
      <c r="CB75" s="37"/>
      <c r="CC75" s="37">
        <f>IF(VLOOKUP(CONCATENATE($BG$6," ",CC$9),'-RÅDATA_KVARTAL-'!$A$5:$DS$385,37,FALSE)&gt;0,VLOOKUP(CONCATENATE($BG$6," ",CC$9),'-RÅDATA_KVARTAL-'!$A$5:$DS$385,37,FALSE),"")</f>
        <v>40110</v>
      </c>
      <c r="CD75" s="37"/>
      <c r="CE75" s="37">
        <f>IF(VLOOKUP(CONCATENATE($BG$6," ",CE$9),'-RÅDATA_KVARTAL-'!$A$5:$DS$385,37,FALSE)&gt;0,VLOOKUP(CONCATENATE($BG$6," ",CE$9),'-RÅDATA_KVARTAL-'!$A$5:$DS$385,37,FALSE),"")</f>
        <v>471784</v>
      </c>
      <c r="CF75" s="147"/>
      <c r="CG75" s="275"/>
      <c r="CH75" s="37">
        <f>IF(VLOOKUP(CONCATENATE($CH$6," ",CH$9),'-RÅDATA_KVARTAL-'!$A$5:$DS$385,37,FALSE)&gt;0,VLOOKUP(CONCATENATE($CH$6," ",CH$9),'-RÅDATA_KVARTAL-'!$A$5:$DS$385,37,FALSE),"")</f>
        <v>40212</v>
      </c>
      <c r="CI75" s="37"/>
      <c r="CJ75" s="37">
        <f>IF(VLOOKUP(CONCATENATE($CH$6," ",CJ$9),'-RÅDATA_KVARTAL-'!$A$5:$DS$385,37,FALSE)&gt;0,VLOOKUP(CONCATENATE($CH$6," ",CJ$9),'-RÅDATA_KVARTAL-'!$A$5:$DS$385,37,FALSE),"")</f>
        <v>38355</v>
      </c>
      <c r="CK75" s="37"/>
      <c r="CL75" s="37">
        <f>IF(VLOOKUP(CONCATENATE($CH$6," ",CL$9),'-RÅDATA_KVARTAL-'!$A$5:$DS$385,37,FALSE)&gt;0,VLOOKUP(CONCATENATE($CH$6," ",CL$9),'-RÅDATA_KVARTAL-'!$A$5:$DS$385,37,FALSE),"")</f>
        <v>40681</v>
      </c>
      <c r="CM75" s="37"/>
      <c r="CN75" s="37">
        <f>IF(VLOOKUP(CONCATENATE($CH$6," ",CN$9),'-RÅDATA_KVARTAL-'!$A$5:$DS$385,37,FALSE)&gt;0,VLOOKUP(CONCATENATE($CH$6," ",CN$9),'-RÅDATA_KVARTAL-'!$A$5:$DS$385,37,FALSE),"")</f>
        <v>40025</v>
      </c>
      <c r="CO75" s="37"/>
      <c r="CP75" s="37">
        <f>IF(VLOOKUP(CONCATENATE($CH$6," ",CP$9),'-RÅDATA_KVARTAL-'!$A$5:$DS$385,37,FALSE)&gt;0,VLOOKUP(CONCATENATE($CH$6," ",CP$9),'-RÅDATA_KVARTAL-'!$A$5:$DS$385,37,FALSE),"")</f>
        <v>40902</v>
      </c>
      <c r="CQ75" s="37"/>
      <c r="CR75" s="37">
        <f>IF(VLOOKUP(CONCATENATE($CH$6," ",CR$9),'-RÅDATA_KVARTAL-'!$A$5:$DS$385,37,FALSE)&gt;0,VLOOKUP(CONCATENATE($CH$6," ",CR$9),'-RÅDATA_KVARTAL-'!$A$5:$DS$385,37,FALSE),"")</f>
        <v>38680</v>
      </c>
      <c r="CS75" s="37"/>
      <c r="CT75" s="37">
        <f>IF(VLOOKUP(CONCATENATE($CH$6," ",CT$9),'-RÅDATA_KVARTAL-'!$A$5:$DS$385,37,FALSE)&gt;0,VLOOKUP(CONCATENATE($CH$6," ",CT$9),'-RÅDATA_KVARTAL-'!$A$5:$DS$385,37,FALSE),"")</f>
        <v>36899</v>
      </c>
      <c r="CU75" s="37"/>
      <c r="CV75" s="37">
        <f>IF(VLOOKUP(CONCATENATE($CH$6," ",CV$9),'-RÅDATA_KVARTAL-'!$A$5:$DS$385,37,FALSE)&gt;0,VLOOKUP(CONCATENATE($CH$6," ",CV$9),'-RÅDATA_KVARTAL-'!$A$5:$DS$385,37,FALSE),"")</f>
        <v>39957</v>
      </c>
      <c r="CW75" s="37"/>
      <c r="CX75" s="37">
        <f>IF(VLOOKUP(CONCATENATE($CH$6," ",CX$9),'-RÅDATA_KVARTAL-'!$A$5:$DS$385,37,FALSE)&gt;0,VLOOKUP(CONCATENATE($CH$6," ",CX$9),'-RÅDATA_KVARTAL-'!$A$5:$DS$385,37,FALSE),"")</f>
        <v>40349</v>
      </c>
      <c r="CY75" s="37"/>
      <c r="CZ75" s="37">
        <f>IF(VLOOKUP(CONCATENATE($CH$6," ",CZ$9),'-RÅDATA_KVARTAL-'!$A$5:$DS$385,37,FALSE)&gt;0,VLOOKUP(CONCATENATE($CH$6," ",CZ$9),'-RÅDATA_KVARTAL-'!$A$5:$DS$385,37,FALSE),"")</f>
        <v>40795</v>
      </c>
      <c r="DA75" s="37"/>
      <c r="DB75" s="37">
        <f>IF(VLOOKUP(CONCATENATE($CH$6," ",DB$9),'-RÅDATA_KVARTAL-'!$A$5:$DS$385,37,FALSE)&gt;0,VLOOKUP(CONCATENATE($CH$6," ",DB$9),'-RÅDATA_KVARTAL-'!$A$5:$DS$385,37,FALSE),"")</f>
        <v>39174</v>
      </c>
      <c r="DC75" s="37"/>
      <c r="DD75" s="37">
        <f>IF(VLOOKUP(CONCATENATE($CH$6," ",DD$9),'-RÅDATA_KVARTAL-'!$A$5:$DS$385,37,FALSE)&gt;0,VLOOKUP(CONCATENATE($CH$6," ",DD$9),'-RÅDATA_KVARTAL-'!$A$5:$DS$385,37,FALSE),"")</f>
        <v>40621</v>
      </c>
      <c r="DE75" s="37"/>
      <c r="DF75" s="37">
        <f>IF(VLOOKUP(CONCATENATE($CH$6," ",DF$9),'-RÅDATA_KVARTAL-'!$A$5:$DS$385,37,FALSE)&gt;0,VLOOKUP(CONCATENATE($CH$6," ",DF$9),'-RÅDATA_KVARTAL-'!$A$5:$DS$385,37,FALSE),"")</f>
        <v>476650</v>
      </c>
      <c r="DG75" s="147"/>
      <c r="DH75" s="275"/>
      <c r="DI75" s="37">
        <f>IF(VLOOKUP(CONCATENATE($DI$6," ",DI$9),'-RÅDATA_KVARTAL-'!$A$5:$DS$385,37,FALSE)&gt;0,VLOOKUP(CONCATENATE($DI$6," ",DI$9),'-RÅDATA_KVARTAL-'!$A$5:$DS$385,37,FALSE),"")</f>
        <v>41222</v>
      </c>
      <c r="DJ75" s="37"/>
      <c r="DK75" s="37">
        <f>IF(VLOOKUP(CONCATENATE($DI$6," ",DK$9),'-RÅDATA_KVARTAL-'!$A$5:$DS$385,37,FALSE)&gt;0,VLOOKUP(CONCATENATE($DI$6," ",DK$9),'-RÅDATA_KVARTAL-'!$A$5:$DS$385,37,FALSE),"")</f>
        <v>38071</v>
      </c>
      <c r="DL75" s="37"/>
      <c r="DM75" s="37">
        <f>IF(VLOOKUP(CONCATENATE($DI$6," ",DM$9),'-RÅDATA_KVARTAL-'!$A$5:$DS$385,37,FALSE)&gt;0,VLOOKUP(CONCATENATE($DI$6," ",DM$9),'-RÅDATA_KVARTAL-'!$A$5:$DS$385,37,FALSE),"")</f>
        <v>42350</v>
      </c>
      <c r="DN75" s="37"/>
      <c r="DO75" s="37">
        <f>IF(VLOOKUP(CONCATENATE($DI$6," ",DO$9),'-RÅDATA_KVARTAL-'!$A$5:$DS$385,37,FALSE)&gt;0,VLOOKUP(CONCATENATE($DI$6," ",DO$9),'-RÅDATA_KVARTAL-'!$A$5:$DS$385,37,FALSE),"")</f>
        <v>39367</v>
      </c>
      <c r="DP75" s="37"/>
      <c r="DQ75" s="37">
        <f>IF(VLOOKUP(CONCATENATE($DI$6," ",DQ$9),'-RÅDATA_KVARTAL-'!$A$5:$DS$385,37,FALSE)&gt;0,VLOOKUP(CONCATENATE($DI$6," ",DQ$9),'-RÅDATA_KVARTAL-'!$A$5:$DS$385,37,FALSE),"")</f>
        <v>41502</v>
      </c>
      <c r="DR75" s="37"/>
      <c r="DS75" s="37">
        <f>IF(VLOOKUP(CONCATENATE($DI$6," ",DS$9),'-RÅDATA_KVARTAL-'!$A$5:$DS$385,37,FALSE)&gt;0,VLOOKUP(CONCATENATE($DI$6," ",DS$9),'-RÅDATA_KVARTAL-'!$A$5:$DS$385,37,FALSE),"")</f>
        <v>39858</v>
      </c>
      <c r="DT75" s="37"/>
      <c r="DU75" s="37" t="str">
        <f>IF(VLOOKUP(CONCATENATE($DI$6," ",DU$9),'-RÅDATA_KVARTAL-'!$A$5:$DS$385,37,FALSE)&gt;0,VLOOKUP(CONCATENATE($DI$6," ",DU$9),'-RÅDATA_KVARTAL-'!$A$5:$DS$385,37,FALSE),"")</f>
        <v/>
      </c>
      <c r="DV75" s="37"/>
      <c r="DW75" s="37" t="str">
        <f>IF(VLOOKUP(CONCATENATE($DI$6," ",DW$9),'-RÅDATA_KVARTAL-'!$A$5:$DS$385,37,FALSE)&gt;0,VLOOKUP(CONCATENATE($DI$6," ",DW$9),'-RÅDATA_KVARTAL-'!$A$5:$DS$385,37,FALSE),"")</f>
        <v/>
      </c>
      <c r="DX75" s="37"/>
      <c r="DY75" s="37" t="str">
        <f>IF(VLOOKUP(CONCATENATE($DI$6," ",DY$9),'-RÅDATA_KVARTAL-'!$A$5:$DS$385,37,FALSE)&gt;0,VLOOKUP(CONCATENATE($DI$6," ",DY$9),'-RÅDATA_KVARTAL-'!$A$5:$DS$385,37,FALSE),"")</f>
        <v/>
      </c>
      <c r="DZ75" s="37"/>
      <c r="EA75" s="37" t="str">
        <f>IF(VLOOKUP(CONCATENATE($DI$6," ",EA$9),'-RÅDATA_KVARTAL-'!$A$5:$DS$385,37,FALSE)&gt;0,VLOOKUP(CONCATENATE($DI$6," ",EA$9),'-RÅDATA_KVARTAL-'!$A$5:$DS$385,37,FALSE),"")</f>
        <v/>
      </c>
      <c r="EB75" s="37"/>
      <c r="EC75" s="37" t="str">
        <f>IF(VLOOKUP(CONCATENATE($DI$6," ",EC$9),'-RÅDATA_KVARTAL-'!$A$5:$DS$385,37,FALSE)&gt;0,VLOOKUP(CONCATENATE($DI$6," ",EC$9),'-RÅDATA_KVARTAL-'!$A$5:$DS$385,37,FALSE),"")</f>
        <v/>
      </c>
      <c r="ED75" s="37"/>
      <c r="EE75" s="37" t="str">
        <f>IF(VLOOKUP(CONCATENATE($DI$6," ",EE$9),'-RÅDATA_KVARTAL-'!$A$5:$DS$385,37,FALSE)&gt;0,VLOOKUP(CONCATENATE($DI$6," ",EE$9),'-RÅDATA_KVARTAL-'!$A$5:$DS$385,37,FALSE),"")</f>
        <v/>
      </c>
      <c r="EF75" s="37"/>
      <c r="EG75" s="37">
        <f>IF(VLOOKUP(CONCATENATE($DI$6," ",EG$9),'-RÅDATA_KVARTAL-'!$A$5:$DS$385,37,FALSE)&gt;0,VLOOKUP(CONCATENATE($DI$6," ",EG$9),'-RÅDATA_KVARTAL-'!$A$5:$DS$385,37,FALSE),"")</f>
        <v>242370</v>
      </c>
      <c r="EH75" s="147"/>
      <c r="EI75" s="275"/>
      <c r="EJ75" s="37" t="str">
        <f>IF(VLOOKUP(CONCATENATE($EJ$6," ",EJ$9),'-RÅDATA_KVARTAL-'!$A$5:$DS$385,37,FALSE)&gt;0,VLOOKUP(CONCATENATE($EJ$6," ",EJ$9),'-RÅDATA_KVARTAL-'!$A$5:$DS$385,37,FALSE),"")</f>
        <v/>
      </c>
      <c r="EK75" s="37"/>
      <c r="EL75" s="37" t="str">
        <f>IF(VLOOKUP(CONCATENATE($EJ$6," ",EL$9),'-RÅDATA_KVARTAL-'!$A$5:$DS$385,37,FALSE)&gt;0,VLOOKUP(CONCATENATE($EJ$6," ",EL$9),'-RÅDATA_KVARTAL-'!$A$5:$DS$385,37,FALSE),"")</f>
        <v/>
      </c>
      <c r="EM75" s="37"/>
      <c r="EN75" s="37" t="str">
        <f>IF(VLOOKUP(CONCATENATE($EJ$6," ",EN$9),'-RÅDATA_KVARTAL-'!$A$5:$DS$385,37,FALSE)&gt;0,VLOOKUP(CONCATENATE($EJ$6," ",EN$9),'-RÅDATA_KVARTAL-'!$A$5:$DS$385,37,FALSE),"")</f>
        <v/>
      </c>
      <c r="EO75" s="37"/>
      <c r="EP75" s="37" t="str">
        <f>IF(VLOOKUP(CONCATENATE($EJ$6," ",EP$9),'-RÅDATA_KVARTAL-'!$A$5:$DS$385,37,FALSE)&gt;0,VLOOKUP(CONCATENATE($EJ$6," ",EP$9),'-RÅDATA_KVARTAL-'!$A$5:$DS$385,37,FALSE),"")</f>
        <v/>
      </c>
      <c r="EQ75" s="37"/>
      <c r="ER75" s="37" t="str">
        <f>IF(VLOOKUP(CONCATENATE($EJ$6," ",ER$9),'-RÅDATA_KVARTAL-'!$A$5:$DS$385,37,FALSE)&gt;0,VLOOKUP(CONCATENATE($EJ$6," ",ER$9),'-RÅDATA_KVARTAL-'!$A$5:$DS$385,37,FALSE),"")</f>
        <v/>
      </c>
      <c r="ES75" s="37"/>
      <c r="ET75" s="37" t="str">
        <f>IF(VLOOKUP(CONCATENATE($EJ$6," ",ET$9),'-RÅDATA_KVARTAL-'!$A$5:$DS$385,37,FALSE)&gt;0,VLOOKUP(CONCATENATE($EJ$6," ",ET$9),'-RÅDATA_KVARTAL-'!$A$5:$DS$385,37,FALSE),"")</f>
        <v/>
      </c>
      <c r="EU75" s="37"/>
      <c r="EV75" s="37" t="str">
        <f>IF(VLOOKUP(CONCATENATE($EJ$6," ",EV$9),'-RÅDATA_KVARTAL-'!$A$5:$DS$385,37,FALSE)&gt;0,VLOOKUP(CONCATENATE($EJ$6," ",EV$9),'-RÅDATA_KVARTAL-'!$A$5:$DS$385,37,FALSE),"")</f>
        <v/>
      </c>
      <c r="EW75" s="37"/>
      <c r="EX75" s="37" t="str">
        <f>IF(VLOOKUP(CONCATENATE($EJ$6," ",EX$9),'-RÅDATA_KVARTAL-'!$A$5:$DS$385,37,FALSE)&gt;0,VLOOKUP(CONCATENATE($EJ$6," ",EX$9),'-RÅDATA_KVARTAL-'!$A$5:$DS$385,37,FALSE),"")</f>
        <v/>
      </c>
      <c r="EY75" s="37"/>
      <c r="EZ75" s="37" t="str">
        <f>IF(VLOOKUP(CONCATENATE($EJ$6," ",EZ$9),'-RÅDATA_KVARTAL-'!$A$5:$DS$385,37,FALSE)&gt;0,VLOOKUP(CONCATENATE($EJ$6," ",EZ$9),'-RÅDATA_KVARTAL-'!$A$5:$DS$385,37,FALSE),"")</f>
        <v/>
      </c>
      <c r="FA75" s="37"/>
      <c r="FB75" s="37" t="str">
        <f>IF(VLOOKUP(CONCATENATE($EJ$6," ",FB$9),'-RÅDATA_KVARTAL-'!$A$5:$DS$385,37,FALSE)&gt;0,VLOOKUP(CONCATENATE($EJ$6," ",FB$9),'-RÅDATA_KVARTAL-'!$A$5:$DS$385,37,FALSE),"")</f>
        <v/>
      </c>
      <c r="FC75" s="37"/>
      <c r="FD75" s="37" t="str">
        <f>IF(VLOOKUP(CONCATENATE($EJ$6," ",FD$9),'-RÅDATA_KVARTAL-'!$A$5:$DS$385,37,FALSE)&gt;0,VLOOKUP(CONCATENATE($EJ$6," ",FD$9),'-RÅDATA_KVARTAL-'!$A$5:$DS$385,37,FALSE),"")</f>
        <v/>
      </c>
      <c r="FE75" s="37"/>
      <c r="FF75" s="37" t="str">
        <f>IF(VLOOKUP(CONCATENATE($EJ$6," ",FF$9),'-RÅDATA_KVARTAL-'!$A$5:$DS$385,37,FALSE)&gt;0,VLOOKUP(CONCATENATE($EJ$6," ",FF$9),'-RÅDATA_KVARTAL-'!$A$5:$DS$385,37,FALSE),"")</f>
        <v/>
      </c>
      <c r="FG75" s="37"/>
      <c r="FH75" s="37" t="str">
        <f>IF(VLOOKUP(CONCATENATE($EJ$6," ",FH$9),'-RÅDATA_KVARTAL-'!$A$5:$DS$385,37,FALSE)&gt;0,VLOOKUP(CONCATENATE($EJ$6," ",FH$9),'-RÅDATA_KVARTAL-'!$A$5:$DS$385,37,FALSE),"")</f>
        <v/>
      </c>
      <c r="FI75" s="147"/>
      <c r="FJ75" s="275"/>
      <c r="FK75" s="37" t="str">
        <f>IF(VLOOKUP(CONCATENATE($FK$6," ",FK$9),'-RÅDATA_KVARTAL-'!$A$5:$DS$385,37,FALSE)&gt;0,VLOOKUP(CONCATENATE($FK$6," ",FK$9),'-RÅDATA_KVARTAL-'!$A$5:$DS$385,37,FALSE),"")</f>
        <v/>
      </c>
      <c r="FL75" s="37"/>
      <c r="FM75" s="37" t="str">
        <f>IF(VLOOKUP(CONCATENATE($FK$6," ",FM$9),'-RÅDATA_KVARTAL-'!$A$5:$DS$385,37,FALSE)&gt;0,VLOOKUP(CONCATENATE($FK$6," ",FM$9),'-RÅDATA_KVARTAL-'!$A$5:$DS$385,37,FALSE),"")</f>
        <v/>
      </c>
      <c r="FN75" s="37"/>
      <c r="FO75" s="37" t="str">
        <f>IF(VLOOKUP(CONCATENATE($FK$6," ",FO$9),'-RÅDATA_KVARTAL-'!$A$5:$DS$385,37,FALSE)&gt;0,VLOOKUP(CONCATENATE($FK$6," ",FO$9),'-RÅDATA_KVARTAL-'!$A$5:$DS$385,37,FALSE),"")</f>
        <v/>
      </c>
      <c r="FP75" s="37"/>
      <c r="FQ75" s="37" t="str">
        <f>IF(VLOOKUP(CONCATENATE($FK$6," ",FQ$9),'-RÅDATA_KVARTAL-'!$A$5:$DS$385,37,FALSE)&gt;0,VLOOKUP(CONCATENATE($FK$6," ",FQ$9),'-RÅDATA_KVARTAL-'!$A$5:$DS$385,37,FALSE),"")</f>
        <v/>
      </c>
      <c r="FR75" s="37"/>
      <c r="FS75" s="37" t="str">
        <f>IF(VLOOKUP(CONCATENATE($FK$6," ",FS$9),'-RÅDATA_KVARTAL-'!$A$5:$DS$385,37,FALSE)&gt;0,VLOOKUP(CONCATENATE($FK$6," ",FS$9),'-RÅDATA_KVARTAL-'!$A$5:$DS$385,37,FALSE),"")</f>
        <v/>
      </c>
      <c r="FT75" s="37"/>
      <c r="FU75" s="37" t="str">
        <f>IF(VLOOKUP(CONCATENATE($FK$6," ",FU$9),'-RÅDATA_KVARTAL-'!$A$5:$DS$385,37,FALSE)&gt;0,VLOOKUP(CONCATENATE($FK$6," ",FU$9),'-RÅDATA_KVARTAL-'!$A$5:$DS$385,37,FALSE),"")</f>
        <v/>
      </c>
      <c r="FV75" s="37"/>
      <c r="FW75" s="37" t="str">
        <f>IF(VLOOKUP(CONCATENATE($FK$6," ",FW$9),'-RÅDATA_KVARTAL-'!$A$5:$DS$385,37,FALSE)&gt;0,VLOOKUP(CONCATENATE($FK$6," ",FW$9),'-RÅDATA_KVARTAL-'!$A$5:$DS$385,37,FALSE),"")</f>
        <v/>
      </c>
      <c r="FX75" s="37"/>
      <c r="FY75" s="37" t="str">
        <f>IF(VLOOKUP(CONCATENATE($FK$6," ",FY$9),'-RÅDATA_KVARTAL-'!$A$5:$DS$385,37,FALSE)&gt;0,VLOOKUP(CONCATENATE($FK$6," ",FY$9),'-RÅDATA_KVARTAL-'!$A$5:$DS$385,37,FALSE),"")</f>
        <v/>
      </c>
      <c r="FZ75" s="37"/>
      <c r="GA75" s="37" t="str">
        <f>IF(VLOOKUP(CONCATENATE($FK$6," ",GA$9),'-RÅDATA_KVARTAL-'!$A$5:$DS$385,37,FALSE)&gt;0,VLOOKUP(CONCATENATE($FK$6," ",GA$9),'-RÅDATA_KVARTAL-'!$A$5:$DS$385,37,FALSE),"")</f>
        <v/>
      </c>
      <c r="GB75" s="37"/>
      <c r="GC75" s="37" t="str">
        <f>IF(VLOOKUP(CONCATENATE($FK$6," ",GC$9),'-RÅDATA_KVARTAL-'!$A$5:$DS$385,37,FALSE)&gt;0,VLOOKUP(CONCATENATE($FK$6," ",GC$9),'-RÅDATA_KVARTAL-'!$A$5:$DS$385,37,FALSE),"")</f>
        <v/>
      </c>
      <c r="GD75" s="37"/>
      <c r="GE75" s="37" t="str">
        <f>IF(VLOOKUP(CONCATENATE($FK$6," ",GE$9),'-RÅDATA_KVARTAL-'!$A$5:$DS$385,37,FALSE)&gt;0,VLOOKUP(CONCATENATE($FK$6," ",GE$9),'-RÅDATA_KVARTAL-'!$A$5:$DS$385,37,FALSE),"")</f>
        <v/>
      </c>
      <c r="GF75" s="37"/>
      <c r="GG75" s="37" t="str">
        <f>IF(VLOOKUP(CONCATENATE($FK$6," ",GG$9),'-RÅDATA_KVARTAL-'!$A$5:$DS$385,37,FALSE)&gt;0,VLOOKUP(CONCATENATE($FK$6," ",GG$9),'-RÅDATA_KVARTAL-'!$A$5:$DS$385,37,FALSE),"")</f>
        <v/>
      </c>
      <c r="GH75" s="37"/>
      <c r="GI75" s="37" t="str">
        <f>IF(VLOOKUP(CONCATENATE($FK$6," ",GI$9),'-RÅDATA_KVARTAL-'!$A$5:$DS$385,37,FALSE)&gt;0,VLOOKUP(CONCATENATE($FK$6," ",GI$9),'-RÅDATA_KVARTAL-'!$A$5:$DS$385,37,FALSE),"")</f>
        <v/>
      </c>
      <c r="GJ75" s="147"/>
      <c r="GK75" s="275"/>
      <c r="GL75" s="37" t="str">
        <f>IF(VLOOKUP(CONCATENATE($GL$6," ",GL$9),'-RÅDATA_KVARTAL-'!$A$5:$DS$385,37,FALSE)&gt;0,VLOOKUP(CONCATENATE($GL$6," ",GL$9),'-RÅDATA_KVARTAL-'!$A$5:$DS$385,37,FALSE),"")</f>
        <v/>
      </c>
      <c r="GM75" s="37"/>
      <c r="GN75" s="37" t="str">
        <f>IF(VLOOKUP(CONCATENATE($GL$6," ",GN$9),'-RÅDATA_KVARTAL-'!$A$5:$DS$385,37,FALSE)&gt;0,VLOOKUP(CONCATENATE($GL$6," ",GN$9),'-RÅDATA_KVARTAL-'!$A$5:$DS$385,37,FALSE),"")</f>
        <v/>
      </c>
      <c r="GO75" s="37"/>
      <c r="GP75" s="37" t="str">
        <f>IF(VLOOKUP(CONCATENATE($GL$6," ",GP$9),'-RÅDATA_KVARTAL-'!$A$5:$DS$385,37,FALSE)&gt;0,VLOOKUP(CONCATENATE($GL$6," ",GP$9),'-RÅDATA_KVARTAL-'!$A$5:$DS$385,37,FALSE),"")</f>
        <v/>
      </c>
      <c r="GQ75" s="37"/>
      <c r="GR75" s="37" t="str">
        <f>IF(VLOOKUP(CONCATENATE($GL$6," ",GR$9),'-RÅDATA_KVARTAL-'!$A$5:$DS$385,37,FALSE)&gt;0,VLOOKUP(CONCATENATE($GL$6," ",GR$9),'-RÅDATA_KVARTAL-'!$A$5:$DS$385,37,FALSE),"")</f>
        <v/>
      </c>
      <c r="GS75" s="37"/>
      <c r="GT75" s="37" t="str">
        <f>IF(VLOOKUP(CONCATENATE($GL$6," ",GT$9),'-RÅDATA_KVARTAL-'!$A$5:$DS$385,37,FALSE)&gt;0,VLOOKUP(CONCATENATE($GL$6," ",GT$9),'-RÅDATA_KVARTAL-'!$A$5:$DS$385,37,FALSE),"")</f>
        <v/>
      </c>
      <c r="GU75" s="37"/>
      <c r="GV75" s="37" t="str">
        <f>IF(VLOOKUP(CONCATENATE($GL$6," ",GV$9),'-RÅDATA_KVARTAL-'!$A$5:$DS$385,37,FALSE)&gt;0,VLOOKUP(CONCATENATE($GL$6," ",GV$9),'-RÅDATA_KVARTAL-'!$A$5:$DS$385,37,FALSE),"")</f>
        <v/>
      </c>
      <c r="GW75" s="37"/>
      <c r="GX75" s="37" t="str">
        <f>IF(VLOOKUP(CONCATENATE($GL$6," ",GX$9),'-RÅDATA_KVARTAL-'!$A$5:$DS$385,37,FALSE)&gt;0,VLOOKUP(CONCATENATE($GL$6," ",GX$9),'-RÅDATA_KVARTAL-'!$A$5:$DS$385,37,FALSE),"")</f>
        <v/>
      </c>
      <c r="GY75" s="37"/>
      <c r="GZ75" s="37" t="str">
        <f>IF(VLOOKUP(CONCATENATE($GL$6," ",GZ$9),'-RÅDATA_KVARTAL-'!$A$5:$DS$385,37,FALSE)&gt;0,VLOOKUP(CONCATENATE($GL$6," ",GZ$9),'-RÅDATA_KVARTAL-'!$A$5:$DS$385,37,FALSE),"")</f>
        <v/>
      </c>
      <c r="HA75" s="37"/>
      <c r="HB75" s="37" t="str">
        <f>IF(VLOOKUP(CONCATENATE($GL$6," ",HB$9),'-RÅDATA_KVARTAL-'!$A$5:$DS$385,37,FALSE)&gt;0,VLOOKUP(CONCATENATE($GL$6," ",HB$9),'-RÅDATA_KVARTAL-'!$A$5:$DS$385,37,FALSE),"")</f>
        <v/>
      </c>
      <c r="HC75" s="37"/>
      <c r="HD75" s="37" t="str">
        <f>IF(VLOOKUP(CONCATENATE($GL$6," ",HD$9),'-RÅDATA_KVARTAL-'!$A$5:$DS$385,37,FALSE)&gt;0,VLOOKUP(CONCATENATE($GL$6," ",HD$9),'-RÅDATA_KVARTAL-'!$A$5:$DS$385,37,FALSE),"")</f>
        <v/>
      </c>
      <c r="HE75" s="37"/>
      <c r="HF75" s="37" t="str">
        <f>IF(VLOOKUP(CONCATENATE($GL$6," ",HF$9),'-RÅDATA_KVARTAL-'!$A$5:$DS$385,37,FALSE)&gt;0,VLOOKUP(CONCATENATE($GL$6," ",HF$9),'-RÅDATA_KVARTAL-'!$A$5:$DS$385,37,FALSE),"")</f>
        <v/>
      </c>
      <c r="HG75" s="37"/>
      <c r="HH75" s="37" t="str">
        <f>IF(VLOOKUP(CONCATENATE($GL$6," ",HH$9),'-RÅDATA_KVARTAL-'!$A$5:$DS$385,37,FALSE)&gt;0,VLOOKUP(CONCATENATE($GL$6," ",HH$9),'-RÅDATA_KVARTAL-'!$A$5:$DS$385,37,FALSE),"")</f>
        <v/>
      </c>
      <c r="HI75" s="37"/>
      <c r="HJ75" s="37" t="str">
        <f>IF(VLOOKUP(CONCATENATE($GL$6," ",HJ$9),'-RÅDATA_KVARTAL-'!$A$5:$DS$385,37,FALSE)&gt;0,VLOOKUP(CONCATENATE($GL$6," ",HJ$9),'-RÅDATA_KVARTAL-'!$A$5:$DS$385,37,FALSE),"")</f>
        <v/>
      </c>
      <c r="HK75" s="147"/>
      <c r="HL75" s="148"/>
      <c r="HM75" s="103" t="s">
        <v>360</v>
      </c>
      <c r="HN75" s="15"/>
    </row>
    <row r="76" spans="2:223" s="15" customFormat="1" ht="10.5" customHeight="1" x14ac:dyDescent="0.2">
      <c r="B76" s="248">
        <v>19</v>
      </c>
      <c r="C76" s="195"/>
      <c r="D76" s="92" t="s">
        <v>66</v>
      </c>
      <c r="E76" s="156">
        <f>IF(VLOOKUP(CONCATENATE($E$6," ",E$9),'-RÅDATA_KVARTAL-'!$A$5:$DS$385,105,FALSE)&gt;0,VLOOKUP(CONCATENATE($E$6," ",E$9),'-RÅDATA_KVARTAL-'!$A$5:$DS$385,105,FALSE),"")</f>
        <v>98.853033179156753</v>
      </c>
      <c r="F76" s="156"/>
      <c r="G76" s="156">
        <f>IF(VLOOKUP(CONCATENATE($E$6," ",G$9),'-RÅDATA_KVARTAL-'!$A$5:$DS$385,105,FALSE)&gt;0,VLOOKUP(CONCATENATE($E$6," ",G$9),'-RÅDATA_KVARTAL-'!$A$5:$DS$385,105,FALSE),"")</f>
        <v>98.952419968397038</v>
      </c>
      <c r="H76" s="156"/>
      <c r="I76" s="156">
        <f>IF(VLOOKUP(CONCATENATE($E$6," ",I$9),'-RÅDATA_KVARTAL-'!$A$5:$DS$385,105,FALSE)&gt;0,VLOOKUP(CONCATENATE($E$6," ",I$9),'-RÅDATA_KVARTAL-'!$A$5:$DS$385,105,FALSE),"")</f>
        <v>99.322817514277943</v>
      </c>
      <c r="J76" s="156"/>
      <c r="K76" s="156">
        <f>IF(VLOOKUP(CONCATENATE($E$6," ",K$9),'-RÅDATA_KVARTAL-'!$A$5:$DS$385,105,FALSE)&gt;0,VLOOKUP(CONCATENATE($E$6," ",K$9),'-RÅDATA_KVARTAL-'!$A$5:$DS$385,105,FALSE),"")</f>
        <v>98.905507942573294</v>
      </c>
      <c r="L76" s="156"/>
      <c r="M76" s="156">
        <f>IF(VLOOKUP(CONCATENATE($E$6," ",M$9),'-RÅDATA_KVARTAL-'!$A$5:$DS$385,105,FALSE)&gt;0,VLOOKUP(CONCATENATE($E$6," ",M$9),'-RÅDATA_KVARTAL-'!$A$5:$DS$385,105,FALSE),"")</f>
        <v>99.695455881174368</v>
      </c>
      <c r="N76" s="156"/>
      <c r="O76" s="156">
        <f>IF(VLOOKUP(CONCATENATE($E$6," ",O$9),'-RÅDATA_KVARTAL-'!$A$5:$DS$385,105,FALSE)&gt;0,VLOOKUP(CONCATENATE($E$6," ",O$9),'-RÅDATA_KVARTAL-'!$A$5:$DS$385,105,FALSE),"")</f>
        <v>99.45701614737321</v>
      </c>
      <c r="P76" s="156"/>
      <c r="Q76" s="156">
        <f>IF(VLOOKUP(CONCATENATE($E$6," ",Q$9),'-RÅDATA_KVARTAL-'!$A$5:$DS$385,105,FALSE)&gt;0,VLOOKUP(CONCATENATE($E$6," ",Q$9),'-RÅDATA_KVARTAL-'!$A$5:$DS$385,105,FALSE),"")</f>
        <v>99.324010676569571</v>
      </c>
      <c r="R76" s="156"/>
      <c r="S76" s="156">
        <f>IF(VLOOKUP(CONCATENATE($E$6," ",S$9),'-RÅDATA_KVARTAL-'!$A$5:$DS$385,105,FALSE)&gt;0,VLOOKUP(CONCATENATE($E$6," ",S$9),'-RÅDATA_KVARTAL-'!$A$5:$DS$385,105,FALSE),"")</f>
        <v>99.26571084014472</v>
      </c>
      <c r="T76" s="156"/>
      <c r="U76" s="156">
        <f>IF(VLOOKUP(CONCATENATE($E$6," ",U$9),'-RÅDATA_KVARTAL-'!$A$5:$DS$385,105,FALSE)&gt;0,VLOOKUP(CONCATENATE($E$6," ",U$9),'-RÅDATA_KVARTAL-'!$A$5:$DS$385,105,FALSE),"")</f>
        <v>99.745540185701515</v>
      </c>
      <c r="V76" s="156"/>
      <c r="W76" s="156">
        <f>IF(VLOOKUP(CONCATENATE($E$6," ",W$9),'-RÅDATA_KVARTAL-'!$A$5:$DS$385,105,FALSE)&gt;0,VLOOKUP(CONCATENATE($E$6," ",W$9),'-RÅDATA_KVARTAL-'!$A$5:$DS$385,105,FALSE),"")</f>
        <v>98.245977130439272</v>
      </c>
      <c r="X76" s="156"/>
      <c r="Y76" s="156">
        <f>IF(VLOOKUP(CONCATENATE($E$6," ",Y$9),'-RÅDATA_KVARTAL-'!$A$5:$DS$385,105,FALSE)&gt;0,VLOOKUP(CONCATENATE($E$6," ",Y$9),'-RÅDATA_KVARTAL-'!$A$5:$DS$385,105,FALSE),"")</f>
        <v>99.889490849303257</v>
      </c>
      <c r="Z76" s="156"/>
      <c r="AA76" s="156">
        <f>IF(VLOOKUP(CONCATENATE($E$6," ",AA$9),'-RÅDATA_KVARTAL-'!$A$5:$DS$385,105,FALSE)&gt;0,VLOOKUP(CONCATENATE($E$6," ",AA$9),'-RÅDATA_KVARTAL-'!$A$5:$DS$385,105,FALSE),"")</f>
        <v>98.145684793019043</v>
      </c>
      <c r="AB76" s="156"/>
      <c r="AC76" s="156">
        <f>IF(VLOOKUP(CONCATENATE($E$6," ",AC$9),'-RÅDATA_KVARTAL-'!$A$5:$DS$385,105,FALSE)&gt;0,VLOOKUP(CONCATENATE($E$6," ",AC$9),'-RÅDATA_KVARTAL-'!$A$5:$DS$385,105,FALSE),"")</f>
        <v>99.145023097340896</v>
      </c>
      <c r="AD76" s="118"/>
      <c r="AE76" s="106"/>
      <c r="AF76" s="156">
        <f>IF(VLOOKUP(CONCATENATE($AF$6," ",AF$9),'-RÅDATA_KVARTAL-'!$A$5:$DS$385,105,FALSE)&gt;0,VLOOKUP(CONCATENATE($AF$6," ",AF$9),'-RÅDATA_KVARTAL-'!$A$5:$DS$385,105,FALSE),"")</f>
        <v>98.102363375117676</v>
      </c>
      <c r="AG76" s="156"/>
      <c r="AH76" s="156">
        <f>IF(VLOOKUP(CONCATENATE($AF$6," ",AH$9),'-RÅDATA_KVARTAL-'!$A$5:$DS$385,105,FALSE)&gt;0,VLOOKUP(CONCATENATE($AF$6," ",AH$9),'-RÅDATA_KVARTAL-'!$A$5:$DS$385,105,FALSE),"")</f>
        <v>99.119618770697031</v>
      </c>
      <c r="AI76" s="156"/>
      <c r="AJ76" s="156">
        <f>IF(VLOOKUP(CONCATENATE($AF$6," ",AJ$9),'-RÅDATA_KVARTAL-'!$A$5:$DS$385,105,FALSE)&gt;0,VLOOKUP(CONCATENATE($AF$6," ",AJ$9),'-RÅDATA_KVARTAL-'!$A$5:$DS$385,105,FALSE),"")</f>
        <v>99.312111233077204</v>
      </c>
      <c r="AK76" s="156"/>
      <c r="AL76" s="156">
        <f>IF(VLOOKUP(CONCATENATE($AF$6," ",AL$9),'-RÅDATA_KVARTAL-'!$A$5:$DS$385,105,FALSE)&gt;0,VLOOKUP(CONCATENATE($AF$6," ",AL$9),'-RÅDATA_KVARTAL-'!$A$5:$DS$385,105,FALSE),"")</f>
        <v>99.371991866779922</v>
      </c>
      <c r="AM76" s="156"/>
      <c r="AN76" s="156">
        <f>IF(VLOOKUP(CONCATENATE($AF$6," ",AN$9),'-RÅDATA_KVARTAL-'!$A$5:$DS$385,105,FALSE)&gt;0,VLOOKUP(CONCATENATE($AF$6," ",AN$9),'-RÅDATA_KVARTAL-'!$A$5:$DS$385,105,FALSE),"")</f>
        <v>98.369094463830521</v>
      </c>
      <c r="AO76" s="156"/>
      <c r="AP76" s="156">
        <f>IF(VLOOKUP(CONCATENATE($AF$6," ",AP$9),'-RÅDATA_KVARTAL-'!$A$5:$DS$385,105,FALSE)&gt;0,VLOOKUP(CONCATENATE($AF$6," ",AP$9),'-RÅDATA_KVARTAL-'!$A$5:$DS$385,105,FALSE),"")</f>
        <v>98.375693221541781</v>
      </c>
      <c r="AQ76" s="156"/>
      <c r="AR76" s="156">
        <f>IF(VLOOKUP(CONCATENATE($AF$6," ",AR$9),'-RÅDATA_KVARTAL-'!$A$5:$DS$385,105,FALSE)&gt;0,VLOOKUP(CONCATENATE($AF$6," ",AR$9),'-RÅDATA_KVARTAL-'!$A$5:$DS$385,105,FALSE),"")</f>
        <v>98.732375085557834</v>
      </c>
      <c r="AS76" s="156"/>
      <c r="AT76" s="156">
        <f>IF(VLOOKUP(CONCATENATE($AF$6," ",AT$9),'-RÅDATA_KVARTAL-'!$A$5:$DS$385,105,FALSE)&gt;0,VLOOKUP(CONCATENATE($AF$6," ",AT$9),'-RÅDATA_KVARTAL-'!$A$5:$DS$385,105,FALSE),"")</f>
        <v>98.850633955262339</v>
      </c>
      <c r="AU76" s="156"/>
      <c r="AV76" s="156">
        <f>IF(VLOOKUP(CONCATENATE($AF$6," ",AV$9),'-RÅDATA_KVARTAL-'!$A$5:$DS$385,105,FALSE)&gt;0,VLOOKUP(CONCATENATE($AF$6," ",AV$9),'-RÅDATA_KVARTAL-'!$A$5:$DS$385,105,FALSE),"")</f>
        <v>98.870182204751671</v>
      </c>
      <c r="AW76" s="156"/>
      <c r="AX76" s="156">
        <f>IF(VLOOKUP(CONCATENATE($AF$6," ",AX$9),'-RÅDATA_KVARTAL-'!$A$5:$DS$385,105,FALSE)&gt;0,VLOOKUP(CONCATENATE($AF$6," ",AX$9),'-RÅDATA_KVARTAL-'!$A$5:$DS$385,105,FALSE),"")</f>
        <v>99.47718061251409</v>
      </c>
      <c r="AY76" s="156"/>
      <c r="AZ76" s="156">
        <f>IF(VLOOKUP(CONCATENATE($AF$6," ",AZ$9),'-RÅDATA_KVARTAL-'!$A$5:$DS$385,105,FALSE)&gt;0,VLOOKUP(CONCATENATE($AF$6," ",AZ$9),'-RÅDATA_KVARTAL-'!$A$5:$DS$385,105,FALSE),"")</f>
        <v>99.053531447180958</v>
      </c>
      <c r="BA76" s="156"/>
      <c r="BB76" s="156">
        <f>IF(VLOOKUP(CONCATENATE($AF$6," ",BB$9),'-RÅDATA_KVARTAL-'!$A$5:$DS$385,105,FALSE)&gt;0,VLOOKUP(CONCATENATE($AF$6," ",BB$9),'-RÅDATA_KVARTAL-'!$A$5:$DS$385,105,FALSE),"")</f>
        <v>99.736855295473916</v>
      </c>
      <c r="BC76" s="156"/>
      <c r="BD76" s="156">
        <f>IF(VLOOKUP(CONCATENATE($AF$6," ",BD$9),'-RÅDATA_KVARTAL-'!$A$5:$DS$385,105,FALSE)&gt;0,VLOOKUP(CONCATENATE($AF$6," ",BD$9),'-RÅDATA_KVARTAL-'!$A$5:$DS$385,105,FALSE),"")</f>
        <v>98.95088170805009</v>
      </c>
      <c r="BE76" s="118"/>
      <c r="BF76" s="106"/>
      <c r="BG76" s="156">
        <f>IF(VLOOKUP(CONCATENATE($BG$6," ",BG$9),'-RÅDATA_KVARTAL-'!$A$5:$DS$385,105,FALSE)&gt;0,VLOOKUP(CONCATENATE($BG$6," ",BG$9),'-RÅDATA_KVARTAL-'!$A$5:$DS$385,105,FALSE),"")</f>
        <v>98.934276307767348</v>
      </c>
      <c r="BH76" s="156"/>
      <c r="BI76" s="156">
        <f>IF(VLOOKUP(CONCATENATE($BG$6," ",BI$9),'-RÅDATA_KVARTAL-'!$A$5:$DS$385,105,FALSE)&gt;0,VLOOKUP(CONCATENATE($BG$6," ",BI$9),'-RÅDATA_KVARTAL-'!$A$5:$DS$385,105,FALSE),"")</f>
        <v>99.036603763597384</v>
      </c>
      <c r="BJ76" s="156"/>
      <c r="BK76" s="156">
        <f>IF(VLOOKUP(CONCATENATE($BG$6," ",BK$9),'-RÅDATA_KVARTAL-'!$A$5:$DS$385,105,FALSE)&gt;0,VLOOKUP(CONCATENATE($BG$6," ",BK$9),'-RÅDATA_KVARTAL-'!$A$5:$DS$385,105,FALSE),"")</f>
        <v>99.099618238132976</v>
      </c>
      <c r="BL76" s="156"/>
      <c r="BM76" s="156">
        <f>IF(VLOOKUP(CONCATENATE($BG$6," ",BM$9),'-RÅDATA_KVARTAL-'!$A$5:$DS$385,105,FALSE)&gt;0,VLOOKUP(CONCATENATE($BG$6," ",BM$9),'-RÅDATA_KVARTAL-'!$A$5:$DS$385,105,FALSE),"")</f>
        <v>99.35138766861337</v>
      </c>
      <c r="BN76" s="156"/>
      <c r="BO76" s="156">
        <f>IF(VLOOKUP(CONCATENATE($BG$6," ",BO$9),'-RÅDATA_KVARTAL-'!$A$5:$DS$385,105,FALSE)&gt;0,VLOOKUP(CONCATENATE($BG$6," ",BO$9),'-RÅDATA_KVARTAL-'!$A$5:$DS$385,105,FALSE),"")</f>
        <v>99.509888858635108</v>
      </c>
      <c r="BP76" s="156"/>
      <c r="BQ76" s="156">
        <f>IF(VLOOKUP(CONCATENATE($BG$6," ",BQ$9),'-RÅDATA_KVARTAL-'!$A$5:$DS$385,105,FALSE)&gt;0,VLOOKUP(CONCATENATE($BG$6," ",BQ$9),'-RÅDATA_KVARTAL-'!$A$5:$DS$385,105,FALSE),"")</f>
        <v>99.230532471529699</v>
      </c>
      <c r="BR76" s="156"/>
      <c r="BS76" s="156">
        <f>IF(VLOOKUP(CONCATENATE($BG$6," ",BS$9),'-RÅDATA_KVARTAL-'!$A$5:$DS$385,105,FALSE)&gt;0,VLOOKUP(CONCATENATE($BG$6," ",BS$9),'-RÅDATA_KVARTAL-'!$A$5:$DS$385,105,FALSE),"")</f>
        <v>99.374849723491224</v>
      </c>
      <c r="BT76" s="156"/>
      <c r="BU76" s="156">
        <f>IF(VLOOKUP(CONCATENATE($BG$6," ",BU$9),'-RÅDATA_KVARTAL-'!$A$5:$DS$385,105,FALSE)&gt;0,VLOOKUP(CONCATENATE($BG$6," ",BU$9),'-RÅDATA_KVARTAL-'!$A$5:$DS$385,105,FALSE),"")</f>
        <v>99.098755059955707</v>
      </c>
      <c r="BV76" s="156"/>
      <c r="BW76" s="156">
        <f>IF(VLOOKUP(CONCATENATE($BG$6," ",BW$9),'-RÅDATA_KVARTAL-'!$A$5:$DS$385,105,FALSE)&gt;0,VLOOKUP(CONCATENATE($BG$6," ",BW$9),'-RÅDATA_KVARTAL-'!$A$5:$DS$385,105,FALSE),"")</f>
        <v>99.227225442116222</v>
      </c>
      <c r="BX76" s="156"/>
      <c r="BY76" s="156">
        <f>IF(VLOOKUP(CONCATENATE($BG$6," ",BY$9),'-RÅDATA_KVARTAL-'!$A$5:$DS$385,105,FALSE)&gt;0,VLOOKUP(CONCATENATE($BG$6," ",BY$9),'-RÅDATA_KVARTAL-'!$A$5:$DS$385,105,FALSE),"")</f>
        <v>99.186510871172899</v>
      </c>
      <c r="BZ76" s="156"/>
      <c r="CA76" s="156">
        <f>IF(VLOOKUP(CONCATENATE($BG$6," ",CA$9),'-RÅDATA_KVARTAL-'!$A$5:$DS$385,105,FALSE)&gt;0,VLOOKUP(CONCATENATE($BG$6," ",CA$9),'-RÅDATA_KVARTAL-'!$A$5:$DS$385,105,FALSE),"")</f>
        <v>98.670172035325947</v>
      </c>
      <c r="CB76" s="156"/>
      <c r="CC76" s="156">
        <f>IF(VLOOKUP(CONCATENATE($BG$6," ",CC$9),'-RÅDATA_KVARTAL-'!$A$5:$DS$385,105,FALSE)&gt;0,VLOOKUP(CONCATENATE($BG$6," ",CC$9),'-RÅDATA_KVARTAL-'!$A$5:$DS$385,105,FALSE),"")</f>
        <v>99.274806326262905</v>
      </c>
      <c r="CD76" s="156"/>
      <c r="CE76" s="156">
        <f>IF(VLOOKUP(CONCATENATE($BG$6," ",CE$9),'-RÅDATA_KVARTAL-'!$A$5:$DS$385,105,FALSE)&gt;0,VLOOKUP(CONCATENATE($BG$6," ",CE$9),'-RÅDATA_KVARTAL-'!$A$5:$DS$385,105,FALSE),"")</f>
        <v>99.165743568616492</v>
      </c>
      <c r="CF76" s="106"/>
      <c r="CG76" s="106"/>
      <c r="CH76" s="156">
        <f>IF(VLOOKUP(CONCATENATE($CH$6," ",CH$9),'-RÅDATA_KVARTAL-'!$A$5:$DS$385,105,FALSE)&gt;0,VLOOKUP(CONCATENATE($CH$6," ",CH$9),'-RÅDATA_KVARTAL-'!$A$5:$DS$385,105,FALSE),"")</f>
        <v>98.793700710021369</v>
      </c>
      <c r="CI76" s="156"/>
      <c r="CJ76" s="156">
        <f>IF(VLOOKUP(CONCATENATE($CH$6," ",CJ$9),'-RÅDATA_KVARTAL-'!$A$5:$DS$385,105,FALSE)&gt;0,VLOOKUP(CONCATENATE($CH$6," ",CJ$9),'-RÅDATA_KVARTAL-'!$A$5:$DS$385,105,FALSE),"")</f>
        <v>98.998528766486842</v>
      </c>
      <c r="CK76" s="156"/>
      <c r="CL76" s="156">
        <f>IF(VLOOKUP(CONCATENATE($CH$6," ",CL$9),'-RÅDATA_KVARTAL-'!$A$5:$DS$385,105,FALSE)&gt;0,VLOOKUP(CONCATENATE($CH$6," ",CL$9),'-RÅDATA_KVARTAL-'!$A$5:$DS$385,105,FALSE),"")</f>
        <v>99.430512782910498</v>
      </c>
      <c r="CM76" s="156"/>
      <c r="CN76" s="156">
        <f>IF(VLOOKUP(CONCATENATE($CH$6," ",CN$9),'-RÅDATA_KVARTAL-'!$A$5:$DS$385,105,FALSE)&gt;0,VLOOKUP(CONCATENATE($CH$6," ",CN$9),'-RÅDATA_KVARTAL-'!$A$5:$DS$385,105,FALSE),"")</f>
        <v>99.470649634673691</v>
      </c>
      <c r="CO76" s="156"/>
      <c r="CP76" s="156">
        <f>IF(VLOOKUP(CONCATENATE($CH$6," ",CP$9),'-RÅDATA_KVARTAL-'!$A$5:$DS$385,105,FALSE)&gt;0,VLOOKUP(CONCATENATE($CH$6," ",CP$9),'-RÅDATA_KVARTAL-'!$A$5:$DS$385,105,FALSE),"")</f>
        <v>99.44807799849255</v>
      </c>
      <c r="CQ76" s="156"/>
      <c r="CR76" s="156">
        <f>IF(VLOOKUP(CONCATENATE($CH$6," ",CR$9),'-RÅDATA_KVARTAL-'!$A$5:$DS$385,105,FALSE)&gt;0,VLOOKUP(CONCATENATE($CH$6," ",CR$9),'-RÅDATA_KVARTAL-'!$A$5:$DS$385,105,FALSE),"")</f>
        <v>98.58042154089253</v>
      </c>
      <c r="CS76" s="156"/>
      <c r="CT76" s="156">
        <f>IF(VLOOKUP(CONCATENATE($CH$6," ",CT$9),'-RÅDATA_KVARTAL-'!$A$5:$DS$385,105,FALSE)&gt;0,VLOOKUP(CONCATENATE($CH$6," ",CT$9),'-RÅDATA_KVARTAL-'!$A$5:$DS$385,105,FALSE),"")</f>
        <v>99.458221024258762</v>
      </c>
      <c r="CU76" s="156"/>
      <c r="CV76" s="156">
        <f>IF(VLOOKUP(CONCATENATE($CH$6," ",CV$9),'-RÅDATA_KVARTAL-'!$A$5:$DS$385,105,FALSE)&gt;0,VLOOKUP(CONCATENATE($CH$6," ",CV$9),'-RÅDATA_KVARTAL-'!$A$5:$DS$385,105,FALSE),"")</f>
        <v>99.15134370579915</v>
      </c>
      <c r="CW76" s="156"/>
      <c r="CX76" s="156">
        <f>IF(VLOOKUP(CONCATENATE($CH$6," ",CX$9),'-RÅDATA_KVARTAL-'!$A$5:$DS$385,105,FALSE)&gt;0,VLOOKUP(CONCATENATE($CH$6," ",CX$9),'-RÅDATA_KVARTAL-'!$A$5:$DS$385,105,FALSE),"")</f>
        <v>99.301060714197817</v>
      </c>
      <c r="CY76" s="156"/>
      <c r="CZ76" s="156">
        <f>IF(VLOOKUP(CONCATENATE($CH$6," ",CZ$9),'-RÅDATA_KVARTAL-'!$A$5:$DS$385,105,FALSE)&gt;0,VLOOKUP(CONCATENATE($CH$6," ",CZ$9),'-RÅDATA_KVARTAL-'!$A$5:$DS$385,105,FALSE),"")</f>
        <v>99.282063762472617</v>
      </c>
      <c r="DA76" s="156"/>
      <c r="DB76" s="156">
        <f>IF(VLOOKUP(CONCATENATE($CH$6," ",DB$9),'-RÅDATA_KVARTAL-'!$A$5:$DS$385,105,FALSE)&gt;0,VLOOKUP(CONCATENATE($CH$6," ",DB$9),'-RÅDATA_KVARTAL-'!$A$5:$DS$385,105,FALSE),"")</f>
        <v>98.747195684505044</v>
      </c>
      <c r="DC76" s="156"/>
      <c r="DD76" s="156">
        <f>IF(VLOOKUP(CONCATENATE($CH$6," ",DD$9),'-RÅDATA_KVARTAL-'!$A$5:$DS$385,105,FALSE)&gt;0,VLOOKUP(CONCATENATE($CH$6," ",DD$9),'-RÅDATA_KVARTAL-'!$A$5:$DS$385,105,FALSE),"")</f>
        <v>99.063528837946592</v>
      </c>
      <c r="DE76" s="156"/>
      <c r="DF76" s="156">
        <f>IF(VLOOKUP(CONCATENATE($CH$6," ",DF$9),'-RÅDATA_KVARTAL-'!$A$5:$DS$385,105,FALSE)&gt;0,VLOOKUP(CONCATENATE($CH$6," ",DF$9),'-RÅDATA_KVARTAL-'!$A$5:$DS$385,105,FALSE),"")</f>
        <v>99.144691136154677</v>
      </c>
      <c r="DG76" s="106"/>
      <c r="DH76" s="106"/>
      <c r="DI76" s="156">
        <f>IF(VLOOKUP(CONCATENATE($DI$6," ",DI$9),'-RÅDATA_KVARTAL-'!$A$5:$DS$385,105,FALSE)&gt;0,VLOOKUP(CONCATENATE($DI$6," ",DI$9),'-RÅDATA_KVARTAL-'!$A$5:$DS$385,105,FALSE),"")</f>
        <v>99.048488634725359</v>
      </c>
      <c r="DJ76" s="156"/>
      <c r="DK76" s="156">
        <f>IF(VLOOKUP(CONCATENATE($DI$6," ",DK$9),'-RÅDATA_KVARTAL-'!$A$5:$DS$385,105,FALSE)&gt;0,VLOOKUP(CONCATENATE($DI$6," ",DK$9),'-RÅDATA_KVARTAL-'!$A$5:$DS$385,105,FALSE),"")</f>
        <v>99.231090027628639</v>
      </c>
      <c r="DL76" s="156"/>
      <c r="DM76" s="156">
        <f>IF(VLOOKUP(CONCATENATE($DI$6," ",DM$9),'-RÅDATA_KVARTAL-'!$A$5:$DS$385,105,FALSE)&gt;0,VLOOKUP(CONCATENATE($DI$6," ",DM$9),'-RÅDATA_KVARTAL-'!$A$5:$DS$385,105,FALSE),"")</f>
        <v>99.310571240971768</v>
      </c>
      <c r="DN76" s="156"/>
      <c r="DO76" s="156">
        <f>IF(VLOOKUP(CONCATENATE($DI$6," ",DO$9),'-RÅDATA_KVARTAL-'!$A$5:$DS$385,105,FALSE)&gt;0,VLOOKUP(CONCATENATE($DI$6," ",DO$9),'-RÅDATA_KVARTAL-'!$A$5:$DS$385,105,FALSE),"")</f>
        <v>98.037604283401819</v>
      </c>
      <c r="DP76" s="156"/>
      <c r="DQ76" s="156">
        <f>IF(VLOOKUP(CONCATENATE($DI$6," ",DQ$9),'-RÅDATA_KVARTAL-'!$A$5:$DS$385,105,FALSE)&gt;0,VLOOKUP(CONCATENATE($DI$6," ",DQ$9),'-RÅDATA_KVARTAL-'!$A$5:$DS$385,105,FALSE),"")</f>
        <v>99.017034880946696</v>
      </c>
      <c r="DR76" s="156"/>
      <c r="DS76" s="156">
        <f>IF(VLOOKUP(CONCATENATE($DI$6," ",DS$9),'-RÅDATA_KVARTAL-'!$A$5:$DS$385,105,FALSE)&gt;0,VLOOKUP(CONCATENATE($DI$6," ",DS$9),'-RÅDATA_KVARTAL-'!$A$5:$DS$385,105,FALSE),"")</f>
        <v>99.610136452241719</v>
      </c>
      <c r="DT76" s="156"/>
      <c r="DU76" s="156" t="str">
        <f>IF(VLOOKUP(CONCATENATE($DI$6," ",DU$9),'-RÅDATA_KVARTAL-'!$A$5:$DS$385,105,FALSE)&gt;0,VLOOKUP(CONCATENATE($DI$6," ",DU$9),'-RÅDATA_KVARTAL-'!$A$5:$DS$385,105,FALSE),"")</f>
        <v/>
      </c>
      <c r="DV76" s="156"/>
      <c r="DW76" s="156" t="str">
        <f>IF(VLOOKUP(CONCATENATE($DI$6," ",DW$9),'-RÅDATA_KVARTAL-'!$A$5:$DS$385,105,FALSE)&gt;0,VLOOKUP(CONCATENATE($DI$6," ",DW$9),'-RÅDATA_KVARTAL-'!$A$5:$DS$385,105,FALSE),"")</f>
        <v/>
      </c>
      <c r="DX76" s="156"/>
      <c r="DY76" s="156" t="str">
        <f>IF(VLOOKUP(CONCATENATE($DI$6," ",DY$9),'-RÅDATA_KVARTAL-'!$A$5:$DS$385,105,FALSE)&gt;0,VLOOKUP(CONCATENATE($DI$6," ",DY$9),'-RÅDATA_KVARTAL-'!$A$5:$DS$385,105,FALSE),"")</f>
        <v/>
      </c>
      <c r="DZ76" s="156"/>
      <c r="EA76" s="156" t="str">
        <f>IF(VLOOKUP(CONCATENATE($DI$6," ",EA$9),'-RÅDATA_KVARTAL-'!$A$5:$DS$385,105,FALSE)&gt;0,VLOOKUP(CONCATENATE($DI$6," ",EA$9),'-RÅDATA_KVARTAL-'!$A$5:$DS$385,105,FALSE),"")</f>
        <v/>
      </c>
      <c r="EB76" s="156"/>
      <c r="EC76" s="156" t="str">
        <f>IF(VLOOKUP(CONCATENATE($DI$6," ",EC$9),'-RÅDATA_KVARTAL-'!$A$5:$DS$385,105,FALSE)&gt;0,VLOOKUP(CONCATENATE($DI$6," ",EC$9),'-RÅDATA_KVARTAL-'!$A$5:$DS$385,105,FALSE),"")</f>
        <v/>
      </c>
      <c r="ED76" s="156"/>
      <c r="EE76" s="156" t="str">
        <f>IF(VLOOKUP(CONCATENATE($DI$6," ",EE$9),'-RÅDATA_KVARTAL-'!$A$5:$DS$385,105,FALSE)&gt;0,VLOOKUP(CONCATENATE($DI$6," ",EE$9),'-RÅDATA_KVARTAL-'!$A$5:$DS$385,105,FALSE),"")</f>
        <v/>
      </c>
      <c r="EF76" s="156"/>
      <c r="EG76" s="156">
        <f>IF(VLOOKUP(CONCATENATE($DI$6," ",EG$9),'-RÅDATA_KVARTAL-'!$A$5:$DS$385,105,FALSE)&gt;0,VLOOKUP(CONCATENATE($DI$6," ",EG$9),'-RÅDATA_KVARTAL-'!$A$5:$DS$385,105,FALSE),"")</f>
        <v>99.043361352779399</v>
      </c>
      <c r="EH76" s="106"/>
      <c r="EI76" s="106"/>
      <c r="EJ76" s="156" t="str">
        <f>IF(VLOOKUP(CONCATENATE($EJ$6," ",EJ$9),'-RÅDATA_KVARTAL-'!$A$5:$DS$385,105,FALSE)&gt;0,VLOOKUP(CONCATENATE($EJ$6," ",EJ$9),'-RÅDATA_KVARTAL-'!$A$5:$DS$385,105,FALSE),"")</f>
        <v/>
      </c>
      <c r="EK76" s="156"/>
      <c r="EL76" s="156" t="str">
        <f>IF(VLOOKUP(CONCATENATE($EJ$6," ",EL$9),'-RÅDATA_KVARTAL-'!$A$5:$DS$385,105,FALSE)&gt;0,VLOOKUP(CONCATENATE($EJ$6," ",EL$9),'-RÅDATA_KVARTAL-'!$A$5:$DS$385,105,FALSE),"")</f>
        <v/>
      </c>
      <c r="EM76" s="156"/>
      <c r="EN76" s="156" t="str">
        <f>IF(VLOOKUP(CONCATENATE($EJ$6," ",EN$9),'-RÅDATA_KVARTAL-'!$A$5:$DS$385,105,FALSE)&gt;0,VLOOKUP(CONCATENATE($EJ$6," ",EN$9),'-RÅDATA_KVARTAL-'!$A$5:$DS$385,105,FALSE),"")</f>
        <v/>
      </c>
      <c r="EO76" s="156"/>
      <c r="EP76" s="156" t="str">
        <f>IF(VLOOKUP(CONCATENATE($EJ$6," ",EP$9),'-RÅDATA_KVARTAL-'!$A$5:$DS$385,105,FALSE)&gt;0,VLOOKUP(CONCATENATE($EJ$6," ",EP$9),'-RÅDATA_KVARTAL-'!$A$5:$DS$385,105,FALSE),"")</f>
        <v/>
      </c>
      <c r="EQ76" s="156"/>
      <c r="ER76" s="156" t="str">
        <f>IF(VLOOKUP(CONCATENATE($EJ$6," ",ER$9),'-RÅDATA_KVARTAL-'!$A$5:$DS$385,105,FALSE)&gt;0,VLOOKUP(CONCATENATE($EJ$6," ",ER$9),'-RÅDATA_KVARTAL-'!$A$5:$DS$385,105,FALSE),"")</f>
        <v/>
      </c>
      <c r="ES76" s="156"/>
      <c r="ET76" s="156" t="str">
        <f>IF(VLOOKUP(CONCATENATE($EJ$6," ",ET$9),'-RÅDATA_KVARTAL-'!$A$5:$DS$385,105,FALSE)&gt;0,VLOOKUP(CONCATENATE($EJ$6," ",ET$9),'-RÅDATA_KVARTAL-'!$A$5:$DS$385,105,FALSE),"")</f>
        <v/>
      </c>
      <c r="EU76" s="156"/>
      <c r="EV76" s="156" t="str">
        <f>IF(VLOOKUP(CONCATENATE($EJ$6," ",EV$9),'-RÅDATA_KVARTAL-'!$A$5:$DS$385,105,FALSE)&gt;0,VLOOKUP(CONCATENATE($EJ$6," ",EV$9),'-RÅDATA_KVARTAL-'!$A$5:$DS$385,105,FALSE),"")</f>
        <v/>
      </c>
      <c r="EW76" s="156"/>
      <c r="EX76" s="156" t="str">
        <f>IF(VLOOKUP(CONCATENATE($EJ$6," ",EX$9),'-RÅDATA_KVARTAL-'!$A$5:$DS$385,105,FALSE)&gt;0,VLOOKUP(CONCATENATE($EJ$6," ",EX$9),'-RÅDATA_KVARTAL-'!$A$5:$DS$385,105,FALSE),"")</f>
        <v/>
      </c>
      <c r="EY76" s="156"/>
      <c r="EZ76" s="156" t="str">
        <f>IF(VLOOKUP(CONCATENATE($EJ$6," ",EZ$9),'-RÅDATA_KVARTAL-'!$A$5:$DS$385,105,FALSE)&gt;0,VLOOKUP(CONCATENATE($EJ$6," ",EZ$9),'-RÅDATA_KVARTAL-'!$A$5:$DS$385,105,FALSE),"")</f>
        <v/>
      </c>
      <c r="FA76" s="156"/>
      <c r="FB76" s="156" t="str">
        <f>IF(VLOOKUP(CONCATENATE($EJ$6," ",FB$9),'-RÅDATA_KVARTAL-'!$A$5:$DS$385,105,FALSE)&gt;0,VLOOKUP(CONCATENATE($EJ$6," ",FB$9),'-RÅDATA_KVARTAL-'!$A$5:$DS$385,105,FALSE),"")</f>
        <v/>
      </c>
      <c r="FC76" s="156"/>
      <c r="FD76" s="156" t="str">
        <f>IF(VLOOKUP(CONCATENATE($EJ$6," ",FD$9),'-RÅDATA_KVARTAL-'!$A$5:$DS$385,105,FALSE)&gt;0,VLOOKUP(CONCATENATE($EJ$6," ",FD$9),'-RÅDATA_KVARTAL-'!$A$5:$DS$385,105,FALSE),"")</f>
        <v/>
      </c>
      <c r="FE76" s="156"/>
      <c r="FF76" s="156" t="str">
        <f>IF(VLOOKUP(CONCATENATE($EJ$6," ",FF$9),'-RÅDATA_KVARTAL-'!$A$5:$DS$385,105,FALSE)&gt;0,VLOOKUP(CONCATENATE($EJ$6," ",FF$9),'-RÅDATA_KVARTAL-'!$A$5:$DS$385,105,FALSE),"")</f>
        <v/>
      </c>
      <c r="FG76" s="156"/>
      <c r="FH76" s="156" t="str">
        <f>IF(VLOOKUP(CONCATENATE($EJ$6," ",FH$9),'-RÅDATA_KVARTAL-'!$A$5:$DS$385,105,FALSE)&gt;0,VLOOKUP(CONCATENATE($EJ$6," ",FH$9),'-RÅDATA_KVARTAL-'!$A$5:$DS$385,105,FALSE),"")</f>
        <v/>
      </c>
      <c r="FI76" s="106"/>
      <c r="FJ76" s="106"/>
      <c r="FK76" s="156" t="str">
        <f>IF(VLOOKUP(CONCATENATE($FK$6," ",FK$9),'-RÅDATA_KVARTAL-'!$A$5:$DS$385,105,FALSE)&gt;0,VLOOKUP(CONCATENATE($FK$6," ",FK$9),'-RÅDATA_KVARTAL-'!$A$5:$DS$385,105,FALSE),"")</f>
        <v/>
      </c>
      <c r="FL76" s="156"/>
      <c r="FM76" s="156" t="str">
        <f>IF(VLOOKUP(CONCATENATE($FK$6," ",FM$9),'-RÅDATA_KVARTAL-'!$A$5:$DS$385,105,FALSE)&gt;0,VLOOKUP(CONCATENATE($FK$6," ",FM$9),'-RÅDATA_KVARTAL-'!$A$5:$DS$385,105,FALSE),"")</f>
        <v/>
      </c>
      <c r="FN76" s="156"/>
      <c r="FO76" s="156" t="str">
        <f>IF(VLOOKUP(CONCATENATE($FK$6," ",FO$9),'-RÅDATA_KVARTAL-'!$A$5:$DS$385,105,FALSE)&gt;0,VLOOKUP(CONCATENATE($FK$6," ",FO$9),'-RÅDATA_KVARTAL-'!$A$5:$DS$385,105,FALSE),"")</f>
        <v/>
      </c>
      <c r="FP76" s="156"/>
      <c r="FQ76" s="156" t="str">
        <f>IF(VLOOKUP(CONCATENATE($FK$6," ",FQ$9),'-RÅDATA_KVARTAL-'!$A$5:$DS$385,105,FALSE)&gt;0,VLOOKUP(CONCATENATE($FK$6," ",FQ$9),'-RÅDATA_KVARTAL-'!$A$5:$DS$385,105,FALSE),"")</f>
        <v/>
      </c>
      <c r="FR76" s="156"/>
      <c r="FS76" s="156" t="str">
        <f>IF(VLOOKUP(CONCATENATE($FK$6," ",FS$9),'-RÅDATA_KVARTAL-'!$A$5:$DS$385,105,FALSE)&gt;0,VLOOKUP(CONCATENATE($FK$6," ",FS$9),'-RÅDATA_KVARTAL-'!$A$5:$DS$385,105,FALSE),"")</f>
        <v/>
      </c>
      <c r="FT76" s="156"/>
      <c r="FU76" s="156" t="str">
        <f>IF(VLOOKUP(CONCATENATE($FK$6," ",FU$9),'-RÅDATA_KVARTAL-'!$A$5:$DS$385,105,FALSE)&gt;0,VLOOKUP(CONCATENATE($FK$6," ",FU$9),'-RÅDATA_KVARTAL-'!$A$5:$DS$385,105,FALSE),"")</f>
        <v/>
      </c>
      <c r="FV76" s="156"/>
      <c r="FW76" s="156" t="str">
        <f>IF(VLOOKUP(CONCATENATE($FK$6," ",FW$9),'-RÅDATA_KVARTAL-'!$A$5:$DS$385,105,FALSE)&gt;0,VLOOKUP(CONCATENATE($FK$6," ",FW$9),'-RÅDATA_KVARTAL-'!$A$5:$DS$385,105,FALSE),"")</f>
        <v/>
      </c>
      <c r="FX76" s="156"/>
      <c r="FY76" s="156" t="str">
        <f>IF(VLOOKUP(CONCATENATE($FK$6," ",FY$9),'-RÅDATA_KVARTAL-'!$A$5:$DS$385,105,FALSE)&gt;0,VLOOKUP(CONCATENATE($FK$6," ",FY$9),'-RÅDATA_KVARTAL-'!$A$5:$DS$385,105,FALSE),"")</f>
        <v/>
      </c>
      <c r="FZ76" s="156"/>
      <c r="GA76" s="156" t="str">
        <f>IF(VLOOKUP(CONCATENATE($FK$6," ",GA$9),'-RÅDATA_KVARTAL-'!$A$5:$DS$385,105,FALSE)&gt;0,VLOOKUP(CONCATENATE($FK$6," ",GA$9),'-RÅDATA_KVARTAL-'!$A$5:$DS$385,105,FALSE),"")</f>
        <v/>
      </c>
      <c r="GB76" s="156"/>
      <c r="GC76" s="156" t="str">
        <f>IF(VLOOKUP(CONCATENATE($FK$6," ",GC$9),'-RÅDATA_KVARTAL-'!$A$5:$DS$385,105,FALSE)&gt;0,VLOOKUP(CONCATENATE($FK$6," ",GC$9),'-RÅDATA_KVARTAL-'!$A$5:$DS$385,105,FALSE),"")</f>
        <v/>
      </c>
      <c r="GD76" s="156"/>
      <c r="GE76" s="156" t="str">
        <f>IF(VLOOKUP(CONCATENATE($FK$6," ",GE$9),'-RÅDATA_KVARTAL-'!$A$5:$DS$385,105,FALSE)&gt;0,VLOOKUP(CONCATENATE($FK$6," ",GE$9),'-RÅDATA_KVARTAL-'!$A$5:$DS$385,105,FALSE),"")</f>
        <v/>
      </c>
      <c r="GF76" s="156"/>
      <c r="GG76" s="156" t="str">
        <f>IF(VLOOKUP(CONCATENATE($FK$6," ",GG$9),'-RÅDATA_KVARTAL-'!$A$5:$DS$385,105,FALSE)&gt;0,VLOOKUP(CONCATENATE($FK$6," ",GG$9),'-RÅDATA_KVARTAL-'!$A$5:$DS$385,105,FALSE),"")</f>
        <v/>
      </c>
      <c r="GH76" s="156"/>
      <c r="GI76" s="156" t="str">
        <f>IF(VLOOKUP(CONCATENATE($FK$6," ",GI$9),'-RÅDATA_KVARTAL-'!$A$5:$DS$385,105,FALSE)&gt;0,VLOOKUP(CONCATENATE($FK$6," ",GI$9),'-RÅDATA_KVARTAL-'!$A$5:$DS$385,105,FALSE),"")</f>
        <v/>
      </c>
      <c r="GJ76" s="106"/>
      <c r="GK76" s="106"/>
      <c r="GL76" s="156" t="str">
        <f>IF(VLOOKUP(CONCATENATE($GL$6," ",GL$9),'-RÅDATA_KVARTAL-'!$A$5:$DS$385,105,FALSE)&gt;0,VLOOKUP(CONCATENATE($GL$6," ",GL$9),'-RÅDATA_KVARTAL-'!$A$5:$DS$385,105,FALSE),"")</f>
        <v/>
      </c>
      <c r="GM76" s="156"/>
      <c r="GN76" s="156" t="str">
        <f>IF(VLOOKUP(CONCATENATE($GL$6," ",GN$9),'-RÅDATA_KVARTAL-'!$A$5:$DS$385,105,FALSE)&gt;0,VLOOKUP(CONCATENATE($GL$6," ",GN$9),'-RÅDATA_KVARTAL-'!$A$5:$DS$385,105,FALSE),"")</f>
        <v/>
      </c>
      <c r="GO76" s="156"/>
      <c r="GP76" s="156" t="str">
        <f>IF(VLOOKUP(CONCATENATE($GL$6," ",GP$9),'-RÅDATA_KVARTAL-'!$A$5:$DS$385,105,FALSE)&gt;0,VLOOKUP(CONCATENATE($GL$6," ",GP$9),'-RÅDATA_KVARTAL-'!$A$5:$DS$385,105,FALSE),"")</f>
        <v/>
      </c>
      <c r="GQ76" s="156"/>
      <c r="GR76" s="156" t="str">
        <f>IF(VLOOKUP(CONCATENATE($GL$6," ",GR$9),'-RÅDATA_KVARTAL-'!$A$5:$DS$385,105,FALSE)&gt;0,VLOOKUP(CONCATENATE($GL$6," ",GR$9),'-RÅDATA_KVARTAL-'!$A$5:$DS$385,105,FALSE),"")</f>
        <v/>
      </c>
      <c r="GS76" s="156"/>
      <c r="GT76" s="156" t="str">
        <f>IF(VLOOKUP(CONCATENATE($GL$6," ",GT$9),'-RÅDATA_KVARTAL-'!$A$5:$DS$385,105,FALSE)&gt;0,VLOOKUP(CONCATENATE($GL$6," ",GT$9),'-RÅDATA_KVARTAL-'!$A$5:$DS$385,105,FALSE),"")</f>
        <v/>
      </c>
      <c r="GU76" s="156"/>
      <c r="GV76" s="156" t="str">
        <f>IF(VLOOKUP(CONCATENATE($GL$6," ",GV$9),'-RÅDATA_KVARTAL-'!$A$5:$DS$385,105,FALSE)&gt;0,VLOOKUP(CONCATENATE($GL$6," ",GV$9),'-RÅDATA_KVARTAL-'!$A$5:$DS$385,105,FALSE),"")</f>
        <v/>
      </c>
      <c r="GW76" s="156"/>
      <c r="GX76" s="156" t="str">
        <f>IF(VLOOKUP(CONCATENATE($GL$6," ",GX$9),'-RÅDATA_KVARTAL-'!$A$5:$DS$385,105,FALSE)&gt;0,VLOOKUP(CONCATENATE($GL$6," ",GX$9),'-RÅDATA_KVARTAL-'!$A$5:$DS$385,105,FALSE),"")</f>
        <v/>
      </c>
      <c r="GY76" s="156"/>
      <c r="GZ76" s="156" t="str">
        <f>IF(VLOOKUP(CONCATENATE($GL$6," ",GZ$9),'-RÅDATA_KVARTAL-'!$A$5:$DS$385,105,FALSE)&gt;0,VLOOKUP(CONCATENATE($GL$6," ",GZ$9),'-RÅDATA_KVARTAL-'!$A$5:$DS$385,105,FALSE),"")</f>
        <v/>
      </c>
      <c r="HA76" s="156"/>
      <c r="HB76" s="156" t="str">
        <f>IF(VLOOKUP(CONCATENATE($GL$6," ",HB$9),'-RÅDATA_KVARTAL-'!$A$5:$DS$385,105,FALSE)&gt;0,VLOOKUP(CONCATENATE($GL$6," ",HB$9),'-RÅDATA_KVARTAL-'!$A$5:$DS$385,105,FALSE),"")</f>
        <v/>
      </c>
      <c r="HC76" s="156"/>
      <c r="HD76" s="156" t="str">
        <f>IF(VLOOKUP(CONCATENATE($GL$6," ",HD$9),'-RÅDATA_KVARTAL-'!$A$5:$DS$385,105,FALSE)&gt;0,VLOOKUP(CONCATENATE($GL$6," ",HD$9),'-RÅDATA_KVARTAL-'!$A$5:$DS$385,105,FALSE),"")</f>
        <v/>
      </c>
      <c r="HE76" s="156"/>
      <c r="HF76" s="156" t="str">
        <f>IF(VLOOKUP(CONCATENATE($GL$6," ",HF$9),'-RÅDATA_KVARTAL-'!$A$5:$DS$385,105,FALSE)&gt;0,VLOOKUP(CONCATENATE($GL$6," ",HF$9),'-RÅDATA_KVARTAL-'!$A$5:$DS$385,105,FALSE),"")</f>
        <v/>
      </c>
      <c r="HG76" s="156"/>
      <c r="HH76" s="156" t="str">
        <f>IF(VLOOKUP(CONCATENATE($GL$6," ",HH$9),'-RÅDATA_KVARTAL-'!$A$5:$DS$385,105,FALSE)&gt;0,VLOOKUP(CONCATENATE($GL$6," ",HH$9),'-RÅDATA_KVARTAL-'!$A$5:$DS$385,105,FALSE),"")</f>
        <v/>
      </c>
      <c r="HI76" s="156"/>
      <c r="HJ76" s="156" t="str">
        <f>IF(VLOOKUP(CONCATENATE($GL$6," ",HJ$9),'-RÅDATA_KVARTAL-'!$A$5:$DS$385,105,FALSE)&gt;0,VLOOKUP(CONCATENATE($GL$6," ",HJ$9),'-RÅDATA_KVARTAL-'!$A$5:$DS$385,105,FALSE),"")</f>
        <v/>
      </c>
      <c r="HK76" s="106"/>
      <c r="HL76" s="106"/>
      <c r="HM76" s="92" t="s">
        <v>361</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365</v>
      </c>
      <c r="E79" s="37">
        <f>IF(VLOOKUP(CONCATENATE($E$6," ",E$9),'-RÅDATA_KVARTAL-'!$A$5:$DS$385,109,FALSE)&gt;0,VLOOKUP(CONCATENATE($E$6," ",E$9),'-RÅDATA_KVARTAL-'!$A$5:$DS$385,109,FALSE),"")</f>
        <v>1125</v>
      </c>
      <c r="F79" s="37"/>
      <c r="G79" s="37">
        <f>IF(VLOOKUP(CONCATENATE($E$6," ",G$9),'-RÅDATA_KVARTAL-'!$A$5:$DS$385,109,FALSE)&gt;0,VLOOKUP(CONCATENATE($E$6," ",G$9),'-RÅDATA_KVARTAL-'!$A$5:$DS$385,109,FALSE),"")</f>
        <v>869</v>
      </c>
      <c r="H79" s="37"/>
      <c r="I79" s="37">
        <f>IF(VLOOKUP(CONCATENATE($E$6," ",I$9),'-RÅDATA_KVARTAL-'!$A$5:$DS$385,109,FALSE)&gt;0,VLOOKUP(CONCATENATE($E$6," ",I$9),'-RÅDATA_KVARTAL-'!$A$5:$DS$385,109,FALSE),"")</f>
        <v>749</v>
      </c>
      <c r="J79" s="37"/>
      <c r="K79" s="37">
        <f>IF(VLOOKUP(CONCATENATE($E$6," ",K$9),'-RÅDATA_KVARTAL-'!$A$5:$DS$385,109,FALSE)&gt;0,VLOOKUP(CONCATENATE($E$6," ",K$9),'-RÅDATA_KVARTAL-'!$A$5:$DS$385,109,FALSE),"")</f>
        <v>819</v>
      </c>
      <c r="L79" s="37"/>
      <c r="M79" s="37">
        <f>IF(VLOOKUP(CONCATENATE($E$6," ",M$9),'-RÅDATA_KVARTAL-'!$A$5:$DS$385,109,FALSE)&gt;0,VLOOKUP(CONCATENATE($E$6," ",M$9),'-RÅDATA_KVARTAL-'!$A$5:$DS$385,109,FALSE),"")</f>
        <v>809</v>
      </c>
      <c r="N79" s="37"/>
      <c r="O79" s="37">
        <f>IF(VLOOKUP(CONCATENATE($E$6," ",O$9),'-RÅDATA_KVARTAL-'!$A$5:$DS$385,109,FALSE)&gt;0,VLOOKUP(CONCATENATE($E$6," ",O$9),'-RÅDATA_KVARTAL-'!$A$5:$DS$385,109,FALSE),"")</f>
        <v>765</v>
      </c>
      <c r="P79" s="37"/>
      <c r="Q79" s="37">
        <f>IF(VLOOKUP(CONCATENATE($E$6," ",Q$9),'-RÅDATA_KVARTAL-'!$A$5:$DS$385,109,FALSE)&gt;0,VLOOKUP(CONCATENATE($E$6," ",Q$9),'-RÅDATA_KVARTAL-'!$A$5:$DS$385,109,FALSE),"")</f>
        <v>669</v>
      </c>
      <c r="R79" s="37"/>
      <c r="S79" s="37">
        <f>IF(VLOOKUP(CONCATENATE($E$6," ",S$9),'-RÅDATA_KVARTAL-'!$A$5:$DS$385,109,FALSE)&gt;0,VLOOKUP(CONCATENATE($E$6," ",S$9),'-RÅDATA_KVARTAL-'!$A$5:$DS$385,109,FALSE),"")</f>
        <v>789</v>
      </c>
      <c r="T79" s="37"/>
      <c r="U79" s="37">
        <f>IF(VLOOKUP(CONCATENATE($E$6," ",U$9),'-RÅDATA_KVARTAL-'!$A$5:$DS$385,109,FALSE)&gt;0,VLOOKUP(CONCATENATE($E$6," ",U$9),'-RÅDATA_KVARTAL-'!$A$5:$DS$385,109,FALSE),"")</f>
        <v>745</v>
      </c>
      <c r="V79" s="37"/>
      <c r="W79" s="37">
        <f>IF(VLOOKUP(CONCATENATE($E$6," ",W$9),'-RÅDATA_KVARTAL-'!$A$5:$DS$385,109,FALSE)&gt;0,VLOOKUP(CONCATENATE($E$6," ",W$9),'-RÅDATA_KVARTAL-'!$A$5:$DS$385,109,FALSE),"")</f>
        <v>1236</v>
      </c>
      <c r="X79" s="37"/>
      <c r="Y79" s="37">
        <f>IF(VLOOKUP(CONCATENATE($E$6," ",Y$9),'-RÅDATA_KVARTAL-'!$A$5:$DS$385,109,FALSE)&gt;0,VLOOKUP(CONCATENATE($E$6," ",Y$9),'-RÅDATA_KVARTAL-'!$A$5:$DS$385,109,FALSE),"")</f>
        <v>708</v>
      </c>
      <c r="Z79" s="37"/>
      <c r="AA79" s="37">
        <f>IF(VLOOKUP(CONCATENATE($E$6," ",AA$9),'-RÅDATA_KVARTAL-'!$A$5:$DS$385,109,FALSE)&gt;0,VLOOKUP(CONCATENATE($E$6," ",AA$9),'-RÅDATA_KVARTAL-'!$A$5:$DS$385,109,FALSE),"")</f>
        <v>859</v>
      </c>
      <c r="AB79" s="37"/>
      <c r="AC79" s="37">
        <f>IF(VLOOKUP(CONCATENATE($E$6," ",AC$9),'-RÅDATA_KVARTAL-'!$A$5:$DS$385,109,FALSE)&gt;0,VLOOKUP(CONCATENATE($E$6," ",AC$9),'-RÅDATA_KVARTAL-'!$A$5:$DS$385,109,FALSE),"")</f>
        <v>10142</v>
      </c>
      <c r="AD79" s="147"/>
      <c r="AE79" s="146"/>
      <c r="AF79" s="37">
        <f>IF(VLOOKUP(CONCATENATE($AF$6," ",AF$9),'-RÅDATA_KVARTAL-'!$A$5:$DS$385,109,FALSE)&gt;0,VLOOKUP(CONCATENATE($AF$6," ",AF$9),'-RÅDATA_KVARTAL-'!$A$5:$DS$385,109,FALSE),"")</f>
        <v>1151</v>
      </c>
      <c r="AG79" s="37"/>
      <c r="AH79" s="37">
        <f>IF(VLOOKUP(CONCATENATE($AF$6," ",AH$9),'-RÅDATA_KVARTAL-'!$A$5:$DS$385,109,FALSE)&gt;0,VLOOKUP(CONCATENATE($AF$6," ",AH$9),'-RÅDATA_KVARTAL-'!$A$5:$DS$385,109,FALSE),"")</f>
        <v>667</v>
      </c>
      <c r="AI79" s="37"/>
      <c r="AJ79" s="37">
        <f>IF(VLOOKUP(CONCATENATE($AF$6," ",AJ$9),'-RÅDATA_KVARTAL-'!$A$5:$DS$385,109,FALSE)&gt;0,VLOOKUP(CONCATENATE($AF$6," ",AJ$9),'-RÅDATA_KVARTAL-'!$A$5:$DS$385,109,FALSE),"")</f>
        <v>727</v>
      </c>
      <c r="AK79" s="37"/>
      <c r="AL79" s="37">
        <f>IF(VLOOKUP(CONCATENATE($AF$6," ",AL$9),'-RÅDATA_KVARTAL-'!$A$5:$DS$385,109,FALSE)&gt;0,VLOOKUP(CONCATENATE($AF$6," ",AL$9),'-RÅDATA_KVARTAL-'!$A$5:$DS$385,109,FALSE),"")</f>
        <v>728</v>
      </c>
      <c r="AM79" s="37"/>
      <c r="AN79" s="37">
        <f>IF(VLOOKUP(CONCATENATE($AF$6," ",AN$9),'-RÅDATA_KVARTAL-'!$A$5:$DS$385,109,FALSE)&gt;0,VLOOKUP(CONCATENATE($AF$6," ",AN$9),'-RÅDATA_KVARTAL-'!$A$5:$DS$385,109,FALSE),"")</f>
        <v>1294</v>
      </c>
      <c r="AO79" s="37"/>
      <c r="AP79" s="37">
        <f>IF(VLOOKUP(CONCATENATE($AF$6," ",AP$9),'-RÅDATA_KVARTAL-'!$A$5:$DS$385,109,FALSE)&gt;0,VLOOKUP(CONCATENATE($AF$6," ",AP$9),'-RÅDATA_KVARTAL-'!$A$5:$DS$385,109,FALSE),"")</f>
        <v>1215</v>
      </c>
      <c r="AQ79" s="37"/>
      <c r="AR79" s="37">
        <f>IF(VLOOKUP(CONCATENATE($AF$6," ",AR$9),'-RÅDATA_KVARTAL-'!$A$5:$DS$385,109,FALSE)&gt;0,VLOOKUP(CONCATENATE($AF$6," ",AR$9),'-RÅDATA_KVARTAL-'!$A$5:$DS$385,109,FALSE),"")</f>
        <v>1155</v>
      </c>
      <c r="AS79" s="37"/>
      <c r="AT79" s="37">
        <f>IF(VLOOKUP(CONCATENATE($AF$6," ",AT$9),'-RÅDATA_KVARTAL-'!$A$5:$DS$385,109,FALSE)&gt;0,VLOOKUP(CONCATENATE($AF$6," ",AT$9),'-RÅDATA_KVARTAL-'!$A$5:$DS$385,109,FALSE),"")</f>
        <v>1293</v>
      </c>
      <c r="AU79" s="37"/>
      <c r="AV79" s="37">
        <f>IF(VLOOKUP(CONCATENATE($AF$6," ",AV$9),'-RÅDATA_KVARTAL-'!$A$5:$DS$385,109,FALSE)&gt;0,VLOOKUP(CONCATENATE($AF$6," ",AV$9),'-RÅDATA_KVARTAL-'!$A$5:$DS$385,109,FALSE),"")</f>
        <v>1053</v>
      </c>
      <c r="AW79" s="37"/>
      <c r="AX79" s="37">
        <f>IF(VLOOKUP(CONCATENATE($AF$6," ",AX$9),'-RÅDATA_KVARTAL-'!$A$5:$DS$385,109,FALSE)&gt;0,VLOOKUP(CONCATENATE($AF$6," ",AX$9),'-RÅDATA_KVARTAL-'!$A$5:$DS$385,109,FALSE),"")</f>
        <v>873</v>
      </c>
      <c r="AY79" s="37"/>
      <c r="AZ79" s="37">
        <f>IF(VLOOKUP(CONCATENATE($AF$6," ",AZ$9),'-RÅDATA_KVARTAL-'!$A$5:$DS$385,109,FALSE)&gt;0,VLOOKUP(CONCATENATE($AF$6," ",AZ$9),'-RÅDATA_KVARTAL-'!$A$5:$DS$385,109,FALSE),"")</f>
        <v>1008</v>
      </c>
      <c r="BA79" s="37"/>
      <c r="BB79" s="37">
        <f>IF(VLOOKUP(CONCATENATE($AF$6," ",BB$9),'-RÅDATA_KVARTAL-'!$A$5:$DS$385,109,FALSE)&gt;0,VLOOKUP(CONCATENATE($AF$6," ",BB$9),'-RÅDATA_KVARTAL-'!$A$5:$DS$385,109,FALSE),"")</f>
        <v>826</v>
      </c>
      <c r="BC79" s="37"/>
      <c r="BD79" s="37">
        <f>IF(VLOOKUP(CONCATENATE($AF$6," ",BD$9),'-RÅDATA_KVARTAL-'!$A$5:$DS$385,109,FALSE)&gt;0,VLOOKUP(CONCATENATE($AF$6," ",BD$9),'-RÅDATA_KVARTAL-'!$A$5:$DS$385,109,FALSE),"")</f>
        <v>11990</v>
      </c>
      <c r="BE79" s="147"/>
      <c r="BF79" s="146"/>
      <c r="BG79" s="37">
        <f>IF(VLOOKUP(CONCATENATE($BG$6," ",BG$9),'-RÅDATA_KVARTAL-'!$A$5:$DS$385,109,FALSE)&gt;0,VLOOKUP(CONCATENATE($BG$6," ",BG$9),'-RÅDATA_KVARTAL-'!$A$5:$DS$385,109,FALSE),"")</f>
        <v>964</v>
      </c>
      <c r="BH79" s="37"/>
      <c r="BI79" s="37">
        <f>IF(VLOOKUP(CONCATENATE($BG$6," ",BI$9),'-RÅDATA_KVARTAL-'!$A$5:$DS$385,109,FALSE)&gt;0,VLOOKUP(CONCATENATE($BG$6," ",BI$9),'-RÅDATA_KVARTAL-'!$A$5:$DS$385,109,FALSE),"")</f>
        <v>945</v>
      </c>
      <c r="BJ79" s="37"/>
      <c r="BK79" s="37">
        <f>IF(VLOOKUP(CONCATENATE($BG$6," ",BK$9),'-RÅDATA_KVARTAL-'!$A$5:$DS$385,109,FALSE)&gt;0,VLOOKUP(CONCATENATE($BG$6," ",BK$9),'-RÅDATA_KVARTAL-'!$A$5:$DS$385,109,FALSE),"")</f>
        <v>1130</v>
      </c>
      <c r="BL79" s="37"/>
      <c r="BM79" s="37">
        <f>IF(VLOOKUP(CONCATENATE($BG$6," ",BM$9),'-RÅDATA_KVARTAL-'!$A$5:$DS$385,109,FALSE)&gt;0,VLOOKUP(CONCATENATE($BG$6," ",BM$9),'-RÅDATA_KVARTAL-'!$A$5:$DS$385,109,FALSE),"")</f>
        <v>1004</v>
      </c>
      <c r="BN79" s="37"/>
      <c r="BO79" s="37">
        <f>IF(VLOOKUP(CONCATENATE($BG$6," ",BO$9),'-RÅDATA_KVARTAL-'!$A$5:$DS$385,109,FALSE)&gt;0,VLOOKUP(CONCATENATE($BG$6," ",BO$9),'-RÅDATA_KVARTAL-'!$A$5:$DS$385,109,FALSE),"")</f>
        <v>781</v>
      </c>
      <c r="BP79" s="37"/>
      <c r="BQ79" s="37">
        <f>IF(VLOOKUP(CONCATENATE($BG$6," ",BQ$9),'-RÅDATA_KVARTAL-'!$A$5:$DS$385,109,FALSE)&gt;0,VLOOKUP(CONCATENATE($BG$6," ",BQ$9),'-RÅDATA_KVARTAL-'!$A$5:$DS$385,109,FALSE),"")</f>
        <v>857</v>
      </c>
      <c r="BR79" s="37"/>
      <c r="BS79" s="37">
        <f>IF(VLOOKUP(CONCATENATE($BG$6," ",BS$9),'-RÅDATA_KVARTAL-'!$A$5:$DS$385,109,FALSE)&gt;0,VLOOKUP(CONCATENATE($BG$6," ",BS$9),'-RÅDATA_KVARTAL-'!$A$5:$DS$385,109,FALSE),"")</f>
        <v>908</v>
      </c>
      <c r="BT79" s="37"/>
      <c r="BU79" s="37">
        <f>IF(VLOOKUP(CONCATENATE($BG$6," ",BU$9),'-RÅDATA_KVARTAL-'!$A$5:$DS$385,109,FALSE)&gt;0,VLOOKUP(CONCATENATE($BG$6," ",BU$9),'-RÅDATA_KVARTAL-'!$A$5:$DS$385,109,FALSE),"")</f>
        <v>1178</v>
      </c>
      <c r="BV79" s="37"/>
      <c r="BW79" s="37">
        <f>IF(VLOOKUP(CONCATENATE($BG$6," ",BW$9),'-RÅDATA_KVARTAL-'!$A$5:$DS$385,109,FALSE)&gt;0,VLOOKUP(CONCATENATE($BG$6," ",BW$9),'-RÅDATA_KVARTAL-'!$A$5:$DS$385,109,FALSE),"")</f>
        <v>901</v>
      </c>
      <c r="BX79" s="37"/>
      <c r="BY79" s="37">
        <f>IF(VLOOKUP(CONCATENATE($BG$6," ",BY$9),'-RÅDATA_KVARTAL-'!$A$5:$DS$385,109,FALSE)&gt;0,VLOOKUP(CONCATENATE($BG$6," ",BY$9),'-RÅDATA_KVARTAL-'!$A$5:$DS$385,109,FALSE),"")</f>
        <v>912</v>
      </c>
      <c r="BZ79" s="37"/>
      <c r="CA79" s="37">
        <f>IF(VLOOKUP(CONCATENATE($BG$6," ",CA$9),'-RÅDATA_KVARTAL-'!$A$5:$DS$385,109,FALSE)&gt;0,VLOOKUP(CONCATENATE($BG$6," ",CA$9),'-RÅDATA_KVARTAL-'!$A$5:$DS$385,109,FALSE),"")</f>
        <v>1158</v>
      </c>
      <c r="CB79" s="37"/>
      <c r="CC79" s="37">
        <f>IF(VLOOKUP(CONCATENATE($BG$6," ",CC$9),'-RÅDATA_KVARTAL-'!$A$5:$DS$385,109,FALSE)&gt;0,VLOOKUP(CONCATENATE($BG$6," ",CC$9),'-RÅDATA_KVARTAL-'!$A$5:$DS$385,109,FALSE),"")</f>
        <v>838</v>
      </c>
      <c r="CD79" s="37"/>
      <c r="CE79" s="37">
        <f>IF(VLOOKUP(CONCATENATE($BG$6," ",CE$9),'-RÅDATA_KVARTAL-'!$A$5:$DS$385,109,FALSE)&gt;0,VLOOKUP(CONCATENATE($BG$6," ",CE$9),'-RÅDATA_KVARTAL-'!$A$5:$DS$385,109,FALSE),"")</f>
        <v>11576</v>
      </c>
      <c r="CF79" s="147"/>
      <c r="CG79" s="146"/>
      <c r="CH79" s="37">
        <f>IF(VLOOKUP(CONCATENATE($CH$6," ",CH$9),'-RÅDATA_KVARTAL-'!$A$5:$DS$385,109,FALSE)&gt;0,VLOOKUP(CONCATENATE($CH$6," ",CH$9),'-RÅDATA_KVARTAL-'!$A$5:$DS$385,109,FALSE),"")</f>
        <v>1179</v>
      </c>
      <c r="CI79" s="37"/>
      <c r="CJ79" s="37">
        <f>IF(VLOOKUP(CONCATENATE($CH$6," ",CJ$9),'-RÅDATA_KVARTAL-'!$A$5:$DS$385,109,FALSE)&gt;0,VLOOKUP(CONCATENATE($CH$6," ",CJ$9),'-RÅDATA_KVARTAL-'!$A$5:$DS$385,109,FALSE),"")</f>
        <v>786</v>
      </c>
      <c r="CK79" s="37"/>
      <c r="CL79" s="37">
        <f>IF(VLOOKUP(CONCATENATE($CH$6," ",CL$9),'-RÅDATA_KVARTAL-'!$A$5:$DS$385,109,FALSE)&gt;0,VLOOKUP(CONCATENATE($CH$6," ",CL$9),'-RÅDATA_KVARTAL-'!$A$5:$DS$385,109,FALSE),"")</f>
        <v>937</v>
      </c>
      <c r="CM79" s="37"/>
      <c r="CN79" s="37">
        <f>IF(VLOOKUP(CONCATENATE($CH$6," ",CN$9),'-RÅDATA_KVARTAL-'!$A$5:$DS$385,109,FALSE)&gt;0,VLOOKUP(CONCATENATE($CH$6," ",CN$9),'-RÅDATA_KVARTAL-'!$A$5:$DS$385,109,FALSE),"")</f>
        <v>840</v>
      </c>
      <c r="CO79" s="37"/>
      <c r="CP79" s="37">
        <f>IF(VLOOKUP(CONCATENATE($CH$6," ",CP$9),'-RÅDATA_KVARTAL-'!$A$5:$DS$385,109,FALSE)&gt;0,VLOOKUP(CONCATENATE($CH$6," ",CP$9),'-RÅDATA_KVARTAL-'!$A$5:$DS$385,109,FALSE),"")</f>
        <v>834</v>
      </c>
      <c r="CQ79" s="37"/>
      <c r="CR79" s="37">
        <f>IF(VLOOKUP(CONCATENATE($CH$6," ",CR$9),'-RÅDATA_KVARTAL-'!$A$5:$DS$385,109,FALSE)&gt;0,VLOOKUP(CONCATENATE($CH$6," ",CR$9),'-RÅDATA_KVARTAL-'!$A$5:$DS$385,109,FALSE),"")</f>
        <v>1055</v>
      </c>
      <c r="CS79" s="37"/>
      <c r="CT79" s="37">
        <f>IF(VLOOKUP(CONCATENATE($CH$6," ",CT$9),'-RÅDATA_KVARTAL-'!$A$5:$DS$385,109,FALSE)&gt;0,VLOOKUP(CONCATENATE($CH$6," ",CT$9),'-RÅDATA_KVARTAL-'!$A$5:$DS$385,109,FALSE),"")</f>
        <v>647</v>
      </c>
      <c r="CU79" s="37"/>
      <c r="CV79" s="37">
        <f>IF(VLOOKUP(CONCATENATE($CH$6," ",CV$9),'-RÅDATA_KVARTAL-'!$A$5:$DS$385,109,FALSE)&gt;0,VLOOKUP(CONCATENATE($CH$6," ",CV$9),'-RÅDATA_KVARTAL-'!$A$5:$DS$385,109,FALSE),"")</f>
        <v>712</v>
      </c>
      <c r="CW79" s="37"/>
      <c r="CX79" s="37">
        <f>IF(VLOOKUP(CONCATENATE($CH$6," ",CX$9),'-RÅDATA_KVARTAL-'!$A$5:$DS$385,109,FALSE)&gt;0,VLOOKUP(CONCATENATE($CH$6," ",CX$9),'-RÅDATA_KVARTAL-'!$A$5:$DS$385,109,FALSE),"")</f>
        <v>895</v>
      </c>
      <c r="CY79" s="37"/>
      <c r="CZ79" s="37">
        <f>IF(VLOOKUP(CONCATENATE($CH$6," ",CZ$9),'-RÅDATA_KVARTAL-'!$A$5:$DS$385,109,FALSE)&gt;0,VLOOKUP(CONCATENATE($CH$6," ",CZ$9),'-RÅDATA_KVARTAL-'!$A$5:$DS$385,109,FALSE),"")</f>
        <v>944</v>
      </c>
      <c r="DA79" s="37"/>
      <c r="DB79" s="37">
        <f>IF(VLOOKUP(CONCATENATE($CH$6," ",DB$9),'-RÅDATA_KVARTAL-'!$A$5:$DS$385,109,FALSE)&gt;0,VLOOKUP(CONCATENATE($CH$6," ",DB$9),'-RÅDATA_KVARTAL-'!$A$5:$DS$385,109,FALSE),"")</f>
        <v>1504</v>
      </c>
      <c r="DC79" s="37"/>
      <c r="DD79" s="37">
        <f>IF(VLOOKUP(CONCATENATE($CH$6," ",DD$9),'-RÅDATA_KVARTAL-'!$A$5:$DS$385,109,FALSE)&gt;0,VLOOKUP(CONCATENATE($CH$6," ",DD$9),'-RÅDATA_KVARTAL-'!$A$5:$DS$385,109,FALSE),"")</f>
        <v>1001</v>
      </c>
      <c r="DE79" s="37"/>
      <c r="DF79" s="37">
        <f>IF(VLOOKUP(CONCATENATE($CH$6," ",DF$9),'-RÅDATA_KVARTAL-'!$A$5:$DS$385,109,FALSE)&gt;0,VLOOKUP(CONCATENATE($CH$6," ",DF$9),'-RÅDATA_KVARTAL-'!$A$5:$DS$385,109,FALSE),"")</f>
        <v>11334</v>
      </c>
      <c r="DG79" s="147"/>
      <c r="DH79" s="146"/>
      <c r="DI79" s="37">
        <f>IF(VLOOKUP(CONCATENATE($DI$6," ",DI$9),'-RÅDATA_KVARTAL-'!$A$5:$DS$385,109,FALSE)&gt;0,VLOOKUP(CONCATENATE($DI$6," ",DI$9),'-RÅDATA_KVARTAL-'!$A$5:$DS$385,109,FALSE),"")</f>
        <v>923</v>
      </c>
      <c r="DJ79" s="37"/>
      <c r="DK79" s="37">
        <f>IF(VLOOKUP(CONCATENATE($DI$6," ",DK$9),'-RÅDATA_KVARTAL-'!$A$5:$DS$385,109,FALSE)&gt;0,VLOOKUP(CONCATENATE($DI$6," ",DK$9),'-RÅDATA_KVARTAL-'!$A$5:$DS$385,109,FALSE),"")</f>
        <v>867</v>
      </c>
      <c r="DL79" s="37"/>
      <c r="DM79" s="37">
        <f>IF(VLOOKUP(CONCATENATE($DI$6," ",DM$9),'-RÅDATA_KVARTAL-'!$A$5:$DS$385,109,FALSE)&gt;0,VLOOKUP(CONCATENATE($DI$6," ",DM$9),'-RÅDATA_KVARTAL-'!$A$5:$DS$385,109,FALSE),"")</f>
        <v>872</v>
      </c>
      <c r="DN79" s="37"/>
      <c r="DO79" s="37">
        <f>IF(VLOOKUP(CONCATENATE($DI$6," ",DO$9),'-RÅDATA_KVARTAL-'!$A$5:$DS$385,109,FALSE)&gt;0,VLOOKUP(CONCATENATE($DI$6," ",DO$9),'-RÅDATA_KVARTAL-'!$A$5:$DS$385,109,FALSE),"")</f>
        <v>1235</v>
      </c>
      <c r="DP79" s="37"/>
      <c r="DQ79" s="37">
        <f>IF(VLOOKUP(CONCATENATE($DI$6," ",DQ$9),'-RÅDATA_KVARTAL-'!$A$5:$DS$385,109,FALSE)&gt;0,VLOOKUP(CONCATENATE($DI$6," ",DQ$9),'-RÅDATA_KVARTAL-'!$A$5:$DS$385,109,FALSE),"")</f>
        <v>1275</v>
      </c>
      <c r="DR79" s="37"/>
      <c r="DS79" s="37">
        <f>IF(VLOOKUP(CONCATENATE($DI$6," ",DS$9),'-RÅDATA_KVARTAL-'!$A$5:$DS$385,109,FALSE)&gt;0,VLOOKUP(CONCATENATE($DI$6," ",DS$9),'-RÅDATA_KVARTAL-'!$A$5:$DS$385,109,FALSE),"")</f>
        <v>1072</v>
      </c>
      <c r="DT79" s="37"/>
      <c r="DU79" s="37" t="str">
        <f>IF(VLOOKUP(CONCATENATE($DI$6," ",DU$9),'-RÅDATA_KVARTAL-'!$A$5:$DS$385,109,FALSE)&gt;0,VLOOKUP(CONCATENATE($DI$6," ",DU$9),'-RÅDATA_KVARTAL-'!$A$5:$DS$385,109,FALSE),"")</f>
        <v/>
      </c>
      <c r="DV79" s="37"/>
      <c r="DW79" s="37" t="str">
        <f>IF(VLOOKUP(CONCATENATE($DI$6," ",DW$9),'-RÅDATA_KVARTAL-'!$A$5:$DS$385,109,FALSE)&gt;0,VLOOKUP(CONCATENATE($DI$6," ",DW$9),'-RÅDATA_KVARTAL-'!$A$5:$DS$385,109,FALSE),"")</f>
        <v/>
      </c>
      <c r="DX79" s="37"/>
      <c r="DY79" s="37" t="str">
        <f>IF(VLOOKUP(CONCATENATE($DI$6," ",DY$9),'-RÅDATA_KVARTAL-'!$A$5:$DS$385,109,FALSE)&gt;0,VLOOKUP(CONCATENATE($DI$6," ",DY$9),'-RÅDATA_KVARTAL-'!$A$5:$DS$385,109,FALSE),"")</f>
        <v/>
      </c>
      <c r="DZ79" s="37"/>
      <c r="EA79" s="37" t="str">
        <f>IF(VLOOKUP(CONCATENATE($DI$6," ",EA$9),'-RÅDATA_KVARTAL-'!$A$5:$DS$385,109,FALSE)&gt;0,VLOOKUP(CONCATENATE($DI$6," ",EA$9),'-RÅDATA_KVARTAL-'!$A$5:$DS$385,109,FALSE),"")</f>
        <v/>
      </c>
      <c r="EB79" s="37"/>
      <c r="EC79" s="37" t="str">
        <f>IF(VLOOKUP(CONCATENATE($DI$6," ",EC$9),'-RÅDATA_KVARTAL-'!$A$5:$DS$385,109,FALSE)&gt;0,VLOOKUP(CONCATENATE($DI$6," ",EC$9),'-RÅDATA_KVARTAL-'!$A$5:$DS$385,109,FALSE),"")</f>
        <v/>
      </c>
      <c r="ED79" s="37"/>
      <c r="EE79" s="37" t="str">
        <f>IF(VLOOKUP(CONCATENATE($DI$6," ",EE$9),'-RÅDATA_KVARTAL-'!$A$5:$DS$385,109,FALSE)&gt;0,VLOOKUP(CONCATENATE($DI$6," ",EE$9),'-RÅDATA_KVARTAL-'!$A$5:$DS$385,109,FALSE),"")</f>
        <v/>
      </c>
      <c r="EF79" s="37"/>
      <c r="EG79" s="37">
        <f>IF(VLOOKUP(CONCATENATE($DI$6," ",EG$9),'-RÅDATA_KVARTAL-'!$A$5:$DS$385,109,FALSE)&gt;0,VLOOKUP(CONCATENATE($DI$6," ",EG$9),'-RÅDATA_KVARTAL-'!$A$5:$DS$385,109,FALSE),"")</f>
        <v>6244</v>
      </c>
      <c r="EH79" s="147"/>
      <c r="EI79" s="146"/>
      <c r="EJ79" s="37" t="str">
        <f>IF(VLOOKUP(CONCATENATE($EJ$6," ",EJ$9),'-RÅDATA_KVARTAL-'!$A$5:$DS$385,109,FALSE)&gt;0,VLOOKUP(CONCATENATE($EJ$6," ",EJ$9),'-RÅDATA_KVARTAL-'!$A$5:$DS$385,109,FALSE),"")</f>
        <v/>
      </c>
      <c r="EK79" s="37"/>
      <c r="EL79" s="37" t="str">
        <f>IF(VLOOKUP(CONCATENATE($EJ$6," ",EL$9),'-RÅDATA_KVARTAL-'!$A$5:$DS$385,109,FALSE)&gt;0,VLOOKUP(CONCATENATE($EJ$6," ",EL$9),'-RÅDATA_KVARTAL-'!$A$5:$DS$385,109,FALSE),"")</f>
        <v/>
      </c>
      <c r="EM79" s="37"/>
      <c r="EN79" s="37" t="str">
        <f>IF(VLOOKUP(CONCATENATE($EJ$6," ",EN$9),'-RÅDATA_KVARTAL-'!$A$5:$DS$385,109,FALSE)&gt;0,VLOOKUP(CONCATENATE($EJ$6," ",EN$9),'-RÅDATA_KVARTAL-'!$A$5:$DS$385,109,FALSE),"")</f>
        <v/>
      </c>
      <c r="EO79" s="37"/>
      <c r="EP79" s="37" t="str">
        <f>IF(VLOOKUP(CONCATENATE($EJ$6," ",EP$9),'-RÅDATA_KVARTAL-'!$A$5:$DS$385,109,FALSE)&gt;0,VLOOKUP(CONCATENATE($EJ$6," ",EP$9),'-RÅDATA_KVARTAL-'!$A$5:$DS$385,109,FALSE),"")</f>
        <v/>
      </c>
      <c r="EQ79" s="37"/>
      <c r="ER79" s="37" t="str">
        <f>IF(VLOOKUP(CONCATENATE($EJ$6," ",ER$9),'-RÅDATA_KVARTAL-'!$A$5:$DS$385,109,FALSE)&gt;0,VLOOKUP(CONCATENATE($EJ$6," ",ER$9),'-RÅDATA_KVARTAL-'!$A$5:$DS$385,109,FALSE),"")</f>
        <v/>
      </c>
      <c r="ES79" s="37"/>
      <c r="ET79" s="37" t="str">
        <f>IF(VLOOKUP(CONCATENATE($EJ$6," ",ET$9),'-RÅDATA_KVARTAL-'!$A$5:$DS$385,109,FALSE)&gt;0,VLOOKUP(CONCATENATE($EJ$6," ",ET$9),'-RÅDATA_KVARTAL-'!$A$5:$DS$385,109,FALSE),"")</f>
        <v/>
      </c>
      <c r="EU79" s="37"/>
      <c r="EV79" s="37" t="str">
        <f>IF(VLOOKUP(CONCATENATE($EJ$6," ",EV$9),'-RÅDATA_KVARTAL-'!$A$5:$DS$385,109,FALSE)&gt;0,VLOOKUP(CONCATENATE($EJ$6," ",EV$9),'-RÅDATA_KVARTAL-'!$A$5:$DS$385,109,FALSE),"")</f>
        <v/>
      </c>
      <c r="EW79" s="37"/>
      <c r="EX79" s="37" t="str">
        <f>IF(VLOOKUP(CONCATENATE($EJ$6," ",EX$9),'-RÅDATA_KVARTAL-'!$A$5:$DS$385,109,FALSE)&gt;0,VLOOKUP(CONCATENATE($EJ$6," ",EX$9),'-RÅDATA_KVARTAL-'!$A$5:$DS$385,109,FALSE),"")</f>
        <v/>
      </c>
      <c r="EY79" s="37"/>
      <c r="EZ79" s="37" t="str">
        <f>IF(VLOOKUP(CONCATENATE($EJ$6," ",EZ$9),'-RÅDATA_KVARTAL-'!$A$5:$DS$385,109,FALSE)&gt;0,VLOOKUP(CONCATENATE($EJ$6," ",EZ$9),'-RÅDATA_KVARTAL-'!$A$5:$DS$385,109,FALSE),"")</f>
        <v/>
      </c>
      <c r="FA79" s="37"/>
      <c r="FB79" s="37" t="str">
        <f>IF(VLOOKUP(CONCATENATE($EJ$6," ",FB$9),'-RÅDATA_KVARTAL-'!$A$5:$DS$385,109,FALSE)&gt;0,VLOOKUP(CONCATENATE($EJ$6," ",FB$9),'-RÅDATA_KVARTAL-'!$A$5:$DS$385,109,FALSE),"")</f>
        <v/>
      </c>
      <c r="FC79" s="37"/>
      <c r="FD79" s="37" t="str">
        <f>IF(VLOOKUP(CONCATENATE($EJ$6," ",FD$9),'-RÅDATA_KVARTAL-'!$A$5:$DS$385,109,FALSE)&gt;0,VLOOKUP(CONCATENATE($EJ$6," ",FD$9),'-RÅDATA_KVARTAL-'!$A$5:$DS$385,109,FALSE),"")</f>
        <v/>
      </c>
      <c r="FE79" s="37"/>
      <c r="FF79" s="37" t="str">
        <f>IF(VLOOKUP(CONCATENATE($EJ$6," ",FF$9),'-RÅDATA_KVARTAL-'!$A$5:$DS$385,109,FALSE)&gt;0,VLOOKUP(CONCATENATE($EJ$6," ",FF$9),'-RÅDATA_KVARTAL-'!$A$5:$DS$385,109,FALSE),"")</f>
        <v/>
      </c>
      <c r="FG79" s="37"/>
      <c r="FH79" s="37" t="str">
        <f>IF(VLOOKUP(CONCATENATE($EJ$6," ",FH$9),'-RÅDATA_KVARTAL-'!$A$5:$DS$385,109,FALSE)&gt;0,VLOOKUP(CONCATENATE($EJ$6," ",FH$9),'-RÅDATA_KVARTAL-'!$A$5:$DS$385,109,FALSE),"")</f>
        <v/>
      </c>
      <c r="FI79" s="147"/>
      <c r="FJ79" s="146"/>
      <c r="FK79" s="37" t="str">
        <f>IF(VLOOKUP(CONCATENATE($FK$6," ",FK$9),'-RÅDATA_KVARTAL-'!$A$5:$DS$385,109,FALSE)&gt;0,VLOOKUP(CONCATENATE($FK$6," ",FK$9),'-RÅDATA_KVARTAL-'!$A$5:$DS$385,109,FALSE),"")</f>
        <v/>
      </c>
      <c r="FL79" s="37"/>
      <c r="FM79" s="37" t="str">
        <f>IF(VLOOKUP(CONCATENATE($FK$6," ",FM$9),'-RÅDATA_KVARTAL-'!$A$5:$DS$385,109,FALSE)&gt;0,VLOOKUP(CONCATENATE($FK$6," ",FM$9),'-RÅDATA_KVARTAL-'!$A$5:$DS$385,109,FALSE),"")</f>
        <v/>
      </c>
      <c r="FN79" s="37"/>
      <c r="FO79" s="37" t="str">
        <f>IF(VLOOKUP(CONCATENATE($FK$6," ",FO$9),'-RÅDATA_KVARTAL-'!$A$5:$DS$385,109,FALSE)&gt;0,VLOOKUP(CONCATENATE($FK$6," ",FO$9),'-RÅDATA_KVARTAL-'!$A$5:$DS$385,109,FALSE),"")</f>
        <v/>
      </c>
      <c r="FP79" s="37"/>
      <c r="FQ79" s="37" t="str">
        <f>IF(VLOOKUP(CONCATENATE($FK$6," ",FQ$9),'-RÅDATA_KVARTAL-'!$A$5:$DS$385,109,FALSE)&gt;0,VLOOKUP(CONCATENATE($FK$6," ",FQ$9),'-RÅDATA_KVARTAL-'!$A$5:$DS$385,109,FALSE),"")</f>
        <v/>
      </c>
      <c r="FR79" s="37"/>
      <c r="FS79" s="37" t="str">
        <f>IF(VLOOKUP(CONCATENATE($FK$6," ",FS$9),'-RÅDATA_KVARTAL-'!$A$5:$DS$385,109,FALSE)&gt;0,VLOOKUP(CONCATENATE($FK$6," ",FS$9),'-RÅDATA_KVARTAL-'!$A$5:$DS$385,109,FALSE),"")</f>
        <v/>
      </c>
      <c r="FT79" s="37"/>
      <c r="FU79" s="37" t="str">
        <f>IF(VLOOKUP(CONCATENATE($FK$6," ",FU$9),'-RÅDATA_KVARTAL-'!$A$5:$DS$385,109,FALSE)&gt;0,VLOOKUP(CONCATENATE($FK$6," ",FU$9),'-RÅDATA_KVARTAL-'!$A$5:$DS$385,109,FALSE),"")</f>
        <v/>
      </c>
      <c r="FV79" s="37"/>
      <c r="FW79" s="37" t="str">
        <f>IF(VLOOKUP(CONCATENATE($FK$6," ",FW$9),'-RÅDATA_KVARTAL-'!$A$5:$DS$385,109,FALSE)&gt;0,VLOOKUP(CONCATENATE($FK$6," ",FW$9),'-RÅDATA_KVARTAL-'!$A$5:$DS$385,109,FALSE),"")</f>
        <v/>
      </c>
      <c r="FX79" s="37"/>
      <c r="FY79" s="37" t="str">
        <f>IF(VLOOKUP(CONCATENATE($FK$6," ",FY$9),'-RÅDATA_KVARTAL-'!$A$5:$DS$385,109,FALSE)&gt;0,VLOOKUP(CONCATENATE($FK$6," ",FY$9),'-RÅDATA_KVARTAL-'!$A$5:$DS$385,109,FALSE),"")</f>
        <v/>
      </c>
      <c r="FZ79" s="37"/>
      <c r="GA79" s="37" t="str">
        <f>IF(VLOOKUP(CONCATENATE($FK$6," ",GA$9),'-RÅDATA_KVARTAL-'!$A$5:$DS$385,109,FALSE)&gt;0,VLOOKUP(CONCATENATE($FK$6," ",GA$9),'-RÅDATA_KVARTAL-'!$A$5:$DS$385,109,FALSE),"")</f>
        <v/>
      </c>
      <c r="GB79" s="37"/>
      <c r="GC79" s="37" t="str">
        <f>IF(VLOOKUP(CONCATENATE($FK$6," ",GC$9),'-RÅDATA_KVARTAL-'!$A$5:$DS$385,109,FALSE)&gt;0,VLOOKUP(CONCATENATE($FK$6," ",GC$9),'-RÅDATA_KVARTAL-'!$A$5:$DS$385,109,FALSE),"")</f>
        <v/>
      </c>
      <c r="GD79" s="37"/>
      <c r="GE79" s="37" t="str">
        <f>IF(VLOOKUP(CONCATENATE($FK$6," ",GE$9),'-RÅDATA_KVARTAL-'!$A$5:$DS$385,109,FALSE)&gt;0,VLOOKUP(CONCATENATE($FK$6," ",GE$9),'-RÅDATA_KVARTAL-'!$A$5:$DS$385,109,FALSE),"")</f>
        <v/>
      </c>
      <c r="GF79" s="37"/>
      <c r="GG79" s="37" t="str">
        <f>IF(VLOOKUP(CONCATENATE($FK$6," ",GG$9),'-RÅDATA_KVARTAL-'!$A$5:$DS$385,109,FALSE)&gt;0,VLOOKUP(CONCATENATE($FK$6," ",GG$9),'-RÅDATA_KVARTAL-'!$A$5:$DS$385,109,FALSE),"")</f>
        <v/>
      </c>
      <c r="GH79" s="37"/>
      <c r="GI79" s="37" t="str">
        <f>IF(VLOOKUP(CONCATENATE($FK$6," ",GI$9),'-RÅDATA_KVARTAL-'!$A$5:$DS$385,109,FALSE)&gt;0,VLOOKUP(CONCATENATE($FK$6," ",GI$9),'-RÅDATA_KVARTAL-'!$A$5:$DS$385,109,FALSE),"")</f>
        <v/>
      </c>
      <c r="GJ79" s="147"/>
      <c r="GK79" s="146"/>
      <c r="GL79" s="37" t="str">
        <f>IF(VLOOKUP(CONCATENATE($GL$6," ",GL$9),'-RÅDATA_KVARTAL-'!$A$5:$DS$385,109,FALSE)&gt;0,VLOOKUP(CONCATENATE($GL$6," ",GL$9),'-RÅDATA_KVARTAL-'!$A$5:$DS$385,109,FALSE),"")</f>
        <v/>
      </c>
      <c r="GM79" s="37"/>
      <c r="GN79" s="37" t="str">
        <f>IF(VLOOKUP(CONCATENATE($GL$6," ",GN$9),'-RÅDATA_KVARTAL-'!$A$5:$DS$385,109,FALSE)&gt;0,VLOOKUP(CONCATENATE($GL$6," ",GN$9),'-RÅDATA_KVARTAL-'!$A$5:$DS$385,109,FALSE),"")</f>
        <v/>
      </c>
      <c r="GO79" s="37"/>
      <c r="GP79" s="37" t="str">
        <f>IF(VLOOKUP(CONCATENATE($GL$6," ",GP$9),'-RÅDATA_KVARTAL-'!$A$5:$DS$385,109,FALSE)&gt;0,VLOOKUP(CONCATENATE($GL$6," ",GP$9),'-RÅDATA_KVARTAL-'!$A$5:$DS$385,109,FALSE),"")</f>
        <v/>
      </c>
      <c r="GQ79" s="37"/>
      <c r="GR79" s="37" t="str">
        <f>IF(VLOOKUP(CONCATENATE($GL$6," ",GR$9),'-RÅDATA_KVARTAL-'!$A$5:$DS$385,109,FALSE)&gt;0,VLOOKUP(CONCATENATE($GL$6," ",GR$9),'-RÅDATA_KVARTAL-'!$A$5:$DS$385,109,FALSE),"")</f>
        <v/>
      </c>
      <c r="GS79" s="37"/>
      <c r="GT79" s="37" t="str">
        <f>IF(VLOOKUP(CONCATENATE($GL$6," ",GT$9),'-RÅDATA_KVARTAL-'!$A$5:$DS$385,109,FALSE)&gt;0,VLOOKUP(CONCATENATE($GL$6," ",GT$9),'-RÅDATA_KVARTAL-'!$A$5:$DS$385,109,FALSE),"")</f>
        <v/>
      </c>
      <c r="GU79" s="37"/>
      <c r="GV79" s="37" t="str">
        <f>IF(VLOOKUP(CONCATENATE($GL$6," ",GV$9),'-RÅDATA_KVARTAL-'!$A$5:$DS$385,109,FALSE)&gt;0,VLOOKUP(CONCATENATE($GL$6," ",GV$9),'-RÅDATA_KVARTAL-'!$A$5:$DS$385,109,FALSE),"")</f>
        <v/>
      </c>
      <c r="GW79" s="37"/>
      <c r="GX79" s="37" t="str">
        <f>IF(VLOOKUP(CONCATENATE($GL$6," ",GX$9),'-RÅDATA_KVARTAL-'!$A$5:$DS$385,109,FALSE)&gt;0,VLOOKUP(CONCATENATE($GL$6," ",GX$9),'-RÅDATA_KVARTAL-'!$A$5:$DS$385,109,FALSE),"")</f>
        <v/>
      </c>
      <c r="GY79" s="37"/>
      <c r="GZ79" s="37" t="str">
        <f>IF(VLOOKUP(CONCATENATE($GL$6," ",GZ$9),'-RÅDATA_KVARTAL-'!$A$5:$DS$385,109,FALSE)&gt;0,VLOOKUP(CONCATENATE($GL$6," ",GZ$9),'-RÅDATA_KVARTAL-'!$A$5:$DS$385,109,FALSE),"")</f>
        <v/>
      </c>
      <c r="HA79" s="37"/>
      <c r="HB79" s="37" t="str">
        <f>IF(VLOOKUP(CONCATENATE($GL$6," ",HB$9),'-RÅDATA_KVARTAL-'!$A$5:$DS$385,109,FALSE)&gt;0,VLOOKUP(CONCATENATE($GL$6," ",HB$9),'-RÅDATA_KVARTAL-'!$A$5:$DS$385,109,FALSE),"")</f>
        <v/>
      </c>
      <c r="HC79" s="37"/>
      <c r="HD79" s="37" t="str">
        <f>IF(VLOOKUP(CONCATENATE($GL$6," ",HD$9),'-RÅDATA_KVARTAL-'!$A$5:$DS$385,109,FALSE)&gt;0,VLOOKUP(CONCATENATE($GL$6," ",HD$9),'-RÅDATA_KVARTAL-'!$A$5:$DS$385,109,FALSE),"")</f>
        <v/>
      </c>
      <c r="HE79" s="37"/>
      <c r="HF79" s="37" t="str">
        <f>IF(VLOOKUP(CONCATENATE($GL$6," ",HF$9),'-RÅDATA_KVARTAL-'!$A$5:$DS$385,109,FALSE)&gt;0,VLOOKUP(CONCATENATE($GL$6," ",HF$9),'-RÅDATA_KVARTAL-'!$A$5:$DS$385,109,FALSE),"")</f>
        <v/>
      </c>
      <c r="HG79" s="37"/>
      <c r="HH79" s="37" t="str">
        <f>IF(VLOOKUP(CONCATENATE($GL$6," ",HH$9),'-RÅDATA_KVARTAL-'!$A$5:$DS$385,109,FALSE)&gt;0,VLOOKUP(CONCATENATE($GL$6," ",HH$9),'-RÅDATA_KVARTAL-'!$A$5:$DS$385,109,FALSE),"")</f>
        <v/>
      </c>
      <c r="HI79" s="37"/>
      <c r="HJ79" s="37" t="str">
        <f>IF(VLOOKUP(CONCATENATE($GL$6," ",HJ$9),'-RÅDATA_KVARTAL-'!$A$5:$DS$385,109,FALSE)&gt;0,VLOOKUP(CONCATENATE($GL$6," ",HJ$9),'-RÅDATA_KVARTAL-'!$A$5:$DS$385,109,FALSE),"")</f>
        <v/>
      </c>
      <c r="HK79" s="147"/>
      <c r="HL79" s="148"/>
      <c r="HM79" s="116" t="s">
        <v>377</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389</v>
      </c>
      <c r="E81" s="37">
        <f>IF(VLOOKUP(CONCATENATE($E$6," ",E$9),'-RÅDATA_KVARTAL-'!$A$5:$DS$385,113,FALSE)&gt;0,VLOOKUP(CONCATENATE($E$6," ",E$9),'-RÅDATA_KVARTAL-'!$A$5:$DS$385,113,FALSE),"")</f>
        <v>2</v>
      </c>
      <c r="F81" s="37"/>
      <c r="G81" s="37">
        <f>IF(VLOOKUP(CONCATENATE($E$6," ",G$9),'-RÅDATA_KVARTAL-'!$A$5:$DS$385,113,FALSE)&gt;0,VLOOKUP(CONCATENATE($E$6," ",G$9),'-RÅDATA_KVARTAL-'!$A$5:$DS$385,113,FALSE),"")</f>
        <v>2</v>
      </c>
      <c r="H81" s="37"/>
      <c r="I81" s="37">
        <f>IF(VLOOKUP(CONCATENATE($E$6," ",I$9),'-RÅDATA_KVARTAL-'!$A$5:$DS$385,113,FALSE)&gt;0,VLOOKUP(CONCATENATE($E$6," ",I$9),'-RÅDATA_KVARTAL-'!$A$5:$DS$385,113,FALSE),"")</f>
        <v>1</v>
      </c>
      <c r="J81" s="37"/>
      <c r="K81" s="37">
        <f>IF(VLOOKUP(CONCATENATE($E$6," ",K$9),'-RÅDATA_KVARTAL-'!$A$5:$DS$385,113,FALSE)&gt;0,VLOOKUP(CONCATENATE($E$6," ",K$9),'-RÅDATA_KVARTAL-'!$A$5:$DS$385,113,FALSE),"")</f>
        <v>1</v>
      </c>
      <c r="L81" s="37"/>
      <c r="M81" s="37">
        <f>IF(VLOOKUP(CONCATENATE($E$6," ",M$9),'-RÅDATA_KVARTAL-'!$A$5:$DS$385,113,FALSE)&gt;0,VLOOKUP(CONCATENATE($E$6," ",M$9),'-RÅDATA_KVARTAL-'!$A$5:$DS$385,113,FALSE),"")</f>
        <v>1</v>
      </c>
      <c r="N81" s="37"/>
      <c r="O81" s="37">
        <f>IF(VLOOKUP(CONCATENATE($E$6," ",O$9),'-RÅDATA_KVARTAL-'!$A$5:$DS$385,113,FALSE)&gt;0,VLOOKUP(CONCATENATE($E$6," ",O$9),'-RÅDATA_KVARTAL-'!$A$5:$DS$385,113,FALSE),"")</f>
        <v>1</v>
      </c>
      <c r="P81" s="37"/>
      <c r="Q81" s="37">
        <f>IF(VLOOKUP(CONCATENATE($E$6," ",Q$9),'-RÅDATA_KVARTAL-'!$A$5:$DS$385,113,FALSE)&gt;0,VLOOKUP(CONCATENATE($E$6," ",Q$9),'-RÅDATA_KVARTAL-'!$A$5:$DS$385,113,FALSE),"")</f>
        <v>1</v>
      </c>
      <c r="R81" s="37"/>
      <c r="S81" s="37">
        <f>IF(VLOOKUP(CONCATENATE($E$6," ",S$9),'-RÅDATA_KVARTAL-'!$A$5:$DS$385,113,FALSE)&gt;0,VLOOKUP(CONCATENATE($E$6," ",S$9),'-RÅDATA_KVARTAL-'!$A$5:$DS$385,113,FALSE),"")</f>
        <v>1</v>
      </c>
      <c r="T81" s="37"/>
      <c r="U81" s="37">
        <f>IF(VLOOKUP(CONCATENATE($E$6," ",U$9),'-RÅDATA_KVARTAL-'!$A$5:$DS$385,113,FALSE)&gt;0,VLOOKUP(CONCATENATE($E$6," ",U$9),'-RÅDATA_KVARTAL-'!$A$5:$DS$385,113,FALSE),"")</f>
        <v>1</v>
      </c>
      <c r="V81" s="37"/>
      <c r="W81" s="37">
        <f>IF(VLOOKUP(CONCATENATE($E$6," ",W$9),'-RÅDATA_KVARTAL-'!$A$5:$DS$385,113,FALSE)&gt;0,VLOOKUP(CONCATENATE($E$6," ",W$9),'-RÅDATA_KVARTAL-'!$A$5:$DS$385,113,FALSE),"")</f>
        <v>2</v>
      </c>
      <c r="X81" s="37"/>
      <c r="Y81" s="37">
        <f>IF(VLOOKUP(CONCATENATE($E$6," ",Y$9),'-RÅDATA_KVARTAL-'!$A$5:$DS$385,113,FALSE)&gt;0,VLOOKUP(CONCATENATE($E$6," ",Y$9),'-RÅDATA_KVARTAL-'!$A$5:$DS$385,113,FALSE),"")</f>
        <v>1</v>
      </c>
      <c r="Z81" s="37"/>
      <c r="AA81" s="37">
        <f>IF(VLOOKUP(CONCATENATE($E$6," ",AA$9),'-RÅDATA_KVARTAL-'!$A$5:$DS$385,113,FALSE)&gt;0,VLOOKUP(CONCATENATE($E$6," ",AA$9),'-RÅDATA_KVARTAL-'!$A$5:$DS$385,113,FALSE),"")</f>
        <v>1</v>
      </c>
      <c r="AB81" s="37"/>
      <c r="AC81" s="37">
        <f>IF(VLOOKUP(CONCATENATE($E$6," ",AC$9),'-RÅDATA_KVARTAL-'!$A$5:$DS$385,113,FALSE)&gt;0,VLOOKUP(CONCATENATE($E$6," ",AC$9),'-RÅDATA_KVARTAL-'!$A$5:$DS$385,113,FALSE),"")</f>
        <v>1.3840663602184411</v>
      </c>
      <c r="AD81" s="106"/>
      <c r="AE81" s="106"/>
      <c r="AF81" s="37">
        <f>IF(VLOOKUP(CONCATENATE($AF$6," ",AF$9),'-RÅDATA_KVARTAL-'!$A$5:$DS$385,113,FALSE)&gt;0,VLOOKUP(CONCATENATE($AF$6," ",AF$9),'-RÅDATA_KVARTAL-'!$A$5:$DS$385,113,FALSE),"")</f>
        <v>2</v>
      </c>
      <c r="AG81" s="37"/>
      <c r="AH81" s="37">
        <f>IF(VLOOKUP(CONCATENATE($AF$6," ",AH$9),'-RÅDATA_KVARTAL-'!$A$5:$DS$385,113,FALSE)&gt;0,VLOOKUP(CONCATENATE($AF$6," ",AH$9),'-RÅDATA_KVARTAL-'!$A$5:$DS$385,113,FALSE),"")</f>
        <v>1</v>
      </c>
      <c r="AI81" s="37"/>
      <c r="AJ81" s="37">
        <f>IF(VLOOKUP(CONCATENATE($AF$6," ",AJ$9),'-RÅDATA_KVARTAL-'!$A$5:$DS$385,113,FALSE)&gt;0,VLOOKUP(CONCATENATE($AF$6," ",AJ$9),'-RÅDATA_KVARTAL-'!$A$5:$DS$385,113,FALSE),"")</f>
        <v>1</v>
      </c>
      <c r="AK81" s="37"/>
      <c r="AL81" s="37">
        <f>IF(VLOOKUP(CONCATENATE($AF$6," ",AL$9),'-RÅDATA_KVARTAL-'!$A$5:$DS$385,113,FALSE)&gt;0,VLOOKUP(CONCATENATE($AF$6," ",AL$9),'-RÅDATA_KVARTAL-'!$A$5:$DS$385,113,FALSE),"")</f>
        <v>1</v>
      </c>
      <c r="AM81" s="37"/>
      <c r="AN81" s="37">
        <f>IF(VLOOKUP(CONCATENATE($AF$6," ",AN$9),'-RÅDATA_KVARTAL-'!$A$5:$DS$385,113,FALSE)&gt;0,VLOOKUP(CONCATENATE($AF$6," ",AN$9),'-RÅDATA_KVARTAL-'!$A$5:$DS$385,113,FALSE),"")</f>
        <v>2</v>
      </c>
      <c r="AO81" s="37"/>
      <c r="AP81" s="37">
        <f>IF(VLOOKUP(CONCATENATE($AF$6," ",AP$9),'-RÅDATA_KVARTAL-'!$A$5:$DS$385,113,FALSE)&gt;0,VLOOKUP(CONCATENATE($AF$6," ",AP$9),'-RÅDATA_KVARTAL-'!$A$5:$DS$385,113,FALSE),"")</f>
        <v>2</v>
      </c>
      <c r="AQ81" s="37"/>
      <c r="AR81" s="37">
        <f>IF(VLOOKUP(CONCATENATE($AF$6," ",AR$9),'-RÅDATA_KVARTAL-'!$A$5:$DS$385,113,FALSE)&gt;0,VLOOKUP(CONCATENATE($AF$6," ",AR$9),'-RÅDATA_KVARTAL-'!$A$5:$DS$385,113,FALSE),"")</f>
        <v>2</v>
      </c>
      <c r="AS81" s="37"/>
      <c r="AT81" s="37">
        <f>IF(VLOOKUP(CONCATENATE($AF$6," ",AT$9),'-RÅDATA_KVARTAL-'!$A$5:$DS$385,113,FALSE)&gt;0,VLOOKUP(CONCATENATE($AF$6," ",AT$9),'-RÅDATA_KVARTAL-'!$A$5:$DS$385,113,FALSE),"")</f>
        <v>2</v>
      </c>
      <c r="AU81" s="37"/>
      <c r="AV81" s="37">
        <f>IF(VLOOKUP(CONCATENATE($AF$6," ",AV$9),'-RÅDATA_KVARTAL-'!$A$5:$DS$385,113,FALSE)&gt;0,VLOOKUP(CONCATENATE($AF$6," ",AV$9),'-RÅDATA_KVARTAL-'!$A$5:$DS$385,113,FALSE),"")</f>
        <v>2</v>
      </c>
      <c r="AW81" s="37"/>
      <c r="AX81" s="37">
        <f>IF(VLOOKUP(CONCATENATE($AF$6," ",AX$9),'-RÅDATA_KVARTAL-'!$A$5:$DS$385,113,FALSE)&gt;0,VLOOKUP(CONCATENATE($AF$6," ",AX$9),'-RÅDATA_KVARTAL-'!$A$5:$DS$385,113,FALSE),"")</f>
        <v>1</v>
      </c>
      <c r="AY81" s="37"/>
      <c r="AZ81" s="37">
        <f>IF(VLOOKUP(CONCATENATE($AF$6," ",AZ$9),'-RÅDATA_KVARTAL-'!$A$5:$DS$385,113,FALSE)&gt;0,VLOOKUP(CONCATENATE($AF$6," ",AZ$9),'-RÅDATA_KVARTAL-'!$A$5:$DS$385,113,FALSE),"")</f>
        <v>2</v>
      </c>
      <c r="BA81" s="37"/>
      <c r="BB81" s="37">
        <f>IF(VLOOKUP(CONCATENATE($AF$6," ",BB$9),'-RÅDATA_KVARTAL-'!$A$5:$DS$385,113,FALSE)&gt;0,VLOOKUP(CONCATENATE($AF$6," ",BB$9),'-RÅDATA_KVARTAL-'!$A$5:$DS$385,113,FALSE),"")</f>
        <v>1</v>
      </c>
      <c r="BC81" s="37"/>
      <c r="BD81" s="37">
        <f>IF(VLOOKUP(CONCATENATE($AF$6," ",BD$9),'-RÅDATA_KVARTAL-'!$A$5:$DS$385,113,FALSE)&gt;0,VLOOKUP(CONCATENATE($AF$6," ",BD$9),'-RÅDATA_KVARTAL-'!$A$5:$DS$385,113,FALSE),"")</f>
        <v>1.522565461425802</v>
      </c>
      <c r="BE81" s="106"/>
      <c r="BF81" s="106"/>
      <c r="BG81" s="37">
        <f>IF(VLOOKUP(CONCATENATE($BG$6," ",BG$9),'-RÅDATA_KVARTAL-'!$A$5:$DS$385,113,FALSE)&gt;0,VLOOKUP(CONCATENATE($BG$6," ",BG$9),'-RÅDATA_KVARTAL-'!$A$5:$DS$385,113,FALSE),"")</f>
        <v>1</v>
      </c>
      <c r="BH81" s="37"/>
      <c r="BI81" s="37">
        <f>IF(VLOOKUP(CONCATENATE($BG$6," ",BI$9),'-RÅDATA_KVARTAL-'!$A$5:$DS$385,113,FALSE)&gt;0,VLOOKUP(CONCATENATE($BG$6," ",BI$9),'-RÅDATA_KVARTAL-'!$A$5:$DS$385,113,FALSE),"")</f>
        <v>2</v>
      </c>
      <c r="BJ81" s="37"/>
      <c r="BK81" s="37">
        <f>IF(VLOOKUP(CONCATENATE($BG$6," ",BK$9),'-RÅDATA_KVARTAL-'!$A$5:$DS$385,113,FALSE)&gt;0,VLOOKUP(CONCATENATE($BG$6," ",BK$9),'-RÅDATA_KVARTAL-'!$A$5:$DS$385,113,FALSE),"")</f>
        <v>2</v>
      </c>
      <c r="BL81" s="37"/>
      <c r="BM81" s="37">
        <f>IF(VLOOKUP(CONCATENATE($BG$6," ",BM$9),'-RÅDATA_KVARTAL-'!$A$5:$DS$385,113,FALSE)&gt;0,VLOOKUP(CONCATENATE($BG$6," ",BM$9),'-RÅDATA_KVARTAL-'!$A$5:$DS$385,113,FALSE),"")</f>
        <v>2</v>
      </c>
      <c r="BN81" s="37"/>
      <c r="BO81" s="37">
        <f>IF(VLOOKUP(CONCATENATE($BG$6," ",BO$9),'-RÅDATA_KVARTAL-'!$A$5:$DS$385,113,FALSE)&gt;0,VLOOKUP(CONCATENATE($BG$6," ",BO$9),'-RÅDATA_KVARTAL-'!$A$5:$DS$385,113,FALSE),"")</f>
        <v>1</v>
      </c>
      <c r="BP81" s="37"/>
      <c r="BQ81" s="37">
        <f>IF(VLOOKUP(CONCATENATE($BG$6," ",BQ$9),'-RÅDATA_KVARTAL-'!$A$5:$DS$385,113,FALSE)&gt;0,VLOOKUP(CONCATENATE($BG$6," ",BQ$9),'-RÅDATA_KVARTAL-'!$A$5:$DS$385,113,FALSE),"")</f>
        <v>1</v>
      </c>
      <c r="BR81" s="37"/>
      <c r="BS81" s="37">
        <f>IF(VLOOKUP(CONCATENATE($BG$6," ",BS$9),'-RÅDATA_KVARTAL-'!$A$5:$DS$385,113,FALSE)&gt;0,VLOOKUP(CONCATENATE($BG$6," ",BS$9),'-RÅDATA_KVARTAL-'!$A$5:$DS$385,113,FALSE),"")</f>
        <v>1</v>
      </c>
      <c r="BT81" s="37"/>
      <c r="BU81" s="37">
        <f>IF(VLOOKUP(CONCATENATE($BG$6," ",BU$9),'-RÅDATA_KVARTAL-'!$A$5:$DS$385,113,FALSE)&gt;0,VLOOKUP(CONCATENATE($BG$6," ",BU$9),'-RÅDATA_KVARTAL-'!$A$5:$DS$385,113,FALSE),"")</f>
        <v>2</v>
      </c>
      <c r="BV81" s="37"/>
      <c r="BW81" s="37">
        <f>IF(VLOOKUP(CONCATENATE($BG$6," ",BW$9),'-RÅDATA_KVARTAL-'!$A$5:$DS$385,113,FALSE)&gt;0,VLOOKUP(CONCATENATE($BG$6," ",BW$9),'-RÅDATA_KVARTAL-'!$A$5:$DS$385,113,FALSE),"")</f>
        <v>1</v>
      </c>
      <c r="BX81" s="37"/>
      <c r="BY81" s="37">
        <f>IF(VLOOKUP(CONCATENATE($BG$6," ",BY$9),'-RÅDATA_KVARTAL-'!$A$5:$DS$385,113,FALSE)&gt;0,VLOOKUP(CONCATENATE($BG$6," ",BY$9),'-RÅDATA_KVARTAL-'!$A$5:$DS$385,113,FALSE),"")</f>
        <v>1</v>
      </c>
      <c r="BZ81" s="37"/>
      <c r="CA81" s="37">
        <f>IF(VLOOKUP(CONCATENATE($BG$6," ",CA$9),'-RÅDATA_KVARTAL-'!$A$5:$DS$385,113,FALSE)&gt;0,VLOOKUP(CONCATENATE($BG$6," ",CA$9),'-RÅDATA_KVARTAL-'!$A$5:$DS$385,113,FALSE),"")</f>
        <v>2</v>
      </c>
      <c r="CB81" s="37"/>
      <c r="CC81" s="37">
        <f>IF(VLOOKUP(CONCATENATE($BG$6," ",CC$9),'-RÅDATA_KVARTAL-'!$A$5:$DS$385,113,FALSE)&gt;0,VLOOKUP(CONCATENATE($BG$6," ",CC$9),'-RÅDATA_KVARTAL-'!$A$5:$DS$385,113,FALSE),"")</f>
        <v>1</v>
      </c>
      <c r="CD81" s="37"/>
      <c r="CE81" s="37">
        <f>IF(VLOOKUP(CONCATENATE($BG$6," ",CE$9),'-RÅDATA_KVARTAL-'!$A$5:$DS$385,113,FALSE)&gt;0,VLOOKUP(CONCATENATE($BG$6," ",CE$9),'-RÅDATA_KVARTAL-'!$A$5:$DS$385,113,FALSE),"")</f>
        <v>1.4599172259554853</v>
      </c>
      <c r="CF81" s="106"/>
      <c r="CG81" s="106"/>
      <c r="CH81" s="37">
        <f>IF(VLOOKUP(CONCATENATE($CH$6," ",CH$9),'-RÅDATA_KVARTAL-'!$A$5:$DS$385,113,FALSE)&gt;0,VLOOKUP(CONCATENATE($CH$6," ",CH$9),'-RÅDATA_KVARTAL-'!$A$5:$DS$385,113,FALSE),"")</f>
        <v>2</v>
      </c>
      <c r="CI81" s="37"/>
      <c r="CJ81" s="37">
        <f>IF(VLOOKUP(CONCATENATE($CH$6," ",CJ$9),'-RÅDATA_KVARTAL-'!$A$5:$DS$385,113,FALSE)&gt;0,VLOOKUP(CONCATENATE($CH$6," ",CJ$9),'-RÅDATA_KVARTAL-'!$A$5:$DS$385,113,FALSE),"")</f>
        <v>1</v>
      </c>
      <c r="CK81" s="37"/>
      <c r="CL81" s="37">
        <f>IF(VLOOKUP(CONCATENATE($CH$6," ",CL$9),'-RÅDATA_KVARTAL-'!$A$5:$DS$385,113,FALSE)&gt;0,VLOOKUP(CONCATENATE($CH$6," ",CL$9),'-RÅDATA_KVARTAL-'!$A$5:$DS$385,113,FALSE),"")</f>
        <v>1</v>
      </c>
      <c r="CM81" s="37"/>
      <c r="CN81" s="37">
        <f>IF(VLOOKUP(CONCATENATE($CH$6," ",CN$9),'-RÅDATA_KVARTAL-'!$A$5:$DS$385,113,FALSE)&gt;0,VLOOKUP(CONCATENATE($CH$6," ",CN$9),'-RÅDATA_KVARTAL-'!$A$5:$DS$385,113,FALSE),"")</f>
        <v>1</v>
      </c>
      <c r="CO81" s="37"/>
      <c r="CP81" s="37">
        <f>IF(VLOOKUP(CONCATENATE($CH$6," ",CP$9),'-RÅDATA_KVARTAL-'!$A$5:$DS$385,113,FALSE)&gt;0,VLOOKUP(CONCATENATE($CH$6," ",CP$9),'-RÅDATA_KVARTAL-'!$A$5:$DS$385,113,FALSE),"")</f>
        <v>1</v>
      </c>
      <c r="CQ81" s="37"/>
      <c r="CR81" s="37">
        <f>IF(VLOOKUP(CONCATENATE($CH$6," ",CR$9),'-RÅDATA_KVARTAL-'!$A$5:$DS$385,113,FALSE)&gt;0,VLOOKUP(CONCATENATE($CH$6," ",CR$9),'-RÅDATA_KVARTAL-'!$A$5:$DS$385,113,FALSE),"")</f>
        <v>2</v>
      </c>
      <c r="CS81" s="37"/>
      <c r="CT81" s="37">
        <f>IF(VLOOKUP(CONCATENATE($CH$6," ",CT$9),'-RÅDATA_KVARTAL-'!$A$5:$DS$385,113,FALSE)&gt;0,VLOOKUP(CONCATENATE($CH$6," ",CT$9),'-RÅDATA_KVARTAL-'!$A$5:$DS$385,113,FALSE),"")</f>
        <v>1</v>
      </c>
      <c r="CU81" s="37"/>
      <c r="CV81" s="37">
        <f>IF(VLOOKUP(CONCATENATE($CH$6," ",CV$9),'-RÅDATA_KVARTAL-'!$A$5:$DS$385,113,FALSE)&gt;0,VLOOKUP(CONCATENATE($CH$6," ",CV$9),'-RÅDATA_KVARTAL-'!$A$5:$DS$385,113,FALSE),"")</f>
        <v>1</v>
      </c>
      <c r="CW81" s="37"/>
      <c r="CX81" s="37">
        <f>IF(VLOOKUP(CONCATENATE($CH$6," ",CX$9),'-RÅDATA_KVARTAL-'!$A$5:$DS$385,113,FALSE)&gt;0,VLOOKUP(CONCATENATE($CH$6," ",CX$9),'-RÅDATA_KVARTAL-'!$A$5:$DS$385,113,FALSE),"")</f>
        <v>1</v>
      </c>
      <c r="CY81" s="37"/>
      <c r="CZ81" s="37">
        <f>IF(VLOOKUP(CONCATENATE($CH$6," ",CZ$9),'-RÅDATA_KVARTAL-'!$A$5:$DS$385,113,FALSE)&gt;0,VLOOKUP(CONCATENATE($CH$6," ",CZ$9),'-RÅDATA_KVARTAL-'!$A$5:$DS$385,113,FALSE),"")</f>
        <v>1</v>
      </c>
      <c r="DA81" s="37"/>
      <c r="DB81" s="37">
        <f>IF(VLOOKUP(CONCATENATE($CH$6," ",DB$9),'-RÅDATA_KVARTAL-'!$A$5:$DS$385,113,FALSE)&gt;0,VLOOKUP(CONCATENATE($CH$6," ",DB$9),'-RÅDATA_KVARTAL-'!$A$5:$DS$385,113,FALSE),"")</f>
        <v>2</v>
      </c>
      <c r="DC81" s="37"/>
      <c r="DD81" s="37">
        <f>IF(VLOOKUP(CONCATENATE($CH$6," ",DD$9),'-RÅDATA_KVARTAL-'!$A$5:$DS$385,113,FALSE)&gt;0,VLOOKUP(CONCATENATE($CH$6," ",DD$9),'-RÅDATA_KVARTAL-'!$A$5:$DS$385,113,FALSE),"")</f>
        <v>1</v>
      </c>
      <c r="DE81" s="37"/>
      <c r="DF81" s="37">
        <f>IF(VLOOKUP(CONCATENATE($CH$6," ",DF$9),'-RÅDATA_KVARTAL-'!$A$5:$DS$385,113,FALSE)&gt;0,VLOOKUP(CONCATENATE($CH$6," ",DF$9),'-RÅDATA_KVARTAL-'!$A$5:$DS$385,113,FALSE),"")</f>
        <v>1.4145044741472912</v>
      </c>
      <c r="DG81" s="106"/>
      <c r="DH81" s="106"/>
      <c r="DI81" s="37">
        <f>IF(VLOOKUP(CONCATENATE($DI$6," ",DI$9),'-RÅDATA_KVARTAL-'!$A$5:$DS$385,113,FALSE)&gt;0,VLOOKUP(CONCATENATE($DI$6," ",DI$9),'-RÅDATA_KVARTAL-'!$A$5:$DS$385,113,FALSE),"")</f>
        <v>1</v>
      </c>
      <c r="DJ81" s="37"/>
      <c r="DK81" s="37">
        <f>IF(VLOOKUP(CONCATENATE($DI$6," ",DK$9),'-RÅDATA_KVARTAL-'!$A$5:$DS$385,113,FALSE)&gt;0,VLOOKUP(CONCATENATE($DI$6," ",DK$9),'-RÅDATA_KVARTAL-'!$A$5:$DS$385,113,FALSE),"")</f>
        <v>1</v>
      </c>
      <c r="DL81" s="37"/>
      <c r="DM81" s="37">
        <f>IF(VLOOKUP(CONCATENATE($DI$6," ",DM$9),'-RÅDATA_KVARTAL-'!$A$5:$DS$385,113,FALSE)&gt;0,VLOOKUP(CONCATENATE($DI$6," ",DM$9),'-RÅDATA_KVARTAL-'!$A$5:$DS$385,113,FALSE),"")</f>
        <v>1</v>
      </c>
      <c r="DN81" s="37"/>
      <c r="DO81" s="37">
        <f>IF(VLOOKUP(CONCATENATE($DI$6," ",DO$9),'-RÅDATA_KVARTAL-'!$A$5:$DS$385,113,FALSE)&gt;0,VLOOKUP(CONCATENATE($DI$6," ",DO$9),'-RÅDATA_KVARTAL-'!$A$5:$DS$385,113,FALSE),"")</f>
        <v>2</v>
      </c>
      <c r="DP81" s="37"/>
      <c r="DQ81" s="37">
        <f>IF(VLOOKUP(CONCATENATE($DI$6," ",DQ$9),'-RÅDATA_KVARTAL-'!$A$5:$DS$385,113,FALSE)&gt;0,VLOOKUP(CONCATENATE($DI$6," ",DQ$9),'-RÅDATA_KVARTAL-'!$A$5:$DS$385,113,FALSE),"")</f>
        <v>2</v>
      </c>
      <c r="DR81" s="37"/>
      <c r="DS81" s="37">
        <f>IF(VLOOKUP(CONCATENATE($DI$6," ",DS$9),'-RÅDATA_KVARTAL-'!$A$5:$DS$385,113,FALSE)&gt;0,VLOOKUP(CONCATENATE($DI$6," ",DS$9),'-RÅDATA_KVARTAL-'!$A$5:$DS$385,113,FALSE),"")</f>
        <v>2</v>
      </c>
      <c r="DT81" s="37"/>
      <c r="DU81" s="37" t="str">
        <f>IF(VLOOKUP(CONCATENATE($DI$6," ",DU$9),'-RÅDATA_KVARTAL-'!$A$5:$DS$385,113,FALSE)&gt;0,VLOOKUP(CONCATENATE($DI$6," ",DU$9),'-RÅDATA_KVARTAL-'!$A$5:$DS$385,113,FALSE),"")</f>
        <v/>
      </c>
      <c r="DV81" s="37"/>
      <c r="DW81" s="37" t="str">
        <f>IF(VLOOKUP(CONCATENATE($DI$6," ",DW$9),'-RÅDATA_KVARTAL-'!$A$5:$DS$385,113,FALSE)&gt;0,VLOOKUP(CONCATENATE($DI$6," ",DW$9),'-RÅDATA_KVARTAL-'!$A$5:$DS$385,113,FALSE),"")</f>
        <v/>
      </c>
      <c r="DX81" s="37"/>
      <c r="DY81" s="37" t="str">
        <f>IF(VLOOKUP(CONCATENATE($DI$6," ",DY$9),'-RÅDATA_KVARTAL-'!$A$5:$DS$385,113,FALSE)&gt;0,VLOOKUP(CONCATENATE($DI$6," ",DY$9),'-RÅDATA_KVARTAL-'!$A$5:$DS$385,113,FALSE),"")</f>
        <v/>
      </c>
      <c r="DZ81" s="37"/>
      <c r="EA81" s="37" t="str">
        <f>IF(VLOOKUP(CONCATENATE($DI$6," ",EA$9),'-RÅDATA_KVARTAL-'!$A$5:$DS$385,113,FALSE)&gt;0,VLOOKUP(CONCATENATE($DI$6," ",EA$9),'-RÅDATA_KVARTAL-'!$A$5:$DS$385,113,FALSE),"")</f>
        <v/>
      </c>
      <c r="EB81" s="37"/>
      <c r="EC81" s="37" t="str">
        <f>IF(VLOOKUP(CONCATENATE($DI$6," ",EC$9),'-RÅDATA_KVARTAL-'!$A$5:$DS$385,113,FALSE)&gt;0,VLOOKUP(CONCATENATE($DI$6," ",EC$9),'-RÅDATA_KVARTAL-'!$A$5:$DS$385,113,FALSE),"")</f>
        <v/>
      </c>
      <c r="ED81" s="37"/>
      <c r="EE81" s="37" t="str">
        <f>IF(VLOOKUP(CONCATENATE($DI$6," ",EE$9),'-RÅDATA_KVARTAL-'!$A$5:$DS$385,113,FALSE)&gt;0,VLOOKUP(CONCATENATE($DI$6," ",EE$9),'-RÅDATA_KVARTAL-'!$A$5:$DS$385,113,FALSE),"")</f>
        <v/>
      </c>
      <c r="EF81" s="37"/>
      <c r="EG81" s="37">
        <f>IF(VLOOKUP(CONCATENATE($DI$6," ",EG$9),'-RÅDATA_KVARTAL-'!$A$5:$DS$385,113,FALSE)&gt;0,VLOOKUP(CONCATENATE($DI$6," ",EG$9),'-RÅDATA_KVARTAL-'!$A$5:$DS$385,113,FALSE),"")</f>
        <v>1.5309487517929312</v>
      </c>
      <c r="EH81" s="106"/>
      <c r="EI81" s="106"/>
      <c r="EJ81" s="37" t="str">
        <f>IF(VLOOKUP(CONCATENATE($EJ$6," ",EJ$9),'-RÅDATA_KVARTAL-'!$A$5:$DS$385,113,FALSE)&gt;0,VLOOKUP(CONCATENATE($EJ$6," ",EJ$9),'-RÅDATA_KVARTAL-'!$A$5:$DS$385,113,FALSE),"")</f>
        <v/>
      </c>
      <c r="EK81" s="37"/>
      <c r="EL81" s="37" t="str">
        <f>IF(VLOOKUP(CONCATENATE($EJ$6," ",EL$9),'-RÅDATA_KVARTAL-'!$A$5:$DS$385,113,FALSE)&gt;0,VLOOKUP(CONCATENATE($EJ$6," ",EL$9),'-RÅDATA_KVARTAL-'!$A$5:$DS$385,113,FALSE),"")</f>
        <v/>
      </c>
      <c r="EM81" s="37"/>
      <c r="EN81" s="37" t="str">
        <f>IF(VLOOKUP(CONCATENATE($EJ$6," ",EN$9),'-RÅDATA_KVARTAL-'!$A$5:$DS$385,113,FALSE)&gt;0,VLOOKUP(CONCATENATE($EJ$6," ",EN$9),'-RÅDATA_KVARTAL-'!$A$5:$DS$385,113,FALSE),"")</f>
        <v/>
      </c>
      <c r="EO81" s="37"/>
      <c r="EP81" s="37" t="str">
        <f>IF(VLOOKUP(CONCATENATE($EJ$6," ",EP$9),'-RÅDATA_KVARTAL-'!$A$5:$DS$385,113,FALSE)&gt;0,VLOOKUP(CONCATENATE($EJ$6," ",EP$9),'-RÅDATA_KVARTAL-'!$A$5:$DS$385,113,FALSE),"")</f>
        <v/>
      </c>
      <c r="EQ81" s="37"/>
      <c r="ER81" s="37" t="str">
        <f>IF(VLOOKUP(CONCATENATE($EJ$6," ",ER$9),'-RÅDATA_KVARTAL-'!$A$5:$DS$385,113,FALSE)&gt;0,VLOOKUP(CONCATENATE($EJ$6," ",ER$9),'-RÅDATA_KVARTAL-'!$A$5:$DS$385,113,FALSE),"")</f>
        <v/>
      </c>
      <c r="ES81" s="37"/>
      <c r="ET81" s="37" t="str">
        <f>IF(VLOOKUP(CONCATENATE($EJ$6," ",ET$9),'-RÅDATA_KVARTAL-'!$A$5:$DS$385,113,FALSE)&gt;0,VLOOKUP(CONCATENATE($EJ$6," ",ET$9),'-RÅDATA_KVARTAL-'!$A$5:$DS$385,113,FALSE),"")</f>
        <v/>
      </c>
      <c r="EU81" s="37"/>
      <c r="EV81" s="37" t="str">
        <f>IF(VLOOKUP(CONCATENATE($EJ$6," ",EV$9),'-RÅDATA_KVARTAL-'!$A$5:$DS$385,113,FALSE)&gt;0,VLOOKUP(CONCATENATE($EJ$6," ",EV$9),'-RÅDATA_KVARTAL-'!$A$5:$DS$385,113,FALSE),"")</f>
        <v/>
      </c>
      <c r="EW81" s="37"/>
      <c r="EX81" s="37" t="str">
        <f>IF(VLOOKUP(CONCATENATE($EJ$6," ",EX$9),'-RÅDATA_KVARTAL-'!$A$5:$DS$385,113,FALSE)&gt;0,VLOOKUP(CONCATENATE($EJ$6," ",EX$9),'-RÅDATA_KVARTAL-'!$A$5:$DS$385,113,FALSE),"")</f>
        <v/>
      </c>
      <c r="EY81" s="37"/>
      <c r="EZ81" s="37" t="str">
        <f>IF(VLOOKUP(CONCATENATE($EJ$6," ",EZ$9),'-RÅDATA_KVARTAL-'!$A$5:$DS$385,113,FALSE)&gt;0,VLOOKUP(CONCATENATE($EJ$6," ",EZ$9),'-RÅDATA_KVARTAL-'!$A$5:$DS$385,113,FALSE),"")</f>
        <v/>
      </c>
      <c r="FA81" s="37"/>
      <c r="FB81" s="37" t="str">
        <f>IF(VLOOKUP(CONCATENATE($EJ$6," ",FB$9),'-RÅDATA_KVARTAL-'!$A$5:$DS$385,113,FALSE)&gt;0,VLOOKUP(CONCATENATE($EJ$6," ",FB$9),'-RÅDATA_KVARTAL-'!$A$5:$DS$385,113,FALSE),"")</f>
        <v/>
      </c>
      <c r="FC81" s="37"/>
      <c r="FD81" s="37" t="str">
        <f>IF(VLOOKUP(CONCATENATE($EJ$6," ",FD$9),'-RÅDATA_KVARTAL-'!$A$5:$DS$385,113,FALSE)&gt;0,VLOOKUP(CONCATENATE($EJ$6," ",FD$9),'-RÅDATA_KVARTAL-'!$A$5:$DS$385,113,FALSE),"")</f>
        <v/>
      </c>
      <c r="FE81" s="37"/>
      <c r="FF81" s="37" t="str">
        <f>IF(VLOOKUP(CONCATENATE($EJ$6," ",FF$9),'-RÅDATA_KVARTAL-'!$A$5:$DS$385,113,FALSE)&gt;0,VLOOKUP(CONCATENATE($EJ$6," ",FF$9),'-RÅDATA_KVARTAL-'!$A$5:$DS$385,113,FALSE),"")</f>
        <v/>
      </c>
      <c r="FG81" s="37"/>
      <c r="FH81" s="37" t="str">
        <f>IF(VLOOKUP(CONCATENATE($EJ$6," ",FH$9),'-RÅDATA_KVARTAL-'!$A$5:$DS$385,113,FALSE)&gt;0,VLOOKUP(CONCATENATE($EJ$6," ",FH$9),'-RÅDATA_KVARTAL-'!$A$5:$DS$385,113,FALSE),"")</f>
        <v/>
      </c>
      <c r="FI81" s="106"/>
      <c r="FJ81" s="106"/>
      <c r="FK81" s="37" t="str">
        <f>IF(VLOOKUP(CONCATENATE($FK$6," ",FK$9),'-RÅDATA_KVARTAL-'!$A$5:$DS$385,113,FALSE)&gt;0,VLOOKUP(CONCATENATE($FK$6," ",FK$9),'-RÅDATA_KVARTAL-'!$A$5:$DS$385,113,FALSE),"")</f>
        <v/>
      </c>
      <c r="FL81" s="37"/>
      <c r="FM81" s="37" t="str">
        <f>IF(VLOOKUP(CONCATENATE($FK$6," ",FM$9),'-RÅDATA_KVARTAL-'!$A$5:$DS$385,113,FALSE)&gt;0,VLOOKUP(CONCATENATE($FK$6," ",FM$9),'-RÅDATA_KVARTAL-'!$A$5:$DS$385,113,FALSE),"")</f>
        <v/>
      </c>
      <c r="FN81" s="37"/>
      <c r="FO81" s="37" t="str">
        <f>IF(VLOOKUP(CONCATENATE($FK$6," ",FO$9),'-RÅDATA_KVARTAL-'!$A$5:$DS$385,113,FALSE)&gt;0,VLOOKUP(CONCATENATE($FK$6," ",FO$9),'-RÅDATA_KVARTAL-'!$A$5:$DS$385,113,FALSE),"")</f>
        <v/>
      </c>
      <c r="FP81" s="37"/>
      <c r="FQ81" s="37" t="str">
        <f>IF(VLOOKUP(CONCATENATE($FK$6," ",FQ$9),'-RÅDATA_KVARTAL-'!$A$5:$DS$385,113,FALSE)&gt;0,VLOOKUP(CONCATENATE($FK$6," ",FQ$9),'-RÅDATA_KVARTAL-'!$A$5:$DS$385,113,FALSE),"")</f>
        <v/>
      </c>
      <c r="FR81" s="37"/>
      <c r="FS81" s="37" t="str">
        <f>IF(VLOOKUP(CONCATENATE($FK$6," ",FS$9),'-RÅDATA_KVARTAL-'!$A$5:$DS$385,113,FALSE)&gt;0,VLOOKUP(CONCATENATE($FK$6," ",FS$9),'-RÅDATA_KVARTAL-'!$A$5:$DS$385,113,FALSE),"")</f>
        <v/>
      </c>
      <c r="FT81" s="37"/>
      <c r="FU81" s="37" t="str">
        <f>IF(VLOOKUP(CONCATENATE($FK$6," ",FU$9),'-RÅDATA_KVARTAL-'!$A$5:$DS$385,113,FALSE)&gt;0,VLOOKUP(CONCATENATE($FK$6," ",FU$9),'-RÅDATA_KVARTAL-'!$A$5:$DS$385,113,FALSE),"")</f>
        <v/>
      </c>
      <c r="FV81" s="37"/>
      <c r="FW81" s="37" t="str">
        <f>IF(VLOOKUP(CONCATENATE($FK$6," ",FW$9),'-RÅDATA_KVARTAL-'!$A$5:$DS$385,113,FALSE)&gt;0,VLOOKUP(CONCATENATE($FK$6," ",FW$9),'-RÅDATA_KVARTAL-'!$A$5:$DS$385,113,FALSE),"")</f>
        <v/>
      </c>
      <c r="FX81" s="37"/>
      <c r="FY81" s="37" t="str">
        <f>IF(VLOOKUP(CONCATENATE($FK$6," ",FY$9),'-RÅDATA_KVARTAL-'!$A$5:$DS$385,113,FALSE)&gt;0,VLOOKUP(CONCATENATE($FK$6," ",FY$9),'-RÅDATA_KVARTAL-'!$A$5:$DS$385,113,FALSE),"")</f>
        <v/>
      </c>
      <c r="FZ81" s="37"/>
      <c r="GA81" s="37" t="str">
        <f>IF(VLOOKUP(CONCATENATE($FK$6," ",GA$9),'-RÅDATA_KVARTAL-'!$A$5:$DS$385,113,FALSE)&gt;0,VLOOKUP(CONCATENATE($FK$6," ",GA$9),'-RÅDATA_KVARTAL-'!$A$5:$DS$385,113,FALSE),"")</f>
        <v/>
      </c>
      <c r="GB81" s="37"/>
      <c r="GC81" s="37" t="str">
        <f>IF(VLOOKUP(CONCATENATE($FK$6," ",GC$9),'-RÅDATA_KVARTAL-'!$A$5:$DS$385,113,FALSE)&gt;0,VLOOKUP(CONCATENATE($FK$6," ",GC$9),'-RÅDATA_KVARTAL-'!$A$5:$DS$385,113,FALSE),"")</f>
        <v/>
      </c>
      <c r="GD81" s="37"/>
      <c r="GE81" s="37" t="str">
        <f>IF(VLOOKUP(CONCATENATE($FK$6," ",GE$9),'-RÅDATA_KVARTAL-'!$A$5:$DS$385,113,FALSE)&gt;0,VLOOKUP(CONCATENATE($FK$6," ",GE$9),'-RÅDATA_KVARTAL-'!$A$5:$DS$385,113,FALSE),"")</f>
        <v/>
      </c>
      <c r="GF81" s="37"/>
      <c r="GG81" s="37" t="str">
        <f>IF(VLOOKUP(CONCATENATE($FK$6," ",GG$9),'-RÅDATA_KVARTAL-'!$A$5:$DS$385,113,FALSE)&gt;0,VLOOKUP(CONCATENATE($FK$6," ",GG$9),'-RÅDATA_KVARTAL-'!$A$5:$DS$385,113,FALSE),"")</f>
        <v/>
      </c>
      <c r="GH81" s="37"/>
      <c r="GI81" s="37" t="str">
        <f>IF(VLOOKUP(CONCATENATE($FK$6," ",GI$9),'-RÅDATA_KVARTAL-'!$A$5:$DS$385,113,FALSE)&gt;0,VLOOKUP(CONCATENATE($FK$6," ",GI$9),'-RÅDATA_KVARTAL-'!$A$5:$DS$385,113,FALSE),"")</f>
        <v/>
      </c>
      <c r="GJ81" s="106"/>
      <c r="GK81" s="106"/>
      <c r="GL81" s="37" t="str">
        <f>IF(VLOOKUP(CONCATENATE($GL$6," ",GL$9),'-RÅDATA_KVARTAL-'!$A$5:$DS$385,113,FALSE)&gt;0,VLOOKUP(CONCATENATE($GL$6," ",GL$9),'-RÅDATA_KVARTAL-'!$A$5:$DS$385,113,FALSE),"")</f>
        <v/>
      </c>
      <c r="GM81" s="37"/>
      <c r="GN81" s="37" t="str">
        <f>IF(VLOOKUP(CONCATENATE($GL$6," ",GN$9),'-RÅDATA_KVARTAL-'!$A$5:$DS$385,113,FALSE)&gt;0,VLOOKUP(CONCATENATE($GL$6," ",GN$9),'-RÅDATA_KVARTAL-'!$A$5:$DS$385,113,FALSE),"")</f>
        <v/>
      </c>
      <c r="GO81" s="37"/>
      <c r="GP81" s="37" t="str">
        <f>IF(VLOOKUP(CONCATENATE($GL$6," ",GP$9),'-RÅDATA_KVARTAL-'!$A$5:$DS$385,113,FALSE)&gt;0,VLOOKUP(CONCATENATE($GL$6," ",GP$9),'-RÅDATA_KVARTAL-'!$A$5:$DS$385,113,FALSE),"")</f>
        <v/>
      </c>
      <c r="GQ81" s="37"/>
      <c r="GR81" s="37" t="str">
        <f>IF(VLOOKUP(CONCATENATE($GL$6," ",GR$9),'-RÅDATA_KVARTAL-'!$A$5:$DS$385,113,FALSE)&gt;0,VLOOKUP(CONCATENATE($GL$6," ",GR$9),'-RÅDATA_KVARTAL-'!$A$5:$DS$385,113,FALSE),"")</f>
        <v/>
      </c>
      <c r="GS81" s="37"/>
      <c r="GT81" s="37" t="str">
        <f>IF(VLOOKUP(CONCATENATE($GL$6," ",GT$9),'-RÅDATA_KVARTAL-'!$A$5:$DS$385,113,FALSE)&gt;0,VLOOKUP(CONCATENATE($GL$6," ",GT$9),'-RÅDATA_KVARTAL-'!$A$5:$DS$385,113,FALSE),"")</f>
        <v/>
      </c>
      <c r="GU81" s="37"/>
      <c r="GV81" s="37" t="str">
        <f>IF(VLOOKUP(CONCATENATE($GL$6," ",GV$9),'-RÅDATA_KVARTAL-'!$A$5:$DS$385,113,FALSE)&gt;0,VLOOKUP(CONCATENATE($GL$6," ",GV$9),'-RÅDATA_KVARTAL-'!$A$5:$DS$385,113,FALSE),"")</f>
        <v/>
      </c>
      <c r="GW81" s="37"/>
      <c r="GX81" s="37" t="str">
        <f>IF(VLOOKUP(CONCATENATE($GL$6," ",GX$9),'-RÅDATA_KVARTAL-'!$A$5:$DS$385,113,FALSE)&gt;0,VLOOKUP(CONCATENATE($GL$6," ",GX$9),'-RÅDATA_KVARTAL-'!$A$5:$DS$385,113,FALSE),"")</f>
        <v/>
      </c>
      <c r="GY81" s="37"/>
      <c r="GZ81" s="37" t="str">
        <f>IF(VLOOKUP(CONCATENATE($GL$6," ",GZ$9),'-RÅDATA_KVARTAL-'!$A$5:$DS$385,113,FALSE)&gt;0,VLOOKUP(CONCATENATE($GL$6," ",GZ$9),'-RÅDATA_KVARTAL-'!$A$5:$DS$385,113,FALSE),"")</f>
        <v/>
      </c>
      <c r="HA81" s="37"/>
      <c r="HB81" s="37" t="str">
        <f>IF(VLOOKUP(CONCATENATE($GL$6," ",HB$9),'-RÅDATA_KVARTAL-'!$A$5:$DS$385,113,FALSE)&gt;0,VLOOKUP(CONCATENATE($GL$6," ",HB$9),'-RÅDATA_KVARTAL-'!$A$5:$DS$385,113,FALSE),"")</f>
        <v/>
      </c>
      <c r="HC81" s="37"/>
      <c r="HD81" s="37" t="str">
        <f>IF(VLOOKUP(CONCATENATE($GL$6," ",HD$9),'-RÅDATA_KVARTAL-'!$A$5:$DS$385,113,FALSE)&gt;0,VLOOKUP(CONCATENATE($GL$6," ",HD$9),'-RÅDATA_KVARTAL-'!$A$5:$DS$385,113,FALSE),"")</f>
        <v/>
      </c>
      <c r="HE81" s="37"/>
      <c r="HF81" s="37" t="str">
        <f>IF(VLOOKUP(CONCATENATE($GL$6," ",HF$9),'-RÅDATA_KVARTAL-'!$A$5:$DS$385,113,FALSE)&gt;0,VLOOKUP(CONCATENATE($GL$6," ",HF$9),'-RÅDATA_KVARTAL-'!$A$5:$DS$385,113,FALSE),"")</f>
        <v/>
      </c>
      <c r="HG81" s="37"/>
      <c r="HH81" s="37" t="str">
        <f>IF(VLOOKUP(CONCATENATE($GL$6," ",HH$9),'-RÅDATA_KVARTAL-'!$A$5:$DS$385,113,FALSE)&gt;0,VLOOKUP(CONCATENATE($GL$6," ",HH$9),'-RÅDATA_KVARTAL-'!$A$5:$DS$385,113,FALSE),"")</f>
        <v/>
      </c>
      <c r="HI81" s="37"/>
      <c r="HJ81" s="37" t="str">
        <f>IF(VLOOKUP(CONCATENATE($GL$6," ",HJ$9),'-RÅDATA_KVARTAL-'!$A$5:$DS$385,113,FALSE)&gt;0,VLOOKUP(CONCATENATE($GL$6," ",HJ$9),'-RÅDATA_KVARTAL-'!$A$5:$DS$385,113,FALSE),"")</f>
        <v/>
      </c>
      <c r="HK81" s="106"/>
      <c r="HL81" s="106"/>
      <c r="HM81" s="92" t="s">
        <v>362</v>
      </c>
      <c r="HO81" s="123"/>
    </row>
    <row r="82" spans="2:223" s="15" customFormat="1" ht="10.5" customHeight="1" x14ac:dyDescent="0.2">
      <c r="B82" s="248">
        <v>22</v>
      </c>
      <c r="C82" s="195"/>
      <c r="D82" s="92" t="s">
        <v>67</v>
      </c>
      <c r="E82" s="37">
        <f>IF(VLOOKUP(CONCATENATE($E$6," ",E$9),'-RÅDATA_KVARTAL-'!$A$5:$DS$385,117,FALSE)&gt;0,VLOOKUP(CONCATENATE($E$6," ",E$9),'-RÅDATA_KVARTAL-'!$A$5:$DS$385,117,FALSE),"")</f>
        <v>6</v>
      </c>
      <c r="F82" s="37"/>
      <c r="G82" s="37">
        <f>IF(VLOOKUP(CONCATENATE($E$6," ",G$9),'-RÅDATA_KVARTAL-'!$A$5:$DS$385,117,FALSE)&gt;0,VLOOKUP(CONCATENATE($E$6," ",G$9),'-RÅDATA_KVARTAL-'!$A$5:$DS$385,117,FALSE),"")</f>
        <v>5</v>
      </c>
      <c r="H82" s="37"/>
      <c r="I82" s="37">
        <f>IF(VLOOKUP(CONCATENATE($E$6," ",I$9),'-RÅDATA_KVARTAL-'!$A$5:$DS$385,117,FALSE)&gt;0,VLOOKUP(CONCATENATE($E$6," ",I$9),'-RÅDATA_KVARTAL-'!$A$5:$DS$385,117,FALSE),"")</f>
        <v>5</v>
      </c>
      <c r="J82" s="37"/>
      <c r="K82" s="37">
        <f>IF(VLOOKUP(CONCATENATE($E$6," ",K$9),'-RÅDATA_KVARTAL-'!$A$5:$DS$385,117,FALSE)&gt;0,VLOOKUP(CONCATENATE($E$6," ",K$9),'-RÅDATA_KVARTAL-'!$A$5:$DS$385,117,FALSE),"")</f>
        <v>5</v>
      </c>
      <c r="L82" s="37"/>
      <c r="M82" s="37">
        <f>IF(VLOOKUP(CONCATENATE($E$6," ",M$9),'-RÅDATA_KVARTAL-'!$A$5:$DS$385,117,FALSE)&gt;0,VLOOKUP(CONCATENATE($E$6," ",M$9),'-RÅDATA_KVARTAL-'!$A$5:$DS$385,117,FALSE),"")</f>
        <v>4</v>
      </c>
      <c r="N82" s="37"/>
      <c r="O82" s="37">
        <f>IF(VLOOKUP(CONCATENATE($E$6," ",O$9),'-RÅDATA_KVARTAL-'!$A$5:$DS$385,117,FALSE)&gt;0,VLOOKUP(CONCATENATE($E$6," ",O$9),'-RÅDATA_KVARTAL-'!$A$5:$DS$385,117,FALSE),"")</f>
        <v>4</v>
      </c>
      <c r="P82" s="311"/>
      <c r="Q82" s="37">
        <f>IF(VLOOKUP(CONCATENATE($E$6," ",Q$9),'-RÅDATA_KVARTAL-'!$A$5:$DS$385,117,FALSE)&gt;0,VLOOKUP(CONCATENATE($E$6," ",Q$9),'-RÅDATA_KVARTAL-'!$A$5:$DS$385,117,FALSE),"")</f>
        <v>5</v>
      </c>
      <c r="R82" s="37"/>
      <c r="S82" s="37">
        <f>IF(VLOOKUP(CONCATENATE($E$6," ",S$9),'-RÅDATA_KVARTAL-'!$A$5:$DS$385,117,FALSE)&gt;0,VLOOKUP(CONCATENATE($E$6," ",S$9),'-RÅDATA_KVARTAL-'!$A$5:$DS$385,117,FALSE),"")</f>
        <v>5</v>
      </c>
      <c r="T82" s="37"/>
      <c r="U82" s="37">
        <f>IF(VLOOKUP(CONCATENATE($E$6," ",U$9),'-RÅDATA_KVARTAL-'!$A$5:$DS$385,117,FALSE)&gt;0,VLOOKUP(CONCATENATE($E$6," ",U$9),'-RÅDATA_KVARTAL-'!$A$5:$DS$385,117,FALSE),"")</f>
        <v>4</v>
      </c>
      <c r="V82" s="311"/>
      <c r="W82" s="37">
        <f>IF(VLOOKUP(CONCATENATE($E$6," ",W$9),'-RÅDATA_KVARTAL-'!$A$5:$DS$385,117,FALSE)&gt;0,VLOOKUP(CONCATENATE($E$6," ",W$9),'-RÅDATA_KVARTAL-'!$A$5:$DS$385,117,FALSE),"")</f>
        <v>6</v>
      </c>
      <c r="X82" s="37"/>
      <c r="Y82" s="37">
        <f>IF(VLOOKUP(CONCATENATE($E$6," ",Y$9),'-RÅDATA_KVARTAL-'!$A$5:$DS$385,117,FALSE)&gt;0,VLOOKUP(CONCATENATE($E$6," ",Y$9),'-RÅDATA_KVARTAL-'!$A$5:$DS$385,117,FALSE),"")</f>
        <v>4</v>
      </c>
      <c r="Z82" s="37"/>
      <c r="AA82" s="37">
        <f>IF(VLOOKUP(CONCATENATE($E$6," ",AA$9),'-RÅDATA_KVARTAL-'!$A$5:$DS$385,117,FALSE)&gt;0,VLOOKUP(CONCATENATE($E$6," ",AA$9),'-RÅDATA_KVARTAL-'!$A$5:$DS$385,117,FALSE),"")</f>
        <v>6</v>
      </c>
      <c r="AB82" s="311"/>
      <c r="AC82" s="37">
        <f>IF(VLOOKUP(CONCATENATE($E$6," ",AC$9),'-RÅDATA_KVARTAL-'!$A$5:$DS$385,117,FALSE)&gt;0,VLOOKUP(CONCATENATE($E$6," ",AC$9),'-RÅDATA_KVARTAL-'!$A$5:$DS$385,117,FALSE),"")</f>
        <v>4.9558185179454188</v>
      </c>
      <c r="AD82" s="106"/>
      <c r="AE82" s="106"/>
      <c r="AF82" s="37">
        <f>IF(VLOOKUP(CONCATENATE($AF$6," ",AF$9),'-RÅDATA_KVARTAL-'!$A$5:$DS$385,117,FALSE)&gt;0,VLOOKUP(CONCATENATE($AF$6," ",AF$9),'-RÅDATA_KVARTAL-'!$A$5:$DS$385,117,FALSE),"")</f>
        <v>6</v>
      </c>
      <c r="AG82" s="37"/>
      <c r="AH82" s="37">
        <f>IF(VLOOKUP(CONCATENATE($AF$6," ",AH$9),'-RÅDATA_KVARTAL-'!$A$5:$DS$385,117,FALSE)&gt;0,VLOOKUP(CONCATENATE($AF$6," ",AH$9),'-RÅDATA_KVARTAL-'!$A$5:$DS$385,117,FALSE),"")</f>
        <v>5</v>
      </c>
      <c r="AI82" s="37"/>
      <c r="AJ82" s="37">
        <f>IF(VLOOKUP(CONCATENATE($AF$6," ",AJ$9),'-RÅDATA_KVARTAL-'!$A$5:$DS$385,117,FALSE)&gt;0,VLOOKUP(CONCATENATE($AF$6," ",AJ$9),'-RÅDATA_KVARTAL-'!$A$5:$DS$385,117,FALSE),"")</f>
        <v>5</v>
      </c>
      <c r="AK82" s="311"/>
      <c r="AL82" s="37">
        <f>IF(VLOOKUP(CONCATENATE($AF$6," ",AL$9),'-RÅDATA_KVARTAL-'!$A$5:$DS$385,117,FALSE)&gt;0,VLOOKUP(CONCATENATE($AF$6," ",AL$9),'-RÅDATA_KVARTAL-'!$A$5:$DS$385,117,FALSE),"")</f>
        <v>5</v>
      </c>
      <c r="AM82" s="37"/>
      <c r="AN82" s="37">
        <f>IF(VLOOKUP(CONCATENATE($AF$6," ",AN$9),'-RÅDATA_KVARTAL-'!$A$5:$DS$385,117,FALSE)&gt;0,VLOOKUP(CONCATENATE($AF$6," ",AN$9),'-RÅDATA_KVARTAL-'!$A$5:$DS$385,117,FALSE),"")</f>
        <v>6</v>
      </c>
      <c r="AO82" s="37"/>
      <c r="AP82" s="37">
        <f>IF(VLOOKUP(CONCATENATE($AF$6," ",AP$9),'-RÅDATA_KVARTAL-'!$A$5:$DS$385,117,FALSE)&gt;0,VLOOKUP(CONCATENATE($AF$6," ",AP$9),'-RÅDATA_KVARTAL-'!$A$5:$DS$385,117,FALSE),"")</f>
        <v>6</v>
      </c>
      <c r="AQ82" s="311"/>
      <c r="AR82" s="37">
        <f>IF(VLOOKUP(CONCATENATE($AF$6," ",AR$9),'-RÅDATA_KVARTAL-'!$A$5:$DS$385,117,FALSE)&gt;0,VLOOKUP(CONCATENATE($AF$6," ",AR$9),'-RÅDATA_KVARTAL-'!$A$5:$DS$385,117,FALSE),"")</f>
        <v>6</v>
      </c>
      <c r="AS82" s="37"/>
      <c r="AT82" s="37">
        <f>IF(VLOOKUP(CONCATENATE($AF$6," ",AT$9),'-RÅDATA_KVARTAL-'!$A$5:$DS$385,117,FALSE)&gt;0,VLOOKUP(CONCATENATE($AF$6," ",AT$9),'-RÅDATA_KVARTAL-'!$A$5:$DS$385,117,FALSE),"")</f>
        <v>6</v>
      </c>
      <c r="AU82" s="37"/>
      <c r="AV82" s="37">
        <f>IF(VLOOKUP(CONCATENATE($AF$6," ",AV$9),'-RÅDATA_KVARTAL-'!$A$5:$DS$385,117,FALSE)&gt;0,VLOOKUP(CONCATENATE($AF$6," ",AV$9),'-RÅDATA_KVARTAL-'!$A$5:$DS$385,117,FALSE),"")</f>
        <v>5</v>
      </c>
      <c r="AW82" s="311"/>
      <c r="AX82" s="37">
        <f>IF(VLOOKUP(CONCATENATE($AF$6," ",AX$9),'-RÅDATA_KVARTAL-'!$A$5:$DS$385,117,FALSE)&gt;0,VLOOKUP(CONCATENATE($AF$6," ",AX$9),'-RÅDATA_KVARTAL-'!$A$5:$DS$385,117,FALSE),"")</f>
        <v>5</v>
      </c>
      <c r="AY82" s="37"/>
      <c r="AZ82" s="37">
        <f>IF(VLOOKUP(CONCATENATE($AF$6," ",AZ$9),'-RÅDATA_KVARTAL-'!$A$5:$DS$385,117,FALSE)&gt;0,VLOOKUP(CONCATENATE($AF$6," ",AZ$9),'-RÅDATA_KVARTAL-'!$A$5:$DS$385,117,FALSE),"")</f>
        <v>5</v>
      </c>
      <c r="BA82" s="37"/>
      <c r="BB82" s="37">
        <f>IF(VLOOKUP(CONCATENATE($AF$6," ",BB$9),'-RÅDATA_KVARTAL-'!$A$5:$DS$385,117,FALSE)&gt;0,VLOOKUP(CONCATENATE($AF$6," ",BB$9),'-RÅDATA_KVARTAL-'!$A$5:$DS$385,117,FALSE),"")</f>
        <v>5</v>
      </c>
      <c r="BC82" s="311"/>
      <c r="BD82" s="37">
        <f>IF(VLOOKUP(CONCATENATE($AF$6," ",BD$9),'-RÅDATA_KVARTAL-'!$A$5:$DS$385,117,FALSE)&gt;0,VLOOKUP(CONCATENATE($AF$6," ",BD$9),'-RÅDATA_KVARTAL-'!$A$5:$DS$385,117,FALSE),"")</f>
        <v>5.4148037754595135</v>
      </c>
      <c r="BE82" s="106"/>
      <c r="BF82" s="106"/>
      <c r="BG82" s="37">
        <f>IF(VLOOKUP(CONCATENATE($BG$6," ",BG$9),'-RÅDATA_KVARTAL-'!$A$5:$DS$385,117,FALSE)&gt;0,VLOOKUP(CONCATENATE($BG$6," ",BG$9),'-RÅDATA_KVARTAL-'!$A$5:$DS$385,117,FALSE),"")</f>
        <v>5</v>
      </c>
      <c r="BH82" s="37"/>
      <c r="BI82" s="37">
        <f>IF(VLOOKUP(CONCATENATE($BG$6," ",BI$9),'-RÅDATA_KVARTAL-'!$A$5:$DS$385,117,FALSE)&gt;0,VLOOKUP(CONCATENATE($BG$6," ",BI$9),'-RÅDATA_KVARTAL-'!$A$5:$DS$385,117,FALSE),"")</f>
        <v>6</v>
      </c>
      <c r="BJ82" s="37"/>
      <c r="BK82" s="37">
        <f>IF(VLOOKUP(CONCATENATE($BG$6," ",BK$9),'-RÅDATA_KVARTAL-'!$A$5:$DS$385,117,FALSE)&gt;0,VLOOKUP(CONCATENATE($BG$6," ",BK$9),'-RÅDATA_KVARTAL-'!$A$5:$DS$385,117,FALSE),"")</f>
        <v>6</v>
      </c>
      <c r="BL82" s="311"/>
      <c r="BM82" s="37">
        <f>IF(VLOOKUP(CONCATENATE($BG$6," ",BM$9),'-RÅDATA_KVARTAL-'!$A$5:$DS$385,117,FALSE)&gt;0,VLOOKUP(CONCATENATE($BG$6," ",BM$9),'-RÅDATA_KVARTAL-'!$A$5:$DS$385,117,FALSE),"")</f>
        <v>5</v>
      </c>
      <c r="BN82" s="37"/>
      <c r="BO82" s="37">
        <f>IF(VLOOKUP(CONCATENATE($BG$6," ",BO$9),'-RÅDATA_KVARTAL-'!$A$5:$DS$385,117,FALSE)&gt;0,VLOOKUP(CONCATENATE($BG$6," ",BO$9),'-RÅDATA_KVARTAL-'!$A$5:$DS$385,117,FALSE),"")</f>
        <v>4</v>
      </c>
      <c r="BP82" s="37"/>
      <c r="BQ82" s="37">
        <f>IF(VLOOKUP(CONCATENATE($BG$6," ",BQ$9),'-RÅDATA_KVARTAL-'!$A$5:$DS$385,117,FALSE)&gt;0,VLOOKUP(CONCATENATE($BG$6," ",BQ$9),'-RÅDATA_KVARTAL-'!$A$5:$DS$385,117,FALSE),"")</f>
        <v>5</v>
      </c>
      <c r="BR82" s="37"/>
      <c r="BS82" s="37">
        <f>IF(VLOOKUP(CONCATENATE($BG$6," ",BS$9),'-RÅDATA_KVARTAL-'!$A$5:$DS$385,117,FALSE)&gt;0,VLOOKUP(CONCATENATE($BG$6," ",BS$9),'-RÅDATA_KVARTAL-'!$A$5:$DS$385,117,FALSE),"")</f>
        <v>6</v>
      </c>
      <c r="BT82" s="37"/>
      <c r="BU82" s="37">
        <f>IF(VLOOKUP(CONCATENATE($BG$6," ",BU$9),'-RÅDATA_KVARTAL-'!$A$5:$DS$385,117,FALSE)&gt;0,VLOOKUP(CONCATENATE($BG$6," ",BU$9),'-RÅDATA_KVARTAL-'!$A$5:$DS$385,117,FALSE),"")</f>
        <v>6</v>
      </c>
      <c r="BV82" s="37"/>
      <c r="BW82" s="37">
        <f>IF(VLOOKUP(CONCATENATE($BG$6," ",BW$9),'-RÅDATA_KVARTAL-'!$A$5:$DS$385,117,FALSE)&gt;0,VLOOKUP(CONCATENATE($BG$6," ",BW$9),'-RÅDATA_KVARTAL-'!$A$5:$DS$385,117,FALSE),"")</f>
        <v>5</v>
      </c>
      <c r="BX82" s="311"/>
      <c r="BY82" s="37">
        <f>IF(VLOOKUP(CONCATENATE($BG$6," ",BY$9),'-RÅDATA_KVARTAL-'!$A$5:$DS$385,117,FALSE)&gt;0,VLOOKUP(CONCATENATE($BG$6," ",BY$9),'-RÅDATA_KVARTAL-'!$A$5:$DS$385,117,FALSE),"")</f>
        <v>5</v>
      </c>
      <c r="BZ82" s="37"/>
      <c r="CA82" s="37">
        <f>IF(VLOOKUP(CONCATENATE($BG$6," ",CA$9),'-RÅDATA_KVARTAL-'!$A$5:$DS$385,117,FALSE)&gt;0,VLOOKUP(CONCATENATE($BG$6," ",CA$9),'-RÅDATA_KVARTAL-'!$A$5:$DS$385,117,FALSE),"")</f>
        <v>6</v>
      </c>
      <c r="CB82" s="37"/>
      <c r="CC82" s="37">
        <f>IF(VLOOKUP(CONCATENATE($BG$6," ",CC$9),'-RÅDATA_KVARTAL-'!$A$5:$DS$385,117,FALSE)&gt;0,VLOOKUP(CONCATENATE($BG$6," ",CC$9),'-RÅDATA_KVARTAL-'!$A$5:$DS$385,117,FALSE),"")</f>
        <v>5</v>
      </c>
      <c r="CD82" s="311"/>
      <c r="CE82" s="37">
        <f>IF(VLOOKUP(CONCATENATE($BG$6," ",CE$9),'-RÅDATA_KVARTAL-'!$A$5:$DS$385,117,FALSE)&gt;0,VLOOKUP(CONCATENATE($BG$6," ",CE$9),'-RÅDATA_KVARTAL-'!$A$5:$DS$385,117,FALSE),"")</f>
        <v>5.386106673697598</v>
      </c>
      <c r="CF82" s="106"/>
      <c r="CG82" s="106"/>
      <c r="CH82" s="37">
        <f>IF(VLOOKUP(CONCATENATE($CH$6," ",CH$9),'-RÅDATA_KVARTAL-'!$A$5:$DS$385,117,FALSE)&gt;0,VLOOKUP(CONCATENATE($CH$6," ",CH$9),'-RÅDATA_KVARTAL-'!$A$5:$DS$385,117,FALSE),"")</f>
        <v>6</v>
      </c>
      <c r="CI82" s="37"/>
      <c r="CJ82" s="37">
        <f>IF(VLOOKUP(CONCATENATE($CH$6," ",CJ$9),'-RÅDATA_KVARTAL-'!$A$5:$DS$385,117,FALSE)&gt;0,VLOOKUP(CONCATENATE($CH$6," ",CJ$9),'-RÅDATA_KVARTAL-'!$A$5:$DS$385,117,FALSE),"")</f>
        <v>5</v>
      </c>
      <c r="CK82" s="37"/>
      <c r="CL82" s="37">
        <f>IF(VLOOKUP(CONCATENATE($CH$6," ",CL$9),'-RÅDATA_KVARTAL-'!$A$5:$DS$385,117,FALSE)&gt;0,VLOOKUP(CONCATENATE($CH$6," ",CL$9),'-RÅDATA_KVARTAL-'!$A$5:$DS$385,117,FALSE),"")</f>
        <v>5</v>
      </c>
      <c r="CM82" s="311"/>
      <c r="CN82" s="37">
        <f>IF(VLOOKUP(CONCATENATE($CH$6," ",CN$9),'-RÅDATA_KVARTAL-'!$A$5:$DS$385,117,FALSE)&gt;0,VLOOKUP(CONCATENATE($CH$6," ",CN$9),'-RÅDATA_KVARTAL-'!$A$5:$DS$385,117,FALSE),"")</f>
        <v>5</v>
      </c>
      <c r="CO82" s="37"/>
      <c r="CP82" s="37">
        <f>IF(VLOOKUP(CONCATENATE($CH$6," ",CP$9),'-RÅDATA_KVARTAL-'!$A$5:$DS$385,117,FALSE)&gt;0,VLOOKUP(CONCATENATE($CH$6," ",CP$9),'-RÅDATA_KVARTAL-'!$A$5:$DS$385,117,FALSE),"")</f>
        <v>5</v>
      </c>
      <c r="CQ82" s="37"/>
      <c r="CR82" s="37">
        <f>IF(VLOOKUP(CONCATENATE($CH$6," ",CR$9),'-RÅDATA_KVARTAL-'!$A$5:$DS$385,117,FALSE)&gt;0,VLOOKUP(CONCATENATE($CH$6," ",CR$9),'-RÅDATA_KVARTAL-'!$A$5:$DS$385,117,FALSE),"")</f>
        <v>6</v>
      </c>
      <c r="CS82" s="311"/>
      <c r="CT82" s="37">
        <f>IF(VLOOKUP(CONCATENATE($CH$6," ",CT$9),'-RÅDATA_KVARTAL-'!$A$5:$DS$385,117,FALSE)&gt;0,VLOOKUP(CONCATENATE($CH$6," ",CT$9),'-RÅDATA_KVARTAL-'!$A$5:$DS$385,117,FALSE),"")</f>
        <v>5</v>
      </c>
      <c r="CU82" s="311"/>
      <c r="CV82" s="37">
        <f>IF(VLOOKUP(CONCATENATE($CH$6," ",CV$9),'-RÅDATA_KVARTAL-'!$A$5:$DS$385,117,FALSE)&gt;0,VLOOKUP(CONCATENATE($CH$6," ",CV$9),'-RÅDATA_KVARTAL-'!$A$5:$DS$385,117,FALSE),"")</f>
        <v>5</v>
      </c>
      <c r="CW82" s="37"/>
      <c r="CX82" s="37">
        <f>IF(VLOOKUP(CONCATENATE($CH$6," ",CX$9),'-RÅDATA_KVARTAL-'!$A$5:$DS$385,117,FALSE)&gt;0,VLOOKUP(CONCATENATE($CH$6," ",CX$9),'-RÅDATA_KVARTAL-'!$A$5:$DS$385,117,FALSE),"")</f>
        <v>5</v>
      </c>
      <c r="CY82" s="311"/>
      <c r="CZ82" s="37">
        <f>IF(VLOOKUP(CONCATENATE($CH$6," ",CZ$9),'-RÅDATA_KVARTAL-'!$A$5:$DS$385,117,FALSE)&gt;0,VLOOKUP(CONCATENATE($CH$6," ",CZ$9),'-RÅDATA_KVARTAL-'!$A$5:$DS$385,117,FALSE),"")</f>
        <v>4</v>
      </c>
      <c r="DA82" s="37"/>
      <c r="DB82" s="37">
        <f>IF(VLOOKUP(CONCATENATE($CH$6," ",DB$9),'-RÅDATA_KVARTAL-'!$A$5:$DS$385,117,FALSE)&gt;0,VLOOKUP(CONCATENATE($CH$6," ",DB$9),'-RÅDATA_KVARTAL-'!$A$5:$DS$385,117,FALSE),"")</f>
        <v>6</v>
      </c>
      <c r="DC82" s="37"/>
      <c r="DD82" s="37">
        <f>IF(VLOOKUP(CONCATENATE($CH$6," ",DD$9),'-RÅDATA_KVARTAL-'!$A$5:$DS$385,117,FALSE)&gt;0,VLOOKUP(CONCATENATE($CH$6," ",DD$9),'-RÅDATA_KVARTAL-'!$A$5:$DS$385,117,FALSE),"")</f>
        <v>5</v>
      </c>
      <c r="DE82" s="37"/>
      <c r="DF82" s="37">
        <f>IF(VLOOKUP(CONCATENATE($CH$6," ",DF$9),'-RÅDATA_KVARTAL-'!$A$5:$DS$385,117,FALSE)&gt;0,VLOOKUP(CONCATENATE($CH$6," ",DF$9),'-RÅDATA_KVARTAL-'!$A$5:$DS$385,117,FALSE),"")</f>
        <v>5.1143901448490592</v>
      </c>
      <c r="DG82" s="106"/>
      <c r="DH82" s="106"/>
      <c r="DI82" s="37">
        <f>IF(VLOOKUP(CONCATENATE($DI$6," ",DI$9),'-RÅDATA_KVARTAL-'!$A$5:$DS$385,117,FALSE)&gt;0,VLOOKUP(CONCATENATE($DI$6," ",DI$9),'-RÅDATA_KVARTAL-'!$A$5:$DS$385,117,FALSE),"")</f>
        <v>5</v>
      </c>
      <c r="DJ82" s="37"/>
      <c r="DK82" s="37">
        <f>IF(VLOOKUP(CONCATENATE($DI$6," ",DK$9),'-RÅDATA_KVARTAL-'!$A$5:$DS$385,117,FALSE)&gt;0,VLOOKUP(CONCATENATE($DI$6," ",DK$9),'-RÅDATA_KVARTAL-'!$A$5:$DS$385,117,FALSE),"")</f>
        <v>5</v>
      </c>
      <c r="DL82" s="37"/>
      <c r="DM82" s="37">
        <f>IF(VLOOKUP(CONCATENATE($DI$6," ",DM$9),'-RÅDATA_KVARTAL-'!$A$5:$DS$385,117,FALSE)&gt;0,VLOOKUP(CONCATENATE($DI$6," ",DM$9),'-RÅDATA_KVARTAL-'!$A$5:$DS$385,117,FALSE),"")</f>
        <v>5</v>
      </c>
      <c r="DN82" s="311"/>
      <c r="DO82" s="37">
        <f>IF(VLOOKUP(CONCATENATE($DI$6," ",DO$9),'-RÅDATA_KVARTAL-'!$A$5:$DS$385,117,FALSE)&gt;0,VLOOKUP(CONCATENATE($DI$6," ",DO$9),'-RÅDATA_KVARTAL-'!$A$5:$DS$385,117,FALSE),"")</f>
        <v>6</v>
      </c>
      <c r="DP82" s="37"/>
      <c r="DQ82" s="37">
        <f>IF(VLOOKUP(CONCATENATE($DI$6," ",DQ$9),'-RÅDATA_KVARTAL-'!$A$5:$DS$385,117,FALSE)&gt;0,VLOOKUP(CONCATENATE($DI$6," ",DQ$9),'-RÅDATA_KVARTAL-'!$A$5:$DS$385,117,FALSE),"")</f>
        <v>6</v>
      </c>
      <c r="DR82" s="37"/>
      <c r="DS82" s="37">
        <f>IF(VLOOKUP(CONCATENATE($DI$6," ",DS$9),'-RÅDATA_KVARTAL-'!$A$5:$DS$385,117,FALSE)&gt;0,VLOOKUP(CONCATENATE($DI$6," ",DS$9),'-RÅDATA_KVARTAL-'!$A$5:$DS$385,117,FALSE),"")</f>
        <v>5</v>
      </c>
      <c r="DT82" s="311"/>
      <c r="DU82" s="37" t="str">
        <f>IF(VLOOKUP(CONCATENATE($DI$6," ",DU$9),'-RÅDATA_KVARTAL-'!$A$5:$DS$385,117,FALSE)&gt;0,VLOOKUP(CONCATENATE($DI$6," ",DU$9),'-RÅDATA_KVARTAL-'!$A$5:$DS$385,117,FALSE),"")</f>
        <v/>
      </c>
      <c r="DV82" s="311"/>
      <c r="DW82" s="37" t="str">
        <f>IF(VLOOKUP(CONCATENATE($DI$6," ",DW$9),'-RÅDATA_KVARTAL-'!$A$5:$DS$385,117,FALSE)&gt;0,VLOOKUP(CONCATENATE($DI$6," ",DW$9),'-RÅDATA_KVARTAL-'!$A$5:$DS$385,117,FALSE),"")</f>
        <v/>
      </c>
      <c r="DX82" s="37"/>
      <c r="DY82" s="37" t="str">
        <f>IF(VLOOKUP(CONCATENATE($DI$6," ",DY$9),'-RÅDATA_KVARTAL-'!$A$5:$DS$385,117,FALSE)&gt;0,VLOOKUP(CONCATENATE($DI$6," ",DY$9),'-RÅDATA_KVARTAL-'!$A$5:$DS$385,117,FALSE),"")</f>
        <v/>
      </c>
      <c r="DZ82" s="311"/>
      <c r="EA82" s="37" t="str">
        <f>IF(VLOOKUP(CONCATENATE($DI$6," ",EA$9),'-RÅDATA_KVARTAL-'!$A$5:$DS$385,117,FALSE)&gt;0,VLOOKUP(CONCATENATE($DI$6," ",EA$9),'-RÅDATA_KVARTAL-'!$A$5:$DS$385,117,FALSE),"")</f>
        <v/>
      </c>
      <c r="EB82" s="37"/>
      <c r="EC82" s="37" t="str">
        <f>IF(VLOOKUP(CONCATENATE($DI$6," ",EC$9),'-RÅDATA_KVARTAL-'!$A$5:$DS$385,117,FALSE)&gt;0,VLOOKUP(CONCATENATE($DI$6," ",EC$9),'-RÅDATA_KVARTAL-'!$A$5:$DS$385,117,FALSE),"")</f>
        <v/>
      </c>
      <c r="ED82" s="37"/>
      <c r="EE82" s="37" t="str">
        <f>IF(VLOOKUP(CONCATENATE($DI$6," ",EE$9),'-RÅDATA_KVARTAL-'!$A$5:$DS$385,117,FALSE)&gt;0,VLOOKUP(CONCATENATE($DI$6," ",EE$9),'-RÅDATA_KVARTAL-'!$A$5:$DS$385,117,FALSE),"")</f>
        <v/>
      </c>
      <c r="EF82" s="37"/>
      <c r="EG82" s="37">
        <f>IF(VLOOKUP(CONCATENATE($DI$6," ",EG$9),'-RÅDATA_KVARTAL-'!$A$5:$DS$385,117,FALSE)&gt;0,VLOOKUP(CONCATENATE($DI$6," ",EG$9),'-RÅDATA_KVARTAL-'!$A$5:$DS$385,117,FALSE),"")</f>
        <v>5.281454853034468</v>
      </c>
      <c r="EH82" s="106"/>
      <c r="EI82" s="106"/>
      <c r="EJ82" s="37" t="str">
        <f>IF(VLOOKUP(CONCATENATE($EJ$6," ",EJ$9),'-RÅDATA_KVARTAL-'!$A$5:$DS$385,117,FALSE)&gt;0,VLOOKUP(CONCATENATE($EJ$6," ",EJ$9),'-RÅDATA_KVARTAL-'!$A$5:$DS$385,117,FALSE),"")</f>
        <v/>
      </c>
      <c r="EK82" s="37"/>
      <c r="EL82" s="37" t="str">
        <f>IF(VLOOKUP(CONCATENATE($EJ$6," ",EL$9),'-RÅDATA_KVARTAL-'!$A$5:$DS$385,117,FALSE)&gt;0,VLOOKUP(CONCATENATE($EJ$6," ",EL$9),'-RÅDATA_KVARTAL-'!$A$5:$DS$385,117,FALSE),"")</f>
        <v/>
      </c>
      <c r="EM82" s="37"/>
      <c r="EN82" s="37" t="str">
        <f>IF(VLOOKUP(CONCATENATE($EJ$6," ",EN$9),'-RÅDATA_KVARTAL-'!$A$5:$DS$385,117,FALSE)&gt;0,VLOOKUP(CONCATENATE($EJ$6," ",EN$9),'-RÅDATA_KVARTAL-'!$A$5:$DS$385,117,FALSE),"")</f>
        <v/>
      </c>
      <c r="EO82" s="311"/>
      <c r="EP82" s="37" t="str">
        <f>IF(VLOOKUP(CONCATENATE($EJ$6," ",EP$9),'-RÅDATA_KVARTAL-'!$A$5:$DS$385,117,FALSE)&gt;0,VLOOKUP(CONCATENATE($EJ$6," ",EP$9),'-RÅDATA_KVARTAL-'!$A$5:$DS$385,117,FALSE),"")</f>
        <v/>
      </c>
      <c r="EQ82" s="37"/>
      <c r="ER82" s="37" t="str">
        <f>IF(VLOOKUP(CONCATENATE($EJ$6," ",ER$9),'-RÅDATA_KVARTAL-'!$A$5:$DS$385,117,FALSE)&gt;0,VLOOKUP(CONCATENATE($EJ$6," ",ER$9),'-RÅDATA_KVARTAL-'!$A$5:$DS$385,117,FALSE),"")</f>
        <v/>
      </c>
      <c r="ES82" s="37"/>
      <c r="ET82" s="37" t="str">
        <f>IF(VLOOKUP(CONCATENATE($EJ$6," ",ET$9),'-RÅDATA_KVARTAL-'!$A$5:$DS$385,117,FALSE)&gt;0,VLOOKUP(CONCATENATE($EJ$6," ",ET$9),'-RÅDATA_KVARTAL-'!$A$5:$DS$385,117,FALSE),"")</f>
        <v/>
      </c>
      <c r="EU82" s="311"/>
      <c r="EV82" s="37" t="str">
        <f>IF(VLOOKUP(CONCATENATE($EJ$6," ",EV$9),'-RÅDATA_KVARTAL-'!$A$5:$DS$385,117,FALSE)&gt;0,VLOOKUP(CONCATENATE($EJ$6," ",EV$9),'-RÅDATA_KVARTAL-'!$A$5:$DS$385,117,FALSE),"")</f>
        <v/>
      </c>
      <c r="EW82" s="311"/>
      <c r="EX82" s="37" t="str">
        <f>IF(VLOOKUP(CONCATENATE($EJ$6," ",EX$9),'-RÅDATA_KVARTAL-'!$A$5:$DS$385,117,FALSE)&gt;0,VLOOKUP(CONCATENATE($EJ$6," ",EX$9),'-RÅDATA_KVARTAL-'!$A$5:$DS$385,117,FALSE),"")</f>
        <v/>
      </c>
      <c r="EY82" s="37"/>
      <c r="EZ82" s="37" t="str">
        <f>IF(VLOOKUP(CONCATENATE($EJ$6," ",EZ$9),'-RÅDATA_KVARTAL-'!$A$5:$DS$385,117,FALSE)&gt;0,VLOOKUP(CONCATENATE($EJ$6," ",EZ$9),'-RÅDATA_KVARTAL-'!$A$5:$DS$385,117,FALSE),"")</f>
        <v/>
      </c>
      <c r="FA82" s="311"/>
      <c r="FB82" s="37" t="str">
        <f>IF(VLOOKUP(CONCATENATE($EJ$6," ",FB$9),'-RÅDATA_KVARTAL-'!$A$5:$DS$385,117,FALSE)&gt;0,VLOOKUP(CONCATENATE($EJ$6," ",FB$9),'-RÅDATA_KVARTAL-'!$A$5:$DS$385,117,FALSE),"")</f>
        <v/>
      </c>
      <c r="FC82" s="37"/>
      <c r="FD82" s="37" t="str">
        <f>IF(VLOOKUP(CONCATENATE($EJ$6," ",FD$9),'-RÅDATA_KVARTAL-'!$A$5:$DS$385,117,FALSE)&gt;0,VLOOKUP(CONCATENATE($EJ$6," ",FD$9),'-RÅDATA_KVARTAL-'!$A$5:$DS$385,117,FALSE),"")</f>
        <v/>
      </c>
      <c r="FE82" s="37"/>
      <c r="FF82" s="37" t="str">
        <f>IF(VLOOKUP(CONCATENATE($EJ$6," ",FF$9),'-RÅDATA_KVARTAL-'!$A$5:$DS$385,117,FALSE)&gt;0,VLOOKUP(CONCATENATE($EJ$6," ",FF$9),'-RÅDATA_KVARTAL-'!$A$5:$DS$385,117,FALSE),"")</f>
        <v/>
      </c>
      <c r="FG82" s="37"/>
      <c r="FH82" s="37" t="str">
        <f>IF(VLOOKUP(CONCATENATE($EJ$6," ",FH$9),'-RÅDATA_KVARTAL-'!$A$5:$DS$385,117,FALSE)&gt;0,VLOOKUP(CONCATENATE($EJ$6," ",FH$9),'-RÅDATA_KVARTAL-'!$A$5:$DS$385,117,FALSE),"")</f>
        <v/>
      </c>
      <c r="FI82" s="106"/>
      <c r="FJ82" s="106"/>
      <c r="FK82" s="37" t="str">
        <f>IF(VLOOKUP(CONCATENATE($FK$6," ",FK$9),'-RÅDATA_KVARTAL-'!$A$5:$DS$385,117,FALSE)&gt;0,VLOOKUP(CONCATENATE($FK$6," ",FK$9),'-RÅDATA_KVARTAL-'!$A$5:$DS$385,117,FALSE),"")</f>
        <v/>
      </c>
      <c r="FL82" s="37"/>
      <c r="FM82" s="37" t="str">
        <f>IF(VLOOKUP(CONCATENATE($FK$6," ",FM$9),'-RÅDATA_KVARTAL-'!$A$5:$DS$385,117,FALSE)&gt;0,VLOOKUP(CONCATENATE($FK$6," ",FM$9),'-RÅDATA_KVARTAL-'!$A$5:$DS$385,117,FALSE),"")</f>
        <v/>
      </c>
      <c r="FN82" s="37"/>
      <c r="FO82" s="37" t="str">
        <f>IF(VLOOKUP(CONCATENATE($FK$6," ",FO$9),'-RÅDATA_KVARTAL-'!$A$5:$DS$385,117,FALSE)&gt;0,VLOOKUP(CONCATENATE($FK$6," ",FO$9),'-RÅDATA_KVARTAL-'!$A$5:$DS$385,117,FALSE),"")</f>
        <v/>
      </c>
      <c r="FP82" s="311"/>
      <c r="FQ82" s="37" t="str">
        <f>IF(VLOOKUP(CONCATENATE($FK$6," ",FQ$9),'-RÅDATA_KVARTAL-'!$A$5:$DS$385,117,FALSE)&gt;0,VLOOKUP(CONCATENATE($FK$6," ",FQ$9),'-RÅDATA_KVARTAL-'!$A$5:$DS$385,117,FALSE),"")</f>
        <v/>
      </c>
      <c r="FR82" s="37"/>
      <c r="FS82" s="37" t="str">
        <f>IF(VLOOKUP(CONCATENATE($FK$6," ",FS$9),'-RÅDATA_KVARTAL-'!$A$5:$DS$385,117,FALSE)&gt;0,VLOOKUP(CONCATENATE($FK$6," ",FS$9),'-RÅDATA_KVARTAL-'!$A$5:$DS$385,117,FALSE),"")</f>
        <v/>
      </c>
      <c r="FT82" s="37"/>
      <c r="FU82" s="37" t="str">
        <f>IF(VLOOKUP(CONCATENATE($FK$6," ",FU$9),'-RÅDATA_KVARTAL-'!$A$5:$DS$385,117,FALSE)&gt;0,VLOOKUP(CONCATENATE($FK$6," ",FU$9),'-RÅDATA_KVARTAL-'!$A$5:$DS$385,117,FALSE),"")</f>
        <v/>
      </c>
      <c r="FV82" s="311"/>
      <c r="FW82" s="37" t="str">
        <f>IF(VLOOKUP(CONCATENATE($FK$6," ",FW$9),'-RÅDATA_KVARTAL-'!$A$5:$DS$385,117,FALSE)&gt;0,VLOOKUP(CONCATENATE($FK$6," ",FW$9),'-RÅDATA_KVARTAL-'!$A$5:$DS$385,117,FALSE),"")</f>
        <v/>
      </c>
      <c r="FX82" s="311"/>
      <c r="FY82" s="37" t="str">
        <f>IF(VLOOKUP(CONCATENATE($FK$6," ",FY$9),'-RÅDATA_KVARTAL-'!$A$5:$DS$385,117,FALSE)&gt;0,VLOOKUP(CONCATENATE($FK$6," ",FY$9),'-RÅDATA_KVARTAL-'!$A$5:$DS$385,117,FALSE),"")</f>
        <v/>
      </c>
      <c r="FZ82" s="37"/>
      <c r="GA82" s="37" t="str">
        <f>IF(VLOOKUP(CONCATENATE($FK$6," ",GA$9),'-RÅDATA_KVARTAL-'!$A$5:$DS$385,117,FALSE)&gt;0,VLOOKUP(CONCATENATE($FK$6," ",GA$9),'-RÅDATA_KVARTAL-'!$A$5:$DS$385,117,FALSE),"")</f>
        <v/>
      </c>
      <c r="GB82" s="311"/>
      <c r="GC82" s="37" t="str">
        <f>IF(VLOOKUP(CONCATENATE($FK$6," ",GC$9),'-RÅDATA_KVARTAL-'!$A$5:$DS$385,117,FALSE)&gt;0,VLOOKUP(CONCATENATE($FK$6," ",GC$9),'-RÅDATA_KVARTAL-'!$A$5:$DS$385,117,FALSE),"")</f>
        <v/>
      </c>
      <c r="GD82" s="37"/>
      <c r="GE82" s="37" t="str">
        <f>IF(VLOOKUP(CONCATENATE($FK$6," ",GE$9),'-RÅDATA_KVARTAL-'!$A$5:$DS$385,117,FALSE)&gt;0,VLOOKUP(CONCATENATE($FK$6," ",GE$9),'-RÅDATA_KVARTAL-'!$A$5:$DS$385,117,FALSE),"")</f>
        <v/>
      </c>
      <c r="GF82" s="37"/>
      <c r="GG82" s="37" t="str">
        <f>IF(VLOOKUP(CONCATENATE($FK$6," ",GG$9),'-RÅDATA_KVARTAL-'!$A$5:$DS$385,117,FALSE)&gt;0,VLOOKUP(CONCATENATE($FK$6," ",GG$9),'-RÅDATA_KVARTAL-'!$A$5:$DS$385,117,FALSE),"")</f>
        <v/>
      </c>
      <c r="GH82" s="37"/>
      <c r="GI82" s="37" t="str">
        <f>IF(VLOOKUP(CONCATENATE($FK$6," ",GI$9),'-RÅDATA_KVARTAL-'!$A$5:$DS$385,117,FALSE)&gt;0,VLOOKUP(CONCATENATE($FK$6," ",GI$9),'-RÅDATA_KVARTAL-'!$A$5:$DS$385,117,FALSE),"")</f>
        <v/>
      </c>
      <c r="GJ82" s="106"/>
      <c r="GK82" s="106"/>
      <c r="GL82" s="37" t="str">
        <f>IF(VLOOKUP(CONCATENATE($GL$6," ",GL$9),'-RÅDATA_KVARTAL-'!$A$5:$DS$385,117,FALSE)&gt;0,VLOOKUP(CONCATENATE($GL$6," ",GL$9),'-RÅDATA_KVARTAL-'!$A$5:$DS$385,117,FALSE),"")</f>
        <v/>
      </c>
      <c r="GM82" s="37"/>
      <c r="GN82" s="37" t="str">
        <f>IF(VLOOKUP(CONCATENATE($GL$6," ",GN$9),'-RÅDATA_KVARTAL-'!$A$5:$DS$385,117,FALSE)&gt;0,VLOOKUP(CONCATENATE($GL$6," ",GN$9),'-RÅDATA_KVARTAL-'!$A$5:$DS$385,117,FALSE),"")</f>
        <v/>
      </c>
      <c r="GO82" s="37"/>
      <c r="GP82" s="37" t="str">
        <f>IF(VLOOKUP(CONCATENATE($GL$6," ",GP$9),'-RÅDATA_KVARTAL-'!$A$5:$DS$385,117,FALSE)&gt;0,VLOOKUP(CONCATENATE($GL$6," ",GP$9),'-RÅDATA_KVARTAL-'!$A$5:$DS$385,117,FALSE),"")</f>
        <v/>
      </c>
      <c r="GQ82" s="311"/>
      <c r="GR82" s="37" t="str">
        <f>IF(VLOOKUP(CONCATENATE($GL$6," ",GR$9),'-RÅDATA_KVARTAL-'!$A$5:$DS$385,117,FALSE)&gt;0,VLOOKUP(CONCATENATE($GL$6," ",GR$9),'-RÅDATA_KVARTAL-'!$A$5:$DS$385,117,FALSE),"")</f>
        <v/>
      </c>
      <c r="GS82" s="37"/>
      <c r="GT82" s="37" t="str">
        <f>IF(VLOOKUP(CONCATENATE($GL$6," ",GT$9),'-RÅDATA_KVARTAL-'!$A$5:$DS$385,117,FALSE)&gt;0,VLOOKUP(CONCATENATE($GL$6," ",GT$9),'-RÅDATA_KVARTAL-'!$A$5:$DS$385,117,FALSE),"")</f>
        <v/>
      </c>
      <c r="GU82" s="37"/>
      <c r="GV82" s="37" t="str">
        <f>IF(VLOOKUP(CONCATENATE($GL$6," ",GV$9),'-RÅDATA_KVARTAL-'!$A$5:$DS$385,117,FALSE)&gt;0,VLOOKUP(CONCATENATE($GL$6," ",GV$9),'-RÅDATA_KVARTAL-'!$A$5:$DS$385,117,FALSE),"")</f>
        <v/>
      </c>
      <c r="GW82" s="311"/>
      <c r="GX82" s="37" t="str">
        <f>IF(VLOOKUP(CONCATENATE($GL$6," ",GX$9),'-RÅDATA_KVARTAL-'!$A$5:$DS$385,117,FALSE)&gt;0,VLOOKUP(CONCATENATE($GL$6," ",GX$9),'-RÅDATA_KVARTAL-'!$A$5:$DS$385,117,FALSE),"")</f>
        <v/>
      </c>
      <c r="GY82" s="311"/>
      <c r="GZ82" s="37" t="str">
        <f>IF(VLOOKUP(CONCATENATE($GL$6," ",GZ$9),'-RÅDATA_KVARTAL-'!$A$5:$DS$385,117,FALSE)&gt;0,VLOOKUP(CONCATENATE($GL$6," ",GZ$9),'-RÅDATA_KVARTAL-'!$A$5:$DS$385,117,FALSE),"")</f>
        <v/>
      </c>
      <c r="HA82" s="37"/>
      <c r="HB82" s="37" t="str">
        <f>IF(VLOOKUP(CONCATENATE($GL$6," ",HB$9),'-RÅDATA_KVARTAL-'!$A$5:$DS$385,117,FALSE)&gt;0,VLOOKUP(CONCATENATE($GL$6," ",HB$9),'-RÅDATA_KVARTAL-'!$A$5:$DS$385,117,FALSE),"")</f>
        <v/>
      </c>
      <c r="HC82" s="311"/>
      <c r="HD82" s="37" t="str">
        <f>IF(VLOOKUP(CONCATENATE($GL$6," ",HD$9),'-RÅDATA_KVARTAL-'!$A$5:$DS$385,117,FALSE)&gt;0,VLOOKUP(CONCATENATE($GL$6," ",HD$9),'-RÅDATA_KVARTAL-'!$A$5:$DS$385,117,FALSE),"")</f>
        <v/>
      </c>
      <c r="HE82" s="37"/>
      <c r="HF82" s="37" t="str">
        <f>IF(VLOOKUP(CONCATENATE($GL$6," ",HF$9),'-RÅDATA_KVARTAL-'!$A$5:$DS$385,117,FALSE)&gt;0,VLOOKUP(CONCATENATE($GL$6," ",HF$9),'-RÅDATA_KVARTAL-'!$A$5:$DS$385,117,FALSE),"")</f>
        <v/>
      </c>
      <c r="HG82" s="37"/>
      <c r="HH82" s="37" t="str">
        <f>IF(VLOOKUP(CONCATENATE($GL$6," ",HH$9),'-RÅDATA_KVARTAL-'!$A$5:$DS$385,117,FALSE)&gt;0,VLOOKUP(CONCATENATE($GL$6," ",HH$9),'-RÅDATA_KVARTAL-'!$A$5:$DS$385,117,FALSE),"")</f>
        <v/>
      </c>
      <c r="HI82" s="37"/>
      <c r="HJ82" s="37" t="str">
        <f>IF(VLOOKUP(CONCATENATE($GL$6," ",HJ$9),'-RÅDATA_KVARTAL-'!$A$5:$DS$385,117,FALSE)&gt;0,VLOOKUP(CONCATENATE($GL$6," ",HJ$9),'-RÅDATA_KVARTAL-'!$A$5:$DS$385,117,FALSE),"")</f>
        <v/>
      </c>
      <c r="HK82" s="106"/>
      <c r="HL82" s="106"/>
      <c r="HM82" s="92" t="s">
        <v>363</v>
      </c>
      <c r="HO82" s="123"/>
    </row>
    <row r="83" spans="2:223" s="15" customFormat="1" ht="10.5" customHeight="1" x14ac:dyDescent="0.2">
      <c r="B83" s="248">
        <v>23</v>
      </c>
      <c r="C83" s="195"/>
      <c r="D83" s="92" t="s">
        <v>68</v>
      </c>
      <c r="E83" s="37">
        <f>IF(VLOOKUP(CONCATENATE($E$6," ",E$9),'-RÅDATA_KVARTAL-'!$A$5:$DS$385,121,FALSE)&gt;0,VLOOKUP(CONCATENATE($E$6," ",E$9),'-RÅDATA_KVARTAL-'!$A$5:$DS$385,121,FALSE),"")</f>
        <v>16</v>
      </c>
      <c r="F83" s="37"/>
      <c r="G83" s="37">
        <f>IF(VLOOKUP(CONCATENATE($E$6," ",G$9),'-RÅDATA_KVARTAL-'!$A$5:$DS$385,121,FALSE)&gt;0,VLOOKUP(CONCATENATE($E$6," ",G$9),'-RÅDATA_KVARTAL-'!$A$5:$DS$385,121,FALSE),"")</f>
        <v>15</v>
      </c>
      <c r="H83" s="37"/>
      <c r="I83" s="37">
        <f>IF(VLOOKUP(CONCATENATE($E$6," ",I$9),'-RÅDATA_KVARTAL-'!$A$5:$DS$385,121,FALSE)&gt;0,VLOOKUP(CONCATENATE($E$6," ",I$9),'-RÅDATA_KVARTAL-'!$A$5:$DS$385,121,FALSE),"")</f>
        <v>15</v>
      </c>
      <c r="J83" s="37"/>
      <c r="K83" s="37">
        <f>IF(VLOOKUP(CONCATENATE($E$6," ",K$9),'-RÅDATA_KVARTAL-'!$A$5:$DS$385,121,FALSE)&gt;0,VLOOKUP(CONCATENATE($E$6," ",K$9),'-RÅDATA_KVARTAL-'!$A$5:$DS$385,121,FALSE),"")</f>
        <v>16</v>
      </c>
      <c r="L83" s="37"/>
      <c r="M83" s="37">
        <f>IF(VLOOKUP(CONCATENATE($E$6," ",M$9),'-RÅDATA_KVARTAL-'!$A$5:$DS$385,121,FALSE)&gt;0,VLOOKUP(CONCATENATE($E$6," ",M$9),'-RÅDATA_KVARTAL-'!$A$5:$DS$385,121,FALSE),"")</f>
        <v>15</v>
      </c>
      <c r="N83" s="37"/>
      <c r="O83" s="37">
        <f>IF(VLOOKUP(CONCATENATE($E$6," ",O$9),'-RÅDATA_KVARTAL-'!$A$5:$DS$385,121,FALSE)&gt;0,VLOOKUP(CONCATENATE($E$6," ",O$9),'-RÅDATA_KVARTAL-'!$A$5:$DS$385,121,FALSE),"")</f>
        <v>14</v>
      </c>
      <c r="P83" s="37"/>
      <c r="Q83" s="37">
        <f>IF(VLOOKUP(CONCATENATE($E$6," ",Q$9),'-RÅDATA_KVARTAL-'!$A$5:$DS$385,121,FALSE)&gt;0,VLOOKUP(CONCATENATE($E$6," ",Q$9),'-RÅDATA_KVARTAL-'!$A$5:$DS$385,121,FALSE),"")</f>
        <v>16</v>
      </c>
      <c r="R83" s="37"/>
      <c r="S83" s="37">
        <f>IF(VLOOKUP(CONCATENATE($E$6," ",S$9),'-RÅDATA_KVARTAL-'!$A$5:$DS$385,121,FALSE)&gt;0,VLOOKUP(CONCATENATE($E$6," ",S$9),'-RÅDATA_KVARTAL-'!$A$5:$DS$385,121,FALSE),"")</f>
        <v>16</v>
      </c>
      <c r="T83" s="37"/>
      <c r="U83" s="37">
        <f>IF(VLOOKUP(CONCATENATE($E$6," ",U$9),'-RÅDATA_KVARTAL-'!$A$5:$DS$385,121,FALSE)&gt;0,VLOOKUP(CONCATENATE($E$6," ",U$9),'-RÅDATA_KVARTAL-'!$A$5:$DS$385,121,FALSE),"")</f>
        <v>15</v>
      </c>
      <c r="V83" s="37"/>
      <c r="W83" s="37">
        <f>IF(VLOOKUP(CONCATENATE($E$6," ",W$9),'-RÅDATA_KVARTAL-'!$A$5:$DS$385,121,FALSE)&gt;0,VLOOKUP(CONCATENATE($E$6," ",W$9),'-RÅDATA_KVARTAL-'!$A$5:$DS$385,121,FALSE),"")</f>
        <v>17</v>
      </c>
      <c r="X83" s="37"/>
      <c r="Y83" s="37">
        <f>IF(VLOOKUP(CONCATENATE($E$6," ",Y$9),'-RÅDATA_KVARTAL-'!$A$5:$DS$385,121,FALSE)&gt;0,VLOOKUP(CONCATENATE($E$6," ",Y$9),'-RÅDATA_KVARTAL-'!$A$5:$DS$385,121,FALSE),"")</f>
        <v>13</v>
      </c>
      <c r="Z83" s="37"/>
      <c r="AA83" s="37">
        <f>IF(VLOOKUP(CONCATENATE($E$6," ",AA$9),'-RÅDATA_KVARTAL-'!$A$5:$DS$385,121,FALSE)&gt;0,VLOOKUP(CONCATENATE($E$6," ",AA$9),'-RÅDATA_KVARTAL-'!$A$5:$DS$385,121,FALSE),"")</f>
        <v>19</v>
      </c>
      <c r="AB83" s="37"/>
      <c r="AC83" s="37">
        <f>IF(VLOOKUP(CONCATENATE($E$6," ",AC$9),'-RÅDATA_KVARTAL-'!$A$5:$DS$385,121,FALSE)&gt;0,VLOOKUP(CONCATENATE($E$6," ",AC$9),'-RÅDATA_KVARTAL-'!$A$5:$DS$385,121,FALSE),"")</f>
        <v>15.831598427018275</v>
      </c>
      <c r="AD83" s="106"/>
      <c r="AE83" s="106"/>
      <c r="AF83" s="37">
        <f>IF(VLOOKUP(CONCATENATE($AF$6," ",AF$9),'-RÅDATA_KVARTAL-'!$A$5:$DS$385,121,FALSE)&gt;0,VLOOKUP(CONCATENATE($AF$6," ",AF$9),'-RÅDATA_KVARTAL-'!$A$5:$DS$385,121,FALSE),"")</f>
        <v>18</v>
      </c>
      <c r="AG83" s="37"/>
      <c r="AH83" s="37">
        <f>IF(VLOOKUP(CONCATENATE($AF$6," ",AH$9),'-RÅDATA_KVARTAL-'!$A$5:$DS$385,121,FALSE)&gt;0,VLOOKUP(CONCATENATE($AF$6," ",AH$9),'-RÅDATA_KVARTAL-'!$A$5:$DS$385,121,FALSE),"")</f>
        <v>17</v>
      </c>
      <c r="AI83" s="37"/>
      <c r="AJ83" s="37">
        <f>IF(VLOOKUP(CONCATENATE($AF$6," ",AJ$9),'-RÅDATA_KVARTAL-'!$A$5:$DS$385,121,FALSE)&gt;0,VLOOKUP(CONCATENATE($AF$6," ",AJ$9),'-RÅDATA_KVARTAL-'!$A$5:$DS$385,121,FALSE),"")</f>
        <v>16</v>
      </c>
      <c r="AK83" s="37"/>
      <c r="AL83" s="37">
        <f>IF(VLOOKUP(CONCATENATE($AF$6," ",AL$9),'-RÅDATA_KVARTAL-'!$A$5:$DS$385,121,FALSE)&gt;0,VLOOKUP(CONCATENATE($AF$6," ",AL$9),'-RÅDATA_KVARTAL-'!$A$5:$DS$385,121,FALSE),"")</f>
        <v>15</v>
      </c>
      <c r="AM83" s="37"/>
      <c r="AN83" s="37">
        <f>IF(VLOOKUP(CONCATENATE($AF$6," ",AN$9),'-RÅDATA_KVARTAL-'!$A$5:$DS$385,121,FALSE)&gt;0,VLOOKUP(CONCATENATE($AF$6," ",AN$9),'-RÅDATA_KVARTAL-'!$A$5:$DS$385,121,FALSE),"")</f>
        <v>18</v>
      </c>
      <c r="AO83" s="37"/>
      <c r="AP83" s="37">
        <f>IF(VLOOKUP(CONCATENATE($AF$6," ",AP$9),'-RÅDATA_KVARTAL-'!$A$5:$DS$385,121,FALSE)&gt;0,VLOOKUP(CONCATENATE($AF$6," ",AP$9),'-RÅDATA_KVARTAL-'!$A$5:$DS$385,121,FALSE),"")</f>
        <v>17</v>
      </c>
      <c r="AQ83" s="37"/>
      <c r="AR83" s="37">
        <f>IF(VLOOKUP(CONCATENATE($AF$6," ",AR$9),'-RÅDATA_KVARTAL-'!$A$5:$DS$385,121,FALSE)&gt;0,VLOOKUP(CONCATENATE($AF$6," ",AR$9),'-RÅDATA_KVARTAL-'!$A$5:$DS$385,121,FALSE),"")</f>
        <v>15</v>
      </c>
      <c r="AS83" s="37"/>
      <c r="AT83" s="37">
        <f>IF(VLOOKUP(CONCATENATE($AF$6," ",AT$9),'-RÅDATA_KVARTAL-'!$A$5:$DS$385,121,FALSE)&gt;0,VLOOKUP(CONCATENATE($AF$6," ",AT$9),'-RÅDATA_KVARTAL-'!$A$5:$DS$385,121,FALSE),"")</f>
        <v>17</v>
      </c>
      <c r="AU83" s="37"/>
      <c r="AV83" s="37">
        <f>IF(VLOOKUP(CONCATENATE($AF$6," ",AV$9),'-RÅDATA_KVARTAL-'!$A$5:$DS$385,121,FALSE)&gt;0,VLOOKUP(CONCATENATE($AF$6," ",AV$9),'-RÅDATA_KVARTAL-'!$A$5:$DS$385,121,FALSE),"")</f>
        <v>16</v>
      </c>
      <c r="AW83" s="37"/>
      <c r="AX83" s="37">
        <f>IF(VLOOKUP(CONCATENATE($AF$6," ",AX$9),'-RÅDATA_KVARTAL-'!$A$5:$DS$385,121,FALSE)&gt;0,VLOOKUP(CONCATENATE($AF$6," ",AX$9),'-RÅDATA_KVARTAL-'!$A$5:$DS$385,121,FALSE),"")</f>
        <v>14</v>
      </c>
      <c r="AY83" s="37"/>
      <c r="AZ83" s="37">
        <f>IF(VLOOKUP(CONCATENATE($AF$6," ",AZ$9),'-RÅDATA_KVARTAL-'!$A$5:$DS$385,121,FALSE)&gt;0,VLOOKUP(CONCATENATE($AF$6," ",AZ$9),'-RÅDATA_KVARTAL-'!$A$5:$DS$385,121,FALSE),"")</f>
        <v>16</v>
      </c>
      <c r="BA83" s="37"/>
      <c r="BB83" s="37">
        <f>IF(VLOOKUP(CONCATENATE($AF$6," ",BB$9),'-RÅDATA_KVARTAL-'!$A$5:$DS$385,121,FALSE)&gt;0,VLOOKUP(CONCATENATE($AF$6," ",BB$9),'-RÅDATA_KVARTAL-'!$A$5:$DS$385,121,FALSE),"")</f>
        <v>14</v>
      </c>
      <c r="BC83" s="37"/>
      <c r="BD83" s="37">
        <f>IF(VLOOKUP(CONCATENATE($AF$6," ",BD$9),'-RÅDATA_KVARTAL-'!$A$5:$DS$385,121,FALSE)&gt;0,VLOOKUP(CONCATENATE($AF$6," ",BD$9),'-RÅDATA_KVARTAL-'!$A$5:$DS$385,121,FALSE),"")</f>
        <v>16.175288557373886</v>
      </c>
      <c r="BE83" s="106"/>
      <c r="BF83" s="106"/>
      <c r="BG83" s="37">
        <f>IF(VLOOKUP(CONCATENATE($BG$6," ",BG$9),'-RÅDATA_KVARTAL-'!$A$5:$DS$385,121,FALSE)&gt;0,VLOOKUP(CONCATENATE($BG$6," ",BG$9),'-RÅDATA_KVARTAL-'!$A$5:$DS$385,121,FALSE),"")</f>
        <v>17</v>
      </c>
      <c r="BH83" s="37"/>
      <c r="BI83" s="37">
        <f>IF(VLOOKUP(CONCATENATE($BG$6," ",BI$9),'-RÅDATA_KVARTAL-'!$A$5:$DS$385,121,FALSE)&gt;0,VLOOKUP(CONCATENATE($BG$6," ",BI$9),'-RÅDATA_KVARTAL-'!$A$5:$DS$385,121,FALSE),"")</f>
        <v>16</v>
      </c>
      <c r="BJ83" s="37"/>
      <c r="BK83" s="37">
        <f>IF(VLOOKUP(CONCATENATE($BG$6," ",BK$9),'-RÅDATA_KVARTAL-'!$A$5:$DS$385,121,FALSE)&gt;0,VLOOKUP(CONCATENATE($BG$6," ",BK$9),'-RÅDATA_KVARTAL-'!$A$5:$DS$385,121,FALSE),"")</f>
        <v>20</v>
      </c>
      <c r="BL83" s="37"/>
      <c r="BM83" s="37">
        <f>IF(VLOOKUP(CONCATENATE($BG$6," ",BM$9),'-RÅDATA_KVARTAL-'!$A$5:$DS$385,121,FALSE)&gt;0,VLOOKUP(CONCATENATE($BG$6," ",BM$9),'-RÅDATA_KVARTAL-'!$A$5:$DS$385,121,FALSE),"")</f>
        <v>16</v>
      </c>
      <c r="BN83" s="37"/>
      <c r="BO83" s="37">
        <f>IF(VLOOKUP(CONCATENATE($BG$6," ",BO$9),'-RÅDATA_KVARTAL-'!$A$5:$DS$385,121,FALSE)&gt;0,VLOOKUP(CONCATENATE($BG$6," ",BO$9),'-RÅDATA_KVARTAL-'!$A$5:$DS$385,121,FALSE),"")</f>
        <v>15</v>
      </c>
      <c r="BP83" s="37"/>
      <c r="BQ83" s="37">
        <f>IF(VLOOKUP(CONCATENATE($BG$6," ",BQ$9),'-RÅDATA_KVARTAL-'!$A$5:$DS$385,121,FALSE)&gt;0,VLOOKUP(CONCATENATE($BG$6," ",BQ$9),'-RÅDATA_KVARTAL-'!$A$5:$DS$385,121,FALSE),"")</f>
        <v>15</v>
      </c>
      <c r="BR83" s="37"/>
      <c r="BS83" s="37">
        <f>IF(VLOOKUP(CONCATENATE($BG$6," ",BS$9),'-RÅDATA_KVARTAL-'!$A$5:$DS$385,121,FALSE)&gt;0,VLOOKUP(CONCATENATE($BG$6," ",BS$9),'-RÅDATA_KVARTAL-'!$A$5:$DS$385,121,FALSE),"")</f>
        <v>15</v>
      </c>
      <c r="BT83" s="37"/>
      <c r="BU83" s="37">
        <f>IF(VLOOKUP(CONCATENATE($BG$6," ",BU$9),'-RÅDATA_KVARTAL-'!$A$5:$DS$385,121,FALSE)&gt;0,VLOOKUP(CONCATENATE($BG$6," ",BU$9),'-RÅDATA_KVARTAL-'!$A$5:$DS$385,121,FALSE),"")</f>
        <v>17</v>
      </c>
      <c r="BV83" s="37"/>
      <c r="BW83" s="37">
        <f>IF(VLOOKUP(CONCATENATE($BG$6," ",BW$9),'-RÅDATA_KVARTAL-'!$A$5:$DS$385,121,FALSE)&gt;0,VLOOKUP(CONCATENATE($BG$6," ",BW$9),'-RÅDATA_KVARTAL-'!$A$5:$DS$385,121,FALSE),"")</f>
        <v>16</v>
      </c>
      <c r="BX83" s="37"/>
      <c r="BY83" s="37">
        <f>IF(VLOOKUP(CONCATENATE($BG$6," ",BY$9),'-RÅDATA_KVARTAL-'!$A$5:$DS$385,121,FALSE)&gt;0,VLOOKUP(CONCATENATE($BG$6," ",BY$9),'-RÅDATA_KVARTAL-'!$A$5:$DS$385,121,FALSE),"")</f>
        <v>16</v>
      </c>
      <c r="BZ83" s="37"/>
      <c r="CA83" s="37">
        <f>IF(VLOOKUP(CONCATENATE($BG$6," ",CA$9),'-RÅDATA_KVARTAL-'!$A$5:$DS$385,121,FALSE)&gt;0,VLOOKUP(CONCATENATE($BG$6," ",CA$9),'-RÅDATA_KVARTAL-'!$A$5:$DS$385,121,FALSE),"")</f>
        <v>16</v>
      </c>
      <c r="CB83" s="37"/>
      <c r="CC83" s="37">
        <f>IF(VLOOKUP(CONCATENATE($BG$6," ",CC$9),'-RÅDATA_KVARTAL-'!$A$5:$DS$385,121,FALSE)&gt;0,VLOOKUP(CONCATENATE($BG$6," ",CC$9),'-RÅDATA_KVARTAL-'!$A$5:$DS$385,121,FALSE),"")</f>
        <v>15</v>
      </c>
      <c r="CD83" s="37"/>
      <c r="CE83" s="37">
        <f>IF(VLOOKUP(CONCATENATE($BG$6," ",CE$9),'-RÅDATA_KVARTAL-'!$A$5:$DS$385,121,FALSE)&gt;0,VLOOKUP(CONCATENATE($BG$6," ",CE$9),'-RÅDATA_KVARTAL-'!$A$5:$DS$385,121,FALSE),"")</f>
        <v>16.099363990543104</v>
      </c>
      <c r="CF83" s="106"/>
      <c r="CG83" s="106"/>
      <c r="CH83" s="37">
        <f>IF(VLOOKUP(CONCATENATE($CH$6," ",CH$9),'-RÅDATA_KVARTAL-'!$A$5:$DS$385,121,FALSE)&gt;0,VLOOKUP(CONCATENATE($CH$6," ",CH$9),'-RÅDATA_KVARTAL-'!$A$5:$DS$385,121,FALSE),"")</f>
        <v>17</v>
      </c>
      <c r="CI83" s="37"/>
      <c r="CJ83" s="37">
        <f>IF(VLOOKUP(CONCATENATE($CH$6," ",CJ$9),'-RÅDATA_KVARTAL-'!$A$5:$DS$385,121,FALSE)&gt;0,VLOOKUP(CONCATENATE($CH$6," ",CJ$9),'-RÅDATA_KVARTAL-'!$A$5:$DS$385,121,FALSE),"")</f>
        <v>16</v>
      </c>
      <c r="CK83" s="37"/>
      <c r="CL83" s="37">
        <f>IF(VLOOKUP(CONCATENATE($CH$6," ",CL$9),'-RÅDATA_KVARTAL-'!$A$5:$DS$385,121,FALSE)&gt;0,VLOOKUP(CONCATENATE($CH$6," ",CL$9),'-RÅDATA_KVARTAL-'!$A$5:$DS$385,121,FALSE),"")</f>
        <v>15</v>
      </c>
      <c r="CM83" s="37"/>
      <c r="CN83" s="37">
        <f>IF(VLOOKUP(CONCATENATE($CH$6," ",CN$9),'-RÅDATA_KVARTAL-'!$A$5:$DS$385,121,FALSE)&gt;0,VLOOKUP(CONCATENATE($CH$6," ",CN$9),'-RÅDATA_KVARTAL-'!$A$5:$DS$385,121,FALSE),"")</f>
        <v>15</v>
      </c>
      <c r="CO83" s="37"/>
      <c r="CP83" s="37">
        <f>IF(VLOOKUP(CONCATENATE($CH$6," ",CP$9),'-RÅDATA_KVARTAL-'!$A$5:$DS$385,121,FALSE)&gt;0,VLOOKUP(CONCATENATE($CH$6," ",CP$9),'-RÅDATA_KVARTAL-'!$A$5:$DS$385,121,FALSE),"")</f>
        <v>14</v>
      </c>
      <c r="CQ83" s="37"/>
      <c r="CR83" s="37">
        <f>IF(VLOOKUP(CONCATENATE($CH$6," ",CR$9),'-RÅDATA_KVARTAL-'!$A$5:$DS$385,121,FALSE)&gt;0,VLOOKUP(CONCATENATE($CH$6," ",CR$9),'-RÅDATA_KVARTAL-'!$A$5:$DS$385,121,FALSE),"")</f>
        <v>17</v>
      </c>
      <c r="CS83" s="37"/>
      <c r="CT83" s="37">
        <f>IF(VLOOKUP(CONCATENATE($CH$6," ",CT$9),'-RÅDATA_KVARTAL-'!$A$5:$DS$385,121,FALSE)&gt;0,VLOOKUP(CONCATENATE($CH$6," ",CT$9),'-RÅDATA_KVARTAL-'!$A$5:$DS$385,121,FALSE),"")</f>
        <v>15</v>
      </c>
      <c r="CU83" s="37"/>
      <c r="CV83" s="37">
        <f>IF(VLOOKUP(CONCATENATE($CH$6," ",CV$9),'-RÅDATA_KVARTAL-'!$A$5:$DS$385,121,FALSE)&gt;0,VLOOKUP(CONCATENATE($CH$6," ",CV$9),'-RÅDATA_KVARTAL-'!$A$5:$DS$385,121,FALSE),"")</f>
        <v>16</v>
      </c>
      <c r="CW83" s="37"/>
      <c r="CX83" s="37">
        <f>IF(VLOOKUP(CONCATENATE($CH$6," ",CX$9),'-RÅDATA_KVARTAL-'!$A$5:$DS$385,121,FALSE)&gt;0,VLOOKUP(CONCATENATE($CH$6," ",CX$9),'-RÅDATA_KVARTAL-'!$A$5:$DS$385,121,FALSE),"")</f>
        <v>15</v>
      </c>
      <c r="CY83" s="37"/>
      <c r="CZ83" s="37">
        <f>IF(VLOOKUP(CONCATENATE($CH$6," ",CZ$9),'-RÅDATA_KVARTAL-'!$A$5:$DS$385,121,FALSE)&gt;0,VLOOKUP(CONCATENATE($CH$6," ",CZ$9),'-RÅDATA_KVARTAL-'!$A$5:$DS$385,121,FALSE),"")</f>
        <v>14</v>
      </c>
      <c r="DA83" s="37"/>
      <c r="DB83" s="37">
        <f>IF(VLOOKUP(CONCATENATE($CH$6," ",DB$9),'-RÅDATA_KVARTAL-'!$A$5:$DS$385,121,FALSE)&gt;0,VLOOKUP(CONCATENATE($CH$6," ",DB$9),'-RÅDATA_KVARTAL-'!$A$5:$DS$385,121,FALSE),"")</f>
        <v>20</v>
      </c>
      <c r="DC83" s="37"/>
      <c r="DD83" s="37">
        <f>IF(VLOOKUP(CONCATENATE($CH$6," ",DD$9),'-RÅDATA_KVARTAL-'!$A$5:$DS$385,121,FALSE)&gt;0,VLOOKUP(CONCATENATE($CH$6," ",DD$9),'-RÅDATA_KVARTAL-'!$A$5:$DS$385,121,FALSE),"")</f>
        <v>16</v>
      </c>
      <c r="DE83" s="37"/>
      <c r="DF83" s="37">
        <f>IF(VLOOKUP(CONCATENATE($CH$6," ",DF$9),'-RÅDATA_KVARTAL-'!$A$5:$DS$385,121,FALSE)&gt;0,VLOOKUP(CONCATENATE($CH$6," ",DF$9),'-RÅDATA_KVARTAL-'!$A$5:$DS$385,121,FALSE),"")</f>
        <v>16.082260074781885</v>
      </c>
      <c r="DG83" s="106"/>
      <c r="DH83" s="106"/>
      <c r="DI83" s="37">
        <f>IF(VLOOKUP(CONCATENATE($DI$6," ",DI$9),'-RÅDATA_KVARTAL-'!$A$5:$DS$385,121,FALSE)&gt;0,VLOOKUP(CONCATENATE($DI$6," ",DI$9),'-RÅDATA_KVARTAL-'!$A$5:$DS$385,121,FALSE),"")</f>
        <v>16</v>
      </c>
      <c r="DJ83" s="37"/>
      <c r="DK83" s="37">
        <f>IF(VLOOKUP(CONCATENATE($DI$6," ",DK$9),'-RÅDATA_KVARTAL-'!$A$5:$DS$385,121,FALSE)&gt;0,VLOOKUP(CONCATENATE($DI$6," ",DK$9),'-RÅDATA_KVARTAL-'!$A$5:$DS$385,121,FALSE),"")</f>
        <v>17</v>
      </c>
      <c r="DL83" s="37"/>
      <c r="DM83" s="37">
        <f>IF(VLOOKUP(CONCATENATE($DI$6," ",DM$9),'-RÅDATA_KVARTAL-'!$A$5:$DS$385,121,FALSE)&gt;0,VLOOKUP(CONCATENATE($DI$6," ",DM$9),'-RÅDATA_KVARTAL-'!$A$5:$DS$385,121,FALSE),"")</f>
        <v>15</v>
      </c>
      <c r="DN83" s="37"/>
      <c r="DO83" s="37">
        <f>IF(VLOOKUP(CONCATENATE($DI$6," ",DO$9),'-RÅDATA_KVARTAL-'!$A$5:$DS$385,121,FALSE)&gt;0,VLOOKUP(CONCATENATE($DI$6," ",DO$9),'-RÅDATA_KVARTAL-'!$A$5:$DS$385,121,FALSE),"")</f>
        <v>17</v>
      </c>
      <c r="DP83" s="37"/>
      <c r="DQ83" s="37">
        <f>IF(VLOOKUP(CONCATENATE($DI$6," ",DQ$9),'-RÅDATA_KVARTAL-'!$A$5:$DS$385,121,FALSE)&gt;0,VLOOKUP(CONCATENATE($DI$6," ",DQ$9),'-RÅDATA_KVARTAL-'!$A$5:$DS$385,121,FALSE),"")</f>
        <v>17</v>
      </c>
      <c r="DR83" s="37"/>
      <c r="DS83" s="37">
        <f>IF(VLOOKUP(CONCATENATE($DI$6," ",DS$9),'-RÅDATA_KVARTAL-'!$A$5:$DS$385,121,FALSE)&gt;0,VLOOKUP(CONCATENATE($DI$6," ",DS$9),'-RÅDATA_KVARTAL-'!$A$5:$DS$385,121,FALSE),"")</f>
        <v>16</v>
      </c>
      <c r="DT83" s="37"/>
      <c r="DU83" s="37" t="str">
        <f>IF(VLOOKUP(CONCATENATE($DI$6," ",DU$9),'-RÅDATA_KVARTAL-'!$A$5:$DS$385,121,FALSE)&gt;0,VLOOKUP(CONCATENATE($DI$6," ",DU$9),'-RÅDATA_KVARTAL-'!$A$5:$DS$385,121,FALSE),"")</f>
        <v/>
      </c>
      <c r="DV83" s="37"/>
      <c r="DW83" s="37" t="str">
        <f>IF(VLOOKUP(CONCATENATE($DI$6," ",DW$9),'-RÅDATA_KVARTAL-'!$A$5:$DS$385,121,FALSE)&gt;0,VLOOKUP(CONCATENATE($DI$6," ",DW$9),'-RÅDATA_KVARTAL-'!$A$5:$DS$385,121,FALSE),"")</f>
        <v/>
      </c>
      <c r="DX83" s="37"/>
      <c r="DY83" s="37" t="str">
        <f>IF(VLOOKUP(CONCATENATE($DI$6," ",DY$9),'-RÅDATA_KVARTAL-'!$A$5:$DS$385,121,FALSE)&gt;0,VLOOKUP(CONCATENATE($DI$6," ",DY$9),'-RÅDATA_KVARTAL-'!$A$5:$DS$385,121,FALSE),"")</f>
        <v/>
      </c>
      <c r="DZ83" s="37"/>
      <c r="EA83" s="37" t="str">
        <f>IF(VLOOKUP(CONCATENATE($DI$6," ",EA$9),'-RÅDATA_KVARTAL-'!$A$5:$DS$385,121,FALSE)&gt;0,VLOOKUP(CONCATENATE($DI$6," ",EA$9),'-RÅDATA_KVARTAL-'!$A$5:$DS$385,121,FALSE),"")</f>
        <v/>
      </c>
      <c r="EB83" s="37"/>
      <c r="EC83" s="37" t="str">
        <f>IF(VLOOKUP(CONCATENATE($DI$6," ",EC$9),'-RÅDATA_KVARTAL-'!$A$5:$DS$385,121,FALSE)&gt;0,VLOOKUP(CONCATENATE($DI$6," ",EC$9),'-RÅDATA_KVARTAL-'!$A$5:$DS$385,121,FALSE),"")</f>
        <v/>
      </c>
      <c r="ED83" s="37"/>
      <c r="EE83" s="37" t="str">
        <f>IF(VLOOKUP(CONCATENATE($DI$6," ",EE$9),'-RÅDATA_KVARTAL-'!$A$5:$DS$385,121,FALSE)&gt;0,VLOOKUP(CONCATENATE($DI$6," ",EE$9),'-RÅDATA_KVARTAL-'!$A$5:$DS$385,121,FALSE),"")</f>
        <v/>
      </c>
      <c r="EF83" s="37"/>
      <c r="EG83" s="37">
        <f>IF(VLOOKUP(CONCATENATE($DI$6," ",EG$9),'-RÅDATA_KVARTAL-'!$A$5:$DS$385,121,FALSE)&gt;0,VLOOKUP(CONCATENATE($DI$6," ",EG$9),'-RÅDATA_KVARTAL-'!$A$5:$DS$385,121,FALSE),"")</f>
        <v>16.3715146948003</v>
      </c>
      <c r="EH83" s="106"/>
      <c r="EI83" s="106"/>
      <c r="EJ83" s="37" t="str">
        <f>IF(VLOOKUP(CONCATENATE($EJ$6," ",EJ$9),'-RÅDATA_KVARTAL-'!$A$5:$DS$385,121,FALSE)&gt;0,VLOOKUP(CONCATENATE($EJ$6," ",EJ$9),'-RÅDATA_KVARTAL-'!$A$5:$DS$385,121,FALSE),"")</f>
        <v/>
      </c>
      <c r="EK83" s="37"/>
      <c r="EL83" s="37" t="str">
        <f>IF(VLOOKUP(CONCATENATE($EJ$6," ",EL$9),'-RÅDATA_KVARTAL-'!$A$5:$DS$385,121,FALSE)&gt;0,VLOOKUP(CONCATENATE($EJ$6," ",EL$9),'-RÅDATA_KVARTAL-'!$A$5:$DS$385,121,FALSE),"")</f>
        <v/>
      </c>
      <c r="EM83" s="37"/>
      <c r="EN83" s="37" t="str">
        <f>IF(VLOOKUP(CONCATENATE($EJ$6," ",EN$9),'-RÅDATA_KVARTAL-'!$A$5:$DS$385,121,FALSE)&gt;0,VLOOKUP(CONCATENATE($EJ$6," ",EN$9),'-RÅDATA_KVARTAL-'!$A$5:$DS$385,121,FALSE),"")</f>
        <v/>
      </c>
      <c r="EO83" s="37"/>
      <c r="EP83" s="37" t="str">
        <f>IF(VLOOKUP(CONCATENATE($EJ$6," ",EP$9),'-RÅDATA_KVARTAL-'!$A$5:$DS$385,121,FALSE)&gt;0,VLOOKUP(CONCATENATE($EJ$6," ",EP$9),'-RÅDATA_KVARTAL-'!$A$5:$DS$385,121,FALSE),"")</f>
        <v/>
      </c>
      <c r="EQ83" s="37"/>
      <c r="ER83" s="37" t="str">
        <f>IF(VLOOKUP(CONCATENATE($EJ$6," ",ER$9),'-RÅDATA_KVARTAL-'!$A$5:$DS$385,121,FALSE)&gt;0,VLOOKUP(CONCATENATE($EJ$6," ",ER$9),'-RÅDATA_KVARTAL-'!$A$5:$DS$385,121,FALSE),"")</f>
        <v/>
      </c>
      <c r="ES83" s="37"/>
      <c r="ET83" s="37" t="str">
        <f>IF(VLOOKUP(CONCATENATE($EJ$6," ",ET$9),'-RÅDATA_KVARTAL-'!$A$5:$DS$385,121,FALSE)&gt;0,VLOOKUP(CONCATENATE($EJ$6," ",ET$9),'-RÅDATA_KVARTAL-'!$A$5:$DS$385,121,FALSE),"")</f>
        <v/>
      </c>
      <c r="EU83" s="37"/>
      <c r="EV83" s="37" t="str">
        <f>IF(VLOOKUP(CONCATENATE($EJ$6," ",EV$9),'-RÅDATA_KVARTAL-'!$A$5:$DS$385,121,FALSE)&gt;0,VLOOKUP(CONCATENATE($EJ$6," ",EV$9),'-RÅDATA_KVARTAL-'!$A$5:$DS$385,121,FALSE),"")</f>
        <v/>
      </c>
      <c r="EW83" s="37"/>
      <c r="EX83" s="37" t="str">
        <f>IF(VLOOKUP(CONCATENATE($EJ$6," ",EX$9),'-RÅDATA_KVARTAL-'!$A$5:$DS$385,121,FALSE)&gt;0,VLOOKUP(CONCATENATE($EJ$6," ",EX$9),'-RÅDATA_KVARTAL-'!$A$5:$DS$385,121,FALSE),"")</f>
        <v/>
      </c>
      <c r="EY83" s="37"/>
      <c r="EZ83" s="37" t="str">
        <f>IF(VLOOKUP(CONCATENATE($EJ$6," ",EZ$9),'-RÅDATA_KVARTAL-'!$A$5:$DS$385,121,FALSE)&gt;0,VLOOKUP(CONCATENATE($EJ$6," ",EZ$9),'-RÅDATA_KVARTAL-'!$A$5:$DS$385,121,FALSE),"")</f>
        <v/>
      </c>
      <c r="FA83" s="37"/>
      <c r="FB83" s="37" t="str">
        <f>IF(VLOOKUP(CONCATENATE($EJ$6," ",FB$9),'-RÅDATA_KVARTAL-'!$A$5:$DS$385,121,FALSE)&gt;0,VLOOKUP(CONCATENATE($EJ$6," ",FB$9),'-RÅDATA_KVARTAL-'!$A$5:$DS$385,121,FALSE),"")</f>
        <v/>
      </c>
      <c r="FC83" s="37"/>
      <c r="FD83" s="37" t="str">
        <f>IF(VLOOKUP(CONCATENATE($EJ$6," ",FD$9),'-RÅDATA_KVARTAL-'!$A$5:$DS$385,121,FALSE)&gt;0,VLOOKUP(CONCATENATE($EJ$6," ",FD$9),'-RÅDATA_KVARTAL-'!$A$5:$DS$385,121,FALSE),"")</f>
        <v/>
      </c>
      <c r="FE83" s="37"/>
      <c r="FF83" s="37" t="str">
        <f>IF(VLOOKUP(CONCATENATE($EJ$6," ",FF$9),'-RÅDATA_KVARTAL-'!$A$5:$DS$385,121,FALSE)&gt;0,VLOOKUP(CONCATENATE($EJ$6," ",FF$9),'-RÅDATA_KVARTAL-'!$A$5:$DS$385,121,FALSE),"")</f>
        <v/>
      </c>
      <c r="FG83" s="37"/>
      <c r="FH83" s="37" t="str">
        <f>IF(VLOOKUP(CONCATENATE($EJ$6," ",FH$9),'-RÅDATA_KVARTAL-'!$A$5:$DS$385,121,FALSE)&gt;0,VLOOKUP(CONCATENATE($EJ$6," ",FH$9),'-RÅDATA_KVARTAL-'!$A$5:$DS$385,121,FALSE),"")</f>
        <v/>
      </c>
      <c r="FI83" s="106"/>
      <c r="FJ83" s="106"/>
      <c r="FK83" s="37" t="str">
        <f>IF(VLOOKUP(CONCATENATE($FK$6," ",FK$9),'-RÅDATA_KVARTAL-'!$A$5:$DS$385,121,FALSE)&gt;0,VLOOKUP(CONCATENATE($FK$6," ",FK$9),'-RÅDATA_KVARTAL-'!$A$5:$DS$385,121,FALSE),"")</f>
        <v/>
      </c>
      <c r="FL83" s="37"/>
      <c r="FM83" s="37" t="str">
        <f>IF(VLOOKUP(CONCATENATE($FK$6," ",FM$9),'-RÅDATA_KVARTAL-'!$A$5:$DS$385,121,FALSE)&gt;0,VLOOKUP(CONCATENATE($FK$6," ",FM$9),'-RÅDATA_KVARTAL-'!$A$5:$DS$385,121,FALSE),"")</f>
        <v/>
      </c>
      <c r="FN83" s="37"/>
      <c r="FO83" s="37" t="str">
        <f>IF(VLOOKUP(CONCATENATE($FK$6," ",FO$9),'-RÅDATA_KVARTAL-'!$A$5:$DS$385,121,FALSE)&gt;0,VLOOKUP(CONCATENATE($FK$6," ",FO$9),'-RÅDATA_KVARTAL-'!$A$5:$DS$385,121,FALSE),"")</f>
        <v/>
      </c>
      <c r="FP83" s="37"/>
      <c r="FQ83" s="37" t="str">
        <f>IF(VLOOKUP(CONCATENATE($FK$6," ",FQ$9),'-RÅDATA_KVARTAL-'!$A$5:$DS$385,121,FALSE)&gt;0,VLOOKUP(CONCATENATE($FK$6," ",FQ$9),'-RÅDATA_KVARTAL-'!$A$5:$DS$385,121,FALSE),"")</f>
        <v/>
      </c>
      <c r="FR83" s="37"/>
      <c r="FS83" s="37" t="str">
        <f>IF(VLOOKUP(CONCATENATE($FK$6," ",FS$9),'-RÅDATA_KVARTAL-'!$A$5:$DS$385,121,FALSE)&gt;0,VLOOKUP(CONCATENATE($FK$6," ",FS$9),'-RÅDATA_KVARTAL-'!$A$5:$DS$385,121,FALSE),"")</f>
        <v/>
      </c>
      <c r="FT83" s="37"/>
      <c r="FU83" s="37" t="str">
        <f>IF(VLOOKUP(CONCATENATE($FK$6," ",FU$9),'-RÅDATA_KVARTAL-'!$A$5:$DS$385,121,FALSE)&gt;0,VLOOKUP(CONCATENATE($FK$6," ",FU$9),'-RÅDATA_KVARTAL-'!$A$5:$DS$385,121,FALSE),"")</f>
        <v/>
      </c>
      <c r="FV83" s="37"/>
      <c r="FW83" s="37" t="str">
        <f>IF(VLOOKUP(CONCATENATE($FK$6," ",FW$9),'-RÅDATA_KVARTAL-'!$A$5:$DS$385,121,FALSE)&gt;0,VLOOKUP(CONCATENATE($FK$6," ",FW$9),'-RÅDATA_KVARTAL-'!$A$5:$DS$385,121,FALSE),"")</f>
        <v/>
      </c>
      <c r="FX83" s="37"/>
      <c r="FY83" s="37" t="str">
        <f>IF(VLOOKUP(CONCATENATE($FK$6," ",FY$9),'-RÅDATA_KVARTAL-'!$A$5:$DS$385,121,FALSE)&gt;0,VLOOKUP(CONCATENATE($FK$6," ",FY$9),'-RÅDATA_KVARTAL-'!$A$5:$DS$385,121,FALSE),"")</f>
        <v/>
      </c>
      <c r="FZ83" s="37"/>
      <c r="GA83" s="37" t="str">
        <f>IF(VLOOKUP(CONCATENATE($FK$6," ",GA$9),'-RÅDATA_KVARTAL-'!$A$5:$DS$385,121,FALSE)&gt;0,VLOOKUP(CONCATENATE($FK$6," ",GA$9),'-RÅDATA_KVARTAL-'!$A$5:$DS$385,121,FALSE),"")</f>
        <v/>
      </c>
      <c r="GB83" s="37"/>
      <c r="GC83" s="37" t="str">
        <f>IF(VLOOKUP(CONCATENATE($FK$6," ",GC$9),'-RÅDATA_KVARTAL-'!$A$5:$DS$385,121,FALSE)&gt;0,VLOOKUP(CONCATENATE($FK$6," ",GC$9),'-RÅDATA_KVARTAL-'!$A$5:$DS$385,121,FALSE),"")</f>
        <v/>
      </c>
      <c r="GD83" s="37"/>
      <c r="GE83" s="37" t="str">
        <f>IF(VLOOKUP(CONCATENATE($FK$6," ",GE$9),'-RÅDATA_KVARTAL-'!$A$5:$DS$385,121,FALSE)&gt;0,VLOOKUP(CONCATENATE($FK$6," ",GE$9),'-RÅDATA_KVARTAL-'!$A$5:$DS$385,121,FALSE),"")</f>
        <v/>
      </c>
      <c r="GF83" s="37"/>
      <c r="GG83" s="37" t="str">
        <f>IF(VLOOKUP(CONCATENATE($FK$6," ",GG$9),'-RÅDATA_KVARTAL-'!$A$5:$DS$385,121,FALSE)&gt;0,VLOOKUP(CONCATENATE($FK$6," ",GG$9),'-RÅDATA_KVARTAL-'!$A$5:$DS$385,121,FALSE),"")</f>
        <v/>
      </c>
      <c r="GH83" s="37"/>
      <c r="GI83" s="37" t="str">
        <f>IF(VLOOKUP(CONCATENATE($FK$6," ",GI$9),'-RÅDATA_KVARTAL-'!$A$5:$DS$385,121,FALSE)&gt;0,VLOOKUP(CONCATENATE($FK$6," ",GI$9),'-RÅDATA_KVARTAL-'!$A$5:$DS$385,121,FALSE),"")</f>
        <v/>
      </c>
      <c r="GJ83" s="106"/>
      <c r="GK83" s="106"/>
      <c r="GL83" s="37" t="str">
        <f>IF(VLOOKUP(CONCATENATE($GL$6," ",GL$9),'-RÅDATA_KVARTAL-'!$A$5:$DS$385,121,FALSE)&gt;0,VLOOKUP(CONCATENATE($GL$6," ",GL$9),'-RÅDATA_KVARTAL-'!$A$5:$DS$385,121,FALSE),"")</f>
        <v/>
      </c>
      <c r="GM83" s="37"/>
      <c r="GN83" s="37" t="str">
        <f>IF(VLOOKUP(CONCATENATE($GL$6," ",GN$9),'-RÅDATA_KVARTAL-'!$A$5:$DS$385,121,FALSE)&gt;0,VLOOKUP(CONCATENATE($GL$6," ",GN$9),'-RÅDATA_KVARTAL-'!$A$5:$DS$385,121,FALSE),"")</f>
        <v/>
      </c>
      <c r="GO83" s="37"/>
      <c r="GP83" s="37" t="str">
        <f>IF(VLOOKUP(CONCATENATE($GL$6," ",GP$9),'-RÅDATA_KVARTAL-'!$A$5:$DS$385,121,FALSE)&gt;0,VLOOKUP(CONCATENATE($GL$6," ",GP$9),'-RÅDATA_KVARTAL-'!$A$5:$DS$385,121,FALSE),"")</f>
        <v/>
      </c>
      <c r="GQ83" s="37"/>
      <c r="GR83" s="37" t="str">
        <f>IF(VLOOKUP(CONCATENATE($GL$6," ",GR$9),'-RÅDATA_KVARTAL-'!$A$5:$DS$385,121,FALSE)&gt;0,VLOOKUP(CONCATENATE($GL$6," ",GR$9),'-RÅDATA_KVARTAL-'!$A$5:$DS$385,121,FALSE),"")</f>
        <v/>
      </c>
      <c r="GS83" s="37"/>
      <c r="GT83" s="37" t="str">
        <f>IF(VLOOKUP(CONCATENATE($GL$6," ",GT$9),'-RÅDATA_KVARTAL-'!$A$5:$DS$385,121,FALSE)&gt;0,VLOOKUP(CONCATENATE($GL$6," ",GT$9),'-RÅDATA_KVARTAL-'!$A$5:$DS$385,121,FALSE),"")</f>
        <v/>
      </c>
      <c r="GU83" s="37"/>
      <c r="GV83" s="37" t="str">
        <f>IF(VLOOKUP(CONCATENATE($GL$6," ",GV$9),'-RÅDATA_KVARTAL-'!$A$5:$DS$385,121,FALSE)&gt;0,VLOOKUP(CONCATENATE($GL$6," ",GV$9),'-RÅDATA_KVARTAL-'!$A$5:$DS$385,121,FALSE),"")</f>
        <v/>
      </c>
      <c r="GW83" s="37"/>
      <c r="GX83" s="37" t="str">
        <f>IF(VLOOKUP(CONCATENATE($GL$6," ",GX$9),'-RÅDATA_KVARTAL-'!$A$5:$DS$385,121,FALSE)&gt;0,VLOOKUP(CONCATENATE($GL$6," ",GX$9),'-RÅDATA_KVARTAL-'!$A$5:$DS$385,121,FALSE),"")</f>
        <v/>
      </c>
      <c r="GY83" s="37"/>
      <c r="GZ83" s="37" t="str">
        <f>IF(VLOOKUP(CONCATENATE($GL$6," ",GZ$9),'-RÅDATA_KVARTAL-'!$A$5:$DS$385,121,FALSE)&gt;0,VLOOKUP(CONCATENATE($GL$6," ",GZ$9),'-RÅDATA_KVARTAL-'!$A$5:$DS$385,121,FALSE),"")</f>
        <v/>
      </c>
      <c r="HA83" s="37"/>
      <c r="HB83" s="37" t="str">
        <f>IF(VLOOKUP(CONCATENATE($GL$6," ",HB$9),'-RÅDATA_KVARTAL-'!$A$5:$DS$385,121,FALSE)&gt;0,VLOOKUP(CONCATENATE($GL$6," ",HB$9),'-RÅDATA_KVARTAL-'!$A$5:$DS$385,121,FALSE),"")</f>
        <v/>
      </c>
      <c r="HC83" s="37"/>
      <c r="HD83" s="37" t="str">
        <f>IF(VLOOKUP(CONCATENATE($GL$6," ",HD$9),'-RÅDATA_KVARTAL-'!$A$5:$DS$385,121,FALSE)&gt;0,VLOOKUP(CONCATENATE($GL$6," ",HD$9),'-RÅDATA_KVARTAL-'!$A$5:$DS$385,121,FALSE),"")</f>
        <v/>
      </c>
      <c r="HE83" s="37"/>
      <c r="HF83" s="37" t="str">
        <f>IF(VLOOKUP(CONCATENATE($GL$6," ",HF$9),'-RÅDATA_KVARTAL-'!$A$5:$DS$385,121,FALSE)&gt;0,VLOOKUP(CONCATENATE($GL$6," ",HF$9),'-RÅDATA_KVARTAL-'!$A$5:$DS$385,121,FALSE),"")</f>
        <v/>
      </c>
      <c r="HG83" s="37"/>
      <c r="HH83" s="37" t="str">
        <f>IF(VLOOKUP(CONCATENATE($GL$6," ",HH$9),'-RÅDATA_KVARTAL-'!$A$5:$DS$385,121,FALSE)&gt;0,VLOOKUP(CONCATENATE($GL$6," ",HH$9),'-RÅDATA_KVARTAL-'!$A$5:$DS$385,121,FALSE),"")</f>
        <v/>
      </c>
      <c r="HI83" s="37"/>
      <c r="HJ83" s="37" t="str">
        <f>IF(VLOOKUP(CONCATENATE($GL$6," ",HJ$9),'-RÅDATA_KVARTAL-'!$A$5:$DS$385,121,FALSE)&gt;0,VLOOKUP(CONCATENATE($GL$6," ",HJ$9),'-RÅDATA_KVARTAL-'!$A$5:$DS$385,121,FALSE),"")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8" t="s">
        <v>596</v>
      </c>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c r="CN86" s="343"/>
      <c r="CO86" s="343"/>
      <c r="CP86" s="343"/>
      <c r="CQ86" s="343"/>
      <c r="CR86" s="343"/>
      <c r="CS86" s="343"/>
      <c r="CT86" s="343"/>
      <c r="CU86" s="343"/>
      <c r="CV86" s="343"/>
      <c r="CW86" s="343"/>
      <c r="CX86" s="343"/>
      <c r="CY86" s="343"/>
      <c r="CZ86" s="343"/>
      <c r="DA86" s="343"/>
      <c r="DB86" s="343"/>
      <c r="DC86" s="343"/>
      <c r="DD86" s="343"/>
      <c r="DE86" s="343"/>
      <c r="DF86" s="343"/>
      <c r="DG86" s="343"/>
      <c r="DH86" s="343"/>
      <c r="DI86" s="343"/>
      <c r="DJ86" s="343"/>
      <c r="DK86" s="343"/>
      <c r="DL86" s="343"/>
      <c r="DM86" s="343"/>
      <c r="DN86" s="343"/>
      <c r="DO86" s="343"/>
      <c r="DP86" s="343"/>
      <c r="DQ86" s="343"/>
      <c r="DR86" s="343"/>
      <c r="DS86" s="343"/>
      <c r="DT86" s="343"/>
      <c r="DU86" s="343"/>
      <c r="DV86" s="343"/>
      <c r="DW86" s="343"/>
      <c r="DX86" s="343"/>
      <c r="DY86" s="343"/>
      <c r="DZ86" s="343"/>
      <c r="EA86" s="343"/>
      <c r="EB86" s="343"/>
      <c r="EC86" s="343"/>
      <c r="ED86" s="343"/>
      <c r="EE86" s="343"/>
      <c r="EF86" s="343"/>
      <c r="EG86" s="343"/>
      <c r="EH86" s="343"/>
      <c r="EI86" s="343"/>
      <c r="EJ86" s="343"/>
      <c r="EK86" s="343"/>
      <c r="EL86" s="343"/>
      <c r="EM86" s="343"/>
      <c r="EN86" s="343"/>
      <c r="EO86" s="343"/>
      <c r="EP86" s="343"/>
      <c r="EQ86" s="343"/>
      <c r="ER86" s="343"/>
      <c r="ES86" s="343"/>
      <c r="ET86" s="343"/>
      <c r="EU86" s="343"/>
      <c r="EV86" s="343"/>
      <c r="EW86" s="343"/>
      <c r="EX86" s="343"/>
      <c r="EY86" s="343"/>
      <c r="EZ86" s="343"/>
      <c r="FA86" s="343"/>
      <c r="FB86" s="343"/>
      <c r="FC86" s="343"/>
      <c r="FD86" s="343"/>
      <c r="FE86" s="343"/>
      <c r="FF86" s="343"/>
      <c r="FG86" s="343"/>
      <c r="FH86" s="343"/>
      <c r="FI86" s="343"/>
      <c r="FJ86" s="343"/>
      <c r="FK86" s="343"/>
      <c r="FL86" s="343"/>
      <c r="FM86" s="343"/>
      <c r="FN86" s="343"/>
      <c r="FO86" s="343"/>
      <c r="FP86" s="343"/>
      <c r="FQ86" s="343"/>
      <c r="FR86" s="343"/>
      <c r="FS86" s="343"/>
      <c r="FT86" s="343"/>
      <c r="FU86" s="343"/>
      <c r="FV86" s="343"/>
      <c r="FW86" s="343"/>
      <c r="FX86" s="343"/>
      <c r="FY86" s="343"/>
      <c r="FZ86" s="343"/>
      <c r="GA86" s="343"/>
      <c r="GB86" s="343"/>
      <c r="GC86" s="343"/>
      <c r="GD86" s="343"/>
      <c r="GE86" s="343"/>
      <c r="GF86" s="343"/>
      <c r="GG86" s="343"/>
      <c r="GH86" s="343"/>
      <c r="GI86" s="343"/>
      <c r="GJ86" s="343"/>
      <c r="GK86" s="343"/>
      <c r="GL86" s="343"/>
      <c r="GM86" s="343"/>
      <c r="GN86" s="343"/>
      <c r="GO86" s="343"/>
      <c r="GP86" s="343"/>
      <c r="GQ86" s="343"/>
      <c r="GR86" s="343"/>
      <c r="GS86" s="343"/>
      <c r="GT86" s="343"/>
      <c r="GU86" s="343"/>
      <c r="GV86" s="343"/>
      <c r="GW86" s="343"/>
      <c r="GX86" s="343"/>
      <c r="GY86" s="343"/>
      <c r="GZ86" s="343"/>
      <c r="HA86" s="343"/>
      <c r="HB86" s="343"/>
      <c r="HC86" s="343"/>
      <c r="HD86" s="343"/>
      <c r="HE86" s="343"/>
      <c r="HF86" s="343"/>
      <c r="HG86" s="343"/>
      <c r="HH86" s="343"/>
      <c r="HI86" s="343"/>
      <c r="HJ86" s="343"/>
      <c r="HK86" s="343"/>
      <c r="HL86" s="343"/>
      <c r="HM86" s="343"/>
    </row>
    <row r="87" spans="2:223" s="15" customFormat="1" ht="55.15" customHeight="1" x14ac:dyDescent="0.2">
      <c r="B87" s="378" t="s">
        <v>532</v>
      </c>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2"/>
      <c r="BB87" s="342"/>
      <c r="BC87" s="342"/>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c r="CN87" s="343"/>
      <c r="CO87" s="343"/>
      <c r="CP87" s="343"/>
      <c r="CQ87" s="343"/>
      <c r="CR87" s="343"/>
      <c r="CS87" s="343"/>
      <c r="CT87" s="343"/>
      <c r="CU87" s="343"/>
      <c r="CV87" s="343"/>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343"/>
      <c r="GT87" s="343"/>
      <c r="GU87" s="343"/>
      <c r="GV87" s="343"/>
      <c r="GW87" s="343"/>
      <c r="GX87" s="343"/>
      <c r="GY87" s="343"/>
      <c r="GZ87" s="343"/>
      <c r="HA87" s="343"/>
      <c r="HB87" s="343"/>
      <c r="HC87" s="343"/>
      <c r="HD87" s="343"/>
      <c r="HE87" s="343"/>
      <c r="HF87" s="343"/>
      <c r="HG87" s="343"/>
      <c r="HH87" s="343"/>
      <c r="HI87" s="343"/>
      <c r="HJ87" s="343"/>
      <c r="HK87" s="343"/>
      <c r="HL87" s="343"/>
      <c r="HM87" s="343"/>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hidden="1" customWidth="1"/>
    <col min="126" max="126" width="1.5" style="11" hidden="1" customWidth="1"/>
    <col min="127" max="127" width="6.5" style="11" hidden="1" customWidth="1"/>
    <col min="128" max="128" width="1.5" style="11" hidden="1" customWidth="1"/>
    <col min="129" max="129" width="6.5" style="11" hidden="1" customWidth="1"/>
    <col min="130" max="130" width="1.5" style="11" hidden="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457</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458</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5" t="s">
        <v>376</v>
      </c>
      <c r="C6" s="385"/>
      <c r="D6" s="385"/>
      <c r="E6" s="382" t="s">
        <v>426</v>
      </c>
      <c r="F6" s="382"/>
      <c r="G6" s="382"/>
      <c r="H6" s="382"/>
      <c r="I6" s="382"/>
      <c r="J6" s="382"/>
      <c r="K6" s="382"/>
      <c r="L6" s="382"/>
      <c r="M6" s="382"/>
      <c r="N6" s="382"/>
      <c r="O6" s="382"/>
      <c r="P6" s="382"/>
      <c r="Q6" s="382"/>
      <c r="R6" s="382"/>
      <c r="S6" s="382"/>
      <c r="T6" s="382"/>
      <c r="U6" s="382"/>
      <c r="V6" s="382"/>
      <c r="W6" s="382"/>
      <c r="X6" s="382"/>
      <c r="Y6" s="382"/>
      <c r="Z6" s="382"/>
      <c r="AA6" s="382"/>
      <c r="AB6" s="382"/>
      <c r="AC6" s="382"/>
      <c r="AD6" s="382"/>
      <c r="AE6" s="269"/>
      <c r="AF6" s="382" t="s">
        <v>51</v>
      </c>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285"/>
      <c r="BG6" s="379">
        <v>2015</v>
      </c>
      <c r="BH6" s="380"/>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285"/>
      <c r="CH6" s="379">
        <v>2016</v>
      </c>
      <c r="CI6" s="380"/>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14"/>
      <c r="DI6" s="379">
        <v>2017</v>
      </c>
      <c r="DJ6" s="380"/>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14"/>
      <c r="EJ6" s="379">
        <v>2018</v>
      </c>
      <c r="EK6" s="380"/>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14"/>
      <c r="FK6" s="379">
        <v>2019</v>
      </c>
      <c r="FL6" s="380"/>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14"/>
      <c r="GL6" s="379">
        <v>2020</v>
      </c>
      <c r="GM6" s="380"/>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5" t="s">
        <v>379</v>
      </c>
      <c r="HM6" s="385"/>
    </row>
    <row r="7" spans="1:221" ht="6" customHeight="1" x14ac:dyDescent="0.2">
      <c r="B7" s="386"/>
      <c r="C7" s="386"/>
      <c r="D7" s="386"/>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6"/>
      <c r="HM7" s="386"/>
    </row>
    <row r="8" spans="1:221" ht="6" customHeight="1" x14ac:dyDescent="0.2">
      <c r="B8" s="386"/>
      <c r="C8" s="386"/>
      <c r="D8" s="38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6"/>
      <c r="HM8" s="386"/>
    </row>
    <row r="9" spans="1:221" s="143" customFormat="1" ht="14.25" customHeight="1" x14ac:dyDescent="0.2">
      <c r="B9" s="386"/>
      <c r="C9" s="386"/>
      <c r="D9" s="386"/>
      <c r="E9" s="382" t="s">
        <v>123</v>
      </c>
      <c r="F9" s="383"/>
      <c r="G9" s="382" t="s">
        <v>124</v>
      </c>
      <c r="H9" s="383"/>
      <c r="I9" s="382" t="s">
        <v>125</v>
      </c>
      <c r="J9" s="383"/>
      <c r="K9" s="382" t="s">
        <v>126</v>
      </c>
      <c r="L9" s="383"/>
      <c r="M9" s="382" t="s">
        <v>35</v>
      </c>
      <c r="N9" s="383"/>
      <c r="O9" s="382" t="s">
        <v>127</v>
      </c>
      <c r="P9" s="383"/>
      <c r="Q9" s="382" t="s">
        <v>128</v>
      </c>
      <c r="R9" s="383"/>
      <c r="S9" s="382" t="s">
        <v>129</v>
      </c>
      <c r="T9" s="383"/>
      <c r="U9" s="382" t="s">
        <v>130</v>
      </c>
      <c r="V9" s="383"/>
      <c r="W9" s="382" t="s">
        <v>131</v>
      </c>
      <c r="X9" s="383"/>
      <c r="Y9" s="382" t="s">
        <v>132</v>
      </c>
      <c r="Z9" s="383"/>
      <c r="AA9" s="382" t="s">
        <v>133</v>
      </c>
      <c r="AB9" s="383"/>
      <c r="AC9" s="382" t="s">
        <v>1</v>
      </c>
      <c r="AD9" s="383"/>
      <c r="AE9" s="270"/>
      <c r="AF9" s="382" t="s">
        <v>123</v>
      </c>
      <c r="AG9" s="383"/>
      <c r="AH9" s="382" t="s">
        <v>124</v>
      </c>
      <c r="AI9" s="383"/>
      <c r="AJ9" s="382" t="s">
        <v>125</v>
      </c>
      <c r="AK9" s="383"/>
      <c r="AL9" s="382" t="s">
        <v>126</v>
      </c>
      <c r="AM9" s="383"/>
      <c r="AN9" s="382" t="s">
        <v>35</v>
      </c>
      <c r="AO9" s="383"/>
      <c r="AP9" s="382" t="s">
        <v>127</v>
      </c>
      <c r="AQ9" s="383"/>
      <c r="AR9" s="382" t="s">
        <v>128</v>
      </c>
      <c r="AS9" s="383"/>
      <c r="AT9" s="382" t="s">
        <v>129</v>
      </c>
      <c r="AU9" s="383"/>
      <c r="AV9" s="382" t="s">
        <v>130</v>
      </c>
      <c r="AW9" s="383"/>
      <c r="AX9" s="382" t="s">
        <v>131</v>
      </c>
      <c r="AY9" s="383"/>
      <c r="AZ9" s="382" t="s">
        <v>132</v>
      </c>
      <c r="BA9" s="383"/>
      <c r="BB9" s="382" t="s">
        <v>133</v>
      </c>
      <c r="BC9" s="383"/>
      <c r="BD9" s="382" t="s">
        <v>1</v>
      </c>
      <c r="BE9" s="383"/>
      <c r="BF9" s="286"/>
      <c r="BG9" s="382" t="s">
        <v>123</v>
      </c>
      <c r="BH9" s="383"/>
      <c r="BI9" s="382" t="s">
        <v>124</v>
      </c>
      <c r="BJ9" s="383"/>
      <c r="BK9" s="382" t="s">
        <v>125</v>
      </c>
      <c r="BL9" s="383"/>
      <c r="BM9" s="382" t="s">
        <v>126</v>
      </c>
      <c r="BN9" s="383"/>
      <c r="BO9" s="382" t="s">
        <v>35</v>
      </c>
      <c r="BP9" s="383"/>
      <c r="BQ9" s="382" t="s">
        <v>127</v>
      </c>
      <c r="BR9" s="383"/>
      <c r="BS9" s="382" t="s">
        <v>128</v>
      </c>
      <c r="BT9" s="383"/>
      <c r="BU9" s="382" t="s">
        <v>129</v>
      </c>
      <c r="BV9" s="383"/>
      <c r="BW9" s="382" t="s">
        <v>130</v>
      </c>
      <c r="BX9" s="383"/>
      <c r="BY9" s="382" t="s">
        <v>131</v>
      </c>
      <c r="BZ9" s="383"/>
      <c r="CA9" s="382" t="s">
        <v>132</v>
      </c>
      <c r="CB9" s="383"/>
      <c r="CC9" s="382" t="s">
        <v>133</v>
      </c>
      <c r="CD9" s="383"/>
      <c r="CE9" s="382" t="s">
        <v>1</v>
      </c>
      <c r="CF9" s="383"/>
      <c r="CG9" s="286"/>
      <c r="CH9" s="382" t="s">
        <v>123</v>
      </c>
      <c r="CI9" s="383"/>
      <c r="CJ9" s="382" t="s">
        <v>124</v>
      </c>
      <c r="CK9" s="383"/>
      <c r="CL9" s="382" t="s">
        <v>125</v>
      </c>
      <c r="CM9" s="383"/>
      <c r="CN9" s="382" t="s">
        <v>126</v>
      </c>
      <c r="CO9" s="383"/>
      <c r="CP9" s="382" t="s">
        <v>35</v>
      </c>
      <c r="CQ9" s="383"/>
      <c r="CR9" s="382" t="s">
        <v>127</v>
      </c>
      <c r="CS9" s="383"/>
      <c r="CT9" s="382" t="s">
        <v>128</v>
      </c>
      <c r="CU9" s="383"/>
      <c r="CV9" s="382" t="s">
        <v>129</v>
      </c>
      <c r="CW9" s="383"/>
      <c r="CX9" s="382" t="s">
        <v>130</v>
      </c>
      <c r="CY9" s="383"/>
      <c r="CZ9" s="382" t="s">
        <v>131</v>
      </c>
      <c r="DA9" s="383"/>
      <c r="DB9" s="382" t="s">
        <v>132</v>
      </c>
      <c r="DC9" s="383"/>
      <c r="DD9" s="382" t="s">
        <v>133</v>
      </c>
      <c r="DE9" s="383"/>
      <c r="DF9" s="382" t="s">
        <v>1</v>
      </c>
      <c r="DG9" s="382"/>
      <c r="DH9" s="315"/>
      <c r="DI9" s="382" t="s">
        <v>123</v>
      </c>
      <c r="DJ9" s="383"/>
      <c r="DK9" s="382" t="s">
        <v>124</v>
      </c>
      <c r="DL9" s="383"/>
      <c r="DM9" s="382" t="s">
        <v>125</v>
      </c>
      <c r="DN9" s="383"/>
      <c r="DO9" s="382" t="s">
        <v>126</v>
      </c>
      <c r="DP9" s="383"/>
      <c r="DQ9" s="382" t="s">
        <v>35</v>
      </c>
      <c r="DR9" s="383"/>
      <c r="DS9" s="382" t="s">
        <v>127</v>
      </c>
      <c r="DT9" s="383"/>
      <c r="DU9" s="382" t="s">
        <v>128</v>
      </c>
      <c r="DV9" s="383"/>
      <c r="DW9" s="382" t="s">
        <v>129</v>
      </c>
      <c r="DX9" s="383"/>
      <c r="DY9" s="382" t="s">
        <v>130</v>
      </c>
      <c r="DZ9" s="383"/>
      <c r="EA9" s="382" t="s">
        <v>131</v>
      </c>
      <c r="EB9" s="383"/>
      <c r="EC9" s="382" t="s">
        <v>132</v>
      </c>
      <c r="ED9" s="383"/>
      <c r="EE9" s="382" t="s">
        <v>133</v>
      </c>
      <c r="EF9" s="383"/>
      <c r="EG9" s="382" t="s">
        <v>1</v>
      </c>
      <c r="EH9" s="382"/>
      <c r="EI9" s="315"/>
      <c r="EJ9" s="382" t="s">
        <v>123</v>
      </c>
      <c r="EK9" s="383"/>
      <c r="EL9" s="382" t="s">
        <v>124</v>
      </c>
      <c r="EM9" s="383"/>
      <c r="EN9" s="382" t="s">
        <v>125</v>
      </c>
      <c r="EO9" s="383"/>
      <c r="EP9" s="382" t="s">
        <v>126</v>
      </c>
      <c r="EQ9" s="383"/>
      <c r="ER9" s="382" t="s">
        <v>35</v>
      </c>
      <c r="ES9" s="383"/>
      <c r="ET9" s="382" t="s">
        <v>127</v>
      </c>
      <c r="EU9" s="383"/>
      <c r="EV9" s="382" t="s">
        <v>128</v>
      </c>
      <c r="EW9" s="383"/>
      <c r="EX9" s="382" t="s">
        <v>129</v>
      </c>
      <c r="EY9" s="383"/>
      <c r="EZ9" s="382" t="s">
        <v>130</v>
      </c>
      <c r="FA9" s="383"/>
      <c r="FB9" s="382" t="s">
        <v>131</v>
      </c>
      <c r="FC9" s="383"/>
      <c r="FD9" s="382" t="s">
        <v>132</v>
      </c>
      <c r="FE9" s="383"/>
      <c r="FF9" s="382" t="s">
        <v>133</v>
      </c>
      <c r="FG9" s="383"/>
      <c r="FH9" s="382" t="s">
        <v>1</v>
      </c>
      <c r="FI9" s="382"/>
      <c r="FJ9" s="315"/>
      <c r="FK9" s="382" t="s">
        <v>123</v>
      </c>
      <c r="FL9" s="383"/>
      <c r="FM9" s="382" t="s">
        <v>124</v>
      </c>
      <c r="FN9" s="383"/>
      <c r="FO9" s="382" t="s">
        <v>125</v>
      </c>
      <c r="FP9" s="383"/>
      <c r="FQ9" s="382" t="s">
        <v>126</v>
      </c>
      <c r="FR9" s="383"/>
      <c r="FS9" s="382" t="s">
        <v>35</v>
      </c>
      <c r="FT9" s="383"/>
      <c r="FU9" s="382" t="s">
        <v>127</v>
      </c>
      <c r="FV9" s="383"/>
      <c r="FW9" s="382" t="s">
        <v>128</v>
      </c>
      <c r="FX9" s="383"/>
      <c r="FY9" s="382" t="s">
        <v>129</v>
      </c>
      <c r="FZ9" s="383"/>
      <c r="GA9" s="382" t="s">
        <v>130</v>
      </c>
      <c r="GB9" s="383"/>
      <c r="GC9" s="382" t="s">
        <v>131</v>
      </c>
      <c r="GD9" s="383"/>
      <c r="GE9" s="382" t="s">
        <v>132</v>
      </c>
      <c r="GF9" s="383"/>
      <c r="GG9" s="382" t="s">
        <v>133</v>
      </c>
      <c r="GH9" s="383"/>
      <c r="GI9" s="382" t="s">
        <v>1</v>
      </c>
      <c r="GJ9" s="382"/>
      <c r="GK9" s="315"/>
      <c r="GL9" s="382" t="s">
        <v>123</v>
      </c>
      <c r="GM9" s="383"/>
      <c r="GN9" s="382" t="s">
        <v>124</v>
      </c>
      <c r="GO9" s="383"/>
      <c r="GP9" s="382" t="s">
        <v>125</v>
      </c>
      <c r="GQ9" s="383"/>
      <c r="GR9" s="382" t="s">
        <v>126</v>
      </c>
      <c r="GS9" s="383"/>
      <c r="GT9" s="382" t="s">
        <v>35</v>
      </c>
      <c r="GU9" s="383"/>
      <c r="GV9" s="382" t="s">
        <v>127</v>
      </c>
      <c r="GW9" s="383"/>
      <c r="GX9" s="382" t="s">
        <v>128</v>
      </c>
      <c r="GY9" s="383"/>
      <c r="GZ9" s="382" t="s">
        <v>129</v>
      </c>
      <c r="HA9" s="383"/>
      <c r="HB9" s="382" t="s">
        <v>130</v>
      </c>
      <c r="HC9" s="383"/>
      <c r="HD9" s="382" t="s">
        <v>131</v>
      </c>
      <c r="HE9" s="383"/>
      <c r="HF9" s="382" t="s">
        <v>132</v>
      </c>
      <c r="HG9" s="383"/>
      <c r="HH9" s="382" t="s">
        <v>133</v>
      </c>
      <c r="HI9" s="383"/>
      <c r="HJ9" s="382" t="s">
        <v>1</v>
      </c>
      <c r="HK9" s="382"/>
      <c r="HL9" s="386" t="s">
        <v>42</v>
      </c>
      <c r="HM9" s="386"/>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",E$9),'-RÅDATA_KVARTAL-'!$A$5:$DO$385,6,FALSE)&gt;0,VLOOKUP(CONCATENATE($E$6," ",E$9),'-RÅDATA_KVARTAL-'!$A$5:$DO$385,6,FALSE),"")</f>
        <v>30913</v>
      </c>
      <c r="F12" s="37"/>
      <c r="G12" s="37">
        <f>IF(VLOOKUP(CONCATENATE($E$6," ",G$9),'-RÅDATA_KVARTAL-'!$A$5:$DO$385,6,FALSE)&gt;0,VLOOKUP(CONCATENATE($E$6," ",G$9),'-RÅDATA_KVARTAL-'!$A$5:$DO$385,6,FALSE),"")</f>
        <v>28019</v>
      </c>
      <c r="H12" s="37"/>
      <c r="I12" s="37">
        <f>IF(VLOOKUP(CONCATENATE($E$6," ",I$9),'-RÅDATA_KVARTAL-'!$A$5:$DO$385,6,FALSE)&gt;0,VLOOKUP(CONCATENATE($E$6," ",I$9),'-RÅDATA_KVARTAL-'!$A$5:$DO$385,6,FALSE),"")</f>
        <v>29888</v>
      </c>
      <c r="J12" s="37"/>
      <c r="K12" s="37">
        <f>IF(VLOOKUP(CONCATENATE($E$6," ",K$9),'-RÅDATA_KVARTAL-'!$A$5:$DO$385,6,FALSE)&gt;0,VLOOKUP(CONCATENATE($E$6," ",K$9),'-RÅDATA_KVARTAL-'!$A$5:$DO$385,6,FALSE),"")</f>
        <v>29808</v>
      </c>
      <c r="L12" s="37"/>
      <c r="M12" s="37">
        <f>IF(VLOOKUP(CONCATENATE($E$6," ",M$9),'-RÅDATA_KVARTAL-'!$A$5:$DO$385,6,FALSE)&gt;0,VLOOKUP(CONCATENATE($E$6," ",M$9),'-RÅDATA_KVARTAL-'!$A$5:$DO$385,6,FALSE),"")</f>
        <v>30379</v>
      </c>
      <c r="N12" s="37"/>
      <c r="O12" s="37">
        <f>IF(VLOOKUP(CONCATENATE($E$6," ",O$9),'-RÅDATA_KVARTAL-'!$A$5:$DO$385,6,FALSE)&gt;0,VLOOKUP(CONCATENATE($E$6," ",O$9),'-RÅDATA_KVARTAL-'!$A$5:$DO$385,6,FALSE),"")</f>
        <v>27649</v>
      </c>
      <c r="P12" s="37"/>
      <c r="Q12" s="37">
        <f>IF(VLOOKUP(CONCATENATE($E$6," ",Q$9),'-RÅDATA_KVARTAL-'!$A$5:$DO$385,6,FALSE)&gt;0,VLOOKUP(CONCATENATE($E$6," ",Q$9),'-RÅDATA_KVARTAL-'!$A$5:$DO$385,6,FALSE),"")</f>
        <v>26777</v>
      </c>
      <c r="R12" s="37"/>
      <c r="S12" s="37">
        <f>IF(VLOOKUP(CONCATENATE($E$6," ",S$9),'-RÅDATA_KVARTAL-'!$A$5:$DO$385,6,FALSE)&gt;0,VLOOKUP(CONCATENATE($E$6," ",S$9),'-RÅDATA_KVARTAL-'!$A$5:$DO$385,6,FALSE),"")</f>
        <v>30379</v>
      </c>
      <c r="T12" s="37"/>
      <c r="U12" s="37">
        <f>IF(VLOOKUP(CONCATENATE($E$6," ",U$9),'-RÅDATA_KVARTAL-'!$A$5:$DO$385,6,FALSE)&gt;0,VLOOKUP(CONCATENATE($E$6," ",U$9),'-RÅDATA_KVARTAL-'!$A$5:$DO$385,6,FALSE),"")</f>
        <v>30275</v>
      </c>
      <c r="V12" s="37"/>
      <c r="W12" s="37">
        <f>IF(VLOOKUP(CONCATENATE($E$6," ",W$9),'-RÅDATA_KVARTAL-'!$A$5:$DO$385,6,FALSE)&gt;0,VLOOKUP(CONCATENATE($E$6," ",W$9),'-RÅDATA_KVARTAL-'!$A$5:$DO$385,6,FALSE),"")</f>
        <v>31755</v>
      </c>
      <c r="X12" s="37"/>
      <c r="Y12" s="37">
        <f>IF(VLOOKUP(CONCATENATE($E$6," ",Y$9),'-RÅDATA_KVARTAL-'!$A$5:$DO$385,6,FALSE)&gt;0,VLOOKUP(CONCATENATE($E$6," ",Y$9),'-RÅDATA_KVARTAL-'!$A$5:$DO$385,6,FALSE),"")</f>
        <v>30266</v>
      </c>
      <c r="Z12" s="37"/>
      <c r="AA12" s="37">
        <f>IF(VLOOKUP(CONCATENATE($E$6," ",AA$9),'-RÅDATA_KVARTAL-'!$A$5:$DO$385,6,FALSE)&gt;0,VLOOKUP(CONCATENATE($E$6," ",AA$9),'-RÅDATA_KVARTAL-'!$A$5:$DO$385,6,FALSE),"")</f>
        <v>30047</v>
      </c>
      <c r="AB12" s="37"/>
      <c r="AC12" s="37">
        <f>IF(VLOOKUP(CONCATENATE($E$6," ",AC$9),'-RÅDATA_KVARTAL-'!$A$5:$DO$385,6,FALSE)&gt;0,VLOOKUP(CONCATENATE($E$6," ",AC$9),'-RÅDATA_KVARTAL-'!$A$5:$DO$385,6,FALSE),"")</f>
        <v>356155</v>
      </c>
      <c r="AD12" s="37">
        <f>IF(VLOOKUP(CONCATENATE($AF$6," ",AD$9),'-RÅDATA_KVARTAL-'!$A$5:$DO$385,4)&gt;0,VLOOKUP(CONCATENATE($AF$6," ",AD$9),'-RÅDATA_KVARTAL-'!$A$5:$DO$385,4),"")</f>
        <v>885529</v>
      </c>
      <c r="AE12" s="37"/>
      <c r="AF12" s="37">
        <f>IF(VLOOKUP(CONCATENATE($AF$6," ",AF$9),'-RÅDATA_KVARTAL-'!$A$5:$DO$385,6,FALSE)&gt;0,VLOOKUP(CONCATENATE($AF$6," ",AF$9),'-RÅDATA_KVARTAL-'!$A$5:$DO$385,6,FALSE),"")</f>
        <v>33308</v>
      </c>
      <c r="AG12" s="37"/>
      <c r="AH12" s="37">
        <f>IF(VLOOKUP(CONCATENATE($AF$6," ",AH$9),'-RÅDATA_KVARTAL-'!$A$5:$DO$385,6,FALSE)&gt;0,VLOOKUP(CONCATENATE($AF$6," ",AH$9),'-RÅDATA_KVARTAL-'!$A$5:$DO$385,6,FALSE),"")</f>
        <v>30999</v>
      </c>
      <c r="AI12" s="37"/>
      <c r="AJ12" s="37">
        <f>IF(VLOOKUP(CONCATENATE($AF$6," ",AJ$9),'-RÅDATA_KVARTAL-'!$A$5:$DO$385,6,FALSE)&gt;0,VLOOKUP(CONCATENATE($AF$6," ",AJ$9),'-RÅDATA_KVARTAL-'!$A$5:$DO$385,6,FALSE),"")</f>
        <v>33931</v>
      </c>
      <c r="AK12" s="37"/>
      <c r="AL12" s="37">
        <f>IF(VLOOKUP(CONCATENATE($AF$6," ",AL$9),'-RÅDATA_KVARTAL-'!$A$5:$DO$385,6,FALSE)&gt;0,VLOOKUP(CONCATENATE($AF$6," ",AL$9),'-RÅDATA_KVARTAL-'!$A$5:$DO$385,6,FALSE),"")</f>
        <v>32565</v>
      </c>
      <c r="AM12" s="37"/>
      <c r="AN12" s="37">
        <f>IF(VLOOKUP(CONCATENATE($AF$6," ",AN$9),'-RÅDATA_KVARTAL-'!$A$5:$DO$385,6,FALSE)&gt;0,VLOOKUP(CONCATENATE($AF$6," ",AN$9),'-RÅDATA_KVARTAL-'!$A$5:$DO$385,6,FALSE),"")</f>
        <v>33314</v>
      </c>
      <c r="AO12" s="37"/>
      <c r="AP12" s="37">
        <f>IF(VLOOKUP(CONCATENATE($AF$6," ",AP$9),'-RÅDATA_KVARTAL-'!$A$5:$DO$385,6,FALSE)&gt;0,VLOOKUP(CONCATENATE($AF$6," ",AP$9),'-RÅDATA_KVARTAL-'!$A$5:$DO$385,6,FALSE),"")</f>
        <v>31136</v>
      </c>
      <c r="AQ12" s="37"/>
      <c r="AR12" s="37">
        <f>IF(VLOOKUP(CONCATENATE($AF$6," ",AR$9),'-RÅDATA_KVARTAL-'!$A$5:$DO$385,6,FALSE)&gt;0,VLOOKUP(CONCATENATE($AF$6," ",AR$9),'-RÅDATA_KVARTAL-'!$A$5:$DO$385,6,FALSE),"")</f>
        <v>29253</v>
      </c>
      <c r="AS12" s="37"/>
      <c r="AT12" s="37">
        <f>IF(VLOOKUP(CONCATENATE($AF$6," ",AT$9),'-RÅDATA_KVARTAL-'!$A$5:$DO$385,6,FALSE)&gt;0,VLOOKUP(CONCATENATE($AF$6," ",AT$9),'-RÅDATA_KVARTAL-'!$A$5:$DO$385,6,FALSE),"")</f>
        <v>32298</v>
      </c>
      <c r="AU12" s="37"/>
      <c r="AV12" s="37">
        <f>IF(VLOOKUP(CONCATENATE($AF$6," ",AV$9),'-RÅDATA_KVARTAL-'!$A$5:$DO$385,6,FALSE)&gt;0,VLOOKUP(CONCATENATE($AF$6," ",AV$9),'-RÅDATA_KVARTAL-'!$A$5:$DO$385,6,FALSE),"")</f>
        <v>33602</v>
      </c>
      <c r="AW12" s="37"/>
      <c r="AX12" s="37">
        <f>IF(VLOOKUP(CONCATENATE($AF$6," ",AX$9),'-RÅDATA_KVARTAL-'!$A$5:$DO$385,6,FALSE)&gt;0,VLOOKUP(CONCATENATE($AF$6," ",AX$9),'-RÅDATA_KVARTAL-'!$A$5:$DO$385,6,FALSE),"")</f>
        <v>34685</v>
      </c>
      <c r="AY12" s="37"/>
      <c r="AZ12" s="37">
        <f>IF(VLOOKUP(CONCATENATE($AF$6," ",AZ$9),'-RÅDATA_KVARTAL-'!$A$5:$DO$385,6,FALSE)&gt;0,VLOOKUP(CONCATENATE($AF$6," ",AZ$9),'-RÅDATA_KVARTAL-'!$A$5:$DO$385,6,FALSE),"")</f>
        <v>32172</v>
      </c>
      <c r="BA12" s="37"/>
      <c r="BB12" s="37">
        <f>IF(VLOOKUP(CONCATENATE($AF$6," ",BB$9),'-RÅDATA_KVARTAL-'!$A$5:$DO$385,6,FALSE)&gt;0,VLOOKUP(CONCATENATE($AF$6," ",BB$9),'-RÅDATA_KVARTAL-'!$A$5:$DO$385,6,FALSE),"")</f>
        <v>32077</v>
      </c>
      <c r="BC12" s="37"/>
      <c r="BD12" s="37">
        <f>IF(VLOOKUP(CONCATENATE($AF$6," ",BD$9),'-RÅDATA_KVARTAL-'!$A$5:$DO$385,6,FALSE)&gt;0,VLOOKUP(CONCATENATE($AF$6," ",BD$9),'-RÅDATA_KVARTAL-'!$A$5:$DO$385,6,FALSE),"")</f>
        <v>389340</v>
      </c>
      <c r="BE12" s="37"/>
      <c r="BF12" s="37"/>
      <c r="BG12" s="37">
        <f>IF(VLOOKUP(CONCATENATE($BG$6," ",BG$9),'-RÅDATA_KVARTAL-'!$A$5:$DO$385,6,FALSE)&gt;0,VLOOKUP(CONCATENATE($BG$6," ",BG$9),'-RÅDATA_KVARTAL-'!$A$5:$DO$385,6,FALSE),"")</f>
        <v>33326</v>
      </c>
      <c r="BH12" s="37"/>
      <c r="BI12" s="37">
        <f>IF(VLOOKUP(CONCATENATE($BG$6," ",BI$9),'-RÅDATA_KVARTAL-'!$A$5:$DO$385,6,FALSE)&gt;0,VLOOKUP(CONCATENATE($BG$6," ",BI$9),'-RÅDATA_KVARTAL-'!$A$5:$DO$385,6,FALSE),"")</f>
        <v>31425</v>
      </c>
      <c r="BJ12" s="37"/>
      <c r="BK12" s="37">
        <f>IF(VLOOKUP(CONCATENATE($BG$6," ",BK$9),'-RÅDATA_KVARTAL-'!$A$5:$DO$385,6,FALSE)&gt;0,VLOOKUP(CONCATENATE($BG$6," ",BK$9),'-RÅDATA_KVARTAL-'!$A$5:$DO$385,6,FALSE),"")</f>
        <v>34681</v>
      </c>
      <c r="BL12" s="37"/>
      <c r="BM12" s="37">
        <f>IF(VLOOKUP(CONCATENATE($BG$6," ",BM$9),'-RÅDATA_KVARTAL-'!$A$5:$DO$385,6,FALSE)&gt;0,VLOOKUP(CONCATENATE($BG$6," ",BM$9),'-RÅDATA_KVARTAL-'!$A$5:$DO$385,6,FALSE),"")</f>
        <v>32644</v>
      </c>
      <c r="BN12" s="37"/>
      <c r="BO12" s="37">
        <f>IF(VLOOKUP(CONCATENATE($BG$6," ",BO$9),'-RÅDATA_KVARTAL-'!$A$5:$DO$385,6,FALSE)&gt;0,VLOOKUP(CONCATENATE($BG$6," ",BO$9),'-RÅDATA_KVARTAL-'!$A$5:$DO$385,6,FALSE),"")</f>
        <v>32703</v>
      </c>
      <c r="BP12" s="37"/>
      <c r="BQ12" s="37">
        <f>IF(VLOOKUP(CONCATENATE($BG$6," ",BQ$9),'-RÅDATA_KVARTAL-'!$A$5:$DO$385,6,FALSE)&gt;0,VLOOKUP(CONCATENATE($BG$6," ",BQ$9),'-RÅDATA_KVARTAL-'!$A$5:$DO$385,6,FALSE),"")</f>
        <v>33324</v>
      </c>
      <c r="BR12" s="37"/>
      <c r="BS12" s="37">
        <f>IF(VLOOKUP(CONCATENATE($BG$6," ",BS$9),'-RÅDATA_KVARTAL-'!$A$5:$DO$385,6,FALSE)&gt;0,VLOOKUP(CONCATENATE($BG$6," ",BS$9),'-RÅDATA_KVARTAL-'!$A$5:$DO$385,6,FALSE),"")</f>
        <v>30688</v>
      </c>
      <c r="BT12" s="37"/>
      <c r="BU12" s="37">
        <f>IF(VLOOKUP(CONCATENATE($BG$6," ",BU$9),'-RÅDATA_KVARTAL-'!$A$5:$DO$385,6,FALSE)&gt;0,VLOOKUP(CONCATENATE($BG$6," ",BU$9),'-RÅDATA_KVARTAL-'!$A$5:$DO$385,6,FALSE),"")</f>
        <v>33279</v>
      </c>
      <c r="BV12" s="37"/>
      <c r="BW12" s="37">
        <f>IF(VLOOKUP(CONCATENATE($BG$6," ",BW$9),'-RÅDATA_KVARTAL-'!$A$5:$DO$385,6,FALSE)&gt;0,VLOOKUP(CONCATENATE($BG$6," ",BW$9),'-RÅDATA_KVARTAL-'!$A$5:$DO$385,6,FALSE),"")</f>
        <v>34848</v>
      </c>
      <c r="BX12" s="37"/>
      <c r="BY12" s="37">
        <f>IF(VLOOKUP(CONCATENATE($BG$6," ",BY$9),'-RÅDATA_KVARTAL-'!$A$5:$DO$385,6,FALSE)&gt;0,VLOOKUP(CONCATENATE($BG$6," ",BY$9),'-RÅDATA_KVARTAL-'!$A$5:$DO$385,6,FALSE),"")</f>
        <v>35530</v>
      </c>
      <c r="BZ12" s="37"/>
      <c r="CA12" s="37">
        <f>IF(VLOOKUP(CONCATENATE($BG$6," ",CA$9),'-RÅDATA_KVARTAL-'!$A$5:$DO$385,6,FALSE)&gt;0,VLOOKUP(CONCATENATE($BG$6," ",CA$9),'-RÅDATA_KVARTAL-'!$A$5:$DO$385,6,FALSE),"")</f>
        <v>34284</v>
      </c>
      <c r="CB12" s="37"/>
      <c r="CC12" s="37">
        <f>IF(VLOOKUP(CONCATENATE($BG$6," ",CC$9),'-RÅDATA_KVARTAL-'!$A$5:$DO$385,6,FALSE)&gt;0,VLOOKUP(CONCATENATE($BG$6," ",CC$9),'-RÅDATA_KVARTAL-'!$A$5:$DO$385,6,FALSE),"")</f>
        <v>34803</v>
      </c>
      <c r="CD12" s="37"/>
      <c r="CE12" s="37">
        <f>IF(VLOOKUP(CONCATENATE($BG$6," ",CE$9),'-RÅDATA_KVARTAL-'!$A$5:$DO$385,6,FALSE)&gt;0,VLOOKUP(CONCATENATE($BG$6," ",CE$9),'-RÅDATA_KVARTAL-'!$A$5:$DO$385,6,FALSE),"")</f>
        <v>401535</v>
      </c>
      <c r="CF12" s="91"/>
      <c r="CG12" s="37"/>
      <c r="CH12" s="37">
        <f>IF(VLOOKUP(CONCATENATE($CH$6," ",CH$9),'-RÅDATA_KVARTAL-'!$A$5:$DO$385,6,FALSE)&gt;0,VLOOKUP(CONCATENATE($CH$6," ",CH$9),'-RÅDATA_KVARTAL-'!$A$5:$DO$385,6,FALSE),"")</f>
        <v>34795</v>
      </c>
      <c r="CI12" s="37"/>
      <c r="CJ12" s="37">
        <f>IF(VLOOKUP(CONCATENATE($CH$6," ",CJ$9),'-RÅDATA_KVARTAL-'!$A$5:$DO$385,6,FALSE)&gt;0,VLOOKUP(CONCATENATE($CH$6," ",CJ$9),'-RÅDATA_KVARTAL-'!$A$5:$DO$385,6,FALSE),"")</f>
        <v>34877</v>
      </c>
      <c r="CK12" s="37"/>
      <c r="CL12" s="37">
        <f>IF(VLOOKUP(CONCATENATE($CH$6," ",CL$9),'-RÅDATA_KVARTAL-'!$A$5:$DO$385,6,FALSE)&gt;0,VLOOKUP(CONCATENATE($CH$6," ",CL$9),'-RÅDATA_KVARTAL-'!$A$5:$DO$385,6,FALSE),"")</f>
        <v>36120</v>
      </c>
      <c r="CM12" s="37"/>
      <c r="CN12" s="37">
        <f>IF(VLOOKUP(CONCATENATE($CH$6," ",CN$9),'-RÅDATA_KVARTAL-'!$A$5:$DO$385,6,FALSE)&gt;0,VLOOKUP(CONCATENATE($CH$6," ",CN$9),'-RÅDATA_KVARTAL-'!$A$5:$DO$385,6,FALSE),"")</f>
        <v>35617</v>
      </c>
      <c r="CO12" s="37"/>
      <c r="CP12" s="37">
        <f>IF(VLOOKUP(CONCATENATE($CH$6," ",CP$9),'-RÅDATA_KVARTAL-'!$A$5:$DO$385,6,FALSE)&gt;0,VLOOKUP(CONCATENATE($CH$6," ",CP$9),'-RÅDATA_KVARTAL-'!$A$5:$DO$385,6,FALSE),"")</f>
        <v>36248</v>
      </c>
      <c r="CQ12" s="37"/>
      <c r="CR12" s="37">
        <f>IF(VLOOKUP(CONCATENATE($CH$6," ",CR$9),'-RÅDATA_KVARTAL-'!$A$5:$DO$385,6,FALSE)&gt;0,VLOOKUP(CONCATENATE($CH$6," ",CR$9),'-RÅDATA_KVARTAL-'!$A$5:$DO$385,6,FALSE),"")</f>
        <v>34191</v>
      </c>
      <c r="CS12" s="37"/>
      <c r="CT12" s="37">
        <f>IF(VLOOKUP(CONCATENATE($CH$6," ",CT$9),'-RÅDATA_KVARTAL-'!$A$5:$DO$385,6,FALSE)&gt;0,VLOOKUP(CONCATENATE($CH$6," ",CT$9),'-RÅDATA_KVARTAL-'!$A$5:$DO$385,6,FALSE),"")</f>
        <v>31285</v>
      </c>
      <c r="CU12" s="37"/>
      <c r="CV12" s="37">
        <f>IF(VLOOKUP(CONCATENATE($CH$6," ",CV$9),'-RÅDATA_KVARTAL-'!$A$5:$DO$385,6,FALSE)&gt;0,VLOOKUP(CONCATENATE($CH$6," ",CV$9),'-RÅDATA_KVARTAL-'!$A$5:$DO$385,6,FALSE),"")</f>
        <v>35325</v>
      </c>
      <c r="CW12" s="37"/>
      <c r="CX12" s="37">
        <f>IF(VLOOKUP(CONCATENATE($CH$6," ",CX$9),'-RÅDATA_KVARTAL-'!$A$5:$DO$385,6,FALSE)&gt;0,VLOOKUP(CONCATENATE($CH$6," ",CX$9),'-RÅDATA_KVARTAL-'!$A$5:$DO$385,6,FALSE),"")</f>
        <v>36321</v>
      </c>
      <c r="CY12" s="37"/>
      <c r="CZ12" s="37">
        <f>IF(VLOOKUP(CONCATENATE($CH$6," ",CZ$9),'-RÅDATA_KVARTAL-'!$A$5:$DO$385,6,FALSE)&gt;0,VLOOKUP(CONCATENATE($CH$6," ",CZ$9),'-RÅDATA_KVARTAL-'!$A$5:$DO$385,6,FALSE),"")</f>
        <v>36309</v>
      </c>
      <c r="DA12" s="37"/>
      <c r="DB12" s="37">
        <f>IF(VLOOKUP(CONCATENATE($CH$6," ",DB$9),'-RÅDATA_KVARTAL-'!$A$5:$DO$385,6,FALSE)&gt;0,VLOOKUP(CONCATENATE($CH$6," ",DB$9),'-RÅDATA_KVARTAL-'!$A$5:$DO$385,6,FALSE),"")</f>
        <v>36212</v>
      </c>
      <c r="DC12" s="37"/>
      <c r="DD12" s="37">
        <f>IF(VLOOKUP(CONCATENATE($CH$6," ",DD$9),'-RÅDATA_KVARTAL-'!$A$5:$DO$385,6,FALSE)&gt;0,VLOOKUP(CONCATENATE($CH$6," ",DD$9),'-RÅDATA_KVARTAL-'!$A$5:$DO$385,6,FALSE),"")</f>
        <v>36364</v>
      </c>
      <c r="DE12" s="37"/>
      <c r="DF12" s="37">
        <f>IF(VLOOKUP(CONCATENATE($CH$6," ",DF$9),'-RÅDATA_KVARTAL-'!$A$5:$DO$385,6,FALSE)&gt;0,VLOOKUP(CONCATENATE($CH$6," ",DF$9),'-RÅDATA_KVARTAL-'!$A$5:$DO$385,6,FALSE),"")</f>
        <v>423664</v>
      </c>
      <c r="DG12" s="91"/>
      <c r="DH12" s="37"/>
      <c r="DI12" s="37">
        <f>IF(VLOOKUP(CONCATENATE($DI$6," ",DI$9),'-RÅDATA_KVARTAL-'!$A$5:$DO$385,6,FALSE)&gt;0,VLOOKUP(CONCATENATE($DI$6," ",DI$9),'-RÅDATA_KVARTAL-'!$A$5:$DO$385,6,FALSE),"")</f>
        <v>36931</v>
      </c>
      <c r="DJ12" s="37"/>
      <c r="DK12" s="37">
        <f>IF(VLOOKUP(CONCATENATE($DI$6," ",DK$9),'-RÅDATA_KVARTAL-'!$A$5:$DO$385,6,FALSE)&gt;0,VLOOKUP(CONCATENATE($DI$6," ",DK$9),'-RÅDATA_KVARTAL-'!$A$5:$DO$385,6,FALSE),"")</f>
        <v>34442</v>
      </c>
      <c r="DL12" s="37"/>
      <c r="DM12" s="37">
        <f>IF(VLOOKUP(CONCATENATE($DI$6," ",DM$9),'-RÅDATA_KVARTAL-'!$A$5:$DO$385,6,FALSE)&gt;0,VLOOKUP(CONCATENATE($DI$6," ",DM$9),'-RÅDATA_KVARTAL-'!$A$5:$DO$385,6,FALSE),"")</f>
        <v>38868</v>
      </c>
      <c r="DN12" s="37"/>
      <c r="DO12" s="37">
        <f>IF(VLOOKUP(CONCATENATE($DI$6," ",DO$9),'-RÅDATA_KVARTAL-'!$A$5:$DO$385,6,FALSE)&gt;0,VLOOKUP(CONCATENATE($DI$6," ",DO$9),'-RÅDATA_KVARTAL-'!$A$5:$DO$385,6,FALSE),"")</f>
        <v>34742</v>
      </c>
      <c r="DP12" s="37"/>
      <c r="DQ12" s="37">
        <f>IF(VLOOKUP(CONCATENATE($DI$6," ",DQ$9),'-RÅDATA_KVARTAL-'!$A$5:$DO$385,6,FALSE)&gt;0,VLOOKUP(CONCATENATE($DI$6," ",DQ$9),'-RÅDATA_KVARTAL-'!$A$5:$DO$385,6,FALSE),"")</f>
        <v>37909</v>
      </c>
      <c r="DR12" s="37"/>
      <c r="DS12" s="37">
        <f>IF(VLOOKUP(CONCATENATE($DI$6," ",DS$9),'-RÅDATA_KVARTAL-'!$A$5:$DO$385,6,FALSE)&gt;0,VLOOKUP(CONCATENATE($DI$6," ",DS$9),'-RÅDATA_KVARTAL-'!$A$5:$DO$385,6,FALSE),"")</f>
        <v>35305</v>
      </c>
      <c r="DT12" s="37"/>
      <c r="DU12" s="37" t="str">
        <f>IF(VLOOKUP(CONCATENATE($DI$6," ",DU$9),'-RÅDATA_KVARTAL-'!$A$5:$DO$385,6,FALSE)&gt;0,VLOOKUP(CONCATENATE($DI$6," ",DU$9),'-RÅDATA_KVARTAL-'!$A$5:$DO$385,6,FALSE),"")</f>
        <v/>
      </c>
      <c r="DV12" s="37"/>
      <c r="DW12" s="37" t="str">
        <f>IF(VLOOKUP(CONCATENATE($DI$6," ",DW$9),'-RÅDATA_KVARTAL-'!$A$5:$DO$385,6,FALSE)&gt;0,VLOOKUP(CONCATENATE($DI$6," ",DW$9),'-RÅDATA_KVARTAL-'!$A$5:$DO$385,6,FALSE),"")</f>
        <v/>
      </c>
      <c r="DX12" s="37"/>
      <c r="DY12" s="37" t="str">
        <f>IF(VLOOKUP(CONCATENATE($DI$6," ",DY$9),'-RÅDATA_KVARTAL-'!$A$5:$DO$385,6,FALSE)&gt;0,VLOOKUP(CONCATENATE($DI$6," ",DY$9),'-RÅDATA_KVARTAL-'!$A$5:$DO$385,6,FALSE),"")</f>
        <v/>
      </c>
      <c r="DZ12" s="37"/>
      <c r="EA12" s="37" t="str">
        <f>IF(VLOOKUP(CONCATENATE($DI$6," ",EA$9),'-RÅDATA_KVARTAL-'!$A$5:$DO$385,6,FALSE)&gt;0,VLOOKUP(CONCATENATE($DI$6," ",EA$9),'-RÅDATA_KVARTAL-'!$A$5:$DO$385,6,FALSE),"")</f>
        <v/>
      </c>
      <c r="EB12" s="37"/>
      <c r="EC12" s="37" t="str">
        <f>IF(VLOOKUP(CONCATENATE($DI$6," ",EC$9),'-RÅDATA_KVARTAL-'!$A$5:$DO$385,6,FALSE)&gt;0,VLOOKUP(CONCATENATE($DI$6," ",EC$9),'-RÅDATA_KVARTAL-'!$A$5:$DO$385,6,FALSE),"")</f>
        <v/>
      </c>
      <c r="ED12" s="37"/>
      <c r="EE12" s="37" t="str">
        <f>IF(VLOOKUP(CONCATENATE($DI$6," ",EE$9),'-RÅDATA_KVARTAL-'!$A$5:$DO$385,6,FALSE)&gt;0,VLOOKUP(CONCATENATE($DI$6," ",EE$9),'-RÅDATA_KVARTAL-'!$A$5:$DO$385,6,FALSE),"")</f>
        <v/>
      </c>
      <c r="EF12" s="37"/>
      <c r="EG12" s="37">
        <f>IF(VLOOKUP(CONCATENATE($DI$6," ",EG$9),'-RÅDATA_KVARTAL-'!$A$5:$DO$385,6,FALSE)&gt;0,VLOOKUP(CONCATENATE($DI$6," ",EG$9),'-RÅDATA_KVARTAL-'!$A$5:$DO$385,6,FALSE),"")</f>
        <v>218197</v>
      </c>
      <c r="EH12" s="91"/>
      <c r="EI12" s="37"/>
      <c r="EJ12" s="37" t="str">
        <f>IF(VLOOKUP(CONCATENATE($EJ$6," ",EJ$9),'-RÅDATA_KVARTAL-'!$A$5:$DO$385,6,FALSE)&gt;0,VLOOKUP(CONCATENATE($EJ$6," ",EJ$9),'-RÅDATA_KVARTAL-'!$A$5:$DO$385,6,FALSE),"")</f>
        <v/>
      </c>
      <c r="EK12" s="37"/>
      <c r="EL12" s="37" t="str">
        <f>IF(VLOOKUP(CONCATENATE($EJ$6," ",EL$9),'-RÅDATA_KVARTAL-'!$A$5:$DO$385,6,FALSE)&gt;0,VLOOKUP(CONCATENATE($EJ$6," ",EL$9),'-RÅDATA_KVARTAL-'!$A$5:$DO$385,6,FALSE),"")</f>
        <v/>
      </c>
      <c r="EM12" s="37"/>
      <c r="EN12" s="37" t="str">
        <f>IF(VLOOKUP(CONCATENATE($EJ$6," ",EN$9),'-RÅDATA_KVARTAL-'!$A$5:$DO$385,6,FALSE)&gt;0,VLOOKUP(CONCATENATE($EJ$6," ",EN$9),'-RÅDATA_KVARTAL-'!$A$5:$DO$385,6,FALSE),"")</f>
        <v/>
      </c>
      <c r="EO12" s="37"/>
      <c r="EP12" s="37" t="str">
        <f>IF(VLOOKUP(CONCATENATE($EJ$6," ",EP$9),'-RÅDATA_KVARTAL-'!$A$5:$DO$385,6,FALSE)&gt;0,VLOOKUP(CONCATENATE($EJ$6," ",EP$9),'-RÅDATA_KVARTAL-'!$A$5:$DO$385,6,FALSE),"")</f>
        <v/>
      </c>
      <c r="EQ12" s="37"/>
      <c r="ER12" s="37" t="str">
        <f>IF(VLOOKUP(CONCATENATE($EJ$6," ",ER$9),'-RÅDATA_KVARTAL-'!$A$5:$DO$385,6,FALSE)&gt;0,VLOOKUP(CONCATENATE($EJ$6," ",ER$9),'-RÅDATA_KVARTAL-'!$A$5:$DO$385,6,FALSE),"")</f>
        <v/>
      </c>
      <c r="ES12" s="37"/>
      <c r="ET12" s="37" t="str">
        <f>IF(VLOOKUP(CONCATENATE($EJ$6," ",ET$9),'-RÅDATA_KVARTAL-'!$A$5:$DO$385,6,FALSE)&gt;0,VLOOKUP(CONCATENATE($EJ$6," ",ET$9),'-RÅDATA_KVARTAL-'!$A$5:$DO$385,6,FALSE),"")</f>
        <v/>
      </c>
      <c r="EU12" s="37"/>
      <c r="EV12" s="37" t="str">
        <f>IF(VLOOKUP(CONCATENATE($EJ$6," ",EV$9),'-RÅDATA_KVARTAL-'!$A$5:$DO$385,6,FALSE)&gt;0,VLOOKUP(CONCATENATE($EJ$6," ",EV$9),'-RÅDATA_KVARTAL-'!$A$5:$DO$385,6,FALSE),"")</f>
        <v/>
      </c>
      <c r="EW12" s="37"/>
      <c r="EX12" s="37" t="str">
        <f>IF(VLOOKUP(CONCATENATE($EJ$6," ",EX$9),'-RÅDATA_KVARTAL-'!$A$5:$DO$385,6,FALSE)&gt;0,VLOOKUP(CONCATENATE($EJ$6," ",EX$9),'-RÅDATA_KVARTAL-'!$A$5:$DO$385,6,FALSE),"")</f>
        <v/>
      </c>
      <c r="EY12" s="37"/>
      <c r="EZ12" s="37" t="str">
        <f>IF(VLOOKUP(CONCATENATE($EJ$6," ",EZ$9),'-RÅDATA_KVARTAL-'!$A$5:$DO$385,6,FALSE)&gt;0,VLOOKUP(CONCATENATE($EJ$6," ",EZ$9),'-RÅDATA_KVARTAL-'!$A$5:$DO$385,6,FALSE),"")</f>
        <v/>
      </c>
      <c r="FA12" s="37"/>
      <c r="FB12" s="37" t="str">
        <f>IF(VLOOKUP(CONCATENATE($EJ$6," ",FB$9),'-RÅDATA_KVARTAL-'!$A$5:$DO$385,6,FALSE)&gt;0,VLOOKUP(CONCATENATE($EJ$6," ",FB$9),'-RÅDATA_KVARTAL-'!$A$5:$DO$385,6,FALSE),"")</f>
        <v/>
      </c>
      <c r="FC12" s="37"/>
      <c r="FD12" s="37" t="str">
        <f>IF(VLOOKUP(CONCATENATE($EJ$6," ",FD$9),'-RÅDATA_KVARTAL-'!$A$5:$DO$385,6,FALSE)&gt;0,VLOOKUP(CONCATENATE($EJ$6," ",FD$9),'-RÅDATA_KVARTAL-'!$A$5:$DO$385,6,FALSE),"")</f>
        <v/>
      </c>
      <c r="FE12" s="37"/>
      <c r="FF12" s="37" t="str">
        <f>IF(VLOOKUP(CONCATENATE($EJ$6," ",FF$9),'-RÅDATA_KVARTAL-'!$A$5:$DO$385,6,FALSE)&gt;0,VLOOKUP(CONCATENATE($EJ$6," ",FF$9),'-RÅDATA_KVARTAL-'!$A$5:$DO$385,6,FALSE),"")</f>
        <v/>
      </c>
      <c r="FG12" s="37"/>
      <c r="FH12" s="37" t="str">
        <f>IF(VLOOKUP(CONCATENATE($EJ$6," ",FH$9),'-RÅDATA_KVARTAL-'!$A$5:$DO$385,6,FALSE)&gt;0,VLOOKUP(CONCATENATE($EJ$6," ",FH$9),'-RÅDATA_KVARTAL-'!$A$5:$DO$385,6,FALSE),"")</f>
        <v/>
      </c>
      <c r="FI12" s="91"/>
      <c r="FJ12" s="37"/>
      <c r="FK12" s="37" t="str">
        <f>IF(VLOOKUP(CONCATENATE($FK$6," ",FK$9),'-RÅDATA_KVARTAL-'!$A$5:$DO$385,6,FALSE)&gt;0,VLOOKUP(CONCATENATE($FK$6," ",FK$9),'-RÅDATA_KVARTAL-'!$A$5:$DO$385,6,FALSE),"")</f>
        <v/>
      </c>
      <c r="FL12" s="37"/>
      <c r="FM12" s="37" t="str">
        <f>IF(VLOOKUP(CONCATENATE($FK$6," ",FM$9),'-RÅDATA_KVARTAL-'!$A$5:$DO$385,6,FALSE)&gt;0,VLOOKUP(CONCATENATE($FK$6," ",FM$9),'-RÅDATA_KVARTAL-'!$A$5:$DO$385,6,FALSE),"")</f>
        <v/>
      </c>
      <c r="FN12" s="37"/>
      <c r="FO12" s="37" t="str">
        <f>IF(VLOOKUP(CONCATENATE($FK$6," ",FO$9),'-RÅDATA_KVARTAL-'!$A$5:$DO$385,6,FALSE)&gt;0,VLOOKUP(CONCATENATE($FK$6," ",FO$9),'-RÅDATA_KVARTAL-'!$A$5:$DO$385,6,FALSE),"")</f>
        <v/>
      </c>
      <c r="FP12" s="37"/>
      <c r="FQ12" s="37" t="str">
        <f>IF(VLOOKUP(CONCATENATE($FK$6," ",FQ$9),'-RÅDATA_KVARTAL-'!$A$5:$DO$385,6,FALSE)&gt;0,VLOOKUP(CONCATENATE($FK$6," ",FQ$9),'-RÅDATA_KVARTAL-'!$A$5:$DO$385,6,FALSE),"")</f>
        <v/>
      </c>
      <c r="FR12" s="37"/>
      <c r="FS12" s="37" t="str">
        <f>IF(VLOOKUP(CONCATENATE($FK$6," ",FS$9),'-RÅDATA_KVARTAL-'!$A$5:$DO$385,6,FALSE)&gt;0,VLOOKUP(CONCATENATE($FK$6," ",FS$9),'-RÅDATA_KVARTAL-'!$A$5:$DO$385,6,FALSE),"")</f>
        <v/>
      </c>
      <c r="FT12" s="37"/>
      <c r="FU12" s="37" t="str">
        <f>IF(VLOOKUP(CONCATENATE($FK$6," ",FU$9),'-RÅDATA_KVARTAL-'!$A$5:$DO$385,6,FALSE)&gt;0,VLOOKUP(CONCATENATE($FK$6," ",FU$9),'-RÅDATA_KVARTAL-'!$A$5:$DO$385,6,FALSE),"")</f>
        <v/>
      </c>
      <c r="FV12" s="37"/>
      <c r="FW12" s="37" t="str">
        <f>IF(VLOOKUP(CONCATENATE($FK$6," ",FW$9),'-RÅDATA_KVARTAL-'!$A$5:$DO$385,6,FALSE)&gt;0,VLOOKUP(CONCATENATE($FK$6," ",FW$9),'-RÅDATA_KVARTAL-'!$A$5:$DO$385,6,FALSE),"")</f>
        <v/>
      </c>
      <c r="FX12" s="37"/>
      <c r="FY12" s="37" t="str">
        <f>IF(VLOOKUP(CONCATENATE($FK$6," ",FY$9),'-RÅDATA_KVARTAL-'!$A$5:$DO$385,6,FALSE)&gt;0,VLOOKUP(CONCATENATE($FK$6," ",FY$9),'-RÅDATA_KVARTAL-'!$A$5:$DO$385,6,FALSE),"")</f>
        <v/>
      </c>
      <c r="FZ12" s="37"/>
      <c r="GA12" s="37" t="str">
        <f>IF(VLOOKUP(CONCATENATE($FK$6," ",GA$9),'-RÅDATA_KVARTAL-'!$A$5:$DO$385,6,FALSE)&gt;0,VLOOKUP(CONCATENATE($FK$6," ",GA$9),'-RÅDATA_KVARTAL-'!$A$5:$DO$385,6,FALSE),"")</f>
        <v/>
      </c>
      <c r="GB12" s="37"/>
      <c r="GC12" s="37" t="str">
        <f>IF(VLOOKUP(CONCATENATE($FK$6," ",GC$9),'-RÅDATA_KVARTAL-'!$A$5:$DO$385,6,FALSE)&gt;0,VLOOKUP(CONCATENATE($FK$6," ",GC$9),'-RÅDATA_KVARTAL-'!$A$5:$DO$385,6,FALSE),"")</f>
        <v/>
      </c>
      <c r="GD12" s="37"/>
      <c r="GE12" s="37" t="str">
        <f>IF(VLOOKUP(CONCATENATE($FK$6," ",GE$9),'-RÅDATA_KVARTAL-'!$A$5:$DO$385,6,FALSE)&gt;0,VLOOKUP(CONCATENATE($FK$6," ",GE$9),'-RÅDATA_KVARTAL-'!$A$5:$DO$385,6,FALSE),"")</f>
        <v/>
      </c>
      <c r="GF12" s="37"/>
      <c r="GG12" s="37" t="str">
        <f>IF(VLOOKUP(CONCATENATE($FK$6," ",GG$9),'-RÅDATA_KVARTAL-'!$A$5:$DO$385,6,FALSE)&gt;0,VLOOKUP(CONCATENATE($FK$6," ",GG$9),'-RÅDATA_KVARTAL-'!$A$5:$DO$385,6,FALSE),"")</f>
        <v/>
      </c>
      <c r="GH12" s="37"/>
      <c r="GI12" s="37" t="str">
        <f>IF(VLOOKUP(CONCATENATE($FK$6," ",GI$9),'-RÅDATA_KVARTAL-'!$A$5:$DO$385,6,FALSE)&gt;0,VLOOKUP(CONCATENATE($FK$6," ",GI$9),'-RÅDATA_KVARTAL-'!$A$5:$DO$385,6,FALSE),"")</f>
        <v/>
      </c>
      <c r="GJ12" s="91"/>
      <c r="GK12" s="37"/>
      <c r="GL12" s="37" t="str">
        <f>IF(VLOOKUP(CONCATENATE($GL$6," ",GL$9),'-RÅDATA_KVARTAL-'!$A$5:$DO$385,6,FALSE)&gt;0,VLOOKUP(CONCATENATE($GL$6," ",GL$9),'-RÅDATA_KVARTAL-'!$A$5:$DO$385,6,FALSE),"")</f>
        <v/>
      </c>
      <c r="GM12" s="37"/>
      <c r="GN12" s="37" t="str">
        <f>IF(VLOOKUP(CONCATENATE($GL$6," ",GN$9),'-RÅDATA_KVARTAL-'!$A$5:$DO$385,6,FALSE)&gt;0,VLOOKUP(CONCATENATE($GL$6," ",GN$9),'-RÅDATA_KVARTAL-'!$A$5:$DO$385,6,FALSE),"")</f>
        <v/>
      </c>
      <c r="GO12" s="37"/>
      <c r="GP12" s="37" t="str">
        <f>IF(VLOOKUP(CONCATENATE($GL$6," ",GP$9),'-RÅDATA_KVARTAL-'!$A$5:$DO$385,6,FALSE)&gt;0,VLOOKUP(CONCATENATE($GL$6," ",GP$9),'-RÅDATA_KVARTAL-'!$A$5:$DO$385,6,FALSE),"")</f>
        <v/>
      </c>
      <c r="GQ12" s="37"/>
      <c r="GR12" s="37" t="str">
        <f>IF(VLOOKUP(CONCATENATE($GL$6," ",GR$9),'-RÅDATA_KVARTAL-'!$A$5:$DO$385,6,FALSE)&gt;0,VLOOKUP(CONCATENATE($GL$6," ",GR$9),'-RÅDATA_KVARTAL-'!$A$5:$DO$385,6,FALSE),"")</f>
        <v/>
      </c>
      <c r="GS12" s="37"/>
      <c r="GT12" s="37" t="str">
        <f>IF(VLOOKUP(CONCATENATE($GL$6," ",GT$9),'-RÅDATA_KVARTAL-'!$A$5:$DO$385,6,FALSE)&gt;0,VLOOKUP(CONCATENATE($GL$6," ",GT$9),'-RÅDATA_KVARTAL-'!$A$5:$DO$385,6,FALSE),"")</f>
        <v/>
      </c>
      <c r="GU12" s="37"/>
      <c r="GV12" s="37" t="str">
        <f>IF(VLOOKUP(CONCATENATE($GL$6," ",GV$9),'-RÅDATA_KVARTAL-'!$A$5:$DO$385,6,FALSE)&gt;0,VLOOKUP(CONCATENATE($GL$6," ",GV$9),'-RÅDATA_KVARTAL-'!$A$5:$DO$385,6,FALSE),"")</f>
        <v/>
      </c>
      <c r="GW12" s="37"/>
      <c r="GX12" s="37" t="str">
        <f>IF(VLOOKUP(CONCATENATE($GL$6," ",GX$9),'-RÅDATA_KVARTAL-'!$A$5:$DO$385,6,FALSE)&gt;0,VLOOKUP(CONCATENATE($GL$6," ",GX$9),'-RÅDATA_KVARTAL-'!$A$5:$DO$385,6,FALSE),"")</f>
        <v/>
      </c>
      <c r="GY12" s="37"/>
      <c r="GZ12" s="37" t="str">
        <f>IF(VLOOKUP(CONCATENATE($GL$6," ",GZ$9),'-RÅDATA_KVARTAL-'!$A$5:$DO$385,6,FALSE)&gt;0,VLOOKUP(CONCATENATE($GL$6," ",GZ$9),'-RÅDATA_KVARTAL-'!$A$5:$DO$385,6,FALSE),"")</f>
        <v/>
      </c>
      <c r="HA12" s="37"/>
      <c r="HB12" s="37" t="str">
        <f>IF(VLOOKUP(CONCATENATE($GL$6," ",HB$9),'-RÅDATA_KVARTAL-'!$A$5:$DO$385,6,FALSE)&gt;0,VLOOKUP(CONCATENATE($GL$6," ",HB$9),'-RÅDATA_KVARTAL-'!$A$5:$DO$385,6,FALSE),"")</f>
        <v/>
      </c>
      <c r="HC12" s="37"/>
      <c r="HD12" s="37" t="str">
        <f>IF(VLOOKUP(CONCATENATE($GL$6," ",HD$9),'-RÅDATA_KVARTAL-'!$A$5:$DO$385,6,FALSE)&gt;0,VLOOKUP(CONCATENATE($GL$6," ",HD$9),'-RÅDATA_KVARTAL-'!$A$5:$DO$385,6,FALSE),"")</f>
        <v/>
      </c>
      <c r="HE12" s="37"/>
      <c r="HF12" s="37" t="str">
        <f>IF(VLOOKUP(CONCATENATE($GL$6," ",HF$9),'-RÅDATA_KVARTAL-'!$A$5:$DO$385,6,FALSE)&gt;0,VLOOKUP(CONCATENATE($GL$6," ",HF$9),'-RÅDATA_KVARTAL-'!$A$5:$DO$385,6,FALSE),"")</f>
        <v/>
      </c>
      <c r="HG12" s="37"/>
      <c r="HH12" s="37" t="str">
        <f>IF(VLOOKUP(CONCATENATE($GL$6," ",HH$9),'-RÅDATA_KVARTAL-'!$A$5:$DO$385,6,FALSE)&gt;0,VLOOKUP(CONCATENATE($GL$6," ",HH$9),'-RÅDATA_KVARTAL-'!$A$5:$DO$385,6,FALSE),"")</f>
        <v/>
      </c>
      <c r="HI12" s="37"/>
      <c r="HJ12" s="37" t="str">
        <f>IF(VLOOKUP(CONCATENATE($GL$6," ",HJ$9),'-RÅDATA_KVARTAL-'!$A$5:$DO$385,6,FALSE)&gt;0,VLOOKUP(CONCATENATE($GL$6," ",HJ$9),'-RÅDATA_KVARTAL-'!$A$5:$DO$385,6,FALSE),"")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",E$9),'-RÅDATA_KVARTAL-'!$A$5:$DO$385,10,FALSE)&lt;&gt;0,VLOOKUP(CONCATENATE($E$6," ",E$9),'-RÅDATA_KVARTAL-'!$A$5:$DO$385,10,FALSE),"")</f>
        <v>-108</v>
      </c>
      <c r="F14" s="37"/>
      <c r="G14" s="37">
        <f>IF(VLOOKUP(CONCATENATE($E$6," ",G$9),'-RÅDATA_KVARTAL-'!$A$5:$DO$385,10,FALSE)&lt;&gt;0,VLOOKUP(CONCATENATE($E$6," ",G$9),'-RÅDATA_KVARTAL-'!$A$5:$DO$385,10,FALSE),"")</f>
        <v>-116</v>
      </c>
      <c r="H14" s="37"/>
      <c r="I14" s="37">
        <f>IF(VLOOKUP(CONCATENATE($E$6," ",I$9),'-RÅDATA_KVARTAL-'!$A$5:$DO$385,10,FALSE)&lt;&gt;0,VLOOKUP(CONCATENATE($E$6," ",I$9),'-RÅDATA_KVARTAL-'!$A$5:$DO$385,10,FALSE),"")</f>
        <v>-225</v>
      </c>
      <c r="J14" s="37"/>
      <c r="K14" s="37">
        <f>IF(VLOOKUP(CONCATENATE($E$6," ",K$9),'-RÅDATA_KVARTAL-'!$A$5:$DO$385,10,FALSE)&lt;&gt;0,VLOOKUP(CONCATENATE($E$6," ",K$9),'-RÅDATA_KVARTAL-'!$A$5:$DO$385,10,FALSE),"")</f>
        <v>-210</v>
      </c>
      <c r="L14" s="37"/>
      <c r="M14" s="37">
        <f>IF(VLOOKUP(CONCATENATE($E$6," ",M$9),'-RÅDATA_KVARTAL-'!$A$5:$DO$385,10,FALSE)&lt;&gt;0,VLOOKUP(CONCATENATE($E$6," ",M$9),'-RÅDATA_KVARTAL-'!$A$5:$DO$385,10,FALSE),"")</f>
        <v>-341</v>
      </c>
      <c r="N14" s="37"/>
      <c r="O14" s="37">
        <f>IF(VLOOKUP(CONCATENATE($E$6," ",O$9),'-RÅDATA_KVARTAL-'!$A$5:$DO$385,10,FALSE)&lt;&gt;0,VLOOKUP(CONCATENATE($E$6," ",O$9),'-RÅDATA_KVARTAL-'!$A$5:$DO$385,10,FALSE),"")</f>
        <v>-280</v>
      </c>
      <c r="P14" s="37"/>
      <c r="Q14" s="37">
        <f>IF(VLOOKUP(CONCATENATE($E$6," ",Q$9),'-RÅDATA_KVARTAL-'!$A$5:$DO$385,10,FALSE)&lt;&gt;0,VLOOKUP(CONCATENATE($E$6," ",Q$9),'-RÅDATA_KVARTAL-'!$A$5:$DO$385,10,FALSE),"")</f>
        <v>-1189</v>
      </c>
      <c r="R14" s="37"/>
      <c r="S14" s="37">
        <f>IF(VLOOKUP(CONCATENATE($E$6," ",S$9),'-RÅDATA_KVARTAL-'!$A$5:$DO$385,10,FALSE)&lt;&gt;0,VLOOKUP(CONCATENATE($E$6," ",S$9),'-RÅDATA_KVARTAL-'!$A$5:$DO$385,10,FALSE),"")</f>
        <v>-1359</v>
      </c>
      <c r="T14" s="37"/>
      <c r="U14" s="37">
        <f>IF(VLOOKUP(CONCATENATE($E$6," ",U$9),'-RÅDATA_KVARTAL-'!$A$5:$DO$385,10,FALSE)&lt;&gt;0,VLOOKUP(CONCATENATE($E$6," ",U$9),'-RÅDATA_KVARTAL-'!$A$5:$DO$385,10,FALSE),"")</f>
        <v>-1234</v>
      </c>
      <c r="V14" s="37"/>
      <c r="W14" s="37">
        <f>IF(VLOOKUP(CONCATENATE($E$6," ",W$9),'-RÅDATA_KVARTAL-'!$A$5:$DO$385,10,FALSE)&lt;&gt;0,VLOOKUP(CONCATENATE($E$6," ",W$9),'-RÅDATA_KVARTAL-'!$A$5:$DO$385,10,FALSE),"")</f>
        <v>-550</v>
      </c>
      <c r="X14" s="37"/>
      <c r="Y14" s="37">
        <f>IF(VLOOKUP(CONCATENATE($E$6," ",Y$9),'-RÅDATA_KVARTAL-'!$A$5:$DO$385,10,FALSE)&lt;&gt;0,VLOOKUP(CONCATENATE($E$6," ",Y$9),'-RÅDATA_KVARTAL-'!$A$5:$DO$385,10,FALSE),"")</f>
        <v>-571</v>
      </c>
      <c r="Z14" s="37"/>
      <c r="AA14" s="37">
        <f>IF(VLOOKUP(CONCATENATE($E$6," ",AA$9),'-RÅDATA_KVARTAL-'!$A$5:$DO$385,10,FALSE)&lt;&gt;0,VLOOKUP(CONCATENATE($E$6," ",AA$9),'-RÅDATA_KVARTAL-'!$A$5:$DO$385,10,FALSE),"")</f>
        <v>-641</v>
      </c>
      <c r="AB14" s="37"/>
      <c r="AC14" s="37">
        <f>IF(VLOOKUP(CONCATENATE($E$6," ",AC$9),'-RÅDATA_KVARTAL-'!$A$5:$DO$385,10,FALSE)&lt;&gt;0,VLOOKUP(CONCATENATE($E$6," ",AC$9),'-RÅDATA_KVARTAL-'!$A$5:$DO$385,10,FALSE),"")</f>
        <v>-6824</v>
      </c>
      <c r="AD14" s="91"/>
      <c r="AE14" s="91"/>
      <c r="AF14" s="37">
        <f>IF(VLOOKUP(CONCATENATE($AF$6," ",AF$9),'-RÅDATA_KVARTAL-'!$A$5:$DO$385,10,FALSE)&lt;&gt;0,VLOOKUP(CONCATENATE($AF$6," ",AF$9),'-RÅDATA_KVARTAL-'!$A$5:$DO$385,10,FALSE),"")</f>
        <v>-5</v>
      </c>
      <c r="AG14" s="37"/>
      <c r="AH14" s="37">
        <f>IF(VLOOKUP(CONCATENATE($AF$6," ",AH$9),'-RÅDATA_KVARTAL-'!$A$5:$DO$385,10,FALSE)&lt;&gt;0,VLOOKUP(CONCATENATE($AF$6," ",AH$9),'-RÅDATA_KVARTAL-'!$A$5:$DO$385,10,FALSE),"")</f>
        <v>-462</v>
      </c>
      <c r="AI14" s="37"/>
      <c r="AJ14" s="37">
        <f>IF(VLOOKUP(CONCATENATE($AF$6," ",AJ$9),'-RÅDATA_KVARTAL-'!$A$5:$DO$385,10,FALSE)&lt;&gt;0,VLOOKUP(CONCATENATE($AF$6," ",AJ$9),'-RÅDATA_KVARTAL-'!$A$5:$DO$385,10,FALSE),"")</f>
        <v>-840</v>
      </c>
      <c r="AK14" s="37"/>
      <c r="AL14" s="37">
        <f>IF(VLOOKUP(CONCATENATE($AF$6," ",AL$9),'-RÅDATA_KVARTAL-'!$A$5:$DO$385,10,FALSE)&lt;&gt;0,VLOOKUP(CONCATENATE($AF$6," ",AL$9),'-RÅDATA_KVARTAL-'!$A$5:$DO$385,10,FALSE),"")</f>
        <v>-1099</v>
      </c>
      <c r="AM14" s="37"/>
      <c r="AN14" s="37">
        <f>IF(VLOOKUP(CONCATENATE($AF$6," ",AN$9),'-RÅDATA_KVARTAL-'!$A$5:$DO$385,10,FALSE)&lt;&gt;0,VLOOKUP(CONCATENATE($AF$6," ",AN$9),'-RÅDATA_KVARTAL-'!$A$5:$DO$385,10,FALSE),"")</f>
        <v>-1375</v>
      </c>
      <c r="AO14" s="37"/>
      <c r="AP14" s="37">
        <f>IF(VLOOKUP(CONCATENATE($AF$6," ",AP$9),'-RÅDATA_KVARTAL-'!$A$5:$DO$385,10,FALSE)&lt;&gt;0,VLOOKUP(CONCATENATE($AF$6," ",AP$9),'-RÅDATA_KVARTAL-'!$A$5:$DO$385,10,FALSE),"")</f>
        <v>-1595</v>
      </c>
      <c r="AQ14" s="37"/>
      <c r="AR14" s="37">
        <f>IF(VLOOKUP(CONCATENATE($AF$6," ",AR$9),'-RÅDATA_KVARTAL-'!$A$5:$DO$385,10,FALSE)&lt;&gt;0,VLOOKUP(CONCATENATE($AF$6," ",AR$9),'-RÅDATA_KVARTAL-'!$A$5:$DO$385,10,FALSE),"")</f>
        <v>-808</v>
      </c>
      <c r="AS14" s="37"/>
      <c r="AT14" s="37">
        <f>IF(VLOOKUP(CONCATENATE($AF$6," ",AT$9),'-RÅDATA_KVARTAL-'!$A$5:$DO$385,10,FALSE)&lt;&gt;0,VLOOKUP(CONCATENATE($AF$6," ",AT$9),'-RÅDATA_KVARTAL-'!$A$5:$DO$385,10,FALSE),"")</f>
        <v>-1324</v>
      </c>
      <c r="AU14" s="37"/>
      <c r="AV14" s="37">
        <f>IF(VLOOKUP(CONCATENATE($AF$6," ",AV$9),'-RÅDATA_KVARTAL-'!$A$5:$DO$385,10,FALSE)&lt;&gt;0,VLOOKUP(CONCATENATE($AF$6," ",AV$9),'-RÅDATA_KVARTAL-'!$A$5:$DO$385,10,FALSE),"")</f>
        <v>-547</v>
      </c>
      <c r="AW14" s="37"/>
      <c r="AX14" s="37">
        <f>IF(VLOOKUP(CONCATENATE($AF$6," ",AX$9),'-RÅDATA_KVARTAL-'!$A$5:$DO$385,10,FALSE)&lt;&gt;0,VLOOKUP(CONCATENATE($AF$6," ",AX$9),'-RÅDATA_KVARTAL-'!$A$5:$DO$385,10,FALSE),"")</f>
        <v>-461</v>
      </c>
      <c r="AY14" s="37"/>
      <c r="AZ14" s="37">
        <f>IF(VLOOKUP(CONCATENATE($AF$6," ",AZ$9),'-RÅDATA_KVARTAL-'!$A$5:$DO$385,10,FALSE)&lt;&gt;0,VLOOKUP(CONCATENATE($AF$6," ",AZ$9),'-RÅDATA_KVARTAL-'!$A$5:$DO$385,10,FALSE),"")</f>
        <v>-234</v>
      </c>
      <c r="BA14" s="37"/>
      <c r="BB14" s="37">
        <f>IF(VLOOKUP(CONCATENATE($AF$6," ",BB$9),'-RÅDATA_KVARTAL-'!$A$5:$DO$385,10,FALSE)&lt;&gt;0,VLOOKUP(CONCATENATE($AF$6," ",BB$9),'-RÅDATA_KVARTAL-'!$A$5:$DO$385,10,FALSE),"")</f>
        <v>-245</v>
      </c>
      <c r="BC14" s="37"/>
      <c r="BD14" s="37">
        <f>IF(VLOOKUP(CONCATENATE($AF$6," ",BD$9),'-RÅDATA_KVARTAL-'!$A$5:$DO$385,10,FALSE)&lt;&gt;0,VLOOKUP(CONCATENATE($AF$6," ",BD$9),'-RÅDATA_KVARTAL-'!$A$5:$DO$385,10,FALSE),"")</f>
        <v>-8995</v>
      </c>
      <c r="BE14" s="91"/>
      <c r="BF14" s="91"/>
      <c r="BG14" s="37">
        <f>IF(VLOOKUP(CONCATENATE($BG$6," ",BG$9),'-RÅDATA_KVARTAL-'!$A$5:$DO$385,10,FALSE)&lt;&gt;0,VLOOKUP(CONCATENATE($BG$6," ",BG$9),'-RÅDATA_KVARTAL-'!$A$5:$DO$385,10,FALSE),"")</f>
        <v>-262</v>
      </c>
      <c r="BH14" s="37"/>
      <c r="BI14" s="37">
        <f>IF(VLOOKUP(CONCATENATE($BG$6," ",BI$9),'-RÅDATA_KVARTAL-'!$A$5:$DO$385,10,FALSE)&lt;&gt;0,VLOOKUP(CONCATENATE($BG$6," ",BI$9),'-RÅDATA_KVARTAL-'!$A$5:$DO$385,10,FALSE),"")</f>
        <v>-219</v>
      </c>
      <c r="BJ14" s="37"/>
      <c r="BK14" s="37">
        <f>IF(VLOOKUP(CONCATENATE($BG$6," ",BK$9),'-RÅDATA_KVARTAL-'!$A$5:$DO$385,10,FALSE)&lt;&gt;0,VLOOKUP(CONCATENATE($BG$6," ",BK$9),'-RÅDATA_KVARTAL-'!$A$5:$DO$385,10,FALSE),"")</f>
        <v>-169</v>
      </c>
      <c r="BL14" s="37"/>
      <c r="BM14" s="37">
        <f>IF(VLOOKUP(CONCATENATE($BG$6," ",BM$9),'-RÅDATA_KVARTAL-'!$A$5:$DO$385,10,FALSE)&lt;&gt;0,VLOOKUP(CONCATENATE($BG$6," ",BM$9),'-RÅDATA_KVARTAL-'!$A$5:$DO$385,10,FALSE),"")</f>
        <v>-784</v>
      </c>
      <c r="BN14" s="37"/>
      <c r="BO14" s="37">
        <f>IF(VLOOKUP(CONCATENATE($BG$6," ",BO$9),'-RÅDATA_KVARTAL-'!$A$5:$DO$385,10,FALSE)&lt;&gt;0,VLOOKUP(CONCATENATE($BG$6," ",BO$9),'-RÅDATA_KVARTAL-'!$A$5:$DO$385,10,FALSE),"")</f>
        <v>-674</v>
      </c>
      <c r="BP14" s="37"/>
      <c r="BQ14" s="37">
        <f>IF(VLOOKUP(CONCATENATE($BG$6," ",BQ$9),'-RÅDATA_KVARTAL-'!$A$5:$DO$385,10,FALSE)&lt;&gt;0,VLOOKUP(CONCATENATE($BG$6," ",BQ$9),'-RÅDATA_KVARTAL-'!$A$5:$DO$385,10,FALSE),"")</f>
        <v>-108</v>
      </c>
      <c r="BR14" s="37"/>
      <c r="BS14" s="37">
        <f>IF(VLOOKUP(CONCATENATE($BG$6," ",BS$9),'-RÅDATA_KVARTAL-'!$A$5:$DO$385,10,FALSE)&lt;&gt;0,VLOOKUP(CONCATENATE($BG$6," ",BS$9),'-RÅDATA_KVARTAL-'!$A$5:$DO$385,10,FALSE),"")</f>
        <v>-498</v>
      </c>
      <c r="BT14" s="37"/>
      <c r="BU14" s="37">
        <f>IF(VLOOKUP(CONCATENATE($BG$6," ",BU$9),'-RÅDATA_KVARTAL-'!$A$5:$DO$385,10,FALSE)&lt;&gt;0,VLOOKUP(CONCATENATE($BG$6," ",BU$9),'-RÅDATA_KVARTAL-'!$A$5:$DO$385,10,FALSE),"")</f>
        <v>-1518</v>
      </c>
      <c r="BV14" s="37"/>
      <c r="BW14" s="37">
        <f>IF(VLOOKUP(CONCATENATE($BG$6," ",BW$9),'-RÅDATA_KVARTAL-'!$A$5:$DO$385,10,FALSE)&lt;&gt;0,VLOOKUP(CONCATENATE($BG$6," ",BW$9),'-RÅDATA_KVARTAL-'!$A$5:$DO$385,10,FALSE),"")</f>
        <v>-756</v>
      </c>
      <c r="BX14" s="37"/>
      <c r="BY14" s="37">
        <f>IF(VLOOKUP(CONCATENATE($BG$6," ",BY$9),'-RÅDATA_KVARTAL-'!$A$5:$DO$385,10,FALSE)&lt;&gt;0,VLOOKUP(CONCATENATE($BG$6," ",BY$9),'-RÅDATA_KVARTAL-'!$A$5:$DO$385,10,FALSE),"")</f>
        <v>-374</v>
      </c>
      <c r="BZ14" s="37"/>
      <c r="CA14" s="37">
        <f>IF(VLOOKUP(CONCATENATE($BG$6," ",CA$9),'-RÅDATA_KVARTAL-'!$A$5:$DO$385,10,FALSE)&lt;&gt;0,VLOOKUP(CONCATENATE($BG$6," ",CA$9),'-RÅDATA_KVARTAL-'!$A$5:$DO$385,10,FALSE),"")</f>
        <v>-360</v>
      </c>
      <c r="CB14" s="37"/>
      <c r="CC14" s="37">
        <f>IF(VLOOKUP(CONCATENATE($BG$6," ",CC$9),'-RÅDATA_KVARTAL-'!$A$5:$DO$385,10,FALSE)&lt;&gt;0,VLOOKUP(CONCATENATE($BG$6," ",CC$9),'-RÅDATA_KVARTAL-'!$A$5:$DO$385,10,FALSE),"")</f>
        <v>-638</v>
      </c>
      <c r="CD14" s="37"/>
      <c r="CE14" s="37">
        <f>IF(VLOOKUP(CONCATENATE($BG$6," ",CE$9),'-RÅDATA_KVARTAL-'!$A$5:$DO$385,10,FALSE)&lt;&gt;0,VLOOKUP(CONCATENATE($BG$6," ",CE$9),'-RÅDATA_KVARTAL-'!$A$5:$DO$385,10,FALSE),"")</f>
        <v>-6360</v>
      </c>
      <c r="CF14" s="91"/>
      <c r="CG14" s="91"/>
      <c r="CH14" s="37">
        <f>IF(VLOOKUP(CONCATENATE($CH$6," ",CH$9),'-RÅDATA_KVARTAL-'!$A$5:$DO$385,10,FALSE)&lt;&gt;0,VLOOKUP(CONCATENATE($CH$6," ",CH$9),'-RÅDATA_KVARTAL-'!$A$5:$DO$385,10,FALSE),"")</f>
        <v>-762</v>
      </c>
      <c r="CI14" s="37"/>
      <c r="CJ14" s="37">
        <f>IF(VLOOKUP(CONCATENATE($CH$6," ",CJ$9),'-RÅDATA_KVARTAL-'!$A$5:$DO$385,10,FALSE)&lt;&gt;0,VLOOKUP(CONCATENATE($CH$6," ",CJ$9),'-RÅDATA_KVARTAL-'!$A$5:$DO$385,10,FALSE),"")</f>
        <v>-1152</v>
      </c>
      <c r="CK14" s="37"/>
      <c r="CL14" s="37">
        <f>IF(VLOOKUP(CONCATENATE($CH$6," ",CL$9),'-RÅDATA_KVARTAL-'!$A$5:$DO$385,10,FALSE)&lt;&gt;0,VLOOKUP(CONCATENATE($CH$6," ",CL$9),'-RÅDATA_KVARTAL-'!$A$5:$DO$385,10,FALSE),"")</f>
        <v>-1016</v>
      </c>
      <c r="CM14" s="37"/>
      <c r="CN14" s="37">
        <f>IF(VLOOKUP(CONCATENATE($CH$6," ",CN$9),'-RÅDATA_KVARTAL-'!$A$5:$DO$385,10,FALSE)&lt;&gt;0,VLOOKUP(CONCATENATE($CH$6," ",CN$9),'-RÅDATA_KVARTAL-'!$A$5:$DO$385,10,FALSE),"")</f>
        <v>-1202</v>
      </c>
      <c r="CO14" s="37"/>
      <c r="CP14" s="37">
        <f>IF(VLOOKUP(CONCATENATE($CH$6," ",CP$9),'-RÅDATA_KVARTAL-'!$A$5:$DO$385,10,FALSE)&lt;&gt;0,VLOOKUP(CONCATENATE($CH$6," ",CP$9),'-RÅDATA_KVARTAL-'!$A$5:$DO$385,10,FALSE),"")</f>
        <v>-1495</v>
      </c>
      <c r="CQ14" s="37"/>
      <c r="CR14" s="37">
        <f>IF(VLOOKUP(CONCATENATE($CH$6," ",CR$9),'-RÅDATA_KVARTAL-'!$A$5:$DO$385,10,FALSE)&lt;&gt;0,VLOOKUP(CONCATENATE($CH$6," ",CR$9),'-RÅDATA_KVARTAL-'!$A$5:$DO$385,10,FALSE),"")</f>
        <v>-1026</v>
      </c>
      <c r="CS14" s="37"/>
      <c r="CT14" s="37">
        <f>IF(VLOOKUP(CONCATENATE($CH$6," ",CT$9),'-RÅDATA_KVARTAL-'!$A$5:$DO$385,10,FALSE)&lt;&gt;0,VLOOKUP(CONCATENATE($CH$6," ",CT$9),'-RÅDATA_KVARTAL-'!$A$5:$DO$385,10,FALSE),"")</f>
        <v>-404</v>
      </c>
      <c r="CU14" s="37"/>
      <c r="CV14" s="37">
        <f>IF(VLOOKUP(CONCATENATE($CH$6," ",CV$9),'-RÅDATA_KVARTAL-'!$A$5:$DO$385,10,FALSE)&lt;&gt;0,VLOOKUP(CONCATENATE($CH$6," ",CV$9),'-RÅDATA_KVARTAL-'!$A$5:$DO$385,10,FALSE),"")</f>
        <v>-1120</v>
      </c>
      <c r="CW14" s="37"/>
      <c r="CX14" s="37">
        <f>IF(VLOOKUP(CONCATENATE($CH$6," ",CX$9),'-RÅDATA_KVARTAL-'!$A$5:$DO$385,10,FALSE)&lt;&gt;0,VLOOKUP(CONCATENATE($CH$6," ",CX$9),'-RÅDATA_KVARTAL-'!$A$5:$DO$385,10,FALSE),"")</f>
        <v>-1166</v>
      </c>
      <c r="CY14" s="37"/>
      <c r="CZ14" s="37">
        <f>IF(VLOOKUP(CONCATENATE($CH$6," ",CZ$9),'-RÅDATA_KVARTAL-'!$A$5:$DO$385,10,FALSE)&lt;&gt;0,VLOOKUP(CONCATENATE($CH$6," ",CZ$9),'-RÅDATA_KVARTAL-'!$A$5:$DO$385,10,FALSE),"")</f>
        <v>-1384</v>
      </c>
      <c r="DA14" s="37"/>
      <c r="DB14" s="37">
        <f>IF(VLOOKUP(CONCATENATE($CH$6," ",DB$9),'-RÅDATA_KVARTAL-'!$A$5:$DO$385,10,FALSE)&lt;&gt;0,VLOOKUP(CONCATENATE($CH$6," ",DB$9),'-RÅDATA_KVARTAL-'!$A$5:$DO$385,10,FALSE),"")</f>
        <v>-2050</v>
      </c>
      <c r="DC14" s="37"/>
      <c r="DD14" s="37">
        <f>IF(VLOOKUP(CONCATENATE($CH$6," ",DD$9),'-RÅDATA_KVARTAL-'!$A$5:$DO$385,10,FALSE)&lt;&gt;0,VLOOKUP(CONCATENATE($CH$6," ",DD$9),'-RÅDATA_KVARTAL-'!$A$5:$DO$385,10,FALSE),"")</f>
        <v>-1984</v>
      </c>
      <c r="DE14" s="37"/>
      <c r="DF14" s="37">
        <f>IF(VLOOKUP(CONCATENATE($CH$6," ",DF$9),'-RÅDATA_KVARTAL-'!$A$5:$DO$385,10,FALSE)&lt;&gt;0,VLOOKUP(CONCATENATE($CH$6," ",DF$9),'-RÅDATA_KVARTAL-'!$A$5:$DO$385,10,FALSE),"")</f>
        <v>-14761</v>
      </c>
      <c r="DG14" s="91"/>
      <c r="DH14" s="91"/>
      <c r="DI14" s="37">
        <f>IF(VLOOKUP(CONCATENATE($DI$6," ",DI$9),'-RÅDATA_KVARTAL-'!$A$5:$DO$385,10,FALSE)&lt;&gt;0,VLOOKUP(CONCATENATE($DI$6," ",DI$9),'-RÅDATA_KVARTAL-'!$A$5:$DO$385,10,FALSE),"")</f>
        <v>-798</v>
      </c>
      <c r="DJ14" s="37"/>
      <c r="DK14" s="37">
        <f>IF(VLOOKUP(CONCATENATE($DI$6," ",DK$9),'-RÅDATA_KVARTAL-'!$A$5:$DO$385,10,FALSE)&lt;&gt;0,VLOOKUP(CONCATENATE($DI$6," ",DK$9),'-RÅDATA_KVARTAL-'!$A$5:$DO$385,10,FALSE),"")</f>
        <v>-535</v>
      </c>
      <c r="DL14" s="37"/>
      <c r="DM14" s="37">
        <f>IF(VLOOKUP(CONCATENATE($DI$6," ",DM$9),'-RÅDATA_KVARTAL-'!$A$5:$DO$385,10,FALSE)&lt;&gt;0,VLOOKUP(CONCATENATE($DI$6," ",DM$9),'-RÅDATA_KVARTAL-'!$A$5:$DO$385,10,FALSE),"")</f>
        <v>-849</v>
      </c>
      <c r="DN14" s="37"/>
      <c r="DO14" s="37">
        <f>IF(VLOOKUP(CONCATENATE($DI$6," ",DO$9),'-RÅDATA_KVARTAL-'!$A$5:$DO$385,10,FALSE)&lt;&gt;0,VLOOKUP(CONCATENATE($DI$6," ",DO$9),'-RÅDATA_KVARTAL-'!$A$5:$DO$385,10,FALSE),"")</f>
        <v>-983</v>
      </c>
      <c r="DP14" s="37"/>
      <c r="DQ14" s="37">
        <f>IF(VLOOKUP(CONCATENATE($DI$6," ",DQ$9),'-RÅDATA_KVARTAL-'!$A$5:$DO$385,10,FALSE)&lt;&gt;0,VLOOKUP(CONCATENATE($DI$6," ",DQ$9),'-RÅDATA_KVARTAL-'!$A$5:$DO$385,10,FALSE),"")</f>
        <v>-1266</v>
      </c>
      <c r="DR14" s="37"/>
      <c r="DS14" s="37">
        <f>IF(VLOOKUP(CONCATENATE($DI$6," ",DS$9),'-RÅDATA_KVARTAL-'!$A$5:$DO$385,10,FALSE)&lt;&gt;0,VLOOKUP(CONCATENATE($DI$6," ",DS$9),'-RÅDATA_KVARTAL-'!$A$5:$DO$385,10,FALSE),"")</f>
        <v>-1323</v>
      </c>
      <c r="DT14" s="37"/>
      <c r="DU14" s="37" t="str">
        <f>IF(VLOOKUP(CONCATENATE($DI$6," ",DU$9),'-RÅDATA_KVARTAL-'!$A$5:$DO$385,10,FALSE)&lt;&gt;0,VLOOKUP(CONCATENATE($DI$6," ",DU$9),'-RÅDATA_KVARTAL-'!$A$5:$DO$385,10,FALSE),"")</f>
        <v/>
      </c>
      <c r="DV14" s="37"/>
      <c r="DW14" s="37" t="str">
        <f>IF(VLOOKUP(CONCATENATE($DI$6," ",DW$9),'-RÅDATA_KVARTAL-'!$A$5:$DO$385,10,FALSE)&lt;&gt;0,VLOOKUP(CONCATENATE($DI$6," ",DW$9),'-RÅDATA_KVARTAL-'!$A$5:$DO$385,10,FALSE),"")</f>
        <v/>
      </c>
      <c r="DX14" s="37"/>
      <c r="DY14" s="37" t="str">
        <f>IF(VLOOKUP(CONCATENATE($DI$6," ",DY$9),'-RÅDATA_KVARTAL-'!$A$5:$DO$385,10,FALSE)&lt;&gt;0,VLOOKUP(CONCATENATE($DI$6," ",DY$9),'-RÅDATA_KVARTAL-'!$A$5:$DO$385,10,FALSE),"")</f>
        <v/>
      </c>
      <c r="DZ14" s="37"/>
      <c r="EA14" s="37" t="str">
        <f>IF(VLOOKUP(CONCATENATE($DI$6," ",EA$9),'-RÅDATA_KVARTAL-'!$A$5:$DO$385,10,FALSE)&lt;&gt;0,VLOOKUP(CONCATENATE($DI$6," ",EA$9),'-RÅDATA_KVARTAL-'!$A$5:$DO$385,10,FALSE),"")</f>
        <v/>
      </c>
      <c r="EB14" s="37"/>
      <c r="EC14" s="37" t="str">
        <f>IF(VLOOKUP(CONCATENATE($DI$6," ",EC$9),'-RÅDATA_KVARTAL-'!$A$5:$DO$385,10,FALSE)&lt;&gt;0,VLOOKUP(CONCATENATE($DI$6," ",EC$9),'-RÅDATA_KVARTAL-'!$A$5:$DO$385,10,FALSE),"")</f>
        <v/>
      </c>
      <c r="ED14" s="37"/>
      <c r="EE14" s="37" t="str">
        <f>IF(VLOOKUP(CONCATENATE($DI$6," ",EE$9),'-RÅDATA_KVARTAL-'!$A$5:$DO$385,10,FALSE)&lt;&gt;0,VLOOKUP(CONCATENATE($DI$6," ",EE$9),'-RÅDATA_KVARTAL-'!$A$5:$DO$385,10,FALSE),"")</f>
        <v/>
      </c>
      <c r="EF14" s="37"/>
      <c r="EG14" s="37">
        <f>IF(VLOOKUP(CONCATENATE($DI$6," ",EG$9),'-RÅDATA_KVARTAL-'!$A$5:$DO$385,10,FALSE)&lt;&gt;0,VLOOKUP(CONCATENATE($DI$6," ",EG$9),'-RÅDATA_KVARTAL-'!$A$5:$DO$385,10,FALSE),"")</f>
        <v>-5754</v>
      </c>
      <c r="EH14" s="91"/>
      <c r="EI14" s="91"/>
      <c r="EJ14" s="37" t="str">
        <f>IF(VLOOKUP(CONCATENATE($EJ$6," ",EJ$9),'-RÅDATA_KVARTAL-'!$A$5:$DO$385,10,FALSE)&lt;&gt;0,VLOOKUP(CONCATENATE($EJ$6," ",EJ$9),'-RÅDATA_KVARTAL-'!$A$5:$DO$385,10,FALSE),"")</f>
        <v/>
      </c>
      <c r="EK14" s="37"/>
      <c r="EL14" s="37" t="str">
        <f>IF(VLOOKUP(CONCATENATE($EJ$6," ",EL$9),'-RÅDATA_KVARTAL-'!$A$5:$DO$385,10,FALSE)&lt;&gt;0,VLOOKUP(CONCATENATE($EJ$6," ",EL$9),'-RÅDATA_KVARTAL-'!$A$5:$DO$385,10,FALSE),"")</f>
        <v/>
      </c>
      <c r="EM14" s="37"/>
      <c r="EN14" s="37" t="str">
        <f>IF(VLOOKUP(CONCATENATE($EJ$6," ",EN$9),'-RÅDATA_KVARTAL-'!$A$5:$DO$385,10,FALSE)&lt;&gt;0,VLOOKUP(CONCATENATE($EJ$6," ",EN$9),'-RÅDATA_KVARTAL-'!$A$5:$DO$385,10,FALSE),"")</f>
        <v/>
      </c>
      <c r="EO14" s="37"/>
      <c r="EP14" s="37" t="str">
        <f>IF(VLOOKUP(CONCATENATE($EJ$6," ",EP$9),'-RÅDATA_KVARTAL-'!$A$5:$DO$385,10,FALSE)&lt;&gt;0,VLOOKUP(CONCATENATE($EJ$6," ",EP$9),'-RÅDATA_KVARTAL-'!$A$5:$DO$385,10,FALSE),"")</f>
        <v/>
      </c>
      <c r="EQ14" s="37"/>
      <c r="ER14" s="37" t="str">
        <f>IF(VLOOKUP(CONCATENATE($EJ$6," ",ER$9),'-RÅDATA_KVARTAL-'!$A$5:$DO$385,10,FALSE)&lt;&gt;0,VLOOKUP(CONCATENATE($EJ$6," ",ER$9),'-RÅDATA_KVARTAL-'!$A$5:$DO$385,10,FALSE),"")</f>
        <v/>
      </c>
      <c r="ES14" s="37"/>
      <c r="ET14" s="37" t="str">
        <f>IF(VLOOKUP(CONCATENATE($EJ$6," ",ET$9),'-RÅDATA_KVARTAL-'!$A$5:$DO$385,10,FALSE)&lt;&gt;0,VLOOKUP(CONCATENATE($EJ$6," ",ET$9),'-RÅDATA_KVARTAL-'!$A$5:$DO$385,10,FALSE),"")</f>
        <v/>
      </c>
      <c r="EU14" s="37"/>
      <c r="EV14" s="37" t="str">
        <f>IF(VLOOKUP(CONCATENATE($EJ$6," ",EV$9),'-RÅDATA_KVARTAL-'!$A$5:$DO$385,10,FALSE)&lt;&gt;0,VLOOKUP(CONCATENATE($EJ$6," ",EV$9),'-RÅDATA_KVARTAL-'!$A$5:$DO$385,10,FALSE),"")</f>
        <v/>
      </c>
      <c r="EW14" s="37"/>
      <c r="EX14" s="37" t="str">
        <f>IF(VLOOKUP(CONCATENATE($EJ$6," ",EX$9),'-RÅDATA_KVARTAL-'!$A$5:$DO$385,10,FALSE)&lt;&gt;0,VLOOKUP(CONCATENATE($EJ$6," ",EX$9),'-RÅDATA_KVARTAL-'!$A$5:$DO$385,10,FALSE),"")</f>
        <v/>
      </c>
      <c r="EY14" s="37"/>
      <c r="EZ14" s="37" t="str">
        <f>IF(VLOOKUP(CONCATENATE($EJ$6," ",EZ$9),'-RÅDATA_KVARTAL-'!$A$5:$DO$385,10,FALSE)&lt;&gt;0,VLOOKUP(CONCATENATE($EJ$6," ",EZ$9),'-RÅDATA_KVARTAL-'!$A$5:$DO$385,10,FALSE),"")</f>
        <v/>
      </c>
      <c r="FA14" s="37"/>
      <c r="FB14" s="37" t="str">
        <f>IF(VLOOKUP(CONCATENATE($EJ$6," ",FB$9),'-RÅDATA_KVARTAL-'!$A$5:$DO$385,10,FALSE)&lt;&gt;0,VLOOKUP(CONCATENATE($EJ$6," ",FB$9),'-RÅDATA_KVARTAL-'!$A$5:$DO$385,10,FALSE),"")</f>
        <v/>
      </c>
      <c r="FC14" s="37"/>
      <c r="FD14" s="37" t="str">
        <f>IF(VLOOKUP(CONCATENATE($EJ$6," ",FD$9),'-RÅDATA_KVARTAL-'!$A$5:$DO$385,10,FALSE)&lt;&gt;0,VLOOKUP(CONCATENATE($EJ$6," ",FD$9),'-RÅDATA_KVARTAL-'!$A$5:$DO$385,10,FALSE),"")</f>
        <v/>
      </c>
      <c r="FE14" s="37"/>
      <c r="FF14" s="37" t="str">
        <f>IF(VLOOKUP(CONCATENATE($EJ$6," ",FF$9),'-RÅDATA_KVARTAL-'!$A$5:$DO$385,10,FALSE)&lt;&gt;0,VLOOKUP(CONCATENATE($EJ$6," ",FF$9),'-RÅDATA_KVARTAL-'!$A$5:$DO$385,10,FALSE),"")</f>
        <v/>
      </c>
      <c r="FG14" s="37"/>
      <c r="FH14" s="37" t="str">
        <f>IF(VLOOKUP(CONCATENATE($EJ$6," ",FH$9),'-RÅDATA_KVARTAL-'!$A$5:$DO$385,10,FALSE)&lt;&gt;0,VLOOKUP(CONCATENATE($EJ$6," ",FH$9),'-RÅDATA_KVARTAL-'!$A$5:$DO$385,10,FALSE),"")</f>
        <v/>
      </c>
      <c r="FI14" s="91"/>
      <c r="FJ14" s="91"/>
      <c r="FK14" s="37" t="str">
        <f>IF(VLOOKUP(CONCATENATE($FK$6," ",FK$9),'-RÅDATA_KVARTAL-'!$A$5:$DO$385,10,FALSE)&lt;&gt;0,VLOOKUP(CONCATENATE($FK$6," ",FK$9),'-RÅDATA_KVARTAL-'!$A$5:$DO$385,10,FALSE),"")</f>
        <v/>
      </c>
      <c r="FL14" s="37"/>
      <c r="FM14" s="37" t="str">
        <f>IF(VLOOKUP(CONCATENATE($FK$6," ",FM$9),'-RÅDATA_KVARTAL-'!$A$5:$DO$385,10,FALSE)&lt;&gt;0,VLOOKUP(CONCATENATE($FK$6," ",FM$9),'-RÅDATA_KVARTAL-'!$A$5:$DO$385,10,FALSE),"")</f>
        <v/>
      </c>
      <c r="FN14" s="37"/>
      <c r="FO14" s="37" t="str">
        <f>IF(VLOOKUP(CONCATENATE($FK$6," ",FO$9),'-RÅDATA_KVARTAL-'!$A$5:$DO$385,10,FALSE)&lt;&gt;0,VLOOKUP(CONCATENATE($FK$6," ",FO$9),'-RÅDATA_KVARTAL-'!$A$5:$DO$385,10,FALSE),"")</f>
        <v/>
      </c>
      <c r="FP14" s="37"/>
      <c r="FQ14" s="37" t="str">
        <f>IF(VLOOKUP(CONCATENATE($FK$6," ",FQ$9),'-RÅDATA_KVARTAL-'!$A$5:$DO$385,10,FALSE)&lt;&gt;0,VLOOKUP(CONCATENATE($FK$6," ",FQ$9),'-RÅDATA_KVARTAL-'!$A$5:$DO$385,10,FALSE),"")</f>
        <v/>
      </c>
      <c r="FR14" s="37"/>
      <c r="FS14" s="37" t="str">
        <f>IF(VLOOKUP(CONCATENATE($FK$6," ",FS$9),'-RÅDATA_KVARTAL-'!$A$5:$DO$385,10,FALSE)&lt;&gt;0,VLOOKUP(CONCATENATE($FK$6," ",FS$9),'-RÅDATA_KVARTAL-'!$A$5:$DO$385,10,FALSE),"")</f>
        <v/>
      </c>
      <c r="FT14" s="37"/>
      <c r="FU14" s="37" t="str">
        <f>IF(VLOOKUP(CONCATENATE($FK$6," ",FU$9),'-RÅDATA_KVARTAL-'!$A$5:$DO$385,10,FALSE)&lt;&gt;0,VLOOKUP(CONCATENATE($FK$6," ",FU$9),'-RÅDATA_KVARTAL-'!$A$5:$DO$385,10,FALSE),"")</f>
        <v/>
      </c>
      <c r="FV14" s="37"/>
      <c r="FW14" s="37" t="str">
        <f>IF(VLOOKUP(CONCATENATE($FK$6," ",FW$9),'-RÅDATA_KVARTAL-'!$A$5:$DO$385,10,FALSE)&lt;&gt;0,VLOOKUP(CONCATENATE($FK$6," ",FW$9),'-RÅDATA_KVARTAL-'!$A$5:$DO$385,10,FALSE),"")</f>
        <v/>
      </c>
      <c r="FX14" s="37"/>
      <c r="FY14" s="37" t="str">
        <f>IF(VLOOKUP(CONCATENATE($FK$6," ",FY$9),'-RÅDATA_KVARTAL-'!$A$5:$DO$385,10,FALSE)&lt;&gt;0,VLOOKUP(CONCATENATE($FK$6," ",FY$9),'-RÅDATA_KVARTAL-'!$A$5:$DO$385,10,FALSE),"")</f>
        <v/>
      </c>
      <c r="FZ14" s="37"/>
      <c r="GA14" s="37" t="str">
        <f>IF(VLOOKUP(CONCATENATE($FK$6," ",GA$9),'-RÅDATA_KVARTAL-'!$A$5:$DO$385,10,FALSE)&lt;&gt;0,VLOOKUP(CONCATENATE($FK$6," ",GA$9),'-RÅDATA_KVARTAL-'!$A$5:$DO$385,10,FALSE),"")</f>
        <v/>
      </c>
      <c r="GB14" s="37"/>
      <c r="GC14" s="37" t="str">
        <f>IF(VLOOKUP(CONCATENATE($FK$6," ",GC$9),'-RÅDATA_KVARTAL-'!$A$5:$DO$385,10,FALSE)&lt;&gt;0,VLOOKUP(CONCATENATE($FK$6," ",GC$9),'-RÅDATA_KVARTAL-'!$A$5:$DO$385,10,FALSE),"")</f>
        <v/>
      </c>
      <c r="GD14" s="37"/>
      <c r="GE14" s="37" t="str">
        <f>IF(VLOOKUP(CONCATENATE($FK$6," ",GE$9),'-RÅDATA_KVARTAL-'!$A$5:$DO$385,10,FALSE)&lt;&gt;0,VLOOKUP(CONCATENATE($FK$6," ",GE$9),'-RÅDATA_KVARTAL-'!$A$5:$DO$385,10,FALSE),"")</f>
        <v/>
      </c>
      <c r="GF14" s="37"/>
      <c r="GG14" s="37" t="str">
        <f>IF(VLOOKUP(CONCATENATE($FK$6," ",GG$9),'-RÅDATA_KVARTAL-'!$A$5:$DO$385,10,FALSE)&lt;&gt;0,VLOOKUP(CONCATENATE($FK$6," ",GG$9),'-RÅDATA_KVARTAL-'!$A$5:$DO$385,10,FALSE),"")</f>
        <v/>
      </c>
      <c r="GH14" s="37"/>
      <c r="GI14" s="37" t="str">
        <f>IF(VLOOKUP(CONCATENATE($FK$6," ",GI$9),'-RÅDATA_KVARTAL-'!$A$5:$DO$385,10,FALSE)&lt;&gt;0,VLOOKUP(CONCATENATE($FK$6," ",GI$9),'-RÅDATA_KVARTAL-'!$A$5:$DO$385,10,FALSE),"")</f>
        <v/>
      </c>
      <c r="GJ14" s="91"/>
      <c r="GK14" s="91"/>
      <c r="GL14" s="37" t="str">
        <f>IF(VLOOKUP(CONCATENATE($GL$6," ",GL$9),'-RÅDATA_KVARTAL-'!$A$5:$DO$385,10,FALSE)&lt;&gt;0,VLOOKUP(CONCATENATE($GL$6," ",GL$9),'-RÅDATA_KVARTAL-'!$A$5:$DO$385,10,FALSE),"")</f>
        <v/>
      </c>
      <c r="GM14" s="37"/>
      <c r="GN14" s="37" t="str">
        <f>IF(VLOOKUP(CONCATENATE($GL$6," ",GN$9),'-RÅDATA_KVARTAL-'!$A$5:$DO$385,10,FALSE)&lt;&gt;0,VLOOKUP(CONCATENATE($GL$6," ",GN$9),'-RÅDATA_KVARTAL-'!$A$5:$DO$385,10,FALSE),"")</f>
        <v/>
      </c>
      <c r="GO14" s="37"/>
      <c r="GP14" s="37" t="str">
        <f>IF(VLOOKUP(CONCATENATE($GL$6," ",GP$9),'-RÅDATA_KVARTAL-'!$A$5:$DO$385,10,FALSE)&lt;&gt;0,VLOOKUP(CONCATENATE($GL$6," ",GP$9),'-RÅDATA_KVARTAL-'!$A$5:$DO$385,10,FALSE),"")</f>
        <v/>
      </c>
      <c r="GQ14" s="37"/>
      <c r="GR14" s="37" t="str">
        <f>IF(VLOOKUP(CONCATENATE($GL$6," ",GR$9),'-RÅDATA_KVARTAL-'!$A$5:$DO$385,10,FALSE)&lt;&gt;0,VLOOKUP(CONCATENATE($GL$6," ",GR$9),'-RÅDATA_KVARTAL-'!$A$5:$DO$385,10,FALSE),"")</f>
        <v/>
      </c>
      <c r="GS14" s="37"/>
      <c r="GT14" s="37" t="str">
        <f>IF(VLOOKUP(CONCATENATE($GL$6," ",GT$9),'-RÅDATA_KVARTAL-'!$A$5:$DO$385,10,FALSE)&lt;&gt;0,VLOOKUP(CONCATENATE($GL$6," ",GT$9),'-RÅDATA_KVARTAL-'!$A$5:$DO$385,10,FALSE),"")</f>
        <v/>
      </c>
      <c r="GU14" s="37"/>
      <c r="GV14" s="37" t="str">
        <f>IF(VLOOKUP(CONCATENATE($GL$6," ",GV$9),'-RÅDATA_KVARTAL-'!$A$5:$DO$385,10,FALSE)&lt;&gt;0,VLOOKUP(CONCATENATE($GL$6," ",GV$9),'-RÅDATA_KVARTAL-'!$A$5:$DO$385,10,FALSE),"")</f>
        <v/>
      </c>
      <c r="GW14" s="37"/>
      <c r="GX14" s="37" t="str">
        <f>IF(VLOOKUP(CONCATENATE($GL$6," ",GX$9),'-RÅDATA_KVARTAL-'!$A$5:$DO$385,10,FALSE)&lt;&gt;0,VLOOKUP(CONCATENATE($GL$6," ",GX$9),'-RÅDATA_KVARTAL-'!$A$5:$DO$385,10,FALSE),"")</f>
        <v/>
      </c>
      <c r="GY14" s="37"/>
      <c r="GZ14" s="37" t="str">
        <f>IF(VLOOKUP(CONCATENATE($GL$6," ",GZ$9),'-RÅDATA_KVARTAL-'!$A$5:$DO$385,10,FALSE)&lt;&gt;0,VLOOKUP(CONCATENATE($GL$6," ",GZ$9),'-RÅDATA_KVARTAL-'!$A$5:$DO$385,10,FALSE),"")</f>
        <v/>
      </c>
      <c r="HA14" s="37"/>
      <c r="HB14" s="37" t="str">
        <f>IF(VLOOKUP(CONCATENATE($GL$6," ",HB$9),'-RÅDATA_KVARTAL-'!$A$5:$DO$385,10,FALSE)&lt;&gt;0,VLOOKUP(CONCATENATE($GL$6," ",HB$9),'-RÅDATA_KVARTAL-'!$A$5:$DO$385,10,FALSE),"")</f>
        <v/>
      </c>
      <c r="HC14" s="37"/>
      <c r="HD14" s="37" t="str">
        <f>IF(VLOOKUP(CONCATENATE($GL$6," ",HD$9),'-RÅDATA_KVARTAL-'!$A$5:$DO$385,10,FALSE)&lt;&gt;0,VLOOKUP(CONCATENATE($GL$6," ",HD$9),'-RÅDATA_KVARTAL-'!$A$5:$DO$385,10,FALSE),"")</f>
        <v/>
      </c>
      <c r="HE14" s="37"/>
      <c r="HF14" s="37" t="str">
        <f>IF(VLOOKUP(CONCATENATE($GL$6," ",HF$9),'-RÅDATA_KVARTAL-'!$A$5:$DO$385,10,FALSE)&lt;&gt;0,VLOOKUP(CONCATENATE($GL$6," ",HF$9),'-RÅDATA_KVARTAL-'!$A$5:$DO$385,10,FALSE),"")</f>
        <v/>
      </c>
      <c r="HG14" s="37"/>
      <c r="HH14" s="37" t="str">
        <f>IF(VLOOKUP(CONCATENATE($GL$6," ",HH$9),'-RÅDATA_KVARTAL-'!$A$5:$DO$385,10,FALSE)&lt;&gt;0,VLOOKUP(CONCATENATE($GL$6," ",HH$9),'-RÅDATA_KVARTAL-'!$A$5:$DO$385,10,FALSE),"")</f>
        <v/>
      </c>
      <c r="HI14" s="37"/>
      <c r="HJ14" s="37" t="str">
        <f>IF(VLOOKUP(CONCATENATE($GL$6," ",HJ$9),'-RÅDATA_KVARTAL-'!$A$5:$DO$385,10,FALSE)&lt;&gt;0,VLOOKUP(CONCATENATE($GL$6," ",HJ$9),'-RÅDATA_KVARTAL-'!$A$5:$DO$385,10,FALSE),"")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",E$9),'-RÅDATA_KVARTAL-'!$A$5:$DO$385,14,FALSE)&lt;&gt;0,VLOOKUP(CONCATENATE($E$6," ",E$9),'-RÅDATA_KVARTAL-'!$A$5:$DO$385,14,FALSE),"")</f>
        <v>1003</v>
      </c>
      <c r="F16" s="29"/>
      <c r="G16" s="29">
        <f>IF(VLOOKUP(CONCATENATE($E$6," ",G$9),'-RÅDATA_KVARTAL-'!$A$5:$DO$385,14,FALSE)&lt;&gt;0,VLOOKUP(CONCATENATE($E$6," ",G$9),'-RÅDATA_KVARTAL-'!$A$5:$DO$385,14,FALSE),"")</f>
        <v>952</v>
      </c>
      <c r="H16" s="29"/>
      <c r="I16" s="29">
        <f>IF(VLOOKUP(CONCATENATE($E$6," ",I$9),'-RÅDATA_KVARTAL-'!$A$5:$DO$385,14,FALSE)&lt;&gt;0,VLOOKUP(CONCATENATE($E$6," ",I$9),'-RÅDATA_KVARTAL-'!$A$5:$DO$385,14,FALSE),"")</f>
        <v>1139</v>
      </c>
      <c r="J16" s="29"/>
      <c r="K16" s="29">
        <f>IF(VLOOKUP(CONCATENATE($E$6," ",K$9),'-RÅDATA_KVARTAL-'!$A$5:$DO$385,14,FALSE)&lt;&gt;0,VLOOKUP(CONCATENATE($E$6," ",K$9),'-RÅDATA_KVARTAL-'!$A$5:$DO$385,14,FALSE),"")</f>
        <v>1151</v>
      </c>
      <c r="L16" s="29"/>
      <c r="M16" s="29">
        <f>IF(VLOOKUP(CONCATENATE($E$6," ",M$9),'-RÅDATA_KVARTAL-'!$A$5:$DO$385,14,FALSE)&lt;&gt;0,VLOOKUP(CONCATENATE($E$6," ",M$9),'-RÅDATA_KVARTAL-'!$A$5:$DO$385,14,FALSE),"")</f>
        <v>1340</v>
      </c>
      <c r="N16" s="29"/>
      <c r="O16" s="29">
        <f>IF(VLOOKUP(CONCATENATE($E$6," ",O$9),'-RÅDATA_KVARTAL-'!$A$5:$DO$385,14,FALSE)&lt;&gt;0,VLOOKUP(CONCATENATE($E$6," ",O$9),'-RÅDATA_KVARTAL-'!$A$5:$DO$385,14,FALSE),"")</f>
        <v>1299</v>
      </c>
      <c r="P16" s="29"/>
      <c r="Q16" s="29">
        <f>IF(VLOOKUP(CONCATENATE($E$6," ",Q$9),'-RÅDATA_KVARTAL-'!$A$5:$DO$385,14,FALSE)&lt;&gt;0,VLOOKUP(CONCATENATE($E$6," ",Q$9),'-RÅDATA_KVARTAL-'!$A$5:$DO$385,14,FALSE),"")</f>
        <v>1849</v>
      </c>
      <c r="R16" s="29"/>
      <c r="S16" s="29">
        <f>IF(VLOOKUP(CONCATENATE($E$6," ",S$9),'-RÅDATA_KVARTAL-'!$A$5:$DO$385,14,FALSE)&lt;&gt;0,VLOOKUP(CONCATENATE($E$6," ",S$9),'-RÅDATA_KVARTAL-'!$A$5:$DO$385,14,FALSE),"")</f>
        <v>1527</v>
      </c>
      <c r="T16" s="29"/>
      <c r="U16" s="29">
        <f>IF(VLOOKUP(CONCATENATE($E$6," ",U$9),'-RÅDATA_KVARTAL-'!$A$5:$DO$385,14,FALSE)&lt;&gt;0,VLOOKUP(CONCATENATE($E$6," ",U$9),'-RÅDATA_KVARTAL-'!$A$5:$DO$385,14,FALSE),"")</f>
        <v>1713</v>
      </c>
      <c r="V16" s="29"/>
      <c r="W16" s="29">
        <f>IF(VLOOKUP(CONCATENATE($E$6," ",W$9),'-RÅDATA_KVARTAL-'!$A$5:$DO$385,14,FALSE)&lt;&gt;0,VLOOKUP(CONCATENATE($E$6," ",W$9),'-RÅDATA_KVARTAL-'!$A$5:$DO$385,14,FALSE),"")</f>
        <v>2467</v>
      </c>
      <c r="X16" s="29"/>
      <c r="Y16" s="29">
        <f>IF(VLOOKUP(CONCATENATE($E$6," ",Y$9),'-RÅDATA_KVARTAL-'!$A$5:$DO$385,14,FALSE)&lt;&gt;0,VLOOKUP(CONCATENATE($E$6," ",Y$9),'-RÅDATA_KVARTAL-'!$A$5:$DO$385,14,FALSE),"")</f>
        <v>1884</v>
      </c>
      <c r="Z16" s="29"/>
      <c r="AA16" s="29">
        <f>IF(VLOOKUP(CONCATENATE($E$6," ",AA$9),'-RÅDATA_KVARTAL-'!$A$5:$DO$385,14,FALSE)&lt;&gt;0,VLOOKUP(CONCATENATE($E$6," ",AA$9),'-RÅDATA_KVARTAL-'!$A$5:$DO$385,14,FALSE),"")</f>
        <v>1023</v>
      </c>
      <c r="AB16" s="29"/>
      <c r="AC16" s="29">
        <f>IF(VLOOKUP(CONCATENATE($E$6," ",AC$9),'-RÅDATA_KVARTAL-'!$A$5:$DO$385,14,FALSE)&lt;&gt;0,VLOOKUP(CONCATENATE($E$6," ",AC$9),'-RÅDATA_KVARTAL-'!$A$5:$DO$385,14,FALSE),"")</f>
        <v>17347</v>
      </c>
      <c r="AD16" s="91"/>
      <c r="AE16" s="91"/>
      <c r="AF16" s="29">
        <f>IF(VLOOKUP(CONCATENATE($AF$6," ",AF$9),'-RÅDATA_KVARTAL-'!$A$5:$DO$385,14,FALSE)&lt;&gt;0,VLOOKUP(CONCATENATE($AF$6," ",AF$9),'-RÅDATA_KVARTAL-'!$A$5:$DO$385,14,FALSE),"")</f>
        <v>1344</v>
      </c>
      <c r="AG16" s="29"/>
      <c r="AH16" s="29">
        <f>IF(VLOOKUP(CONCATENATE($AF$6," ",AH$9),'-RÅDATA_KVARTAL-'!$A$5:$DO$385,14,FALSE)&lt;&gt;0,VLOOKUP(CONCATENATE($AF$6," ",AH$9),'-RÅDATA_KVARTAL-'!$A$5:$DO$385,14,FALSE),"")</f>
        <v>1192</v>
      </c>
      <c r="AI16" s="29"/>
      <c r="AJ16" s="29">
        <f>IF(VLOOKUP(CONCATENATE($AF$6," ",AJ$9),'-RÅDATA_KVARTAL-'!$A$5:$DO$385,14,FALSE)&lt;&gt;0,VLOOKUP(CONCATENATE($AF$6," ",AJ$9),'-RÅDATA_KVARTAL-'!$A$5:$DO$385,14,FALSE),"")</f>
        <v>1360</v>
      </c>
      <c r="AK16" s="29"/>
      <c r="AL16" s="29">
        <f>IF(VLOOKUP(CONCATENATE($AF$6," ",AL$9),'-RÅDATA_KVARTAL-'!$A$5:$DO$385,14,FALSE)&lt;&gt;0,VLOOKUP(CONCATENATE($AF$6," ",AL$9),'-RÅDATA_KVARTAL-'!$A$5:$DO$385,14,FALSE),"")</f>
        <v>1464</v>
      </c>
      <c r="AM16" s="29"/>
      <c r="AN16" s="29">
        <f>IF(VLOOKUP(CONCATENATE($AF$6," ",AN$9),'-RÅDATA_KVARTAL-'!$A$5:$DO$385,14,FALSE)&lt;&gt;0,VLOOKUP(CONCATENATE($AF$6," ",AN$9),'-RÅDATA_KVARTAL-'!$A$5:$DO$385,14,FALSE),"")</f>
        <v>1526</v>
      </c>
      <c r="AO16" s="29"/>
      <c r="AP16" s="29">
        <f>IF(VLOOKUP(CONCATENATE($AF$6," ",AP$9),'-RÅDATA_KVARTAL-'!$A$5:$DO$385,14,FALSE)&lt;&gt;0,VLOOKUP(CONCATENATE($AF$6," ",AP$9),'-RÅDATA_KVARTAL-'!$A$5:$DO$385,14,FALSE),"")</f>
        <v>1446</v>
      </c>
      <c r="AQ16" s="29"/>
      <c r="AR16" s="29">
        <f>IF(VLOOKUP(CONCATENATE($AF$6," ",AR$9),'-RÅDATA_KVARTAL-'!$A$5:$DO$385,14,FALSE)&lt;&gt;0,VLOOKUP(CONCATENATE($AF$6," ",AR$9),'-RÅDATA_KVARTAL-'!$A$5:$DO$385,14,FALSE),"")</f>
        <v>1561</v>
      </c>
      <c r="AS16" s="29"/>
      <c r="AT16" s="29">
        <f>IF(VLOOKUP(CONCATENATE($AF$6," ",AT$9),'-RÅDATA_KVARTAL-'!$A$5:$DO$385,14,FALSE)&lt;&gt;0,VLOOKUP(CONCATENATE($AF$6," ",AT$9),'-RÅDATA_KVARTAL-'!$A$5:$DO$385,14,FALSE),"")</f>
        <v>1518</v>
      </c>
      <c r="AU16" s="29"/>
      <c r="AV16" s="29">
        <f>IF(VLOOKUP(CONCATENATE($AF$6," ",AV$9),'-RÅDATA_KVARTAL-'!$A$5:$DO$385,14,FALSE)&lt;&gt;0,VLOOKUP(CONCATENATE($AF$6," ",AV$9),'-RÅDATA_KVARTAL-'!$A$5:$DO$385,14,FALSE),"")</f>
        <v>1511</v>
      </c>
      <c r="AW16" s="29"/>
      <c r="AX16" s="29">
        <f>IF(VLOOKUP(CONCATENATE($AF$6," ",AX$9),'-RÅDATA_KVARTAL-'!$A$5:$DO$385,14,FALSE)&lt;&gt;0,VLOOKUP(CONCATENATE($AF$6," ",AX$9),'-RÅDATA_KVARTAL-'!$A$5:$DO$385,14,FALSE),"")</f>
        <v>1874</v>
      </c>
      <c r="AY16" s="29"/>
      <c r="AZ16" s="29">
        <f>IF(VLOOKUP(CONCATENATE($AF$6," ",AZ$9),'-RÅDATA_KVARTAL-'!$A$5:$DO$385,14,FALSE)&lt;&gt;0,VLOOKUP(CONCATENATE($AF$6," ",AZ$9),'-RÅDATA_KVARTAL-'!$A$5:$DO$385,14,FALSE),"")</f>
        <v>1833</v>
      </c>
      <c r="BA16" s="29"/>
      <c r="BB16" s="29">
        <f>IF(VLOOKUP(CONCATENATE($AF$6," ",BB$9),'-RÅDATA_KVARTAL-'!$A$5:$DO$385,14,FALSE)&lt;&gt;0,VLOOKUP(CONCATENATE($AF$6," ",BB$9),'-RÅDATA_KVARTAL-'!$A$5:$DO$385,14,FALSE),"")</f>
        <v>984</v>
      </c>
      <c r="BC16" s="29"/>
      <c r="BD16" s="29">
        <f>IF(VLOOKUP(CONCATENATE($AF$6," ",BD$9),'-RÅDATA_KVARTAL-'!$A$5:$DO$385,14,FALSE)&lt;&gt;0,VLOOKUP(CONCATENATE($AF$6," ",BD$9),'-RÅDATA_KVARTAL-'!$A$5:$DO$385,14,FALSE),"")</f>
        <v>17613</v>
      </c>
      <c r="BE16" s="91"/>
      <c r="BF16" s="91"/>
      <c r="BG16" s="29">
        <f>IF(VLOOKUP(CONCATENATE($BG$6," ",BG$9),'-RÅDATA_KVARTAL-'!$A$5:$DO$385,14,FALSE)&lt;&gt;0,VLOOKUP(CONCATENATE($BG$6," ",BG$9),'-RÅDATA_KVARTAL-'!$A$5:$DO$385,14,FALSE),"")</f>
        <v>418</v>
      </c>
      <c r="BH16" s="29"/>
      <c r="BI16" s="29">
        <f>IF(VLOOKUP(CONCATENATE($BG$6," ",BI$9),'-RÅDATA_KVARTAL-'!$A$5:$DO$385,14,FALSE)&lt;&gt;0,VLOOKUP(CONCATENATE($BG$6," ",BI$9),'-RÅDATA_KVARTAL-'!$A$5:$DO$385,14,FALSE),"")</f>
        <v>560</v>
      </c>
      <c r="BJ16" s="29"/>
      <c r="BK16" s="29">
        <f>IF(VLOOKUP(CONCATENATE($BG$6," ",BK$9),'-RÅDATA_KVARTAL-'!$A$5:$DO$385,14,FALSE)&lt;&gt;0,VLOOKUP(CONCATENATE($BG$6," ",BK$9),'-RÅDATA_KVARTAL-'!$A$5:$DO$385,14,FALSE),"")</f>
        <v>702</v>
      </c>
      <c r="BL16" s="29"/>
      <c r="BM16" s="29">
        <f>IF(VLOOKUP(CONCATENATE($BG$6," ",BM$9),'-RÅDATA_KVARTAL-'!$A$5:$DO$385,14,FALSE)&lt;&gt;0,VLOOKUP(CONCATENATE($BG$6," ",BM$9),'-RÅDATA_KVARTAL-'!$A$5:$DO$385,14,FALSE),"")</f>
        <v>850</v>
      </c>
      <c r="BN16" s="29"/>
      <c r="BO16" s="29">
        <f>IF(VLOOKUP(CONCATENATE($BG$6," ",BO$9),'-RÅDATA_KVARTAL-'!$A$5:$DO$385,14,FALSE)&lt;&gt;0,VLOOKUP(CONCATENATE($BG$6," ",BO$9),'-RÅDATA_KVARTAL-'!$A$5:$DO$385,14,FALSE),"")</f>
        <v>786</v>
      </c>
      <c r="BP16" s="29"/>
      <c r="BQ16" s="29">
        <f>IF(VLOOKUP(CONCATENATE($BG$6," ",BQ$9),'-RÅDATA_KVARTAL-'!$A$5:$DO$385,14,FALSE)&lt;&gt;0,VLOOKUP(CONCATENATE($BG$6," ",BQ$9),'-RÅDATA_KVARTAL-'!$A$5:$DO$385,14,FALSE),"")</f>
        <v>1023</v>
      </c>
      <c r="BR16" s="29"/>
      <c r="BS16" s="29">
        <f>IF(VLOOKUP(CONCATENATE($BG$6," ",BS$9),'-RÅDATA_KVARTAL-'!$A$5:$DO$385,14,FALSE)&lt;&gt;0,VLOOKUP(CONCATENATE($BG$6," ",BS$9),'-RÅDATA_KVARTAL-'!$A$5:$DO$385,14,FALSE),"")</f>
        <v>1074</v>
      </c>
      <c r="BT16" s="29"/>
      <c r="BU16" s="29">
        <f>IF(VLOOKUP(CONCATENATE($BG$6," ",BU$9),'-RÅDATA_KVARTAL-'!$A$5:$DO$385,14,FALSE)&lt;&gt;0,VLOOKUP(CONCATENATE($BG$6," ",BU$9),'-RÅDATA_KVARTAL-'!$A$5:$DO$385,14,FALSE),"")</f>
        <v>926</v>
      </c>
      <c r="BV16" s="29"/>
      <c r="BW16" s="29">
        <f>IF(VLOOKUP(CONCATENATE($BG$6," ",BW$9),'-RÅDATA_KVARTAL-'!$A$5:$DO$385,14,FALSE)&lt;&gt;0,VLOOKUP(CONCATENATE($BG$6," ",BW$9),'-RÅDATA_KVARTAL-'!$A$5:$DO$385,14,FALSE),"")</f>
        <v>1907</v>
      </c>
      <c r="BX16" s="29"/>
      <c r="BY16" s="29">
        <f>IF(VLOOKUP(CONCATENATE($BG$6," ",BY$9),'-RÅDATA_KVARTAL-'!$A$5:$DO$385,14,FALSE)&lt;&gt;0,VLOOKUP(CONCATENATE($BG$6," ",BY$9),'-RÅDATA_KVARTAL-'!$A$5:$DO$385,14,FALSE),"")</f>
        <v>2070</v>
      </c>
      <c r="BZ16" s="29"/>
      <c r="CA16" s="29">
        <f>IF(VLOOKUP(CONCATENATE($BG$6," ",CA$9),'-RÅDATA_KVARTAL-'!$A$5:$DO$385,14,FALSE)&lt;&gt;0,VLOOKUP(CONCATENATE($BG$6," ",CA$9),'-RÅDATA_KVARTAL-'!$A$5:$DO$385,14,FALSE),"")</f>
        <v>2223</v>
      </c>
      <c r="CB16" s="29"/>
      <c r="CC16" s="29">
        <f>IF(VLOOKUP(CONCATENATE($BG$6," ",CC$9),'-RÅDATA_KVARTAL-'!$A$5:$DO$385,14,FALSE)&lt;&gt;0,VLOOKUP(CONCATENATE($BG$6," ",CC$9),'-RÅDATA_KVARTAL-'!$A$5:$DO$385,14,FALSE),"")</f>
        <v>1064</v>
      </c>
      <c r="CD16" s="29"/>
      <c r="CE16" s="29">
        <f>IF(VLOOKUP(CONCATENATE($BG$6," ",CE$9),'-RÅDATA_KVARTAL-'!$A$5:$DO$385,14,FALSE)&lt;&gt;0,VLOOKUP(CONCATENATE($BG$6," ",CE$9),'-RÅDATA_KVARTAL-'!$A$5:$DO$385,14,FALSE),"")</f>
        <v>13603</v>
      </c>
      <c r="CF16" s="91"/>
      <c r="CG16" s="91"/>
      <c r="CH16" s="29">
        <f>IF(VLOOKUP(CONCATENATE($CH$6," ",CH$9),'-RÅDATA_KVARTAL-'!$A$5:$DO$385,14,FALSE)&lt;&gt;0,VLOOKUP(CONCATENATE($CH$6," ",CH$9),'-RÅDATA_KVARTAL-'!$A$5:$DO$385,14,FALSE),"")</f>
        <v>254</v>
      </c>
      <c r="CI16" s="29"/>
      <c r="CJ16" s="29">
        <f>IF(VLOOKUP(CONCATENATE($CH$6," ",CJ$9),'-RÅDATA_KVARTAL-'!$A$5:$DO$385,14,FALSE)&lt;&gt;0,VLOOKUP(CONCATENATE($CH$6," ",CJ$9),'-RÅDATA_KVARTAL-'!$A$5:$DO$385,14,FALSE),"")</f>
        <v>403</v>
      </c>
      <c r="CK16" s="29"/>
      <c r="CL16" s="29">
        <f>IF(VLOOKUP(CONCATENATE($CH$6," ",CL$9),'-RÅDATA_KVARTAL-'!$A$5:$DO$385,14,FALSE)&lt;&gt;0,VLOOKUP(CONCATENATE($CH$6," ",CL$9),'-RÅDATA_KVARTAL-'!$A$5:$DO$385,14,FALSE),"")</f>
        <v>1142</v>
      </c>
      <c r="CM16" s="29"/>
      <c r="CN16" s="29">
        <f>IF(VLOOKUP(CONCATENATE($CH$6," ",CN$9),'-RÅDATA_KVARTAL-'!$A$5:$DO$385,14,FALSE)&lt;&gt;0,VLOOKUP(CONCATENATE($CH$6," ",CN$9),'-RÅDATA_KVARTAL-'!$A$5:$DO$385,14,FALSE),"")</f>
        <v>775</v>
      </c>
      <c r="CO16" s="29"/>
      <c r="CP16" s="29">
        <f>IF(VLOOKUP(CONCATENATE($CH$6," ",CP$9),'-RÅDATA_KVARTAL-'!$A$5:$DO$385,14,FALSE)&lt;&gt;0,VLOOKUP(CONCATENATE($CH$6," ",CP$9),'-RÅDATA_KVARTAL-'!$A$5:$DO$385,14,FALSE),"")</f>
        <v>656</v>
      </c>
      <c r="CQ16" s="29"/>
      <c r="CR16" s="29">
        <f>IF(VLOOKUP(CONCATENATE($CH$6," ",CR$9),'-RÅDATA_KVARTAL-'!$A$5:$DO$385,14,FALSE)&lt;&gt;0,VLOOKUP(CONCATENATE($CH$6," ",CR$9),'-RÅDATA_KVARTAL-'!$A$5:$DO$385,14,FALSE),"")</f>
        <v>622</v>
      </c>
      <c r="CS16" s="29"/>
      <c r="CT16" s="29">
        <f>IF(VLOOKUP(CONCATENATE($CH$6," ",CT$9),'-RÅDATA_KVARTAL-'!$A$5:$DO$385,14,FALSE)&lt;&gt;0,VLOOKUP(CONCATENATE($CH$6," ",CT$9),'-RÅDATA_KVARTAL-'!$A$5:$DO$385,14,FALSE),"")</f>
        <v>1183</v>
      </c>
      <c r="CU16" s="29"/>
      <c r="CV16" s="29">
        <f>IF(VLOOKUP(CONCATENATE($CH$6," ",CV$9),'-RÅDATA_KVARTAL-'!$A$5:$DO$385,14,FALSE)&lt;&gt;0,VLOOKUP(CONCATENATE($CH$6," ",CV$9),'-RÅDATA_KVARTAL-'!$A$5:$DO$385,14,FALSE),"")</f>
        <v>1025</v>
      </c>
      <c r="CW16" s="29"/>
      <c r="CX16" s="29">
        <f>IF(VLOOKUP(CONCATENATE($CH$6," ",CX$9),'-RÅDATA_KVARTAL-'!$A$5:$DO$385,14,FALSE)&lt;&gt;0,VLOOKUP(CONCATENATE($CH$6," ",CX$9),'-RÅDATA_KVARTAL-'!$A$5:$DO$385,14,FALSE),"")</f>
        <v>1024</v>
      </c>
      <c r="CY16" s="29"/>
      <c r="CZ16" s="29">
        <f>IF(VLOOKUP(CONCATENATE($CH$6," ",CZ$9),'-RÅDATA_KVARTAL-'!$A$5:$DO$385,14,FALSE)&lt;&gt;0,VLOOKUP(CONCATENATE($CH$6," ",CZ$9),'-RÅDATA_KVARTAL-'!$A$5:$DO$385,14,FALSE),"")</f>
        <v>902</v>
      </c>
      <c r="DA16" s="29"/>
      <c r="DB16" s="29">
        <f>IF(VLOOKUP(CONCATENATE($CH$6," ",DB$9),'-RÅDATA_KVARTAL-'!$A$5:$DO$385,14,FALSE)&lt;&gt;0,VLOOKUP(CONCATENATE($CH$6," ",DB$9),'-RÅDATA_KVARTAL-'!$A$5:$DO$385,14,FALSE),"")</f>
        <v>1030</v>
      </c>
      <c r="DC16" s="29"/>
      <c r="DD16" s="29">
        <f>IF(VLOOKUP(CONCATENATE($CH$6," ",DD$9),'-RÅDATA_KVARTAL-'!$A$5:$DO$385,14,FALSE)&lt;&gt;0,VLOOKUP(CONCATENATE($CH$6," ",DD$9),'-RÅDATA_KVARTAL-'!$A$5:$DO$385,14,FALSE),"")</f>
        <v>621</v>
      </c>
      <c r="DE16" s="29"/>
      <c r="DF16" s="29">
        <f>IF(VLOOKUP(CONCATENATE($CH$6," ",DF$9),'-RÅDATA_KVARTAL-'!$A$5:$DO$385,14,FALSE)&lt;&gt;0,VLOOKUP(CONCATENATE($CH$6," ",DF$9),'-RÅDATA_KVARTAL-'!$A$5:$DO$385,14,FALSE),"")</f>
        <v>9637</v>
      </c>
      <c r="DG16" s="91"/>
      <c r="DH16" s="91"/>
      <c r="DI16" s="29">
        <f>IF(VLOOKUP(CONCATENATE($DI$6," ",DI$9),'-RÅDATA_KVARTAL-'!$A$5:$DO$385,14,FALSE)&lt;&gt;0,VLOOKUP(CONCATENATE($DI$6," ",DI$9),'-RÅDATA_KVARTAL-'!$A$5:$DO$385,14,FALSE),"")</f>
        <v>570</v>
      </c>
      <c r="DJ16" s="29"/>
      <c r="DK16" s="29">
        <f>IF(VLOOKUP(CONCATENATE($DI$6," ",DK$9),'-RÅDATA_KVARTAL-'!$A$5:$DO$385,14,FALSE)&lt;&gt;0,VLOOKUP(CONCATENATE($DI$6," ",DK$9),'-RÅDATA_KVARTAL-'!$A$5:$DO$385,14,FALSE),"")</f>
        <v>651</v>
      </c>
      <c r="DL16" s="29"/>
      <c r="DM16" s="29">
        <f>IF(VLOOKUP(CONCATENATE($DI$6," ",DM$9),'-RÅDATA_KVARTAL-'!$A$5:$DO$385,14,FALSE)&lt;&gt;0,VLOOKUP(CONCATENATE($DI$6," ",DM$9),'-RÅDATA_KVARTAL-'!$A$5:$DO$385,14,FALSE),"")</f>
        <v>872</v>
      </c>
      <c r="DN16" s="29"/>
      <c r="DO16" s="29">
        <f>IF(VLOOKUP(CONCATENATE($DI$6," ",DO$9),'-RÅDATA_KVARTAL-'!$A$5:$DO$385,14,FALSE)&lt;&gt;0,VLOOKUP(CONCATENATE($DI$6," ",DO$9),'-RÅDATA_KVARTAL-'!$A$5:$DO$385,14,FALSE),"")</f>
        <v>1133</v>
      </c>
      <c r="DP16" s="29"/>
      <c r="DQ16" s="29">
        <f>IF(VLOOKUP(CONCATENATE($DI$6," ",DQ$9),'-RÅDATA_KVARTAL-'!$A$5:$DO$385,14,FALSE)&lt;&gt;0,VLOOKUP(CONCATENATE($DI$6," ",DQ$9),'-RÅDATA_KVARTAL-'!$A$5:$DO$385,14,FALSE),"")</f>
        <v>1056</v>
      </c>
      <c r="DR16" s="29"/>
      <c r="DS16" s="29">
        <f>IF(VLOOKUP(CONCATENATE($DI$6," ",DS$9),'-RÅDATA_KVARTAL-'!$A$5:$DO$385,14,FALSE)&lt;&gt;0,VLOOKUP(CONCATENATE($DI$6," ",DS$9),'-RÅDATA_KVARTAL-'!$A$5:$DO$385,14,FALSE),"")</f>
        <v>1228</v>
      </c>
      <c r="DT16" s="29"/>
      <c r="DU16" s="29" t="str">
        <f>IF(VLOOKUP(CONCATENATE($DI$6," ",DU$9),'-RÅDATA_KVARTAL-'!$A$5:$DO$385,14,FALSE)&lt;&gt;0,VLOOKUP(CONCATENATE($DI$6," ",DU$9),'-RÅDATA_KVARTAL-'!$A$5:$DO$385,14,FALSE),"")</f>
        <v/>
      </c>
      <c r="DV16" s="29"/>
      <c r="DW16" s="29" t="str">
        <f>IF(VLOOKUP(CONCATENATE($DI$6," ",DW$9),'-RÅDATA_KVARTAL-'!$A$5:$DO$385,14,FALSE)&lt;&gt;0,VLOOKUP(CONCATENATE($DI$6," ",DW$9),'-RÅDATA_KVARTAL-'!$A$5:$DO$385,14,FALSE),"")</f>
        <v/>
      </c>
      <c r="DX16" s="29"/>
      <c r="DY16" s="29" t="str">
        <f>IF(VLOOKUP(CONCATENATE($DI$6," ",DY$9),'-RÅDATA_KVARTAL-'!$A$5:$DO$385,14,FALSE)&lt;&gt;0,VLOOKUP(CONCATENATE($DI$6," ",DY$9),'-RÅDATA_KVARTAL-'!$A$5:$DO$385,14,FALSE),"")</f>
        <v/>
      </c>
      <c r="DZ16" s="29"/>
      <c r="EA16" s="29" t="str">
        <f>IF(VLOOKUP(CONCATENATE($DI$6," ",EA$9),'-RÅDATA_KVARTAL-'!$A$5:$DO$385,14,FALSE)&lt;&gt;0,VLOOKUP(CONCATENATE($DI$6," ",EA$9),'-RÅDATA_KVARTAL-'!$A$5:$DO$385,14,FALSE),"")</f>
        <v/>
      </c>
      <c r="EB16" s="29"/>
      <c r="EC16" s="29" t="str">
        <f>IF(VLOOKUP(CONCATENATE($DI$6," ",EC$9),'-RÅDATA_KVARTAL-'!$A$5:$DO$385,14,FALSE)&lt;&gt;0,VLOOKUP(CONCATENATE($DI$6," ",EC$9),'-RÅDATA_KVARTAL-'!$A$5:$DO$385,14,FALSE),"")</f>
        <v/>
      </c>
      <c r="ED16" s="29"/>
      <c r="EE16" s="29" t="str">
        <f>IF(VLOOKUP(CONCATENATE($DI$6," ",EE$9),'-RÅDATA_KVARTAL-'!$A$5:$DO$385,14,FALSE)&lt;&gt;0,VLOOKUP(CONCATENATE($DI$6," ",EE$9),'-RÅDATA_KVARTAL-'!$A$5:$DO$385,14,FALSE),"")</f>
        <v/>
      </c>
      <c r="EF16" s="29"/>
      <c r="EG16" s="29">
        <f>IF(VLOOKUP(CONCATENATE($DI$6," ",EG$9),'-RÅDATA_KVARTAL-'!$A$5:$DO$385,14,FALSE)&lt;&gt;0,VLOOKUP(CONCATENATE($DI$6," ",EG$9),'-RÅDATA_KVARTAL-'!$A$5:$DO$385,14,FALSE),"")</f>
        <v>5510</v>
      </c>
      <c r="EH16" s="91"/>
      <c r="EI16" s="91"/>
      <c r="EJ16" s="29" t="str">
        <f>IF(VLOOKUP(CONCATENATE($EJ$6," ",EJ$9),'-RÅDATA_KVARTAL-'!$A$5:$DO$385,14,FALSE)&lt;&gt;0,VLOOKUP(CONCATENATE($EJ$6," ",EJ$9),'-RÅDATA_KVARTAL-'!$A$5:$DO$385,14,FALSE),"")</f>
        <v/>
      </c>
      <c r="EK16" s="29"/>
      <c r="EL16" s="29" t="str">
        <f>IF(VLOOKUP(CONCATENATE($EJ$6," ",EL$9),'-RÅDATA_KVARTAL-'!$A$5:$DO$385,14,FALSE)&lt;&gt;0,VLOOKUP(CONCATENATE($EJ$6," ",EL$9),'-RÅDATA_KVARTAL-'!$A$5:$DO$385,14,FALSE),"")</f>
        <v/>
      </c>
      <c r="EM16" s="29"/>
      <c r="EN16" s="29" t="str">
        <f>IF(VLOOKUP(CONCATENATE($EJ$6," ",EN$9),'-RÅDATA_KVARTAL-'!$A$5:$DO$385,14,FALSE)&lt;&gt;0,VLOOKUP(CONCATENATE($EJ$6," ",EN$9),'-RÅDATA_KVARTAL-'!$A$5:$DO$385,14,FALSE),"")</f>
        <v/>
      </c>
      <c r="EO16" s="29"/>
      <c r="EP16" s="29" t="str">
        <f>IF(VLOOKUP(CONCATENATE($EJ$6," ",EP$9),'-RÅDATA_KVARTAL-'!$A$5:$DO$385,14,FALSE)&lt;&gt;0,VLOOKUP(CONCATENATE($EJ$6," ",EP$9),'-RÅDATA_KVARTAL-'!$A$5:$DO$385,14,FALSE),"")</f>
        <v/>
      </c>
      <c r="EQ16" s="29"/>
      <c r="ER16" s="29" t="str">
        <f>IF(VLOOKUP(CONCATENATE($EJ$6," ",ER$9),'-RÅDATA_KVARTAL-'!$A$5:$DO$385,14,FALSE)&lt;&gt;0,VLOOKUP(CONCATENATE($EJ$6," ",ER$9),'-RÅDATA_KVARTAL-'!$A$5:$DO$385,14,FALSE),"")</f>
        <v/>
      </c>
      <c r="ES16" s="29"/>
      <c r="ET16" s="29" t="str">
        <f>IF(VLOOKUP(CONCATENATE($EJ$6," ",ET$9),'-RÅDATA_KVARTAL-'!$A$5:$DO$385,14,FALSE)&lt;&gt;0,VLOOKUP(CONCATENATE($EJ$6," ",ET$9),'-RÅDATA_KVARTAL-'!$A$5:$DO$385,14,FALSE),"")</f>
        <v/>
      </c>
      <c r="EU16" s="29"/>
      <c r="EV16" s="29" t="str">
        <f>IF(VLOOKUP(CONCATENATE($EJ$6," ",EV$9),'-RÅDATA_KVARTAL-'!$A$5:$DO$385,14,FALSE)&lt;&gt;0,VLOOKUP(CONCATENATE($EJ$6," ",EV$9),'-RÅDATA_KVARTAL-'!$A$5:$DO$385,14,FALSE),"")</f>
        <v/>
      </c>
      <c r="EW16" s="29"/>
      <c r="EX16" s="29" t="str">
        <f>IF(VLOOKUP(CONCATENATE($EJ$6," ",EX$9),'-RÅDATA_KVARTAL-'!$A$5:$DO$385,14,FALSE)&lt;&gt;0,VLOOKUP(CONCATENATE($EJ$6," ",EX$9),'-RÅDATA_KVARTAL-'!$A$5:$DO$385,14,FALSE),"")</f>
        <v/>
      </c>
      <c r="EY16" s="29"/>
      <c r="EZ16" s="29" t="str">
        <f>IF(VLOOKUP(CONCATENATE($EJ$6," ",EZ$9),'-RÅDATA_KVARTAL-'!$A$5:$DO$385,14,FALSE)&lt;&gt;0,VLOOKUP(CONCATENATE($EJ$6," ",EZ$9),'-RÅDATA_KVARTAL-'!$A$5:$DO$385,14,FALSE),"")</f>
        <v/>
      </c>
      <c r="FA16" s="29"/>
      <c r="FB16" s="29" t="str">
        <f>IF(VLOOKUP(CONCATENATE($EJ$6," ",FB$9),'-RÅDATA_KVARTAL-'!$A$5:$DO$385,14,FALSE)&lt;&gt;0,VLOOKUP(CONCATENATE($EJ$6," ",FB$9),'-RÅDATA_KVARTAL-'!$A$5:$DO$385,14,FALSE),"")</f>
        <v/>
      </c>
      <c r="FC16" s="29"/>
      <c r="FD16" s="29" t="str">
        <f>IF(VLOOKUP(CONCATENATE($EJ$6," ",FD$9),'-RÅDATA_KVARTAL-'!$A$5:$DO$385,14,FALSE)&lt;&gt;0,VLOOKUP(CONCATENATE($EJ$6," ",FD$9),'-RÅDATA_KVARTAL-'!$A$5:$DO$385,14,FALSE),"")</f>
        <v/>
      </c>
      <c r="FE16" s="29"/>
      <c r="FF16" s="29" t="str">
        <f>IF(VLOOKUP(CONCATENATE($EJ$6," ",FF$9),'-RÅDATA_KVARTAL-'!$A$5:$DO$385,14,FALSE)&lt;&gt;0,VLOOKUP(CONCATENATE($EJ$6," ",FF$9),'-RÅDATA_KVARTAL-'!$A$5:$DO$385,14,FALSE),"")</f>
        <v/>
      </c>
      <c r="FG16" s="29"/>
      <c r="FH16" s="29" t="str">
        <f>IF(VLOOKUP(CONCATENATE($EJ$6," ",FH$9),'-RÅDATA_KVARTAL-'!$A$5:$DO$385,14,FALSE)&lt;&gt;0,VLOOKUP(CONCATENATE($EJ$6," ",FH$9),'-RÅDATA_KVARTAL-'!$A$5:$DO$385,14,FALSE),"")</f>
        <v/>
      </c>
      <c r="FI16" s="91"/>
      <c r="FJ16" s="91"/>
      <c r="FK16" s="29" t="str">
        <f>IF(VLOOKUP(CONCATENATE($FK$6," ",FK$9),'-RÅDATA_KVARTAL-'!$A$5:$DO$385,14,FALSE)&lt;&gt;0,VLOOKUP(CONCATENATE($FK$6," ",FK$9),'-RÅDATA_KVARTAL-'!$A$5:$DO$385,14,FALSE),"")</f>
        <v/>
      </c>
      <c r="FL16" s="29"/>
      <c r="FM16" s="29" t="str">
        <f>IF(VLOOKUP(CONCATENATE($FK$6," ",FM$9),'-RÅDATA_KVARTAL-'!$A$5:$DO$385,14,FALSE)&lt;&gt;0,VLOOKUP(CONCATENATE($FK$6," ",FM$9),'-RÅDATA_KVARTAL-'!$A$5:$DO$385,14,FALSE),"")</f>
        <v/>
      </c>
      <c r="FN16" s="29"/>
      <c r="FO16" s="29" t="str">
        <f>IF(VLOOKUP(CONCATENATE($FK$6," ",FO$9),'-RÅDATA_KVARTAL-'!$A$5:$DO$385,14,FALSE)&lt;&gt;0,VLOOKUP(CONCATENATE($FK$6," ",FO$9),'-RÅDATA_KVARTAL-'!$A$5:$DO$385,14,FALSE),"")</f>
        <v/>
      </c>
      <c r="FP16" s="29"/>
      <c r="FQ16" s="29" t="str">
        <f>IF(VLOOKUP(CONCATENATE($FK$6," ",FQ$9),'-RÅDATA_KVARTAL-'!$A$5:$DO$385,14,FALSE)&lt;&gt;0,VLOOKUP(CONCATENATE($FK$6," ",FQ$9),'-RÅDATA_KVARTAL-'!$A$5:$DO$385,14,FALSE),"")</f>
        <v/>
      </c>
      <c r="FR16" s="29"/>
      <c r="FS16" s="29" t="str">
        <f>IF(VLOOKUP(CONCATENATE($FK$6," ",FS$9),'-RÅDATA_KVARTAL-'!$A$5:$DO$385,14,FALSE)&lt;&gt;0,VLOOKUP(CONCATENATE($FK$6," ",FS$9),'-RÅDATA_KVARTAL-'!$A$5:$DO$385,14,FALSE),"")</f>
        <v/>
      </c>
      <c r="FT16" s="29"/>
      <c r="FU16" s="29" t="str">
        <f>IF(VLOOKUP(CONCATENATE($FK$6," ",FU$9),'-RÅDATA_KVARTAL-'!$A$5:$DO$385,14,FALSE)&lt;&gt;0,VLOOKUP(CONCATENATE($FK$6," ",FU$9),'-RÅDATA_KVARTAL-'!$A$5:$DO$385,14,FALSE),"")</f>
        <v/>
      </c>
      <c r="FV16" s="29"/>
      <c r="FW16" s="29" t="str">
        <f>IF(VLOOKUP(CONCATENATE($FK$6," ",FW$9),'-RÅDATA_KVARTAL-'!$A$5:$DO$385,14,FALSE)&lt;&gt;0,VLOOKUP(CONCATENATE($FK$6," ",FW$9),'-RÅDATA_KVARTAL-'!$A$5:$DO$385,14,FALSE),"")</f>
        <v/>
      </c>
      <c r="FX16" s="29"/>
      <c r="FY16" s="29" t="str">
        <f>IF(VLOOKUP(CONCATENATE($FK$6," ",FY$9),'-RÅDATA_KVARTAL-'!$A$5:$DO$385,14,FALSE)&lt;&gt;0,VLOOKUP(CONCATENATE($FK$6," ",FY$9),'-RÅDATA_KVARTAL-'!$A$5:$DO$385,14,FALSE),"")</f>
        <v/>
      </c>
      <c r="FZ16" s="29"/>
      <c r="GA16" s="29" t="str">
        <f>IF(VLOOKUP(CONCATENATE($FK$6," ",GA$9),'-RÅDATA_KVARTAL-'!$A$5:$DO$385,14,FALSE)&lt;&gt;0,VLOOKUP(CONCATENATE($FK$6," ",GA$9),'-RÅDATA_KVARTAL-'!$A$5:$DO$385,14,FALSE),"")</f>
        <v/>
      </c>
      <c r="GB16" s="29"/>
      <c r="GC16" s="29" t="str">
        <f>IF(VLOOKUP(CONCATENATE($FK$6," ",GC$9),'-RÅDATA_KVARTAL-'!$A$5:$DO$385,14,FALSE)&lt;&gt;0,VLOOKUP(CONCATENATE($FK$6," ",GC$9),'-RÅDATA_KVARTAL-'!$A$5:$DO$385,14,FALSE),"")</f>
        <v/>
      </c>
      <c r="GD16" s="29"/>
      <c r="GE16" s="29" t="str">
        <f>IF(VLOOKUP(CONCATENATE($FK$6," ",GE$9),'-RÅDATA_KVARTAL-'!$A$5:$DO$385,14,FALSE)&lt;&gt;0,VLOOKUP(CONCATENATE($FK$6," ",GE$9),'-RÅDATA_KVARTAL-'!$A$5:$DO$385,14,FALSE),"")</f>
        <v/>
      </c>
      <c r="GF16" s="29"/>
      <c r="GG16" s="29" t="str">
        <f>IF(VLOOKUP(CONCATENATE($FK$6," ",GG$9),'-RÅDATA_KVARTAL-'!$A$5:$DO$385,14,FALSE)&lt;&gt;0,VLOOKUP(CONCATENATE($FK$6," ",GG$9),'-RÅDATA_KVARTAL-'!$A$5:$DO$385,14,FALSE),"")</f>
        <v/>
      </c>
      <c r="GH16" s="29"/>
      <c r="GI16" s="29" t="str">
        <f>IF(VLOOKUP(CONCATENATE($FK$6," ",GI$9),'-RÅDATA_KVARTAL-'!$A$5:$DO$385,14,FALSE)&lt;&gt;0,VLOOKUP(CONCATENATE($FK$6," ",GI$9),'-RÅDATA_KVARTAL-'!$A$5:$DO$385,14,FALSE),"")</f>
        <v/>
      </c>
      <c r="GJ16" s="91"/>
      <c r="GK16" s="91"/>
      <c r="GL16" s="29" t="str">
        <f>IF(VLOOKUP(CONCATENATE($GL$6," ",GL$9),'-RÅDATA_KVARTAL-'!$A$5:$DO$385,14,FALSE)&lt;&gt;0,VLOOKUP(CONCATENATE($GL$6," ",GL$9),'-RÅDATA_KVARTAL-'!$A$5:$DO$385,14,FALSE),"")</f>
        <v/>
      </c>
      <c r="GM16" s="29"/>
      <c r="GN16" s="29" t="str">
        <f>IF(VLOOKUP(CONCATENATE($GL$6," ",GN$9),'-RÅDATA_KVARTAL-'!$A$5:$DO$385,14,FALSE)&lt;&gt;0,VLOOKUP(CONCATENATE($GL$6," ",GN$9),'-RÅDATA_KVARTAL-'!$A$5:$DO$385,14,FALSE),"")</f>
        <v/>
      </c>
      <c r="GO16" s="29"/>
      <c r="GP16" s="29" t="str">
        <f>IF(VLOOKUP(CONCATENATE($GL$6," ",GP$9),'-RÅDATA_KVARTAL-'!$A$5:$DO$385,14,FALSE)&lt;&gt;0,VLOOKUP(CONCATENATE($GL$6," ",GP$9),'-RÅDATA_KVARTAL-'!$A$5:$DO$385,14,FALSE),"")</f>
        <v/>
      </c>
      <c r="GQ16" s="29"/>
      <c r="GR16" s="29" t="str">
        <f>IF(VLOOKUP(CONCATENATE($GL$6," ",GR$9),'-RÅDATA_KVARTAL-'!$A$5:$DO$385,14,FALSE)&lt;&gt;0,VLOOKUP(CONCATENATE($GL$6," ",GR$9),'-RÅDATA_KVARTAL-'!$A$5:$DO$385,14,FALSE),"")</f>
        <v/>
      </c>
      <c r="GS16" s="29"/>
      <c r="GT16" s="29" t="str">
        <f>IF(VLOOKUP(CONCATENATE($GL$6," ",GT$9),'-RÅDATA_KVARTAL-'!$A$5:$DO$385,14,FALSE)&lt;&gt;0,VLOOKUP(CONCATENATE($GL$6," ",GT$9),'-RÅDATA_KVARTAL-'!$A$5:$DO$385,14,FALSE),"")</f>
        <v/>
      </c>
      <c r="GU16" s="29"/>
      <c r="GV16" s="29" t="str">
        <f>IF(VLOOKUP(CONCATENATE($GL$6," ",GV$9),'-RÅDATA_KVARTAL-'!$A$5:$DO$385,14,FALSE)&lt;&gt;0,VLOOKUP(CONCATENATE($GL$6," ",GV$9),'-RÅDATA_KVARTAL-'!$A$5:$DO$385,14,FALSE),"")</f>
        <v/>
      </c>
      <c r="GW16" s="29"/>
      <c r="GX16" s="29" t="str">
        <f>IF(VLOOKUP(CONCATENATE($GL$6," ",GX$9),'-RÅDATA_KVARTAL-'!$A$5:$DO$385,14,FALSE)&lt;&gt;0,VLOOKUP(CONCATENATE($GL$6," ",GX$9),'-RÅDATA_KVARTAL-'!$A$5:$DO$385,14,FALSE),"")</f>
        <v/>
      </c>
      <c r="GY16" s="29"/>
      <c r="GZ16" s="29" t="str">
        <f>IF(VLOOKUP(CONCATENATE($GL$6," ",GZ$9),'-RÅDATA_KVARTAL-'!$A$5:$DO$385,14,FALSE)&lt;&gt;0,VLOOKUP(CONCATENATE($GL$6," ",GZ$9),'-RÅDATA_KVARTAL-'!$A$5:$DO$385,14,FALSE),"")</f>
        <v/>
      </c>
      <c r="HA16" s="29"/>
      <c r="HB16" s="29" t="str">
        <f>IF(VLOOKUP(CONCATENATE($GL$6," ",HB$9),'-RÅDATA_KVARTAL-'!$A$5:$DO$385,14,FALSE)&lt;&gt;0,VLOOKUP(CONCATENATE($GL$6," ",HB$9),'-RÅDATA_KVARTAL-'!$A$5:$DO$385,14,FALSE),"")</f>
        <v/>
      </c>
      <c r="HC16" s="29"/>
      <c r="HD16" s="29" t="str">
        <f>IF(VLOOKUP(CONCATENATE($GL$6," ",HD$9),'-RÅDATA_KVARTAL-'!$A$5:$DO$385,14,FALSE)&lt;&gt;0,VLOOKUP(CONCATENATE($GL$6," ",HD$9),'-RÅDATA_KVARTAL-'!$A$5:$DO$385,14,FALSE),"")</f>
        <v/>
      </c>
      <c r="HE16" s="29"/>
      <c r="HF16" s="29" t="str">
        <f>IF(VLOOKUP(CONCATENATE($GL$6," ",HF$9),'-RÅDATA_KVARTAL-'!$A$5:$DO$385,14,FALSE)&lt;&gt;0,VLOOKUP(CONCATENATE($GL$6," ",HF$9),'-RÅDATA_KVARTAL-'!$A$5:$DO$385,14,FALSE),"")</f>
        <v/>
      </c>
      <c r="HG16" s="29"/>
      <c r="HH16" s="29" t="str">
        <f>IF(VLOOKUP(CONCATENATE($GL$6," ",HH$9),'-RÅDATA_KVARTAL-'!$A$5:$DO$385,14,FALSE)&lt;&gt;0,VLOOKUP(CONCATENATE($GL$6," ",HH$9),'-RÅDATA_KVARTAL-'!$A$5:$DO$385,14,FALSE),"")</f>
        <v/>
      </c>
      <c r="HI16" s="29"/>
      <c r="HJ16" s="29" t="str">
        <f>IF(VLOOKUP(CONCATENATE($GL$6," ",HJ$9),'-RÅDATA_KVARTAL-'!$A$5:$DO$385,14,FALSE)&lt;&gt;0,VLOOKUP(CONCATENATE($GL$6," ",HJ$9),'-RÅDATA_KVARTAL-'!$A$5:$DO$385,14,FALSE),"")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",E$9),'-RÅDATA_KVARTAL-'!$A$5:$DO$385,18,FALSE)&lt;&gt;0,VLOOKUP(CONCATENATE($E$6," ",E$9),'-RÅDATA_KVARTAL-'!$A$5:$DO$385,18,FALSE),"")</f>
        <v>-1111</v>
      </c>
      <c r="F18" s="29"/>
      <c r="G18" s="29">
        <f>IF(VLOOKUP(CONCATENATE($E$6," ",G$9),'-RÅDATA_KVARTAL-'!$A$5:$DO$385,18,FALSE)&lt;&gt;0,VLOOKUP(CONCATENATE($E$6," ",G$9),'-RÅDATA_KVARTAL-'!$A$5:$DO$385,18,FALSE),"")</f>
        <v>-1068</v>
      </c>
      <c r="H18" s="29"/>
      <c r="I18" s="29">
        <f>IF(VLOOKUP(CONCATENATE($E$6," ",I$9),'-RÅDATA_KVARTAL-'!$A$5:$DO$385,18,FALSE)&lt;&gt;0,VLOOKUP(CONCATENATE($E$6," ",I$9),'-RÅDATA_KVARTAL-'!$A$5:$DO$385,18,FALSE),"")</f>
        <v>-1364</v>
      </c>
      <c r="J18" s="29"/>
      <c r="K18" s="29">
        <f>IF(VLOOKUP(CONCATENATE($E$6," ",K$9),'-RÅDATA_KVARTAL-'!$A$5:$DO$385,18,FALSE)&lt;&gt;0,VLOOKUP(CONCATENATE($E$6," ",K$9),'-RÅDATA_KVARTAL-'!$A$5:$DO$385,18,FALSE),"")</f>
        <v>-1361</v>
      </c>
      <c r="L18" s="29"/>
      <c r="M18" s="29">
        <f>IF(VLOOKUP(CONCATENATE($E$6," ",M$9),'-RÅDATA_KVARTAL-'!$A$5:$DO$385,18,FALSE)&lt;&gt;0,VLOOKUP(CONCATENATE($E$6," ",M$9),'-RÅDATA_KVARTAL-'!$A$5:$DO$385,18,FALSE),"")</f>
        <v>-1681</v>
      </c>
      <c r="N18" s="29"/>
      <c r="O18" s="29">
        <f>IF(VLOOKUP(CONCATENATE($E$6," ",O$9),'-RÅDATA_KVARTAL-'!$A$5:$DO$385,18,FALSE)&lt;&gt;0,VLOOKUP(CONCATENATE($E$6," ",O$9),'-RÅDATA_KVARTAL-'!$A$5:$DO$385,18,FALSE),"")</f>
        <v>-1579</v>
      </c>
      <c r="P18" s="29"/>
      <c r="Q18" s="29">
        <f>IF(VLOOKUP(CONCATENATE($E$6," ",Q$9),'-RÅDATA_KVARTAL-'!$A$5:$DO$385,18,FALSE)&lt;&gt;0,VLOOKUP(CONCATENATE($E$6," ",Q$9),'-RÅDATA_KVARTAL-'!$A$5:$DO$385,18,FALSE),"")</f>
        <v>-3038</v>
      </c>
      <c r="R18" s="29"/>
      <c r="S18" s="29">
        <f>IF(VLOOKUP(CONCATENATE($E$6," ",S$9),'-RÅDATA_KVARTAL-'!$A$5:$DO$385,18,FALSE)&lt;&gt;0,VLOOKUP(CONCATENATE($E$6," ",S$9),'-RÅDATA_KVARTAL-'!$A$5:$DO$385,18,FALSE),"")</f>
        <v>-2886</v>
      </c>
      <c r="T18" s="29"/>
      <c r="U18" s="29">
        <f>IF(VLOOKUP(CONCATENATE($E$6," ",U$9),'-RÅDATA_KVARTAL-'!$A$5:$DO$385,18,FALSE)&lt;&gt;0,VLOOKUP(CONCATENATE($E$6," ",U$9),'-RÅDATA_KVARTAL-'!$A$5:$DO$385,18,FALSE),"")</f>
        <v>-2947</v>
      </c>
      <c r="V18" s="29"/>
      <c r="W18" s="29">
        <f>IF(VLOOKUP(CONCATENATE($E$6," ",W$9),'-RÅDATA_KVARTAL-'!$A$5:$DO$385,18,FALSE)&lt;&gt;0,VLOOKUP(CONCATENATE($E$6," ",W$9),'-RÅDATA_KVARTAL-'!$A$5:$DO$385,18,FALSE),"")</f>
        <v>-3017</v>
      </c>
      <c r="X18" s="29"/>
      <c r="Y18" s="29">
        <f>IF(VLOOKUP(CONCATENATE($E$6," ",Y$9),'-RÅDATA_KVARTAL-'!$A$5:$DO$385,18,FALSE)&lt;&gt;0,VLOOKUP(CONCATENATE($E$6," ",Y$9),'-RÅDATA_KVARTAL-'!$A$5:$DO$385,18,FALSE),"")</f>
        <v>-2455</v>
      </c>
      <c r="Z18" s="29"/>
      <c r="AA18" s="29">
        <f>IF(VLOOKUP(CONCATENATE($E$6," ",AA$9),'-RÅDATA_KVARTAL-'!$A$5:$DO$385,18,FALSE)&lt;&gt;0,VLOOKUP(CONCATENATE($E$6," ",AA$9),'-RÅDATA_KVARTAL-'!$A$5:$DO$385,18,FALSE),"")</f>
        <v>-1664</v>
      </c>
      <c r="AB18" s="29"/>
      <c r="AC18" s="29">
        <f>IF(VLOOKUP(CONCATENATE($E$6," ",AC$9),'-RÅDATA_KVARTAL-'!$A$5:$DO$385,18,FALSE)&lt;&gt;0,VLOOKUP(CONCATENATE($E$6," ",AC$9),'-RÅDATA_KVARTAL-'!$A$5:$DO$385,18,FALSE),"")</f>
        <v>-24171</v>
      </c>
      <c r="AD18" s="93"/>
      <c r="AE18" s="93"/>
      <c r="AF18" s="29">
        <f>IF(VLOOKUP(CONCATENATE($AF$6," ",AF$9),'-RÅDATA_KVARTAL-'!$A$5:$DO$385,18,FALSE)&lt;&gt;0,VLOOKUP(CONCATENATE($AF$6," ",AF$9),'-RÅDATA_KVARTAL-'!$A$5:$DO$385,18,FALSE),"")</f>
        <v>-1349</v>
      </c>
      <c r="AG18" s="29"/>
      <c r="AH18" s="29">
        <f>IF(VLOOKUP(CONCATENATE($AF$6," ",AH$9),'-RÅDATA_KVARTAL-'!$A$5:$DO$385,18,FALSE)&lt;&gt;0,VLOOKUP(CONCATENATE($AF$6," ",AH$9),'-RÅDATA_KVARTAL-'!$A$5:$DO$385,18,FALSE),"")</f>
        <v>-1654</v>
      </c>
      <c r="AI18" s="29"/>
      <c r="AJ18" s="29">
        <f>IF(VLOOKUP(CONCATENATE($AF$6," ",AJ$9),'-RÅDATA_KVARTAL-'!$A$5:$DO$385,18,FALSE)&lt;&gt;0,VLOOKUP(CONCATENATE($AF$6," ",AJ$9),'-RÅDATA_KVARTAL-'!$A$5:$DO$385,18,FALSE),"")</f>
        <v>-2200</v>
      </c>
      <c r="AK18" s="29"/>
      <c r="AL18" s="29">
        <f>IF(VLOOKUP(CONCATENATE($AF$6," ",AL$9),'-RÅDATA_KVARTAL-'!$A$5:$DO$385,18,FALSE)&lt;&gt;0,VLOOKUP(CONCATENATE($AF$6," ",AL$9),'-RÅDATA_KVARTAL-'!$A$5:$DO$385,18,FALSE),"")</f>
        <v>-2563</v>
      </c>
      <c r="AM18" s="29"/>
      <c r="AN18" s="29">
        <f>IF(VLOOKUP(CONCATENATE($AF$6," ",AN$9),'-RÅDATA_KVARTAL-'!$A$5:$DO$385,18,FALSE)&lt;&gt;0,VLOOKUP(CONCATENATE($AF$6," ",AN$9),'-RÅDATA_KVARTAL-'!$A$5:$DO$385,18,FALSE),"")</f>
        <v>-2901</v>
      </c>
      <c r="AO18" s="29"/>
      <c r="AP18" s="29">
        <f>IF(VLOOKUP(CONCATENATE($AF$6," ",AP$9),'-RÅDATA_KVARTAL-'!$A$5:$DO$385,18,FALSE)&lt;&gt;0,VLOOKUP(CONCATENATE($AF$6," ",AP$9),'-RÅDATA_KVARTAL-'!$A$5:$DO$385,18,FALSE),"")</f>
        <v>-3041</v>
      </c>
      <c r="AQ18" s="29"/>
      <c r="AR18" s="29">
        <f>IF(VLOOKUP(CONCATENATE($AF$6," ",AR$9),'-RÅDATA_KVARTAL-'!$A$5:$DO$385,18,FALSE)&lt;&gt;0,VLOOKUP(CONCATENATE($AF$6," ",AR$9),'-RÅDATA_KVARTAL-'!$A$5:$DO$385,18,FALSE),"")</f>
        <v>-2369</v>
      </c>
      <c r="AS18" s="29"/>
      <c r="AT18" s="29">
        <f>IF(VLOOKUP(CONCATENATE($AF$6," ",AT$9),'-RÅDATA_KVARTAL-'!$A$5:$DO$385,18,FALSE)&lt;&gt;0,VLOOKUP(CONCATENATE($AF$6," ",AT$9),'-RÅDATA_KVARTAL-'!$A$5:$DO$385,18,FALSE),"")</f>
        <v>-2842</v>
      </c>
      <c r="AU18" s="29"/>
      <c r="AV18" s="29">
        <f>IF(VLOOKUP(CONCATENATE($AF$6," ",AV$9),'-RÅDATA_KVARTAL-'!$A$5:$DO$385,18,FALSE)&lt;&gt;0,VLOOKUP(CONCATENATE($AF$6," ",AV$9),'-RÅDATA_KVARTAL-'!$A$5:$DO$385,18,FALSE),"")</f>
        <v>-2058</v>
      </c>
      <c r="AW18" s="29"/>
      <c r="AX18" s="29">
        <f>IF(VLOOKUP(CONCATENATE($AF$6," ",AX$9),'-RÅDATA_KVARTAL-'!$A$5:$DO$385,18,FALSE)&lt;&gt;0,VLOOKUP(CONCATENATE($AF$6," ",AX$9),'-RÅDATA_KVARTAL-'!$A$5:$DO$385,18,FALSE),"")</f>
        <v>-2335</v>
      </c>
      <c r="AY18" s="29"/>
      <c r="AZ18" s="29">
        <f>IF(VLOOKUP(CONCATENATE($AF$6," ",AZ$9),'-RÅDATA_KVARTAL-'!$A$5:$DO$385,18,FALSE)&lt;&gt;0,VLOOKUP(CONCATENATE($AF$6," ",AZ$9),'-RÅDATA_KVARTAL-'!$A$5:$DO$385,18,FALSE),"")</f>
        <v>-2067</v>
      </c>
      <c r="BA18" s="29"/>
      <c r="BB18" s="29">
        <f>IF(VLOOKUP(CONCATENATE($AF$6," ",BB$9),'-RÅDATA_KVARTAL-'!$A$5:$DO$385,18,FALSE)&lt;&gt;0,VLOOKUP(CONCATENATE($AF$6," ",BB$9),'-RÅDATA_KVARTAL-'!$A$5:$DO$385,18,FALSE),"")</f>
        <v>-1229</v>
      </c>
      <c r="BC18" s="29"/>
      <c r="BD18" s="29">
        <f>IF(VLOOKUP(CONCATENATE($AF$6," ",BD$9),'-RÅDATA_KVARTAL-'!$A$5:$DO$385,18,FALSE)&lt;&gt;0,VLOOKUP(CONCATENATE($AF$6," ",BD$9),'-RÅDATA_KVARTAL-'!$A$5:$DO$385,18,FALSE),"")</f>
        <v>-26608</v>
      </c>
      <c r="BE18" s="93"/>
      <c r="BF18" s="93"/>
      <c r="BG18" s="29">
        <f>IF(VLOOKUP(CONCATENATE($BG$6," ",BG$9),'-RÅDATA_KVARTAL-'!$A$5:$DO$385,18,FALSE)&lt;&gt;0,VLOOKUP(CONCATENATE($BG$6," ",BG$9),'-RÅDATA_KVARTAL-'!$A$5:$DO$385,18,FALSE),"")</f>
        <v>-680</v>
      </c>
      <c r="BH18" s="29"/>
      <c r="BI18" s="29">
        <f>IF(VLOOKUP(CONCATENATE($BG$6," ",BI$9),'-RÅDATA_KVARTAL-'!$A$5:$DO$385,18,FALSE)&lt;&gt;0,VLOOKUP(CONCATENATE($BG$6," ",BI$9),'-RÅDATA_KVARTAL-'!$A$5:$DO$385,18,FALSE),"")</f>
        <v>-779</v>
      </c>
      <c r="BJ18" s="29"/>
      <c r="BK18" s="29">
        <f>IF(VLOOKUP(CONCATENATE($BG$6," ",BK$9),'-RÅDATA_KVARTAL-'!$A$5:$DO$385,18,FALSE)&lt;&gt;0,VLOOKUP(CONCATENATE($BG$6," ",BK$9),'-RÅDATA_KVARTAL-'!$A$5:$DO$385,18,FALSE),"")</f>
        <v>-871</v>
      </c>
      <c r="BL18" s="29"/>
      <c r="BM18" s="29">
        <f>IF(VLOOKUP(CONCATENATE($BG$6," ",BM$9),'-RÅDATA_KVARTAL-'!$A$5:$DO$385,18,FALSE)&lt;&gt;0,VLOOKUP(CONCATENATE($BG$6," ",BM$9),'-RÅDATA_KVARTAL-'!$A$5:$DO$385,18,FALSE),"")</f>
        <v>-1634</v>
      </c>
      <c r="BN18" s="29"/>
      <c r="BO18" s="29">
        <f>IF(VLOOKUP(CONCATENATE($BG$6," ",BO$9),'-RÅDATA_KVARTAL-'!$A$5:$DO$385,18,FALSE)&lt;&gt;0,VLOOKUP(CONCATENATE($BG$6," ",BO$9),'-RÅDATA_KVARTAL-'!$A$5:$DO$385,18,FALSE),"")</f>
        <v>-1460</v>
      </c>
      <c r="BP18" s="29"/>
      <c r="BQ18" s="29">
        <f>IF(VLOOKUP(CONCATENATE($BG$6," ",BQ$9),'-RÅDATA_KVARTAL-'!$A$5:$DO$385,18,FALSE)&lt;&gt;0,VLOOKUP(CONCATENATE($BG$6," ",BQ$9),'-RÅDATA_KVARTAL-'!$A$5:$DO$385,18,FALSE),"")</f>
        <v>-1131</v>
      </c>
      <c r="BR18" s="29"/>
      <c r="BS18" s="29">
        <f>IF(VLOOKUP(CONCATENATE($BG$6," ",BS$9),'-RÅDATA_KVARTAL-'!$A$5:$DO$385,18,FALSE)&lt;&gt;0,VLOOKUP(CONCATENATE($BG$6," ",BS$9),'-RÅDATA_KVARTAL-'!$A$5:$DO$385,18,FALSE),"")</f>
        <v>-1572</v>
      </c>
      <c r="BT18" s="29"/>
      <c r="BU18" s="29">
        <f>IF(VLOOKUP(CONCATENATE($BG$6," ",BU$9),'-RÅDATA_KVARTAL-'!$A$5:$DO$385,18,FALSE)&lt;&gt;0,VLOOKUP(CONCATENATE($BG$6," ",BU$9),'-RÅDATA_KVARTAL-'!$A$5:$DO$385,18,FALSE),"")</f>
        <v>-2444</v>
      </c>
      <c r="BV18" s="29"/>
      <c r="BW18" s="29">
        <f>IF(VLOOKUP(CONCATENATE($BG$6," ",BW$9),'-RÅDATA_KVARTAL-'!$A$5:$DO$385,18,FALSE)&lt;&gt;0,VLOOKUP(CONCATENATE($BG$6," ",BW$9),'-RÅDATA_KVARTAL-'!$A$5:$DO$385,18,FALSE),"")</f>
        <v>-2663</v>
      </c>
      <c r="BX18" s="29"/>
      <c r="BY18" s="29">
        <f>IF(VLOOKUP(CONCATENATE($BG$6," ",BY$9),'-RÅDATA_KVARTAL-'!$A$5:$DO$385,18,FALSE)&lt;&gt;0,VLOOKUP(CONCATENATE($BG$6," ",BY$9),'-RÅDATA_KVARTAL-'!$A$5:$DO$385,18,FALSE),"")</f>
        <v>-2444</v>
      </c>
      <c r="BZ18" s="29"/>
      <c r="CA18" s="29">
        <f>IF(VLOOKUP(CONCATENATE($BG$6," ",CA$9),'-RÅDATA_KVARTAL-'!$A$5:$DO$385,18,FALSE)&lt;&gt;0,VLOOKUP(CONCATENATE($BG$6," ",CA$9),'-RÅDATA_KVARTAL-'!$A$5:$DO$385,18,FALSE),"")</f>
        <v>-2583</v>
      </c>
      <c r="CB18" s="29"/>
      <c r="CC18" s="29">
        <f>IF(VLOOKUP(CONCATENATE($BG$6," ",CC$9),'-RÅDATA_KVARTAL-'!$A$5:$DO$385,18,FALSE)&lt;&gt;0,VLOOKUP(CONCATENATE($BG$6," ",CC$9),'-RÅDATA_KVARTAL-'!$A$5:$DO$385,18,FALSE),"")</f>
        <v>-1702</v>
      </c>
      <c r="CD18" s="29"/>
      <c r="CE18" s="29">
        <f>IF(VLOOKUP(CONCATENATE($BG$6," ",CE$9),'-RÅDATA_KVARTAL-'!$A$5:$DO$385,18,FALSE)&lt;&gt;0,VLOOKUP(CONCATENATE($BG$6," ",CE$9),'-RÅDATA_KVARTAL-'!$A$5:$DO$385,18,FALSE),"")</f>
        <v>-19963</v>
      </c>
      <c r="CF18" s="93"/>
      <c r="CG18" s="93"/>
      <c r="CH18" s="29">
        <f>IF(VLOOKUP(CONCATENATE($CH$6," ",CH$9),'-RÅDATA_KVARTAL-'!$A$5:$DO$385,18,FALSE)&lt;&gt;0,VLOOKUP(CONCATENATE($CH$6," ",CH$9),'-RÅDATA_KVARTAL-'!$A$5:$DO$385,18,FALSE),"")</f>
        <v>-1016</v>
      </c>
      <c r="CI18" s="29"/>
      <c r="CJ18" s="29">
        <f>IF(VLOOKUP(CONCATENATE($CH$6," ",CJ$9),'-RÅDATA_KVARTAL-'!$A$5:$DO$385,18,FALSE)&lt;&gt;0,VLOOKUP(CONCATENATE($CH$6," ",CJ$9),'-RÅDATA_KVARTAL-'!$A$5:$DO$385,18,FALSE),"")</f>
        <v>-1555</v>
      </c>
      <c r="CK18" s="29"/>
      <c r="CL18" s="29">
        <f>IF(VLOOKUP(CONCATENATE($CH$6," ",CL$9),'-RÅDATA_KVARTAL-'!$A$5:$DO$385,18,FALSE)&lt;&gt;0,VLOOKUP(CONCATENATE($CH$6," ",CL$9),'-RÅDATA_KVARTAL-'!$A$5:$DO$385,18,FALSE),"")</f>
        <v>-2158</v>
      </c>
      <c r="CM18" s="29"/>
      <c r="CN18" s="29">
        <f>IF(VLOOKUP(CONCATENATE($CH$6," ",CN$9),'-RÅDATA_KVARTAL-'!$A$5:$DO$385,18,FALSE)&lt;&gt;0,VLOOKUP(CONCATENATE($CH$6," ",CN$9),'-RÅDATA_KVARTAL-'!$A$5:$DO$385,18,FALSE),"")</f>
        <v>-1977</v>
      </c>
      <c r="CO18" s="29"/>
      <c r="CP18" s="29">
        <f>IF(VLOOKUP(CONCATENATE($CH$6," ",CP$9),'-RÅDATA_KVARTAL-'!$A$5:$DO$385,18,FALSE)&lt;&gt;0,VLOOKUP(CONCATENATE($CH$6," ",CP$9),'-RÅDATA_KVARTAL-'!$A$5:$DO$385,18,FALSE),"")</f>
        <v>-2151</v>
      </c>
      <c r="CQ18" s="29"/>
      <c r="CR18" s="29">
        <f>IF(VLOOKUP(CONCATENATE($CH$6," ",CR$9),'-RÅDATA_KVARTAL-'!$A$5:$DO$385,18,FALSE)&lt;&gt;0,VLOOKUP(CONCATENATE($CH$6," ",CR$9),'-RÅDATA_KVARTAL-'!$A$5:$DO$385,18,FALSE),"")</f>
        <v>-1648</v>
      </c>
      <c r="CS18" s="29"/>
      <c r="CT18" s="29">
        <f>IF(VLOOKUP(CONCATENATE($CH$6," ",CT$9),'-RÅDATA_KVARTAL-'!$A$5:$DO$385,18,FALSE)&lt;&gt;0,VLOOKUP(CONCATENATE($CH$6," ",CT$9),'-RÅDATA_KVARTAL-'!$A$5:$DO$385,18,FALSE),"")</f>
        <v>-1587</v>
      </c>
      <c r="CU18" s="29"/>
      <c r="CV18" s="29">
        <f>IF(VLOOKUP(CONCATENATE($CH$6," ",CV$9),'-RÅDATA_KVARTAL-'!$A$5:$DO$385,18,FALSE)&lt;&gt;0,VLOOKUP(CONCATENATE($CH$6," ",CV$9),'-RÅDATA_KVARTAL-'!$A$5:$DO$385,18,FALSE),"")</f>
        <v>-2145</v>
      </c>
      <c r="CW18" s="29"/>
      <c r="CX18" s="29">
        <f>IF(VLOOKUP(CONCATENATE($CH$6," ",CX$9),'-RÅDATA_KVARTAL-'!$A$5:$DO$385,18,FALSE)&lt;&gt;0,VLOOKUP(CONCATENATE($CH$6," ",CX$9),'-RÅDATA_KVARTAL-'!$A$5:$DO$385,18,FALSE),"")</f>
        <v>-2190</v>
      </c>
      <c r="CY18" s="29"/>
      <c r="CZ18" s="29">
        <f>IF(VLOOKUP(CONCATENATE($CH$6," ",CZ$9),'-RÅDATA_KVARTAL-'!$A$5:$DO$385,18,FALSE)&lt;&gt;0,VLOOKUP(CONCATENATE($CH$6," ",CZ$9),'-RÅDATA_KVARTAL-'!$A$5:$DO$385,18,FALSE),"")</f>
        <v>-2286</v>
      </c>
      <c r="DA18" s="29"/>
      <c r="DB18" s="29">
        <f>IF(VLOOKUP(CONCATENATE($CH$6," ",DB$9),'-RÅDATA_KVARTAL-'!$A$5:$DO$385,18,FALSE)&lt;&gt;0,VLOOKUP(CONCATENATE($CH$6," ",DB$9),'-RÅDATA_KVARTAL-'!$A$5:$DO$385,18,FALSE),"")</f>
        <v>-3080</v>
      </c>
      <c r="DC18" s="29"/>
      <c r="DD18" s="29">
        <f>IF(VLOOKUP(CONCATENATE($CH$6," ",DD$9),'-RÅDATA_KVARTAL-'!$A$5:$DO$385,18,FALSE)&lt;&gt;0,VLOOKUP(CONCATENATE($CH$6," ",DD$9),'-RÅDATA_KVARTAL-'!$A$5:$DO$385,18,FALSE),"")</f>
        <v>-2605</v>
      </c>
      <c r="DE18" s="29"/>
      <c r="DF18" s="29">
        <f>IF(VLOOKUP(CONCATENATE($CH$6," ",DF$9),'-RÅDATA_KVARTAL-'!$A$5:$DO$385,18,FALSE)&lt;&gt;0,VLOOKUP(CONCATENATE($CH$6," ",DF$9),'-RÅDATA_KVARTAL-'!$A$5:$DO$385,18,FALSE),"")</f>
        <v>-24398</v>
      </c>
      <c r="DG18" s="93"/>
      <c r="DH18" s="93"/>
      <c r="DI18" s="29">
        <f>IF(VLOOKUP(CONCATENATE($DI$6," ",DI$9),'-RÅDATA_KVARTAL-'!$A$5:$DO$385,18,FALSE)&lt;&gt;0,VLOOKUP(CONCATENATE($DI$6," ",DI$9),'-RÅDATA_KVARTAL-'!$A$5:$DO$385,18,FALSE),"")</f>
        <v>-1368</v>
      </c>
      <c r="DJ18" s="29"/>
      <c r="DK18" s="29">
        <f>IF(VLOOKUP(CONCATENATE($DI$6," ",DK$9),'-RÅDATA_KVARTAL-'!$A$5:$DO$385,18,FALSE)&lt;&gt;0,VLOOKUP(CONCATENATE($DI$6," ",DK$9),'-RÅDATA_KVARTAL-'!$A$5:$DO$385,18,FALSE),"")</f>
        <v>-1186</v>
      </c>
      <c r="DL18" s="29"/>
      <c r="DM18" s="29">
        <f>IF(VLOOKUP(CONCATENATE($DI$6," ",DM$9),'-RÅDATA_KVARTAL-'!$A$5:$DO$385,18,FALSE)&lt;&gt;0,VLOOKUP(CONCATENATE($DI$6," ",DM$9),'-RÅDATA_KVARTAL-'!$A$5:$DO$385,18,FALSE),"")</f>
        <v>-1721</v>
      </c>
      <c r="DN18" s="29"/>
      <c r="DO18" s="29">
        <f>IF(VLOOKUP(CONCATENATE($DI$6," ",DO$9),'-RÅDATA_KVARTAL-'!$A$5:$DO$385,18,FALSE)&lt;&gt;0,VLOOKUP(CONCATENATE($DI$6," ",DO$9),'-RÅDATA_KVARTAL-'!$A$5:$DO$385,18,FALSE),"")</f>
        <v>-2116</v>
      </c>
      <c r="DP18" s="29"/>
      <c r="DQ18" s="29">
        <f>IF(VLOOKUP(CONCATENATE($DI$6," ",DQ$9),'-RÅDATA_KVARTAL-'!$A$5:$DO$385,18,FALSE)&lt;&gt;0,VLOOKUP(CONCATENATE($DI$6," ",DQ$9),'-RÅDATA_KVARTAL-'!$A$5:$DO$385,18,FALSE),"")</f>
        <v>-2322</v>
      </c>
      <c r="DR18" s="29"/>
      <c r="DS18" s="29">
        <f>IF(VLOOKUP(CONCATENATE($DI$6," ",DS$9),'-RÅDATA_KVARTAL-'!$A$5:$DO$385,18,FALSE)&lt;&gt;0,VLOOKUP(CONCATENATE($DI$6," ",DS$9),'-RÅDATA_KVARTAL-'!$A$5:$DO$385,18,FALSE),"")</f>
        <v>-2551</v>
      </c>
      <c r="DT18" s="29"/>
      <c r="DU18" s="29" t="str">
        <f>IF(VLOOKUP(CONCATENATE($DI$6," ",DU$9),'-RÅDATA_KVARTAL-'!$A$5:$DO$385,18,FALSE)&lt;&gt;0,VLOOKUP(CONCATENATE($DI$6," ",DU$9),'-RÅDATA_KVARTAL-'!$A$5:$DO$385,18,FALSE),"")</f>
        <v/>
      </c>
      <c r="DV18" s="29"/>
      <c r="DW18" s="29" t="str">
        <f>IF(VLOOKUP(CONCATENATE($DI$6," ",DW$9),'-RÅDATA_KVARTAL-'!$A$5:$DO$385,18,FALSE)&lt;&gt;0,VLOOKUP(CONCATENATE($DI$6," ",DW$9),'-RÅDATA_KVARTAL-'!$A$5:$DO$385,18,FALSE),"")</f>
        <v/>
      </c>
      <c r="DX18" s="29"/>
      <c r="DY18" s="29" t="str">
        <f>IF(VLOOKUP(CONCATENATE($DI$6," ",DY$9),'-RÅDATA_KVARTAL-'!$A$5:$DO$385,18,FALSE)&lt;&gt;0,VLOOKUP(CONCATENATE($DI$6," ",DY$9),'-RÅDATA_KVARTAL-'!$A$5:$DO$385,18,FALSE),"")</f>
        <v/>
      </c>
      <c r="DZ18" s="29"/>
      <c r="EA18" s="29" t="str">
        <f>IF(VLOOKUP(CONCATENATE($DI$6," ",EA$9),'-RÅDATA_KVARTAL-'!$A$5:$DO$385,18,FALSE)&lt;&gt;0,VLOOKUP(CONCATENATE($DI$6," ",EA$9),'-RÅDATA_KVARTAL-'!$A$5:$DO$385,18,FALSE),"")</f>
        <v/>
      </c>
      <c r="EB18" s="29"/>
      <c r="EC18" s="29" t="str">
        <f>IF(VLOOKUP(CONCATENATE($DI$6," ",EC$9),'-RÅDATA_KVARTAL-'!$A$5:$DO$385,18,FALSE)&lt;&gt;0,VLOOKUP(CONCATENATE($DI$6," ",EC$9),'-RÅDATA_KVARTAL-'!$A$5:$DO$385,18,FALSE),"")</f>
        <v/>
      </c>
      <c r="ED18" s="29"/>
      <c r="EE18" s="29" t="str">
        <f>IF(VLOOKUP(CONCATENATE($DI$6," ",EE$9),'-RÅDATA_KVARTAL-'!$A$5:$DO$385,18,FALSE)&lt;&gt;0,VLOOKUP(CONCATENATE($DI$6," ",EE$9),'-RÅDATA_KVARTAL-'!$A$5:$DO$385,18,FALSE),"")</f>
        <v/>
      </c>
      <c r="EF18" s="29"/>
      <c r="EG18" s="29">
        <f>IF(VLOOKUP(CONCATENATE($DI$6," ",EG$9),'-RÅDATA_KVARTAL-'!$A$5:$DO$385,18,FALSE)&lt;&gt;0,VLOOKUP(CONCATENATE($DI$6," ",EG$9),'-RÅDATA_KVARTAL-'!$A$5:$DO$385,18,FALSE),"")</f>
        <v>-11264</v>
      </c>
      <c r="EH18" s="93"/>
      <c r="EI18" s="93"/>
      <c r="EJ18" s="29" t="str">
        <f>IF(VLOOKUP(CONCATENATE($EJ$6," ",EJ$9),'-RÅDATA_KVARTAL-'!$A$5:$DO$385,18,FALSE)&lt;&gt;0,VLOOKUP(CONCATENATE($EJ$6," ",EJ$9),'-RÅDATA_KVARTAL-'!$A$5:$DO$385,18,FALSE),"")</f>
        <v/>
      </c>
      <c r="EK18" s="29"/>
      <c r="EL18" s="29" t="str">
        <f>IF(VLOOKUP(CONCATENATE($EJ$6," ",EL$9),'-RÅDATA_KVARTAL-'!$A$5:$DO$385,18,FALSE)&lt;&gt;0,VLOOKUP(CONCATENATE($EJ$6," ",EL$9),'-RÅDATA_KVARTAL-'!$A$5:$DO$385,18,FALSE),"")</f>
        <v/>
      </c>
      <c r="EM18" s="29"/>
      <c r="EN18" s="29" t="str">
        <f>IF(VLOOKUP(CONCATENATE($EJ$6," ",EN$9),'-RÅDATA_KVARTAL-'!$A$5:$DO$385,18,FALSE)&lt;&gt;0,VLOOKUP(CONCATENATE($EJ$6," ",EN$9),'-RÅDATA_KVARTAL-'!$A$5:$DO$385,18,FALSE),"")</f>
        <v/>
      </c>
      <c r="EO18" s="29"/>
      <c r="EP18" s="29" t="str">
        <f>IF(VLOOKUP(CONCATENATE($EJ$6," ",EP$9),'-RÅDATA_KVARTAL-'!$A$5:$DO$385,18,FALSE)&lt;&gt;0,VLOOKUP(CONCATENATE($EJ$6," ",EP$9),'-RÅDATA_KVARTAL-'!$A$5:$DO$385,18,FALSE),"")</f>
        <v/>
      </c>
      <c r="EQ18" s="29"/>
      <c r="ER18" s="29" t="str">
        <f>IF(VLOOKUP(CONCATENATE($EJ$6," ",ER$9),'-RÅDATA_KVARTAL-'!$A$5:$DO$385,18,FALSE)&lt;&gt;0,VLOOKUP(CONCATENATE($EJ$6," ",ER$9),'-RÅDATA_KVARTAL-'!$A$5:$DO$385,18,FALSE),"")</f>
        <v/>
      </c>
      <c r="ES18" s="29"/>
      <c r="ET18" s="29" t="str">
        <f>IF(VLOOKUP(CONCATENATE($EJ$6," ",ET$9),'-RÅDATA_KVARTAL-'!$A$5:$DO$385,18,FALSE)&lt;&gt;0,VLOOKUP(CONCATENATE($EJ$6," ",ET$9),'-RÅDATA_KVARTAL-'!$A$5:$DO$385,18,FALSE),"")</f>
        <v/>
      </c>
      <c r="EU18" s="29"/>
      <c r="EV18" s="29" t="str">
        <f>IF(VLOOKUP(CONCATENATE($EJ$6," ",EV$9),'-RÅDATA_KVARTAL-'!$A$5:$DO$385,18,FALSE)&lt;&gt;0,VLOOKUP(CONCATENATE($EJ$6," ",EV$9),'-RÅDATA_KVARTAL-'!$A$5:$DO$385,18,FALSE),"")</f>
        <v/>
      </c>
      <c r="EW18" s="29"/>
      <c r="EX18" s="29" t="str">
        <f>IF(VLOOKUP(CONCATENATE($EJ$6," ",EX$9),'-RÅDATA_KVARTAL-'!$A$5:$DO$385,18,FALSE)&lt;&gt;0,VLOOKUP(CONCATENATE($EJ$6," ",EX$9),'-RÅDATA_KVARTAL-'!$A$5:$DO$385,18,FALSE),"")</f>
        <v/>
      </c>
      <c r="EY18" s="29"/>
      <c r="EZ18" s="29" t="str">
        <f>IF(VLOOKUP(CONCATENATE($EJ$6," ",EZ$9),'-RÅDATA_KVARTAL-'!$A$5:$DO$385,18,FALSE)&lt;&gt;0,VLOOKUP(CONCATENATE($EJ$6," ",EZ$9),'-RÅDATA_KVARTAL-'!$A$5:$DO$385,18,FALSE),"")</f>
        <v/>
      </c>
      <c r="FA18" s="29"/>
      <c r="FB18" s="29" t="str">
        <f>IF(VLOOKUP(CONCATENATE($EJ$6," ",FB$9),'-RÅDATA_KVARTAL-'!$A$5:$DO$385,18,FALSE)&lt;&gt;0,VLOOKUP(CONCATENATE($EJ$6," ",FB$9),'-RÅDATA_KVARTAL-'!$A$5:$DO$385,18,FALSE),"")</f>
        <v/>
      </c>
      <c r="FC18" s="29"/>
      <c r="FD18" s="29" t="str">
        <f>IF(VLOOKUP(CONCATENATE($EJ$6," ",FD$9),'-RÅDATA_KVARTAL-'!$A$5:$DO$385,18,FALSE)&lt;&gt;0,VLOOKUP(CONCATENATE($EJ$6," ",FD$9),'-RÅDATA_KVARTAL-'!$A$5:$DO$385,18,FALSE),"")</f>
        <v/>
      </c>
      <c r="FE18" s="29"/>
      <c r="FF18" s="29" t="str">
        <f>IF(VLOOKUP(CONCATENATE($EJ$6," ",FF$9),'-RÅDATA_KVARTAL-'!$A$5:$DO$385,18,FALSE)&lt;&gt;0,VLOOKUP(CONCATENATE($EJ$6," ",FF$9),'-RÅDATA_KVARTAL-'!$A$5:$DO$385,18,FALSE),"")</f>
        <v/>
      </c>
      <c r="FG18" s="29"/>
      <c r="FH18" s="29" t="str">
        <f>IF(VLOOKUP(CONCATENATE($EJ$6," ",FH$9),'-RÅDATA_KVARTAL-'!$A$5:$DO$385,18,FALSE)&lt;&gt;0,VLOOKUP(CONCATENATE($EJ$6," ",FH$9),'-RÅDATA_KVARTAL-'!$A$5:$DO$385,18,FALSE),"")</f>
        <v/>
      </c>
      <c r="FI18" s="93"/>
      <c r="FJ18" s="93"/>
      <c r="FK18" s="29" t="str">
        <f>IF(VLOOKUP(CONCATENATE($FK$6," ",FK$9),'-RÅDATA_KVARTAL-'!$A$5:$DO$385,18,FALSE)&lt;&gt;0,VLOOKUP(CONCATENATE($FK$6," ",FK$9),'-RÅDATA_KVARTAL-'!$A$5:$DO$385,18,FALSE),"")</f>
        <v/>
      </c>
      <c r="FL18" s="29"/>
      <c r="FM18" s="29" t="str">
        <f>IF(VLOOKUP(CONCATENATE($FK$6," ",FM$9),'-RÅDATA_KVARTAL-'!$A$5:$DO$385,18,FALSE)&lt;&gt;0,VLOOKUP(CONCATENATE($FK$6," ",FM$9),'-RÅDATA_KVARTAL-'!$A$5:$DO$385,18,FALSE),"")</f>
        <v/>
      </c>
      <c r="FN18" s="29"/>
      <c r="FO18" s="29" t="str">
        <f>IF(VLOOKUP(CONCATENATE($FK$6," ",FO$9),'-RÅDATA_KVARTAL-'!$A$5:$DO$385,18,FALSE)&lt;&gt;0,VLOOKUP(CONCATENATE($FK$6," ",FO$9),'-RÅDATA_KVARTAL-'!$A$5:$DO$385,18,FALSE),"")</f>
        <v/>
      </c>
      <c r="FP18" s="29"/>
      <c r="FQ18" s="29" t="str">
        <f>IF(VLOOKUP(CONCATENATE($FK$6," ",FQ$9),'-RÅDATA_KVARTAL-'!$A$5:$DO$385,18,FALSE)&lt;&gt;0,VLOOKUP(CONCATENATE($FK$6," ",FQ$9),'-RÅDATA_KVARTAL-'!$A$5:$DO$385,18,FALSE),"")</f>
        <v/>
      </c>
      <c r="FR18" s="29"/>
      <c r="FS18" s="29" t="str">
        <f>IF(VLOOKUP(CONCATENATE($FK$6," ",FS$9),'-RÅDATA_KVARTAL-'!$A$5:$DO$385,18,FALSE)&lt;&gt;0,VLOOKUP(CONCATENATE($FK$6," ",FS$9),'-RÅDATA_KVARTAL-'!$A$5:$DO$385,18,FALSE),"")</f>
        <v/>
      </c>
      <c r="FT18" s="29"/>
      <c r="FU18" s="29" t="str">
        <f>IF(VLOOKUP(CONCATENATE($FK$6," ",FU$9),'-RÅDATA_KVARTAL-'!$A$5:$DO$385,18,FALSE)&lt;&gt;0,VLOOKUP(CONCATENATE($FK$6," ",FU$9),'-RÅDATA_KVARTAL-'!$A$5:$DO$385,18,FALSE),"")</f>
        <v/>
      </c>
      <c r="FV18" s="29"/>
      <c r="FW18" s="29" t="str">
        <f>IF(VLOOKUP(CONCATENATE($FK$6," ",FW$9),'-RÅDATA_KVARTAL-'!$A$5:$DO$385,18,FALSE)&lt;&gt;0,VLOOKUP(CONCATENATE($FK$6," ",FW$9),'-RÅDATA_KVARTAL-'!$A$5:$DO$385,18,FALSE),"")</f>
        <v/>
      </c>
      <c r="FX18" s="29"/>
      <c r="FY18" s="29" t="str">
        <f>IF(VLOOKUP(CONCATENATE($FK$6," ",FY$9),'-RÅDATA_KVARTAL-'!$A$5:$DO$385,18,FALSE)&lt;&gt;0,VLOOKUP(CONCATENATE($FK$6," ",FY$9),'-RÅDATA_KVARTAL-'!$A$5:$DO$385,18,FALSE),"")</f>
        <v/>
      </c>
      <c r="FZ18" s="29"/>
      <c r="GA18" s="29" t="str">
        <f>IF(VLOOKUP(CONCATENATE($FK$6," ",GA$9),'-RÅDATA_KVARTAL-'!$A$5:$DO$385,18,FALSE)&lt;&gt;0,VLOOKUP(CONCATENATE($FK$6," ",GA$9),'-RÅDATA_KVARTAL-'!$A$5:$DO$385,18,FALSE),"")</f>
        <v/>
      </c>
      <c r="GB18" s="29"/>
      <c r="GC18" s="29" t="str">
        <f>IF(VLOOKUP(CONCATENATE($FK$6," ",GC$9),'-RÅDATA_KVARTAL-'!$A$5:$DO$385,18,FALSE)&lt;&gt;0,VLOOKUP(CONCATENATE($FK$6," ",GC$9),'-RÅDATA_KVARTAL-'!$A$5:$DO$385,18,FALSE),"")</f>
        <v/>
      </c>
      <c r="GD18" s="29"/>
      <c r="GE18" s="29" t="str">
        <f>IF(VLOOKUP(CONCATENATE($FK$6," ",GE$9),'-RÅDATA_KVARTAL-'!$A$5:$DO$385,18,FALSE)&lt;&gt;0,VLOOKUP(CONCATENATE($FK$6," ",GE$9),'-RÅDATA_KVARTAL-'!$A$5:$DO$385,18,FALSE),"")</f>
        <v/>
      </c>
      <c r="GF18" s="29"/>
      <c r="GG18" s="29" t="str">
        <f>IF(VLOOKUP(CONCATENATE($FK$6," ",GG$9),'-RÅDATA_KVARTAL-'!$A$5:$DO$385,18,FALSE)&lt;&gt;0,VLOOKUP(CONCATENATE($FK$6," ",GG$9),'-RÅDATA_KVARTAL-'!$A$5:$DO$385,18,FALSE),"")</f>
        <v/>
      </c>
      <c r="GH18" s="29"/>
      <c r="GI18" s="29" t="str">
        <f>IF(VLOOKUP(CONCATENATE($FK$6," ",GI$9),'-RÅDATA_KVARTAL-'!$A$5:$DO$385,18,FALSE)&lt;&gt;0,VLOOKUP(CONCATENATE($FK$6," ",GI$9),'-RÅDATA_KVARTAL-'!$A$5:$DO$385,18,FALSE),"")</f>
        <v/>
      </c>
      <c r="GJ18" s="93"/>
      <c r="GK18" s="93"/>
      <c r="GL18" s="29" t="str">
        <f>IF(VLOOKUP(CONCATENATE($GL$6," ",GL$9),'-RÅDATA_KVARTAL-'!$A$5:$DO$385,18,FALSE)&lt;&gt;0,VLOOKUP(CONCATENATE($GL$6," ",GL$9),'-RÅDATA_KVARTAL-'!$A$5:$DO$385,18,FALSE),"")</f>
        <v/>
      </c>
      <c r="GM18" s="29"/>
      <c r="GN18" s="29" t="str">
        <f>IF(VLOOKUP(CONCATENATE($GL$6," ",GN$9),'-RÅDATA_KVARTAL-'!$A$5:$DO$385,18,FALSE)&lt;&gt;0,VLOOKUP(CONCATENATE($GL$6," ",GN$9),'-RÅDATA_KVARTAL-'!$A$5:$DO$385,18,FALSE),"")</f>
        <v/>
      </c>
      <c r="GO18" s="29"/>
      <c r="GP18" s="29" t="str">
        <f>IF(VLOOKUP(CONCATENATE($GL$6," ",GP$9),'-RÅDATA_KVARTAL-'!$A$5:$DO$385,18,FALSE)&lt;&gt;0,VLOOKUP(CONCATENATE($GL$6," ",GP$9),'-RÅDATA_KVARTAL-'!$A$5:$DO$385,18,FALSE),"")</f>
        <v/>
      </c>
      <c r="GQ18" s="29"/>
      <c r="GR18" s="29" t="str">
        <f>IF(VLOOKUP(CONCATENATE($GL$6," ",GR$9),'-RÅDATA_KVARTAL-'!$A$5:$DO$385,18,FALSE)&lt;&gt;0,VLOOKUP(CONCATENATE($GL$6," ",GR$9),'-RÅDATA_KVARTAL-'!$A$5:$DO$385,18,FALSE),"")</f>
        <v/>
      </c>
      <c r="GS18" s="29"/>
      <c r="GT18" s="29" t="str">
        <f>IF(VLOOKUP(CONCATENATE($GL$6," ",GT$9),'-RÅDATA_KVARTAL-'!$A$5:$DO$385,18,FALSE)&lt;&gt;0,VLOOKUP(CONCATENATE($GL$6," ",GT$9),'-RÅDATA_KVARTAL-'!$A$5:$DO$385,18,FALSE),"")</f>
        <v/>
      </c>
      <c r="GU18" s="29"/>
      <c r="GV18" s="29" t="str">
        <f>IF(VLOOKUP(CONCATENATE($GL$6," ",GV$9),'-RÅDATA_KVARTAL-'!$A$5:$DO$385,18,FALSE)&lt;&gt;0,VLOOKUP(CONCATENATE($GL$6," ",GV$9),'-RÅDATA_KVARTAL-'!$A$5:$DO$385,18,FALSE),"")</f>
        <v/>
      </c>
      <c r="GW18" s="29"/>
      <c r="GX18" s="29" t="str">
        <f>IF(VLOOKUP(CONCATENATE($GL$6," ",GX$9),'-RÅDATA_KVARTAL-'!$A$5:$DO$385,18,FALSE)&lt;&gt;0,VLOOKUP(CONCATENATE($GL$6," ",GX$9),'-RÅDATA_KVARTAL-'!$A$5:$DO$385,18,FALSE),"")</f>
        <v/>
      </c>
      <c r="GY18" s="29"/>
      <c r="GZ18" s="29" t="str">
        <f>IF(VLOOKUP(CONCATENATE($GL$6," ",GZ$9),'-RÅDATA_KVARTAL-'!$A$5:$DO$385,18,FALSE)&lt;&gt;0,VLOOKUP(CONCATENATE($GL$6," ",GZ$9),'-RÅDATA_KVARTAL-'!$A$5:$DO$385,18,FALSE),"")</f>
        <v/>
      </c>
      <c r="HA18" s="29"/>
      <c r="HB18" s="29" t="str">
        <f>IF(VLOOKUP(CONCATENATE($GL$6," ",HB$9),'-RÅDATA_KVARTAL-'!$A$5:$DO$385,18,FALSE)&lt;&gt;0,VLOOKUP(CONCATENATE($GL$6," ",HB$9),'-RÅDATA_KVARTAL-'!$A$5:$DO$385,18,FALSE),"")</f>
        <v/>
      </c>
      <c r="HC18" s="29"/>
      <c r="HD18" s="29" t="str">
        <f>IF(VLOOKUP(CONCATENATE($GL$6," ",HD$9),'-RÅDATA_KVARTAL-'!$A$5:$DO$385,18,FALSE)&lt;&gt;0,VLOOKUP(CONCATENATE($GL$6," ",HD$9),'-RÅDATA_KVARTAL-'!$A$5:$DO$385,18,FALSE),"")</f>
        <v/>
      </c>
      <c r="HE18" s="29"/>
      <c r="HF18" s="29" t="str">
        <f>IF(VLOOKUP(CONCATENATE($GL$6," ",HF$9),'-RÅDATA_KVARTAL-'!$A$5:$DO$385,18,FALSE)&lt;&gt;0,VLOOKUP(CONCATENATE($GL$6," ",HF$9),'-RÅDATA_KVARTAL-'!$A$5:$DO$385,18,FALSE),"")</f>
        <v/>
      </c>
      <c r="HG18" s="29"/>
      <c r="HH18" s="29" t="str">
        <f>IF(VLOOKUP(CONCATENATE($GL$6," ",HH$9),'-RÅDATA_KVARTAL-'!$A$5:$DO$385,18,FALSE)&lt;&gt;0,VLOOKUP(CONCATENATE($GL$6," ",HH$9),'-RÅDATA_KVARTAL-'!$A$5:$DO$385,18,FALSE),"")</f>
        <v/>
      </c>
      <c r="HI18" s="29"/>
      <c r="HJ18" s="29" t="str">
        <f>IF(VLOOKUP(CONCATENATE($GL$6," ",HJ$9),'-RÅDATA_KVARTAL-'!$A$5:$DO$385,18,FALSE)&lt;&gt;0,VLOOKUP(CONCATENATE($GL$6," ",HJ$9),'-RÅDATA_KVARTAL-'!$A$5:$DO$385,18,FALSE),"")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",E$9),'-RÅDATA_KVARTAL-'!$A$5:$DO$385,22,FALSE)&lt;&gt;0,VLOOKUP(CONCATENATE($E$6," ",E$9),'-RÅDATA_KVARTAL-'!$A$5:$DO$385,22,FALSE),"")</f>
        <v>30805</v>
      </c>
      <c r="F20" s="37"/>
      <c r="G20" s="37">
        <f>IF(VLOOKUP(CONCATENATE($E$6," ",G$9),'-RÅDATA_KVARTAL-'!$A$5:$DO$385,22,FALSE)&lt;&gt;0,VLOOKUP(CONCATENATE($E$6," ",G$9),'-RÅDATA_KVARTAL-'!$A$5:$DO$385,22,FALSE),"")</f>
        <v>27903</v>
      </c>
      <c r="H20" s="37"/>
      <c r="I20" s="37">
        <f>IF(VLOOKUP(CONCATENATE($E$6," ",I$9),'-RÅDATA_KVARTAL-'!$A$5:$DO$385,22,FALSE)&lt;&gt;0,VLOOKUP(CONCATENATE($E$6," ",I$9),'-RÅDATA_KVARTAL-'!$A$5:$DO$385,22,FALSE),"")</f>
        <v>29663</v>
      </c>
      <c r="J20" s="37"/>
      <c r="K20" s="37">
        <f>IF(VLOOKUP(CONCATENATE($E$6," ",K$9),'-RÅDATA_KVARTAL-'!$A$5:$DO$385,22,FALSE)&lt;&gt;0,VLOOKUP(CONCATENATE($E$6," ",K$9),'-RÅDATA_KVARTAL-'!$A$5:$DO$385,22,FALSE),"")</f>
        <v>29598</v>
      </c>
      <c r="L20" s="37"/>
      <c r="M20" s="37">
        <f>IF(VLOOKUP(CONCATENATE($E$6," ",M$9),'-RÅDATA_KVARTAL-'!$A$5:$DO$385,22,FALSE)&lt;&gt;0,VLOOKUP(CONCATENATE($E$6," ",M$9),'-RÅDATA_KVARTAL-'!$A$5:$DO$385,22,FALSE),"")</f>
        <v>30038</v>
      </c>
      <c r="N20" s="37"/>
      <c r="O20" s="37">
        <f>IF(VLOOKUP(CONCATENATE($E$6," ",O$9),'-RÅDATA_KVARTAL-'!$A$5:$DO$385,22,FALSE)&lt;&gt;0,VLOOKUP(CONCATENATE($E$6," ",O$9),'-RÅDATA_KVARTAL-'!$A$5:$DO$385,22,FALSE),"")</f>
        <v>27369</v>
      </c>
      <c r="P20" s="37"/>
      <c r="Q20" s="37">
        <f>IF(VLOOKUP(CONCATENATE($E$6," ",Q$9),'-RÅDATA_KVARTAL-'!$A$5:$DO$385,22,FALSE)&lt;&gt;0,VLOOKUP(CONCATENATE($E$6," ",Q$9),'-RÅDATA_KVARTAL-'!$A$5:$DO$385,22,FALSE),"")</f>
        <v>25588</v>
      </c>
      <c r="R20" s="37"/>
      <c r="S20" s="37">
        <f>IF(VLOOKUP(CONCATENATE($E$6," ",S$9),'-RÅDATA_KVARTAL-'!$A$5:$DO$385,22,FALSE)&lt;&gt;0,VLOOKUP(CONCATENATE($E$6," ",S$9),'-RÅDATA_KVARTAL-'!$A$5:$DO$385,22,FALSE),"")</f>
        <v>29020</v>
      </c>
      <c r="T20" s="37"/>
      <c r="U20" s="37">
        <f>IF(VLOOKUP(CONCATENATE($E$6," ",U$9),'-RÅDATA_KVARTAL-'!$A$5:$DO$385,22,FALSE)&lt;&gt;0,VLOOKUP(CONCATENATE($E$6," ",U$9),'-RÅDATA_KVARTAL-'!$A$5:$DO$385,22,FALSE),"")</f>
        <v>29041</v>
      </c>
      <c r="V20" s="37"/>
      <c r="W20" s="37">
        <f>IF(VLOOKUP(CONCATENATE($E$6," ",W$9),'-RÅDATA_KVARTAL-'!$A$5:$DO$385,22,FALSE)&lt;&gt;0,VLOOKUP(CONCATENATE($E$6," ",W$9),'-RÅDATA_KVARTAL-'!$A$5:$DO$385,22,FALSE),"")</f>
        <v>31205</v>
      </c>
      <c r="X20" s="37"/>
      <c r="Y20" s="37">
        <f>IF(VLOOKUP(CONCATENATE($E$6," ",Y$9),'-RÅDATA_KVARTAL-'!$A$5:$DO$385,22,FALSE)&lt;&gt;0,VLOOKUP(CONCATENATE($E$6," ",Y$9),'-RÅDATA_KVARTAL-'!$A$5:$DO$385,22,FALSE),"")</f>
        <v>29695</v>
      </c>
      <c r="Z20" s="37"/>
      <c r="AA20" s="37">
        <f>IF(VLOOKUP(CONCATENATE($E$6," ",AA$9),'-RÅDATA_KVARTAL-'!$A$5:$DO$385,22,FALSE)&lt;&gt;0,VLOOKUP(CONCATENATE($E$6," ",AA$9),'-RÅDATA_KVARTAL-'!$A$5:$DO$385,22,FALSE),"")</f>
        <v>29406</v>
      </c>
      <c r="AB20" s="37"/>
      <c r="AC20" s="37">
        <f>IF(VLOOKUP(CONCATENATE($E$6," ",AC$9),'-RÅDATA_KVARTAL-'!$A$5:$DO$385,22,FALSE)&lt;&gt;0,VLOOKUP(CONCATENATE($E$6," ",AC$9),'-RÅDATA_KVARTAL-'!$A$5:$DO$385,22,FALSE),"")</f>
        <v>349331</v>
      </c>
      <c r="AD20" s="104"/>
      <c r="AE20" s="104"/>
      <c r="AF20" s="37">
        <f>IF(VLOOKUP(CONCATENATE($AF$6," ",AF$9),'-RÅDATA_KVARTAL-'!$A$5:$DO$385,22,FALSE)&lt;&gt;0,VLOOKUP(CONCATENATE($AF$6," ",AF$9),'-RÅDATA_KVARTAL-'!$A$5:$DO$385,22,FALSE),"")</f>
        <v>33303</v>
      </c>
      <c r="AG20" s="37"/>
      <c r="AH20" s="37">
        <f>IF(VLOOKUP(CONCATENATE($AF$6," ",AH$9),'-RÅDATA_KVARTAL-'!$A$5:$DO$385,22,FALSE)&lt;&gt;0,VLOOKUP(CONCATENATE($AF$6," ",AH$9),'-RÅDATA_KVARTAL-'!$A$5:$DO$385,22,FALSE),"")</f>
        <v>30537</v>
      </c>
      <c r="AI20" s="37"/>
      <c r="AJ20" s="37">
        <f>IF(VLOOKUP(CONCATENATE($AF$6," ",AJ$9),'-RÅDATA_KVARTAL-'!$A$5:$DO$385,22,FALSE)&lt;&gt;0,VLOOKUP(CONCATENATE($AF$6," ",AJ$9),'-RÅDATA_KVARTAL-'!$A$5:$DO$385,22,FALSE),"")</f>
        <v>33091</v>
      </c>
      <c r="AK20" s="37"/>
      <c r="AL20" s="37">
        <f>IF(VLOOKUP(CONCATENATE($AF$6," ",AL$9),'-RÅDATA_KVARTAL-'!$A$5:$DO$385,22,FALSE)&lt;&gt;0,VLOOKUP(CONCATENATE($AF$6," ",AL$9),'-RÅDATA_KVARTAL-'!$A$5:$DO$385,22,FALSE),"")</f>
        <v>31466</v>
      </c>
      <c r="AM20" s="37"/>
      <c r="AN20" s="37">
        <f>IF(VLOOKUP(CONCATENATE($AF$6," ",AN$9),'-RÅDATA_KVARTAL-'!$A$5:$DO$385,22,FALSE)&lt;&gt;0,VLOOKUP(CONCATENATE($AF$6," ",AN$9),'-RÅDATA_KVARTAL-'!$A$5:$DO$385,22,FALSE),"")</f>
        <v>31939</v>
      </c>
      <c r="AO20" s="37"/>
      <c r="AP20" s="37">
        <f>IF(VLOOKUP(CONCATENATE($AF$6," ",AP$9),'-RÅDATA_KVARTAL-'!$A$5:$DO$385,22,FALSE)&lt;&gt;0,VLOOKUP(CONCATENATE($AF$6," ",AP$9),'-RÅDATA_KVARTAL-'!$A$5:$DO$385,22,FALSE),"")</f>
        <v>29541</v>
      </c>
      <c r="AQ20" s="37"/>
      <c r="AR20" s="37">
        <f>IF(VLOOKUP(CONCATENATE($AF$6," ",AR$9),'-RÅDATA_KVARTAL-'!$A$5:$DO$385,22,FALSE)&lt;&gt;0,VLOOKUP(CONCATENATE($AF$6," ",AR$9),'-RÅDATA_KVARTAL-'!$A$5:$DO$385,22,FALSE),"")</f>
        <v>28445</v>
      </c>
      <c r="AS20" s="37"/>
      <c r="AT20" s="37">
        <f>IF(VLOOKUP(CONCATENATE($AF$6," ",AT$9),'-RÅDATA_KVARTAL-'!$A$5:$DO$385,22,FALSE)&lt;&gt;0,VLOOKUP(CONCATENATE($AF$6," ",AT$9),'-RÅDATA_KVARTAL-'!$A$5:$DO$385,22,FALSE),"")</f>
        <v>30974</v>
      </c>
      <c r="AU20" s="37"/>
      <c r="AV20" s="37">
        <f>IF(VLOOKUP(CONCATENATE($AF$6," ",AV$9),'-RÅDATA_KVARTAL-'!$A$5:$DO$385,22,FALSE)&lt;&gt;0,VLOOKUP(CONCATENATE($AF$6," ",AV$9),'-RÅDATA_KVARTAL-'!$A$5:$DO$385,22,FALSE),"")</f>
        <v>33055</v>
      </c>
      <c r="AW20" s="37"/>
      <c r="AX20" s="37">
        <f>IF(VLOOKUP(CONCATENATE($AF$6," ",AX$9),'-RÅDATA_KVARTAL-'!$A$5:$DO$385,22,FALSE)&lt;&gt;0,VLOOKUP(CONCATENATE($AF$6," ",AX$9),'-RÅDATA_KVARTAL-'!$A$5:$DO$385,22,FALSE),"")</f>
        <v>34224</v>
      </c>
      <c r="AY20" s="37"/>
      <c r="AZ20" s="37">
        <f>IF(VLOOKUP(CONCATENATE($AF$6," ",AZ$9),'-RÅDATA_KVARTAL-'!$A$5:$DO$385,22,FALSE)&lt;&gt;0,VLOOKUP(CONCATENATE($AF$6," ",AZ$9),'-RÅDATA_KVARTAL-'!$A$5:$DO$385,22,FALSE),"")</f>
        <v>31938</v>
      </c>
      <c r="BA20" s="37"/>
      <c r="BB20" s="37">
        <f>IF(VLOOKUP(CONCATENATE($AF$6," ",BB$9),'-RÅDATA_KVARTAL-'!$A$5:$DO$385,22,FALSE)&lt;&gt;0,VLOOKUP(CONCATENATE($AF$6," ",BB$9),'-RÅDATA_KVARTAL-'!$A$5:$DO$385,22,FALSE),"")</f>
        <v>31832</v>
      </c>
      <c r="BC20" s="37"/>
      <c r="BD20" s="37">
        <f>IF(VLOOKUP(CONCATENATE($AF$6," ",BD$9),'-RÅDATA_KVARTAL-'!$A$5:$DO$385,22,FALSE)&lt;&gt;0,VLOOKUP(CONCATENATE($AF$6," ",BD$9),'-RÅDATA_KVARTAL-'!$A$5:$DO$385,22,FALSE),"")</f>
        <v>380345</v>
      </c>
      <c r="BE20" s="104"/>
      <c r="BF20" s="104"/>
      <c r="BG20" s="37">
        <f>IF(VLOOKUP(CONCATENATE($BG$6," ",BG$9),'-RÅDATA_KVARTAL-'!$A$5:$DO$385,22,FALSE)&lt;&gt;0,VLOOKUP(CONCATENATE($BG$6," ",BG$9),'-RÅDATA_KVARTAL-'!$A$5:$DO$385,22,FALSE),"")</f>
        <v>33064</v>
      </c>
      <c r="BH20" s="37"/>
      <c r="BI20" s="37">
        <f>IF(VLOOKUP(CONCATENATE($BG$6," ",BI$9),'-RÅDATA_KVARTAL-'!$A$5:$DO$385,22,FALSE)&lt;&gt;0,VLOOKUP(CONCATENATE($BG$6," ",BI$9),'-RÅDATA_KVARTAL-'!$A$5:$DO$385,22,FALSE),"")</f>
        <v>31206</v>
      </c>
      <c r="BJ20" s="37"/>
      <c r="BK20" s="37">
        <f>IF(VLOOKUP(CONCATENATE($BG$6," ",BK$9),'-RÅDATA_KVARTAL-'!$A$5:$DO$385,22,FALSE)&lt;&gt;0,VLOOKUP(CONCATENATE($BG$6," ",BK$9),'-RÅDATA_KVARTAL-'!$A$5:$DO$385,22,FALSE),"")</f>
        <v>34512</v>
      </c>
      <c r="BL20" s="37"/>
      <c r="BM20" s="37">
        <f>IF(VLOOKUP(CONCATENATE($BG$6," ",BM$9),'-RÅDATA_KVARTAL-'!$A$5:$DO$385,22,FALSE)&lt;&gt;0,VLOOKUP(CONCATENATE($BG$6," ",BM$9),'-RÅDATA_KVARTAL-'!$A$5:$DO$385,22,FALSE),"")</f>
        <v>31860</v>
      </c>
      <c r="BN20" s="37"/>
      <c r="BO20" s="37">
        <f>IF(VLOOKUP(CONCATENATE($BG$6," ",BO$9),'-RÅDATA_KVARTAL-'!$A$5:$DO$385,22,FALSE)&lt;&gt;0,VLOOKUP(CONCATENATE($BG$6," ",BO$9),'-RÅDATA_KVARTAL-'!$A$5:$DO$385,22,FALSE),"")</f>
        <v>32029</v>
      </c>
      <c r="BP20" s="37"/>
      <c r="BQ20" s="37">
        <f>IF(VLOOKUP(CONCATENATE($BG$6," ",BQ$9),'-RÅDATA_KVARTAL-'!$A$5:$DO$385,22,FALSE)&lt;&gt;0,VLOOKUP(CONCATENATE($BG$6," ",BQ$9),'-RÅDATA_KVARTAL-'!$A$5:$DO$385,22,FALSE),"")</f>
        <v>33216</v>
      </c>
      <c r="BR20" s="37"/>
      <c r="BS20" s="37">
        <f>IF(VLOOKUP(CONCATENATE($BG$6," ",BS$9),'-RÅDATA_KVARTAL-'!$A$5:$DO$385,22,FALSE)&lt;&gt;0,VLOOKUP(CONCATENATE($BG$6," ",BS$9),'-RÅDATA_KVARTAL-'!$A$5:$DO$385,22,FALSE),"")</f>
        <v>30190</v>
      </c>
      <c r="BT20" s="37"/>
      <c r="BU20" s="37">
        <f>IF(VLOOKUP(CONCATENATE($BG$6," ",BU$9),'-RÅDATA_KVARTAL-'!$A$5:$DO$385,22,FALSE)&lt;&gt;0,VLOOKUP(CONCATENATE($BG$6," ",BU$9),'-RÅDATA_KVARTAL-'!$A$5:$DO$385,22,FALSE),"")</f>
        <v>31761</v>
      </c>
      <c r="BV20" s="37"/>
      <c r="BW20" s="37">
        <f>IF(VLOOKUP(CONCATENATE($BG$6," ",BW$9),'-RÅDATA_KVARTAL-'!$A$5:$DO$385,22,FALSE)&lt;&gt;0,VLOOKUP(CONCATENATE($BG$6," ",BW$9),'-RÅDATA_KVARTAL-'!$A$5:$DO$385,22,FALSE),"")</f>
        <v>34092</v>
      </c>
      <c r="BX20" s="37"/>
      <c r="BY20" s="37">
        <f>IF(VLOOKUP(CONCATENATE($BG$6," ",BY$9),'-RÅDATA_KVARTAL-'!$A$5:$DO$385,22,FALSE)&lt;&gt;0,VLOOKUP(CONCATENATE($BG$6," ",BY$9),'-RÅDATA_KVARTAL-'!$A$5:$DO$385,22,FALSE),"")</f>
        <v>35156</v>
      </c>
      <c r="BZ20" s="37"/>
      <c r="CA20" s="37">
        <f>IF(VLOOKUP(CONCATENATE($BG$6," ",CA$9),'-RÅDATA_KVARTAL-'!$A$5:$DO$385,22,FALSE)&lt;&gt;0,VLOOKUP(CONCATENATE($BG$6," ",CA$9),'-RÅDATA_KVARTAL-'!$A$5:$DO$385,22,FALSE),"")</f>
        <v>33924</v>
      </c>
      <c r="CB20" s="37"/>
      <c r="CC20" s="37">
        <f>IF(VLOOKUP(CONCATENATE($BG$6," ",CC$9),'-RÅDATA_KVARTAL-'!$A$5:$DO$385,22,FALSE)&lt;&gt;0,VLOOKUP(CONCATENATE($BG$6," ",CC$9),'-RÅDATA_KVARTAL-'!$A$5:$DO$385,22,FALSE),"")</f>
        <v>34165</v>
      </c>
      <c r="CD20" s="37"/>
      <c r="CE20" s="37">
        <f>IF(VLOOKUP(CONCATENATE($BG$6," ",CE$9),'-RÅDATA_KVARTAL-'!$A$5:$DO$385,22,FALSE)&lt;&gt;0,VLOOKUP(CONCATENATE($BG$6," ",CE$9),'-RÅDATA_KVARTAL-'!$A$5:$DO$385,22,FALSE),"")</f>
        <v>395175</v>
      </c>
      <c r="CF20" s="104"/>
      <c r="CG20" s="104"/>
      <c r="CH20" s="37">
        <f>IF(VLOOKUP(CONCATENATE($CH$6," ",CH$9),'-RÅDATA_KVARTAL-'!$A$5:$DO$385,22,FALSE)&lt;&gt;0,VLOOKUP(CONCATENATE($CH$6," ",CH$9),'-RÅDATA_KVARTAL-'!$A$5:$DO$385,22,FALSE),"")</f>
        <v>34033</v>
      </c>
      <c r="CI20" s="37"/>
      <c r="CJ20" s="37">
        <f>IF(VLOOKUP(CONCATENATE($CH$6," ",CJ$9),'-RÅDATA_KVARTAL-'!$A$5:$DO$385,22,FALSE)&lt;&gt;0,VLOOKUP(CONCATENATE($CH$6," ",CJ$9),'-RÅDATA_KVARTAL-'!$A$5:$DO$385,22,FALSE),"")</f>
        <v>33725</v>
      </c>
      <c r="CK20" s="37"/>
      <c r="CL20" s="37">
        <f>IF(VLOOKUP(CONCATENATE($CH$6," ",CL$9),'-RÅDATA_KVARTAL-'!$A$5:$DO$385,22,FALSE)&lt;&gt;0,VLOOKUP(CONCATENATE($CH$6," ",CL$9),'-RÅDATA_KVARTAL-'!$A$5:$DO$385,22,FALSE),"")</f>
        <v>35104</v>
      </c>
      <c r="CM20" s="37"/>
      <c r="CN20" s="37">
        <f>IF(VLOOKUP(CONCATENATE($CH$6," ",CN$9),'-RÅDATA_KVARTAL-'!$A$5:$DO$385,22,FALSE)&lt;&gt;0,VLOOKUP(CONCATENATE($CH$6," ",CN$9),'-RÅDATA_KVARTAL-'!$A$5:$DO$385,22,FALSE),"")</f>
        <v>34415</v>
      </c>
      <c r="CO20" s="37"/>
      <c r="CP20" s="37">
        <f>IF(VLOOKUP(CONCATENATE($CH$6," ",CP$9),'-RÅDATA_KVARTAL-'!$A$5:$DO$385,22,FALSE)&lt;&gt;0,VLOOKUP(CONCATENATE($CH$6," ",CP$9),'-RÅDATA_KVARTAL-'!$A$5:$DO$385,22,FALSE),"")</f>
        <v>34753</v>
      </c>
      <c r="CQ20" s="37"/>
      <c r="CR20" s="37">
        <f>IF(VLOOKUP(CONCATENATE($CH$6," ",CR$9),'-RÅDATA_KVARTAL-'!$A$5:$DO$385,22,FALSE)&lt;&gt;0,VLOOKUP(CONCATENATE($CH$6," ",CR$9),'-RÅDATA_KVARTAL-'!$A$5:$DO$385,22,FALSE),"")</f>
        <v>33165</v>
      </c>
      <c r="CS20" s="37"/>
      <c r="CT20" s="37">
        <f>IF(VLOOKUP(CONCATENATE($CH$6," ",CT$9),'-RÅDATA_KVARTAL-'!$A$5:$DO$385,22,FALSE)&lt;&gt;0,VLOOKUP(CONCATENATE($CH$6," ",CT$9),'-RÅDATA_KVARTAL-'!$A$5:$DO$385,22,FALSE),"")</f>
        <v>30881</v>
      </c>
      <c r="CU20" s="37"/>
      <c r="CV20" s="37">
        <f>IF(VLOOKUP(CONCATENATE($CH$6," ",CV$9),'-RÅDATA_KVARTAL-'!$A$5:$DO$385,22,FALSE)&lt;&gt;0,VLOOKUP(CONCATENATE($CH$6," ",CV$9),'-RÅDATA_KVARTAL-'!$A$5:$DO$385,22,FALSE),"")</f>
        <v>34205</v>
      </c>
      <c r="CW20" s="37"/>
      <c r="CX20" s="37">
        <f>IF(VLOOKUP(CONCATENATE($CH$6," ",CX$9),'-RÅDATA_KVARTAL-'!$A$5:$DO$385,22,FALSE)&lt;&gt;0,VLOOKUP(CONCATENATE($CH$6," ",CX$9),'-RÅDATA_KVARTAL-'!$A$5:$DO$385,22,FALSE),"")</f>
        <v>35155</v>
      </c>
      <c r="CY20" s="37"/>
      <c r="CZ20" s="37">
        <f>IF(VLOOKUP(CONCATENATE($CH$6," ",CZ$9),'-RÅDATA_KVARTAL-'!$A$5:$DO$385,22,FALSE)&lt;&gt;0,VLOOKUP(CONCATENATE($CH$6," ",CZ$9),'-RÅDATA_KVARTAL-'!$A$5:$DO$385,22,FALSE),"")</f>
        <v>34925</v>
      </c>
      <c r="DA20" s="37"/>
      <c r="DB20" s="37">
        <f>IF(VLOOKUP(CONCATENATE($CH$6," ",DB$9),'-RÅDATA_KVARTAL-'!$A$5:$DO$385,22,FALSE)&lt;&gt;0,VLOOKUP(CONCATENATE($CH$6," ",DB$9),'-RÅDATA_KVARTAL-'!$A$5:$DO$385,22,FALSE),"")</f>
        <v>34162</v>
      </c>
      <c r="DC20" s="37"/>
      <c r="DD20" s="37">
        <f>IF(VLOOKUP(CONCATENATE($CH$6," ",DD$9),'-RÅDATA_KVARTAL-'!$A$5:$DO$385,22,FALSE)&lt;&gt;0,VLOOKUP(CONCATENATE($CH$6," ",DD$9),'-RÅDATA_KVARTAL-'!$A$5:$DO$385,22,FALSE),"")</f>
        <v>34380</v>
      </c>
      <c r="DE20" s="37"/>
      <c r="DF20" s="37">
        <f>IF(VLOOKUP(CONCATENATE($CH$6," ",DF$9),'-RÅDATA_KVARTAL-'!$A$5:$DO$385,22,FALSE)&lt;&gt;0,VLOOKUP(CONCATENATE($CH$6," ",DF$9),'-RÅDATA_KVARTAL-'!$A$5:$DO$385,22,FALSE),"")</f>
        <v>408903</v>
      </c>
      <c r="DG20" s="104"/>
      <c r="DH20" s="104"/>
      <c r="DI20" s="37">
        <f>IF(VLOOKUP(CONCATENATE($DI$6," ",DI$9),'-RÅDATA_KVARTAL-'!$A$5:$DO$385,22,FALSE)&lt;&gt;0,VLOOKUP(CONCATENATE($DI$6," ",DI$9),'-RÅDATA_KVARTAL-'!$A$5:$DO$385,22,FALSE),"")</f>
        <v>36133</v>
      </c>
      <c r="DJ20" s="37"/>
      <c r="DK20" s="37">
        <f>IF(VLOOKUP(CONCATENATE($DI$6," ",DK$9),'-RÅDATA_KVARTAL-'!$A$5:$DO$385,22,FALSE)&lt;&gt;0,VLOOKUP(CONCATENATE($DI$6," ",DK$9),'-RÅDATA_KVARTAL-'!$A$5:$DO$385,22,FALSE),"")</f>
        <v>33907</v>
      </c>
      <c r="DL20" s="37"/>
      <c r="DM20" s="37">
        <f>IF(VLOOKUP(CONCATENATE($DI$6," ",DM$9),'-RÅDATA_KVARTAL-'!$A$5:$DO$385,22,FALSE)&lt;&gt;0,VLOOKUP(CONCATENATE($DI$6," ",DM$9),'-RÅDATA_KVARTAL-'!$A$5:$DO$385,22,FALSE),"")</f>
        <v>38019</v>
      </c>
      <c r="DN20" s="37"/>
      <c r="DO20" s="37">
        <f>IF(VLOOKUP(CONCATENATE($DI$6," ",DO$9),'-RÅDATA_KVARTAL-'!$A$5:$DO$385,22,FALSE)&lt;&gt;0,VLOOKUP(CONCATENATE($DI$6," ",DO$9),'-RÅDATA_KVARTAL-'!$A$5:$DO$385,22,FALSE),"")</f>
        <v>33759</v>
      </c>
      <c r="DP20" s="37"/>
      <c r="DQ20" s="37">
        <f>IF(VLOOKUP(CONCATENATE($DI$6," ",DQ$9),'-RÅDATA_KVARTAL-'!$A$5:$DO$385,22,FALSE)&lt;&gt;0,VLOOKUP(CONCATENATE($DI$6," ",DQ$9),'-RÅDATA_KVARTAL-'!$A$5:$DO$385,22,FALSE),"")</f>
        <v>36643</v>
      </c>
      <c r="DR20" s="37"/>
      <c r="DS20" s="37">
        <f>IF(VLOOKUP(CONCATENATE($DI$6," ",DS$9),'-RÅDATA_KVARTAL-'!$A$5:$DO$385,22,FALSE)&lt;&gt;0,VLOOKUP(CONCATENATE($DI$6," ",DS$9),'-RÅDATA_KVARTAL-'!$A$5:$DO$385,22,FALSE),"")</f>
        <v>33982</v>
      </c>
      <c r="DT20" s="37"/>
      <c r="DU20" s="37" t="str">
        <f>IF(VLOOKUP(CONCATENATE($DI$6," ",DU$9),'-RÅDATA_KVARTAL-'!$A$5:$DO$385,22,FALSE)&lt;&gt;0,VLOOKUP(CONCATENATE($DI$6," ",DU$9),'-RÅDATA_KVARTAL-'!$A$5:$DO$385,22,FALSE),"")</f>
        <v/>
      </c>
      <c r="DV20" s="37"/>
      <c r="DW20" s="37" t="str">
        <f>IF(VLOOKUP(CONCATENATE($DI$6," ",DW$9),'-RÅDATA_KVARTAL-'!$A$5:$DO$385,22,FALSE)&lt;&gt;0,VLOOKUP(CONCATENATE($DI$6," ",DW$9),'-RÅDATA_KVARTAL-'!$A$5:$DO$385,22,FALSE),"")</f>
        <v/>
      </c>
      <c r="DX20" s="37"/>
      <c r="DY20" s="37" t="str">
        <f>IF(VLOOKUP(CONCATENATE($DI$6," ",DY$9),'-RÅDATA_KVARTAL-'!$A$5:$DO$385,22,FALSE)&lt;&gt;0,VLOOKUP(CONCATENATE($DI$6," ",DY$9),'-RÅDATA_KVARTAL-'!$A$5:$DO$385,22,FALSE),"")</f>
        <v/>
      </c>
      <c r="DZ20" s="37"/>
      <c r="EA20" s="37" t="str">
        <f>IF(VLOOKUP(CONCATENATE($DI$6," ",EA$9),'-RÅDATA_KVARTAL-'!$A$5:$DO$385,22,FALSE)&lt;&gt;0,VLOOKUP(CONCATENATE($DI$6," ",EA$9),'-RÅDATA_KVARTAL-'!$A$5:$DO$385,22,FALSE),"")</f>
        <v/>
      </c>
      <c r="EB20" s="37"/>
      <c r="EC20" s="37" t="str">
        <f>IF(VLOOKUP(CONCATENATE($DI$6," ",EC$9),'-RÅDATA_KVARTAL-'!$A$5:$DO$385,22,FALSE)&lt;&gt;0,VLOOKUP(CONCATENATE($DI$6," ",EC$9),'-RÅDATA_KVARTAL-'!$A$5:$DO$385,22,FALSE),"")</f>
        <v/>
      </c>
      <c r="ED20" s="37"/>
      <c r="EE20" s="37" t="str">
        <f>IF(VLOOKUP(CONCATENATE($DI$6," ",EE$9),'-RÅDATA_KVARTAL-'!$A$5:$DO$385,22,FALSE)&lt;&gt;0,VLOOKUP(CONCATENATE($DI$6," ",EE$9),'-RÅDATA_KVARTAL-'!$A$5:$DO$385,22,FALSE),"")</f>
        <v/>
      </c>
      <c r="EF20" s="37"/>
      <c r="EG20" s="37">
        <f>IF(VLOOKUP(CONCATENATE($DI$6," ",EG$9),'-RÅDATA_KVARTAL-'!$A$5:$DO$385,22,FALSE)&lt;&gt;0,VLOOKUP(CONCATENATE($DI$6," ",EG$9),'-RÅDATA_KVARTAL-'!$A$5:$DO$385,22,FALSE),"")</f>
        <v>212443</v>
      </c>
      <c r="EH20" s="104"/>
      <c r="EI20" s="104"/>
      <c r="EJ20" s="37" t="str">
        <f>IF(VLOOKUP(CONCATENATE($EJ$6," ",EJ$9),'-RÅDATA_KVARTAL-'!$A$5:$DO$385,22,FALSE)&lt;&gt;0,VLOOKUP(CONCATENATE($EJ$6," ",EJ$9),'-RÅDATA_KVARTAL-'!$A$5:$DO$385,22,FALSE),"")</f>
        <v/>
      </c>
      <c r="EK20" s="37"/>
      <c r="EL20" s="37" t="str">
        <f>IF(VLOOKUP(CONCATENATE($EJ$6," ",EL$9),'-RÅDATA_KVARTAL-'!$A$5:$DO$385,22,FALSE)&lt;&gt;0,VLOOKUP(CONCATENATE($EJ$6," ",EL$9),'-RÅDATA_KVARTAL-'!$A$5:$DO$385,22,FALSE),"")</f>
        <v/>
      </c>
      <c r="EM20" s="37"/>
      <c r="EN20" s="37" t="str">
        <f>IF(VLOOKUP(CONCATENATE($EJ$6," ",EN$9),'-RÅDATA_KVARTAL-'!$A$5:$DO$385,22,FALSE)&lt;&gt;0,VLOOKUP(CONCATENATE($EJ$6," ",EN$9),'-RÅDATA_KVARTAL-'!$A$5:$DO$385,22,FALSE),"")</f>
        <v/>
      </c>
      <c r="EO20" s="37"/>
      <c r="EP20" s="37" t="str">
        <f>IF(VLOOKUP(CONCATENATE($EJ$6," ",EP$9),'-RÅDATA_KVARTAL-'!$A$5:$DO$385,22,FALSE)&lt;&gt;0,VLOOKUP(CONCATENATE($EJ$6," ",EP$9),'-RÅDATA_KVARTAL-'!$A$5:$DO$385,22,FALSE),"")</f>
        <v/>
      </c>
      <c r="EQ20" s="37"/>
      <c r="ER20" s="37" t="str">
        <f>IF(VLOOKUP(CONCATENATE($EJ$6," ",ER$9),'-RÅDATA_KVARTAL-'!$A$5:$DO$385,22,FALSE)&lt;&gt;0,VLOOKUP(CONCATENATE($EJ$6," ",ER$9),'-RÅDATA_KVARTAL-'!$A$5:$DO$385,22,FALSE),"")</f>
        <v/>
      </c>
      <c r="ES20" s="37"/>
      <c r="ET20" s="37" t="str">
        <f>IF(VLOOKUP(CONCATENATE($EJ$6," ",ET$9),'-RÅDATA_KVARTAL-'!$A$5:$DO$385,22,FALSE)&lt;&gt;0,VLOOKUP(CONCATENATE($EJ$6," ",ET$9),'-RÅDATA_KVARTAL-'!$A$5:$DO$385,22,FALSE),"")</f>
        <v/>
      </c>
      <c r="EU20" s="37"/>
      <c r="EV20" s="37" t="str">
        <f>IF(VLOOKUP(CONCATENATE($EJ$6," ",EV$9),'-RÅDATA_KVARTAL-'!$A$5:$DO$385,22,FALSE)&lt;&gt;0,VLOOKUP(CONCATENATE($EJ$6," ",EV$9),'-RÅDATA_KVARTAL-'!$A$5:$DO$385,22,FALSE),"")</f>
        <v/>
      </c>
      <c r="EW20" s="37"/>
      <c r="EX20" s="37" t="str">
        <f>IF(VLOOKUP(CONCATENATE($EJ$6," ",EX$9),'-RÅDATA_KVARTAL-'!$A$5:$DO$385,22,FALSE)&lt;&gt;0,VLOOKUP(CONCATENATE($EJ$6," ",EX$9),'-RÅDATA_KVARTAL-'!$A$5:$DO$385,22,FALSE),"")</f>
        <v/>
      </c>
      <c r="EY20" s="37"/>
      <c r="EZ20" s="37" t="str">
        <f>IF(VLOOKUP(CONCATENATE($EJ$6," ",EZ$9),'-RÅDATA_KVARTAL-'!$A$5:$DO$385,22,FALSE)&lt;&gt;0,VLOOKUP(CONCATENATE($EJ$6," ",EZ$9),'-RÅDATA_KVARTAL-'!$A$5:$DO$385,22,FALSE),"")</f>
        <v/>
      </c>
      <c r="FA20" s="37"/>
      <c r="FB20" s="37" t="str">
        <f>IF(VLOOKUP(CONCATENATE($EJ$6," ",FB$9),'-RÅDATA_KVARTAL-'!$A$5:$DO$385,22,FALSE)&lt;&gt;0,VLOOKUP(CONCATENATE($EJ$6," ",FB$9),'-RÅDATA_KVARTAL-'!$A$5:$DO$385,22,FALSE),"")</f>
        <v/>
      </c>
      <c r="FC20" s="37"/>
      <c r="FD20" s="37" t="str">
        <f>IF(VLOOKUP(CONCATENATE($EJ$6," ",FD$9),'-RÅDATA_KVARTAL-'!$A$5:$DO$385,22,FALSE)&lt;&gt;0,VLOOKUP(CONCATENATE($EJ$6," ",FD$9),'-RÅDATA_KVARTAL-'!$A$5:$DO$385,22,FALSE),"")</f>
        <v/>
      </c>
      <c r="FE20" s="37"/>
      <c r="FF20" s="37" t="str">
        <f>IF(VLOOKUP(CONCATENATE($EJ$6," ",FF$9),'-RÅDATA_KVARTAL-'!$A$5:$DO$385,22,FALSE)&lt;&gt;0,VLOOKUP(CONCATENATE($EJ$6," ",FF$9),'-RÅDATA_KVARTAL-'!$A$5:$DO$385,22,FALSE),"")</f>
        <v/>
      </c>
      <c r="FG20" s="37"/>
      <c r="FH20" s="37" t="str">
        <f>IF(VLOOKUP(CONCATENATE($EJ$6," ",FH$9),'-RÅDATA_KVARTAL-'!$A$5:$DO$385,22,FALSE)&lt;&gt;0,VLOOKUP(CONCATENATE($EJ$6," ",FH$9),'-RÅDATA_KVARTAL-'!$A$5:$DO$385,22,FALSE),"")</f>
        <v/>
      </c>
      <c r="FI20" s="104"/>
      <c r="FJ20" s="104"/>
      <c r="FK20" s="37" t="str">
        <f>IF(VLOOKUP(CONCATENATE($FK$6," ",FK$9),'-RÅDATA_KVARTAL-'!$A$5:$DO$385,22,FALSE)&lt;&gt;0,VLOOKUP(CONCATENATE($FK$6," ",FK$9),'-RÅDATA_KVARTAL-'!$A$5:$DO$385,22,FALSE),"")</f>
        <v/>
      </c>
      <c r="FL20" s="37"/>
      <c r="FM20" s="37" t="str">
        <f>IF(VLOOKUP(CONCATENATE($FK$6," ",FM$9),'-RÅDATA_KVARTAL-'!$A$5:$DO$385,22,FALSE)&lt;&gt;0,VLOOKUP(CONCATENATE($FK$6," ",FM$9),'-RÅDATA_KVARTAL-'!$A$5:$DO$385,22,FALSE),"")</f>
        <v/>
      </c>
      <c r="FN20" s="37"/>
      <c r="FO20" s="37" t="str">
        <f>IF(VLOOKUP(CONCATENATE($FK$6," ",FO$9),'-RÅDATA_KVARTAL-'!$A$5:$DO$385,22,FALSE)&lt;&gt;0,VLOOKUP(CONCATENATE($FK$6," ",FO$9),'-RÅDATA_KVARTAL-'!$A$5:$DO$385,22,FALSE),"")</f>
        <v/>
      </c>
      <c r="FP20" s="37"/>
      <c r="FQ20" s="37" t="str">
        <f>IF(VLOOKUP(CONCATENATE($FK$6," ",FQ$9),'-RÅDATA_KVARTAL-'!$A$5:$DO$385,22,FALSE)&lt;&gt;0,VLOOKUP(CONCATENATE($FK$6," ",FQ$9),'-RÅDATA_KVARTAL-'!$A$5:$DO$385,22,FALSE),"")</f>
        <v/>
      </c>
      <c r="FR20" s="37"/>
      <c r="FS20" s="37" t="str">
        <f>IF(VLOOKUP(CONCATENATE($FK$6," ",FS$9),'-RÅDATA_KVARTAL-'!$A$5:$DO$385,22,FALSE)&lt;&gt;0,VLOOKUP(CONCATENATE($FK$6," ",FS$9),'-RÅDATA_KVARTAL-'!$A$5:$DO$385,22,FALSE),"")</f>
        <v/>
      </c>
      <c r="FT20" s="37"/>
      <c r="FU20" s="37" t="str">
        <f>IF(VLOOKUP(CONCATENATE($FK$6," ",FU$9),'-RÅDATA_KVARTAL-'!$A$5:$DO$385,22,FALSE)&lt;&gt;0,VLOOKUP(CONCATENATE($FK$6," ",FU$9),'-RÅDATA_KVARTAL-'!$A$5:$DO$385,22,FALSE),"")</f>
        <v/>
      </c>
      <c r="FV20" s="37"/>
      <c r="FW20" s="37" t="str">
        <f>IF(VLOOKUP(CONCATENATE($FK$6," ",FW$9),'-RÅDATA_KVARTAL-'!$A$5:$DO$385,22,FALSE)&lt;&gt;0,VLOOKUP(CONCATENATE($FK$6," ",FW$9),'-RÅDATA_KVARTAL-'!$A$5:$DO$385,22,FALSE),"")</f>
        <v/>
      </c>
      <c r="FX20" s="37"/>
      <c r="FY20" s="37" t="str">
        <f>IF(VLOOKUP(CONCATENATE($FK$6," ",FY$9),'-RÅDATA_KVARTAL-'!$A$5:$DO$385,22,FALSE)&lt;&gt;0,VLOOKUP(CONCATENATE($FK$6," ",FY$9),'-RÅDATA_KVARTAL-'!$A$5:$DO$385,22,FALSE),"")</f>
        <v/>
      </c>
      <c r="FZ20" s="37"/>
      <c r="GA20" s="37" t="str">
        <f>IF(VLOOKUP(CONCATENATE($FK$6," ",GA$9),'-RÅDATA_KVARTAL-'!$A$5:$DO$385,22,FALSE)&lt;&gt;0,VLOOKUP(CONCATENATE($FK$6," ",GA$9),'-RÅDATA_KVARTAL-'!$A$5:$DO$385,22,FALSE),"")</f>
        <v/>
      </c>
      <c r="GB20" s="37"/>
      <c r="GC20" s="37" t="str">
        <f>IF(VLOOKUP(CONCATENATE($FK$6," ",GC$9),'-RÅDATA_KVARTAL-'!$A$5:$DO$385,22,FALSE)&lt;&gt;0,VLOOKUP(CONCATENATE($FK$6," ",GC$9),'-RÅDATA_KVARTAL-'!$A$5:$DO$385,22,FALSE),"")</f>
        <v/>
      </c>
      <c r="GD20" s="37"/>
      <c r="GE20" s="37" t="str">
        <f>IF(VLOOKUP(CONCATENATE($FK$6," ",GE$9),'-RÅDATA_KVARTAL-'!$A$5:$DO$385,22,FALSE)&lt;&gt;0,VLOOKUP(CONCATENATE($FK$6," ",GE$9),'-RÅDATA_KVARTAL-'!$A$5:$DO$385,22,FALSE),"")</f>
        <v/>
      </c>
      <c r="GF20" s="37"/>
      <c r="GG20" s="37" t="str">
        <f>IF(VLOOKUP(CONCATENATE($FK$6," ",GG$9),'-RÅDATA_KVARTAL-'!$A$5:$DO$385,22,FALSE)&lt;&gt;0,VLOOKUP(CONCATENATE($FK$6," ",GG$9),'-RÅDATA_KVARTAL-'!$A$5:$DO$385,22,FALSE),"")</f>
        <v/>
      </c>
      <c r="GH20" s="37"/>
      <c r="GI20" s="37" t="str">
        <f>IF(VLOOKUP(CONCATENATE($FK$6," ",GI$9),'-RÅDATA_KVARTAL-'!$A$5:$DO$385,22,FALSE)&lt;&gt;0,VLOOKUP(CONCATENATE($FK$6," ",GI$9),'-RÅDATA_KVARTAL-'!$A$5:$DO$385,22,FALSE),"")</f>
        <v/>
      </c>
      <c r="GJ20" s="104"/>
      <c r="GK20" s="104"/>
      <c r="GL20" s="37" t="str">
        <f>IF(VLOOKUP(CONCATENATE($GL$6," ",GL$9),'-RÅDATA_KVARTAL-'!$A$5:$DO$385,22,FALSE)&lt;&gt;0,VLOOKUP(CONCATENATE($GL$6," ",GL$9),'-RÅDATA_KVARTAL-'!$A$5:$DO$385,22,FALSE),"")</f>
        <v/>
      </c>
      <c r="GM20" s="37"/>
      <c r="GN20" s="37" t="str">
        <f>IF(VLOOKUP(CONCATENATE($GL$6," ",GN$9),'-RÅDATA_KVARTAL-'!$A$5:$DO$385,22,FALSE)&lt;&gt;0,VLOOKUP(CONCATENATE($GL$6," ",GN$9),'-RÅDATA_KVARTAL-'!$A$5:$DO$385,22,FALSE),"")</f>
        <v/>
      </c>
      <c r="GO20" s="37"/>
      <c r="GP20" s="37" t="str">
        <f>IF(VLOOKUP(CONCATENATE($GL$6," ",GP$9),'-RÅDATA_KVARTAL-'!$A$5:$DO$385,22,FALSE)&lt;&gt;0,VLOOKUP(CONCATENATE($GL$6," ",GP$9),'-RÅDATA_KVARTAL-'!$A$5:$DO$385,22,FALSE),"")</f>
        <v/>
      </c>
      <c r="GQ20" s="37"/>
      <c r="GR20" s="37" t="str">
        <f>IF(VLOOKUP(CONCATENATE($GL$6," ",GR$9),'-RÅDATA_KVARTAL-'!$A$5:$DO$385,22,FALSE)&lt;&gt;0,VLOOKUP(CONCATENATE($GL$6," ",GR$9),'-RÅDATA_KVARTAL-'!$A$5:$DO$385,22,FALSE),"")</f>
        <v/>
      </c>
      <c r="GS20" s="37"/>
      <c r="GT20" s="37" t="str">
        <f>IF(VLOOKUP(CONCATENATE($GL$6," ",GT$9),'-RÅDATA_KVARTAL-'!$A$5:$DO$385,22,FALSE)&lt;&gt;0,VLOOKUP(CONCATENATE($GL$6," ",GT$9),'-RÅDATA_KVARTAL-'!$A$5:$DO$385,22,FALSE),"")</f>
        <v/>
      </c>
      <c r="GU20" s="37"/>
      <c r="GV20" s="37" t="str">
        <f>IF(VLOOKUP(CONCATENATE($GL$6," ",GV$9),'-RÅDATA_KVARTAL-'!$A$5:$DO$385,22,FALSE)&lt;&gt;0,VLOOKUP(CONCATENATE($GL$6," ",GV$9),'-RÅDATA_KVARTAL-'!$A$5:$DO$385,22,FALSE),"")</f>
        <v/>
      </c>
      <c r="GW20" s="37"/>
      <c r="GX20" s="37" t="str">
        <f>IF(VLOOKUP(CONCATENATE($GL$6," ",GX$9),'-RÅDATA_KVARTAL-'!$A$5:$DO$385,22,FALSE)&lt;&gt;0,VLOOKUP(CONCATENATE($GL$6," ",GX$9),'-RÅDATA_KVARTAL-'!$A$5:$DO$385,22,FALSE),"")</f>
        <v/>
      </c>
      <c r="GY20" s="37"/>
      <c r="GZ20" s="37" t="str">
        <f>IF(VLOOKUP(CONCATENATE($GL$6," ",GZ$9),'-RÅDATA_KVARTAL-'!$A$5:$DO$385,22,FALSE)&lt;&gt;0,VLOOKUP(CONCATENATE($GL$6," ",GZ$9),'-RÅDATA_KVARTAL-'!$A$5:$DO$385,22,FALSE),"")</f>
        <v/>
      </c>
      <c r="HA20" s="37"/>
      <c r="HB20" s="37" t="str">
        <f>IF(VLOOKUP(CONCATENATE($GL$6," ",HB$9),'-RÅDATA_KVARTAL-'!$A$5:$DO$385,22,FALSE)&lt;&gt;0,VLOOKUP(CONCATENATE($GL$6," ",HB$9),'-RÅDATA_KVARTAL-'!$A$5:$DO$385,22,FALSE),"")</f>
        <v/>
      </c>
      <c r="HC20" s="37"/>
      <c r="HD20" s="37" t="str">
        <f>IF(VLOOKUP(CONCATENATE($GL$6," ",HD$9),'-RÅDATA_KVARTAL-'!$A$5:$DO$385,22,FALSE)&lt;&gt;0,VLOOKUP(CONCATENATE($GL$6," ",HD$9),'-RÅDATA_KVARTAL-'!$A$5:$DO$385,22,FALSE),"")</f>
        <v/>
      </c>
      <c r="HE20" s="37"/>
      <c r="HF20" s="37" t="str">
        <f>IF(VLOOKUP(CONCATENATE($GL$6," ",HF$9),'-RÅDATA_KVARTAL-'!$A$5:$DO$385,22,FALSE)&lt;&gt;0,VLOOKUP(CONCATENATE($GL$6," ",HF$9),'-RÅDATA_KVARTAL-'!$A$5:$DO$385,22,FALSE),"")</f>
        <v/>
      </c>
      <c r="HG20" s="37"/>
      <c r="HH20" s="37" t="str">
        <f>IF(VLOOKUP(CONCATENATE($GL$6," ",HH$9),'-RÅDATA_KVARTAL-'!$A$5:$DO$385,22,FALSE)&lt;&gt;0,VLOOKUP(CONCATENATE($GL$6," ",HH$9),'-RÅDATA_KVARTAL-'!$A$5:$DO$385,22,FALSE),"")</f>
        <v/>
      </c>
      <c r="HI20" s="37"/>
      <c r="HJ20" s="37" t="str">
        <f>IF(VLOOKUP(CONCATENATE($GL$6," ",HJ$9),'-RÅDATA_KVARTAL-'!$A$5:$DO$385,22,FALSE)&lt;&gt;0,VLOOKUP(CONCATENATE($GL$6," ",HJ$9),'-RÅDATA_KVARTAL-'!$A$5:$DO$385,22,FALSE),"")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",E$9),'-RÅDATA_KVARTAL-'!$A$5:$DO$385,26,FALSE)&lt;&gt;0,VLOOKUP(CONCATENATE($E$6," ",E$9),'-RÅDATA_KVARTAL-'!$A$5:$DO$385,26,FALSE),"")</f>
        <v>-773</v>
      </c>
      <c r="F23" s="37"/>
      <c r="G23" s="37">
        <f>IF(VLOOKUP(CONCATENATE($E$6," ",G$9),'-RÅDATA_KVARTAL-'!$A$5:$DO$385,26,FALSE)&lt;&gt;0,VLOOKUP(CONCATENATE($E$6," ",G$9),'-RÅDATA_KVARTAL-'!$A$5:$DO$385,26,FALSE),"")</f>
        <v>-556</v>
      </c>
      <c r="H23" s="37"/>
      <c r="I23" s="37">
        <f>IF(VLOOKUP(CONCATENATE($E$6," ",I$9),'-RÅDATA_KVARTAL-'!$A$5:$DO$385,26,FALSE)&lt;&gt;0,VLOOKUP(CONCATENATE($E$6," ",I$9),'-RÅDATA_KVARTAL-'!$A$5:$DO$385,26,FALSE),"")</f>
        <v>-604</v>
      </c>
      <c r="J23" s="37"/>
      <c r="K23" s="37">
        <f>IF(VLOOKUP(CONCATENATE($E$6," ",K$9),'-RÅDATA_KVARTAL-'!$A$5:$DO$385,26,FALSE)&lt;&gt;0,VLOOKUP(CONCATENATE($E$6," ",K$9),'-RÅDATA_KVARTAL-'!$A$5:$DO$385,26,FALSE),"")</f>
        <v>-570</v>
      </c>
      <c r="L23" s="37"/>
      <c r="M23" s="37">
        <f>IF(VLOOKUP(CONCATENATE($E$6," ",M$9),'-RÅDATA_KVARTAL-'!$A$5:$DO$385,26,FALSE)&lt;&gt;0,VLOOKUP(CONCATENATE($E$6," ",M$9),'-RÅDATA_KVARTAL-'!$A$5:$DO$385,26,FALSE),"")</f>
        <v>-638</v>
      </c>
      <c r="N23" s="37"/>
      <c r="O23" s="37">
        <f>IF(VLOOKUP(CONCATENATE($E$6," ",O$9),'-RÅDATA_KVARTAL-'!$A$5:$DO$385,26,FALSE)&lt;&gt;0,VLOOKUP(CONCATENATE($E$6," ",O$9),'-RÅDATA_KVARTAL-'!$A$5:$DO$385,26,FALSE),"")</f>
        <v>-407</v>
      </c>
      <c r="P23" s="37"/>
      <c r="Q23" s="37">
        <f>IF(VLOOKUP(CONCATENATE($E$6," ",Q$9),'-RÅDATA_KVARTAL-'!$A$5:$DO$385,26,FALSE)&lt;&gt;0,VLOOKUP(CONCATENATE($E$6," ",Q$9),'-RÅDATA_KVARTAL-'!$A$5:$DO$385,26,FALSE),"")</f>
        <v>-651</v>
      </c>
      <c r="R23" s="37"/>
      <c r="S23" s="37">
        <f>IF(VLOOKUP(CONCATENATE($E$6," ",S$9),'-RÅDATA_KVARTAL-'!$A$5:$DO$385,26,FALSE)&lt;&gt;0,VLOOKUP(CONCATENATE($E$6," ",S$9),'-RÅDATA_KVARTAL-'!$A$5:$DO$385,26,FALSE),"")</f>
        <v>-333</v>
      </c>
      <c r="T23" s="37"/>
      <c r="U23" s="37">
        <f>IF(VLOOKUP(CONCATENATE($E$6," ",U$9),'-RÅDATA_KVARTAL-'!$A$5:$DO$385,26,FALSE)&lt;&gt;0,VLOOKUP(CONCATENATE($E$6," ",U$9),'-RÅDATA_KVARTAL-'!$A$5:$DO$385,26,FALSE),"")</f>
        <v>-322</v>
      </c>
      <c r="V23" s="37"/>
      <c r="W23" s="37">
        <f>IF(VLOOKUP(CONCATENATE($E$6," ",W$9),'-RÅDATA_KVARTAL-'!$A$5:$DO$385,26,FALSE)&lt;&gt;0,VLOOKUP(CONCATENATE($E$6," ",W$9),'-RÅDATA_KVARTAL-'!$A$5:$DO$385,26,FALSE),"")</f>
        <v>-677</v>
      </c>
      <c r="X23" s="37"/>
      <c r="Y23" s="37">
        <f>IF(VLOOKUP(CONCATENATE($E$6," ",Y$9),'-RÅDATA_KVARTAL-'!$A$5:$DO$385,26,FALSE)&lt;&gt;0,VLOOKUP(CONCATENATE($E$6," ",Y$9),'-RÅDATA_KVARTAL-'!$A$5:$DO$385,26,FALSE),"")</f>
        <v>-425</v>
      </c>
      <c r="Z23" s="37"/>
      <c r="AA23" s="37">
        <f>IF(VLOOKUP(CONCATENATE($E$6," ",AA$9),'-RÅDATA_KVARTAL-'!$A$5:$DO$385,26,FALSE)&lt;&gt;0,VLOOKUP(CONCATENATE($E$6," ",AA$9),'-RÅDATA_KVARTAL-'!$A$5:$DO$385,26,FALSE),"")</f>
        <v>-827</v>
      </c>
      <c r="AB23" s="37"/>
      <c r="AC23" s="37">
        <f>IF(VLOOKUP(CONCATENATE($E$6," ",AC$9),'-RÅDATA_KVARTAL-'!$A$5:$DO$385,26,FALSE)&lt;&gt;0,VLOOKUP(CONCATENATE($E$6," ",AC$9),'-RÅDATA_KVARTAL-'!$A$5:$DO$385,26,FALSE),"")</f>
        <v>-6783</v>
      </c>
      <c r="AD23" s="91"/>
      <c r="AE23" s="91"/>
      <c r="AF23" s="37">
        <f>IF(VLOOKUP(CONCATENATE($AF$6," ",AF$9),'-RÅDATA_KVARTAL-'!$A$5:$DO$385,26,FALSE)&lt;&gt;0,VLOOKUP(CONCATENATE($AF$6," ",AF$9),'-RÅDATA_KVARTAL-'!$A$5:$DO$385,26,FALSE),"")</f>
        <v>-600</v>
      </c>
      <c r="AG23" s="37"/>
      <c r="AH23" s="37">
        <f>IF(VLOOKUP(CONCATENATE($AF$6," ",AH$9),'-RÅDATA_KVARTAL-'!$A$5:$DO$385,26,FALSE)&lt;&gt;0,VLOOKUP(CONCATENATE($AF$6," ",AH$9),'-RÅDATA_KVARTAL-'!$A$5:$DO$385,26,FALSE),"")</f>
        <v>-481</v>
      </c>
      <c r="AI23" s="37"/>
      <c r="AJ23" s="37">
        <f>IF(VLOOKUP(CONCATENATE($AF$6," ",AJ$9),'-RÅDATA_KVARTAL-'!$A$5:$DO$385,26,FALSE)&lt;&gt;0,VLOOKUP(CONCATENATE($AF$6," ",AJ$9),'-RÅDATA_KVARTAL-'!$A$5:$DO$385,26,FALSE),"")</f>
        <v>-236</v>
      </c>
      <c r="AK23" s="37"/>
      <c r="AL23" s="37">
        <f>IF(VLOOKUP(CONCATENATE($AF$6," ",AL$9),'-RÅDATA_KVARTAL-'!$A$5:$DO$385,26,FALSE)&lt;&gt;0,VLOOKUP(CONCATENATE($AF$6," ",AL$9),'-RÅDATA_KVARTAL-'!$A$5:$DO$385,26,FALSE),"")</f>
        <v>-348</v>
      </c>
      <c r="AM23" s="37"/>
      <c r="AN23" s="37">
        <f>IF(VLOOKUP(CONCATENATE($AF$6," ",AN$9),'-RÅDATA_KVARTAL-'!$A$5:$DO$385,26,FALSE)&lt;&gt;0,VLOOKUP(CONCATENATE($AF$6," ",AN$9),'-RÅDATA_KVARTAL-'!$A$5:$DO$385,26,FALSE),"")</f>
        <v>-360</v>
      </c>
      <c r="AO23" s="37"/>
      <c r="AP23" s="37">
        <f>IF(VLOOKUP(CONCATENATE($AF$6," ",AP$9),'-RÅDATA_KVARTAL-'!$A$5:$DO$385,26,FALSE)&lt;&gt;0,VLOOKUP(CONCATENATE($AF$6," ",AP$9),'-RÅDATA_KVARTAL-'!$A$5:$DO$385,26,FALSE),"")</f>
        <v>-2072</v>
      </c>
      <c r="AQ23" s="37"/>
      <c r="AR23" s="37">
        <f>IF(VLOOKUP(CONCATENATE($AF$6," ",AR$9),'-RÅDATA_KVARTAL-'!$A$5:$DO$385,26,FALSE)&lt;&gt;0,VLOOKUP(CONCATENATE($AF$6," ",AR$9),'-RÅDATA_KVARTAL-'!$A$5:$DO$385,26,FALSE),"")</f>
        <v>-740</v>
      </c>
      <c r="AS23" s="37"/>
      <c r="AT23" s="37">
        <f>IF(VLOOKUP(CONCATENATE($AF$6," ",AT$9),'-RÅDATA_KVARTAL-'!$A$5:$DO$385,26,FALSE)&lt;&gt;0,VLOOKUP(CONCATENATE($AF$6," ",AT$9),'-RÅDATA_KVARTAL-'!$A$5:$DO$385,26,FALSE),"")</f>
        <v>-771</v>
      </c>
      <c r="AU23" s="37"/>
      <c r="AV23" s="37">
        <f>IF(VLOOKUP(CONCATENATE($AF$6," ",AV$9),'-RÅDATA_KVARTAL-'!$A$5:$DO$385,26,FALSE)&lt;&gt;0,VLOOKUP(CONCATENATE($AF$6," ",AV$9),'-RÅDATA_KVARTAL-'!$A$5:$DO$385,26,FALSE),"")</f>
        <v>-487</v>
      </c>
      <c r="AW23" s="37"/>
      <c r="AX23" s="37">
        <f>IF(VLOOKUP(CONCATENATE($AF$6," ",AX$9),'-RÅDATA_KVARTAL-'!$A$5:$DO$385,26,FALSE)&lt;&gt;0,VLOOKUP(CONCATENATE($AF$6," ",AX$9),'-RÅDATA_KVARTAL-'!$A$5:$DO$385,26,FALSE),"")</f>
        <v>-391</v>
      </c>
      <c r="AY23" s="37"/>
      <c r="AZ23" s="37">
        <f>IF(VLOOKUP(CONCATENATE($AF$6," ",AZ$9),'-RÅDATA_KVARTAL-'!$A$5:$DO$385,26,FALSE)&lt;&gt;0,VLOOKUP(CONCATENATE($AF$6," ",AZ$9),'-RÅDATA_KVARTAL-'!$A$5:$DO$385,26,FALSE),"")</f>
        <v>-327</v>
      </c>
      <c r="BA23" s="37"/>
      <c r="BB23" s="37">
        <f>IF(VLOOKUP(CONCATENATE($AF$6," ",BB$9),'-RÅDATA_KVARTAL-'!$A$5:$DO$385,26,FALSE)&lt;&gt;0,VLOOKUP(CONCATENATE($AF$6," ",BB$9),'-RÅDATA_KVARTAL-'!$A$5:$DO$385,26,FALSE),"")</f>
        <v>-307</v>
      </c>
      <c r="BC23" s="37"/>
      <c r="BD23" s="37">
        <f>IF(VLOOKUP(CONCATENATE($AF$6," ",BD$9),'-RÅDATA_KVARTAL-'!$A$5:$DO$385,26,FALSE)&lt;&gt;0,VLOOKUP(CONCATENATE($AF$6," ",BD$9),'-RÅDATA_KVARTAL-'!$A$5:$DO$385,26,FALSE),"")</f>
        <v>-7120</v>
      </c>
      <c r="BE23" s="91"/>
      <c r="BF23" s="91"/>
      <c r="BG23" s="37">
        <f>IF(VLOOKUP(CONCATENATE($BG$6," ",BG$9),'-RÅDATA_KVARTAL-'!$A$5:$DO$385,26,FALSE)&lt;&gt;0,VLOOKUP(CONCATENATE($BG$6," ",BG$9),'-RÅDATA_KVARTAL-'!$A$5:$DO$385,26,FALSE),"")</f>
        <v>-724</v>
      </c>
      <c r="BH23" s="37"/>
      <c r="BI23" s="37">
        <f>IF(VLOOKUP(CONCATENATE($BG$6," ",BI$9),'-RÅDATA_KVARTAL-'!$A$5:$DO$385,26,FALSE)&lt;&gt;0,VLOOKUP(CONCATENATE($BG$6," ",BI$9),'-RÅDATA_KVARTAL-'!$A$5:$DO$385,26,FALSE),"")</f>
        <v>-670</v>
      </c>
      <c r="BJ23" s="37"/>
      <c r="BK23" s="37">
        <f>IF(VLOOKUP(CONCATENATE($BG$6," ",BK$9),'-RÅDATA_KVARTAL-'!$A$5:$DO$385,26,FALSE)&lt;&gt;0,VLOOKUP(CONCATENATE($BG$6," ",BK$9),'-RÅDATA_KVARTAL-'!$A$5:$DO$385,26,FALSE),"")</f>
        <v>-268</v>
      </c>
      <c r="BL23" s="37"/>
      <c r="BM23" s="37">
        <f>IF(VLOOKUP(CONCATENATE($BG$6," ",BM$9),'-RÅDATA_KVARTAL-'!$A$5:$DO$385,26,FALSE)&lt;&gt;0,VLOOKUP(CONCATENATE($BG$6," ",BM$9),'-RÅDATA_KVARTAL-'!$A$5:$DO$385,26,FALSE),"")</f>
        <v>-664</v>
      </c>
      <c r="BN23" s="37"/>
      <c r="BO23" s="37">
        <f>IF(VLOOKUP(CONCATENATE($BG$6," ",BO$9),'-RÅDATA_KVARTAL-'!$A$5:$DO$385,26,FALSE)&lt;&gt;0,VLOOKUP(CONCATENATE($BG$6," ",BO$9),'-RÅDATA_KVARTAL-'!$A$5:$DO$385,26,FALSE),"")</f>
        <v>-310</v>
      </c>
      <c r="BP23" s="37"/>
      <c r="BQ23" s="37">
        <f>IF(VLOOKUP(CONCATENATE($BG$6," ",BQ$9),'-RÅDATA_KVARTAL-'!$A$5:$DO$385,26,FALSE)&lt;&gt;0,VLOOKUP(CONCATENATE($BG$6," ",BQ$9),'-RÅDATA_KVARTAL-'!$A$5:$DO$385,26,FALSE),"")</f>
        <v>-562</v>
      </c>
      <c r="BR23" s="37"/>
      <c r="BS23" s="37">
        <f>IF(VLOOKUP(CONCATENATE($BG$6," ",BS$9),'-RÅDATA_KVARTAL-'!$A$5:$DO$385,26,FALSE)&lt;&gt;0,VLOOKUP(CONCATENATE($BG$6," ",BS$9),'-RÅDATA_KVARTAL-'!$A$5:$DO$385,26,FALSE),"")</f>
        <v>-542</v>
      </c>
      <c r="BT23" s="37"/>
      <c r="BU23" s="37">
        <f>IF(VLOOKUP(CONCATENATE($BG$6," ",BU$9),'-RÅDATA_KVARTAL-'!$A$5:$DO$385,26,FALSE)&lt;&gt;0,VLOOKUP(CONCATENATE($BG$6," ",BU$9),'-RÅDATA_KVARTAL-'!$A$5:$DO$385,26,FALSE),"")</f>
        <v>-475</v>
      </c>
      <c r="BV23" s="37"/>
      <c r="BW23" s="37">
        <f>IF(VLOOKUP(CONCATENATE($BG$6," ",BW$9),'-RÅDATA_KVARTAL-'!$A$5:$DO$385,26,FALSE)&lt;&gt;0,VLOOKUP(CONCATENATE($BG$6," ",BW$9),'-RÅDATA_KVARTAL-'!$A$5:$DO$385,26,FALSE),"")</f>
        <v>-391</v>
      </c>
      <c r="BX23" s="37"/>
      <c r="BY23" s="37">
        <f>IF(VLOOKUP(CONCATENATE($BG$6," ",BY$9),'-RÅDATA_KVARTAL-'!$A$5:$DO$385,26,FALSE)&lt;&gt;0,VLOOKUP(CONCATENATE($BG$6," ",BY$9),'-RÅDATA_KVARTAL-'!$A$5:$DO$385,26,FALSE),"")</f>
        <v>-671</v>
      </c>
      <c r="BZ23" s="37"/>
      <c r="CA23" s="37">
        <f>IF(VLOOKUP(CONCATENATE($BG$6," ",CA$9),'-RÅDATA_KVARTAL-'!$A$5:$DO$385,26,FALSE)&lt;&gt;0,VLOOKUP(CONCATENATE($BG$6," ",CA$9),'-RÅDATA_KVARTAL-'!$A$5:$DO$385,26,FALSE),"")</f>
        <v>-600</v>
      </c>
      <c r="CB23" s="37"/>
      <c r="CC23" s="37">
        <f>IF(VLOOKUP(CONCATENATE($BG$6," ",CC$9),'-RÅDATA_KVARTAL-'!$A$5:$DO$385,26,FALSE)&lt;&gt;0,VLOOKUP(CONCATENATE($BG$6," ",CC$9),'-RÅDATA_KVARTAL-'!$A$5:$DO$385,26,FALSE),"")</f>
        <v>-1213</v>
      </c>
      <c r="CD23" s="37"/>
      <c r="CE23" s="37">
        <f>IF(VLOOKUP(CONCATENATE($BG$6," ",CE$9),'-RÅDATA_KVARTAL-'!$A$5:$DO$385,26,FALSE)&lt;&gt;0,VLOOKUP(CONCATENATE($BG$6," ",CE$9),'-RÅDATA_KVARTAL-'!$A$5:$DO$385,26,FALSE),"")</f>
        <v>-7090</v>
      </c>
      <c r="CF23" s="91"/>
      <c r="CG23" s="91"/>
      <c r="CH23" s="37">
        <f>IF(VLOOKUP(CONCATENATE($CH$6," ",CH$9),'-RÅDATA_KVARTAL-'!$A$5:$DO$385,26,FALSE)&lt;&gt;0,VLOOKUP(CONCATENATE($CH$6," ",CH$9),'-RÅDATA_KVARTAL-'!$A$5:$DO$385,26,FALSE),"")</f>
        <v>-1335</v>
      </c>
      <c r="CI23" s="37"/>
      <c r="CJ23" s="37">
        <f>IF(VLOOKUP(CONCATENATE($CH$6," ",CJ$9),'-RÅDATA_KVARTAL-'!$A$5:$DO$385,26,FALSE)&lt;&gt;0,VLOOKUP(CONCATENATE($CH$6," ",CJ$9),'-RÅDATA_KVARTAL-'!$A$5:$DO$385,26,FALSE),"")</f>
        <v>-574</v>
      </c>
      <c r="CK23" s="37"/>
      <c r="CL23" s="37">
        <f>IF(VLOOKUP(CONCATENATE($CH$6," ",CL$9),'-RÅDATA_KVARTAL-'!$A$5:$DO$385,26,FALSE)&lt;&gt;0,VLOOKUP(CONCATENATE($CH$6," ",CL$9),'-RÅDATA_KVARTAL-'!$A$5:$DO$385,26,FALSE),"")</f>
        <v>-460</v>
      </c>
      <c r="CM23" s="37"/>
      <c r="CN23" s="37">
        <f>IF(VLOOKUP(CONCATENATE($CH$6," ",CN$9),'-RÅDATA_KVARTAL-'!$A$5:$DO$385,26,FALSE)&lt;&gt;0,VLOOKUP(CONCATENATE($CH$6," ",CN$9),'-RÅDATA_KVARTAL-'!$A$5:$DO$385,26,FALSE),"")</f>
        <v>-325</v>
      </c>
      <c r="CO23" s="37"/>
      <c r="CP23" s="37">
        <f>IF(VLOOKUP(CONCATENATE($CH$6," ",CP$9),'-RÅDATA_KVARTAL-'!$A$5:$DO$385,26,FALSE)&lt;&gt;0,VLOOKUP(CONCATENATE($CH$6," ",CP$9),'-RÅDATA_KVARTAL-'!$A$5:$DO$385,26,FALSE),"")</f>
        <v>-449</v>
      </c>
      <c r="CQ23" s="37"/>
      <c r="CR23" s="37">
        <f>IF(VLOOKUP(CONCATENATE($CH$6," ",CR$9),'-RÅDATA_KVARTAL-'!$A$5:$DO$385,26,FALSE)&lt;&gt;0,VLOOKUP(CONCATENATE($CH$6," ",CR$9),'-RÅDATA_KVARTAL-'!$A$5:$DO$385,26,FALSE),"")</f>
        <v>-602</v>
      </c>
      <c r="CS23" s="37"/>
      <c r="CT23" s="37">
        <f>IF(VLOOKUP(CONCATENATE($CH$6," ",CT$9),'-RÅDATA_KVARTAL-'!$A$5:$DO$385,26,FALSE)&lt;&gt;0,VLOOKUP(CONCATENATE($CH$6," ",CT$9),'-RÅDATA_KVARTAL-'!$A$5:$DO$385,26,FALSE),"")</f>
        <v>-490</v>
      </c>
      <c r="CU23" s="37"/>
      <c r="CV23" s="37">
        <f>IF(VLOOKUP(CONCATENATE($CH$6," ",CV$9),'-RÅDATA_KVARTAL-'!$A$5:$DO$385,26,FALSE)&lt;&gt;0,VLOOKUP(CONCATENATE($CH$6," ",CV$9),'-RÅDATA_KVARTAL-'!$A$5:$DO$385,26,FALSE),"")</f>
        <v>-701</v>
      </c>
      <c r="CW23" s="37"/>
      <c r="CX23" s="37">
        <f>IF(VLOOKUP(CONCATENATE($CH$6," ",CX$9),'-RÅDATA_KVARTAL-'!$A$5:$DO$385,26,FALSE)&lt;&gt;0,VLOOKUP(CONCATENATE($CH$6," ",CX$9),'-RÅDATA_KVARTAL-'!$A$5:$DO$385,26,FALSE),"")</f>
        <v>-964</v>
      </c>
      <c r="CY23" s="37"/>
      <c r="CZ23" s="37">
        <f>IF(VLOOKUP(CONCATENATE($CH$6," ",CZ$9),'-RÅDATA_KVARTAL-'!$A$5:$DO$385,26,FALSE)&lt;&gt;0,VLOOKUP(CONCATENATE($CH$6," ",CZ$9),'-RÅDATA_KVARTAL-'!$A$5:$DO$385,26,FALSE),"")</f>
        <v>-990</v>
      </c>
      <c r="DA23" s="37"/>
      <c r="DB23" s="37">
        <f>IF(VLOOKUP(CONCATENATE($CH$6," ",DB$9),'-RÅDATA_KVARTAL-'!$A$5:$DO$385,26,FALSE)&lt;&gt;0,VLOOKUP(CONCATENATE($CH$6," ",DB$9),'-RÅDATA_KVARTAL-'!$A$5:$DO$385,26,FALSE),"")</f>
        <v>-1413</v>
      </c>
      <c r="DC23" s="37"/>
      <c r="DD23" s="37">
        <f>IF(VLOOKUP(CONCATENATE($CH$6," ",DD$9),'-RÅDATA_KVARTAL-'!$A$5:$DO$385,26,FALSE)&lt;&gt;0,VLOOKUP(CONCATENATE($CH$6," ",DD$9),'-RÅDATA_KVARTAL-'!$A$5:$DO$385,26,FALSE),"")</f>
        <v>-748</v>
      </c>
      <c r="DE23" s="37"/>
      <c r="DF23" s="37">
        <f>IF(VLOOKUP(CONCATENATE($CH$6," ",DF$9),'-RÅDATA_KVARTAL-'!$A$5:$DO$385,26,FALSE)&lt;&gt;0,VLOOKUP(CONCATENATE($CH$6," ",DF$9),'-RÅDATA_KVARTAL-'!$A$5:$DO$385,26,FALSE),"")</f>
        <v>-9051</v>
      </c>
      <c r="DG23" s="91"/>
      <c r="DH23" s="91"/>
      <c r="DI23" s="37">
        <f>IF(VLOOKUP(CONCATENATE($DI$6," ",DI$9),'-RÅDATA_KVARTAL-'!$A$5:$DO$385,26,FALSE)&lt;&gt;0,VLOOKUP(CONCATENATE($DI$6," ",DI$9),'-RÅDATA_KVARTAL-'!$A$5:$DO$385,26,FALSE),"")</f>
        <v>-1054</v>
      </c>
      <c r="DJ23" s="37"/>
      <c r="DK23" s="37">
        <f>IF(VLOOKUP(CONCATENATE($DI$6," ",DK$9),'-RÅDATA_KVARTAL-'!$A$5:$DO$385,26,FALSE)&lt;&gt;0,VLOOKUP(CONCATENATE($DI$6," ",DK$9),'-RÅDATA_KVARTAL-'!$A$5:$DO$385,26,FALSE),"")</f>
        <v>-687</v>
      </c>
      <c r="DL23" s="37"/>
      <c r="DM23" s="37">
        <f>IF(VLOOKUP(CONCATENATE($DI$6," ",DM$9),'-RÅDATA_KVARTAL-'!$A$5:$DO$385,26,FALSE)&lt;&gt;0,VLOOKUP(CONCATENATE($DI$6," ",DM$9),'-RÅDATA_KVARTAL-'!$A$5:$DO$385,26,FALSE),"")</f>
        <v>-786</v>
      </c>
      <c r="DN23" s="37"/>
      <c r="DO23" s="37">
        <f>IF(VLOOKUP(CONCATENATE($DI$6," ",DO$9),'-RÅDATA_KVARTAL-'!$A$5:$DO$385,26,FALSE)&lt;&gt;0,VLOOKUP(CONCATENATE($DI$6," ",DO$9),'-RÅDATA_KVARTAL-'!$A$5:$DO$385,26,FALSE),"")</f>
        <v>-852</v>
      </c>
      <c r="DP23" s="37"/>
      <c r="DQ23" s="37">
        <f>IF(VLOOKUP(CONCATENATE($DI$6," ",DQ$9),'-RÅDATA_KVARTAL-'!$A$5:$DO$385,26,FALSE)&lt;&gt;0,VLOOKUP(CONCATENATE($DI$6," ",DQ$9),'-RÅDATA_KVARTAL-'!$A$5:$DO$385,26,FALSE),"")</f>
        <v>-1326</v>
      </c>
      <c r="DR23" s="37"/>
      <c r="DS23" s="37">
        <f>IF(VLOOKUP(CONCATENATE($DI$6," ",DS$9),'-RÅDATA_KVARTAL-'!$A$5:$DO$385,26,FALSE)&lt;&gt;0,VLOOKUP(CONCATENATE($DI$6," ",DS$9),'-RÅDATA_KVARTAL-'!$A$5:$DO$385,26,FALSE),"")</f>
        <v>-640</v>
      </c>
      <c r="DT23" s="37"/>
      <c r="DU23" s="37" t="str">
        <f>IF(VLOOKUP(CONCATENATE($DI$6," ",DU$9),'-RÅDATA_KVARTAL-'!$A$5:$DO$385,26,FALSE)&lt;&gt;0,VLOOKUP(CONCATENATE($DI$6," ",DU$9),'-RÅDATA_KVARTAL-'!$A$5:$DO$385,26,FALSE),"")</f>
        <v/>
      </c>
      <c r="DV23" s="37"/>
      <c r="DW23" s="37" t="str">
        <f>IF(VLOOKUP(CONCATENATE($DI$6," ",DW$9),'-RÅDATA_KVARTAL-'!$A$5:$DO$385,26,FALSE)&lt;&gt;0,VLOOKUP(CONCATENATE($DI$6," ",DW$9),'-RÅDATA_KVARTAL-'!$A$5:$DO$385,26,FALSE),"")</f>
        <v/>
      </c>
      <c r="DX23" s="37"/>
      <c r="DY23" s="37" t="str">
        <f>IF(VLOOKUP(CONCATENATE($DI$6," ",DY$9),'-RÅDATA_KVARTAL-'!$A$5:$DO$385,26,FALSE)&lt;&gt;0,VLOOKUP(CONCATENATE($DI$6," ",DY$9),'-RÅDATA_KVARTAL-'!$A$5:$DO$385,26,FALSE),"")</f>
        <v/>
      </c>
      <c r="DZ23" s="37"/>
      <c r="EA23" s="37" t="str">
        <f>IF(VLOOKUP(CONCATENATE($DI$6," ",EA$9),'-RÅDATA_KVARTAL-'!$A$5:$DO$385,26,FALSE)&lt;&gt;0,VLOOKUP(CONCATENATE($DI$6," ",EA$9),'-RÅDATA_KVARTAL-'!$A$5:$DO$385,26,FALSE),"")</f>
        <v/>
      </c>
      <c r="EB23" s="37"/>
      <c r="EC23" s="37" t="str">
        <f>IF(VLOOKUP(CONCATENATE($DI$6," ",EC$9),'-RÅDATA_KVARTAL-'!$A$5:$DO$385,26,FALSE)&lt;&gt;0,VLOOKUP(CONCATENATE($DI$6," ",EC$9),'-RÅDATA_KVARTAL-'!$A$5:$DO$385,26,FALSE),"")</f>
        <v/>
      </c>
      <c r="ED23" s="37"/>
      <c r="EE23" s="37" t="str">
        <f>IF(VLOOKUP(CONCATENATE($DI$6," ",EE$9),'-RÅDATA_KVARTAL-'!$A$5:$DO$385,26,FALSE)&lt;&gt;0,VLOOKUP(CONCATENATE($DI$6," ",EE$9),'-RÅDATA_KVARTAL-'!$A$5:$DO$385,26,FALSE),"")</f>
        <v/>
      </c>
      <c r="EF23" s="37"/>
      <c r="EG23" s="37">
        <f>IF(VLOOKUP(CONCATENATE($DI$6," ",EG$9),'-RÅDATA_KVARTAL-'!$A$5:$DO$385,26,FALSE)&lt;&gt;0,VLOOKUP(CONCATENATE($DI$6," ",EG$9),'-RÅDATA_KVARTAL-'!$A$5:$DO$385,26,FALSE),"")</f>
        <v>-5345</v>
      </c>
      <c r="EH23" s="91"/>
      <c r="EI23" s="91"/>
      <c r="EJ23" s="37" t="str">
        <f>IF(VLOOKUP(CONCATENATE($EJ$6," ",EJ$9),'-RÅDATA_KVARTAL-'!$A$5:$DO$385,26,FALSE)&lt;&gt;0,VLOOKUP(CONCATENATE($EJ$6," ",EJ$9),'-RÅDATA_KVARTAL-'!$A$5:$DO$385,26,FALSE),"")</f>
        <v/>
      </c>
      <c r="EK23" s="37"/>
      <c r="EL23" s="37" t="str">
        <f>IF(VLOOKUP(CONCATENATE($EJ$6," ",EL$9),'-RÅDATA_KVARTAL-'!$A$5:$DO$385,26,FALSE)&lt;&gt;0,VLOOKUP(CONCATENATE($EJ$6," ",EL$9),'-RÅDATA_KVARTAL-'!$A$5:$DO$385,26,FALSE),"")</f>
        <v/>
      </c>
      <c r="EM23" s="37"/>
      <c r="EN23" s="37" t="str">
        <f>IF(VLOOKUP(CONCATENATE($EJ$6," ",EN$9),'-RÅDATA_KVARTAL-'!$A$5:$DO$385,26,FALSE)&lt;&gt;0,VLOOKUP(CONCATENATE($EJ$6," ",EN$9),'-RÅDATA_KVARTAL-'!$A$5:$DO$385,26,FALSE),"")</f>
        <v/>
      </c>
      <c r="EO23" s="37"/>
      <c r="EP23" s="37" t="str">
        <f>IF(VLOOKUP(CONCATENATE($EJ$6," ",EP$9),'-RÅDATA_KVARTAL-'!$A$5:$DO$385,26,FALSE)&lt;&gt;0,VLOOKUP(CONCATENATE($EJ$6," ",EP$9),'-RÅDATA_KVARTAL-'!$A$5:$DO$385,26,FALSE),"")</f>
        <v/>
      </c>
      <c r="EQ23" s="37"/>
      <c r="ER23" s="37" t="str">
        <f>IF(VLOOKUP(CONCATENATE($EJ$6," ",ER$9),'-RÅDATA_KVARTAL-'!$A$5:$DO$385,26,FALSE)&lt;&gt;0,VLOOKUP(CONCATENATE($EJ$6," ",ER$9),'-RÅDATA_KVARTAL-'!$A$5:$DO$385,26,FALSE),"")</f>
        <v/>
      </c>
      <c r="ES23" s="37"/>
      <c r="ET23" s="37" t="str">
        <f>IF(VLOOKUP(CONCATENATE($EJ$6," ",ET$9),'-RÅDATA_KVARTAL-'!$A$5:$DO$385,26,FALSE)&lt;&gt;0,VLOOKUP(CONCATENATE($EJ$6," ",ET$9),'-RÅDATA_KVARTAL-'!$A$5:$DO$385,26,FALSE),"")</f>
        <v/>
      </c>
      <c r="EU23" s="37"/>
      <c r="EV23" s="37" t="str">
        <f>IF(VLOOKUP(CONCATENATE($EJ$6," ",EV$9),'-RÅDATA_KVARTAL-'!$A$5:$DO$385,26,FALSE)&lt;&gt;0,VLOOKUP(CONCATENATE($EJ$6," ",EV$9),'-RÅDATA_KVARTAL-'!$A$5:$DO$385,26,FALSE),"")</f>
        <v/>
      </c>
      <c r="EW23" s="37"/>
      <c r="EX23" s="37" t="str">
        <f>IF(VLOOKUP(CONCATENATE($EJ$6," ",EX$9),'-RÅDATA_KVARTAL-'!$A$5:$DO$385,26,FALSE)&lt;&gt;0,VLOOKUP(CONCATENATE($EJ$6," ",EX$9),'-RÅDATA_KVARTAL-'!$A$5:$DO$385,26,FALSE),"")</f>
        <v/>
      </c>
      <c r="EY23" s="37"/>
      <c r="EZ23" s="37" t="str">
        <f>IF(VLOOKUP(CONCATENATE($EJ$6," ",EZ$9),'-RÅDATA_KVARTAL-'!$A$5:$DO$385,26,FALSE)&lt;&gt;0,VLOOKUP(CONCATENATE($EJ$6," ",EZ$9),'-RÅDATA_KVARTAL-'!$A$5:$DO$385,26,FALSE),"")</f>
        <v/>
      </c>
      <c r="FA23" s="37"/>
      <c r="FB23" s="37" t="str">
        <f>IF(VLOOKUP(CONCATENATE($EJ$6," ",FB$9),'-RÅDATA_KVARTAL-'!$A$5:$DO$385,26,FALSE)&lt;&gt;0,VLOOKUP(CONCATENATE($EJ$6," ",FB$9),'-RÅDATA_KVARTAL-'!$A$5:$DO$385,26,FALSE),"")</f>
        <v/>
      </c>
      <c r="FC23" s="37"/>
      <c r="FD23" s="37" t="str">
        <f>IF(VLOOKUP(CONCATENATE($EJ$6," ",FD$9),'-RÅDATA_KVARTAL-'!$A$5:$DO$385,26,FALSE)&lt;&gt;0,VLOOKUP(CONCATENATE($EJ$6," ",FD$9),'-RÅDATA_KVARTAL-'!$A$5:$DO$385,26,FALSE),"")</f>
        <v/>
      </c>
      <c r="FE23" s="37"/>
      <c r="FF23" s="37" t="str">
        <f>IF(VLOOKUP(CONCATENATE($EJ$6," ",FF$9),'-RÅDATA_KVARTAL-'!$A$5:$DO$385,26,FALSE)&lt;&gt;0,VLOOKUP(CONCATENATE($EJ$6," ",FF$9),'-RÅDATA_KVARTAL-'!$A$5:$DO$385,26,FALSE),"")</f>
        <v/>
      </c>
      <c r="FG23" s="37"/>
      <c r="FH23" s="37" t="str">
        <f>IF(VLOOKUP(CONCATENATE($EJ$6," ",FH$9),'-RÅDATA_KVARTAL-'!$A$5:$DO$385,26,FALSE)&lt;&gt;0,VLOOKUP(CONCATENATE($EJ$6," ",FH$9),'-RÅDATA_KVARTAL-'!$A$5:$DO$385,26,FALSE),"")</f>
        <v/>
      </c>
      <c r="FI23" s="91"/>
      <c r="FJ23" s="91"/>
      <c r="FK23" s="37" t="str">
        <f>IF(VLOOKUP(CONCATENATE($FK$6," ",FK$9),'-RÅDATA_KVARTAL-'!$A$5:$DO$385,26,FALSE)&lt;&gt;0,VLOOKUP(CONCATENATE($FK$6," ",FK$9),'-RÅDATA_KVARTAL-'!$A$5:$DO$385,26,FALSE),"")</f>
        <v/>
      </c>
      <c r="FL23" s="37"/>
      <c r="FM23" s="37" t="str">
        <f>IF(VLOOKUP(CONCATENATE($FK$6," ",FM$9),'-RÅDATA_KVARTAL-'!$A$5:$DO$385,26,FALSE)&lt;&gt;0,VLOOKUP(CONCATENATE($FK$6," ",FM$9),'-RÅDATA_KVARTAL-'!$A$5:$DO$385,26,FALSE),"")</f>
        <v/>
      </c>
      <c r="FN23" s="37"/>
      <c r="FO23" s="37" t="str">
        <f>IF(VLOOKUP(CONCATENATE($FK$6," ",FO$9),'-RÅDATA_KVARTAL-'!$A$5:$DO$385,26,FALSE)&lt;&gt;0,VLOOKUP(CONCATENATE($FK$6," ",FO$9),'-RÅDATA_KVARTAL-'!$A$5:$DO$385,26,FALSE),"")</f>
        <v/>
      </c>
      <c r="FP23" s="37"/>
      <c r="FQ23" s="37" t="str">
        <f>IF(VLOOKUP(CONCATENATE($FK$6," ",FQ$9),'-RÅDATA_KVARTAL-'!$A$5:$DO$385,26,FALSE)&lt;&gt;0,VLOOKUP(CONCATENATE($FK$6," ",FQ$9),'-RÅDATA_KVARTAL-'!$A$5:$DO$385,26,FALSE),"")</f>
        <v/>
      </c>
      <c r="FR23" s="37"/>
      <c r="FS23" s="37" t="str">
        <f>IF(VLOOKUP(CONCATENATE($FK$6," ",FS$9),'-RÅDATA_KVARTAL-'!$A$5:$DO$385,26,FALSE)&lt;&gt;0,VLOOKUP(CONCATENATE($FK$6," ",FS$9),'-RÅDATA_KVARTAL-'!$A$5:$DO$385,26,FALSE),"")</f>
        <v/>
      </c>
      <c r="FT23" s="37"/>
      <c r="FU23" s="37" t="str">
        <f>IF(VLOOKUP(CONCATENATE($FK$6," ",FU$9),'-RÅDATA_KVARTAL-'!$A$5:$DO$385,26,FALSE)&lt;&gt;0,VLOOKUP(CONCATENATE($FK$6," ",FU$9),'-RÅDATA_KVARTAL-'!$A$5:$DO$385,26,FALSE),"")</f>
        <v/>
      </c>
      <c r="FV23" s="37"/>
      <c r="FW23" s="37" t="str">
        <f>IF(VLOOKUP(CONCATENATE($FK$6," ",FW$9),'-RÅDATA_KVARTAL-'!$A$5:$DO$385,26,FALSE)&lt;&gt;0,VLOOKUP(CONCATENATE($FK$6," ",FW$9),'-RÅDATA_KVARTAL-'!$A$5:$DO$385,26,FALSE),"")</f>
        <v/>
      </c>
      <c r="FX23" s="37"/>
      <c r="FY23" s="37" t="str">
        <f>IF(VLOOKUP(CONCATENATE($FK$6," ",FY$9),'-RÅDATA_KVARTAL-'!$A$5:$DO$385,26,FALSE)&lt;&gt;0,VLOOKUP(CONCATENATE($FK$6," ",FY$9),'-RÅDATA_KVARTAL-'!$A$5:$DO$385,26,FALSE),"")</f>
        <v/>
      </c>
      <c r="FZ23" s="37"/>
      <c r="GA23" s="37" t="str">
        <f>IF(VLOOKUP(CONCATENATE($FK$6," ",GA$9),'-RÅDATA_KVARTAL-'!$A$5:$DO$385,26,FALSE)&lt;&gt;0,VLOOKUP(CONCATENATE($FK$6," ",GA$9),'-RÅDATA_KVARTAL-'!$A$5:$DO$385,26,FALSE),"")</f>
        <v/>
      </c>
      <c r="GB23" s="37"/>
      <c r="GC23" s="37" t="str">
        <f>IF(VLOOKUP(CONCATENATE($FK$6," ",GC$9),'-RÅDATA_KVARTAL-'!$A$5:$DO$385,26,FALSE)&lt;&gt;0,VLOOKUP(CONCATENATE($FK$6," ",GC$9),'-RÅDATA_KVARTAL-'!$A$5:$DO$385,26,FALSE),"")</f>
        <v/>
      </c>
      <c r="GD23" s="37"/>
      <c r="GE23" s="37" t="str">
        <f>IF(VLOOKUP(CONCATENATE($FK$6," ",GE$9),'-RÅDATA_KVARTAL-'!$A$5:$DO$385,26,FALSE)&lt;&gt;0,VLOOKUP(CONCATENATE($FK$6," ",GE$9),'-RÅDATA_KVARTAL-'!$A$5:$DO$385,26,FALSE),"")</f>
        <v/>
      </c>
      <c r="GF23" s="37"/>
      <c r="GG23" s="37" t="str">
        <f>IF(VLOOKUP(CONCATENATE($FK$6," ",GG$9),'-RÅDATA_KVARTAL-'!$A$5:$DO$385,26,FALSE)&lt;&gt;0,VLOOKUP(CONCATENATE($FK$6," ",GG$9),'-RÅDATA_KVARTAL-'!$A$5:$DO$385,26,FALSE),"")</f>
        <v/>
      </c>
      <c r="GH23" s="37"/>
      <c r="GI23" s="37" t="str">
        <f>IF(VLOOKUP(CONCATENATE($FK$6," ",GI$9),'-RÅDATA_KVARTAL-'!$A$5:$DO$385,26,FALSE)&lt;&gt;0,VLOOKUP(CONCATENATE($FK$6," ",GI$9),'-RÅDATA_KVARTAL-'!$A$5:$DO$385,26,FALSE),"")</f>
        <v/>
      </c>
      <c r="GJ23" s="91"/>
      <c r="GK23" s="91"/>
      <c r="GL23" s="37" t="str">
        <f>IF(VLOOKUP(CONCATENATE($GL$6," ",GL$9),'-RÅDATA_KVARTAL-'!$A$5:$DO$385,26,FALSE)&lt;&gt;0,VLOOKUP(CONCATENATE($GL$6," ",GL$9),'-RÅDATA_KVARTAL-'!$A$5:$DO$385,26,FALSE),"")</f>
        <v/>
      </c>
      <c r="GM23" s="37"/>
      <c r="GN23" s="37" t="str">
        <f>IF(VLOOKUP(CONCATENATE($GL$6," ",GN$9),'-RÅDATA_KVARTAL-'!$A$5:$DO$385,26,FALSE)&lt;&gt;0,VLOOKUP(CONCATENATE($GL$6," ",GN$9),'-RÅDATA_KVARTAL-'!$A$5:$DO$385,26,FALSE),"")</f>
        <v/>
      </c>
      <c r="GO23" s="37"/>
      <c r="GP23" s="37" t="str">
        <f>IF(VLOOKUP(CONCATENATE($GL$6," ",GP$9),'-RÅDATA_KVARTAL-'!$A$5:$DO$385,26,FALSE)&lt;&gt;0,VLOOKUP(CONCATENATE($GL$6," ",GP$9),'-RÅDATA_KVARTAL-'!$A$5:$DO$385,26,FALSE),"")</f>
        <v/>
      </c>
      <c r="GQ23" s="37"/>
      <c r="GR23" s="37" t="str">
        <f>IF(VLOOKUP(CONCATENATE($GL$6," ",GR$9),'-RÅDATA_KVARTAL-'!$A$5:$DO$385,26,FALSE)&lt;&gt;0,VLOOKUP(CONCATENATE($GL$6," ",GR$9),'-RÅDATA_KVARTAL-'!$A$5:$DO$385,26,FALSE),"")</f>
        <v/>
      </c>
      <c r="GS23" s="37"/>
      <c r="GT23" s="37" t="str">
        <f>IF(VLOOKUP(CONCATENATE($GL$6," ",GT$9),'-RÅDATA_KVARTAL-'!$A$5:$DO$385,26,FALSE)&lt;&gt;0,VLOOKUP(CONCATENATE($GL$6," ",GT$9),'-RÅDATA_KVARTAL-'!$A$5:$DO$385,26,FALSE),"")</f>
        <v/>
      </c>
      <c r="GU23" s="37"/>
      <c r="GV23" s="37" t="str">
        <f>IF(VLOOKUP(CONCATENATE($GL$6," ",GV$9),'-RÅDATA_KVARTAL-'!$A$5:$DO$385,26,FALSE)&lt;&gt;0,VLOOKUP(CONCATENATE($GL$6," ",GV$9),'-RÅDATA_KVARTAL-'!$A$5:$DO$385,26,FALSE),"")</f>
        <v/>
      </c>
      <c r="GW23" s="37"/>
      <c r="GX23" s="37" t="str">
        <f>IF(VLOOKUP(CONCATENATE($GL$6," ",GX$9),'-RÅDATA_KVARTAL-'!$A$5:$DO$385,26,FALSE)&lt;&gt;0,VLOOKUP(CONCATENATE($GL$6," ",GX$9),'-RÅDATA_KVARTAL-'!$A$5:$DO$385,26,FALSE),"")</f>
        <v/>
      </c>
      <c r="GY23" s="37"/>
      <c r="GZ23" s="37" t="str">
        <f>IF(VLOOKUP(CONCATENATE($GL$6," ",GZ$9),'-RÅDATA_KVARTAL-'!$A$5:$DO$385,26,FALSE)&lt;&gt;0,VLOOKUP(CONCATENATE($GL$6," ",GZ$9),'-RÅDATA_KVARTAL-'!$A$5:$DO$385,26,FALSE),"")</f>
        <v/>
      </c>
      <c r="HA23" s="37"/>
      <c r="HB23" s="37" t="str">
        <f>IF(VLOOKUP(CONCATENATE($GL$6," ",HB$9),'-RÅDATA_KVARTAL-'!$A$5:$DO$385,26,FALSE)&lt;&gt;0,VLOOKUP(CONCATENATE($GL$6," ",HB$9),'-RÅDATA_KVARTAL-'!$A$5:$DO$385,26,FALSE),"")</f>
        <v/>
      </c>
      <c r="HC23" s="37"/>
      <c r="HD23" s="37" t="str">
        <f>IF(VLOOKUP(CONCATENATE($GL$6," ",HD$9),'-RÅDATA_KVARTAL-'!$A$5:$DO$385,26,FALSE)&lt;&gt;0,VLOOKUP(CONCATENATE($GL$6," ",HD$9),'-RÅDATA_KVARTAL-'!$A$5:$DO$385,26,FALSE),"")</f>
        <v/>
      </c>
      <c r="HE23" s="37"/>
      <c r="HF23" s="37" t="str">
        <f>IF(VLOOKUP(CONCATENATE($GL$6," ",HF$9),'-RÅDATA_KVARTAL-'!$A$5:$DO$385,26,FALSE)&lt;&gt;0,VLOOKUP(CONCATENATE($GL$6," ",HF$9),'-RÅDATA_KVARTAL-'!$A$5:$DO$385,26,FALSE),"")</f>
        <v/>
      </c>
      <c r="HG23" s="37"/>
      <c r="HH23" s="37" t="str">
        <f>IF(VLOOKUP(CONCATENATE($GL$6," ",HH$9),'-RÅDATA_KVARTAL-'!$A$5:$DO$385,26,FALSE)&lt;&gt;0,VLOOKUP(CONCATENATE($GL$6," ",HH$9),'-RÅDATA_KVARTAL-'!$A$5:$DO$385,26,FALSE),"")</f>
        <v/>
      </c>
      <c r="HI23" s="37"/>
      <c r="HJ23" s="37" t="str">
        <f>IF(VLOOKUP(CONCATENATE($GL$6," ",HJ$9),'-RÅDATA_KVARTAL-'!$A$5:$DO$385,26,FALSE)&lt;&gt;0,VLOOKUP(CONCATENATE($GL$6," ",HJ$9),'-RÅDATA_KVARTAL-'!$A$5:$DO$385,26,FALSE),"")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",E$9),'-RÅDATA_KVARTAL-'!$A$5:$DO$385,30,FALSE)&lt;&gt;0,VLOOKUP(CONCATENATE($E$6," ",E$9),'-RÅDATA_KVARTAL-'!$A$5:$DO$385,30,FALSE),"")</f>
        <v>114</v>
      </c>
      <c r="F25" s="29"/>
      <c r="G25" s="29">
        <f>IF(VLOOKUP(CONCATENATE($E$6," ",G$9),'-RÅDATA_KVARTAL-'!$A$5:$DO$385,30,FALSE)&lt;&gt;0,VLOOKUP(CONCATENATE($E$6," ",G$9),'-RÅDATA_KVARTAL-'!$A$5:$DO$385,30,FALSE),"")</f>
        <v>59</v>
      </c>
      <c r="H25" s="29"/>
      <c r="I25" s="29">
        <f>IF(VLOOKUP(CONCATENATE($E$6," ",I$9),'-RÅDATA_KVARTAL-'!$A$5:$DO$385,30,FALSE)&lt;&gt;0,VLOOKUP(CONCATENATE($E$6," ",I$9),'-RÅDATA_KVARTAL-'!$A$5:$DO$385,30,FALSE),"")</f>
        <v>85</v>
      </c>
      <c r="J25" s="29"/>
      <c r="K25" s="29">
        <f>IF(VLOOKUP(CONCATENATE($E$6," ",K$9),'-RÅDATA_KVARTAL-'!$A$5:$DO$385,30,FALSE)&lt;&gt;0,VLOOKUP(CONCATENATE($E$6," ",K$9),'-RÅDATA_KVARTAL-'!$A$5:$DO$385,30,FALSE),"")</f>
        <v>88</v>
      </c>
      <c r="L25" s="29"/>
      <c r="M25" s="29">
        <f>IF(VLOOKUP(CONCATENATE($E$6," ",M$9),'-RÅDATA_KVARTAL-'!$A$5:$DO$385,30,FALSE)&lt;&gt;0,VLOOKUP(CONCATENATE($E$6," ",M$9),'-RÅDATA_KVARTAL-'!$A$5:$DO$385,30,FALSE),"")</f>
        <v>111</v>
      </c>
      <c r="N25" s="29"/>
      <c r="O25" s="29">
        <f>IF(VLOOKUP(CONCATENATE($E$6," ",O$9),'-RÅDATA_KVARTAL-'!$A$5:$DO$385,30,FALSE)&lt;&gt;0,VLOOKUP(CONCATENATE($E$6," ",O$9),'-RÅDATA_KVARTAL-'!$A$5:$DO$385,30,FALSE),"")</f>
        <v>111</v>
      </c>
      <c r="P25" s="29"/>
      <c r="Q25" s="29">
        <f>IF(VLOOKUP(CONCATENATE($E$6," ",Q$9),'-RÅDATA_KVARTAL-'!$A$5:$DO$385,30,FALSE)&lt;&gt;0,VLOOKUP(CONCATENATE($E$6," ",Q$9),'-RÅDATA_KVARTAL-'!$A$5:$DO$385,30,FALSE),"")</f>
        <v>66</v>
      </c>
      <c r="R25" s="29"/>
      <c r="S25" s="29">
        <f>IF(VLOOKUP(CONCATENATE($E$6," ",S$9),'-RÅDATA_KVARTAL-'!$A$5:$DO$385,30,FALSE)&lt;&gt;0,VLOOKUP(CONCATENATE($E$6," ",S$9),'-RÅDATA_KVARTAL-'!$A$5:$DO$385,30,FALSE),"")</f>
        <v>85</v>
      </c>
      <c r="T25" s="29"/>
      <c r="U25" s="29">
        <f>IF(VLOOKUP(CONCATENATE($E$6," ",U$9),'-RÅDATA_KVARTAL-'!$A$5:$DO$385,30,FALSE)&lt;&gt;0,VLOOKUP(CONCATENATE($E$6," ",U$9),'-RÅDATA_KVARTAL-'!$A$5:$DO$385,30,FALSE),"")</f>
        <v>120</v>
      </c>
      <c r="V25" s="29"/>
      <c r="W25" s="29">
        <f>IF(VLOOKUP(CONCATENATE($E$6," ",W$9),'-RÅDATA_KVARTAL-'!$A$5:$DO$385,30,FALSE)&lt;&gt;0,VLOOKUP(CONCATENATE($E$6," ",W$9),'-RÅDATA_KVARTAL-'!$A$5:$DO$385,30,FALSE),"")</f>
        <v>83</v>
      </c>
      <c r="X25" s="29"/>
      <c r="Y25" s="29">
        <f>IF(VLOOKUP(CONCATENATE($E$6," ",Y$9),'-RÅDATA_KVARTAL-'!$A$5:$DO$385,30,FALSE)&lt;&gt;0,VLOOKUP(CONCATENATE($E$6," ",Y$9),'-RÅDATA_KVARTAL-'!$A$5:$DO$385,30,FALSE),"")</f>
        <v>236</v>
      </c>
      <c r="Z25" s="29"/>
      <c r="AA25" s="29">
        <f>IF(VLOOKUP(CONCATENATE($E$6," ",AA$9),'-RÅDATA_KVARTAL-'!$A$5:$DO$385,30,FALSE)&lt;&gt;0,VLOOKUP(CONCATENATE($E$6," ",AA$9),'-RÅDATA_KVARTAL-'!$A$5:$DO$385,30,FALSE),"")</f>
        <v>107</v>
      </c>
      <c r="AB25" s="29"/>
      <c r="AC25" s="29">
        <f>IF(VLOOKUP(CONCATENATE($E$6," ",AC$9),'-RÅDATA_KVARTAL-'!$A$5:$DO$385,30,FALSE)&lt;&gt;0,VLOOKUP(CONCATENATE($E$6," ",AC$9),'-RÅDATA_KVARTAL-'!$A$5:$DO$385,30,FALSE),"")</f>
        <v>1265</v>
      </c>
      <c r="AD25" s="25"/>
      <c r="AE25" s="25"/>
      <c r="AF25" s="29">
        <f>IF(VLOOKUP(CONCATENATE($AF$6," ",AF$9),'-RÅDATA_KVARTAL-'!$A$5:$DO$385,30,FALSE)&lt;&gt;0,VLOOKUP(CONCATENATE($AF$6," ",AF$9),'-RÅDATA_KVARTAL-'!$A$5:$DO$385,30,FALSE),"")</f>
        <v>121</v>
      </c>
      <c r="AG25" s="29"/>
      <c r="AH25" s="29">
        <f>IF(VLOOKUP(CONCATENATE($AF$6," ",AH$9),'-RÅDATA_KVARTAL-'!$A$5:$DO$385,30,FALSE)&lt;&gt;0,VLOOKUP(CONCATENATE($AF$6," ",AH$9),'-RÅDATA_KVARTAL-'!$A$5:$DO$385,30,FALSE),"")</f>
        <v>60</v>
      </c>
      <c r="AI25" s="29"/>
      <c r="AJ25" s="29">
        <f>IF(VLOOKUP(CONCATENATE($AF$6," ",AJ$9),'-RÅDATA_KVARTAL-'!$A$5:$DO$385,30,FALSE)&lt;&gt;0,VLOOKUP(CONCATENATE($AF$6," ",AJ$9),'-RÅDATA_KVARTAL-'!$A$5:$DO$385,30,FALSE),"")</f>
        <v>138</v>
      </c>
      <c r="AK25" s="29"/>
      <c r="AL25" s="29">
        <f>IF(VLOOKUP(CONCATENATE($AF$6," ",AL$9),'-RÅDATA_KVARTAL-'!$A$5:$DO$385,30,FALSE)&lt;&gt;0,VLOOKUP(CONCATENATE($AF$6," ",AL$9),'-RÅDATA_KVARTAL-'!$A$5:$DO$385,30,FALSE),"")</f>
        <v>60</v>
      </c>
      <c r="AM25" s="29"/>
      <c r="AN25" s="29">
        <f>IF(VLOOKUP(CONCATENATE($AF$6," ",AN$9),'-RÅDATA_KVARTAL-'!$A$5:$DO$385,30,FALSE)&lt;&gt;0,VLOOKUP(CONCATENATE($AF$6," ",AN$9),'-RÅDATA_KVARTAL-'!$A$5:$DO$385,30,FALSE),"")</f>
        <v>197</v>
      </c>
      <c r="AO25" s="29"/>
      <c r="AP25" s="29">
        <f>IF(VLOOKUP(CONCATENATE($AF$6," ",AP$9),'-RÅDATA_KVARTAL-'!$A$5:$DO$385,30,FALSE)&lt;&gt;0,VLOOKUP(CONCATENATE($AF$6," ",AP$9),'-RÅDATA_KVARTAL-'!$A$5:$DO$385,30,FALSE),"")</f>
        <v>107</v>
      </c>
      <c r="AQ25" s="29"/>
      <c r="AR25" s="29">
        <f>IF(VLOOKUP(CONCATENATE($AF$6," ",AR$9),'-RÅDATA_KVARTAL-'!$A$5:$DO$385,30,FALSE)&lt;&gt;0,VLOOKUP(CONCATENATE($AF$6," ",AR$9),'-RÅDATA_KVARTAL-'!$A$5:$DO$385,30,FALSE),"")</f>
        <v>109</v>
      </c>
      <c r="AS25" s="29"/>
      <c r="AT25" s="29">
        <f>IF(VLOOKUP(CONCATENATE($AF$6," ",AT$9),'-RÅDATA_KVARTAL-'!$A$5:$DO$385,30,FALSE)&lt;&gt;0,VLOOKUP(CONCATENATE($AF$6," ",AT$9),'-RÅDATA_KVARTAL-'!$A$5:$DO$385,30,FALSE),"")</f>
        <v>100</v>
      </c>
      <c r="AU25" s="29"/>
      <c r="AV25" s="29">
        <f>IF(VLOOKUP(CONCATENATE($AF$6," ",AV$9),'-RÅDATA_KVARTAL-'!$A$5:$DO$385,30,FALSE)&lt;&gt;0,VLOOKUP(CONCATENATE($AF$6," ",AV$9),'-RÅDATA_KVARTAL-'!$A$5:$DO$385,30,FALSE),"")</f>
        <v>123</v>
      </c>
      <c r="AW25" s="29"/>
      <c r="AX25" s="29">
        <f>IF(VLOOKUP(CONCATENATE($AF$6," ",AX$9),'-RÅDATA_KVARTAL-'!$A$5:$DO$385,30,FALSE)&lt;&gt;0,VLOOKUP(CONCATENATE($AF$6," ",AX$9),'-RÅDATA_KVARTAL-'!$A$5:$DO$385,30,FALSE),"")</f>
        <v>127</v>
      </c>
      <c r="AY25" s="29"/>
      <c r="AZ25" s="29">
        <f>IF(VLOOKUP(CONCATENATE($AF$6," ",AZ$9),'-RÅDATA_KVARTAL-'!$A$5:$DO$385,30,FALSE)&lt;&gt;0,VLOOKUP(CONCATENATE($AF$6," ",AZ$9),'-RÅDATA_KVARTAL-'!$A$5:$DO$385,30,FALSE),"")</f>
        <v>118</v>
      </c>
      <c r="BA25" s="29"/>
      <c r="BB25" s="29">
        <f>IF(VLOOKUP(CONCATENATE($AF$6," ",BB$9),'-RÅDATA_KVARTAL-'!$A$5:$DO$385,30,FALSE)&lt;&gt;0,VLOOKUP(CONCATENATE($AF$6," ",BB$9),'-RÅDATA_KVARTAL-'!$A$5:$DO$385,30,FALSE),"")</f>
        <v>339</v>
      </c>
      <c r="BC25" s="29"/>
      <c r="BD25" s="29">
        <f>IF(VLOOKUP(CONCATENATE($AF$6," ",BD$9),'-RÅDATA_KVARTAL-'!$A$5:$DO$385,30,FALSE)&lt;&gt;0,VLOOKUP(CONCATENATE($AF$6," ",BD$9),'-RÅDATA_KVARTAL-'!$A$5:$DO$385,30,FALSE),"")</f>
        <v>1599</v>
      </c>
      <c r="BE25" s="25"/>
      <c r="BF25" s="25"/>
      <c r="BG25" s="29">
        <f>IF(VLOOKUP(CONCATENATE($BG$6," ",BG$9),'-RÅDATA_KVARTAL-'!$A$5:$DO$385,30,FALSE)&lt;&gt;0,VLOOKUP(CONCATENATE($BG$6," ",BG$9),'-RÅDATA_KVARTAL-'!$A$5:$DO$385,30,FALSE),"")</f>
        <v>113</v>
      </c>
      <c r="BH25" s="29"/>
      <c r="BI25" s="29">
        <f>IF(VLOOKUP(CONCATENATE($BG$6," ",BI$9),'-RÅDATA_KVARTAL-'!$A$5:$DO$385,30,FALSE)&lt;&gt;0,VLOOKUP(CONCATENATE($BG$6," ",BI$9),'-RÅDATA_KVARTAL-'!$A$5:$DO$385,30,FALSE),"")</f>
        <v>86</v>
      </c>
      <c r="BJ25" s="29"/>
      <c r="BK25" s="29">
        <f>IF(VLOOKUP(CONCATENATE($BG$6," ",BK$9),'-RÅDATA_KVARTAL-'!$A$5:$DO$385,30,FALSE)&lt;&gt;0,VLOOKUP(CONCATENATE($BG$6," ",BK$9),'-RÅDATA_KVARTAL-'!$A$5:$DO$385,30,FALSE),"")</f>
        <v>170</v>
      </c>
      <c r="BL25" s="29"/>
      <c r="BM25" s="29">
        <f>IF(VLOOKUP(CONCATENATE($BG$6," ",BM$9),'-RÅDATA_KVARTAL-'!$A$5:$DO$385,30,FALSE)&lt;&gt;0,VLOOKUP(CONCATENATE($BG$6," ",BM$9),'-RÅDATA_KVARTAL-'!$A$5:$DO$385,30,FALSE),"")</f>
        <v>121</v>
      </c>
      <c r="BN25" s="29"/>
      <c r="BO25" s="29">
        <f>IF(VLOOKUP(CONCATENATE($BG$6," ",BO$9),'-RÅDATA_KVARTAL-'!$A$5:$DO$385,30,FALSE)&lt;&gt;0,VLOOKUP(CONCATENATE($BG$6," ",BO$9),'-RÅDATA_KVARTAL-'!$A$5:$DO$385,30,FALSE),"")</f>
        <v>86</v>
      </c>
      <c r="BP25" s="29"/>
      <c r="BQ25" s="29">
        <f>IF(VLOOKUP(CONCATENATE($BG$6," ",BQ$9),'-RÅDATA_KVARTAL-'!$A$5:$DO$385,30,FALSE)&lt;&gt;0,VLOOKUP(CONCATENATE($BG$6," ",BQ$9),'-RÅDATA_KVARTAL-'!$A$5:$DO$385,30,FALSE),"")</f>
        <v>99</v>
      </c>
      <c r="BR25" s="29"/>
      <c r="BS25" s="29">
        <f>IF(VLOOKUP(CONCATENATE($BG$6," ",BS$9),'-RÅDATA_KVARTAL-'!$A$5:$DO$385,30,FALSE)&lt;&gt;0,VLOOKUP(CONCATENATE($BG$6," ",BS$9),'-RÅDATA_KVARTAL-'!$A$5:$DO$385,30,FALSE),"")</f>
        <v>117</v>
      </c>
      <c r="BT25" s="29"/>
      <c r="BU25" s="29">
        <f>IF(VLOOKUP(CONCATENATE($BG$6," ",BU$9),'-RÅDATA_KVARTAL-'!$A$5:$DO$385,30,FALSE)&lt;&gt;0,VLOOKUP(CONCATENATE($BG$6," ",BU$9),'-RÅDATA_KVARTAL-'!$A$5:$DO$385,30,FALSE),"")</f>
        <v>139</v>
      </c>
      <c r="BV25" s="29"/>
      <c r="BW25" s="29">
        <f>IF(VLOOKUP(CONCATENATE($BG$6," ",BW$9),'-RÅDATA_KVARTAL-'!$A$5:$DO$385,30,FALSE)&lt;&gt;0,VLOOKUP(CONCATENATE($BG$6," ",BW$9),'-RÅDATA_KVARTAL-'!$A$5:$DO$385,30,FALSE),"")</f>
        <v>208</v>
      </c>
      <c r="BX25" s="29"/>
      <c r="BY25" s="29">
        <f>IF(VLOOKUP(CONCATENATE($BG$6," ",BY$9),'-RÅDATA_KVARTAL-'!$A$5:$DO$385,30,FALSE)&lt;&gt;0,VLOOKUP(CONCATENATE($BG$6," ",BY$9),'-RÅDATA_KVARTAL-'!$A$5:$DO$385,30,FALSE),"")</f>
        <v>133</v>
      </c>
      <c r="BZ25" s="29"/>
      <c r="CA25" s="29">
        <f>IF(VLOOKUP(CONCATENATE($BG$6," ",CA$9),'-RÅDATA_KVARTAL-'!$A$5:$DO$385,30,FALSE)&lt;&gt;0,VLOOKUP(CONCATENATE($BG$6," ",CA$9),'-RÅDATA_KVARTAL-'!$A$5:$DO$385,30,FALSE),"")</f>
        <v>128</v>
      </c>
      <c r="CB25" s="29"/>
      <c r="CC25" s="29">
        <f>IF(VLOOKUP(CONCATENATE($BG$6," ",CC$9),'-RÅDATA_KVARTAL-'!$A$5:$DO$385,30,FALSE)&lt;&gt;0,VLOOKUP(CONCATENATE($BG$6," ",CC$9),'-RÅDATA_KVARTAL-'!$A$5:$DO$385,30,FALSE),"")</f>
        <v>203</v>
      </c>
      <c r="CD25" s="29"/>
      <c r="CE25" s="29">
        <f>IF(VLOOKUP(CONCATENATE($BG$6," ",CE$9),'-RÅDATA_KVARTAL-'!$A$5:$DO$385,30,FALSE)&lt;&gt;0,VLOOKUP(CONCATENATE($BG$6," ",CE$9),'-RÅDATA_KVARTAL-'!$A$5:$DO$385,30,FALSE),"")</f>
        <v>1603</v>
      </c>
      <c r="CF25" s="25"/>
      <c r="CG25" s="25"/>
      <c r="CH25" s="29">
        <f>IF(VLOOKUP(CONCATENATE($CH$6," ",CH$9),'-RÅDATA_KVARTAL-'!$A$5:$DO$385,30,FALSE)&lt;&gt;0,VLOOKUP(CONCATENATE($CH$6," ",CH$9),'-RÅDATA_KVARTAL-'!$A$5:$DO$385,30,FALSE),"")</f>
        <v>148</v>
      </c>
      <c r="CI25" s="29"/>
      <c r="CJ25" s="29">
        <f>IF(VLOOKUP(CONCATENATE($CH$6," ",CJ$9),'-RÅDATA_KVARTAL-'!$A$5:$DO$385,30,FALSE)&lt;&gt;0,VLOOKUP(CONCATENATE($CH$6," ",CJ$9),'-RÅDATA_KVARTAL-'!$A$5:$DO$385,30,FALSE),"")</f>
        <v>106</v>
      </c>
      <c r="CK25" s="29"/>
      <c r="CL25" s="29">
        <f>IF(VLOOKUP(CONCATENATE($CH$6," ",CL$9),'-RÅDATA_KVARTAL-'!$A$5:$DO$385,30,FALSE)&lt;&gt;0,VLOOKUP(CONCATENATE($CH$6," ",CL$9),'-RÅDATA_KVARTAL-'!$A$5:$DO$385,30,FALSE),"")</f>
        <v>88</v>
      </c>
      <c r="CM25" s="29"/>
      <c r="CN25" s="29">
        <f>IF(VLOOKUP(CONCATENATE($CH$6," ",CN$9),'-RÅDATA_KVARTAL-'!$A$5:$DO$385,30,FALSE)&lt;&gt;0,VLOOKUP(CONCATENATE($CH$6," ",CN$9),'-RÅDATA_KVARTAL-'!$A$5:$DO$385,30,FALSE),"")</f>
        <v>145</v>
      </c>
      <c r="CO25" s="29"/>
      <c r="CP25" s="29">
        <f>IF(VLOOKUP(CONCATENATE($CH$6," ",CP$9),'-RÅDATA_KVARTAL-'!$A$5:$DO$385,30,FALSE)&lt;&gt;0,VLOOKUP(CONCATENATE($CH$6," ",CP$9),'-RÅDATA_KVARTAL-'!$A$5:$DO$385,30,FALSE),"")</f>
        <v>131</v>
      </c>
      <c r="CQ25" s="29"/>
      <c r="CR25" s="29">
        <f>IF(VLOOKUP(CONCATENATE($CH$6," ",CR$9),'-RÅDATA_KVARTAL-'!$A$5:$DO$385,30,FALSE)&lt;&gt;0,VLOOKUP(CONCATENATE($CH$6," ",CR$9),'-RÅDATA_KVARTAL-'!$A$5:$DO$385,30,FALSE),"")</f>
        <v>180</v>
      </c>
      <c r="CS25" s="29"/>
      <c r="CT25" s="29">
        <f>IF(VLOOKUP(CONCATENATE($CH$6," ",CT$9),'-RÅDATA_KVARTAL-'!$A$5:$DO$385,30,FALSE)&lt;&gt;0,VLOOKUP(CONCATENATE($CH$6," ",CT$9),'-RÅDATA_KVARTAL-'!$A$5:$DO$385,30,FALSE),"")</f>
        <v>114</v>
      </c>
      <c r="CU25" s="29"/>
      <c r="CV25" s="29">
        <f>IF(VLOOKUP(CONCATENATE($CH$6," ",CV$9),'-RÅDATA_KVARTAL-'!$A$5:$DO$385,30,FALSE)&lt;&gt;0,VLOOKUP(CONCATENATE($CH$6," ",CV$9),'-RÅDATA_KVARTAL-'!$A$5:$DO$385,30,FALSE),"")</f>
        <v>152</v>
      </c>
      <c r="CW25" s="29"/>
      <c r="CX25" s="29">
        <f>IF(VLOOKUP(CONCATENATE($CH$6," ",CX$9),'-RÅDATA_KVARTAL-'!$A$5:$DO$385,30,FALSE)&lt;&gt;0,VLOOKUP(CONCATENATE($CH$6," ",CX$9),'-RÅDATA_KVARTAL-'!$A$5:$DO$385,30,FALSE),"")</f>
        <v>118</v>
      </c>
      <c r="CY25" s="29"/>
      <c r="CZ25" s="29">
        <f>IF(VLOOKUP(CONCATENATE($CH$6," ",CZ$9),'-RÅDATA_KVARTAL-'!$A$5:$DO$385,30,FALSE)&lt;&gt;0,VLOOKUP(CONCATENATE($CH$6," ",CZ$9),'-RÅDATA_KVARTAL-'!$A$5:$DO$385,30,FALSE),"")</f>
        <v>94</v>
      </c>
      <c r="DA25" s="29"/>
      <c r="DB25" s="29">
        <f>IF(VLOOKUP(CONCATENATE($CH$6," ",DB$9),'-RÅDATA_KVARTAL-'!$A$5:$DO$385,30,FALSE)&lt;&gt;0,VLOOKUP(CONCATENATE($CH$6," ",DB$9),'-RÅDATA_KVARTAL-'!$A$5:$DO$385,30,FALSE),"")</f>
        <v>243</v>
      </c>
      <c r="DC25" s="29"/>
      <c r="DD25" s="29">
        <f>IF(VLOOKUP(CONCATENATE($CH$6," ",DD$9),'-RÅDATA_KVARTAL-'!$A$5:$DO$385,30,FALSE)&lt;&gt;0,VLOOKUP(CONCATENATE($CH$6," ",DD$9),'-RÅDATA_KVARTAL-'!$A$5:$DO$385,30,FALSE),"")</f>
        <v>109</v>
      </c>
      <c r="DE25" s="29"/>
      <c r="DF25" s="29">
        <f>IF(VLOOKUP(CONCATENATE($CH$6," ",DF$9),'-RÅDATA_KVARTAL-'!$A$5:$DO$385,30,FALSE)&lt;&gt;0,VLOOKUP(CONCATENATE($CH$6," ",DF$9),'-RÅDATA_KVARTAL-'!$A$5:$DO$385,30,FALSE),"")</f>
        <v>1628</v>
      </c>
      <c r="DG25" s="25"/>
      <c r="DH25" s="25"/>
      <c r="DI25" s="29">
        <f>IF(VLOOKUP(CONCATENATE($DI$6," ",DI$9),'-RÅDATA_KVARTAL-'!$A$5:$DO$385,30,FALSE)&lt;&gt;0,VLOOKUP(CONCATENATE($DI$6," ",DI$9),'-RÅDATA_KVARTAL-'!$A$5:$DO$385,30,FALSE),"")</f>
        <v>125</v>
      </c>
      <c r="DJ25" s="29"/>
      <c r="DK25" s="29">
        <f>IF(VLOOKUP(CONCATENATE($DI$6," ",DK$9),'-RÅDATA_KVARTAL-'!$A$5:$DO$385,30,FALSE)&lt;&gt;0,VLOOKUP(CONCATENATE($DI$6," ",DK$9),'-RÅDATA_KVARTAL-'!$A$5:$DO$385,30,FALSE),"")</f>
        <v>102</v>
      </c>
      <c r="DL25" s="29"/>
      <c r="DM25" s="29">
        <f>IF(VLOOKUP(CONCATENATE($DI$6," ",DM$9),'-RÅDATA_KVARTAL-'!$A$5:$DO$385,30,FALSE)&lt;&gt;0,VLOOKUP(CONCATENATE($DI$6," ",DM$9),'-RÅDATA_KVARTAL-'!$A$5:$DO$385,30,FALSE),"")</f>
        <v>162</v>
      </c>
      <c r="DN25" s="29"/>
      <c r="DO25" s="29">
        <f>IF(VLOOKUP(CONCATENATE($DI$6," ",DO$9),'-RÅDATA_KVARTAL-'!$A$5:$DO$385,30,FALSE)&lt;&gt;0,VLOOKUP(CONCATENATE($DI$6," ",DO$9),'-RÅDATA_KVARTAL-'!$A$5:$DO$385,30,FALSE),"")</f>
        <v>127</v>
      </c>
      <c r="DP25" s="29"/>
      <c r="DQ25" s="29">
        <f>IF(VLOOKUP(CONCATENATE($DI$6," ",DQ$9),'-RÅDATA_KVARTAL-'!$A$5:$DO$385,30,FALSE)&lt;&gt;0,VLOOKUP(CONCATENATE($DI$6," ",DQ$9),'-RÅDATA_KVARTAL-'!$A$5:$DO$385,30,FALSE),"")</f>
        <v>141</v>
      </c>
      <c r="DR25" s="29"/>
      <c r="DS25" s="29">
        <f>IF(VLOOKUP(CONCATENATE($DI$6," ",DS$9),'-RÅDATA_KVARTAL-'!$A$5:$DO$385,30,FALSE)&lt;&gt;0,VLOOKUP(CONCATENATE($DI$6," ",DS$9),'-RÅDATA_KVARTAL-'!$A$5:$DO$385,30,FALSE),"")</f>
        <v>275</v>
      </c>
      <c r="DT25" s="29"/>
      <c r="DU25" s="29" t="str">
        <f>IF(VLOOKUP(CONCATENATE($DI$6," ",DU$9),'-RÅDATA_KVARTAL-'!$A$5:$DO$385,30,FALSE)&lt;&gt;0,VLOOKUP(CONCATENATE($DI$6," ",DU$9),'-RÅDATA_KVARTAL-'!$A$5:$DO$385,30,FALSE),"")</f>
        <v/>
      </c>
      <c r="DV25" s="29"/>
      <c r="DW25" s="29" t="str">
        <f>IF(VLOOKUP(CONCATENATE($DI$6," ",DW$9),'-RÅDATA_KVARTAL-'!$A$5:$DO$385,30,FALSE)&lt;&gt;0,VLOOKUP(CONCATENATE($DI$6," ",DW$9),'-RÅDATA_KVARTAL-'!$A$5:$DO$385,30,FALSE),"")</f>
        <v/>
      </c>
      <c r="DX25" s="29"/>
      <c r="DY25" s="29" t="str">
        <f>IF(VLOOKUP(CONCATENATE($DI$6," ",DY$9),'-RÅDATA_KVARTAL-'!$A$5:$DO$385,30,FALSE)&lt;&gt;0,VLOOKUP(CONCATENATE($DI$6," ",DY$9),'-RÅDATA_KVARTAL-'!$A$5:$DO$385,30,FALSE),"")</f>
        <v/>
      </c>
      <c r="DZ25" s="29"/>
      <c r="EA25" s="29" t="str">
        <f>IF(VLOOKUP(CONCATENATE($DI$6," ",EA$9),'-RÅDATA_KVARTAL-'!$A$5:$DO$385,30,FALSE)&lt;&gt;0,VLOOKUP(CONCATENATE($DI$6," ",EA$9),'-RÅDATA_KVARTAL-'!$A$5:$DO$385,30,FALSE),"")</f>
        <v/>
      </c>
      <c r="EB25" s="29"/>
      <c r="EC25" s="29" t="str">
        <f>IF(VLOOKUP(CONCATENATE($DI$6," ",EC$9),'-RÅDATA_KVARTAL-'!$A$5:$DO$385,30,FALSE)&lt;&gt;0,VLOOKUP(CONCATENATE($DI$6," ",EC$9),'-RÅDATA_KVARTAL-'!$A$5:$DO$385,30,FALSE),"")</f>
        <v/>
      </c>
      <c r="ED25" s="29"/>
      <c r="EE25" s="29" t="str">
        <f>IF(VLOOKUP(CONCATENATE($DI$6," ",EE$9),'-RÅDATA_KVARTAL-'!$A$5:$DO$385,30,FALSE)&lt;&gt;0,VLOOKUP(CONCATENATE($DI$6," ",EE$9),'-RÅDATA_KVARTAL-'!$A$5:$DO$385,30,FALSE),"")</f>
        <v/>
      </c>
      <c r="EF25" s="29"/>
      <c r="EG25" s="29">
        <f>IF(VLOOKUP(CONCATENATE($DI$6," ",EG$9),'-RÅDATA_KVARTAL-'!$A$5:$DO$385,30,FALSE)&lt;&gt;0,VLOOKUP(CONCATENATE($DI$6," ",EG$9),'-RÅDATA_KVARTAL-'!$A$5:$DO$385,30,FALSE),"")</f>
        <v>932</v>
      </c>
      <c r="EH25" s="25"/>
      <c r="EI25" s="25"/>
      <c r="EJ25" s="29" t="str">
        <f>IF(VLOOKUP(CONCATENATE($EJ$6," ",EJ$9),'-RÅDATA_KVARTAL-'!$A$5:$DO$385,30,FALSE)&lt;&gt;0,VLOOKUP(CONCATENATE($EJ$6," ",EJ$9),'-RÅDATA_KVARTAL-'!$A$5:$DO$385,30,FALSE),"")</f>
        <v/>
      </c>
      <c r="EK25" s="29"/>
      <c r="EL25" s="29" t="str">
        <f>IF(VLOOKUP(CONCATENATE($EJ$6," ",EL$9),'-RÅDATA_KVARTAL-'!$A$5:$DO$385,30,FALSE)&lt;&gt;0,VLOOKUP(CONCATENATE($EJ$6," ",EL$9),'-RÅDATA_KVARTAL-'!$A$5:$DO$385,30,FALSE),"")</f>
        <v/>
      </c>
      <c r="EM25" s="29"/>
      <c r="EN25" s="29" t="str">
        <f>IF(VLOOKUP(CONCATENATE($EJ$6," ",EN$9),'-RÅDATA_KVARTAL-'!$A$5:$DO$385,30,FALSE)&lt;&gt;0,VLOOKUP(CONCATENATE($EJ$6," ",EN$9),'-RÅDATA_KVARTAL-'!$A$5:$DO$385,30,FALSE),"")</f>
        <v/>
      </c>
      <c r="EO25" s="29"/>
      <c r="EP25" s="29" t="str">
        <f>IF(VLOOKUP(CONCATENATE($EJ$6," ",EP$9),'-RÅDATA_KVARTAL-'!$A$5:$DO$385,30,FALSE)&lt;&gt;0,VLOOKUP(CONCATENATE($EJ$6," ",EP$9),'-RÅDATA_KVARTAL-'!$A$5:$DO$385,30,FALSE),"")</f>
        <v/>
      </c>
      <c r="EQ25" s="29"/>
      <c r="ER25" s="29" t="str">
        <f>IF(VLOOKUP(CONCATENATE($EJ$6," ",ER$9),'-RÅDATA_KVARTAL-'!$A$5:$DO$385,30,FALSE)&lt;&gt;0,VLOOKUP(CONCATENATE($EJ$6," ",ER$9),'-RÅDATA_KVARTAL-'!$A$5:$DO$385,30,FALSE),"")</f>
        <v/>
      </c>
      <c r="ES25" s="29"/>
      <c r="ET25" s="29" t="str">
        <f>IF(VLOOKUP(CONCATENATE($EJ$6," ",ET$9),'-RÅDATA_KVARTAL-'!$A$5:$DO$385,30,FALSE)&lt;&gt;0,VLOOKUP(CONCATENATE($EJ$6," ",ET$9),'-RÅDATA_KVARTAL-'!$A$5:$DO$385,30,FALSE),"")</f>
        <v/>
      </c>
      <c r="EU25" s="29"/>
      <c r="EV25" s="29" t="str">
        <f>IF(VLOOKUP(CONCATENATE($EJ$6," ",EV$9),'-RÅDATA_KVARTAL-'!$A$5:$DO$385,30,FALSE)&lt;&gt;0,VLOOKUP(CONCATENATE($EJ$6," ",EV$9),'-RÅDATA_KVARTAL-'!$A$5:$DO$385,30,FALSE),"")</f>
        <v/>
      </c>
      <c r="EW25" s="29"/>
      <c r="EX25" s="29" t="str">
        <f>IF(VLOOKUP(CONCATENATE($EJ$6," ",EX$9),'-RÅDATA_KVARTAL-'!$A$5:$DO$385,30,FALSE)&lt;&gt;0,VLOOKUP(CONCATENATE($EJ$6," ",EX$9),'-RÅDATA_KVARTAL-'!$A$5:$DO$385,30,FALSE),"")</f>
        <v/>
      </c>
      <c r="EY25" s="29"/>
      <c r="EZ25" s="29" t="str">
        <f>IF(VLOOKUP(CONCATENATE($EJ$6," ",EZ$9),'-RÅDATA_KVARTAL-'!$A$5:$DO$385,30,FALSE)&lt;&gt;0,VLOOKUP(CONCATENATE($EJ$6," ",EZ$9),'-RÅDATA_KVARTAL-'!$A$5:$DO$385,30,FALSE),"")</f>
        <v/>
      </c>
      <c r="FA25" s="29"/>
      <c r="FB25" s="29" t="str">
        <f>IF(VLOOKUP(CONCATENATE($EJ$6," ",FB$9),'-RÅDATA_KVARTAL-'!$A$5:$DO$385,30,FALSE)&lt;&gt;0,VLOOKUP(CONCATENATE($EJ$6," ",FB$9),'-RÅDATA_KVARTAL-'!$A$5:$DO$385,30,FALSE),"")</f>
        <v/>
      </c>
      <c r="FC25" s="29"/>
      <c r="FD25" s="29" t="str">
        <f>IF(VLOOKUP(CONCATENATE($EJ$6," ",FD$9),'-RÅDATA_KVARTAL-'!$A$5:$DO$385,30,FALSE)&lt;&gt;0,VLOOKUP(CONCATENATE($EJ$6," ",FD$9),'-RÅDATA_KVARTAL-'!$A$5:$DO$385,30,FALSE),"")</f>
        <v/>
      </c>
      <c r="FE25" s="29"/>
      <c r="FF25" s="29" t="str">
        <f>IF(VLOOKUP(CONCATENATE($EJ$6," ",FF$9),'-RÅDATA_KVARTAL-'!$A$5:$DO$385,30,FALSE)&lt;&gt;0,VLOOKUP(CONCATENATE($EJ$6," ",FF$9),'-RÅDATA_KVARTAL-'!$A$5:$DO$385,30,FALSE),"")</f>
        <v/>
      </c>
      <c r="FG25" s="29"/>
      <c r="FH25" s="29" t="str">
        <f>IF(VLOOKUP(CONCATENATE($EJ$6," ",FH$9),'-RÅDATA_KVARTAL-'!$A$5:$DO$385,30,FALSE)&lt;&gt;0,VLOOKUP(CONCATENATE($EJ$6," ",FH$9),'-RÅDATA_KVARTAL-'!$A$5:$DO$385,30,FALSE),"")</f>
        <v/>
      </c>
      <c r="FI25" s="25"/>
      <c r="FJ25" s="25"/>
      <c r="FK25" s="29" t="str">
        <f>IF(VLOOKUP(CONCATENATE($FK$6," ",FK$9),'-RÅDATA_KVARTAL-'!$A$5:$DO$385,30,FALSE)&lt;&gt;0,VLOOKUP(CONCATENATE($FK$6," ",FK$9),'-RÅDATA_KVARTAL-'!$A$5:$DO$385,30,FALSE),"")</f>
        <v/>
      </c>
      <c r="FL25" s="29"/>
      <c r="FM25" s="29" t="str">
        <f>IF(VLOOKUP(CONCATENATE($FK$6," ",FM$9),'-RÅDATA_KVARTAL-'!$A$5:$DO$385,30,FALSE)&lt;&gt;0,VLOOKUP(CONCATENATE($FK$6," ",FM$9),'-RÅDATA_KVARTAL-'!$A$5:$DO$385,30,FALSE),"")</f>
        <v/>
      </c>
      <c r="FN25" s="29"/>
      <c r="FO25" s="29" t="str">
        <f>IF(VLOOKUP(CONCATENATE($FK$6," ",FO$9),'-RÅDATA_KVARTAL-'!$A$5:$DO$385,30,FALSE)&lt;&gt;0,VLOOKUP(CONCATENATE($FK$6," ",FO$9),'-RÅDATA_KVARTAL-'!$A$5:$DO$385,30,FALSE),"")</f>
        <v/>
      </c>
      <c r="FP25" s="29"/>
      <c r="FQ25" s="29" t="str">
        <f>IF(VLOOKUP(CONCATENATE($FK$6," ",FQ$9),'-RÅDATA_KVARTAL-'!$A$5:$DO$385,30,FALSE)&lt;&gt;0,VLOOKUP(CONCATENATE($FK$6," ",FQ$9),'-RÅDATA_KVARTAL-'!$A$5:$DO$385,30,FALSE),"")</f>
        <v/>
      </c>
      <c r="FR25" s="29"/>
      <c r="FS25" s="29" t="str">
        <f>IF(VLOOKUP(CONCATENATE($FK$6," ",FS$9),'-RÅDATA_KVARTAL-'!$A$5:$DO$385,30,FALSE)&lt;&gt;0,VLOOKUP(CONCATENATE($FK$6," ",FS$9),'-RÅDATA_KVARTAL-'!$A$5:$DO$385,30,FALSE),"")</f>
        <v/>
      </c>
      <c r="FT25" s="29"/>
      <c r="FU25" s="29" t="str">
        <f>IF(VLOOKUP(CONCATENATE($FK$6," ",FU$9),'-RÅDATA_KVARTAL-'!$A$5:$DO$385,30,FALSE)&lt;&gt;0,VLOOKUP(CONCATENATE($FK$6," ",FU$9),'-RÅDATA_KVARTAL-'!$A$5:$DO$385,30,FALSE),"")</f>
        <v/>
      </c>
      <c r="FV25" s="29"/>
      <c r="FW25" s="29" t="str">
        <f>IF(VLOOKUP(CONCATENATE($FK$6," ",FW$9),'-RÅDATA_KVARTAL-'!$A$5:$DO$385,30,FALSE)&lt;&gt;0,VLOOKUP(CONCATENATE($FK$6," ",FW$9),'-RÅDATA_KVARTAL-'!$A$5:$DO$385,30,FALSE),"")</f>
        <v/>
      </c>
      <c r="FX25" s="29"/>
      <c r="FY25" s="29" t="str">
        <f>IF(VLOOKUP(CONCATENATE($FK$6," ",FY$9),'-RÅDATA_KVARTAL-'!$A$5:$DO$385,30,FALSE)&lt;&gt;0,VLOOKUP(CONCATENATE($FK$6," ",FY$9),'-RÅDATA_KVARTAL-'!$A$5:$DO$385,30,FALSE),"")</f>
        <v/>
      </c>
      <c r="FZ25" s="29"/>
      <c r="GA25" s="29" t="str">
        <f>IF(VLOOKUP(CONCATENATE($FK$6," ",GA$9),'-RÅDATA_KVARTAL-'!$A$5:$DO$385,30,FALSE)&lt;&gt;0,VLOOKUP(CONCATENATE($FK$6," ",GA$9),'-RÅDATA_KVARTAL-'!$A$5:$DO$385,30,FALSE),"")</f>
        <v/>
      </c>
      <c r="GB25" s="29"/>
      <c r="GC25" s="29" t="str">
        <f>IF(VLOOKUP(CONCATENATE($FK$6," ",GC$9),'-RÅDATA_KVARTAL-'!$A$5:$DO$385,30,FALSE)&lt;&gt;0,VLOOKUP(CONCATENATE($FK$6," ",GC$9),'-RÅDATA_KVARTAL-'!$A$5:$DO$385,30,FALSE),"")</f>
        <v/>
      </c>
      <c r="GD25" s="29"/>
      <c r="GE25" s="29" t="str">
        <f>IF(VLOOKUP(CONCATENATE($FK$6," ",GE$9),'-RÅDATA_KVARTAL-'!$A$5:$DO$385,30,FALSE)&lt;&gt;0,VLOOKUP(CONCATENATE($FK$6," ",GE$9),'-RÅDATA_KVARTAL-'!$A$5:$DO$385,30,FALSE),"")</f>
        <v/>
      </c>
      <c r="GF25" s="29"/>
      <c r="GG25" s="29" t="str">
        <f>IF(VLOOKUP(CONCATENATE($FK$6," ",GG$9),'-RÅDATA_KVARTAL-'!$A$5:$DO$385,30,FALSE)&lt;&gt;0,VLOOKUP(CONCATENATE($FK$6," ",GG$9),'-RÅDATA_KVARTAL-'!$A$5:$DO$385,30,FALSE),"")</f>
        <v/>
      </c>
      <c r="GH25" s="29"/>
      <c r="GI25" s="29" t="str">
        <f>IF(VLOOKUP(CONCATENATE($FK$6," ",GI$9),'-RÅDATA_KVARTAL-'!$A$5:$DO$385,30,FALSE)&lt;&gt;0,VLOOKUP(CONCATENATE($FK$6," ",GI$9),'-RÅDATA_KVARTAL-'!$A$5:$DO$385,30,FALSE),"")</f>
        <v/>
      </c>
      <c r="GJ25" s="25"/>
      <c r="GK25" s="25"/>
      <c r="GL25" s="29" t="str">
        <f>IF(VLOOKUP(CONCATENATE($GL$6," ",GL$9),'-RÅDATA_KVARTAL-'!$A$5:$DO$385,30,FALSE)&lt;&gt;0,VLOOKUP(CONCATENATE($GL$6," ",GL$9),'-RÅDATA_KVARTAL-'!$A$5:$DO$385,30,FALSE),"")</f>
        <v/>
      </c>
      <c r="GM25" s="29"/>
      <c r="GN25" s="29" t="str">
        <f>IF(VLOOKUP(CONCATENATE($GL$6," ",GN$9),'-RÅDATA_KVARTAL-'!$A$5:$DO$385,30,FALSE)&lt;&gt;0,VLOOKUP(CONCATENATE($GL$6," ",GN$9),'-RÅDATA_KVARTAL-'!$A$5:$DO$385,30,FALSE),"")</f>
        <v/>
      </c>
      <c r="GO25" s="29"/>
      <c r="GP25" s="29" t="str">
        <f>IF(VLOOKUP(CONCATENATE($GL$6," ",GP$9),'-RÅDATA_KVARTAL-'!$A$5:$DO$385,30,FALSE)&lt;&gt;0,VLOOKUP(CONCATENATE($GL$6," ",GP$9),'-RÅDATA_KVARTAL-'!$A$5:$DO$385,30,FALSE),"")</f>
        <v/>
      </c>
      <c r="GQ25" s="29"/>
      <c r="GR25" s="29" t="str">
        <f>IF(VLOOKUP(CONCATENATE($GL$6," ",GR$9),'-RÅDATA_KVARTAL-'!$A$5:$DO$385,30,FALSE)&lt;&gt;0,VLOOKUP(CONCATENATE($GL$6," ",GR$9),'-RÅDATA_KVARTAL-'!$A$5:$DO$385,30,FALSE),"")</f>
        <v/>
      </c>
      <c r="GS25" s="29"/>
      <c r="GT25" s="29" t="str">
        <f>IF(VLOOKUP(CONCATENATE($GL$6," ",GT$9),'-RÅDATA_KVARTAL-'!$A$5:$DO$385,30,FALSE)&lt;&gt;0,VLOOKUP(CONCATENATE($GL$6," ",GT$9),'-RÅDATA_KVARTAL-'!$A$5:$DO$385,30,FALSE),"")</f>
        <v/>
      </c>
      <c r="GU25" s="29"/>
      <c r="GV25" s="29" t="str">
        <f>IF(VLOOKUP(CONCATENATE($GL$6," ",GV$9),'-RÅDATA_KVARTAL-'!$A$5:$DO$385,30,FALSE)&lt;&gt;0,VLOOKUP(CONCATENATE($GL$6," ",GV$9),'-RÅDATA_KVARTAL-'!$A$5:$DO$385,30,FALSE),"")</f>
        <v/>
      </c>
      <c r="GW25" s="29"/>
      <c r="GX25" s="29" t="str">
        <f>IF(VLOOKUP(CONCATENATE($GL$6," ",GX$9),'-RÅDATA_KVARTAL-'!$A$5:$DO$385,30,FALSE)&lt;&gt;0,VLOOKUP(CONCATENATE($GL$6," ",GX$9),'-RÅDATA_KVARTAL-'!$A$5:$DO$385,30,FALSE),"")</f>
        <v/>
      </c>
      <c r="GY25" s="29"/>
      <c r="GZ25" s="29" t="str">
        <f>IF(VLOOKUP(CONCATENATE($GL$6," ",GZ$9),'-RÅDATA_KVARTAL-'!$A$5:$DO$385,30,FALSE)&lt;&gt;0,VLOOKUP(CONCATENATE($GL$6," ",GZ$9),'-RÅDATA_KVARTAL-'!$A$5:$DO$385,30,FALSE),"")</f>
        <v/>
      </c>
      <c r="HA25" s="29"/>
      <c r="HB25" s="29" t="str">
        <f>IF(VLOOKUP(CONCATENATE($GL$6," ",HB$9),'-RÅDATA_KVARTAL-'!$A$5:$DO$385,30,FALSE)&lt;&gt;0,VLOOKUP(CONCATENATE($GL$6," ",HB$9),'-RÅDATA_KVARTAL-'!$A$5:$DO$385,30,FALSE),"")</f>
        <v/>
      </c>
      <c r="HC25" s="29"/>
      <c r="HD25" s="29" t="str">
        <f>IF(VLOOKUP(CONCATENATE($GL$6," ",HD$9),'-RÅDATA_KVARTAL-'!$A$5:$DO$385,30,FALSE)&lt;&gt;0,VLOOKUP(CONCATENATE($GL$6," ",HD$9),'-RÅDATA_KVARTAL-'!$A$5:$DO$385,30,FALSE),"")</f>
        <v/>
      </c>
      <c r="HE25" s="29"/>
      <c r="HF25" s="29" t="str">
        <f>IF(VLOOKUP(CONCATENATE($GL$6," ",HF$9),'-RÅDATA_KVARTAL-'!$A$5:$DO$385,30,FALSE)&lt;&gt;0,VLOOKUP(CONCATENATE($GL$6," ",HF$9),'-RÅDATA_KVARTAL-'!$A$5:$DO$385,30,FALSE),"")</f>
        <v/>
      </c>
      <c r="HG25" s="29"/>
      <c r="HH25" s="29" t="str">
        <f>IF(VLOOKUP(CONCATENATE($GL$6," ",HH$9),'-RÅDATA_KVARTAL-'!$A$5:$DO$385,30,FALSE)&lt;&gt;0,VLOOKUP(CONCATENATE($GL$6," ",HH$9),'-RÅDATA_KVARTAL-'!$A$5:$DO$385,30,FALSE),"")</f>
        <v/>
      </c>
      <c r="HI25" s="29"/>
      <c r="HJ25" s="29" t="str">
        <f>IF(VLOOKUP(CONCATENATE($GL$6," ",HJ$9),'-RÅDATA_KVARTAL-'!$A$5:$DO$385,30,FALSE)&lt;&gt;0,VLOOKUP(CONCATENATE($GL$6," ",HJ$9),'-RÅDATA_KVARTAL-'!$A$5:$DO$385,30,FALSE),"")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",E$9),'-RÅDATA_KVARTAL-'!$A$5:$DO$385,34,FALSE)&lt;&gt;0,VLOOKUP(CONCATENATE($E$6," ",E$9),'-RÅDATA_KVARTAL-'!$A$5:$DO$385,34,FALSE),"")</f>
        <v>-887</v>
      </c>
      <c r="F27" s="29"/>
      <c r="G27" s="29">
        <f>IF(VLOOKUP(CONCATENATE($E$6," ",G$9),'-RÅDATA_KVARTAL-'!$A$5:$DO$385,34,FALSE)&lt;&gt;0,VLOOKUP(CONCATENATE($E$6," ",G$9),'-RÅDATA_KVARTAL-'!$A$5:$DO$385,34,FALSE),"")</f>
        <v>-615</v>
      </c>
      <c r="H27" s="29"/>
      <c r="I27" s="29">
        <f>IF(VLOOKUP(CONCATENATE($E$6," ",I$9),'-RÅDATA_KVARTAL-'!$A$5:$DO$385,34,FALSE)&lt;&gt;0,VLOOKUP(CONCATENATE($E$6," ",I$9),'-RÅDATA_KVARTAL-'!$A$5:$DO$385,34,FALSE),"")</f>
        <v>-689</v>
      </c>
      <c r="J27" s="29"/>
      <c r="K27" s="29">
        <f>IF(VLOOKUP(CONCATENATE($E$6," ",K$9),'-RÅDATA_KVARTAL-'!$A$5:$DO$385,34,FALSE)&lt;&gt;0,VLOOKUP(CONCATENATE($E$6," ",K$9),'-RÅDATA_KVARTAL-'!$A$5:$DO$385,34,FALSE),"")</f>
        <v>-658</v>
      </c>
      <c r="L27" s="29"/>
      <c r="M27" s="29">
        <f>IF(VLOOKUP(CONCATENATE($E$6," ",M$9),'-RÅDATA_KVARTAL-'!$A$5:$DO$385,34,FALSE)&lt;&gt;0,VLOOKUP(CONCATENATE($E$6," ",M$9),'-RÅDATA_KVARTAL-'!$A$5:$DO$385,34,FALSE),"")</f>
        <v>-749</v>
      </c>
      <c r="N27" s="29"/>
      <c r="O27" s="29">
        <f>IF(VLOOKUP(CONCATENATE($E$6," ",O$9),'-RÅDATA_KVARTAL-'!$A$5:$DO$385,34,FALSE)&lt;&gt;0,VLOOKUP(CONCATENATE($E$6," ",O$9),'-RÅDATA_KVARTAL-'!$A$5:$DO$385,34,FALSE),"")</f>
        <v>-518</v>
      </c>
      <c r="P27" s="29"/>
      <c r="Q27" s="29">
        <f>IF(VLOOKUP(CONCATENATE($E$6," ",Q$9),'-RÅDATA_KVARTAL-'!$A$5:$DO$385,34,FALSE)&lt;&gt;0,VLOOKUP(CONCATENATE($E$6," ",Q$9),'-RÅDATA_KVARTAL-'!$A$5:$DO$385,34,FALSE),"")</f>
        <v>-717</v>
      </c>
      <c r="R27" s="29"/>
      <c r="S27" s="29">
        <f>IF(VLOOKUP(CONCATENATE($E$6," ",S$9),'-RÅDATA_KVARTAL-'!$A$5:$DO$385,34,FALSE)&lt;&gt;0,VLOOKUP(CONCATENATE($E$6," ",S$9),'-RÅDATA_KVARTAL-'!$A$5:$DO$385,34,FALSE),"")</f>
        <v>-418</v>
      </c>
      <c r="T27" s="29"/>
      <c r="U27" s="29">
        <f>IF(VLOOKUP(CONCATENATE($E$6," ",U$9),'-RÅDATA_KVARTAL-'!$A$5:$DO$385,34,FALSE)&lt;&gt;0,VLOOKUP(CONCATENATE($E$6," ",U$9),'-RÅDATA_KVARTAL-'!$A$5:$DO$385,34,FALSE),"")</f>
        <v>-442</v>
      </c>
      <c r="V27" s="29"/>
      <c r="W27" s="29">
        <f>IF(VLOOKUP(CONCATENATE($E$6," ",W$9),'-RÅDATA_KVARTAL-'!$A$5:$DO$385,34,FALSE)&lt;&gt;0,VLOOKUP(CONCATENATE($E$6," ",W$9),'-RÅDATA_KVARTAL-'!$A$5:$DO$385,34,FALSE),"")</f>
        <v>-760</v>
      </c>
      <c r="X27" s="29"/>
      <c r="Y27" s="29">
        <f>IF(VLOOKUP(CONCATENATE($E$6," ",Y$9),'-RÅDATA_KVARTAL-'!$A$5:$DO$385,34,FALSE)&lt;&gt;0,VLOOKUP(CONCATENATE($E$6," ",Y$9),'-RÅDATA_KVARTAL-'!$A$5:$DO$385,34,FALSE),"")</f>
        <v>-661</v>
      </c>
      <c r="Z27" s="29"/>
      <c r="AA27" s="29">
        <f>IF(VLOOKUP(CONCATENATE($E$6," ",AA$9),'-RÅDATA_KVARTAL-'!$A$5:$DO$385,34,FALSE)&lt;&gt;0,VLOOKUP(CONCATENATE($E$6," ",AA$9),'-RÅDATA_KVARTAL-'!$A$5:$DO$385,34,FALSE),"")</f>
        <v>-934</v>
      </c>
      <c r="AB27" s="29"/>
      <c r="AC27" s="29">
        <f>IF(VLOOKUP(CONCATENATE($E$6," ",AC$9),'-RÅDATA_KVARTAL-'!$A$5:$DO$385,34,FALSE)&lt;&gt;0,VLOOKUP(CONCATENATE($E$6," ",AC$9),'-RÅDATA_KVARTAL-'!$A$5:$DO$385,34,FALSE),"")</f>
        <v>-8048</v>
      </c>
      <c r="AD27" s="93"/>
      <c r="AE27" s="93"/>
      <c r="AF27" s="29">
        <f>IF(VLOOKUP(CONCATENATE($AF$6," ",AF$9),'-RÅDATA_KVARTAL-'!$A$5:$DO$385,34,FALSE)&lt;&gt;0,VLOOKUP(CONCATENATE($AF$6," ",AF$9),'-RÅDATA_KVARTAL-'!$A$5:$DO$385,34,FALSE),"")</f>
        <v>-721</v>
      </c>
      <c r="AG27" s="29"/>
      <c r="AH27" s="29">
        <f>IF(VLOOKUP(CONCATENATE($AF$6," ",AH$9),'-RÅDATA_KVARTAL-'!$A$5:$DO$385,34,FALSE)&lt;&gt;0,VLOOKUP(CONCATENATE($AF$6," ",AH$9),'-RÅDATA_KVARTAL-'!$A$5:$DO$385,34,FALSE),"")</f>
        <v>-541</v>
      </c>
      <c r="AI27" s="29"/>
      <c r="AJ27" s="29">
        <f>IF(VLOOKUP(CONCATENATE($AF$6," ",AJ$9),'-RÅDATA_KVARTAL-'!$A$5:$DO$385,34,FALSE)&lt;&gt;0,VLOOKUP(CONCATENATE($AF$6," ",AJ$9),'-RÅDATA_KVARTAL-'!$A$5:$DO$385,34,FALSE),"")</f>
        <v>-374</v>
      </c>
      <c r="AK27" s="29"/>
      <c r="AL27" s="29">
        <f>IF(VLOOKUP(CONCATENATE($AF$6," ",AL$9),'-RÅDATA_KVARTAL-'!$A$5:$DO$385,34,FALSE)&lt;&gt;0,VLOOKUP(CONCATENATE($AF$6," ",AL$9),'-RÅDATA_KVARTAL-'!$A$5:$DO$385,34,FALSE),"")</f>
        <v>-408</v>
      </c>
      <c r="AM27" s="29"/>
      <c r="AN27" s="29">
        <f>IF(VLOOKUP(CONCATENATE($AF$6," ",AN$9),'-RÅDATA_KVARTAL-'!$A$5:$DO$385,34,FALSE)&lt;&gt;0,VLOOKUP(CONCATENATE($AF$6," ",AN$9),'-RÅDATA_KVARTAL-'!$A$5:$DO$385,34,FALSE),"")</f>
        <v>-557</v>
      </c>
      <c r="AO27" s="29"/>
      <c r="AP27" s="29">
        <f>IF(VLOOKUP(CONCATENATE($AF$6," ",AP$9),'-RÅDATA_KVARTAL-'!$A$5:$DO$385,34,FALSE)&lt;&gt;0,VLOOKUP(CONCATENATE($AF$6," ",AP$9),'-RÅDATA_KVARTAL-'!$A$5:$DO$385,34,FALSE),"")</f>
        <v>-2179</v>
      </c>
      <c r="AQ27" s="29"/>
      <c r="AR27" s="29">
        <f>IF(VLOOKUP(CONCATENATE($AF$6," ",AR$9),'-RÅDATA_KVARTAL-'!$A$5:$DO$385,34,FALSE)&lt;&gt;0,VLOOKUP(CONCATENATE($AF$6," ",AR$9),'-RÅDATA_KVARTAL-'!$A$5:$DO$385,34,FALSE),"")</f>
        <v>-849</v>
      </c>
      <c r="AS27" s="29"/>
      <c r="AT27" s="29">
        <f>IF(VLOOKUP(CONCATENATE($AF$6," ",AT$9),'-RÅDATA_KVARTAL-'!$A$5:$DO$385,34,FALSE)&lt;&gt;0,VLOOKUP(CONCATENATE($AF$6," ",AT$9),'-RÅDATA_KVARTAL-'!$A$5:$DO$385,34,FALSE),"")</f>
        <v>-871</v>
      </c>
      <c r="AU27" s="29"/>
      <c r="AV27" s="29">
        <f>IF(VLOOKUP(CONCATENATE($AF$6," ",AV$9),'-RÅDATA_KVARTAL-'!$A$5:$DO$385,34,FALSE)&lt;&gt;0,VLOOKUP(CONCATENATE($AF$6," ",AV$9),'-RÅDATA_KVARTAL-'!$A$5:$DO$385,34,FALSE),"")</f>
        <v>-610</v>
      </c>
      <c r="AW27" s="29"/>
      <c r="AX27" s="29">
        <f>IF(VLOOKUP(CONCATENATE($AF$6," ",AX$9),'-RÅDATA_KVARTAL-'!$A$5:$DO$385,34,FALSE)&lt;&gt;0,VLOOKUP(CONCATENATE($AF$6," ",AX$9),'-RÅDATA_KVARTAL-'!$A$5:$DO$385,34,FALSE),"")</f>
        <v>-518</v>
      </c>
      <c r="AY27" s="29"/>
      <c r="AZ27" s="29">
        <f>IF(VLOOKUP(CONCATENATE($AF$6," ",AZ$9),'-RÅDATA_KVARTAL-'!$A$5:$DO$385,34,FALSE)&lt;&gt;0,VLOOKUP(CONCATENATE($AF$6," ",AZ$9),'-RÅDATA_KVARTAL-'!$A$5:$DO$385,34,FALSE),"")</f>
        <v>-445</v>
      </c>
      <c r="BA27" s="29"/>
      <c r="BB27" s="29">
        <f>IF(VLOOKUP(CONCATENATE($AF$6," ",BB$9),'-RÅDATA_KVARTAL-'!$A$5:$DO$385,34,FALSE)&lt;&gt;0,VLOOKUP(CONCATENATE($AF$6," ",BB$9),'-RÅDATA_KVARTAL-'!$A$5:$DO$385,34,FALSE),"")</f>
        <v>-646</v>
      </c>
      <c r="BC27" s="29"/>
      <c r="BD27" s="29">
        <f>IF(VLOOKUP(CONCATENATE($AF$6," ",BD$9),'-RÅDATA_KVARTAL-'!$A$5:$DO$385,34,FALSE)&lt;&gt;0,VLOOKUP(CONCATENATE($AF$6," ",BD$9),'-RÅDATA_KVARTAL-'!$A$5:$DO$385,34,FALSE),"")</f>
        <v>-8719</v>
      </c>
      <c r="BE27" s="93"/>
      <c r="BF27" s="93"/>
      <c r="BG27" s="29">
        <f>IF(VLOOKUP(CONCATENATE($BG$6," ",BG$9),'-RÅDATA_KVARTAL-'!$A$5:$DO$385,34,FALSE)&lt;&gt;0,VLOOKUP(CONCATENATE($BG$6," ",BG$9),'-RÅDATA_KVARTAL-'!$A$5:$DO$385,34,FALSE),"")</f>
        <v>-837</v>
      </c>
      <c r="BH27" s="29"/>
      <c r="BI27" s="29">
        <f>IF(VLOOKUP(CONCATENATE($BG$6," ",BI$9),'-RÅDATA_KVARTAL-'!$A$5:$DO$385,34,FALSE)&lt;&gt;0,VLOOKUP(CONCATENATE($BG$6," ",BI$9),'-RÅDATA_KVARTAL-'!$A$5:$DO$385,34,FALSE),"")</f>
        <v>-756</v>
      </c>
      <c r="BJ27" s="29"/>
      <c r="BK27" s="29">
        <f>IF(VLOOKUP(CONCATENATE($BG$6," ",BK$9),'-RÅDATA_KVARTAL-'!$A$5:$DO$385,34,FALSE)&lt;&gt;0,VLOOKUP(CONCATENATE($BG$6," ",BK$9),'-RÅDATA_KVARTAL-'!$A$5:$DO$385,34,FALSE),"")</f>
        <v>-438</v>
      </c>
      <c r="BL27" s="29"/>
      <c r="BM27" s="29">
        <f>IF(VLOOKUP(CONCATENATE($BG$6," ",BM$9),'-RÅDATA_KVARTAL-'!$A$5:$DO$385,34,FALSE)&lt;&gt;0,VLOOKUP(CONCATENATE($BG$6," ",BM$9),'-RÅDATA_KVARTAL-'!$A$5:$DO$385,34,FALSE),"")</f>
        <v>-785</v>
      </c>
      <c r="BN27" s="29"/>
      <c r="BO27" s="29">
        <f>IF(VLOOKUP(CONCATENATE($BG$6," ",BO$9),'-RÅDATA_KVARTAL-'!$A$5:$DO$385,34,FALSE)&lt;&gt;0,VLOOKUP(CONCATENATE($BG$6," ",BO$9),'-RÅDATA_KVARTAL-'!$A$5:$DO$385,34,FALSE),"")</f>
        <v>-396</v>
      </c>
      <c r="BP27" s="29"/>
      <c r="BQ27" s="29">
        <f>IF(VLOOKUP(CONCATENATE($BG$6," ",BQ$9),'-RÅDATA_KVARTAL-'!$A$5:$DO$385,34,FALSE)&lt;&gt;0,VLOOKUP(CONCATENATE($BG$6," ",BQ$9),'-RÅDATA_KVARTAL-'!$A$5:$DO$385,34,FALSE),"")</f>
        <v>-661</v>
      </c>
      <c r="BR27" s="29"/>
      <c r="BS27" s="29">
        <f>IF(VLOOKUP(CONCATENATE($BG$6," ",BS$9),'-RÅDATA_KVARTAL-'!$A$5:$DO$385,34,FALSE)&lt;&gt;0,VLOOKUP(CONCATENATE($BG$6," ",BS$9),'-RÅDATA_KVARTAL-'!$A$5:$DO$385,34,FALSE),"")</f>
        <v>-659</v>
      </c>
      <c r="BT27" s="29"/>
      <c r="BU27" s="29">
        <f>IF(VLOOKUP(CONCATENATE($BG$6," ",BU$9),'-RÅDATA_KVARTAL-'!$A$5:$DO$385,34,FALSE)&lt;&gt;0,VLOOKUP(CONCATENATE($BG$6," ",BU$9),'-RÅDATA_KVARTAL-'!$A$5:$DO$385,34,FALSE),"")</f>
        <v>-614</v>
      </c>
      <c r="BV27" s="29"/>
      <c r="BW27" s="29">
        <f>IF(VLOOKUP(CONCATENATE($BG$6," ",BW$9),'-RÅDATA_KVARTAL-'!$A$5:$DO$385,34,FALSE)&lt;&gt;0,VLOOKUP(CONCATENATE($BG$6," ",BW$9),'-RÅDATA_KVARTAL-'!$A$5:$DO$385,34,FALSE),"")</f>
        <v>-599</v>
      </c>
      <c r="BX27" s="29"/>
      <c r="BY27" s="29">
        <f>IF(VLOOKUP(CONCATENATE($BG$6," ",BY$9),'-RÅDATA_KVARTAL-'!$A$5:$DO$385,34,FALSE)&lt;&gt;0,VLOOKUP(CONCATENATE($BG$6," ",BY$9),'-RÅDATA_KVARTAL-'!$A$5:$DO$385,34,FALSE),"")</f>
        <v>-804</v>
      </c>
      <c r="BZ27" s="29"/>
      <c r="CA27" s="29">
        <f>IF(VLOOKUP(CONCATENATE($BG$6," ",CA$9),'-RÅDATA_KVARTAL-'!$A$5:$DO$385,34,FALSE)&lt;&gt;0,VLOOKUP(CONCATENATE($BG$6," ",CA$9),'-RÅDATA_KVARTAL-'!$A$5:$DO$385,34,FALSE),"")</f>
        <v>-728</v>
      </c>
      <c r="CB27" s="29"/>
      <c r="CC27" s="29">
        <f>IF(VLOOKUP(CONCATENATE($BG$6," ",CC$9),'-RÅDATA_KVARTAL-'!$A$5:$DO$385,34,FALSE)&lt;&gt;0,VLOOKUP(CONCATENATE($BG$6," ",CC$9),'-RÅDATA_KVARTAL-'!$A$5:$DO$385,34,FALSE),"")</f>
        <v>-1416</v>
      </c>
      <c r="CD27" s="29"/>
      <c r="CE27" s="29">
        <f>IF(VLOOKUP(CONCATENATE($BG$6," ",CE$9),'-RÅDATA_KVARTAL-'!$A$5:$DO$385,34,FALSE)&lt;&gt;0,VLOOKUP(CONCATENATE($BG$6," ",CE$9),'-RÅDATA_KVARTAL-'!$A$5:$DO$385,34,FALSE),"")</f>
        <v>-8693</v>
      </c>
      <c r="CF27" s="93"/>
      <c r="CG27" s="93"/>
      <c r="CH27" s="29">
        <f>IF(VLOOKUP(CONCATENATE($CH$6," ",CH$9),'-RÅDATA_KVARTAL-'!$A$5:$DO$385,34,FALSE)&lt;&gt;0,VLOOKUP(CONCATENATE($CH$6," ",CH$9),'-RÅDATA_KVARTAL-'!$A$5:$DO$385,34,FALSE),"")</f>
        <v>-1483</v>
      </c>
      <c r="CI27" s="29"/>
      <c r="CJ27" s="29">
        <f>IF(VLOOKUP(CONCATENATE($CH$6," ",CJ$9),'-RÅDATA_KVARTAL-'!$A$5:$DO$385,34,FALSE)&lt;&gt;0,VLOOKUP(CONCATENATE($CH$6," ",CJ$9),'-RÅDATA_KVARTAL-'!$A$5:$DO$385,34,FALSE),"")</f>
        <v>-680</v>
      </c>
      <c r="CK27" s="29"/>
      <c r="CL27" s="29">
        <f>IF(VLOOKUP(CONCATENATE($CH$6," ",CL$9),'-RÅDATA_KVARTAL-'!$A$5:$DO$385,34,FALSE)&lt;&gt;0,VLOOKUP(CONCATENATE($CH$6," ",CL$9),'-RÅDATA_KVARTAL-'!$A$5:$DO$385,34,FALSE),"")</f>
        <v>-548</v>
      </c>
      <c r="CM27" s="29"/>
      <c r="CN27" s="29">
        <f>IF(VLOOKUP(CONCATENATE($CH$6," ",CN$9),'-RÅDATA_KVARTAL-'!$A$5:$DO$385,34,FALSE)&lt;&gt;0,VLOOKUP(CONCATENATE($CH$6," ",CN$9),'-RÅDATA_KVARTAL-'!$A$5:$DO$385,34,FALSE),"")</f>
        <v>-470</v>
      </c>
      <c r="CO27" s="29"/>
      <c r="CP27" s="29">
        <f>IF(VLOOKUP(CONCATENATE($CH$6," ",CP$9),'-RÅDATA_KVARTAL-'!$A$5:$DO$385,34,FALSE)&lt;&gt;0,VLOOKUP(CONCATENATE($CH$6," ",CP$9),'-RÅDATA_KVARTAL-'!$A$5:$DO$385,34,FALSE),"")</f>
        <v>-580</v>
      </c>
      <c r="CQ27" s="29"/>
      <c r="CR27" s="29">
        <f>IF(VLOOKUP(CONCATENATE($CH$6," ",CR$9),'-RÅDATA_KVARTAL-'!$A$5:$DO$385,34,FALSE)&lt;&gt;0,VLOOKUP(CONCATENATE($CH$6," ",CR$9),'-RÅDATA_KVARTAL-'!$A$5:$DO$385,34,FALSE),"")</f>
        <v>-782</v>
      </c>
      <c r="CS27" s="29"/>
      <c r="CT27" s="29">
        <f>IF(VLOOKUP(CONCATENATE($CH$6," ",CT$9),'-RÅDATA_KVARTAL-'!$A$5:$DO$385,34,FALSE)&lt;&gt;0,VLOOKUP(CONCATENATE($CH$6," ",CT$9),'-RÅDATA_KVARTAL-'!$A$5:$DO$385,34,FALSE),"")</f>
        <v>-604</v>
      </c>
      <c r="CU27" s="29"/>
      <c r="CV27" s="29">
        <f>IF(VLOOKUP(CONCATENATE($CH$6," ",CV$9),'-RÅDATA_KVARTAL-'!$A$5:$DO$385,34,FALSE)&lt;&gt;0,VLOOKUP(CONCATENATE($CH$6," ",CV$9),'-RÅDATA_KVARTAL-'!$A$5:$DO$385,34,FALSE),"")</f>
        <v>-853</v>
      </c>
      <c r="CW27" s="29"/>
      <c r="CX27" s="29">
        <f>IF(VLOOKUP(CONCATENATE($CH$6," ",CX$9),'-RÅDATA_KVARTAL-'!$A$5:$DO$385,34,FALSE)&lt;&gt;0,VLOOKUP(CONCATENATE($CH$6," ",CX$9),'-RÅDATA_KVARTAL-'!$A$5:$DO$385,34,FALSE),"")</f>
        <v>-1082</v>
      </c>
      <c r="CY27" s="29"/>
      <c r="CZ27" s="29">
        <f>IF(VLOOKUP(CONCATENATE($CH$6," ",CZ$9),'-RÅDATA_KVARTAL-'!$A$5:$DO$385,34,FALSE)&lt;&gt;0,VLOOKUP(CONCATENATE($CH$6," ",CZ$9),'-RÅDATA_KVARTAL-'!$A$5:$DO$385,34,FALSE),"")</f>
        <v>-1084</v>
      </c>
      <c r="DA27" s="29"/>
      <c r="DB27" s="29">
        <f>IF(VLOOKUP(CONCATENATE($CH$6," ",DB$9),'-RÅDATA_KVARTAL-'!$A$5:$DO$385,34,FALSE)&lt;&gt;0,VLOOKUP(CONCATENATE($CH$6," ",DB$9),'-RÅDATA_KVARTAL-'!$A$5:$DO$385,34,FALSE),"")</f>
        <v>-1656</v>
      </c>
      <c r="DC27" s="29"/>
      <c r="DD27" s="29">
        <f>IF(VLOOKUP(CONCATENATE($CH$6," ",DD$9),'-RÅDATA_KVARTAL-'!$A$5:$DO$385,34,FALSE)&lt;&gt;0,VLOOKUP(CONCATENATE($CH$6," ",DD$9),'-RÅDATA_KVARTAL-'!$A$5:$DO$385,34,FALSE),"")</f>
        <v>-857</v>
      </c>
      <c r="DE27" s="29"/>
      <c r="DF27" s="29">
        <f>IF(VLOOKUP(CONCATENATE($CH$6," ",DF$9),'-RÅDATA_KVARTAL-'!$A$5:$DO$385,34,FALSE)&lt;&gt;0,VLOOKUP(CONCATENATE($CH$6," ",DF$9),'-RÅDATA_KVARTAL-'!$A$5:$DO$385,34,FALSE),"")</f>
        <v>-10679</v>
      </c>
      <c r="DG27" s="93"/>
      <c r="DH27" s="93"/>
      <c r="DI27" s="29">
        <f>IF(VLOOKUP(CONCATENATE($DI$6," ",DI$9),'-RÅDATA_KVARTAL-'!$A$5:$DO$385,34,FALSE)&lt;&gt;0,VLOOKUP(CONCATENATE($DI$6," ",DI$9),'-RÅDATA_KVARTAL-'!$A$5:$DO$385,34,FALSE),"")</f>
        <v>-1179</v>
      </c>
      <c r="DJ27" s="29"/>
      <c r="DK27" s="29">
        <f>IF(VLOOKUP(CONCATENATE($DI$6," ",DK$9),'-RÅDATA_KVARTAL-'!$A$5:$DO$385,34,FALSE)&lt;&gt;0,VLOOKUP(CONCATENATE($DI$6," ",DK$9),'-RÅDATA_KVARTAL-'!$A$5:$DO$385,34,FALSE),"")</f>
        <v>-789</v>
      </c>
      <c r="DL27" s="29"/>
      <c r="DM27" s="29">
        <f>IF(VLOOKUP(CONCATENATE($DI$6," ",DM$9),'-RÅDATA_KVARTAL-'!$A$5:$DO$385,34,FALSE)&lt;&gt;0,VLOOKUP(CONCATENATE($DI$6," ",DM$9),'-RÅDATA_KVARTAL-'!$A$5:$DO$385,34,FALSE),"")</f>
        <v>-948</v>
      </c>
      <c r="DN27" s="29"/>
      <c r="DO27" s="29">
        <f>IF(VLOOKUP(CONCATENATE($DI$6," ",DO$9),'-RÅDATA_KVARTAL-'!$A$5:$DO$385,34,FALSE)&lt;&gt;0,VLOOKUP(CONCATENATE($DI$6," ",DO$9),'-RÅDATA_KVARTAL-'!$A$5:$DO$385,34,FALSE),"")</f>
        <v>-979</v>
      </c>
      <c r="DP27" s="29"/>
      <c r="DQ27" s="29">
        <f>IF(VLOOKUP(CONCATENATE($DI$6," ",DQ$9),'-RÅDATA_KVARTAL-'!$A$5:$DO$385,34,FALSE)&lt;&gt;0,VLOOKUP(CONCATENATE($DI$6," ",DQ$9),'-RÅDATA_KVARTAL-'!$A$5:$DO$385,34,FALSE),"")</f>
        <v>-1467</v>
      </c>
      <c r="DR27" s="29"/>
      <c r="DS27" s="29">
        <f>IF(VLOOKUP(CONCATENATE($DI$6," ",DS$9),'-RÅDATA_KVARTAL-'!$A$5:$DO$385,34,FALSE)&lt;&gt;0,VLOOKUP(CONCATENATE($DI$6," ",DS$9),'-RÅDATA_KVARTAL-'!$A$5:$DO$385,34,FALSE),"")</f>
        <v>-915</v>
      </c>
      <c r="DT27" s="29"/>
      <c r="DU27" s="29" t="str">
        <f>IF(VLOOKUP(CONCATENATE($DI$6," ",DU$9),'-RÅDATA_KVARTAL-'!$A$5:$DO$385,34,FALSE)&lt;&gt;0,VLOOKUP(CONCATENATE($DI$6," ",DU$9),'-RÅDATA_KVARTAL-'!$A$5:$DO$385,34,FALSE),"")</f>
        <v/>
      </c>
      <c r="DV27" s="29"/>
      <c r="DW27" s="29" t="str">
        <f>IF(VLOOKUP(CONCATENATE($DI$6," ",DW$9),'-RÅDATA_KVARTAL-'!$A$5:$DO$385,34,FALSE)&lt;&gt;0,VLOOKUP(CONCATENATE($DI$6," ",DW$9),'-RÅDATA_KVARTAL-'!$A$5:$DO$385,34,FALSE),"")</f>
        <v/>
      </c>
      <c r="DX27" s="29"/>
      <c r="DY27" s="29" t="str">
        <f>IF(VLOOKUP(CONCATENATE($DI$6," ",DY$9),'-RÅDATA_KVARTAL-'!$A$5:$DO$385,34,FALSE)&lt;&gt;0,VLOOKUP(CONCATENATE($DI$6," ",DY$9),'-RÅDATA_KVARTAL-'!$A$5:$DO$385,34,FALSE),"")</f>
        <v/>
      </c>
      <c r="DZ27" s="29"/>
      <c r="EA27" s="29" t="str">
        <f>IF(VLOOKUP(CONCATENATE($DI$6," ",EA$9),'-RÅDATA_KVARTAL-'!$A$5:$DO$385,34,FALSE)&lt;&gt;0,VLOOKUP(CONCATENATE($DI$6," ",EA$9),'-RÅDATA_KVARTAL-'!$A$5:$DO$385,34,FALSE),"")</f>
        <v/>
      </c>
      <c r="EB27" s="29"/>
      <c r="EC27" s="29" t="str">
        <f>IF(VLOOKUP(CONCATENATE($DI$6," ",EC$9),'-RÅDATA_KVARTAL-'!$A$5:$DO$385,34,FALSE)&lt;&gt;0,VLOOKUP(CONCATENATE($DI$6," ",EC$9),'-RÅDATA_KVARTAL-'!$A$5:$DO$385,34,FALSE),"")</f>
        <v/>
      </c>
      <c r="ED27" s="29"/>
      <c r="EE27" s="29" t="str">
        <f>IF(VLOOKUP(CONCATENATE($DI$6," ",EE$9),'-RÅDATA_KVARTAL-'!$A$5:$DO$385,34,FALSE)&lt;&gt;0,VLOOKUP(CONCATENATE($DI$6," ",EE$9),'-RÅDATA_KVARTAL-'!$A$5:$DO$385,34,FALSE),"")</f>
        <v/>
      </c>
      <c r="EF27" s="29"/>
      <c r="EG27" s="29">
        <f>IF(VLOOKUP(CONCATENATE($DI$6," ",EG$9),'-RÅDATA_KVARTAL-'!$A$5:$DO$385,34,FALSE)&lt;&gt;0,VLOOKUP(CONCATENATE($DI$6," ",EG$9),'-RÅDATA_KVARTAL-'!$A$5:$DO$385,34,FALSE),"")</f>
        <v>-6277</v>
      </c>
      <c r="EH27" s="93"/>
      <c r="EI27" s="93"/>
      <c r="EJ27" s="29" t="str">
        <f>IF(VLOOKUP(CONCATENATE($EJ$6," ",EJ$9),'-RÅDATA_KVARTAL-'!$A$5:$DO$385,34,FALSE)&lt;&gt;0,VLOOKUP(CONCATENATE($EJ$6," ",EJ$9),'-RÅDATA_KVARTAL-'!$A$5:$DO$385,34,FALSE),"")</f>
        <v/>
      </c>
      <c r="EK27" s="29"/>
      <c r="EL27" s="29" t="str">
        <f>IF(VLOOKUP(CONCATENATE($EJ$6," ",EL$9),'-RÅDATA_KVARTAL-'!$A$5:$DO$385,34,FALSE)&lt;&gt;0,VLOOKUP(CONCATENATE($EJ$6," ",EL$9),'-RÅDATA_KVARTAL-'!$A$5:$DO$385,34,FALSE),"")</f>
        <v/>
      </c>
      <c r="EM27" s="29"/>
      <c r="EN27" s="29" t="str">
        <f>IF(VLOOKUP(CONCATENATE($EJ$6," ",EN$9),'-RÅDATA_KVARTAL-'!$A$5:$DO$385,34,FALSE)&lt;&gt;0,VLOOKUP(CONCATENATE($EJ$6," ",EN$9),'-RÅDATA_KVARTAL-'!$A$5:$DO$385,34,FALSE),"")</f>
        <v/>
      </c>
      <c r="EO27" s="29"/>
      <c r="EP27" s="29" t="str">
        <f>IF(VLOOKUP(CONCATENATE($EJ$6," ",EP$9),'-RÅDATA_KVARTAL-'!$A$5:$DO$385,34,FALSE)&lt;&gt;0,VLOOKUP(CONCATENATE($EJ$6," ",EP$9),'-RÅDATA_KVARTAL-'!$A$5:$DO$385,34,FALSE),"")</f>
        <v/>
      </c>
      <c r="EQ27" s="29"/>
      <c r="ER27" s="29" t="str">
        <f>IF(VLOOKUP(CONCATENATE($EJ$6," ",ER$9),'-RÅDATA_KVARTAL-'!$A$5:$DO$385,34,FALSE)&lt;&gt;0,VLOOKUP(CONCATENATE($EJ$6," ",ER$9),'-RÅDATA_KVARTAL-'!$A$5:$DO$385,34,FALSE),"")</f>
        <v/>
      </c>
      <c r="ES27" s="29"/>
      <c r="ET27" s="29" t="str">
        <f>IF(VLOOKUP(CONCATENATE($EJ$6," ",ET$9),'-RÅDATA_KVARTAL-'!$A$5:$DO$385,34,FALSE)&lt;&gt;0,VLOOKUP(CONCATENATE($EJ$6," ",ET$9),'-RÅDATA_KVARTAL-'!$A$5:$DO$385,34,FALSE),"")</f>
        <v/>
      </c>
      <c r="EU27" s="29"/>
      <c r="EV27" s="29" t="str">
        <f>IF(VLOOKUP(CONCATENATE($EJ$6," ",EV$9),'-RÅDATA_KVARTAL-'!$A$5:$DO$385,34,FALSE)&lt;&gt;0,VLOOKUP(CONCATENATE($EJ$6," ",EV$9),'-RÅDATA_KVARTAL-'!$A$5:$DO$385,34,FALSE),"")</f>
        <v/>
      </c>
      <c r="EW27" s="29"/>
      <c r="EX27" s="29" t="str">
        <f>IF(VLOOKUP(CONCATENATE($EJ$6," ",EX$9),'-RÅDATA_KVARTAL-'!$A$5:$DO$385,34,FALSE)&lt;&gt;0,VLOOKUP(CONCATENATE($EJ$6," ",EX$9),'-RÅDATA_KVARTAL-'!$A$5:$DO$385,34,FALSE),"")</f>
        <v/>
      </c>
      <c r="EY27" s="29"/>
      <c r="EZ27" s="29" t="str">
        <f>IF(VLOOKUP(CONCATENATE($EJ$6," ",EZ$9),'-RÅDATA_KVARTAL-'!$A$5:$DO$385,34,FALSE)&lt;&gt;0,VLOOKUP(CONCATENATE($EJ$6," ",EZ$9),'-RÅDATA_KVARTAL-'!$A$5:$DO$385,34,FALSE),"")</f>
        <v/>
      </c>
      <c r="FA27" s="29"/>
      <c r="FB27" s="29" t="str">
        <f>IF(VLOOKUP(CONCATENATE($EJ$6," ",FB$9),'-RÅDATA_KVARTAL-'!$A$5:$DO$385,34,FALSE)&lt;&gt;0,VLOOKUP(CONCATENATE($EJ$6," ",FB$9),'-RÅDATA_KVARTAL-'!$A$5:$DO$385,34,FALSE),"")</f>
        <v/>
      </c>
      <c r="FC27" s="29"/>
      <c r="FD27" s="29" t="str">
        <f>IF(VLOOKUP(CONCATENATE($EJ$6," ",FD$9),'-RÅDATA_KVARTAL-'!$A$5:$DO$385,34,FALSE)&lt;&gt;0,VLOOKUP(CONCATENATE($EJ$6," ",FD$9),'-RÅDATA_KVARTAL-'!$A$5:$DO$385,34,FALSE),"")</f>
        <v/>
      </c>
      <c r="FE27" s="29"/>
      <c r="FF27" s="29" t="str">
        <f>IF(VLOOKUP(CONCATENATE($EJ$6," ",FF$9),'-RÅDATA_KVARTAL-'!$A$5:$DO$385,34,FALSE)&lt;&gt;0,VLOOKUP(CONCATENATE($EJ$6," ",FF$9),'-RÅDATA_KVARTAL-'!$A$5:$DO$385,34,FALSE),"")</f>
        <v/>
      </c>
      <c r="FG27" s="29"/>
      <c r="FH27" s="29" t="str">
        <f>IF(VLOOKUP(CONCATENATE($EJ$6," ",FH$9),'-RÅDATA_KVARTAL-'!$A$5:$DO$385,34,FALSE)&lt;&gt;0,VLOOKUP(CONCATENATE($EJ$6," ",FH$9),'-RÅDATA_KVARTAL-'!$A$5:$DO$385,34,FALSE),"")</f>
        <v/>
      </c>
      <c r="FI27" s="93"/>
      <c r="FJ27" s="93"/>
      <c r="FK27" s="29" t="str">
        <f>IF(VLOOKUP(CONCATENATE($FK$6," ",FK$9),'-RÅDATA_KVARTAL-'!$A$5:$DO$385,34,FALSE)&lt;&gt;0,VLOOKUP(CONCATENATE($FK$6," ",FK$9),'-RÅDATA_KVARTAL-'!$A$5:$DO$385,34,FALSE),"")</f>
        <v/>
      </c>
      <c r="FL27" s="29"/>
      <c r="FM27" s="29" t="str">
        <f>IF(VLOOKUP(CONCATENATE($FK$6," ",FM$9),'-RÅDATA_KVARTAL-'!$A$5:$DO$385,34,FALSE)&lt;&gt;0,VLOOKUP(CONCATENATE($FK$6," ",FM$9),'-RÅDATA_KVARTAL-'!$A$5:$DO$385,34,FALSE),"")</f>
        <v/>
      </c>
      <c r="FN27" s="29"/>
      <c r="FO27" s="29" t="str">
        <f>IF(VLOOKUP(CONCATENATE($FK$6," ",FO$9),'-RÅDATA_KVARTAL-'!$A$5:$DO$385,34,FALSE)&lt;&gt;0,VLOOKUP(CONCATENATE($FK$6," ",FO$9),'-RÅDATA_KVARTAL-'!$A$5:$DO$385,34,FALSE),"")</f>
        <v/>
      </c>
      <c r="FP27" s="29"/>
      <c r="FQ27" s="29" t="str">
        <f>IF(VLOOKUP(CONCATENATE($FK$6," ",FQ$9),'-RÅDATA_KVARTAL-'!$A$5:$DO$385,34,FALSE)&lt;&gt;0,VLOOKUP(CONCATENATE($FK$6," ",FQ$9),'-RÅDATA_KVARTAL-'!$A$5:$DO$385,34,FALSE),"")</f>
        <v/>
      </c>
      <c r="FR27" s="29"/>
      <c r="FS27" s="29" t="str">
        <f>IF(VLOOKUP(CONCATENATE($FK$6," ",FS$9),'-RÅDATA_KVARTAL-'!$A$5:$DO$385,34,FALSE)&lt;&gt;0,VLOOKUP(CONCATENATE($FK$6," ",FS$9),'-RÅDATA_KVARTAL-'!$A$5:$DO$385,34,FALSE),"")</f>
        <v/>
      </c>
      <c r="FT27" s="29"/>
      <c r="FU27" s="29" t="str">
        <f>IF(VLOOKUP(CONCATENATE($FK$6," ",FU$9),'-RÅDATA_KVARTAL-'!$A$5:$DO$385,34,FALSE)&lt;&gt;0,VLOOKUP(CONCATENATE($FK$6," ",FU$9),'-RÅDATA_KVARTAL-'!$A$5:$DO$385,34,FALSE),"")</f>
        <v/>
      </c>
      <c r="FV27" s="29"/>
      <c r="FW27" s="29" t="str">
        <f>IF(VLOOKUP(CONCATENATE($FK$6," ",FW$9),'-RÅDATA_KVARTAL-'!$A$5:$DO$385,34,FALSE)&lt;&gt;0,VLOOKUP(CONCATENATE($FK$6," ",FW$9),'-RÅDATA_KVARTAL-'!$A$5:$DO$385,34,FALSE),"")</f>
        <v/>
      </c>
      <c r="FX27" s="29"/>
      <c r="FY27" s="29" t="str">
        <f>IF(VLOOKUP(CONCATENATE($FK$6," ",FY$9),'-RÅDATA_KVARTAL-'!$A$5:$DO$385,34,FALSE)&lt;&gt;0,VLOOKUP(CONCATENATE($FK$6," ",FY$9),'-RÅDATA_KVARTAL-'!$A$5:$DO$385,34,FALSE),"")</f>
        <v/>
      </c>
      <c r="FZ27" s="29"/>
      <c r="GA27" s="29" t="str">
        <f>IF(VLOOKUP(CONCATENATE($FK$6," ",GA$9),'-RÅDATA_KVARTAL-'!$A$5:$DO$385,34,FALSE)&lt;&gt;0,VLOOKUP(CONCATENATE($FK$6," ",GA$9),'-RÅDATA_KVARTAL-'!$A$5:$DO$385,34,FALSE),"")</f>
        <v/>
      </c>
      <c r="GB27" s="29"/>
      <c r="GC27" s="29" t="str">
        <f>IF(VLOOKUP(CONCATENATE($FK$6," ",GC$9),'-RÅDATA_KVARTAL-'!$A$5:$DO$385,34,FALSE)&lt;&gt;0,VLOOKUP(CONCATENATE($FK$6," ",GC$9),'-RÅDATA_KVARTAL-'!$A$5:$DO$385,34,FALSE),"")</f>
        <v/>
      </c>
      <c r="GD27" s="29"/>
      <c r="GE27" s="29" t="str">
        <f>IF(VLOOKUP(CONCATENATE($FK$6," ",GE$9),'-RÅDATA_KVARTAL-'!$A$5:$DO$385,34,FALSE)&lt;&gt;0,VLOOKUP(CONCATENATE($FK$6," ",GE$9),'-RÅDATA_KVARTAL-'!$A$5:$DO$385,34,FALSE),"")</f>
        <v/>
      </c>
      <c r="GF27" s="29"/>
      <c r="GG27" s="29" t="str">
        <f>IF(VLOOKUP(CONCATENATE($FK$6," ",GG$9),'-RÅDATA_KVARTAL-'!$A$5:$DO$385,34,FALSE)&lt;&gt;0,VLOOKUP(CONCATENATE($FK$6," ",GG$9),'-RÅDATA_KVARTAL-'!$A$5:$DO$385,34,FALSE),"")</f>
        <v/>
      </c>
      <c r="GH27" s="29"/>
      <c r="GI27" s="29" t="str">
        <f>IF(VLOOKUP(CONCATENATE($FK$6," ",GI$9),'-RÅDATA_KVARTAL-'!$A$5:$DO$385,34,FALSE)&lt;&gt;0,VLOOKUP(CONCATENATE($FK$6," ",GI$9),'-RÅDATA_KVARTAL-'!$A$5:$DO$385,34,FALSE),"")</f>
        <v/>
      </c>
      <c r="GJ27" s="93"/>
      <c r="GK27" s="93"/>
      <c r="GL27" s="29" t="str">
        <f>IF(VLOOKUP(CONCATENATE($GL$6," ",GL$9),'-RÅDATA_KVARTAL-'!$A$5:$DO$385,34,FALSE)&lt;&gt;0,VLOOKUP(CONCATENATE($GL$6," ",GL$9),'-RÅDATA_KVARTAL-'!$A$5:$DO$385,34,FALSE),"")</f>
        <v/>
      </c>
      <c r="GM27" s="29"/>
      <c r="GN27" s="29" t="str">
        <f>IF(VLOOKUP(CONCATENATE($GL$6," ",GN$9),'-RÅDATA_KVARTAL-'!$A$5:$DO$385,34,FALSE)&lt;&gt;0,VLOOKUP(CONCATENATE($GL$6," ",GN$9),'-RÅDATA_KVARTAL-'!$A$5:$DO$385,34,FALSE),"")</f>
        <v/>
      </c>
      <c r="GO27" s="29"/>
      <c r="GP27" s="29" t="str">
        <f>IF(VLOOKUP(CONCATENATE($GL$6," ",GP$9),'-RÅDATA_KVARTAL-'!$A$5:$DO$385,34,FALSE)&lt;&gt;0,VLOOKUP(CONCATENATE($GL$6," ",GP$9),'-RÅDATA_KVARTAL-'!$A$5:$DO$385,34,FALSE),"")</f>
        <v/>
      </c>
      <c r="GQ27" s="29"/>
      <c r="GR27" s="29" t="str">
        <f>IF(VLOOKUP(CONCATENATE($GL$6," ",GR$9),'-RÅDATA_KVARTAL-'!$A$5:$DO$385,34,FALSE)&lt;&gt;0,VLOOKUP(CONCATENATE($GL$6," ",GR$9),'-RÅDATA_KVARTAL-'!$A$5:$DO$385,34,FALSE),"")</f>
        <v/>
      </c>
      <c r="GS27" s="29"/>
      <c r="GT27" s="29" t="str">
        <f>IF(VLOOKUP(CONCATENATE($GL$6," ",GT$9),'-RÅDATA_KVARTAL-'!$A$5:$DO$385,34,FALSE)&lt;&gt;0,VLOOKUP(CONCATENATE($GL$6," ",GT$9),'-RÅDATA_KVARTAL-'!$A$5:$DO$385,34,FALSE),"")</f>
        <v/>
      </c>
      <c r="GU27" s="29"/>
      <c r="GV27" s="29" t="str">
        <f>IF(VLOOKUP(CONCATENATE($GL$6," ",GV$9),'-RÅDATA_KVARTAL-'!$A$5:$DO$385,34,FALSE)&lt;&gt;0,VLOOKUP(CONCATENATE($GL$6," ",GV$9),'-RÅDATA_KVARTAL-'!$A$5:$DO$385,34,FALSE),"")</f>
        <v/>
      </c>
      <c r="GW27" s="29"/>
      <c r="GX27" s="29" t="str">
        <f>IF(VLOOKUP(CONCATENATE($GL$6," ",GX$9),'-RÅDATA_KVARTAL-'!$A$5:$DO$385,34,FALSE)&lt;&gt;0,VLOOKUP(CONCATENATE($GL$6," ",GX$9),'-RÅDATA_KVARTAL-'!$A$5:$DO$385,34,FALSE),"")</f>
        <v/>
      </c>
      <c r="GY27" s="29"/>
      <c r="GZ27" s="29" t="str">
        <f>IF(VLOOKUP(CONCATENATE($GL$6," ",GZ$9),'-RÅDATA_KVARTAL-'!$A$5:$DO$385,34,FALSE)&lt;&gt;0,VLOOKUP(CONCATENATE($GL$6," ",GZ$9),'-RÅDATA_KVARTAL-'!$A$5:$DO$385,34,FALSE),"")</f>
        <v/>
      </c>
      <c r="HA27" s="29"/>
      <c r="HB27" s="29" t="str">
        <f>IF(VLOOKUP(CONCATENATE($GL$6," ",HB$9),'-RÅDATA_KVARTAL-'!$A$5:$DO$385,34,FALSE)&lt;&gt;0,VLOOKUP(CONCATENATE($GL$6," ",HB$9),'-RÅDATA_KVARTAL-'!$A$5:$DO$385,34,FALSE),"")</f>
        <v/>
      </c>
      <c r="HC27" s="29"/>
      <c r="HD27" s="29" t="str">
        <f>IF(VLOOKUP(CONCATENATE($GL$6," ",HD$9),'-RÅDATA_KVARTAL-'!$A$5:$DO$385,34,FALSE)&lt;&gt;0,VLOOKUP(CONCATENATE($GL$6," ",HD$9),'-RÅDATA_KVARTAL-'!$A$5:$DO$385,34,FALSE),"")</f>
        <v/>
      </c>
      <c r="HE27" s="29"/>
      <c r="HF27" s="29" t="str">
        <f>IF(VLOOKUP(CONCATENATE($GL$6," ",HF$9),'-RÅDATA_KVARTAL-'!$A$5:$DO$385,34,FALSE)&lt;&gt;0,VLOOKUP(CONCATENATE($GL$6," ",HF$9),'-RÅDATA_KVARTAL-'!$A$5:$DO$385,34,FALSE),"")</f>
        <v/>
      </c>
      <c r="HG27" s="29"/>
      <c r="HH27" s="29" t="str">
        <f>IF(VLOOKUP(CONCATENATE($GL$6," ",HH$9),'-RÅDATA_KVARTAL-'!$A$5:$DO$385,34,FALSE)&lt;&gt;0,VLOOKUP(CONCATENATE($GL$6," ",HH$9),'-RÅDATA_KVARTAL-'!$A$5:$DO$385,34,FALSE),"")</f>
        <v/>
      </c>
      <c r="HI27" s="29"/>
      <c r="HJ27" s="29" t="str">
        <f>IF(VLOOKUP(CONCATENATE($GL$6," ",HJ$9),'-RÅDATA_KVARTAL-'!$A$5:$DO$385,34,FALSE)&lt;&gt;0,VLOOKUP(CONCATENATE($GL$6," ",HJ$9),'-RÅDATA_KVARTAL-'!$A$5:$DO$385,34,FALSE),"")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",E$9),'-RÅDATA_KVARTAL-'!$A$5:$DO$385,38,FALSE)&gt;0,VLOOKUP(CONCATENATE($E$6," ",E$9),'-RÅDATA_KVARTAL-'!$A$5:$DO$385,38,FALSE),"")</f>
        <v>30032</v>
      </c>
      <c r="F29" s="37"/>
      <c r="G29" s="37">
        <f>IF(VLOOKUP(CONCATENATE($E$6," ",G$9),'-RÅDATA_KVARTAL-'!$A$5:$DO$385,38,FALSE)&gt;0,VLOOKUP(CONCATENATE($E$6," ",G$9),'-RÅDATA_KVARTAL-'!$A$5:$DO$385,38,FALSE),"")</f>
        <v>27347</v>
      </c>
      <c r="H29" s="37"/>
      <c r="I29" s="37">
        <f>IF(VLOOKUP(CONCATENATE($E$6," ",I$9),'-RÅDATA_KVARTAL-'!$A$5:$DO$385,38,FALSE)&gt;0,VLOOKUP(CONCATENATE($E$6," ",I$9),'-RÅDATA_KVARTAL-'!$A$5:$DO$385,38,FALSE),"")</f>
        <v>29059</v>
      </c>
      <c r="J29" s="37"/>
      <c r="K29" s="37">
        <f>IF(VLOOKUP(CONCATENATE($E$6," ",K$9),'-RÅDATA_KVARTAL-'!$A$5:$DO$385,38,FALSE)&gt;0,VLOOKUP(CONCATENATE($E$6," ",K$9),'-RÅDATA_KVARTAL-'!$A$5:$DO$385,38,FALSE),"")</f>
        <v>29028</v>
      </c>
      <c r="L29" s="37"/>
      <c r="M29" s="37">
        <f>IF(VLOOKUP(CONCATENATE($E$6," ",M$9),'-RÅDATA_KVARTAL-'!$A$5:$DO$385,38,FALSE)&gt;0,VLOOKUP(CONCATENATE($E$6," ",M$9),'-RÅDATA_KVARTAL-'!$A$5:$DO$385,38,FALSE),"")</f>
        <v>29400</v>
      </c>
      <c r="N29" s="37"/>
      <c r="O29" s="37">
        <f>IF(VLOOKUP(CONCATENATE($E$6," ",O$9),'-RÅDATA_KVARTAL-'!$A$5:$DO$385,38,FALSE)&gt;0,VLOOKUP(CONCATENATE($E$6," ",O$9),'-RÅDATA_KVARTAL-'!$A$5:$DO$385,38,FALSE),"")</f>
        <v>26962</v>
      </c>
      <c r="P29" s="37"/>
      <c r="Q29" s="37">
        <f>IF(VLOOKUP(CONCATENATE($E$6," ",Q$9),'-RÅDATA_KVARTAL-'!$A$5:$DO$385,38,FALSE)&gt;0,VLOOKUP(CONCATENATE($E$6," ",Q$9),'-RÅDATA_KVARTAL-'!$A$5:$DO$385,38,FALSE),"")</f>
        <v>24937</v>
      </c>
      <c r="R29" s="37"/>
      <c r="S29" s="37">
        <f>IF(VLOOKUP(CONCATENATE($E$6," ",S$9),'-RÅDATA_KVARTAL-'!$A$5:$DO$385,38,FALSE)&gt;0,VLOOKUP(CONCATENATE($E$6," ",S$9),'-RÅDATA_KVARTAL-'!$A$5:$DO$385,38,FALSE),"")</f>
        <v>28687</v>
      </c>
      <c r="T29" s="37"/>
      <c r="U29" s="37">
        <f>IF(VLOOKUP(CONCATENATE($E$6," ",U$9),'-RÅDATA_KVARTAL-'!$A$5:$DO$385,38,FALSE)&gt;0,VLOOKUP(CONCATENATE($E$6," ",U$9),'-RÅDATA_KVARTAL-'!$A$5:$DO$385,38,FALSE),"")</f>
        <v>28719</v>
      </c>
      <c r="V29" s="37"/>
      <c r="W29" s="37">
        <f>IF(VLOOKUP(CONCATENATE($E$6," ",W$9),'-RÅDATA_KVARTAL-'!$A$5:$DO$385,38,FALSE)&gt;0,VLOOKUP(CONCATENATE($E$6," ",W$9),'-RÅDATA_KVARTAL-'!$A$5:$DO$385,38,FALSE),"")</f>
        <v>30528</v>
      </c>
      <c r="X29" s="37"/>
      <c r="Y29" s="37">
        <f>IF(VLOOKUP(CONCATENATE($E$6," ",Y$9),'-RÅDATA_KVARTAL-'!$A$5:$DO$385,38,FALSE)&gt;0,VLOOKUP(CONCATENATE($E$6," ",Y$9),'-RÅDATA_KVARTAL-'!$A$5:$DO$385,38,FALSE),"")</f>
        <v>29270</v>
      </c>
      <c r="Z29" s="37"/>
      <c r="AA29" s="37">
        <f>IF(VLOOKUP(CONCATENATE($E$6," ",AA$9),'-RÅDATA_KVARTAL-'!$A$5:$DO$385,38,FALSE)&gt;0,VLOOKUP(CONCATENATE($E$6," ",AA$9),'-RÅDATA_KVARTAL-'!$A$5:$DO$385,38,FALSE),"")</f>
        <v>28579</v>
      </c>
      <c r="AB29" s="37"/>
      <c r="AC29" s="37">
        <f>IF(VLOOKUP(CONCATENATE($E$6," ",AC$9),'-RÅDATA_KVARTAL-'!$A$5:$DO$385,38,FALSE)&gt;0,VLOOKUP(CONCATENATE($E$6," ",AC$9),'-RÅDATA_KVARTAL-'!$A$5:$DO$385,38,FALSE),"")</f>
        <v>342548</v>
      </c>
      <c r="AD29" s="116"/>
      <c r="AE29" s="116"/>
      <c r="AF29" s="37">
        <f>IF(VLOOKUP(CONCATENATE($AF$6," ",AF$9),'-RÅDATA_KVARTAL-'!$A$5:$DO$385,38,FALSE)&gt;0,VLOOKUP(CONCATENATE($AF$6," ",AF$9),'-RÅDATA_KVARTAL-'!$A$5:$DO$385,38,FALSE),"")</f>
        <v>32703</v>
      </c>
      <c r="AG29" s="37"/>
      <c r="AH29" s="37">
        <f>IF(VLOOKUP(CONCATENATE($AF$6," ",AH$9),'-RÅDATA_KVARTAL-'!$A$5:$DO$385,38,FALSE)&gt;0,VLOOKUP(CONCATENATE($AF$6," ",AH$9),'-RÅDATA_KVARTAL-'!$A$5:$DO$385,38,FALSE),"")</f>
        <v>30056</v>
      </c>
      <c r="AI29" s="37"/>
      <c r="AJ29" s="37">
        <f>IF(VLOOKUP(CONCATENATE($AF$6," ",AJ$9),'-RÅDATA_KVARTAL-'!$A$5:$DO$385,38,FALSE)&gt;0,VLOOKUP(CONCATENATE($AF$6," ",AJ$9),'-RÅDATA_KVARTAL-'!$A$5:$DO$385,38,FALSE),"")</f>
        <v>32855</v>
      </c>
      <c r="AK29" s="37"/>
      <c r="AL29" s="37">
        <f>IF(VLOOKUP(CONCATENATE($AF$6," ",AL$9),'-RÅDATA_KVARTAL-'!$A$5:$DO$385,38,FALSE)&gt;0,VLOOKUP(CONCATENATE($AF$6," ",AL$9),'-RÅDATA_KVARTAL-'!$A$5:$DO$385,38,FALSE),"")</f>
        <v>31118</v>
      </c>
      <c r="AM29" s="37"/>
      <c r="AN29" s="37">
        <f>IF(VLOOKUP(CONCATENATE($AF$6," ",AN$9),'-RÅDATA_KVARTAL-'!$A$5:$DO$385,38,FALSE)&gt;0,VLOOKUP(CONCATENATE($AF$6," ",AN$9),'-RÅDATA_KVARTAL-'!$A$5:$DO$385,38,FALSE),"")</f>
        <v>31579</v>
      </c>
      <c r="AO29" s="37"/>
      <c r="AP29" s="37">
        <f>IF(VLOOKUP(CONCATENATE($AF$6," ",AP$9),'-RÅDATA_KVARTAL-'!$A$5:$DO$385,38,FALSE)&gt;0,VLOOKUP(CONCATENATE($AF$6," ",AP$9),'-RÅDATA_KVARTAL-'!$A$5:$DO$385,38,FALSE),"")</f>
        <v>27469</v>
      </c>
      <c r="AQ29" s="37"/>
      <c r="AR29" s="37">
        <f>IF(VLOOKUP(CONCATENATE($AF$6," ",AR$9),'-RÅDATA_KVARTAL-'!$A$5:$DO$385,38,FALSE)&gt;0,VLOOKUP(CONCATENATE($AF$6," ",AR$9),'-RÅDATA_KVARTAL-'!$A$5:$DO$385,38,FALSE),"")</f>
        <v>27705</v>
      </c>
      <c r="AS29" s="37"/>
      <c r="AT29" s="37">
        <f>IF(VLOOKUP(CONCATENATE($AF$6," ",AT$9),'-RÅDATA_KVARTAL-'!$A$5:$DO$385,38,FALSE)&gt;0,VLOOKUP(CONCATENATE($AF$6," ",AT$9),'-RÅDATA_KVARTAL-'!$A$5:$DO$385,38,FALSE),"")</f>
        <v>30203</v>
      </c>
      <c r="AU29" s="37"/>
      <c r="AV29" s="37">
        <f>IF(VLOOKUP(CONCATENATE($AF$6," ",AV$9),'-RÅDATA_KVARTAL-'!$A$5:$DO$385,38,FALSE)&gt;0,VLOOKUP(CONCATENATE($AF$6," ",AV$9),'-RÅDATA_KVARTAL-'!$A$5:$DO$385,38,FALSE),"")</f>
        <v>32568</v>
      </c>
      <c r="AW29" s="37"/>
      <c r="AX29" s="37">
        <f>IF(VLOOKUP(CONCATENATE($AF$6," ",AX$9),'-RÅDATA_KVARTAL-'!$A$5:$DO$385,38,FALSE)&gt;0,VLOOKUP(CONCATENATE($AF$6," ",AX$9),'-RÅDATA_KVARTAL-'!$A$5:$DO$385,38,FALSE),"")</f>
        <v>33833</v>
      </c>
      <c r="AY29" s="37"/>
      <c r="AZ29" s="37">
        <f>IF(VLOOKUP(CONCATENATE($AF$6," ",AZ$9),'-RÅDATA_KVARTAL-'!$A$5:$DO$385,38,FALSE)&gt;0,VLOOKUP(CONCATENATE($AF$6," ",AZ$9),'-RÅDATA_KVARTAL-'!$A$5:$DO$385,38,FALSE),"")</f>
        <v>31611</v>
      </c>
      <c r="BA29" s="37"/>
      <c r="BB29" s="37">
        <f>IF(VLOOKUP(CONCATENATE($AF$6," ",BB$9),'-RÅDATA_KVARTAL-'!$A$5:$DO$385,38,FALSE)&gt;0,VLOOKUP(CONCATENATE($AF$6," ",BB$9),'-RÅDATA_KVARTAL-'!$A$5:$DO$385,38,FALSE),"")</f>
        <v>31525</v>
      </c>
      <c r="BC29" s="37"/>
      <c r="BD29" s="37">
        <f>IF(VLOOKUP(CONCATENATE($AF$6," ",BD$9),'-RÅDATA_KVARTAL-'!$A$5:$DO$385,38,FALSE)&gt;0,VLOOKUP(CONCATENATE($AF$6," ",BD$9),'-RÅDATA_KVARTAL-'!$A$5:$DO$385,38,FALSE),"")</f>
        <v>373225</v>
      </c>
      <c r="BE29" s="116"/>
      <c r="BF29" s="116"/>
      <c r="BG29" s="37">
        <f>IF(VLOOKUP(CONCATENATE($BG$6," ",BG$9),'-RÅDATA_KVARTAL-'!$A$5:$DO$385,38,FALSE)&gt;0,VLOOKUP(CONCATENATE($BG$6," ",BG$9),'-RÅDATA_KVARTAL-'!$A$5:$DO$385,38,FALSE),"")</f>
        <v>32340</v>
      </c>
      <c r="BH29" s="37"/>
      <c r="BI29" s="37">
        <f>IF(VLOOKUP(CONCATENATE($BG$6," ",BI$9),'-RÅDATA_KVARTAL-'!$A$5:$DO$385,38,FALSE)&gt;0,VLOOKUP(CONCATENATE($BG$6," ",BI$9),'-RÅDATA_KVARTAL-'!$A$5:$DO$385,38,FALSE),"")</f>
        <v>30536</v>
      </c>
      <c r="BJ29" s="37"/>
      <c r="BK29" s="37">
        <f>IF(VLOOKUP(CONCATENATE($BG$6," ",BK$9),'-RÅDATA_KVARTAL-'!$A$5:$DO$385,38,FALSE)&gt;0,VLOOKUP(CONCATENATE($BG$6," ",BK$9),'-RÅDATA_KVARTAL-'!$A$5:$DO$385,38,FALSE),"")</f>
        <v>34244</v>
      </c>
      <c r="BL29" s="37"/>
      <c r="BM29" s="37">
        <f>IF(VLOOKUP(CONCATENATE($BG$6," ",BM$9),'-RÅDATA_KVARTAL-'!$A$5:$DO$385,38,FALSE)&gt;0,VLOOKUP(CONCATENATE($BG$6," ",BM$9),'-RÅDATA_KVARTAL-'!$A$5:$DO$385,38,FALSE),"")</f>
        <v>31196</v>
      </c>
      <c r="BN29" s="37"/>
      <c r="BO29" s="37">
        <f>IF(VLOOKUP(CONCATENATE($BG$6," ",BO$9),'-RÅDATA_KVARTAL-'!$A$5:$DO$385,38,FALSE)&gt;0,VLOOKUP(CONCATENATE($BG$6," ",BO$9),'-RÅDATA_KVARTAL-'!$A$5:$DO$385,38,FALSE),"")</f>
        <v>31719</v>
      </c>
      <c r="BP29" s="37"/>
      <c r="BQ29" s="37">
        <f>IF(VLOOKUP(CONCATENATE($BG$6," ",BQ$9),'-RÅDATA_KVARTAL-'!$A$5:$DO$385,38,FALSE)&gt;0,VLOOKUP(CONCATENATE($BG$6," ",BQ$9),'-RÅDATA_KVARTAL-'!$A$5:$DO$385,38,FALSE),"")</f>
        <v>32654</v>
      </c>
      <c r="BR29" s="37"/>
      <c r="BS29" s="37">
        <f>IF(VLOOKUP(CONCATENATE($BG$6," ",BS$9),'-RÅDATA_KVARTAL-'!$A$5:$DO$385,38,FALSE)&gt;0,VLOOKUP(CONCATENATE($BG$6," ",BS$9),'-RÅDATA_KVARTAL-'!$A$5:$DO$385,38,FALSE),"")</f>
        <v>29648</v>
      </c>
      <c r="BT29" s="37"/>
      <c r="BU29" s="37">
        <f>IF(VLOOKUP(CONCATENATE($BG$6," ",BU$9),'-RÅDATA_KVARTAL-'!$A$5:$DO$385,38,FALSE)&gt;0,VLOOKUP(CONCATENATE($BG$6," ",BU$9),'-RÅDATA_KVARTAL-'!$A$5:$DO$385,38,FALSE),"")</f>
        <v>31286</v>
      </c>
      <c r="BV29" s="37"/>
      <c r="BW29" s="37">
        <f>IF(VLOOKUP(CONCATENATE($BG$6," ",BW$9),'-RÅDATA_KVARTAL-'!$A$5:$DO$385,38,FALSE)&gt;0,VLOOKUP(CONCATENATE($BG$6," ",BW$9),'-RÅDATA_KVARTAL-'!$A$5:$DO$385,38,FALSE),"")</f>
        <v>33701</v>
      </c>
      <c r="BX29" s="37"/>
      <c r="BY29" s="37">
        <f>IF(VLOOKUP(CONCATENATE($BG$6," ",BY$9),'-RÅDATA_KVARTAL-'!$A$5:$DO$385,38,FALSE)&gt;0,VLOOKUP(CONCATENATE($BG$6," ",BY$9),'-RÅDATA_KVARTAL-'!$A$5:$DO$385,38,FALSE),"")</f>
        <v>34485</v>
      </c>
      <c r="BZ29" s="37"/>
      <c r="CA29" s="37">
        <f>IF(VLOOKUP(CONCATENATE($BG$6," ",CA$9),'-RÅDATA_KVARTAL-'!$A$5:$DO$385,38,FALSE)&gt;0,VLOOKUP(CONCATENATE($BG$6," ",CA$9),'-RÅDATA_KVARTAL-'!$A$5:$DO$385,38,FALSE),"")</f>
        <v>33324</v>
      </c>
      <c r="CB29" s="37"/>
      <c r="CC29" s="37">
        <f>IF(VLOOKUP(CONCATENATE($BG$6," ",CC$9),'-RÅDATA_KVARTAL-'!$A$5:$DO$385,38,FALSE)&gt;0,VLOOKUP(CONCATENATE($BG$6," ",CC$9),'-RÅDATA_KVARTAL-'!$A$5:$DO$385,38,FALSE),"")</f>
        <v>32952</v>
      </c>
      <c r="CD29" s="37"/>
      <c r="CE29" s="37">
        <f>IF(VLOOKUP(CONCATENATE($BG$6," ",CE$9),'-RÅDATA_KVARTAL-'!$A$5:$DO$385,38,FALSE)&gt;0,VLOOKUP(CONCATENATE($BG$6," ",CE$9),'-RÅDATA_KVARTAL-'!$A$5:$DO$385,38,FALSE),"")</f>
        <v>388085</v>
      </c>
      <c r="CF29" s="116"/>
      <c r="CG29" s="116"/>
      <c r="CH29" s="37">
        <f>IF(VLOOKUP(CONCATENATE($CH$6," ",CH$9),'-RÅDATA_KVARTAL-'!$A$5:$DO$385,38,FALSE)&gt;0,VLOOKUP(CONCATENATE($CH$6," ",CH$9),'-RÅDATA_KVARTAL-'!$A$5:$DO$385,38,FALSE),"")</f>
        <v>32698</v>
      </c>
      <c r="CI29" s="37"/>
      <c r="CJ29" s="37">
        <f>IF(VLOOKUP(CONCATENATE($CH$6," ",CJ$9),'-RÅDATA_KVARTAL-'!$A$5:$DO$385,38,FALSE)&gt;0,VLOOKUP(CONCATENATE($CH$6," ",CJ$9),'-RÅDATA_KVARTAL-'!$A$5:$DO$385,38,FALSE),"")</f>
        <v>33151</v>
      </c>
      <c r="CK29" s="37"/>
      <c r="CL29" s="37">
        <f>IF(VLOOKUP(CONCATENATE($CH$6," ",CL$9),'-RÅDATA_KVARTAL-'!$A$5:$DO$385,38,FALSE)&gt;0,VLOOKUP(CONCATENATE($CH$6," ",CL$9),'-RÅDATA_KVARTAL-'!$A$5:$DO$385,38,FALSE),"")</f>
        <v>34644</v>
      </c>
      <c r="CM29" s="37"/>
      <c r="CN29" s="37">
        <f>IF(VLOOKUP(CONCATENATE($CH$6," ",CN$9),'-RÅDATA_KVARTAL-'!$A$5:$DO$385,38,FALSE)&gt;0,VLOOKUP(CONCATENATE($CH$6," ",CN$9),'-RÅDATA_KVARTAL-'!$A$5:$DO$385,38,FALSE),"")</f>
        <v>34090</v>
      </c>
      <c r="CO29" s="37"/>
      <c r="CP29" s="37">
        <f>IF(VLOOKUP(CONCATENATE($CH$6," ",CP$9),'-RÅDATA_KVARTAL-'!$A$5:$DO$385,38,FALSE)&gt;0,VLOOKUP(CONCATENATE($CH$6," ",CP$9),'-RÅDATA_KVARTAL-'!$A$5:$DO$385,38,FALSE),"")</f>
        <v>34304</v>
      </c>
      <c r="CQ29" s="37"/>
      <c r="CR29" s="37">
        <f>IF(VLOOKUP(CONCATENATE($CH$6," ",CR$9),'-RÅDATA_KVARTAL-'!$A$5:$DO$385,38,FALSE)&gt;0,VLOOKUP(CONCATENATE($CH$6," ",CR$9),'-RÅDATA_KVARTAL-'!$A$5:$DO$385,38,FALSE),"")</f>
        <v>32563</v>
      </c>
      <c r="CS29" s="37"/>
      <c r="CT29" s="37">
        <f>IF(VLOOKUP(CONCATENATE($CH$6," ",CT$9),'-RÅDATA_KVARTAL-'!$A$5:$DO$385,38,FALSE)&gt;0,VLOOKUP(CONCATENATE($CH$6," ",CT$9),'-RÅDATA_KVARTAL-'!$A$5:$DO$385,38,FALSE),"")</f>
        <v>30391</v>
      </c>
      <c r="CU29" s="37"/>
      <c r="CV29" s="37">
        <f>IF(VLOOKUP(CONCATENATE($CH$6," ",CV$9),'-RÅDATA_KVARTAL-'!$A$5:$DO$385,38,FALSE)&gt;0,VLOOKUP(CONCATENATE($CH$6," ",CV$9),'-RÅDATA_KVARTAL-'!$A$5:$DO$385,38,FALSE),"")</f>
        <v>33504</v>
      </c>
      <c r="CW29" s="37"/>
      <c r="CX29" s="37">
        <f>IF(VLOOKUP(CONCATENATE($CH$6," ",CX$9),'-RÅDATA_KVARTAL-'!$A$5:$DO$385,38,FALSE)&gt;0,VLOOKUP(CONCATENATE($CH$6," ",CX$9),'-RÅDATA_KVARTAL-'!$A$5:$DO$385,38,FALSE),"")</f>
        <v>34191</v>
      </c>
      <c r="CY29" s="37"/>
      <c r="CZ29" s="37">
        <f>IF(VLOOKUP(CONCATENATE($CH$6," ",CZ$9),'-RÅDATA_KVARTAL-'!$A$5:$DO$385,38,FALSE)&gt;0,VLOOKUP(CONCATENATE($CH$6," ",CZ$9),'-RÅDATA_KVARTAL-'!$A$5:$DO$385,38,FALSE),"")</f>
        <v>33935</v>
      </c>
      <c r="DA29" s="37"/>
      <c r="DB29" s="37">
        <f>IF(VLOOKUP(CONCATENATE($CH$6," ",DB$9),'-RÅDATA_KVARTAL-'!$A$5:$DO$385,38,FALSE)&gt;0,VLOOKUP(CONCATENATE($CH$6," ",DB$9),'-RÅDATA_KVARTAL-'!$A$5:$DO$385,38,FALSE),"")</f>
        <v>32749</v>
      </c>
      <c r="DC29" s="37"/>
      <c r="DD29" s="37">
        <f>IF(VLOOKUP(CONCATENATE($CH$6," ",DD$9),'-RÅDATA_KVARTAL-'!$A$5:$DO$385,38,FALSE)&gt;0,VLOOKUP(CONCATENATE($CH$6," ",DD$9),'-RÅDATA_KVARTAL-'!$A$5:$DO$385,38,FALSE),"")</f>
        <v>33632</v>
      </c>
      <c r="DE29" s="37"/>
      <c r="DF29" s="37">
        <f>IF(VLOOKUP(CONCATENATE($CH$6," ",DF$9),'-RÅDATA_KVARTAL-'!$A$5:$DO$385,38,FALSE)&gt;0,VLOOKUP(CONCATENATE($CH$6," ",DF$9),'-RÅDATA_KVARTAL-'!$A$5:$DO$385,38,FALSE),"")</f>
        <v>399852</v>
      </c>
      <c r="DG29" s="116"/>
      <c r="DH29" s="116"/>
      <c r="DI29" s="37">
        <f>IF(VLOOKUP(CONCATENATE($DI$6," ",DI$9),'-RÅDATA_KVARTAL-'!$A$5:$DO$385,38,FALSE)&gt;0,VLOOKUP(CONCATENATE($DI$6," ",DI$9),'-RÅDATA_KVARTAL-'!$A$5:$DO$385,38,FALSE),"")</f>
        <v>35079</v>
      </c>
      <c r="DJ29" s="37"/>
      <c r="DK29" s="37">
        <f>IF(VLOOKUP(CONCATENATE($DI$6," ",DK$9),'-RÅDATA_KVARTAL-'!$A$5:$DO$385,38,FALSE)&gt;0,VLOOKUP(CONCATENATE($DI$6," ",DK$9),'-RÅDATA_KVARTAL-'!$A$5:$DO$385,38,FALSE),"")</f>
        <v>33220</v>
      </c>
      <c r="DL29" s="37"/>
      <c r="DM29" s="37">
        <f>IF(VLOOKUP(CONCATENATE($DI$6," ",DM$9),'-RÅDATA_KVARTAL-'!$A$5:$DO$385,38,FALSE)&gt;0,VLOOKUP(CONCATENATE($DI$6," ",DM$9),'-RÅDATA_KVARTAL-'!$A$5:$DO$385,38,FALSE),"")</f>
        <v>37233</v>
      </c>
      <c r="DN29" s="37"/>
      <c r="DO29" s="37">
        <f>IF(VLOOKUP(CONCATENATE($DI$6," ",DO$9),'-RÅDATA_KVARTAL-'!$A$5:$DO$385,38,FALSE)&gt;0,VLOOKUP(CONCATENATE($DI$6," ",DO$9),'-RÅDATA_KVARTAL-'!$A$5:$DO$385,38,FALSE),"")</f>
        <v>32907</v>
      </c>
      <c r="DP29" s="37"/>
      <c r="DQ29" s="37">
        <f>IF(VLOOKUP(CONCATENATE($DI$6," ",DQ$9),'-RÅDATA_KVARTAL-'!$A$5:$DO$385,38,FALSE)&gt;0,VLOOKUP(CONCATENATE($DI$6," ",DQ$9),'-RÅDATA_KVARTAL-'!$A$5:$DO$385,38,FALSE),"")</f>
        <v>35317</v>
      </c>
      <c r="DR29" s="37"/>
      <c r="DS29" s="37">
        <f>IF(VLOOKUP(CONCATENATE($DI$6," ",DS$9),'-RÅDATA_KVARTAL-'!$A$5:$DO$385,38,FALSE)&gt;0,VLOOKUP(CONCATENATE($DI$6," ",DS$9),'-RÅDATA_KVARTAL-'!$A$5:$DO$385,38,FALSE),"")</f>
        <v>33342</v>
      </c>
      <c r="DT29" s="37"/>
      <c r="DU29" s="37" t="str">
        <f>IF(VLOOKUP(CONCATENATE($DI$6," ",DU$9),'-RÅDATA_KVARTAL-'!$A$5:$DO$385,38,FALSE)&gt;0,VLOOKUP(CONCATENATE($DI$6," ",DU$9),'-RÅDATA_KVARTAL-'!$A$5:$DO$385,38,FALSE),"")</f>
        <v/>
      </c>
      <c r="DV29" s="37"/>
      <c r="DW29" s="37" t="str">
        <f>IF(VLOOKUP(CONCATENATE($DI$6," ",DW$9),'-RÅDATA_KVARTAL-'!$A$5:$DO$385,38,FALSE)&gt;0,VLOOKUP(CONCATENATE($DI$6," ",DW$9),'-RÅDATA_KVARTAL-'!$A$5:$DO$385,38,FALSE),"")</f>
        <v/>
      </c>
      <c r="DX29" s="37"/>
      <c r="DY29" s="37" t="str">
        <f>IF(VLOOKUP(CONCATENATE($DI$6," ",DY$9),'-RÅDATA_KVARTAL-'!$A$5:$DO$385,38,FALSE)&gt;0,VLOOKUP(CONCATENATE($DI$6," ",DY$9),'-RÅDATA_KVARTAL-'!$A$5:$DO$385,38,FALSE),"")</f>
        <v/>
      </c>
      <c r="DZ29" s="37"/>
      <c r="EA29" s="37" t="str">
        <f>IF(VLOOKUP(CONCATENATE($DI$6," ",EA$9),'-RÅDATA_KVARTAL-'!$A$5:$DO$385,38,FALSE)&gt;0,VLOOKUP(CONCATENATE($DI$6," ",EA$9),'-RÅDATA_KVARTAL-'!$A$5:$DO$385,38,FALSE),"")</f>
        <v/>
      </c>
      <c r="EB29" s="37"/>
      <c r="EC29" s="37" t="str">
        <f>IF(VLOOKUP(CONCATENATE($DI$6," ",EC$9),'-RÅDATA_KVARTAL-'!$A$5:$DO$385,38,FALSE)&gt;0,VLOOKUP(CONCATENATE($DI$6," ",EC$9),'-RÅDATA_KVARTAL-'!$A$5:$DO$385,38,FALSE),"")</f>
        <v/>
      </c>
      <c r="ED29" s="37"/>
      <c r="EE29" s="37" t="str">
        <f>IF(VLOOKUP(CONCATENATE($DI$6," ",EE$9),'-RÅDATA_KVARTAL-'!$A$5:$DO$385,38,FALSE)&gt;0,VLOOKUP(CONCATENATE($DI$6," ",EE$9),'-RÅDATA_KVARTAL-'!$A$5:$DO$385,38,FALSE),"")</f>
        <v/>
      </c>
      <c r="EF29" s="37"/>
      <c r="EG29" s="37">
        <f>IF(VLOOKUP(CONCATENATE($DI$6," ",EG$9),'-RÅDATA_KVARTAL-'!$A$5:$DO$385,38,FALSE)&gt;0,VLOOKUP(CONCATENATE($DI$6," ",EG$9),'-RÅDATA_KVARTAL-'!$A$5:$DO$385,38,FALSE),"")</f>
        <v>207098</v>
      </c>
      <c r="EH29" s="116"/>
      <c r="EI29" s="116"/>
      <c r="EJ29" s="37" t="str">
        <f>IF(VLOOKUP(CONCATENATE($EJ$6," ",EJ$9),'-RÅDATA_KVARTAL-'!$A$5:$DO$385,38,FALSE)&gt;0,VLOOKUP(CONCATENATE($EJ$6," ",EJ$9),'-RÅDATA_KVARTAL-'!$A$5:$DO$385,38,FALSE),"")</f>
        <v/>
      </c>
      <c r="EK29" s="37"/>
      <c r="EL29" s="37" t="str">
        <f>IF(VLOOKUP(CONCATENATE($EJ$6," ",EL$9),'-RÅDATA_KVARTAL-'!$A$5:$DO$385,38,FALSE)&gt;0,VLOOKUP(CONCATENATE($EJ$6," ",EL$9),'-RÅDATA_KVARTAL-'!$A$5:$DO$385,38,FALSE),"")</f>
        <v/>
      </c>
      <c r="EM29" s="37"/>
      <c r="EN29" s="37" t="str">
        <f>IF(VLOOKUP(CONCATENATE($EJ$6," ",EN$9),'-RÅDATA_KVARTAL-'!$A$5:$DO$385,38,FALSE)&gt;0,VLOOKUP(CONCATENATE($EJ$6," ",EN$9),'-RÅDATA_KVARTAL-'!$A$5:$DO$385,38,FALSE),"")</f>
        <v/>
      </c>
      <c r="EO29" s="37"/>
      <c r="EP29" s="37" t="str">
        <f>IF(VLOOKUP(CONCATENATE($EJ$6," ",EP$9),'-RÅDATA_KVARTAL-'!$A$5:$DO$385,38,FALSE)&gt;0,VLOOKUP(CONCATENATE($EJ$6," ",EP$9),'-RÅDATA_KVARTAL-'!$A$5:$DO$385,38,FALSE),"")</f>
        <v/>
      </c>
      <c r="EQ29" s="37"/>
      <c r="ER29" s="37" t="str">
        <f>IF(VLOOKUP(CONCATENATE($EJ$6," ",ER$9),'-RÅDATA_KVARTAL-'!$A$5:$DO$385,38,FALSE)&gt;0,VLOOKUP(CONCATENATE($EJ$6," ",ER$9),'-RÅDATA_KVARTAL-'!$A$5:$DO$385,38,FALSE),"")</f>
        <v/>
      </c>
      <c r="ES29" s="37"/>
      <c r="ET29" s="37" t="str">
        <f>IF(VLOOKUP(CONCATENATE($EJ$6," ",ET$9),'-RÅDATA_KVARTAL-'!$A$5:$DO$385,38,FALSE)&gt;0,VLOOKUP(CONCATENATE($EJ$6," ",ET$9),'-RÅDATA_KVARTAL-'!$A$5:$DO$385,38,FALSE),"")</f>
        <v/>
      </c>
      <c r="EU29" s="37"/>
      <c r="EV29" s="37" t="str">
        <f>IF(VLOOKUP(CONCATENATE($EJ$6," ",EV$9),'-RÅDATA_KVARTAL-'!$A$5:$DO$385,38,FALSE)&gt;0,VLOOKUP(CONCATENATE($EJ$6," ",EV$9),'-RÅDATA_KVARTAL-'!$A$5:$DO$385,38,FALSE),"")</f>
        <v/>
      </c>
      <c r="EW29" s="37"/>
      <c r="EX29" s="37" t="str">
        <f>IF(VLOOKUP(CONCATENATE($EJ$6," ",EX$9),'-RÅDATA_KVARTAL-'!$A$5:$DO$385,38,FALSE)&gt;0,VLOOKUP(CONCATENATE($EJ$6," ",EX$9),'-RÅDATA_KVARTAL-'!$A$5:$DO$385,38,FALSE),"")</f>
        <v/>
      </c>
      <c r="EY29" s="37"/>
      <c r="EZ29" s="37" t="str">
        <f>IF(VLOOKUP(CONCATENATE($EJ$6," ",EZ$9),'-RÅDATA_KVARTAL-'!$A$5:$DO$385,38,FALSE)&gt;0,VLOOKUP(CONCATENATE($EJ$6," ",EZ$9),'-RÅDATA_KVARTAL-'!$A$5:$DO$385,38,FALSE),"")</f>
        <v/>
      </c>
      <c r="FA29" s="37"/>
      <c r="FB29" s="37" t="str">
        <f>IF(VLOOKUP(CONCATENATE($EJ$6," ",FB$9),'-RÅDATA_KVARTAL-'!$A$5:$DO$385,38,FALSE)&gt;0,VLOOKUP(CONCATENATE($EJ$6," ",FB$9),'-RÅDATA_KVARTAL-'!$A$5:$DO$385,38,FALSE),"")</f>
        <v/>
      </c>
      <c r="FC29" s="37"/>
      <c r="FD29" s="37" t="str">
        <f>IF(VLOOKUP(CONCATENATE($EJ$6," ",FD$9),'-RÅDATA_KVARTAL-'!$A$5:$DO$385,38,FALSE)&gt;0,VLOOKUP(CONCATENATE($EJ$6," ",FD$9),'-RÅDATA_KVARTAL-'!$A$5:$DO$385,38,FALSE),"")</f>
        <v/>
      </c>
      <c r="FE29" s="37"/>
      <c r="FF29" s="37" t="str">
        <f>IF(VLOOKUP(CONCATENATE($EJ$6," ",FF$9),'-RÅDATA_KVARTAL-'!$A$5:$DO$385,38,FALSE)&gt;0,VLOOKUP(CONCATENATE($EJ$6," ",FF$9),'-RÅDATA_KVARTAL-'!$A$5:$DO$385,38,FALSE),"")</f>
        <v/>
      </c>
      <c r="FG29" s="37"/>
      <c r="FH29" s="37" t="str">
        <f>IF(VLOOKUP(CONCATENATE($EJ$6," ",FH$9),'-RÅDATA_KVARTAL-'!$A$5:$DO$385,38,FALSE)&gt;0,VLOOKUP(CONCATENATE($EJ$6," ",FH$9),'-RÅDATA_KVARTAL-'!$A$5:$DO$385,38,FALSE),"")</f>
        <v/>
      </c>
      <c r="FI29" s="116"/>
      <c r="FJ29" s="116"/>
      <c r="FK29" s="37" t="str">
        <f>IF(VLOOKUP(CONCATENATE($FK$6," ",FK$9),'-RÅDATA_KVARTAL-'!$A$5:$DO$385,38,FALSE)&gt;0,VLOOKUP(CONCATENATE($FK$6," ",FK$9),'-RÅDATA_KVARTAL-'!$A$5:$DO$385,38,FALSE),"")</f>
        <v/>
      </c>
      <c r="FL29" s="37"/>
      <c r="FM29" s="37" t="str">
        <f>IF(VLOOKUP(CONCATENATE($FK$6," ",FM$9),'-RÅDATA_KVARTAL-'!$A$5:$DO$385,38,FALSE)&gt;0,VLOOKUP(CONCATENATE($FK$6," ",FM$9),'-RÅDATA_KVARTAL-'!$A$5:$DO$385,38,FALSE),"")</f>
        <v/>
      </c>
      <c r="FN29" s="37"/>
      <c r="FO29" s="37" t="str">
        <f>IF(VLOOKUP(CONCATENATE($FK$6," ",FO$9),'-RÅDATA_KVARTAL-'!$A$5:$DO$385,38,FALSE)&gt;0,VLOOKUP(CONCATENATE($FK$6," ",FO$9),'-RÅDATA_KVARTAL-'!$A$5:$DO$385,38,FALSE),"")</f>
        <v/>
      </c>
      <c r="FP29" s="37"/>
      <c r="FQ29" s="37" t="str">
        <f>IF(VLOOKUP(CONCATENATE($FK$6," ",FQ$9),'-RÅDATA_KVARTAL-'!$A$5:$DO$385,38,FALSE)&gt;0,VLOOKUP(CONCATENATE($FK$6," ",FQ$9),'-RÅDATA_KVARTAL-'!$A$5:$DO$385,38,FALSE),"")</f>
        <v/>
      </c>
      <c r="FR29" s="37"/>
      <c r="FS29" s="37" t="str">
        <f>IF(VLOOKUP(CONCATENATE($FK$6," ",FS$9),'-RÅDATA_KVARTAL-'!$A$5:$DO$385,38,FALSE)&gt;0,VLOOKUP(CONCATENATE($FK$6," ",FS$9),'-RÅDATA_KVARTAL-'!$A$5:$DO$385,38,FALSE),"")</f>
        <v/>
      </c>
      <c r="FT29" s="37"/>
      <c r="FU29" s="37" t="str">
        <f>IF(VLOOKUP(CONCATENATE($FK$6," ",FU$9),'-RÅDATA_KVARTAL-'!$A$5:$DO$385,38,FALSE)&gt;0,VLOOKUP(CONCATENATE($FK$6," ",FU$9),'-RÅDATA_KVARTAL-'!$A$5:$DO$385,38,FALSE),"")</f>
        <v/>
      </c>
      <c r="FV29" s="37"/>
      <c r="FW29" s="37" t="str">
        <f>IF(VLOOKUP(CONCATENATE($FK$6," ",FW$9),'-RÅDATA_KVARTAL-'!$A$5:$DO$385,38,FALSE)&gt;0,VLOOKUP(CONCATENATE($FK$6," ",FW$9),'-RÅDATA_KVARTAL-'!$A$5:$DO$385,38,FALSE),"")</f>
        <v/>
      </c>
      <c r="FX29" s="37"/>
      <c r="FY29" s="37" t="str">
        <f>IF(VLOOKUP(CONCATENATE($FK$6," ",FY$9),'-RÅDATA_KVARTAL-'!$A$5:$DO$385,38,FALSE)&gt;0,VLOOKUP(CONCATENATE($FK$6," ",FY$9),'-RÅDATA_KVARTAL-'!$A$5:$DO$385,38,FALSE),"")</f>
        <v/>
      </c>
      <c r="FZ29" s="37"/>
      <c r="GA29" s="37" t="str">
        <f>IF(VLOOKUP(CONCATENATE($FK$6," ",GA$9),'-RÅDATA_KVARTAL-'!$A$5:$DO$385,38,FALSE)&gt;0,VLOOKUP(CONCATENATE($FK$6," ",GA$9),'-RÅDATA_KVARTAL-'!$A$5:$DO$385,38,FALSE),"")</f>
        <v/>
      </c>
      <c r="GB29" s="37"/>
      <c r="GC29" s="37" t="str">
        <f>IF(VLOOKUP(CONCATENATE($FK$6," ",GC$9),'-RÅDATA_KVARTAL-'!$A$5:$DO$385,38,FALSE)&gt;0,VLOOKUP(CONCATENATE($FK$6," ",GC$9),'-RÅDATA_KVARTAL-'!$A$5:$DO$385,38,FALSE),"")</f>
        <v/>
      </c>
      <c r="GD29" s="37"/>
      <c r="GE29" s="37" t="str">
        <f>IF(VLOOKUP(CONCATENATE($FK$6," ",GE$9),'-RÅDATA_KVARTAL-'!$A$5:$DO$385,38,FALSE)&gt;0,VLOOKUP(CONCATENATE($FK$6," ",GE$9),'-RÅDATA_KVARTAL-'!$A$5:$DO$385,38,FALSE),"")</f>
        <v/>
      </c>
      <c r="GF29" s="37"/>
      <c r="GG29" s="37" t="str">
        <f>IF(VLOOKUP(CONCATENATE($FK$6," ",GG$9),'-RÅDATA_KVARTAL-'!$A$5:$DO$385,38,FALSE)&gt;0,VLOOKUP(CONCATENATE($FK$6," ",GG$9),'-RÅDATA_KVARTAL-'!$A$5:$DO$385,38,FALSE),"")</f>
        <v/>
      </c>
      <c r="GH29" s="37"/>
      <c r="GI29" s="37" t="str">
        <f>IF(VLOOKUP(CONCATENATE($FK$6," ",GI$9),'-RÅDATA_KVARTAL-'!$A$5:$DO$385,38,FALSE)&gt;0,VLOOKUP(CONCATENATE($FK$6," ",GI$9),'-RÅDATA_KVARTAL-'!$A$5:$DO$385,38,FALSE),"")</f>
        <v/>
      </c>
      <c r="GJ29" s="116"/>
      <c r="GK29" s="116"/>
      <c r="GL29" s="37" t="str">
        <f>IF(VLOOKUP(CONCATENATE($GL$6," ",GL$9),'-RÅDATA_KVARTAL-'!$A$5:$DO$385,38,FALSE)&gt;0,VLOOKUP(CONCATENATE($GL$6," ",GL$9),'-RÅDATA_KVARTAL-'!$A$5:$DO$385,38,FALSE),"")</f>
        <v/>
      </c>
      <c r="GM29" s="37"/>
      <c r="GN29" s="37" t="str">
        <f>IF(VLOOKUP(CONCATENATE($GL$6," ",GN$9),'-RÅDATA_KVARTAL-'!$A$5:$DO$385,38,FALSE)&gt;0,VLOOKUP(CONCATENATE($GL$6," ",GN$9),'-RÅDATA_KVARTAL-'!$A$5:$DO$385,38,FALSE),"")</f>
        <v/>
      </c>
      <c r="GO29" s="37"/>
      <c r="GP29" s="37" t="str">
        <f>IF(VLOOKUP(CONCATENATE($GL$6," ",GP$9),'-RÅDATA_KVARTAL-'!$A$5:$DO$385,38,FALSE)&gt;0,VLOOKUP(CONCATENATE($GL$6," ",GP$9),'-RÅDATA_KVARTAL-'!$A$5:$DO$385,38,FALSE),"")</f>
        <v/>
      </c>
      <c r="GQ29" s="37"/>
      <c r="GR29" s="37" t="str">
        <f>IF(VLOOKUP(CONCATENATE($GL$6," ",GR$9),'-RÅDATA_KVARTAL-'!$A$5:$DO$385,38,FALSE)&gt;0,VLOOKUP(CONCATENATE($GL$6," ",GR$9),'-RÅDATA_KVARTAL-'!$A$5:$DO$385,38,FALSE),"")</f>
        <v/>
      </c>
      <c r="GS29" s="37"/>
      <c r="GT29" s="37" t="str">
        <f>IF(VLOOKUP(CONCATENATE($GL$6," ",GT$9),'-RÅDATA_KVARTAL-'!$A$5:$DO$385,38,FALSE)&gt;0,VLOOKUP(CONCATENATE($GL$6," ",GT$9),'-RÅDATA_KVARTAL-'!$A$5:$DO$385,38,FALSE),"")</f>
        <v/>
      </c>
      <c r="GU29" s="37"/>
      <c r="GV29" s="37" t="str">
        <f>IF(VLOOKUP(CONCATENATE($GL$6," ",GV$9),'-RÅDATA_KVARTAL-'!$A$5:$DO$385,38,FALSE)&gt;0,VLOOKUP(CONCATENATE($GL$6," ",GV$9),'-RÅDATA_KVARTAL-'!$A$5:$DO$385,38,FALSE),"")</f>
        <v/>
      </c>
      <c r="GW29" s="37"/>
      <c r="GX29" s="37" t="str">
        <f>IF(VLOOKUP(CONCATENATE($GL$6," ",GX$9),'-RÅDATA_KVARTAL-'!$A$5:$DO$385,38,FALSE)&gt;0,VLOOKUP(CONCATENATE($GL$6," ",GX$9),'-RÅDATA_KVARTAL-'!$A$5:$DO$385,38,FALSE),"")</f>
        <v/>
      </c>
      <c r="GY29" s="37"/>
      <c r="GZ29" s="37" t="str">
        <f>IF(VLOOKUP(CONCATENATE($GL$6," ",GZ$9),'-RÅDATA_KVARTAL-'!$A$5:$DO$385,38,FALSE)&gt;0,VLOOKUP(CONCATENATE($GL$6," ",GZ$9),'-RÅDATA_KVARTAL-'!$A$5:$DO$385,38,FALSE),"")</f>
        <v/>
      </c>
      <c r="HA29" s="37"/>
      <c r="HB29" s="37" t="str">
        <f>IF(VLOOKUP(CONCATENATE($GL$6," ",HB$9),'-RÅDATA_KVARTAL-'!$A$5:$DO$385,38,FALSE)&gt;0,VLOOKUP(CONCATENATE($GL$6," ",HB$9),'-RÅDATA_KVARTAL-'!$A$5:$DO$385,38,FALSE),"")</f>
        <v/>
      </c>
      <c r="HC29" s="37"/>
      <c r="HD29" s="37" t="str">
        <f>IF(VLOOKUP(CONCATENATE($GL$6," ",HD$9),'-RÅDATA_KVARTAL-'!$A$5:$DO$385,38,FALSE)&gt;0,VLOOKUP(CONCATENATE($GL$6," ",HD$9),'-RÅDATA_KVARTAL-'!$A$5:$DO$385,38,FALSE),"")</f>
        <v/>
      </c>
      <c r="HE29" s="37"/>
      <c r="HF29" s="37" t="str">
        <f>IF(VLOOKUP(CONCATENATE($GL$6," ",HF$9),'-RÅDATA_KVARTAL-'!$A$5:$DO$385,38,FALSE)&gt;0,VLOOKUP(CONCATENATE($GL$6," ",HF$9),'-RÅDATA_KVARTAL-'!$A$5:$DO$385,38,FALSE),"")</f>
        <v/>
      </c>
      <c r="HG29" s="37"/>
      <c r="HH29" s="37" t="str">
        <f>IF(VLOOKUP(CONCATENATE($GL$6," ",HH$9),'-RÅDATA_KVARTAL-'!$A$5:$DO$385,38,FALSE)&gt;0,VLOOKUP(CONCATENATE($GL$6," ",HH$9),'-RÅDATA_KVARTAL-'!$A$5:$DO$385,38,FALSE),"")</f>
        <v/>
      </c>
      <c r="HI29" s="37"/>
      <c r="HJ29" s="37" t="str">
        <f>IF(VLOOKUP(CONCATENATE($GL$6," ",HJ$9),'-RÅDATA_KVARTAL-'!$A$5:$DO$385,38,FALSE)&gt;0,VLOOKUP(CONCATENATE($GL$6," ",HJ$9),'-RÅDATA_KVARTAL-'!$A$5:$DO$385,38,FALSE),"")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509</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510</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4" t="s">
        <v>425</v>
      </c>
      <c r="C42" s="384"/>
      <c r="D42" s="384"/>
      <c r="E42" s="379">
        <v>2013</v>
      </c>
      <c r="F42" s="380"/>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74"/>
      <c r="AF42" s="379">
        <v>2014</v>
      </c>
      <c r="AG42" s="380"/>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74"/>
      <c r="BG42" s="379">
        <v>2015</v>
      </c>
      <c r="BH42" s="380"/>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74"/>
      <c r="CH42" s="379">
        <v>2016</v>
      </c>
      <c r="CI42" s="380"/>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74"/>
      <c r="DI42" s="379">
        <v>2017</v>
      </c>
      <c r="DJ42" s="380"/>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74"/>
      <c r="EJ42" s="379">
        <v>2018</v>
      </c>
      <c r="EK42" s="380"/>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74"/>
      <c r="FK42" s="379">
        <v>2019</v>
      </c>
      <c r="FL42" s="380"/>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74"/>
      <c r="GL42" s="379">
        <v>2020</v>
      </c>
      <c r="GM42" s="380"/>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384" t="s">
        <v>378</v>
      </c>
      <c r="HM42" s="384"/>
    </row>
    <row r="43" spans="1:224" ht="6" customHeight="1" x14ac:dyDescent="0.2">
      <c r="B43" s="343"/>
      <c r="C43" s="343"/>
      <c r="D43" s="343"/>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3"/>
      <c r="HM43" s="343"/>
    </row>
    <row r="44" spans="1:224" ht="6" customHeight="1" x14ac:dyDescent="0.2">
      <c r="B44" s="343"/>
      <c r="C44" s="343"/>
      <c r="D44" s="343"/>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3"/>
      <c r="HM44" s="343"/>
    </row>
    <row r="45" spans="1:224" ht="14.25" customHeight="1" x14ac:dyDescent="0.2">
      <c r="B45" s="343"/>
      <c r="C45" s="343"/>
      <c r="D45" s="343"/>
      <c r="E45" s="382" t="s">
        <v>123</v>
      </c>
      <c r="F45" s="383"/>
      <c r="G45" s="382" t="s">
        <v>124</v>
      </c>
      <c r="H45" s="383"/>
      <c r="I45" s="382" t="s">
        <v>125</v>
      </c>
      <c r="J45" s="383"/>
      <c r="K45" s="382" t="s">
        <v>126</v>
      </c>
      <c r="L45" s="383"/>
      <c r="M45" s="382" t="s">
        <v>35</v>
      </c>
      <c r="N45" s="383"/>
      <c r="O45" s="382" t="s">
        <v>127</v>
      </c>
      <c r="P45" s="383"/>
      <c r="Q45" s="382" t="s">
        <v>128</v>
      </c>
      <c r="R45" s="383"/>
      <c r="S45" s="382" t="s">
        <v>129</v>
      </c>
      <c r="T45" s="383"/>
      <c r="U45" s="382" t="s">
        <v>130</v>
      </c>
      <c r="V45" s="383"/>
      <c r="W45" s="382" t="s">
        <v>131</v>
      </c>
      <c r="X45" s="383"/>
      <c r="Y45" s="382" t="s">
        <v>132</v>
      </c>
      <c r="Z45" s="383"/>
      <c r="AA45" s="382" t="s">
        <v>133</v>
      </c>
      <c r="AB45" s="383"/>
      <c r="AC45" s="379" t="s">
        <v>1</v>
      </c>
      <c r="AD45" s="380"/>
      <c r="AE45" s="271"/>
      <c r="AF45" s="382" t="s">
        <v>123</v>
      </c>
      <c r="AG45" s="383"/>
      <c r="AH45" s="382" t="s">
        <v>124</v>
      </c>
      <c r="AI45" s="383"/>
      <c r="AJ45" s="382" t="s">
        <v>125</v>
      </c>
      <c r="AK45" s="383"/>
      <c r="AL45" s="382" t="s">
        <v>126</v>
      </c>
      <c r="AM45" s="383"/>
      <c r="AN45" s="382" t="s">
        <v>35</v>
      </c>
      <c r="AO45" s="383"/>
      <c r="AP45" s="382" t="s">
        <v>127</v>
      </c>
      <c r="AQ45" s="383"/>
      <c r="AR45" s="382" t="s">
        <v>128</v>
      </c>
      <c r="AS45" s="383"/>
      <c r="AT45" s="382" t="s">
        <v>129</v>
      </c>
      <c r="AU45" s="383"/>
      <c r="AV45" s="382" t="s">
        <v>130</v>
      </c>
      <c r="AW45" s="383"/>
      <c r="AX45" s="382" t="s">
        <v>131</v>
      </c>
      <c r="AY45" s="383"/>
      <c r="AZ45" s="382" t="s">
        <v>132</v>
      </c>
      <c r="BA45" s="383"/>
      <c r="BB45" s="382" t="s">
        <v>133</v>
      </c>
      <c r="BC45" s="383"/>
      <c r="BD45" s="379" t="s">
        <v>1</v>
      </c>
      <c r="BE45" s="380"/>
      <c r="BF45" s="284"/>
      <c r="BG45" s="382" t="s">
        <v>123</v>
      </c>
      <c r="BH45" s="383"/>
      <c r="BI45" s="382" t="s">
        <v>124</v>
      </c>
      <c r="BJ45" s="383"/>
      <c r="BK45" s="382" t="s">
        <v>125</v>
      </c>
      <c r="BL45" s="383"/>
      <c r="BM45" s="382" t="s">
        <v>126</v>
      </c>
      <c r="BN45" s="383"/>
      <c r="BO45" s="382" t="s">
        <v>35</v>
      </c>
      <c r="BP45" s="383"/>
      <c r="BQ45" s="382" t="s">
        <v>127</v>
      </c>
      <c r="BR45" s="383"/>
      <c r="BS45" s="382" t="s">
        <v>128</v>
      </c>
      <c r="BT45" s="383"/>
      <c r="BU45" s="382" t="s">
        <v>129</v>
      </c>
      <c r="BV45" s="383"/>
      <c r="BW45" s="382" t="s">
        <v>130</v>
      </c>
      <c r="BX45" s="383"/>
      <c r="BY45" s="382" t="s">
        <v>131</v>
      </c>
      <c r="BZ45" s="383"/>
      <c r="CA45" s="382" t="s">
        <v>132</v>
      </c>
      <c r="CB45" s="383"/>
      <c r="CC45" s="382" t="s">
        <v>133</v>
      </c>
      <c r="CD45" s="383"/>
      <c r="CE45" s="379" t="s">
        <v>1</v>
      </c>
      <c r="CF45" s="380"/>
      <c r="CG45" s="284"/>
      <c r="CH45" s="382" t="s">
        <v>123</v>
      </c>
      <c r="CI45" s="383"/>
      <c r="CJ45" s="382" t="s">
        <v>124</v>
      </c>
      <c r="CK45" s="383"/>
      <c r="CL45" s="382" t="s">
        <v>125</v>
      </c>
      <c r="CM45" s="383"/>
      <c r="CN45" s="382" t="s">
        <v>126</v>
      </c>
      <c r="CO45" s="383"/>
      <c r="CP45" s="382" t="s">
        <v>35</v>
      </c>
      <c r="CQ45" s="383"/>
      <c r="CR45" s="382" t="s">
        <v>127</v>
      </c>
      <c r="CS45" s="383"/>
      <c r="CT45" s="382" t="s">
        <v>128</v>
      </c>
      <c r="CU45" s="383"/>
      <c r="CV45" s="382" t="s">
        <v>129</v>
      </c>
      <c r="CW45" s="383"/>
      <c r="CX45" s="382" t="s">
        <v>130</v>
      </c>
      <c r="CY45" s="383"/>
      <c r="CZ45" s="382" t="s">
        <v>131</v>
      </c>
      <c r="DA45" s="383"/>
      <c r="DB45" s="382" t="s">
        <v>132</v>
      </c>
      <c r="DC45" s="383"/>
      <c r="DD45" s="382" t="s">
        <v>133</v>
      </c>
      <c r="DE45" s="383"/>
      <c r="DF45" s="379" t="s">
        <v>1</v>
      </c>
      <c r="DG45" s="379"/>
      <c r="DH45" s="316"/>
      <c r="DI45" s="382" t="s">
        <v>123</v>
      </c>
      <c r="DJ45" s="383"/>
      <c r="DK45" s="382" t="s">
        <v>124</v>
      </c>
      <c r="DL45" s="383"/>
      <c r="DM45" s="382" t="s">
        <v>125</v>
      </c>
      <c r="DN45" s="383"/>
      <c r="DO45" s="382" t="s">
        <v>126</v>
      </c>
      <c r="DP45" s="383"/>
      <c r="DQ45" s="382" t="s">
        <v>35</v>
      </c>
      <c r="DR45" s="383"/>
      <c r="DS45" s="382" t="s">
        <v>127</v>
      </c>
      <c r="DT45" s="383"/>
      <c r="DU45" s="382" t="s">
        <v>128</v>
      </c>
      <c r="DV45" s="383"/>
      <c r="DW45" s="382" t="s">
        <v>129</v>
      </c>
      <c r="DX45" s="383"/>
      <c r="DY45" s="382" t="s">
        <v>130</v>
      </c>
      <c r="DZ45" s="383"/>
      <c r="EA45" s="382" t="s">
        <v>131</v>
      </c>
      <c r="EB45" s="383"/>
      <c r="EC45" s="382" t="s">
        <v>132</v>
      </c>
      <c r="ED45" s="383"/>
      <c r="EE45" s="382" t="s">
        <v>133</v>
      </c>
      <c r="EF45" s="383"/>
      <c r="EG45" s="379" t="s">
        <v>1</v>
      </c>
      <c r="EH45" s="379"/>
      <c r="EI45" s="316"/>
      <c r="EJ45" s="382" t="s">
        <v>123</v>
      </c>
      <c r="EK45" s="383"/>
      <c r="EL45" s="382" t="s">
        <v>124</v>
      </c>
      <c r="EM45" s="383"/>
      <c r="EN45" s="382" t="s">
        <v>125</v>
      </c>
      <c r="EO45" s="383"/>
      <c r="EP45" s="382" t="s">
        <v>126</v>
      </c>
      <c r="EQ45" s="383"/>
      <c r="ER45" s="382" t="s">
        <v>35</v>
      </c>
      <c r="ES45" s="383"/>
      <c r="ET45" s="382" t="s">
        <v>127</v>
      </c>
      <c r="EU45" s="383"/>
      <c r="EV45" s="382" t="s">
        <v>128</v>
      </c>
      <c r="EW45" s="383"/>
      <c r="EX45" s="382" t="s">
        <v>129</v>
      </c>
      <c r="EY45" s="383"/>
      <c r="EZ45" s="382" t="s">
        <v>130</v>
      </c>
      <c r="FA45" s="383"/>
      <c r="FB45" s="382" t="s">
        <v>131</v>
      </c>
      <c r="FC45" s="383"/>
      <c r="FD45" s="382" t="s">
        <v>132</v>
      </c>
      <c r="FE45" s="383"/>
      <c r="FF45" s="382" t="s">
        <v>133</v>
      </c>
      <c r="FG45" s="383"/>
      <c r="FH45" s="379" t="s">
        <v>1</v>
      </c>
      <c r="FI45" s="379"/>
      <c r="FJ45" s="316"/>
      <c r="FK45" s="382" t="s">
        <v>123</v>
      </c>
      <c r="FL45" s="383"/>
      <c r="FM45" s="382" t="s">
        <v>124</v>
      </c>
      <c r="FN45" s="383"/>
      <c r="FO45" s="382" t="s">
        <v>125</v>
      </c>
      <c r="FP45" s="383"/>
      <c r="FQ45" s="382" t="s">
        <v>126</v>
      </c>
      <c r="FR45" s="383"/>
      <c r="FS45" s="382" t="s">
        <v>35</v>
      </c>
      <c r="FT45" s="383"/>
      <c r="FU45" s="382" t="s">
        <v>127</v>
      </c>
      <c r="FV45" s="383"/>
      <c r="FW45" s="382" t="s">
        <v>128</v>
      </c>
      <c r="FX45" s="383"/>
      <c r="FY45" s="382" t="s">
        <v>129</v>
      </c>
      <c r="FZ45" s="383"/>
      <c r="GA45" s="382" t="s">
        <v>130</v>
      </c>
      <c r="GB45" s="383"/>
      <c r="GC45" s="382" t="s">
        <v>131</v>
      </c>
      <c r="GD45" s="383"/>
      <c r="GE45" s="382" t="s">
        <v>132</v>
      </c>
      <c r="GF45" s="383"/>
      <c r="GG45" s="382" t="s">
        <v>133</v>
      </c>
      <c r="GH45" s="383"/>
      <c r="GI45" s="379" t="s">
        <v>1</v>
      </c>
      <c r="GJ45" s="379"/>
      <c r="GK45" s="316"/>
      <c r="GL45" s="382" t="s">
        <v>123</v>
      </c>
      <c r="GM45" s="383"/>
      <c r="GN45" s="382" t="s">
        <v>124</v>
      </c>
      <c r="GO45" s="383"/>
      <c r="GP45" s="382" t="s">
        <v>125</v>
      </c>
      <c r="GQ45" s="383"/>
      <c r="GR45" s="382" t="s">
        <v>126</v>
      </c>
      <c r="GS45" s="383"/>
      <c r="GT45" s="382" t="s">
        <v>35</v>
      </c>
      <c r="GU45" s="383"/>
      <c r="GV45" s="382" t="s">
        <v>127</v>
      </c>
      <c r="GW45" s="383"/>
      <c r="GX45" s="382" t="s">
        <v>128</v>
      </c>
      <c r="GY45" s="383"/>
      <c r="GZ45" s="382" t="s">
        <v>129</v>
      </c>
      <c r="HA45" s="383"/>
      <c r="HB45" s="382" t="s">
        <v>130</v>
      </c>
      <c r="HC45" s="383"/>
      <c r="HD45" s="382" t="s">
        <v>131</v>
      </c>
      <c r="HE45" s="383"/>
      <c r="HF45" s="382" t="s">
        <v>132</v>
      </c>
      <c r="HG45" s="383"/>
      <c r="HH45" s="382" t="s">
        <v>133</v>
      </c>
      <c r="HI45" s="383"/>
      <c r="HJ45" s="379" t="s">
        <v>1</v>
      </c>
      <c r="HK45" s="379"/>
      <c r="HL45" s="343" t="s">
        <v>42</v>
      </c>
      <c r="HM45" s="343"/>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375</v>
      </c>
      <c r="E48" s="37">
        <f>IF(VLOOKUP(CONCATENATE($E$6," ",E$9),'-RÅDATA_KVARTAL-'!$A$5:$DS$385,22,FALSE)&lt;&gt;0,VLOOKUP(CONCATENATE($E$6," ",E$9),'-RÅDATA_KVARTAL-'!$A$5:$DS$385,22,FALSE),"")</f>
        <v>30805</v>
      </c>
      <c r="F48" s="37"/>
      <c r="G48" s="37">
        <f>IF(VLOOKUP(CONCATENATE($E$6," ",G$9),'-RÅDATA_KVARTAL-'!$A$5:$DS$385,22,FALSE)&lt;&gt;0,VLOOKUP(CONCATENATE($E$6," ",G$9),'-RÅDATA_KVARTAL-'!$A$5:$DS$385,22,FALSE),"")</f>
        <v>27903</v>
      </c>
      <c r="H48" s="37"/>
      <c r="I48" s="37">
        <f>IF(VLOOKUP(CONCATENATE($E$6," ",I$9),'-RÅDATA_KVARTAL-'!$A$5:$DS$385,22,FALSE)&lt;&gt;0,VLOOKUP(CONCATENATE($E$6," ",I$9),'-RÅDATA_KVARTAL-'!$A$5:$DS$385,22,FALSE),"")</f>
        <v>29663</v>
      </c>
      <c r="J48" s="37"/>
      <c r="K48" s="37">
        <f>IF(VLOOKUP(CONCATENATE($E$6," ",K$9),'-RÅDATA_KVARTAL-'!$A$5:$DS$385,22,FALSE)&lt;&gt;0,VLOOKUP(CONCATENATE($E$6," ",K$9),'-RÅDATA_KVARTAL-'!$A$5:$DS$385,22,FALSE),"")</f>
        <v>29598</v>
      </c>
      <c r="L48" s="37"/>
      <c r="M48" s="37">
        <f>IF(VLOOKUP(CONCATENATE($E$6," ",M$9),'-RÅDATA_KVARTAL-'!$A$5:$DS$385,22,FALSE)&lt;&gt;0,VLOOKUP(CONCATENATE($E$6," ",M$9),'-RÅDATA_KVARTAL-'!$A$5:$DS$385,22,FALSE),"")</f>
        <v>30038</v>
      </c>
      <c r="N48" s="37"/>
      <c r="O48" s="37">
        <f>IF(VLOOKUP(CONCATENATE($E$6," ",O$9),'-RÅDATA_KVARTAL-'!$A$5:$DS$385,22,FALSE)&lt;&gt;0,VLOOKUP(CONCATENATE($E$6," ",O$9),'-RÅDATA_KVARTAL-'!$A$5:$DS$385,22,FALSE),"")</f>
        <v>27369</v>
      </c>
      <c r="P48" s="37"/>
      <c r="Q48" s="37">
        <f>IF(VLOOKUP(CONCATENATE($E$6," ",Q$9),'-RÅDATA_KVARTAL-'!$A$5:$DS$385,22,FALSE)&lt;&gt;0,VLOOKUP(CONCATENATE($E$6," ",Q$9),'-RÅDATA_KVARTAL-'!$A$5:$DS$385,22,FALSE),"")</f>
        <v>25588</v>
      </c>
      <c r="R48" s="37"/>
      <c r="S48" s="37">
        <f>IF(VLOOKUP(CONCATENATE($E$6," ",S$9),'-RÅDATA_KVARTAL-'!$A$5:$DS$385,22,FALSE)&lt;&gt;0,VLOOKUP(CONCATENATE($E$6," ",S$9),'-RÅDATA_KVARTAL-'!$A$5:$DS$385,22,FALSE),"")</f>
        <v>29020</v>
      </c>
      <c r="T48" s="37"/>
      <c r="U48" s="37">
        <f>IF(VLOOKUP(CONCATENATE($E$6," ",U$9),'-RÅDATA_KVARTAL-'!$A$5:$DS$385,22,FALSE)&lt;&gt;0,VLOOKUP(CONCATENATE($E$6," ",U$9),'-RÅDATA_KVARTAL-'!$A$5:$DS$385,22,FALSE),"")</f>
        <v>29041</v>
      </c>
      <c r="V48" s="37"/>
      <c r="W48" s="37">
        <f>IF(VLOOKUP(CONCATENATE($E$6," ",W$9),'-RÅDATA_KVARTAL-'!$A$5:$DS$385,22,FALSE)&lt;&gt;0,VLOOKUP(CONCATENATE($E$6," ",W$9),'-RÅDATA_KVARTAL-'!$A$5:$DS$385,22,FALSE),"")</f>
        <v>31205</v>
      </c>
      <c r="X48" s="37"/>
      <c r="Y48" s="37">
        <f>IF(VLOOKUP(CONCATENATE($E$6," ",Y$9),'-RÅDATA_KVARTAL-'!$A$5:$DS$385,22,FALSE)&lt;&gt;0,VLOOKUP(CONCATENATE($E$6," ",Y$9),'-RÅDATA_KVARTAL-'!$A$5:$DS$385,22,FALSE),"")</f>
        <v>29695</v>
      </c>
      <c r="Z48" s="37"/>
      <c r="AA48" s="37">
        <f>IF(VLOOKUP(CONCATENATE($E$6," ",AA$9),'-RÅDATA_KVARTAL-'!$A$5:$DS$385,22,FALSE)&lt;&gt;0,VLOOKUP(CONCATENATE($E$6," ",AA$9),'-RÅDATA_KVARTAL-'!$A$5:$DS$385,22,FALSE),"")</f>
        <v>29406</v>
      </c>
      <c r="AB48" s="37"/>
      <c r="AC48" s="37">
        <f>IF(VLOOKUP(CONCATENATE($E$6," ",AC$9),'-RÅDATA_KVARTAL-'!$A$5:$DS$385,22,FALSE)&lt;&gt;0,VLOOKUP(CONCATENATE($E$6," ",AC$9),'-RÅDATA_KVARTAL-'!$A$5:$DS$385,22,FALSE),"")</f>
        <v>349331</v>
      </c>
      <c r="AD48" s="93"/>
      <c r="AE48" s="93"/>
      <c r="AF48" s="37">
        <f>IF(VLOOKUP(CONCATENATE($AF$6," ",AF$9),'-RÅDATA_KVARTAL-'!$A$5:$DS$385,22,FALSE)&lt;&gt;0,VLOOKUP(CONCATENATE($AF$6," ",AF$9),'-RÅDATA_KVARTAL-'!$A$5:$DS$385,22,FALSE),"")</f>
        <v>33303</v>
      </c>
      <c r="AG48" s="37"/>
      <c r="AH48" s="37">
        <f>IF(VLOOKUP(CONCATENATE($AF$6," ",AH$9),'-RÅDATA_KVARTAL-'!$A$5:$DS$385,22,FALSE)&lt;&gt;0,VLOOKUP(CONCATENATE($AF$6," ",AH$9),'-RÅDATA_KVARTAL-'!$A$5:$DS$385,22,FALSE),"")</f>
        <v>30537</v>
      </c>
      <c r="AI48" s="37"/>
      <c r="AJ48" s="37">
        <f>IF(VLOOKUP(CONCATENATE($AF$6," ",AJ$9),'-RÅDATA_KVARTAL-'!$A$5:$DS$385,22,FALSE)&lt;&gt;0,VLOOKUP(CONCATENATE($AF$6," ",AJ$9),'-RÅDATA_KVARTAL-'!$A$5:$DS$385,22,FALSE),"")</f>
        <v>33091</v>
      </c>
      <c r="AK48" s="37"/>
      <c r="AL48" s="37">
        <f>IF(VLOOKUP(CONCATENATE($AF$6," ",AL$9),'-RÅDATA_KVARTAL-'!$A$5:$DS$385,22,FALSE)&lt;&gt;0,VLOOKUP(CONCATENATE($AF$6," ",AL$9),'-RÅDATA_KVARTAL-'!$A$5:$DS$385,22,FALSE),"")</f>
        <v>31466</v>
      </c>
      <c r="AM48" s="37"/>
      <c r="AN48" s="37">
        <f>IF(VLOOKUP(CONCATENATE($AF$6," ",AN$9),'-RÅDATA_KVARTAL-'!$A$5:$DS$385,22,FALSE)&lt;&gt;0,VLOOKUP(CONCATENATE($AF$6," ",AN$9),'-RÅDATA_KVARTAL-'!$A$5:$DS$385,22,FALSE),"")</f>
        <v>31939</v>
      </c>
      <c r="AO48" s="37"/>
      <c r="AP48" s="37">
        <f>IF(VLOOKUP(CONCATENATE($AF$6," ",AP$9),'-RÅDATA_KVARTAL-'!$A$5:$DS$385,22,FALSE)&lt;&gt;0,VLOOKUP(CONCATENATE($AF$6," ",AP$9),'-RÅDATA_KVARTAL-'!$A$5:$DS$385,22,FALSE),"")</f>
        <v>29541</v>
      </c>
      <c r="AQ48" s="37"/>
      <c r="AR48" s="37">
        <f>IF(VLOOKUP(CONCATENATE($AF$6," ",AR$9),'-RÅDATA_KVARTAL-'!$A$5:$DS$385,22,FALSE)&lt;&gt;0,VLOOKUP(CONCATENATE($AF$6," ",AR$9),'-RÅDATA_KVARTAL-'!$A$5:$DS$385,22,FALSE),"")</f>
        <v>28445</v>
      </c>
      <c r="AS48" s="37"/>
      <c r="AT48" s="37">
        <f>IF(VLOOKUP(CONCATENATE($AF$6," ",AT$9),'-RÅDATA_KVARTAL-'!$A$5:$DS$385,22,FALSE)&lt;&gt;0,VLOOKUP(CONCATENATE($AF$6," ",AT$9),'-RÅDATA_KVARTAL-'!$A$5:$DS$385,22,FALSE),"")</f>
        <v>30974</v>
      </c>
      <c r="AU48" s="37"/>
      <c r="AV48" s="37">
        <f>IF(VLOOKUP(CONCATENATE($AF$6," ",AV$9),'-RÅDATA_KVARTAL-'!$A$5:$DS$385,22,FALSE)&lt;&gt;0,VLOOKUP(CONCATENATE($AF$6," ",AV$9),'-RÅDATA_KVARTAL-'!$A$5:$DS$385,22,FALSE),"")</f>
        <v>33055</v>
      </c>
      <c r="AW48" s="37"/>
      <c r="AX48" s="37">
        <f>IF(VLOOKUP(CONCATENATE($AF$6," ",AX$9),'-RÅDATA_KVARTAL-'!$A$5:$DS$385,22,FALSE)&lt;&gt;0,VLOOKUP(CONCATENATE($AF$6," ",AX$9),'-RÅDATA_KVARTAL-'!$A$5:$DS$385,22,FALSE),"")</f>
        <v>34224</v>
      </c>
      <c r="AY48" s="37"/>
      <c r="AZ48" s="37">
        <f>IF(VLOOKUP(CONCATENATE($AF$6," ",AZ$9),'-RÅDATA_KVARTAL-'!$A$5:$DS$385,22,FALSE)&lt;&gt;0,VLOOKUP(CONCATENATE($AF$6," ",AZ$9),'-RÅDATA_KVARTAL-'!$A$5:$DS$385,22,FALSE),"")</f>
        <v>31938</v>
      </c>
      <c r="BA48" s="37"/>
      <c r="BB48" s="37">
        <f>IF(VLOOKUP(CONCATENATE($AF$6," ",BB$9),'-RÅDATA_KVARTAL-'!$A$5:$DS$385,22,FALSE)&lt;&gt;0,VLOOKUP(CONCATENATE($AF$6," ",BB$9),'-RÅDATA_KVARTAL-'!$A$5:$DS$385,22,FALSE),"")</f>
        <v>31832</v>
      </c>
      <c r="BC48" s="37"/>
      <c r="BD48" s="37">
        <f>IF(VLOOKUP(CONCATENATE($AF$6," ",BD$9),'-RÅDATA_KVARTAL-'!$A$5:$DS$385,22,FALSE)&lt;&gt;0,VLOOKUP(CONCATENATE($AF$6," ",BD$9),'-RÅDATA_KVARTAL-'!$A$5:$DS$385,22,FALSE),"")</f>
        <v>380345</v>
      </c>
      <c r="BE48" s="93"/>
      <c r="BF48" s="93"/>
      <c r="BG48" s="37">
        <f>IF(VLOOKUP(CONCATENATE($BG$6," ",BG$9),'-RÅDATA_KVARTAL-'!$A$5:$DS$385,22,FALSE)&lt;&gt;0,VLOOKUP(CONCATENATE($BG$6," ",BG$9),'-RÅDATA_KVARTAL-'!$A$5:$DS$385,22,FALSE),"")</f>
        <v>33064</v>
      </c>
      <c r="BH48" s="37"/>
      <c r="BI48" s="37">
        <f>IF(VLOOKUP(CONCATENATE($BG$6," ",BI$9),'-RÅDATA_KVARTAL-'!$A$5:$DS$385,22,FALSE)&lt;&gt;0,VLOOKUP(CONCATENATE($BG$6," ",BI$9),'-RÅDATA_KVARTAL-'!$A$5:$DS$385,22,FALSE),"")</f>
        <v>31206</v>
      </c>
      <c r="BJ48" s="37"/>
      <c r="BK48" s="37">
        <f>IF(VLOOKUP(CONCATENATE($BG$6," ",BK$9),'-RÅDATA_KVARTAL-'!$A$5:$DS$385,22,FALSE)&lt;&gt;0,VLOOKUP(CONCATENATE($BG$6," ",BK$9),'-RÅDATA_KVARTAL-'!$A$5:$DS$385,22,FALSE),"")</f>
        <v>34512</v>
      </c>
      <c r="BL48" s="37"/>
      <c r="BM48" s="37">
        <f>IF(VLOOKUP(CONCATENATE($BG$6," ",BM$9),'-RÅDATA_KVARTAL-'!$A$5:$DS$385,22,FALSE)&lt;&gt;0,VLOOKUP(CONCATENATE($BG$6," ",BM$9),'-RÅDATA_KVARTAL-'!$A$5:$DS$385,22,FALSE),"")</f>
        <v>31860</v>
      </c>
      <c r="BN48" s="37"/>
      <c r="BO48" s="37">
        <f>IF(VLOOKUP(CONCATENATE($BG$6," ",BO$9),'-RÅDATA_KVARTAL-'!$A$5:$DS$385,22,FALSE)&lt;&gt;0,VLOOKUP(CONCATENATE($BG$6," ",BO$9),'-RÅDATA_KVARTAL-'!$A$5:$DS$385,22,FALSE),"")</f>
        <v>32029</v>
      </c>
      <c r="BP48" s="37"/>
      <c r="BQ48" s="37">
        <f>IF(VLOOKUP(CONCATENATE($BG$6," ",BQ$9),'-RÅDATA_KVARTAL-'!$A$5:$DS$385,22,FALSE)&lt;&gt;0,VLOOKUP(CONCATENATE($BG$6," ",BQ$9),'-RÅDATA_KVARTAL-'!$A$5:$DS$385,22,FALSE),"")</f>
        <v>33216</v>
      </c>
      <c r="BR48" s="37"/>
      <c r="BS48" s="37">
        <f>IF(VLOOKUP(CONCATENATE($BG$6," ",BS$9),'-RÅDATA_KVARTAL-'!$A$5:$DS$385,22,FALSE)&lt;&gt;0,VLOOKUP(CONCATENATE($BG$6," ",BS$9),'-RÅDATA_KVARTAL-'!$A$5:$DS$385,22,FALSE),"")</f>
        <v>30190</v>
      </c>
      <c r="BT48" s="37"/>
      <c r="BU48" s="37">
        <f>IF(VLOOKUP(CONCATENATE($BG$6," ",BU$9),'-RÅDATA_KVARTAL-'!$A$5:$DS$385,22,FALSE)&lt;&gt;0,VLOOKUP(CONCATENATE($BG$6," ",BU$9),'-RÅDATA_KVARTAL-'!$A$5:$DS$385,22,FALSE),"")</f>
        <v>31761</v>
      </c>
      <c r="BV48" s="37"/>
      <c r="BW48" s="37">
        <f>IF(VLOOKUP(CONCATENATE($BG$6," ",BW$9),'-RÅDATA_KVARTAL-'!$A$5:$DS$385,22,FALSE)&lt;&gt;0,VLOOKUP(CONCATENATE($BG$6," ",BW$9),'-RÅDATA_KVARTAL-'!$A$5:$DS$385,22,FALSE),"")</f>
        <v>34092</v>
      </c>
      <c r="BX48" s="37"/>
      <c r="BY48" s="37">
        <f>IF(VLOOKUP(CONCATENATE($BG$6," ",BY$9),'-RÅDATA_KVARTAL-'!$A$5:$DS$385,22,FALSE)&lt;&gt;0,VLOOKUP(CONCATENATE($BG$6," ",BY$9),'-RÅDATA_KVARTAL-'!$A$5:$DS$385,22,FALSE),"")</f>
        <v>35156</v>
      </c>
      <c r="BZ48" s="37"/>
      <c r="CA48" s="37">
        <f>IF(VLOOKUP(CONCATENATE($BG$6," ",CA$9),'-RÅDATA_KVARTAL-'!$A$5:$DS$385,22,FALSE)&lt;&gt;0,VLOOKUP(CONCATENATE($BG$6," ",CA$9),'-RÅDATA_KVARTAL-'!$A$5:$DS$385,22,FALSE),"")</f>
        <v>33924</v>
      </c>
      <c r="CB48" s="37"/>
      <c r="CC48" s="37">
        <f>IF(VLOOKUP(CONCATENATE($BG$6," ",CC$9),'-RÅDATA_KVARTAL-'!$A$5:$DS$385,22,FALSE)&lt;&gt;0,VLOOKUP(CONCATENATE($BG$6," ",CC$9),'-RÅDATA_KVARTAL-'!$A$5:$DS$385,22,FALSE),"")</f>
        <v>34165</v>
      </c>
      <c r="CD48" s="37"/>
      <c r="CE48" s="37">
        <f>IF(VLOOKUP(CONCATENATE($BG$6," ",CE$9),'-RÅDATA_KVARTAL-'!$A$5:$DS$385,22,FALSE)&lt;&gt;0,VLOOKUP(CONCATENATE($BG$6," ",CE$9),'-RÅDATA_KVARTAL-'!$A$5:$DS$385,22,FALSE),"")</f>
        <v>395175</v>
      </c>
      <c r="CF48" s="93"/>
      <c r="CG48" s="93"/>
      <c r="CH48" s="37">
        <f>IF(VLOOKUP(CONCATENATE($CH$6," ",CH$9),'-RÅDATA_KVARTAL-'!$A$5:$DS$385,22,FALSE)&lt;&gt;0,VLOOKUP(CONCATENATE($CH$6," ",CH$9),'-RÅDATA_KVARTAL-'!$A$5:$DS$385,22,FALSE),"")</f>
        <v>34033</v>
      </c>
      <c r="CI48" s="37"/>
      <c r="CJ48" s="37">
        <f>IF(VLOOKUP(CONCATENATE($CH$6," ",CJ$9),'-RÅDATA_KVARTAL-'!$A$5:$DS$385,22,FALSE)&lt;&gt;0,VLOOKUP(CONCATENATE($CH$6," ",CJ$9),'-RÅDATA_KVARTAL-'!$A$5:$DS$385,22,FALSE),"")</f>
        <v>33725</v>
      </c>
      <c r="CK48" s="37"/>
      <c r="CL48" s="37">
        <f>IF(VLOOKUP(CONCATENATE($CH$6," ",CL$9),'-RÅDATA_KVARTAL-'!$A$5:$DS$385,22,FALSE)&lt;&gt;0,VLOOKUP(CONCATENATE($CH$6," ",CL$9),'-RÅDATA_KVARTAL-'!$A$5:$DS$385,22,FALSE),"")</f>
        <v>35104</v>
      </c>
      <c r="CM48" s="37"/>
      <c r="CN48" s="37">
        <f>IF(VLOOKUP(CONCATENATE($CH$6," ",CN$9),'-RÅDATA_KVARTAL-'!$A$5:$DS$385,22,FALSE)&lt;&gt;0,VLOOKUP(CONCATENATE($CH$6," ",CN$9),'-RÅDATA_KVARTAL-'!$A$5:$DS$385,22,FALSE),"")</f>
        <v>34415</v>
      </c>
      <c r="CO48" s="37"/>
      <c r="CP48" s="37">
        <f>IF(VLOOKUP(CONCATENATE($CH$6," ",CP$9),'-RÅDATA_KVARTAL-'!$A$5:$DS$385,22,FALSE)&lt;&gt;0,VLOOKUP(CONCATENATE($CH$6," ",CP$9),'-RÅDATA_KVARTAL-'!$A$5:$DS$385,22,FALSE),"")</f>
        <v>34753</v>
      </c>
      <c r="CQ48" s="37"/>
      <c r="CR48" s="37">
        <f>IF(VLOOKUP(CONCATENATE($CH$6," ",CR$9),'-RÅDATA_KVARTAL-'!$A$5:$DS$385,22,FALSE)&lt;&gt;0,VLOOKUP(CONCATENATE($CH$6," ",CR$9),'-RÅDATA_KVARTAL-'!$A$5:$DS$385,22,FALSE),"")</f>
        <v>33165</v>
      </c>
      <c r="CS48" s="37"/>
      <c r="CT48" s="37">
        <f>IF(VLOOKUP(CONCATENATE($CH$6," ",CT$9),'-RÅDATA_KVARTAL-'!$A$5:$DS$385,22,FALSE)&lt;&gt;0,VLOOKUP(CONCATENATE($CH$6," ",CT$9),'-RÅDATA_KVARTAL-'!$A$5:$DS$385,22,FALSE),"")</f>
        <v>30881</v>
      </c>
      <c r="CU48" s="37"/>
      <c r="CV48" s="37">
        <f>IF(VLOOKUP(CONCATENATE($CH$6," ",CV$9),'-RÅDATA_KVARTAL-'!$A$5:$DS$385,22,FALSE)&lt;&gt;0,VLOOKUP(CONCATENATE($CH$6," ",CV$9),'-RÅDATA_KVARTAL-'!$A$5:$DS$385,22,FALSE),"")</f>
        <v>34205</v>
      </c>
      <c r="CW48" s="37"/>
      <c r="CX48" s="37">
        <f>IF(VLOOKUP(CONCATENATE($CH$6," ",CX$9),'-RÅDATA_KVARTAL-'!$A$5:$DS$385,22,FALSE)&lt;&gt;0,VLOOKUP(CONCATENATE($CH$6," ",CX$9),'-RÅDATA_KVARTAL-'!$A$5:$DS$385,22,FALSE),"")</f>
        <v>35155</v>
      </c>
      <c r="CY48" s="37"/>
      <c r="CZ48" s="37">
        <f>IF(VLOOKUP(CONCATENATE($CH$6," ",CZ$9),'-RÅDATA_KVARTAL-'!$A$5:$DS$385,22,FALSE)&lt;&gt;0,VLOOKUP(CONCATENATE($CH$6," ",CZ$9),'-RÅDATA_KVARTAL-'!$A$5:$DS$385,22,FALSE),"")</f>
        <v>34925</v>
      </c>
      <c r="DA48" s="37"/>
      <c r="DB48" s="37">
        <f>IF(VLOOKUP(CONCATENATE($CH$6," ",DB$9),'-RÅDATA_KVARTAL-'!$A$5:$DS$385,22,FALSE)&lt;&gt;0,VLOOKUP(CONCATENATE($CH$6," ",DB$9),'-RÅDATA_KVARTAL-'!$A$5:$DS$385,22,FALSE),"")</f>
        <v>34162</v>
      </c>
      <c r="DC48" s="37"/>
      <c r="DD48" s="37">
        <f>IF(VLOOKUP(CONCATENATE($CH$6," ",DD$9),'-RÅDATA_KVARTAL-'!$A$5:$DS$385,22,FALSE)&lt;&gt;0,VLOOKUP(CONCATENATE($CH$6," ",DD$9),'-RÅDATA_KVARTAL-'!$A$5:$DS$385,22,FALSE),"")</f>
        <v>34380</v>
      </c>
      <c r="DE48" s="37"/>
      <c r="DF48" s="37">
        <f>IF(VLOOKUP(CONCATENATE($CH$6," ",DF$9),'-RÅDATA_KVARTAL-'!$A$5:$DS$385,22,FALSE)&lt;&gt;0,VLOOKUP(CONCATENATE($CH$6," ",DF$9),'-RÅDATA_KVARTAL-'!$A$5:$DS$385,22,FALSE),"")</f>
        <v>408903</v>
      </c>
      <c r="DG48" s="93"/>
      <c r="DH48" s="93"/>
      <c r="DI48" s="37">
        <f>IF(VLOOKUP(CONCATENATE($DI$6," ",DI$9),'-RÅDATA_KVARTAL-'!$A$5:$DS$385,22,FALSE)&lt;&gt;0,VLOOKUP(CONCATENATE($DI$6," ",DI$9),'-RÅDATA_KVARTAL-'!$A$5:$DS$385,22,FALSE),"")</f>
        <v>36133</v>
      </c>
      <c r="DJ48" s="37"/>
      <c r="DK48" s="37">
        <f>IF(VLOOKUP(CONCATENATE($DI$6," ",DK$9),'-RÅDATA_KVARTAL-'!$A$5:$DS$385,22,FALSE)&lt;&gt;0,VLOOKUP(CONCATENATE($DI$6," ",DK$9),'-RÅDATA_KVARTAL-'!$A$5:$DS$385,22,FALSE),"")</f>
        <v>33907</v>
      </c>
      <c r="DL48" s="37"/>
      <c r="DM48" s="37">
        <f>IF(VLOOKUP(CONCATENATE($DI$6," ",DM$9),'-RÅDATA_KVARTAL-'!$A$5:$DS$385,22,FALSE)&lt;&gt;0,VLOOKUP(CONCATENATE($DI$6," ",DM$9),'-RÅDATA_KVARTAL-'!$A$5:$DS$385,22,FALSE),"")</f>
        <v>38019</v>
      </c>
      <c r="DN48" s="37"/>
      <c r="DO48" s="37">
        <f>IF(VLOOKUP(CONCATENATE($DI$6," ",DO$9),'-RÅDATA_KVARTAL-'!$A$5:$DS$385,22,FALSE)&lt;&gt;0,VLOOKUP(CONCATENATE($DI$6," ",DO$9),'-RÅDATA_KVARTAL-'!$A$5:$DS$385,22,FALSE),"")</f>
        <v>33759</v>
      </c>
      <c r="DP48" s="37"/>
      <c r="DQ48" s="37">
        <f>IF(VLOOKUP(CONCATENATE($DI$6," ",DQ$9),'-RÅDATA_KVARTAL-'!$A$5:$DS$385,22,FALSE)&lt;&gt;0,VLOOKUP(CONCATENATE($DI$6," ",DQ$9),'-RÅDATA_KVARTAL-'!$A$5:$DS$385,22,FALSE),"")</f>
        <v>36643</v>
      </c>
      <c r="DR48" s="37"/>
      <c r="DS48" s="37">
        <f>IF(VLOOKUP(CONCATENATE($DI$6," ",DS$9),'-RÅDATA_KVARTAL-'!$A$5:$DS$385,22,FALSE)&lt;&gt;0,VLOOKUP(CONCATENATE($DI$6," ",DS$9),'-RÅDATA_KVARTAL-'!$A$5:$DS$385,22,FALSE),"")</f>
        <v>33982</v>
      </c>
      <c r="DT48" s="37"/>
      <c r="DU48" s="37" t="str">
        <f>IF(VLOOKUP(CONCATENATE($DI$6," ",DU$9),'-RÅDATA_KVARTAL-'!$A$5:$DS$385,22,FALSE)&lt;&gt;0,VLOOKUP(CONCATENATE($DI$6," ",DU$9),'-RÅDATA_KVARTAL-'!$A$5:$DS$385,22,FALSE),"")</f>
        <v/>
      </c>
      <c r="DV48" s="37"/>
      <c r="DW48" s="37" t="str">
        <f>IF(VLOOKUP(CONCATENATE($DI$6," ",DW$9),'-RÅDATA_KVARTAL-'!$A$5:$DS$385,22,FALSE)&lt;&gt;0,VLOOKUP(CONCATENATE($DI$6," ",DW$9),'-RÅDATA_KVARTAL-'!$A$5:$DS$385,22,FALSE),"")</f>
        <v/>
      </c>
      <c r="DX48" s="37"/>
      <c r="DY48" s="37" t="str">
        <f>IF(VLOOKUP(CONCATENATE($DI$6," ",DY$9),'-RÅDATA_KVARTAL-'!$A$5:$DS$385,22,FALSE)&lt;&gt;0,VLOOKUP(CONCATENATE($DI$6," ",DY$9),'-RÅDATA_KVARTAL-'!$A$5:$DS$385,22,FALSE),"")</f>
        <v/>
      </c>
      <c r="DZ48" s="37"/>
      <c r="EA48" s="37" t="str">
        <f>IF(VLOOKUP(CONCATENATE($DI$6," ",EA$9),'-RÅDATA_KVARTAL-'!$A$5:$DS$385,22,FALSE)&lt;&gt;0,VLOOKUP(CONCATENATE($DI$6," ",EA$9),'-RÅDATA_KVARTAL-'!$A$5:$DS$385,22,FALSE),"")</f>
        <v/>
      </c>
      <c r="EB48" s="37"/>
      <c r="EC48" s="37" t="str">
        <f>IF(VLOOKUP(CONCATENATE($DI$6," ",EC$9),'-RÅDATA_KVARTAL-'!$A$5:$DS$385,22,FALSE)&lt;&gt;0,VLOOKUP(CONCATENATE($DI$6," ",EC$9),'-RÅDATA_KVARTAL-'!$A$5:$DS$385,22,FALSE),"")</f>
        <v/>
      </c>
      <c r="ED48" s="37"/>
      <c r="EE48" s="37" t="str">
        <f>IF(VLOOKUP(CONCATENATE($DI$6," ",EE$9),'-RÅDATA_KVARTAL-'!$A$5:$DS$385,22,FALSE)&lt;&gt;0,VLOOKUP(CONCATENATE($DI$6," ",EE$9),'-RÅDATA_KVARTAL-'!$A$5:$DS$385,22,FALSE),"")</f>
        <v/>
      </c>
      <c r="EF48" s="37"/>
      <c r="EG48" s="37">
        <f>IF(VLOOKUP(CONCATENATE($DI$6," ",EG$9),'-RÅDATA_KVARTAL-'!$A$5:$DS$385,22,FALSE)&lt;&gt;0,VLOOKUP(CONCATENATE($DI$6," ",EG$9),'-RÅDATA_KVARTAL-'!$A$5:$DS$385,22,FALSE),"")</f>
        <v>212443</v>
      </c>
      <c r="EH48" s="93"/>
      <c r="EI48" s="93"/>
      <c r="EJ48" s="37" t="str">
        <f>IF(VLOOKUP(CONCATENATE($EJ$6," ",EJ$9),'-RÅDATA_KVARTAL-'!$A$5:$DS$385,22,FALSE)&lt;&gt;0,VLOOKUP(CONCATENATE($EJ$6," ",EJ$9),'-RÅDATA_KVARTAL-'!$A$5:$DS$385,22,FALSE),"")</f>
        <v/>
      </c>
      <c r="EK48" s="37"/>
      <c r="EL48" s="37" t="str">
        <f>IF(VLOOKUP(CONCATENATE($EJ$6," ",EL$9),'-RÅDATA_KVARTAL-'!$A$5:$DS$385,22,FALSE)&lt;&gt;0,VLOOKUP(CONCATENATE($EJ$6," ",EL$9),'-RÅDATA_KVARTAL-'!$A$5:$DS$385,22,FALSE),"")</f>
        <v/>
      </c>
      <c r="EM48" s="37"/>
      <c r="EN48" s="37" t="str">
        <f>IF(VLOOKUP(CONCATENATE($EJ$6," ",EN$9),'-RÅDATA_KVARTAL-'!$A$5:$DS$385,22,FALSE)&lt;&gt;0,VLOOKUP(CONCATENATE($EJ$6," ",EN$9),'-RÅDATA_KVARTAL-'!$A$5:$DS$385,22,FALSE),"")</f>
        <v/>
      </c>
      <c r="EO48" s="37"/>
      <c r="EP48" s="37" t="str">
        <f>IF(VLOOKUP(CONCATENATE($EJ$6," ",EP$9),'-RÅDATA_KVARTAL-'!$A$5:$DS$385,22,FALSE)&lt;&gt;0,VLOOKUP(CONCATENATE($EJ$6," ",EP$9),'-RÅDATA_KVARTAL-'!$A$5:$DS$385,22,FALSE),"")</f>
        <v/>
      </c>
      <c r="EQ48" s="37"/>
      <c r="ER48" s="37" t="str">
        <f>IF(VLOOKUP(CONCATENATE($EJ$6," ",ER$9),'-RÅDATA_KVARTAL-'!$A$5:$DS$385,22,FALSE)&lt;&gt;0,VLOOKUP(CONCATENATE($EJ$6," ",ER$9),'-RÅDATA_KVARTAL-'!$A$5:$DS$385,22,FALSE),"")</f>
        <v/>
      </c>
      <c r="ES48" s="37"/>
      <c r="ET48" s="37" t="str">
        <f>IF(VLOOKUP(CONCATENATE($EJ$6," ",ET$9),'-RÅDATA_KVARTAL-'!$A$5:$DS$385,22,FALSE)&lt;&gt;0,VLOOKUP(CONCATENATE($EJ$6," ",ET$9),'-RÅDATA_KVARTAL-'!$A$5:$DS$385,22,FALSE),"")</f>
        <v/>
      </c>
      <c r="EU48" s="37"/>
      <c r="EV48" s="37" t="str">
        <f>IF(VLOOKUP(CONCATENATE($EJ$6," ",EV$9),'-RÅDATA_KVARTAL-'!$A$5:$DS$385,22,FALSE)&lt;&gt;0,VLOOKUP(CONCATENATE($EJ$6," ",EV$9),'-RÅDATA_KVARTAL-'!$A$5:$DS$385,22,FALSE),"")</f>
        <v/>
      </c>
      <c r="EW48" s="37"/>
      <c r="EX48" s="37" t="str">
        <f>IF(VLOOKUP(CONCATENATE($EJ$6," ",EX$9),'-RÅDATA_KVARTAL-'!$A$5:$DS$385,22,FALSE)&lt;&gt;0,VLOOKUP(CONCATENATE($EJ$6," ",EX$9),'-RÅDATA_KVARTAL-'!$A$5:$DS$385,22,FALSE),"")</f>
        <v/>
      </c>
      <c r="EY48" s="37"/>
      <c r="EZ48" s="37" t="str">
        <f>IF(VLOOKUP(CONCATENATE($EJ$6," ",EZ$9),'-RÅDATA_KVARTAL-'!$A$5:$DS$385,22,FALSE)&lt;&gt;0,VLOOKUP(CONCATENATE($EJ$6," ",EZ$9),'-RÅDATA_KVARTAL-'!$A$5:$DS$385,22,FALSE),"")</f>
        <v/>
      </c>
      <c r="FA48" s="37"/>
      <c r="FB48" s="37" t="str">
        <f>IF(VLOOKUP(CONCATENATE($EJ$6," ",FB$9),'-RÅDATA_KVARTAL-'!$A$5:$DS$385,22,FALSE)&lt;&gt;0,VLOOKUP(CONCATENATE($EJ$6," ",FB$9),'-RÅDATA_KVARTAL-'!$A$5:$DS$385,22,FALSE),"")</f>
        <v/>
      </c>
      <c r="FC48" s="37"/>
      <c r="FD48" s="37" t="str">
        <f>IF(VLOOKUP(CONCATENATE($EJ$6," ",FD$9),'-RÅDATA_KVARTAL-'!$A$5:$DS$385,22,FALSE)&lt;&gt;0,VLOOKUP(CONCATENATE($EJ$6," ",FD$9),'-RÅDATA_KVARTAL-'!$A$5:$DS$385,22,FALSE),"")</f>
        <v/>
      </c>
      <c r="FE48" s="37"/>
      <c r="FF48" s="37" t="str">
        <f>IF(VLOOKUP(CONCATENATE($EJ$6," ",FF$9),'-RÅDATA_KVARTAL-'!$A$5:$DS$385,22,FALSE)&lt;&gt;0,VLOOKUP(CONCATENATE($EJ$6," ",FF$9),'-RÅDATA_KVARTAL-'!$A$5:$DS$385,22,FALSE),"")</f>
        <v/>
      </c>
      <c r="FG48" s="37"/>
      <c r="FH48" s="37" t="str">
        <f>IF(VLOOKUP(CONCATENATE($EJ$6," ",FH$9),'-RÅDATA_KVARTAL-'!$A$5:$DS$385,22,FALSE)&lt;&gt;0,VLOOKUP(CONCATENATE($EJ$6," ",FH$9),'-RÅDATA_KVARTAL-'!$A$5:$DS$385,22,FALSE),"")</f>
        <v/>
      </c>
      <c r="FI48" s="93"/>
      <c r="FJ48" s="93"/>
      <c r="FK48" s="37" t="str">
        <f>IF(VLOOKUP(CONCATENATE($FK$6," ",FK$9),'-RÅDATA_KVARTAL-'!$A$5:$DS$385,22,FALSE)&lt;&gt;0,VLOOKUP(CONCATENATE($FK$6," ",FK$9),'-RÅDATA_KVARTAL-'!$A$5:$DS$385,22,FALSE),"")</f>
        <v/>
      </c>
      <c r="FL48" s="37"/>
      <c r="FM48" s="37" t="str">
        <f>IF(VLOOKUP(CONCATENATE($FK$6," ",FM$9),'-RÅDATA_KVARTAL-'!$A$5:$DS$385,22,FALSE)&lt;&gt;0,VLOOKUP(CONCATENATE($FK$6," ",FM$9),'-RÅDATA_KVARTAL-'!$A$5:$DS$385,22,FALSE),"")</f>
        <v/>
      </c>
      <c r="FN48" s="37"/>
      <c r="FO48" s="37" t="str">
        <f>IF(VLOOKUP(CONCATENATE($FK$6," ",FO$9),'-RÅDATA_KVARTAL-'!$A$5:$DS$385,22,FALSE)&lt;&gt;0,VLOOKUP(CONCATENATE($FK$6," ",FO$9),'-RÅDATA_KVARTAL-'!$A$5:$DS$385,22,FALSE),"")</f>
        <v/>
      </c>
      <c r="FP48" s="37"/>
      <c r="FQ48" s="37" t="str">
        <f>IF(VLOOKUP(CONCATENATE($FK$6," ",FQ$9),'-RÅDATA_KVARTAL-'!$A$5:$DS$385,22,FALSE)&lt;&gt;0,VLOOKUP(CONCATENATE($FK$6," ",FQ$9),'-RÅDATA_KVARTAL-'!$A$5:$DS$385,22,FALSE),"")</f>
        <v/>
      </c>
      <c r="FR48" s="37"/>
      <c r="FS48" s="37" t="str">
        <f>IF(VLOOKUP(CONCATENATE($FK$6," ",FS$9),'-RÅDATA_KVARTAL-'!$A$5:$DS$385,22,FALSE)&lt;&gt;0,VLOOKUP(CONCATENATE($FK$6," ",FS$9),'-RÅDATA_KVARTAL-'!$A$5:$DS$385,22,FALSE),"")</f>
        <v/>
      </c>
      <c r="FT48" s="37"/>
      <c r="FU48" s="37" t="str">
        <f>IF(VLOOKUP(CONCATENATE($FK$6," ",FU$9),'-RÅDATA_KVARTAL-'!$A$5:$DS$385,22,FALSE)&lt;&gt;0,VLOOKUP(CONCATENATE($FK$6," ",FU$9),'-RÅDATA_KVARTAL-'!$A$5:$DS$385,22,FALSE),"")</f>
        <v/>
      </c>
      <c r="FV48" s="37"/>
      <c r="FW48" s="37" t="str">
        <f>IF(VLOOKUP(CONCATENATE($FK$6," ",FW$9),'-RÅDATA_KVARTAL-'!$A$5:$DS$385,22,FALSE)&lt;&gt;0,VLOOKUP(CONCATENATE($FK$6," ",FW$9),'-RÅDATA_KVARTAL-'!$A$5:$DS$385,22,FALSE),"")</f>
        <v/>
      </c>
      <c r="FX48" s="37"/>
      <c r="FY48" s="37" t="str">
        <f>IF(VLOOKUP(CONCATENATE($FK$6," ",FY$9),'-RÅDATA_KVARTAL-'!$A$5:$DS$385,22,FALSE)&lt;&gt;0,VLOOKUP(CONCATENATE($FK$6," ",FY$9),'-RÅDATA_KVARTAL-'!$A$5:$DS$385,22,FALSE),"")</f>
        <v/>
      </c>
      <c r="FZ48" s="37"/>
      <c r="GA48" s="37" t="str">
        <f>IF(VLOOKUP(CONCATENATE($FK$6," ",GA$9),'-RÅDATA_KVARTAL-'!$A$5:$DS$385,22,FALSE)&lt;&gt;0,VLOOKUP(CONCATENATE($FK$6," ",GA$9),'-RÅDATA_KVARTAL-'!$A$5:$DS$385,22,FALSE),"")</f>
        <v/>
      </c>
      <c r="GB48" s="37"/>
      <c r="GC48" s="37" t="str">
        <f>IF(VLOOKUP(CONCATENATE($FK$6," ",GC$9),'-RÅDATA_KVARTAL-'!$A$5:$DS$385,22,FALSE)&lt;&gt;0,VLOOKUP(CONCATENATE($FK$6," ",GC$9),'-RÅDATA_KVARTAL-'!$A$5:$DS$385,22,FALSE),"")</f>
        <v/>
      </c>
      <c r="GD48" s="37"/>
      <c r="GE48" s="37" t="str">
        <f>IF(VLOOKUP(CONCATENATE($FK$6," ",GE$9),'-RÅDATA_KVARTAL-'!$A$5:$DS$385,22,FALSE)&lt;&gt;0,VLOOKUP(CONCATENATE($FK$6," ",GE$9),'-RÅDATA_KVARTAL-'!$A$5:$DS$385,22,FALSE),"")</f>
        <v/>
      </c>
      <c r="GF48" s="37"/>
      <c r="GG48" s="37" t="str">
        <f>IF(VLOOKUP(CONCATENATE($FK$6," ",GG$9),'-RÅDATA_KVARTAL-'!$A$5:$DS$385,22,FALSE)&lt;&gt;0,VLOOKUP(CONCATENATE($FK$6," ",GG$9),'-RÅDATA_KVARTAL-'!$A$5:$DS$385,22,FALSE),"")</f>
        <v/>
      </c>
      <c r="GH48" s="37"/>
      <c r="GI48" s="37" t="str">
        <f>IF(VLOOKUP(CONCATENATE($FK$6," ",GI$9),'-RÅDATA_KVARTAL-'!$A$5:$DS$385,22,FALSE)&lt;&gt;0,VLOOKUP(CONCATENATE($FK$6," ",GI$9),'-RÅDATA_KVARTAL-'!$A$5:$DS$385,22,FALSE),"")</f>
        <v/>
      </c>
      <c r="GJ48" s="93"/>
      <c r="GK48" s="93"/>
      <c r="GL48" s="37" t="str">
        <f>IF(VLOOKUP(CONCATENATE($GL$6," ",GL$9),'-RÅDATA_KVARTAL-'!$A$5:$DS$385,22,FALSE)&lt;&gt;0,VLOOKUP(CONCATENATE($GL$6," ",GL$9),'-RÅDATA_KVARTAL-'!$A$5:$DS$385,22,FALSE),"")</f>
        <v/>
      </c>
      <c r="GM48" s="37"/>
      <c r="GN48" s="37" t="str">
        <f>IF(VLOOKUP(CONCATENATE($GL$6," ",GN$9),'-RÅDATA_KVARTAL-'!$A$5:$DS$385,22,FALSE)&lt;&gt;0,VLOOKUP(CONCATENATE($GL$6," ",GN$9),'-RÅDATA_KVARTAL-'!$A$5:$DS$385,22,FALSE),"")</f>
        <v/>
      </c>
      <c r="GO48" s="37"/>
      <c r="GP48" s="37" t="str">
        <f>IF(VLOOKUP(CONCATENATE($GL$6," ",GP$9),'-RÅDATA_KVARTAL-'!$A$5:$DS$385,22,FALSE)&lt;&gt;0,VLOOKUP(CONCATENATE($GL$6," ",GP$9),'-RÅDATA_KVARTAL-'!$A$5:$DS$385,22,FALSE),"")</f>
        <v/>
      </c>
      <c r="GQ48" s="37"/>
      <c r="GR48" s="37" t="str">
        <f>IF(VLOOKUP(CONCATENATE($GL$6," ",GR$9),'-RÅDATA_KVARTAL-'!$A$5:$DS$385,22,FALSE)&lt;&gt;0,VLOOKUP(CONCATENATE($GL$6," ",GR$9),'-RÅDATA_KVARTAL-'!$A$5:$DS$385,22,FALSE),"")</f>
        <v/>
      </c>
      <c r="GS48" s="37"/>
      <c r="GT48" s="37" t="str">
        <f>IF(VLOOKUP(CONCATENATE($GL$6," ",GT$9),'-RÅDATA_KVARTAL-'!$A$5:$DS$385,22,FALSE)&lt;&gt;0,VLOOKUP(CONCATENATE($GL$6," ",GT$9),'-RÅDATA_KVARTAL-'!$A$5:$DS$385,22,FALSE),"")</f>
        <v/>
      </c>
      <c r="GU48" s="37"/>
      <c r="GV48" s="37" t="str">
        <f>IF(VLOOKUP(CONCATENATE($GL$6," ",GV$9),'-RÅDATA_KVARTAL-'!$A$5:$DS$385,22,FALSE)&lt;&gt;0,VLOOKUP(CONCATENATE($GL$6," ",GV$9),'-RÅDATA_KVARTAL-'!$A$5:$DS$385,22,FALSE),"")</f>
        <v/>
      </c>
      <c r="GW48" s="37"/>
      <c r="GX48" s="37" t="str">
        <f>IF(VLOOKUP(CONCATENATE($GL$6," ",GX$9),'-RÅDATA_KVARTAL-'!$A$5:$DS$385,22,FALSE)&lt;&gt;0,VLOOKUP(CONCATENATE($GL$6," ",GX$9),'-RÅDATA_KVARTAL-'!$A$5:$DS$385,22,FALSE),"")</f>
        <v/>
      </c>
      <c r="GY48" s="37"/>
      <c r="GZ48" s="37" t="str">
        <f>IF(VLOOKUP(CONCATENATE($GL$6," ",GZ$9),'-RÅDATA_KVARTAL-'!$A$5:$DS$385,22,FALSE)&lt;&gt;0,VLOOKUP(CONCATENATE($GL$6," ",GZ$9),'-RÅDATA_KVARTAL-'!$A$5:$DS$385,22,FALSE),"")</f>
        <v/>
      </c>
      <c r="HA48" s="37"/>
      <c r="HB48" s="37" t="str">
        <f>IF(VLOOKUP(CONCATENATE($GL$6," ",HB$9),'-RÅDATA_KVARTAL-'!$A$5:$DS$385,22,FALSE)&lt;&gt;0,VLOOKUP(CONCATENATE($GL$6," ",HB$9),'-RÅDATA_KVARTAL-'!$A$5:$DS$385,22,FALSE),"")</f>
        <v/>
      </c>
      <c r="HC48" s="37"/>
      <c r="HD48" s="37" t="str">
        <f>IF(VLOOKUP(CONCATENATE($GL$6," ",HD$9),'-RÅDATA_KVARTAL-'!$A$5:$DS$385,22,FALSE)&lt;&gt;0,VLOOKUP(CONCATENATE($GL$6," ",HD$9),'-RÅDATA_KVARTAL-'!$A$5:$DS$385,22,FALSE),"")</f>
        <v/>
      </c>
      <c r="HE48" s="37"/>
      <c r="HF48" s="37" t="str">
        <f>IF(VLOOKUP(CONCATENATE($GL$6," ",HF$9),'-RÅDATA_KVARTAL-'!$A$5:$DS$385,22,FALSE)&lt;&gt;0,VLOOKUP(CONCATENATE($GL$6," ",HF$9),'-RÅDATA_KVARTAL-'!$A$5:$DS$385,22,FALSE),"")</f>
        <v/>
      </c>
      <c r="HG48" s="37"/>
      <c r="HH48" s="37" t="str">
        <f>IF(VLOOKUP(CONCATENATE($GL$6," ",HH$9),'-RÅDATA_KVARTAL-'!$A$5:$DS$385,22,FALSE)&lt;&gt;0,VLOOKUP(CONCATENATE($GL$6," ",HH$9),'-RÅDATA_KVARTAL-'!$A$5:$DS$385,22,FALSE),"")</f>
        <v/>
      </c>
      <c r="HI48" s="37"/>
      <c r="HJ48" s="37" t="str">
        <f>IF(VLOOKUP(CONCATENATE($GL$6," ",HJ$9),'-RÅDATA_KVARTAL-'!$A$5:$DS$385,22,FALSE)&lt;&gt;0,VLOOKUP(CONCATENATE($GL$6," ",HJ$9),'-RÅDATA_KVARTAL-'!$A$5:$DS$385,22,FALSE),"")</f>
        <v/>
      </c>
      <c r="HK48" s="93"/>
      <c r="HL48" s="96"/>
      <c r="HM48" s="116" t="s">
        <v>355</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59</v>
      </c>
      <c r="E51" s="37">
        <f>IF(VLOOKUP(CONCATENATE($E$6," ",E$9),'-RÅDATA_KVARTAL-'!$A$5:$DS$385,42,FALSE)&gt;0,VLOOKUP(CONCATENATE($E$6," ",E$9),'-RÅDATA_KVARTAL-'!$A$5:$DS$385,42,FALSE),"")</f>
        <v>18212</v>
      </c>
      <c r="F51" s="37"/>
      <c r="G51" s="37">
        <f>IF(VLOOKUP(CONCATENATE($E$6," ",G$9),'-RÅDATA_KVARTAL-'!$A$5:$DS$385,42,FALSE)&gt;0,VLOOKUP(CONCATENATE($E$6," ",G$9),'-RÅDATA_KVARTAL-'!$A$5:$DS$385,42,FALSE),"")</f>
        <v>16884</v>
      </c>
      <c r="H51" s="37"/>
      <c r="I51" s="37">
        <f>IF(VLOOKUP(CONCATENATE($E$6," ",I$9),'-RÅDATA_KVARTAL-'!$A$5:$DS$385,42,FALSE)&gt;0,VLOOKUP(CONCATENATE($E$6," ",I$9),'-RÅDATA_KVARTAL-'!$A$5:$DS$385,42,FALSE),"")</f>
        <v>18295</v>
      </c>
      <c r="J51" s="37"/>
      <c r="K51" s="37">
        <f>IF(VLOOKUP(CONCATENATE($E$6," ",K$9),'-RÅDATA_KVARTAL-'!$A$5:$DS$385,42,FALSE)&gt;0,VLOOKUP(CONCATENATE($E$6," ",K$9),'-RÅDATA_KVARTAL-'!$A$5:$DS$385,42,FALSE),"")</f>
        <v>17310</v>
      </c>
      <c r="L51" s="37"/>
      <c r="M51" s="37">
        <f>IF(VLOOKUP(CONCATENATE($E$6," ",M$9),'-RÅDATA_KVARTAL-'!$A$5:$DS$385,42,FALSE)&gt;0,VLOOKUP(CONCATENATE($E$6," ",M$9),'-RÅDATA_KVARTAL-'!$A$5:$DS$385,42,FALSE),"")</f>
        <v>16781</v>
      </c>
      <c r="N51" s="37"/>
      <c r="O51" s="37">
        <f>IF(VLOOKUP(CONCATENATE($E$6," ",O$9),'-RÅDATA_KVARTAL-'!$A$5:$DS$385,42,FALSE)&gt;0,VLOOKUP(CONCATENATE($E$6," ",O$9),'-RÅDATA_KVARTAL-'!$A$5:$DS$385,42,FALSE),"")</f>
        <v>15818</v>
      </c>
      <c r="P51" s="37"/>
      <c r="Q51" s="37">
        <f>IF(VLOOKUP(CONCATENATE($E$6," ",Q$9),'-RÅDATA_KVARTAL-'!$A$5:$DS$385,42,FALSE)&gt;0,VLOOKUP(CONCATENATE($E$6," ",Q$9),'-RÅDATA_KVARTAL-'!$A$5:$DS$385,42,FALSE),"")</f>
        <v>16570</v>
      </c>
      <c r="R51" s="37"/>
      <c r="S51" s="37">
        <f>IF(VLOOKUP(CONCATENATE($E$6," ",S$9),'-RÅDATA_KVARTAL-'!$A$5:$DS$385,42,FALSE)&gt;0,VLOOKUP(CONCATENATE($E$6," ",S$9),'-RÅDATA_KVARTAL-'!$A$5:$DS$385,42,FALSE),"")</f>
        <v>17486</v>
      </c>
      <c r="T51" s="37"/>
      <c r="U51" s="37">
        <f>IF(VLOOKUP(CONCATENATE($E$6," ",U$9),'-RÅDATA_KVARTAL-'!$A$5:$DS$385,42,FALSE)&gt;0,VLOOKUP(CONCATENATE($E$6," ",U$9),'-RÅDATA_KVARTAL-'!$A$5:$DS$385,42,FALSE),"")</f>
        <v>16460</v>
      </c>
      <c r="V51" s="37"/>
      <c r="W51" s="37">
        <f>IF(VLOOKUP(CONCATENATE($E$6," ",W$9),'-RÅDATA_KVARTAL-'!$A$5:$DS$385,42,FALSE)&gt;0,VLOOKUP(CONCATENATE($E$6," ",W$9),'-RÅDATA_KVARTAL-'!$A$5:$DS$385,42,FALSE),"")</f>
        <v>15920</v>
      </c>
      <c r="X51" s="37"/>
      <c r="Y51" s="37">
        <f>IF(VLOOKUP(CONCATENATE($E$6," ",Y$9),'-RÅDATA_KVARTAL-'!$A$5:$DS$385,42,FALSE)&gt;0,VLOOKUP(CONCATENATE($E$6," ",Y$9),'-RÅDATA_KVARTAL-'!$A$5:$DS$385,42,FALSE),"")</f>
        <v>17312</v>
      </c>
      <c r="Z51" s="37"/>
      <c r="AA51" s="37">
        <f>IF(VLOOKUP(CONCATENATE($E$6," ",AA$9),'-RÅDATA_KVARTAL-'!$A$5:$DS$385,42,FALSE)&gt;0,VLOOKUP(CONCATENATE($E$6," ",AA$9),'-RÅDATA_KVARTAL-'!$A$5:$DS$385,42,FALSE),"")</f>
        <v>17964</v>
      </c>
      <c r="AB51" s="37"/>
      <c r="AC51" s="37">
        <f>IF(VLOOKUP(CONCATENATE($E$6," ",AC$9),'-RÅDATA_KVARTAL-'!$A$5:$DS$385,42,FALSE)&gt;0,VLOOKUP(CONCATENATE($E$6," ",AC$9),'-RÅDATA_KVARTAL-'!$A$5:$DS$385,42,FALSE),"")</f>
        <v>205012</v>
      </c>
      <c r="AD51" s="147"/>
      <c r="AE51" s="146"/>
      <c r="AF51" s="37">
        <f>IF(VLOOKUP(CONCATENATE($AF$6," ",AF$9),'-RÅDATA_KVARTAL-'!$A$5:$DS$385,42,FALSE)&gt;0,VLOOKUP(CONCATENATE($AF$6," ",AF$9),'-RÅDATA_KVARTAL-'!$A$5:$DS$385,42,FALSE),"")</f>
        <v>19533</v>
      </c>
      <c r="AG51" s="37"/>
      <c r="AH51" s="37">
        <f>IF(VLOOKUP(CONCATENATE($AF$6," ",AH$9),'-RÅDATA_KVARTAL-'!$A$5:$DS$385,42,FALSE)&gt;0,VLOOKUP(CONCATENATE($AF$6," ",AH$9),'-RÅDATA_KVARTAL-'!$A$5:$DS$385,42,FALSE),"")</f>
        <v>19720</v>
      </c>
      <c r="AI51" s="37"/>
      <c r="AJ51" s="37">
        <f>IF(VLOOKUP(CONCATENATE($AF$6," ",AJ$9),'-RÅDATA_KVARTAL-'!$A$5:$DS$385,42,FALSE)&gt;0,VLOOKUP(CONCATENATE($AF$6," ",AJ$9),'-RÅDATA_KVARTAL-'!$A$5:$DS$385,42,FALSE),"")</f>
        <v>21792</v>
      </c>
      <c r="AK51" s="37"/>
      <c r="AL51" s="37">
        <f>IF(VLOOKUP(CONCATENATE($AF$6," ",AL$9),'-RÅDATA_KVARTAL-'!$A$5:$DS$385,42,FALSE)&gt;0,VLOOKUP(CONCATENATE($AF$6," ",AL$9),'-RÅDATA_KVARTAL-'!$A$5:$DS$385,42,FALSE),"")</f>
        <v>20010</v>
      </c>
      <c r="AM51" s="37"/>
      <c r="AN51" s="37">
        <f>IF(VLOOKUP(CONCATENATE($AF$6," ",AN$9),'-RÅDATA_KVARTAL-'!$A$5:$DS$385,42,FALSE)&gt;0,VLOOKUP(CONCATENATE($AF$6," ",AN$9),'-RÅDATA_KVARTAL-'!$A$5:$DS$385,42,FALSE),"")</f>
        <v>18996</v>
      </c>
      <c r="AO51" s="37"/>
      <c r="AP51" s="37">
        <f>IF(VLOOKUP(CONCATENATE($AF$6," ",AP$9),'-RÅDATA_KVARTAL-'!$A$5:$DS$385,42,FALSE)&gt;0,VLOOKUP(CONCATENATE($AF$6," ",AP$9),'-RÅDATA_KVARTAL-'!$A$5:$DS$385,42,FALSE),"")</f>
        <v>16110</v>
      </c>
      <c r="AQ51" s="37"/>
      <c r="AR51" s="37">
        <f>IF(VLOOKUP(CONCATENATE($AF$6," ",AR$9),'-RÅDATA_KVARTAL-'!$A$5:$DS$385,42,FALSE)&gt;0,VLOOKUP(CONCATENATE($AF$6," ",AR$9),'-RÅDATA_KVARTAL-'!$A$5:$DS$385,42,FALSE),"")</f>
        <v>17101</v>
      </c>
      <c r="AS51" s="37"/>
      <c r="AT51" s="37">
        <f>IF(VLOOKUP(CONCATENATE($AF$6," ",AT$9),'-RÅDATA_KVARTAL-'!$A$5:$DS$385,42,FALSE)&gt;0,VLOOKUP(CONCATENATE($AF$6," ",AT$9),'-RÅDATA_KVARTAL-'!$A$5:$DS$385,42,FALSE),"")</f>
        <v>17733</v>
      </c>
      <c r="AU51" s="37"/>
      <c r="AV51" s="37">
        <f>IF(VLOOKUP(CONCATENATE($AF$6," ",AV$9),'-RÅDATA_KVARTAL-'!$A$5:$DS$385,42,FALSE)&gt;0,VLOOKUP(CONCATENATE($AF$6," ",AV$9),'-RÅDATA_KVARTAL-'!$A$5:$DS$385,42,FALSE),"")</f>
        <v>18594</v>
      </c>
      <c r="AW51" s="37"/>
      <c r="AX51" s="37">
        <f>IF(VLOOKUP(CONCATENATE($AF$6," ",AX$9),'-RÅDATA_KVARTAL-'!$A$5:$DS$385,42,FALSE)&gt;0,VLOOKUP(CONCATENATE($AF$6," ",AX$9),'-RÅDATA_KVARTAL-'!$A$5:$DS$385,42,FALSE),"")</f>
        <v>19309</v>
      </c>
      <c r="AY51" s="37"/>
      <c r="AZ51" s="37">
        <f>IF(VLOOKUP(CONCATENATE($AF$6," ",AZ$9),'-RÅDATA_KVARTAL-'!$A$5:$DS$385,42,FALSE)&gt;0,VLOOKUP(CONCATENATE($AF$6," ",AZ$9),'-RÅDATA_KVARTAL-'!$A$5:$DS$385,42,FALSE),"")</f>
        <v>18448</v>
      </c>
      <c r="BA51" s="37"/>
      <c r="BB51" s="37">
        <f>IF(VLOOKUP(CONCATENATE($AF$6," ",BB$9),'-RÅDATA_KVARTAL-'!$A$5:$DS$385,42,FALSE)&gt;0,VLOOKUP(CONCATENATE($AF$6," ",BB$9),'-RÅDATA_KVARTAL-'!$A$5:$DS$385,42,FALSE),"")</f>
        <v>19316</v>
      </c>
      <c r="BC51" s="37"/>
      <c r="BD51" s="37">
        <f>IF(VLOOKUP(CONCATENATE($AF$6," ",BD$9),'-RÅDATA_KVARTAL-'!$A$5:$DS$385,42,FALSE)&gt;0,VLOOKUP(CONCATENATE($AF$6," ",BD$9),'-RÅDATA_KVARTAL-'!$A$5:$DS$385,42,FALSE),"")</f>
        <v>226662</v>
      </c>
      <c r="BE51" s="147"/>
      <c r="BF51" s="146"/>
      <c r="BG51" s="37">
        <f>IF(VLOOKUP(CONCATENATE($BG$6," ",BG$9),'-RÅDATA_KVARTAL-'!$A$5:$DS$385,42,FALSE)&gt;0,VLOOKUP(CONCATENATE($BG$6," ",BG$9),'-RÅDATA_KVARTAL-'!$A$5:$DS$385,42,FALSE),"")</f>
        <v>19185</v>
      </c>
      <c r="BH51" s="37"/>
      <c r="BI51" s="37">
        <f>IF(VLOOKUP(CONCATENATE($BG$6," ",BI$9),'-RÅDATA_KVARTAL-'!$A$5:$DS$385,42,FALSE)&gt;0,VLOOKUP(CONCATENATE($BG$6," ",BI$9),'-RÅDATA_KVARTAL-'!$A$5:$DS$385,42,FALSE),"")</f>
        <v>18056</v>
      </c>
      <c r="BJ51" s="37"/>
      <c r="BK51" s="37">
        <f>IF(VLOOKUP(CONCATENATE($BG$6," ",BK$9),'-RÅDATA_KVARTAL-'!$A$5:$DS$385,42,FALSE)&gt;0,VLOOKUP(CONCATENATE($BG$6," ",BK$9),'-RÅDATA_KVARTAL-'!$A$5:$DS$385,42,FALSE),"")</f>
        <v>21794</v>
      </c>
      <c r="BL51" s="37"/>
      <c r="BM51" s="37">
        <f>IF(VLOOKUP(CONCATENATE($BG$6," ",BM$9),'-RÅDATA_KVARTAL-'!$A$5:$DS$385,42,FALSE)&gt;0,VLOOKUP(CONCATENATE($BG$6," ",BM$9),'-RÅDATA_KVARTAL-'!$A$5:$DS$385,42,FALSE),"")</f>
        <v>18857</v>
      </c>
      <c r="BN51" s="37"/>
      <c r="BO51" s="37">
        <f>IF(VLOOKUP(CONCATENATE($BG$6," ",BO$9),'-RÅDATA_KVARTAL-'!$A$5:$DS$385,42,FALSE)&gt;0,VLOOKUP(CONCATENATE($BG$6," ",BO$9),'-RÅDATA_KVARTAL-'!$A$5:$DS$385,42,FALSE),"")</f>
        <v>18268</v>
      </c>
      <c r="BP51" s="37"/>
      <c r="BQ51" s="37">
        <f>IF(VLOOKUP(CONCATENATE($BG$6," ",BQ$9),'-RÅDATA_KVARTAL-'!$A$5:$DS$385,42,FALSE)&gt;0,VLOOKUP(CONCATENATE($BG$6," ",BQ$9),'-RÅDATA_KVARTAL-'!$A$5:$DS$385,42,FALSE),"")</f>
        <v>18833</v>
      </c>
      <c r="BR51" s="37"/>
      <c r="BS51" s="37">
        <f>IF(VLOOKUP(CONCATENATE($BG$6," ",BS$9),'-RÅDATA_KVARTAL-'!$A$5:$DS$385,42,FALSE)&gt;0,VLOOKUP(CONCATENATE($BG$6," ",BS$9),'-RÅDATA_KVARTAL-'!$A$5:$DS$385,42,FALSE),"")</f>
        <v>18679</v>
      </c>
      <c r="BT51" s="37"/>
      <c r="BU51" s="37">
        <f>IF(VLOOKUP(CONCATENATE($BG$6," ",BU$9),'-RÅDATA_KVARTAL-'!$A$5:$DS$385,42,FALSE)&gt;0,VLOOKUP(CONCATENATE($BG$6," ",BU$9),'-RÅDATA_KVARTAL-'!$A$5:$DS$385,42,FALSE),"")</f>
        <v>18865</v>
      </c>
      <c r="BV51" s="37"/>
      <c r="BW51" s="37">
        <f>IF(VLOOKUP(CONCATENATE($BG$6," ",BW$9),'-RÅDATA_KVARTAL-'!$A$5:$DS$385,42,FALSE)&gt;0,VLOOKUP(CONCATENATE($BG$6," ",BW$9),'-RÅDATA_KVARTAL-'!$A$5:$DS$385,42,FALSE),"")</f>
        <v>19281</v>
      </c>
      <c r="BX51" s="37"/>
      <c r="BY51" s="37">
        <f>IF(VLOOKUP(CONCATENATE($BG$6," ",BY$9),'-RÅDATA_KVARTAL-'!$A$5:$DS$385,42,FALSE)&gt;0,VLOOKUP(CONCATENATE($BG$6," ",BY$9),'-RÅDATA_KVARTAL-'!$A$5:$DS$385,42,FALSE),"")</f>
        <v>19089</v>
      </c>
      <c r="BZ51" s="37"/>
      <c r="CA51" s="37">
        <f>IF(VLOOKUP(CONCATENATE($BG$6," ",CA$9),'-RÅDATA_KVARTAL-'!$A$5:$DS$385,42,FALSE)&gt;0,VLOOKUP(CONCATENATE($BG$6," ",CA$9),'-RÅDATA_KVARTAL-'!$A$5:$DS$385,42,FALSE),"")</f>
        <v>17757</v>
      </c>
      <c r="CB51" s="37"/>
      <c r="CC51" s="37">
        <f>IF(VLOOKUP(CONCATENATE($BG$6," ",CC$9),'-RÅDATA_KVARTAL-'!$A$5:$DS$385,42,FALSE)&gt;0,VLOOKUP(CONCATENATE($BG$6," ",CC$9),'-RÅDATA_KVARTAL-'!$A$5:$DS$385,42,FALSE),"")</f>
        <v>19315</v>
      </c>
      <c r="CD51" s="37"/>
      <c r="CE51" s="37">
        <f>IF(VLOOKUP(CONCATENATE($BG$6," ",CE$9),'-RÅDATA_KVARTAL-'!$A$5:$DS$385,42,FALSE)&gt;0,VLOOKUP(CONCATENATE($BG$6," ",CE$9),'-RÅDATA_KVARTAL-'!$A$5:$DS$385,42,FALSE),"")</f>
        <v>227979</v>
      </c>
      <c r="CF51" s="147"/>
      <c r="CG51" s="146"/>
      <c r="CH51" s="37">
        <f>IF(VLOOKUP(CONCATENATE($CH$6," ",CH$9),'-RÅDATA_KVARTAL-'!$A$5:$DS$385,42,FALSE)&gt;0,VLOOKUP(CONCATENATE($CH$6," ",CH$9),'-RÅDATA_KVARTAL-'!$A$5:$DS$385,42,FALSE),"")</f>
        <v>17939</v>
      </c>
      <c r="CI51" s="37"/>
      <c r="CJ51" s="37">
        <f>IF(VLOOKUP(CONCATENATE($CH$6," ",CJ$9),'-RÅDATA_KVARTAL-'!$A$5:$DS$385,42,FALSE)&gt;0,VLOOKUP(CONCATENATE($CH$6," ",CJ$9),'-RÅDATA_KVARTAL-'!$A$5:$DS$385,42,FALSE),"")</f>
        <v>20148</v>
      </c>
      <c r="CK51" s="37"/>
      <c r="CL51" s="37">
        <f>IF(VLOOKUP(CONCATENATE($CH$6," ",CL$9),'-RÅDATA_KVARTAL-'!$A$5:$DS$385,42,FALSE)&gt;0,VLOOKUP(CONCATENATE($CH$6," ",CL$9),'-RÅDATA_KVARTAL-'!$A$5:$DS$385,42,FALSE),"")</f>
        <v>20975</v>
      </c>
      <c r="CM51" s="37"/>
      <c r="CN51" s="37">
        <f>IF(VLOOKUP(CONCATENATE($CH$6," ",CN$9),'-RÅDATA_KVARTAL-'!$A$5:$DS$385,42,FALSE)&gt;0,VLOOKUP(CONCATENATE($CH$6," ",CN$9),'-RÅDATA_KVARTAL-'!$A$5:$DS$385,42,FALSE),"")</f>
        <v>20861</v>
      </c>
      <c r="CO51" s="37"/>
      <c r="CP51" s="37">
        <f>IF(VLOOKUP(CONCATENATE($CH$6," ",CP$9),'-RÅDATA_KVARTAL-'!$A$5:$DS$385,42,FALSE)&gt;0,VLOOKUP(CONCATENATE($CH$6," ",CP$9),'-RÅDATA_KVARTAL-'!$A$5:$DS$385,42,FALSE),"")</f>
        <v>20265</v>
      </c>
      <c r="CQ51" s="37"/>
      <c r="CR51" s="37">
        <f>IF(VLOOKUP(CONCATENATE($CH$6," ",CR$9),'-RÅDATA_KVARTAL-'!$A$5:$DS$385,42,FALSE)&gt;0,VLOOKUP(CONCATENATE($CH$6," ",CR$9),'-RÅDATA_KVARTAL-'!$A$5:$DS$385,42,FALSE),"")</f>
        <v>18870</v>
      </c>
      <c r="CS51" s="37"/>
      <c r="CT51" s="37">
        <f>IF(VLOOKUP(CONCATENATE($CH$6," ",CT$9),'-RÅDATA_KVARTAL-'!$A$5:$DS$385,42,FALSE)&gt;0,VLOOKUP(CONCATENATE($CH$6," ",CT$9),'-RÅDATA_KVARTAL-'!$A$5:$DS$385,42,FALSE),"")</f>
        <v>19772</v>
      </c>
      <c r="CU51" s="37"/>
      <c r="CV51" s="37">
        <f>IF(VLOOKUP(CONCATENATE($CH$6," ",CV$9),'-RÅDATA_KVARTAL-'!$A$5:$DS$385,42,FALSE)&gt;0,VLOOKUP(CONCATENATE($CH$6," ",CV$9),'-RÅDATA_KVARTAL-'!$A$5:$DS$385,42,FALSE),"")</f>
        <v>21293</v>
      </c>
      <c r="CW51" s="37"/>
      <c r="CX51" s="37">
        <f>IF(VLOOKUP(CONCATENATE($CH$6," ",CX$9),'-RÅDATA_KVARTAL-'!$A$5:$DS$385,42,FALSE)&gt;0,VLOOKUP(CONCATENATE($CH$6," ",CX$9),'-RÅDATA_KVARTAL-'!$A$5:$DS$385,42,FALSE),"")</f>
        <v>20209</v>
      </c>
      <c r="CY51" s="37"/>
      <c r="CZ51" s="37">
        <f>IF(VLOOKUP(CONCATENATE($CH$6," ",CZ$9),'-RÅDATA_KVARTAL-'!$A$5:$DS$385,42,FALSE)&gt;0,VLOOKUP(CONCATENATE($CH$6," ",CZ$9),'-RÅDATA_KVARTAL-'!$A$5:$DS$385,42,FALSE),"")</f>
        <v>18583</v>
      </c>
      <c r="DA51" s="37"/>
      <c r="DB51" s="37">
        <f>IF(VLOOKUP(CONCATENATE($CH$6," ",DB$9),'-RÅDATA_KVARTAL-'!$A$5:$DS$385,42,FALSE)&gt;0,VLOOKUP(CONCATENATE($CH$6," ",DB$9),'-RÅDATA_KVARTAL-'!$A$5:$DS$385,42,FALSE),"")</f>
        <v>17309</v>
      </c>
      <c r="DC51" s="37"/>
      <c r="DD51" s="37">
        <f>IF(VLOOKUP(CONCATENATE($CH$6," ",DD$9),'-RÅDATA_KVARTAL-'!$A$5:$DS$385,42,FALSE)&gt;0,VLOOKUP(CONCATENATE($CH$6," ",DD$9),'-RÅDATA_KVARTAL-'!$A$5:$DS$385,42,FALSE),"")</f>
        <v>20896</v>
      </c>
      <c r="DE51" s="37"/>
      <c r="DF51" s="37">
        <f>IF(VLOOKUP(CONCATENATE($CH$6," ",DF$9),'-RÅDATA_KVARTAL-'!$A$5:$DS$385,42,FALSE)&gt;0,VLOOKUP(CONCATENATE($CH$6," ",DF$9),'-RÅDATA_KVARTAL-'!$A$5:$DS$385,42,FALSE),"")</f>
        <v>237120</v>
      </c>
      <c r="DG51" s="147"/>
      <c r="DH51" s="146"/>
      <c r="DI51" s="37">
        <f>IF(VLOOKUP(CONCATENATE($DI$6," ",DI$9),'-RÅDATA_KVARTAL-'!$A$5:$DS$385,42,FALSE)&gt;0,VLOOKUP(CONCATENATE($DI$6," ",DI$9),'-RÅDATA_KVARTAL-'!$A$5:$DS$385,42,FALSE),"")</f>
        <v>22538</v>
      </c>
      <c r="DJ51" s="37"/>
      <c r="DK51" s="37">
        <f>IF(VLOOKUP(CONCATENATE($DI$6," ",DK$9),'-RÅDATA_KVARTAL-'!$A$5:$DS$385,42,FALSE)&gt;0,VLOOKUP(CONCATENATE($DI$6," ",DK$9),'-RÅDATA_KVARTAL-'!$A$5:$DS$385,42,FALSE),"")</f>
        <v>21996</v>
      </c>
      <c r="DL51" s="37"/>
      <c r="DM51" s="37">
        <f>IF(VLOOKUP(CONCATENATE($DI$6," ",DM$9),'-RÅDATA_KVARTAL-'!$A$5:$DS$385,42,FALSE)&gt;0,VLOOKUP(CONCATENATE($DI$6," ",DM$9),'-RÅDATA_KVARTAL-'!$A$5:$DS$385,42,FALSE),"")</f>
        <v>24224</v>
      </c>
      <c r="DN51" s="37"/>
      <c r="DO51" s="37">
        <f>IF(VLOOKUP(CONCATENATE($DI$6," ",DO$9),'-RÅDATA_KVARTAL-'!$A$5:$DS$385,42,FALSE)&gt;0,VLOOKUP(CONCATENATE($DI$6," ",DO$9),'-RÅDATA_KVARTAL-'!$A$5:$DS$385,42,FALSE),"")</f>
        <v>21361</v>
      </c>
      <c r="DP51" s="37"/>
      <c r="DQ51" s="37">
        <f>IF(VLOOKUP(CONCATENATE($DI$6," ",DQ$9),'-RÅDATA_KVARTAL-'!$A$5:$DS$385,42,FALSE)&gt;0,VLOOKUP(CONCATENATE($DI$6," ",DQ$9),'-RÅDATA_KVARTAL-'!$A$5:$DS$385,42,FALSE),"")</f>
        <v>22059</v>
      </c>
      <c r="DR51" s="37"/>
      <c r="DS51" s="37">
        <f>IF(VLOOKUP(CONCATENATE($DI$6," ",DS$9),'-RÅDATA_KVARTAL-'!$A$5:$DS$385,42,FALSE)&gt;0,VLOOKUP(CONCATENATE($DI$6," ",DS$9),'-RÅDATA_KVARTAL-'!$A$5:$DS$385,42,FALSE),"")</f>
        <v>21317</v>
      </c>
      <c r="DT51" s="37"/>
      <c r="DU51" s="37" t="str">
        <f>IF(VLOOKUP(CONCATENATE($DI$6," ",DU$9),'-RÅDATA_KVARTAL-'!$A$5:$DS$385,42,FALSE)&gt;0,VLOOKUP(CONCATENATE($DI$6," ",DU$9),'-RÅDATA_KVARTAL-'!$A$5:$DS$385,42,FALSE),"")</f>
        <v/>
      </c>
      <c r="DV51" s="37"/>
      <c r="DW51" s="37" t="str">
        <f>IF(VLOOKUP(CONCATENATE($DI$6," ",DW$9),'-RÅDATA_KVARTAL-'!$A$5:$DS$385,42,FALSE)&gt;0,VLOOKUP(CONCATENATE($DI$6," ",DW$9),'-RÅDATA_KVARTAL-'!$A$5:$DS$385,42,FALSE),"")</f>
        <v/>
      </c>
      <c r="DX51" s="37"/>
      <c r="DY51" s="37" t="str">
        <f>IF(VLOOKUP(CONCATENATE($DI$6," ",DY$9),'-RÅDATA_KVARTAL-'!$A$5:$DS$385,42,FALSE)&gt;0,VLOOKUP(CONCATENATE($DI$6," ",DY$9),'-RÅDATA_KVARTAL-'!$A$5:$DS$385,42,FALSE),"")</f>
        <v/>
      </c>
      <c r="DZ51" s="37"/>
      <c r="EA51" s="37" t="str">
        <f>IF(VLOOKUP(CONCATENATE($DI$6," ",EA$9),'-RÅDATA_KVARTAL-'!$A$5:$DS$385,42,FALSE)&gt;0,VLOOKUP(CONCATENATE($DI$6," ",EA$9),'-RÅDATA_KVARTAL-'!$A$5:$DS$385,42,FALSE),"")</f>
        <v/>
      </c>
      <c r="EB51" s="37"/>
      <c r="EC51" s="37" t="str">
        <f>IF(VLOOKUP(CONCATENATE($DI$6," ",EC$9),'-RÅDATA_KVARTAL-'!$A$5:$DS$385,42,FALSE)&gt;0,VLOOKUP(CONCATENATE($DI$6," ",EC$9),'-RÅDATA_KVARTAL-'!$A$5:$DS$385,42,FALSE),"")</f>
        <v/>
      </c>
      <c r="ED51" s="37"/>
      <c r="EE51" s="37" t="str">
        <f>IF(VLOOKUP(CONCATENATE($DI$6," ",EE$9),'-RÅDATA_KVARTAL-'!$A$5:$DS$385,42,FALSE)&gt;0,VLOOKUP(CONCATENATE($DI$6," ",EE$9),'-RÅDATA_KVARTAL-'!$A$5:$DS$385,42,FALSE),"")</f>
        <v/>
      </c>
      <c r="EF51" s="37"/>
      <c r="EG51" s="37">
        <f>IF(VLOOKUP(CONCATENATE($DI$6," ",EG$9),'-RÅDATA_KVARTAL-'!$A$5:$DS$385,42,FALSE)&gt;0,VLOOKUP(CONCATENATE($DI$6," ",EG$9),'-RÅDATA_KVARTAL-'!$A$5:$DS$385,42,FALSE),"")</f>
        <v>133495</v>
      </c>
      <c r="EH51" s="147"/>
      <c r="EI51" s="146"/>
      <c r="EJ51" s="37" t="str">
        <f>IF(VLOOKUP(CONCATENATE($EJ$6," ",EJ$9),'-RÅDATA_KVARTAL-'!$A$5:$DS$385,42,FALSE)&gt;0,VLOOKUP(CONCATENATE($EJ$6," ",EJ$9),'-RÅDATA_KVARTAL-'!$A$5:$DS$385,42,FALSE),"")</f>
        <v/>
      </c>
      <c r="EK51" s="37"/>
      <c r="EL51" s="37" t="str">
        <f>IF(VLOOKUP(CONCATENATE($EJ$6," ",EL$9),'-RÅDATA_KVARTAL-'!$A$5:$DS$385,42,FALSE)&gt;0,VLOOKUP(CONCATENATE($EJ$6," ",EL$9),'-RÅDATA_KVARTAL-'!$A$5:$DS$385,42,FALSE),"")</f>
        <v/>
      </c>
      <c r="EM51" s="37"/>
      <c r="EN51" s="37" t="str">
        <f>IF(VLOOKUP(CONCATENATE($EJ$6," ",EN$9),'-RÅDATA_KVARTAL-'!$A$5:$DS$385,42,FALSE)&gt;0,VLOOKUP(CONCATENATE($EJ$6," ",EN$9),'-RÅDATA_KVARTAL-'!$A$5:$DS$385,42,FALSE),"")</f>
        <v/>
      </c>
      <c r="EO51" s="37"/>
      <c r="EP51" s="37" t="str">
        <f>IF(VLOOKUP(CONCATENATE($EJ$6," ",EP$9),'-RÅDATA_KVARTAL-'!$A$5:$DS$385,42,FALSE)&gt;0,VLOOKUP(CONCATENATE($EJ$6," ",EP$9),'-RÅDATA_KVARTAL-'!$A$5:$DS$385,42,FALSE),"")</f>
        <v/>
      </c>
      <c r="EQ51" s="37"/>
      <c r="ER51" s="37" t="str">
        <f>IF(VLOOKUP(CONCATENATE($EJ$6," ",ER$9),'-RÅDATA_KVARTAL-'!$A$5:$DS$385,42,FALSE)&gt;0,VLOOKUP(CONCATENATE($EJ$6," ",ER$9),'-RÅDATA_KVARTAL-'!$A$5:$DS$385,42,FALSE),"")</f>
        <v/>
      </c>
      <c r="ES51" s="37"/>
      <c r="ET51" s="37" t="str">
        <f>IF(VLOOKUP(CONCATENATE($EJ$6," ",ET$9),'-RÅDATA_KVARTAL-'!$A$5:$DS$385,42,FALSE)&gt;0,VLOOKUP(CONCATENATE($EJ$6," ",ET$9),'-RÅDATA_KVARTAL-'!$A$5:$DS$385,42,FALSE),"")</f>
        <v/>
      </c>
      <c r="EU51" s="37"/>
      <c r="EV51" s="37" t="str">
        <f>IF(VLOOKUP(CONCATENATE($EJ$6," ",EV$9),'-RÅDATA_KVARTAL-'!$A$5:$DS$385,42,FALSE)&gt;0,VLOOKUP(CONCATENATE($EJ$6," ",EV$9),'-RÅDATA_KVARTAL-'!$A$5:$DS$385,42,FALSE),"")</f>
        <v/>
      </c>
      <c r="EW51" s="37"/>
      <c r="EX51" s="37" t="str">
        <f>IF(VLOOKUP(CONCATENATE($EJ$6," ",EX$9),'-RÅDATA_KVARTAL-'!$A$5:$DS$385,42,FALSE)&gt;0,VLOOKUP(CONCATENATE($EJ$6," ",EX$9),'-RÅDATA_KVARTAL-'!$A$5:$DS$385,42,FALSE),"")</f>
        <v/>
      </c>
      <c r="EY51" s="37"/>
      <c r="EZ51" s="37" t="str">
        <f>IF(VLOOKUP(CONCATENATE($EJ$6," ",EZ$9),'-RÅDATA_KVARTAL-'!$A$5:$DS$385,42,FALSE)&gt;0,VLOOKUP(CONCATENATE($EJ$6," ",EZ$9),'-RÅDATA_KVARTAL-'!$A$5:$DS$385,42,FALSE),"")</f>
        <v/>
      </c>
      <c r="FA51" s="37"/>
      <c r="FB51" s="37" t="str">
        <f>IF(VLOOKUP(CONCATENATE($EJ$6," ",FB$9),'-RÅDATA_KVARTAL-'!$A$5:$DS$385,42,FALSE)&gt;0,VLOOKUP(CONCATENATE($EJ$6," ",FB$9),'-RÅDATA_KVARTAL-'!$A$5:$DS$385,42,FALSE),"")</f>
        <v/>
      </c>
      <c r="FC51" s="37"/>
      <c r="FD51" s="37" t="str">
        <f>IF(VLOOKUP(CONCATENATE($EJ$6," ",FD$9),'-RÅDATA_KVARTAL-'!$A$5:$DS$385,42,FALSE)&gt;0,VLOOKUP(CONCATENATE($EJ$6," ",FD$9),'-RÅDATA_KVARTAL-'!$A$5:$DS$385,42,FALSE),"")</f>
        <v/>
      </c>
      <c r="FE51" s="37"/>
      <c r="FF51" s="37" t="str">
        <f>IF(VLOOKUP(CONCATENATE($EJ$6," ",FF$9),'-RÅDATA_KVARTAL-'!$A$5:$DS$385,42,FALSE)&gt;0,VLOOKUP(CONCATENATE($EJ$6," ",FF$9),'-RÅDATA_KVARTAL-'!$A$5:$DS$385,42,FALSE),"")</f>
        <v/>
      </c>
      <c r="FG51" s="37"/>
      <c r="FH51" s="37" t="str">
        <f>IF(VLOOKUP(CONCATENATE($EJ$6," ",FH$9),'-RÅDATA_KVARTAL-'!$A$5:$DS$385,42,FALSE)&gt;0,VLOOKUP(CONCATENATE($EJ$6," ",FH$9),'-RÅDATA_KVARTAL-'!$A$5:$DS$385,42,FALSE),"")</f>
        <v/>
      </c>
      <c r="FI51" s="147"/>
      <c r="FJ51" s="146"/>
      <c r="FK51" s="37" t="str">
        <f>IF(VLOOKUP(CONCATENATE($FK$6," ",FK$9),'-RÅDATA_KVARTAL-'!$A$5:$DS$385,42,FALSE)&gt;0,VLOOKUP(CONCATENATE($FK$6," ",FK$9),'-RÅDATA_KVARTAL-'!$A$5:$DS$385,42,FALSE),"")</f>
        <v/>
      </c>
      <c r="FL51" s="37"/>
      <c r="FM51" s="37" t="str">
        <f>IF(VLOOKUP(CONCATENATE($FK$6," ",FM$9),'-RÅDATA_KVARTAL-'!$A$5:$DS$385,42,FALSE)&gt;0,VLOOKUP(CONCATENATE($FK$6," ",FM$9),'-RÅDATA_KVARTAL-'!$A$5:$DS$385,42,FALSE),"")</f>
        <v/>
      </c>
      <c r="FN51" s="37"/>
      <c r="FO51" s="37" t="str">
        <f>IF(VLOOKUP(CONCATENATE($FK$6," ",FO$9),'-RÅDATA_KVARTAL-'!$A$5:$DS$385,42,FALSE)&gt;0,VLOOKUP(CONCATENATE($FK$6," ",FO$9),'-RÅDATA_KVARTAL-'!$A$5:$DS$385,42,FALSE),"")</f>
        <v/>
      </c>
      <c r="FP51" s="37"/>
      <c r="FQ51" s="37" t="str">
        <f>IF(VLOOKUP(CONCATENATE($FK$6," ",FQ$9),'-RÅDATA_KVARTAL-'!$A$5:$DS$385,42,FALSE)&gt;0,VLOOKUP(CONCATENATE($FK$6," ",FQ$9),'-RÅDATA_KVARTAL-'!$A$5:$DS$385,42,FALSE),"")</f>
        <v/>
      </c>
      <c r="FR51" s="37"/>
      <c r="FS51" s="37" t="str">
        <f>IF(VLOOKUP(CONCATENATE($FK$6," ",FS$9),'-RÅDATA_KVARTAL-'!$A$5:$DS$385,42,FALSE)&gt;0,VLOOKUP(CONCATENATE($FK$6," ",FS$9),'-RÅDATA_KVARTAL-'!$A$5:$DS$385,42,FALSE),"")</f>
        <v/>
      </c>
      <c r="FT51" s="37"/>
      <c r="FU51" s="37" t="str">
        <f>IF(VLOOKUP(CONCATENATE($FK$6," ",FU$9),'-RÅDATA_KVARTAL-'!$A$5:$DS$385,42,FALSE)&gt;0,VLOOKUP(CONCATENATE($FK$6," ",FU$9),'-RÅDATA_KVARTAL-'!$A$5:$DS$385,42,FALSE),"")</f>
        <v/>
      </c>
      <c r="FV51" s="37"/>
      <c r="FW51" s="37" t="str">
        <f>IF(VLOOKUP(CONCATENATE($FK$6," ",FW$9),'-RÅDATA_KVARTAL-'!$A$5:$DS$385,42,FALSE)&gt;0,VLOOKUP(CONCATENATE($FK$6," ",FW$9),'-RÅDATA_KVARTAL-'!$A$5:$DS$385,42,FALSE),"")</f>
        <v/>
      </c>
      <c r="FX51" s="37"/>
      <c r="FY51" s="37" t="str">
        <f>IF(VLOOKUP(CONCATENATE($FK$6," ",FY$9),'-RÅDATA_KVARTAL-'!$A$5:$DS$385,42,FALSE)&gt;0,VLOOKUP(CONCATENATE($FK$6," ",FY$9),'-RÅDATA_KVARTAL-'!$A$5:$DS$385,42,FALSE),"")</f>
        <v/>
      </c>
      <c r="FZ51" s="37"/>
      <c r="GA51" s="37" t="str">
        <f>IF(VLOOKUP(CONCATENATE($FK$6," ",GA$9),'-RÅDATA_KVARTAL-'!$A$5:$DS$385,42,FALSE)&gt;0,VLOOKUP(CONCATENATE($FK$6," ",GA$9),'-RÅDATA_KVARTAL-'!$A$5:$DS$385,42,FALSE),"")</f>
        <v/>
      </c>
      <c r="GB51" s="37"/>
      <c r="GC51" s="37" t="str">
        <f>IF(VLOOKUP(CONCATENATE($FK$6," ",GC$9),'-RÅDATA_KVARTAL-'!$A$5:$DS$385,42,FALSE)&gt;0,VLOOKUP(CONCATENATE($FK$6," ",GC$9),'-RÅDATA_KVARTAL-'!$A$5:$DS$385,42,FALSE),"")</f>
        <v/>
      </c>
      <c r="GD51" s="37"/>
      <c r="GE51" s="37" t="str">
        <f>IF(VLOOKUP(CONCATENATE($FK$6," ",GE$9),'-RÅDATA_KVARTAL-'!$A$5:$DS$385,42,FALSE)&gt;0,VLOOKUP(CONCATENATE($FK$6," ",GE$9),'-RÅDATA_KVARTAL-'!$A$5:$DS$385,42,FALSE),"")</f>
        <v/>
      </c>
      <c r="GF51" s="37"/>
      <c r="GG51" s="37" t="str">
        <f>IF(VLOOKUP(CONCATENATE($FK$6," ",GG$9),'-RÅDATA_KVARTAL-'!$A$5:$DS$385,42,FALSE)&gt;0,VLOOKUP(CONCATENATE($FK$6," ",GG$9),'-RÅDATA_KVARTAL-'!$A$5:$DS$385,42,FALSE),"")</f>
        <v/>
      </c>
      <c r="GH51" s="37"/>
      <c r="GI51" s="37" t="str">
        <f>IF(VLOOKUP(CONCATENATE($FK$6," ",GI$9),'-RÅDATA_KVARTAL-'!$A$5:$DS$385,42,FALSE)&gt;0,VLOOKUP(CONCATENATE($FK$6," ",GI$9),'-RÅDATA_KVARTAL-'!$A$5:$DS$385,42,FALSE),"")</f>
        <v/>
      </c>
      <c r="GJ51" s="147"/>
      <c r="GK51" s="146"/>
      <c r="GL51" s="37" t="str">
        <f>IF(VLOOKUP(CONCATENATE($GL$6," ",GL$9),'-RÅDATA_KVARTAL-'!$A$5:$DS$385,42,FALSE)&gt;0,VLOOKUP(CONCATENATE($GL$6," ",GL$9),'-RÅDATA_KVARTAL-'!$A$5:$DS$385,42,FALSE),"")</f>
        <v/>
      </c>
      <c r="GM51" s="37"/>
      <c r="GN51" s="37" t="str">
        <f>IF(VLOOKUP(CONCATENATE($GL$6," ",GN$9),'-RÅDATA_KVARTAL-'!$A$5:$DS$385,42,FALSE)&gt;0,VLOOKUP(CONCATENATE($GL$6," ",GN$9),'-RÅDATA_KVARTAL-'!$A$5:$DS$385,42,FALSE),"")</f>
        <v/>
      </c>
      <c r="GO51" s="37"/>
      <c r="GP51" s="37" t="str">
        <f>IF(VLOOKUP(CONCATENATE($GL$6," ",GP$9),'-RÅDATA_KVARTAL-'!$A$5:$DS$385,42,FALSE)&gt;0,VLOOKUP(CONCATENATE($GL$6," ",GP$9),'-RÅDATA_KVARTAL-'!$A$5:$DS$385,42,FALSE),"")</f>
        <v/>
      </c>
      <c r="GQ51" s="37"/>
      <c r="GR51" s="37" t="str">
        <f>IF(VLOOKUP(CONCATENATE($GL$6," ",GR$9),'-RÅDATA_KVARTAL-'!$A$5:$DS$385,42,FALSE)&gt;0,VLOOKUP(CONCATENATE($GL$6," ",GR$9),'-RÅDATA_KVARTAL-'!$A$5:$DS$385,42,FALSE),"")</f>
        <v/>
      </c>
      <c r="GS51" s="37"/>
      <c r="GT51" s="37" t="str">
        <f>IF(VLOOKUP(CONCATENATE($GL$6," ",GT$9),'-RÅDATA_KVARTAL-'!$A$5:$DS$385,42,FALSE)&gt;0,VLOOKUP(CONCATENATE($GL$6," ",GT$9),'-RÅDATA_KVARTAL-'!$A$5:$DS$385,42,FALSE),"")</f>
        <v/>
      </c>
      <c r="GU51" s="37"/>
      <c r="GV51" s="37" t="str">
        <f>IF(VLOOKUP(CONCATENATE($GL$6," ",GV$9),'-RÅDATA_KVARTAL-'!$A$5:$DS$385,42,FALSE)&gt;0,VLOOKUP(CONCATENATE($GL$6," ",GV$9),'-RÅDATA_KVARTAL-'!$A$5:$DS$385,42,FALSE),"")</f>
        <v/>
      </c>
      <c r="GW51" s="37"/>
      <c r="GX51" s="37" t="str">
        <f>IF(VLOOKUP(CONCATENATE($GL$6," ",GX$9),'-RÅDATA_KVARTAL-'!$A$5:$DS$385,42,FALSE)&gt;0,VLOOKUP(CONCATENATE($GL$6," ",GX$9),'-RÅDATA_KVARTAL-'!$A$5:$DS$385,42,FALSE),"")</f>
        <v/>
      </c>
      <c r="GY51" s="37"/>
      <c r="GZ51" s="37" t="str">
        <f>IF(VLOOKUP(CONCATENATE($GL$6," ",GZ$9),'-RÅDATA_KVARTAL-'!$A$5:$DS$385,42,FALSE)&gt;0,VLOOKUP(CONCATENATE($GL$6," ",GZ$9),'-RÅDATA_KVARTAL-'!$A$5:$DS$385,42,FALSE),"")</f>
        <v/>
      </c>
      <c r="HA51" s="37"/>
      <c r="HB51" s="37" t="str">
        <f>IF(VLOOKUP(CONCATENATE($GL$6," ",HB$9),'-RÅDATA_KVARTAL-'!$A$5:$DS$385,42,FALSE)&gt;0,VLOOKUP(CONCATENATE($GL$6," ",HB$9),'-RÅDATA_KVARTAL-'!$A$5:$DS$385,42,FALSE),"")</f>
        <v/>
      </c>
      <c r="HC51" s="37"/>
      <c r="HD51" s="37" t="str">
        <f>IF(VLOOKUP(CONCATENATE($GL$6," ",HD$9),'-RÅDATA_KVARTAL-'!$A$5:$DS$385,42,FALSE)&gt;0,VLOOKUP(CONCATENATE($GL$6," ",HD$9),'-RÅDATA_KVARTAL-'!$A$5:$DS$385,42,FALSE),"")</f>
        <v/>
      </c>
      <c r="HE51" s="37"/>
      <c r="HF51" s="37" t="str">
        <f>IF(VLOOKUP(CONCATENATE($GL$6," ",HF$9),'-RÅDATA_KVARTAL-'!$A$5:$DS$385,42,FALSE)&gt;0,VLOOKUP(CONCATENATE($GL$6," ",HF$9),'-RÅDATA_KVARTAL-'!$A$5:$DS$385,42,FALSE),"")</f>
        <v/>
      </c>
      <c r="HG51" s="37"/>
      <c r="HH51" s="37" t="str">
        <f>IF(VLOOKUP(CONCATENATE($GL$6," ",HH$9),'-RÅDATA_KVARTAL-'!$A$5:$DS$385,42,FALSE)&gt;0,VLOOKUP(CONCATENATE($GL$6," ",HH$9),'-RÅDATA_KVARTAL-'!$A$5:$DS$385,42,FALSE),"")</f>
        <v/>
      </c>
      <c r="HI51" s="37"/>
      <c r="HJ51" s="37" t="str">
        <f>IF(VLOOKUP(CONCATENATE($GL$6," ",HJ$9),'-RÅDATA_KVARTAL-'!$A$5:$DS$385,42,FALSE)&gt;0,VLOOKUP(CONCATENATE($GL$6," ",HJ$9),'-RÅDATA_KVARTAL-'!$A$5:$DS$385,42,FALSE),"")</f>
        <v/>
      </c>
      <c r="HK51" s="147"/>
      <c r="HL51" s="148"/>
      <c r="HM51" s="103" t="s">
        <v>358</v>
      </c>
      <c r="HN51" s="15"/>
    </row>
    <row r="52" spans="2:222" ht="10.5" customHeight="1" x14ac:dyDescent="0.2">
      <c r="B52" s="248">
        <v>3</v>
      </c>
      <c r="C52" s="195"/>
      <c r="D52" s="92" t="s">
        <v>69</v>
      </c>
      <c r="E52" s="156">
        <f>IF(VLOOKUP(CONCATENATE($E$6," ",E$9),'-RÅDATA_KVARTAL-'!$A$5:$DS$385,46,FALSE)&gt;0,VLOOKUP(CONCATENATE($E$6," ",E$9),'-RÅDATA_KVARTAL-'!$A$5:$DS$385,46,FALSE),"")</f>
        <v>59.120272683006</v>
      </c>
      <c r="F52" s="156"/>
      <c r="G52" s="156">
        <f>IF(VLOOKUP(CONCATENATE($E$6," ",G$9),'-RÅDATA_KVARTAL-'!$A$5:$DS$385,46,FALSE)&gt;0,VLOOKUP(CONCATENATE($E$6," ",G$9),'-RÅDATA_KVARTAL-'!$A$5:$DS$385,46,FALSE),"")</f>
        <v>60.509622621223528</v>
      </c>
      <c r="H52" s="156"/>
      <c r="I52" s="156">
        <f>IF(VLOOKUP(CONCATENATE($E$6," ",I$9),'-RÅDATA_KVARTAL-'!$A$5:$DS$385,46,FALSE)&gt;0,VLOOKUP(CONCATENATE($E$6," ",I$9),'-RÅDATA_KVARTAL-'!$A$5:$DS$385,46,FALSE),"")</f>
        <v>61.676162222297137</v>
      </c>
      <c r="J52" s="156"/>
      <c r="K52" s="156">
        <f>IF(VLOOKUP(CONCATENATE($E$6," ",K$9),'-RÅDATA_KVARTAL-'!$A$5:$DS$385,46,FALSE)&gt;0,VLOOKUP(CONCATENATE($E$6," ",K$9),'-RÅDATA_KVARTAL-'!$A$5:$DS$385,46,FALSE),"")</f>
        <v>58.483681329819582</v>
      </c>
      <c r="L52" s="156"/>
      <c r="M52" s="156">
        <f>IF(VLOOKUP(CONCATENATE($E$6," ",M$9),'-RÅDATA_KVARTAL-'!$A$5:$DS$385,46,FALSE)&gt;0,VLOOKUP(CONCATENATE($E$6," ",M$9),'-RÅDATA_KVARTAL-'!$A$5:$DS$385,46,FALSE),"")</f>
        <v>55.865903189293562</v>
      </c>
      <c r="N52" s="156"/>
      <c r="O52" s="156">
        <f>IF(VLOOKUP(CONCATENATE($E$6," ",O$9),'-RÅDATA_KVARTAL-'!$A$5:$DS$385,46,FALSE)&gt;0,VLOOKUP(CONCATENATE($E$6," ",O$9),'-RÅDATA_KVARTAL-'!$A$5:$DS$385,46,FALSE),"")</f>
        <v>57.795315868318177</v>
      </c>
      <c r="P52" s="156"/>
      <c r="Q52" s="156">
        <f>IF(VLOOKUP(CONCATENATE($E$6," ",Q$9),'-RÅDATA_KVARTAL-'!$A$5:$DS$385,46,FALSE)&gt;0,VLOOKUP(CONCATENATE($E$6," ",Q$9),'-RÅDATA_KVARTAL-'!$A$5:$DS$385,46,FALSE),"")</f>
        <v>64.756917304986715</v>
      </c>
      <c r="R52" s="156"/>
      <c r="S52" s="156">
        <f>IF(VLOOKUP(CONCATENATE($E$6," ",S$9),'-RÅDATA_KVARTAL-'!$A$5:$DS$385,46,FALSE)&gt;0,VLOOKUP(CONCATENATE($E$6," ",S$9),'-RÅDATA_KVARTAL-'!$A$5:$DS$385,46,FALSE),"")</f>
        <v>60.254996554100615</v>
      </c>
      <c r="T52" s="156"/>
      <c r="U52" s="156">
        <f>IF(VLOOKUP(CONCATENATE($E$6," ",U$9),'-RÅDATA_KVARTAL-'!$A$5:$DS$385,46,FALSE)&gt;0,VLOOKUP(CONCATENATE($E$6," ",U$9),'-RÅDATA_KVARTAL-'!$A$5:$DS$385,46,FALSE),"")</f>
        <v>56.678489032746803</v>
      </c>
      <c r="V52" s="156"/>
      <c r="W52" s="156">
        <f>IF(VLOOKUP(CONCATENATE($E$6," ",W$9),'-RÅDATA_KVARTAL-'!$A$5:$DS$385,46,FALSE)&gt;0,VLOOKUP(CONCATENATE($E$6," ",W$9),'-RÅDATA_KVARTAL-'!$A$5:$DS$385,46,FALSE),"")</f>
        <v>51.017465149815735</v>
      </c>
      <c r="X52" s="156"/>
      <c r="Y52" s="156">
        <f>IF(VLOOKUP(CONCATENATE($E$6," ",Y$9),'-RÅDATA_KVARTAL-'!$A$5:$DS$385,46,FALSE)&gt;0,VLOOKUP(CONCATENATE($E$6," ",Y$9),'-RÅDATA_KVARTAL-'!$A$5:$DS$385,46,FALSE),"")</f>
        <v>58.299376999494868</v>
      </c>
      <c r="Z52" s="156"/>
      <c r="AA52" s="156">
        <f>IF(VLOOKUP(CONCATENATE($E$6," ",AA$9),'-RÅDATA_KVARTAL-'!$A$5:$DS$385,46,FALSE)&gt;0,VLOOKUP(CONCATENATE($E$6," ",AA$9),'-RÅDATA_KVARTAL-'!$A$5:$DS$385,46,FALSE),"")</f>
        <v>61.089573556417051</v>
      </c>
      <c r="AB52" s="156"/>
      <c r="AC52" s="156">
        <f>IF(VLOOKUP(CONCATENATE($E$6," ",AC$9),'-RÅDATA_KVARTAL-'!$A$5:$DS$385,46,FALSE)&gt;0,VLOOKUP(CONCATENATE($E$6," ",AC$9),'-RÅDATA_KVARTAL-'!$A$5:$DS$385,46,FALSE),"")</f>
        <v>58.687033214916504</v>
      </c>
      <c r="AD52" s="118"/>
      <c r="AE52" s="106"/>
      <c r="AF52" s="156">
        <f>IF(VLOOKUP(CONCATENATE($AF$6," ",AF$9),'-RÅDATA_KVARTAL-'!$A$5:$DS$385,46,FALSE)&gt;0,VLOOKUP(CONCATENATE($AF$6," ",AF$9),'-RÅDATA_KVARTAL-'!$A$5:$DS$385,46,FALSE),"")</f>
        <v>58.652373660030634</v>
      </c>
      <c r="AG52" s="156"/>
      <c r="AH52" s="156">
        <f>IF(VLOOKUP(CONCATENATE($AF$6," ",AH$9),'-RÅDATA_KVARTAL-'!$A$5:$DS$385,46,FALSE)&gt;0,VLOOKUP(CONCATENATE($AF$6," ",AH$9),'-RÅDATA_KVARTAL-'!$A$5:$DS$385,46,FALSE),"")</f>
        <v>64.57739791073125</v>
      </c>
      <c r="AI52" s="156"/>
      <c r="AJ52" s="156">
        <f>IF(VLOOKUP(CONCATENATE($AF$6," ",AJ$9),'-RÅDATA_KVARTAL-'!$A$5:$DS$385,46,FALSE)&gt;0,VLOOKUP(CONCATENATE($AF$6," ",AJ$9),'-RÅDATA_KVARTAL-'!$A$5:$DS$385,46,FALSE),"")</f>
        <v>65.854764135263366</v>
      </c>
      <c r="AK52" s="156"/>
      <c r="AL52" s="156">
        <f>IF(VLOOKUP(CONCATENATE($AF$6," ",AL$9),'-RÅDATA_KVARTAL-'!$A$5:$DS$385,46,FALSE)&gt;0,VLOOKUP(CONCATENATE($AF$6," ",AL$9),'-RÅDATA_KVARTAL-'!$A$5:$DS$385,46,FALSE),"")</f>
        <v>63.592448992563398</v>
      </c>
      <c r="AM52" s="156"/>
      <c r="AN52" s="156">
        <f>IF(VLOOKUP(CONCATENATE($AF$6," ",AN$9),'-RÅDATA_KVARTAL-'!$A$5:$DS$385,46,FALSE)&gt;0,VLOOKUP(CONCATENATE($AF$6," ",AN$9),'-RÅDATA_KVARTAL-'!$A$5:$DS$385,46,FALSE),"")</f>
        <v>59.47587588841229</v>
      </c>
      <c r="AO52" s="156"/>
      <c r="AP52" s="156">
        <f>IF(VLOOKUP(CONCATENATE($AF$6," ",AP$9),'-RÅDATA_KVARTAL-'!$A$5:$DS$385,46,FALSE)&gt;0,VLOOKUP(CONCATENATE($AF$6," ",AP$9),'-RÅDATA_KVARTAL-'!$A$5:$DS$385,46,FALSE),"")</f>
        <v>54.534375952066618</v>
      </c>
      <c r="AQ52" s="156"/>
      <c r="AR52" s="156">
        <f>IF(VLOOKUP(CONCATENATE($AF$6," ",AR$9),'-RÅDATA_KVARTAL-'!$A$5:$DS$385,46,FALSE)&gt;0,VLOOKUP(CONCATENATE($AF$6," ",AR$9),'-RÅDATA_KVARTAL-'!$A$5:$DS$385,46,FALSE),"")</f>
        <v>60.119528915450871</v>
      </c>
      <c r="AS52" s="156"/>
      <c r="AT52" s="156">
        <f>IF(VLOOKUP(CONCATENATE($AF$6," ",AT$9),'-RÅDATA_KVARTAL-'!$A$5:$DS$385,46,FALSE)&gt;0,VLOOKUP(CONCATENATE($AF$6," ",AT$9),'-RÅDATA_KVARTAL-'!$A$5:$DS$385,46,FALSE),"")</f>
        <v>57.251242977981533</v>
      </c>
      <c r="AU52" s="156"/>
      <c r="AV52" s="156">
        <f>IF(VLOOKUP(CONCATENATE($AF$6," ",AV$9),'-RÅDATA_KVARTAL-'!$A$5:$DS$385,46,FALSE)&gt;0,VLOOKUP(CONCATENATE($AF$6," ",AV$9),'-RÅDATA_KVARTAL-'!$A$5:$DS$385,46,FALSE),"")</f>
        <v>56.251701709272425</v>
      </c>
      <c r="AW52" s="156"/>
      <c r="AX52" s="156">
        <f>IF(VLOOKUP(CONCATENATE($AF$6," ",AX$9),'-RÅDATA_KVARTAL-'!$A$5:$DS$385,46,FALSE)&gt;0,VLOOKUP(CONCATENATE($AF$6," ",AX$9),'-RÅDATA_KVARTAL-'!$A$5:$DS$385,46,FALSE),"")</f>
        <v>56.419471715755023</v>
      </c>
      <c r="AY52" s="156"/>
      <c r="AZ52" s="156">
        <f>IF(VLOOKUP(CONCATENATE($AF$6," ",AZ$9),'-RÅDATA_KVARTAL-'!$A$5:$DS$385,46,FALSE)&gt;0,VLOOKUP(CONCATENATE($AF$6," ",AZ$9),'-RÅDATA_KVARTAL-'!$A$5:$DS$385,46,FALSE),"")</f>
        <v>57.761913707808873</v>
      </c>
      <c r="BA52" s="156"/>
      <c r="BB52" s="156">
        <f>IF(VLOOKUP(CONCATENATE($AF$6," ",BB$9),'-RÅDATA_KVARTAL-'!$A$5:$DS$385,46,FALSE)&gt;0,VLOOKUP(CONCATENATE($AF$6," ",BB$9),'-RÅDATA_KVARTAL-'!$A$5:$DS$385,46,FALSE),"")</f>
        <v>60.681075647147523</v>
      </c>
      <c r="BC52" s="156"/>
      <c r="BD52" s="156">
        <f>IF(VLOOKUP(CONCATENATE($AF$6," ",BD$9),'-RÅDATA_KVARTAL-'!$A$5:$DS$385,46,FALSE)&gt;0,VLOOKUP(CONCATENATE($AF$6," ",BD$9),'-RÅDATA_KVARTAL-'!$A$5:$DS$385,46,FALSE),"")</f>
        <v>59.593789848690001</v>
      </c>
      <c r="BE52" s="118"/>
      <c r="BF52" s="106"/>
      <c r="BG52" s="156">
        <f>IF(VLOOKUP(CONCATENATE($BG$6," ",BG$9),'-RÅDATA_KVARTAL-'!$A$5:$DS$385,46,FALSE)&gt;0,VLOOKUP(CONCATENATE($BG$6," ",BG$9),'-RÅDATA_KVARTAL-'!$A$5:$DS$385,46,FALSE),"")</f>
        <v>58.023832567142506</v>
      </c>
      <c r="BH52" s="156"/>
      <c r="BI52" s="156">
        <f>IF(VLOOKUP(CONCATENATE($BG$6," ",BI$9),'-RÅDATA_KVARTAL-'!$A$5:$DS$385,46,FALSE)&gt;0,VLOOKUP(CONCATENATE($BG$6," ",BI$9),'-RÅDATA_KVARTAL-'!$A$5:$DS$385,46,FALSE),"")</f>
        <v>57.860667820290971</v>
      </c>
      <c r="BJ52" s="156"/>
      <c r="BK52" s="156">
        <f>IF(VLOOKUP(CONCATENATE($BG$6," ",BK$9),'-RÅDATA_KVARTAL-'!$A$5:$DS$385,46,FALSE)&gt;0,VLOOKUP(CONCATENATE($BG$6," ",BK$9),'-RÅDATA_KVARTAL-'!$A$5:$DS$385,46,FALSE),"")</f>
        <v>63.149049605934174</v>
      </c>
      <c r="BL52" s="156"/>
      <c r="BM52" s="156">
        <f>IF(VLOOKUP(CONCATENATE($BG$6," ",BM$9),'-RÅDATA_KVARTAL-'!$A$5:$DS$385,46,FALSE)&gt;0,VLOOKUP(CONCATENATE($BG$6," ",BM$9),'-RÅDATA_KVARTAL-'!$A$5:$DS$385,46,FALSE),"")</f>
        <v>59.187068424356561</v>
      </c>
      <c r="BN52" s="156"/>
      <c r="BO52" s="156">
        <f>IF(VLOOKUP(CONCATENATE($BG$6," ",BO$9),'-RÅDATA_KVARTAL-'!$A$5:$DS$385,46,FALSE)&gt;0,VLOOKUP(CONCATENATE($BG$6," ",BO$9),'-RÅDATA_KVARTAL-'!$A$5:$DS$385,46,FALSE),"")</f>
        <v>57.03581129601298</v>
      </c>
      <c r="BP52" s="156"/>
      <c r="BQ52" s="156">
        <f>IF(VLOOKUP(CONCATENATE($BG$6," ",BQ$9),'-RÅDATA_KVARTAL-'!$A$5:$DS$385,46,FALSE)&gt;0,VLOOKUP(CONCATENATE($BG$6," ",BQ$9),'-RÅDATA_KVARTAL-'!$A$5:$DS$385,46,FALSE),"")</f>
        <v>56.698578998073209</v>
      </c>
      <c r="BR52" s="156"/>
      <c r="BS52" s="156">
        <f>IF(VLOOKUP(CONCATENATE($BG$6," ",BS$9),'-RÅDATA_KVARTAL-'!$A$5:$DS$385,46,FALSE)&gt;0,VLOOKUP(CONCATENATE($BG$6," ",BS$9),'-RÅDATA_KVARTAL-'!$A$5:$DS$385,46,FALSE),"")</f>
        <v>61.87148062272275</v>
      </c>
      <c r="BT52" s="156"/>
      <c r="BU52" s="156">
        <f>IF(VLOOKUP(CONCATENATE($BG$6," ",BU$9),'-RÅDATA_KVARTAL-'!$A$5:$DS$385,46,FALSE)&gt;0,VLOOKUP(CONCATENATE($BG$6," ",BU$9),'-RÅDATA_KVARTAL-'!$A$5:$DS$385,46,FALSE),"")</f>
        <v>59.396744434998894</v>
      </c>
      <c r="BV52" s="156"/>
      <c r="BW52" s="156">
        <f>IF(VLOOKUP(CONCATENATE($BG$6," ",BW$9),'-RÅDATA_KVARTAL-'!$A$5:$DS$385,46,FALSE)&gt;0,VLOOKUP(CONCATENATE($BG$6," ",BW$9),'-RÅDATA_KVARTAL-'!$A$5:$DS$385,46,FALSE),"")</f>
        <v>56.555790214713127</v>
      </c>
      <c r="BX52" s="156"/>
      <c r="BY52" s="156">
        <f>IF(VLOOKUP(CONCATENATE($BG$6," ",BY$9),'-RÅDATA_KVARTAL-'!$A$5:$DS$385,46,FALSE)&gt;0,VLOOKUP(CONCATENATE($BG$6," ",BY$9),'-RÅDATA_KVARTAL-'!$A$5:$DS$385,46,FALSE),"")</f>
        <v>54.2979861190124</v>
      </c>
      <c r="BZ52" s="156"/>
      <c r="CA52" s="156">
        <f>IF(VLOOKUP(CONCATENATE($BG$6," ",CA$9),'-RÅDATA_KVARTAL-'!$A$5:$DS$385,46,FALSE)&gt;0,VLOOKUP(CONCATENATE($BG$6," ",CA$9),'-RÅDATA_KVARTAL-'!$A$5:$DS$385,46,FALSE),"")</f>
        <v>52.343473646975589</v>
      </c>
      <c r="CB52" s="156"/>
      <c r="CC52" s="156">
        <f>IF(VLOOKUP(CONCATENATE($BG$6," ",CC$9),'-RÅDATA_KVARTAL-'!$A$5:$DS$385,46,FALSE)&gt;0,VLOOKUP(CONCATENATE($BG$6," ",CC$9),'-RÅDATA_KVARTAL-'!$A$5:$DS$385,46,FALSE),"")</f>
        <v>56.53446509585833</v>
      </c>
      <c r="CD52" s="156"/>
      <c r="CE52" s="156">
        <f>IF(VLOOKUP(CONCATENATE($BG$6," ",CE$9),'-RÅDATA_KVARTAL-'!$A$5:$DS$385,46,FALSE)&gt;0,VLOOKUP(CONCATENATE($BG$6," ",CE$9),'-RÅDATA_KVARTAL-'!$A$5:$DS$385,46,FALSE),"")</f>
        <v>57.69064338584171</v>
      </c>
      <c r="CF52" s="118"/>
      <c r="CG52" s="106"/>
      <c r="CH52" s="156">
        <f>IF(VLOOKUP(CONCATENATE($CH$6," ",CH$9),'-RÅDATA_KVARTAL-'!$A$5:$DS$385,46,FALSE)&gt;0,VLOOKUP(CONCATENATE($CH$6," ",CH$9),'-RÅDATA_KVARTAL-'!$A$5:$DS$385,46,FALSE),"")</f>
        <v>52.710604413363505</v>
      </c>
      <c r="CI52" s="156"/>
      <c r="CJ52" s="156">
        <f>IF(VLOOKUP(CONCATENATE($CH$6," ",CJ$9),'-RÅDATA_KVARTAL-'!$A$5:$DS$385,46,FALSE)&gt;0,VLOOKUP(CONCATENATE($CH$6," ",CJ$9),'-RÅDATA_KVARTAL-'!$A$5:$DS$385,46,FALSE),"")</f>
        <v>59.742031134173459</v>
      </c>
      <c r="CK52" s="156"/>
      <c r="CL52" s="156">
        <f>IF(VLOOKUP(CONCATENATE($CH$6," ",CL$9),'-RÅDATA_KVARTAL-'!$A$5:$DS$385,46,FALSE)&gt;0,VLOOKUP(CONCATENATE($CH$6," ",CL$9),'-RÅDATA_KVARTAL-'!$A$5:$DS$385,46,FALSE),"")</f>
        <v>59.751025524156788</v>
      </c>
      <c r="CM52" s="156"/>
      <c r="CN52" s="156">
        <f>IF(VLOOKUP(CONCATENATE($CH$6," ",CN$9),'-RÅDATA_KVARTAL-'!$A$5:$DS$385,46,FALSE)&gt;0,VLOOKUP(CONCATENATE($CH$6," ",CN$9),'-RÅDATA_KVARTAL-'!$A$5:$DS$385,46,FALSE),"")</f>
        <v>60.616010460554989</v>
      </c>
      <c r="CO52" s="156"/>
      <c r="CP52" s="156">
        <f>IF(VLOOKUP(CONCATENATE($CH$6," ",CP$9),'-RÅDATA_KVARTAL-'!$A$5:$DS$385,46,FALSE)&gt;0,VLOOKUP(CONCATENATE($CH$6," ",CP$9),'-RÅDATA_KVARTAL-'!$A$5:$DS$385,46,FALSE),"")</f>
        <v>58.311512675164735</v>
      </c>
      <c r="CQ52" s="156"/>
      <c r="CR52" s="156">
        <f>IF(VLOOKUP(CONCATENATE($CH$6," ",CR$9),'-RÅDATA_KVARTAL-'!$A$5:$DS$385,46,FALSE)&gt;0,VLOOKUP(CONCATENATE($CH$6," ",CR$9),'-RÅDATA_KVARTAL-'!$A$5:$DS$385,46,FALSE),"")</f>
        <v>56.897331524197192</v>
      </c>
      <c r="CS52" s="156"/>
      <c r="CT52" s="156">
        <f>IF(VLOOKUP(CONCATENATE($CH$6," ",CT$9),'-RÅDATA_KVARTAL-'!$A$5:$DS$385,46,FALSE)&gt;0,VLOOKUP(CONCATENATE($CH$6," ",CT$9),'-RÅDATA_KVARTAL-'!$A$5:$DS$385,46,FALSE),"")</f>
        <v>64.026424014766363</v>
      </c>
      <c r="CU52" s="156"/>
      <c r="CV52" s="156">
        <f>IF(VLOOKUP(CONCATENATE($CH$6," ",CV$9),'-RÅDATA_KVARTAL-'!$A$5:$DS$385,46,FALSE)&gt;0,VLOOKUP(CONCATENATE($CH$6," ",CV$9),'-RÅDATA_KVARTAL-'!$A$5:$DS$385,46,FALSE),"")</f>
        <v>62.251132875310624</v>
      </c>
      <c r="CW52" s="156"/>
      <c r="CX52" s="156">
        <f>IF(VLOOKUP(CONCATENATE($CH$6," ",CX$9),'-RÅDATA_KVARTAL-'!$A$5:$DS$385,46,FALSE)&gt;0,VLOOKUP(CONCATENATE($CH$6," ",CX$9),'-RÅDATA_KVARTAL-'!$A$5:$DS$385,46,FALSE),"")</f>
        <v>57.4854217038828</v>
      </c>
      <c r="CY52" s="156"/>
      <c r="CZ52" s="156">
        <f>IF(VLOOKUP(CONCATENATE($CH$6," ",CZ$9),'-RÅDATA_KVARTAL-'!$A$5:$DS$385,46,FALSE)&gt;0,VLOOKUP(CONCATENATE($CH$6," ",CZ$9),'-RÅDATA_KVARTAL-'!$A$5:$DS$385,46,FALSE),"")</f>
        <v>53.208303507516106</v>
      </c>
      <c r="DA52" s="156"/>
      <c r="DB52" s="156">
        <f>IF(VLOOKUP(CONCATENATE($CH$6," ",DB$9),'-RÅDATA_KVARTAL-'!$A$5:$DS$385,46,FALSE)&gt;0,VLOOKUP(CONCATENATE($CH$6," ",DB$9),'-RÅDATA_KVARTAL-'!$A$5:$DS$385,46,FALSE),"")</f>
        <v>50.667408231368185</v>
      </c>
      <c r="DC52" s="156"/>
      <c r="DD52" s="156">
        <f>IF(VLOOKUP(CONCATENATE($CH$6," ",DD$9),'-RÅDATA_KVARTAL-'!$A$5:$DS$385,46,FALSE)&gt;0,VLOOKUP(CONCATENATE($CH$6," ",DD$9),'-RÅDATA_KVARTAL-'!$A$5:$DS$385,46,FALSE),"")</f>
        <v>60.779522978475853</v>
      </c>
      <c r="DE52" s="156"/>
      <c r="DF52" s="156">
        <f>IF(VLOOKUP(CONCATENATE($CH$6," ",DF$9),'-RÅDATA_KVARTAL-'!$A$5:$DS$385,46,FALSE)&gt;0,VLOOKUP(CONCATENATE($CH$6," ",DF$9),'-RÅDATA_KVARTAL-'!$A$5:$DS$385,46,FALSE),"")</f>
        <v>57.989303086551089</v>
      </c>
      <c r="DG52" s="118"/>
      <c r="DH52" s="106"/>
      <c r="DI52" s="156">
        <f>IF(VLOOKUP(CONCATENATE($DI$6," ",DI$9),'-RÅDATA_KVARTAL-'!$A$5:$DS$385,46,FALSE)&gt;0,VLOOKUP(CONCATENATE($DI$6," ",DI$9),'-RÅDATA_KVARTAL-'!$A$5:$DS$385,46,FALSE),"")</f>
        <v>62.375114161569755</v>
      </c>
      <c r="DJ52" s="156"/>
      <c r="DK52" s="156">
        <f>IF(VLOOKUP(CONCATENATE($DI$6," ",DK$9),'-RÅDATA_KVARTAL-'!$A$5:$DS$385,46,FALSE)&gt;0,VLOOKUP(CONCATENATE($DI$6," ",DK$9),'-RÅDATA_KVARTAL-'!$A$5:$DS$385,46,FALSE),"")</f>
        <v>64.871560444745924</v>
      </c>
      <c r="DL52" s="156"/>
      <c r="DM52" s="156">
        <f>IF(VLOOKUP(CONCATENATE($DI$6," ",DM$9),'-RÅDATA_KVARTAL-'!$A$5:$DS$385,46,FALSE)&gt;0,VLOOKUP(CONCATENATE($DI$6," ",DM$9),'-RÅDATA_KVARTAL-'!$A$5:$DS$385,46,FALSE),"")</f>
        <v>63.715510665719776</v>
      </c>
      <c r="DN52" s="156"/>
      <c r="DO52" s="156">
        <f>IF(VLOOKUP(CONCATENATE($DI$6," ",DO$9),'-RÅDATA_KVARTAL-'!$A$5:$DS$385,46,FALSE)&gt;0,VLOOKUP(CONCATENATE($DI$6," ",DO$9),'-RÅDATA_KVARTAL-'!$A$5:$DS$385,46,FALSE),"")</f>
        <v>63.274978524245384</v>
      </c>
      <c r="DP52" s="156"/>
      <c r="DQ52" s="156">
        <f>IF(VLOOKUP(CONCATENATE($DI$6," ",DQ$9),'-RÅDATA_KVARTAL-'!$A$5:$DS$385,46,FALSE)&gt;0,VLOOKUP(CONCATENATE($DI$6," ",DQ$9),'-RÅDATA_KVARTAL-'!$A$5:$DS$385,46,FALSE),"")</f>
        <v>60.199765303059252</v>
      </c>
      <c r="DR52" s="156"/>
      <c r="DS52" s="156">
        <f>IF(VLOOKUP(CONCATENATE($DI$6," ",DS$9),'-RÅDATA_KVARTAL-'!$A$5:$DS$385,46,FALSE)&gt;0,VLOOKUP(CONCATENATE($DI$6," ",DS$9),'-RÅDATA_KVARTAL-'!$A$5:$DS$385,46,FALSE),"")</f>
        <v>62.730268965923131</v>
      </c>
      <c r="DT52" s="156"/>
      <c r="DU52" s="156" t="str">
        <f>IF(VLOOKUP(CONCATENATE($DI$6," ",DU$9),'-RÅDATA_KVARTAL-'!$A$5:$DS$385,46,FALSE)&gt;0,VLOOKUP(CONCATENATE($DI$6," ",DU$9),'-RÅDATA_KVARTAL-'!$A$5:$DS$385,46,FALSE),"")</f>
        <v/>
      </c>
      <c r="DV52" s="156"/>
      <c r="DW52" s="156" t="str">
        <f>IF(VLOOKUP(CONCATENATE($DI$6," ",DW$9),'-RÅDATA_KVARTAL-'!$A$5:$DS$385,46,FALSE)&gt;0,VLOOKUP(CONCATENATE($DI$6," ",DW$9),'-RÅDATA_KVARTAL-'!$A$5:$DS$385,46,FALSE),"")</f>
        <v/>
      </c>
      <c r="DX52" s="156"/>
      <c r="DY52" s="156" t="str">
        <f>IF(VLOOKUP(CONCATENATE($DI$6," ",DY$9),'-RÅDATA_KVARTAL-'!$A$5:$DS$385,46,FALSE)&gt;0,VLOOKUP(CONCATENATE($DI$6," ",DY$9),'-RÅDATA_KVARTAL-'!$A$5:$DS$385,46,FALSE),"")</f>
        <v/>
      </c>
      <c r="DZ52" s="156"/>
      <c r="EA52" s="156" t="str">
        <f>IF(VLOOKUP(CONCATENATE($DI$6," ",EA$9),'-RÅDATA_KVARTAL-'!$A$5:$DS$385,46,FALSE)&gt;0,VLOOKUP(CONCATENATE($DI$6," ",EA$9),'-RÅDATA_KVARTAL-'!$A$5:$DS$385,46,FALSE),"")</f>
        <v/>
      </c>
      <c r="EB52" s="156"/>
      <c r="EC52" s="156" t="str">
        <f>IF(VLOOKUP(CONCATENATE($DI$6," ",EC$9),'-RÅDATA_KVARTAL-'!$A$5:$DS$385,46,FALSE)&gt;0,VLOOKUP(CONCATENATE($DI$6," ",EC$9),'-RÅDATA_KVARTAL-'!$A$5:$DS$385,46,FALSE),"")</f>
        <v/>
      </c>
      <c r="ED52" s="156"/>
      <c r="EE52" s="156" t="str">
        <f>IF(VLOOKUP(CONCATENATE($DI$6," ",EE$9),'-RÅDATA_KVARTAL-'!$A$5:$DS$385,46,FALSE)&gt;0,VLOOKUP(CONCATENATE($DI$6," ",EE$9),'-RÅDATA_KVARTAL-'!$A$5:$DS$385,46,FALSE),"")</f>
        <v/>
      </c>
      <c r="EF52" s="156"/>
      <c r="EG52" s="156">
        <f>IF(VLOOKUP(CONCATENATE($DI$6," ",EG$9),'-RÅDATA_KVARTAL-'!$A$5:$DS$385,46,FALSE)&gt;0,VLOOKUP(CONCATENATE($DI$6," ",EG$9),'-RÅDATA_KVARTAL-'!$A$5:$DS$385,46,FALSE),"")</f>
        <v>62.838031848542911</v>
      </c>
      <c r="EH52" s="118"/>
      <c r="EI52" s="106"/>
      <c r="EJ52" s="156" t="str">
        <f>IF(VLOOKUP(CONCATENATE($EJ$6," ",EJ$9),'-RÅDATA_KVARTAL-'!$A$5:$DS$385,46,FALSE)&gt;0,VLOOKUP(CONCATENATE($EJ$6," ",EJ$9),'-RÅDATA_KVARTAL-'!$A$5:$DS$385,46,FALSE),"")</f>
        <v/>
      </c>
      <c r="EK52" s="156"/>
      <c r="EL52" s="156" t="str">
        <f>IF(VLOOKUP(CONCATENATE($EJ$6," ",EL$9),'-RÅDATA_KVARTAL-'!$A$5:$DS$385,46,FALSE)&gt;0,VLOOKUP(CONCATENATE($EJ$6," ",EL$9),'-RÅDATA_KVARTAL-'!$A$5:$DS$385,46,FALSE),"")</f>
        <v/>
      </c>
      <c r="EM52" s="156"/>
      <c r="EN52" s="156" t="str">
        <f>IF(VLOOKUP(CONCATENATE($EJ$6," ",EN$9),'-RÅDATA_KVARTAL-'!$A$5:$DS$385,46,FALSE)&gt;0,VLOOKUP(CONCATENATE($EJ$6," ",EN$9),'-RÅDATA_KVARTAL-'!$A$5:$DS$385,46,FALSE),"")</f>
        <v/>
      </c>
      <c r="EO52" s="156"/>
      <c r="EP52" s="156" t="str">
        <f>IF(VLOOKUP(CONCATENATE($EJ$6," ",EP$9),'-RÅDATA_KVARTAL-'!$A$5:$DS$385,46,FALSE)&gt;0,VLOOKUP(CONCATENATE($EJ$6," ",EP$9),'-RÅDATA_KVARTAL-'!$A$5:$DS$385,46,FALSE),"")</f>
        <v/>
      </c>
      <c r="EQ52" s="156"/>
      <c r="ER52" s="156" t="str">
        <f>IF(VLOOKUP(CONCATENATE($EJ$6," ",ER$9),'-RÅDATA_KVARTAL-'!$A$5:$DS$385,46,FALSE)&gt;0,VLOOKUP(CONCATENATE($EJ$6," ",ER$9),'-RÅDATA_KVARTAL-'!$A$5:$DS$385,46,FALSE),"")</f>
        <v/>
      </c>
      <c r="ES52" s="156"/>
      <c r="ET52" s="156" t="str">
        <f>IF(VLOOKUP(CONCATENATE($EJ$6," ",ET$9),'-RÅDATA_KVARTAL-'!$A$5:$DS$385,46,FALSE)&gt;0,VLOOKUP(CONCATENATE($EJ$6," ",ET$9),'-RÅDATA_KVARTAL-'!$A$5:$DS$385,46,FALSE),"")</f>
        <v/>
      </c>
      <c r="EU52" s="156"/>
      <c r="EV52" s="156" t="str">
        <f>IF(VLOOKUP(CONCATENATE($EJ$6," ",EV$9),'-RÅDATA_KVARTAL-'!$A$5:$DS$385,46,FALSE)&gt;0,VLOOKUP(CONCATENATE($EJ$6," ",EV$9),'-RÅDATA_KVARTAL-'!$A$5:$DS$385,46,FALSE),"")</f>
        <v/>
      </c>
      <c r="EW52" s="156"/>
      <c r="EX52" s="156" t="str">
        <f>IF(VLOOKUP(CONCATENATE($EJ$6," ",EX$9),'-RÅDATA_KVARTAL-'!$A$5:$DS$385,46,FALSE)&gt;0,VLOOKUP(CONCATENATE($EJ$6," ",EX$9),'-RÅDATA_KVARTAL-'!$A$5:$DS$385,46,FALSE),"")</f>
        <v/>
      </c>
      <c r="EY52" s="156"/>
      <c r="EZ52" s="156" t="str">
        <f>IF(VLOOKUP(CONCATENATE($EJ$6," ",EZ$9),'-RÅDATA_KVARTAL-'!$A$5:$DS$385,46,FALSE)&gt;0,VLOOKUP(CONCATENATE($EJ$6," ",EZ$9),'-RÅDATA_KVARTAL-'!$A$5:$DS$385,46,FALSE),"")</f>
        <v/>
      </c>
      <c r="FA52" s="156"/>
      <c r="FB52" s="156" t="str">
        <f>IF(VLOOKUP(CONCATENATE($EJ$6," ",FB$9),'-RÅDATA_KVARTAL-'!$A$5:$DS$385,46,FALSE)&gt;0,VLOOKUP(CONCATENATE($EJ$6," ",FB$9),'-RÅDATA_KVARTAL-'!$A$5:$DS$385,46,FALSE),"")</f>
        <v/>
      </c>
      <c r="FC52" s="156"/>
      <c r="FD52" s="156" t="str">
        <f>IF(VLOOKUP(CONCATENATE($EJ$6," ",FD$9),'-RÅDATA_KVARTAL-'!$A$5:$DS$385,46,FALSE)&gt;0,VLOOKUP(CONCATENATE($EJ$6," ",FD$9),'-RÅDATA_KVARTAL-'!$A$5:$DS$385,46,FALSE),"")</f>
        <v/>
      </c>
      <c r="FE52" s="156"/>
      <c r="FF52" s="156" t="str">
        <f>IF(VLOOKUP(CONCATENATE($EJ$6," ",FF$9),'-RÅDATA_KVARTAL-'!$A$5:$DS$385,46,FALSE)&gt;0,VLOOKUP(CONCATENATE($EJ$6," ",FF$9),'-RÅDATA_KVARTAL-'!$A$5:$DS$385,46,FALSE),"")</f>
        <v/>
      </c>
      <c r="FG52" s="156"/>
      <c r="FH52" s="156" t="str">
        <f>IF(VLOOKUP(CONCATENATE($EJ$6," ",FH$9),'-RÅDATA_KVARTAL-'!$A$5:$DS$385,46,FALSE)&gt;0,VLOOKUP(CONCATENATE($EJ$6," ",FH$9),'-RÅDATA_KVARTAL-'!$A$5:$DS$385,46,FALSE),"")</f>
        <v/>
      </c>
      <c r="FI52" s="118"/>
      <c r="FJ52" s="106"/>
      <c r="FK52" s="156" t="str">
        <f>IF(VLOOKUP(CONCATENATE($FK$6," ",FK$9),'-RÅDATA_KVARTAL-'!$A$5:$DS$385,46,FALSE)&gt;0,VLOOKUP(CONCATENATE($FK$6," ",FK$9),'-RÅDATA_KVARTAL-'!$A$5:$DS$385,46,FALSE),"")</f>
        <v/>
      </c>
      <c r="FL52" s="156"/>
      <c r="FM52" s="156" t="str">
        <f>IF(VLOOKUP(CONCATENATE($FK$6," ",FM$9),'-RÅDATA_KVARTAL-'!$A$5:$DS$385,46,FALSE)&gt;0,VLOOKUP(CONCATENATE($FK$6," ",FM$9),'-RÅDATA_KVARTAL-'!$A$5:$DS$385,46,FALSE),"")</f>
        <v/>
      </c>
      <c r="FN52" s="156"/>
      <c r="FO52" s="156" t="str">
        <f>IF(VLOOKUP(CONCATENATE($FK$6," ",FO$9),'-RÅDATA_KVARTAL-'!$A$5:$DS$385,46,FALSE)&gt;0,VLOOKUP(CONCATENATE($FK$6," ",FO$9),'-RÅDATA_KVARTAL-'!$A$5:$DS$385,46,FALSE),"")</f>
        <v/>
      </c>
      <c r="FP52" s="156"/>
      <c r="FQ52" s="156" t="str">
        <f>IF(VLOOKUP(CONCATENATE($FK$6," ",FQ$9),'-RÅDATA_KVARTAL-'!$A$5:$DS$385,46,FALSE)&gt;0,VLOOKUP(CONCATENATE($FK$6," ",FQ$9),'-RÅDATA_KVARTAL-'!$A$5:$DS$385,46,FALSE),"")</f>
        <v/>
      </c>
      <c r="FR52" s="156"/>
      <c r="FS52" s="156" t="str">
        <f>IF(VLOOKUP(CONCATENATE($FK$6," ",FS$9),'-RÅDATA_KVARTAL-'!$A$5:$DS$385,46,FALSE)&gt;0,VLOOKUP(CONCATENATE($FK$6," ",FS$9),'-RÅDATA_KVARTAL-'!$A$5:$DS$385,46,FALSE),"")</f>
        <v/>
      </c>
      <c r="FT52" s="156"/>
      <c r="FU52" s="156" t="str">
        <f>IF(VLOOKUP(CONCATENATE($FK$6," ",FU$9),'-RÅDATA_KVARTAL-'!$A$5:$DS$385,46,FALSE)&gt;0,VLOOKUP(CONCATENATE($FK$6," ",FU$9),'-RÅDATA_KVARTAL-'!$A$5:$DS$385,46,FALSE),"")</f>
        <v/>
      </c>
      <c r="FV52" s="156"/>
      <c r="FW52" s="156" t="str">
        <f>IF(VLOOKUP(CONCATENATE($FK$6," ",FW$9),'-RÅDATA_KVARTAL-'!$A$5:$DS$385,46,FALSE)&gt;0,VLOOKUP(CONCATENATE($FK$6," ",FW$9),'-RÅDATA_KVARTAL-'!$A$5:$DS$385,46,FALSE),"")</f>
        <v/>
      </c>
      <c r="FX52" s="156"/>
      <c r="FY52" s="156" t="str">
        <f>IF(VLOOKUP(CONCATENATE($FK$6," ",FY$9),'-RÅDATA_KVARTAL-'!$A$5:$DS$385,46,FALSE)&gt;0,VLOOKUP(CONCATENATE($FK$6," ",FY$9),'-RÅDATA_KVARTAL-'!$A$5:$DS$385,46,FALSE),"")</f>
        <v/>
      </c>
      <c r="FZ52" s="156"/>
      <c r="GA52" s="156" t="str">
        <f>IF(VLOOKUP(CONCATENATE($FK$6," ",GA$9),'-RÅDATA_KVARTAL-'!$A$5:$DS$385,46,FALSE)&gt;0,VLOOKUP(CONCATENATE($FK$6," ",GA$9),'-RÅDATA_KVARTAL-'!$A$5:$DS$385,46,FALSE),"")</f>
        <v/>
      </c>
      <c r="GB52" s="156"/>
      <c r="GC52" s="156" t="str">
        <f>IF(VLOOKUP(CONCATENATE($FK$6," ",GC$9),'-RÅDATA_KVARTAL-'!$A$5:$DS$385,46,FALSE)&gt;0,VLOOKUP(CONCATENATE($FK$6," ",GC$9),'-RÅDATA_KVARTAL-'!$A$5:$DS$385,46,FALSE),"")</f>
        <v/>
      </c>
      <c r="GD52" s="156"/>
      <c r="GE52" s="156" t="str">
        <f>IF(VLOOKUP(CONCATENATE($FK$6," ",GE$9),'-RÅDATA_KVARTAL-'!$A$5:$DS$385,46,FALSE)&gt;0,VLOOKUP(CONCATENATE($FK$6," ",GE$9),'-RÅDATA_KVARTAL-'!$A$5:$DS$385,46,FALSE),"")</f>
        <v/>
      </c>
      <c r="GF52" s="156"/>
      <c r="GG52" s="156" t="str">
        <f>IF(VLOOKUP(CONCATENATE($FK$6," ",GG$9),'-RÅDATA_KVARTAL-'!$A$5:$DS$385,46,FALSE)&gt;0,VLOOKUP(CONCATENATE($FK$6," ",GG$9),'-RÅDATA_KVARTAL-'!$A$5:$DS$385,46,FALSE),"")</f>
        <v/>
      </c>
      <c r="GH52" s="156"/>
      <c r="GI52" s="156" t="str">
        <f>IF(VLOOKUP(CONCATENATE($FK$6," ",GI$9),'-RÅDATA_KVARTAL-'!$A$5:$DS$385,46,FALSE)&gt;0,VLOOKUP(CONCATENATE($FK$6," ",GI$9),'-RÅDATA_KVARTAL-'!$A$5:$DS$385,46,FALSE),"")</f>
        <v/>
      </c>
      <c r="GJ52" s="118"/>
      <c r="GK52" s="106"/>
      <c r="GL52" s="156" t="str">
        <f>IF(VLOOKUP(CONCATENATE($GL$6," ",GL$9),'-RÅDATA_KVARTAL-'!$A$5:$DS$385,46,FALSE)&gt;0,VLOOKUP(CONCATENATE($GL$6," ",GL$9),'-RÅDATA_KVARTAL-'!$A$5:$DS$385,46,FALSE),"")</f>
        <v/>
      </c>
      <c r="GM52" s="156"/>
      <c r="GN52" s="156" t="str">
        <f>IF(VLOOKUP(CONCATENATE($GL$6," ",GN$9),'-RÅDATA_KVARTAL-'!$A$5:$DS$385,46,FALSE)&gt;0,VLOOKUP(CONCATENATE($GL$6," ",GN$9),'-RÅDATA_KVARTAL-'!$A$5:$DS$385,46,FALSE),"")</f>
        <v/>
      </c>
      <c r="GO52" s="156"/>
      <c r="GP52" s="156" t="str">
        <f>IF(VLOOKUP(CONCATENATE($GL$6," ",GP$9),'-RÅDATA_KVARTAL-'!$A$5:$DS$385,46,FALSE)&gt;0,VLOOKUP(CONCATENATE($GL$6," ",GP$9),'-RÅDATA_KVARTAL-'!$A$5:$DS$385,46,FALSE),"")</f>
        <v/>
      </c>
      <c r="GQ52" s="156"/>
      <c r="GR52" s="156" t="str">
        <f>IF(VLOOKUP(CONCATENATE($GL$6," ",GR$9),'-RÅDATA_KVARTAL-'!$A$5:$DS$385,46,FALSE)&gt;0,VLOOKUP(CONCATENATE($GL$6," ",GR$9),'-RÅDATA_KVARTAL-'!$A$5:$DS$385,46,FALSE),"")</f>
        <v/>
      </c>
      <c r="GS52" s="156"/>
      <c r="GT52" s="156" t="str">
        <f>IF(VLOOKUP(CONCATENATE($GL$6," ",GT$9),'-RÅDATA_KVARTAL-'!$A$5:$DS$385,46,FALSE)&gt;0,VLOOKUP(CONCATENATE($GL$6," ",GT$9),'-RÅDATA_KVARTAL-'!$A$5:$DS$385,46,FALSE),"")</f>
        <v/>
      </c>
      <c r="GU52" s="156"/>
      <c r="GV52" s="156" t="str">
        <f>IF(VLOOKUP(CONCATENATE($GL$6," ",GV$9),'-RÅDATA_KVARTAL-'!$A$5:$DS$385,46,FALSE)&gt;0,VLOOKUP(CONCATENATE($GL$6," ",GV$9),'-RÅDATA_KVARTAL-'!$A$5:$DS$385,46,FALSE),"")</f>
        <v/>
      </c>
      <c r="GW52" s="156"/>
      <c r="GX52" s="156" t="str">
        <f>IF(VLOOKUP(CONCATENATE($GL$6," ",GX$9),'-RÅDATA_KVARTAL-'!$A$5:$DS$385,46,FALSE)&gt;0,VLOOKUP(CONCATENATE($GL$6," ",GX$9),'-RÅDATA_KVARTAL-'!$A$5:$DS$385,46,FALSE),"")</f>
        <v/>
      </c>
      <c r="GY52" s="156"/>
      <c r="GZ52" s="156" t="str">
        <f>IF(VLOOKUP(CONCATENATE($GL$6," ",GZ$9),'-RÅDATA_KVARTAL-'!$A$5:$DS$385,46,FALSE)&gt;0,VLOOKUP(CONCATENATE($GL$6," ",GZ$9),'-RÅDATA_KVARTAL-'!$A$5:$DS$385,46,FALSE),"")</f>
        <v/>
      </c>
      <c r="HA52" s="156"/>
      <c r="HB52" s="156" t="str">
        <f>IF(VLOOKUP(CONCATENATE($GL$6," ",HB$9),'-RÅDATA_KVARTAL-'!$A$5:$DS$385,46,FALSE)&gt;0,VLOOKUP(CONCATENATE($GL$6," ",HB$9),'-RÅDATA_KVARTAL-'!$A$5:$DS$385,46,FALSE),"")</f>
        <v/>
      </c>
      <c r="HC52" s="156"/>
      <c r="HD52" s="156" t="str">
        <f>IF(VLOOKUP(CONCATENATE($GL$6," ",HD$9),'-RÅDATA_KVARTAL-'!$A$5:$DS$385,46,FALSE)&gt;0,VLOOKUP(CONCATENATE($GL$6," ",HD$9),'-RÅDATA_KVARTAL-'!$A$5:$DS$385,46,FALSE),"")</f>
        <v/>
      </c>
      <c r="HE52" s="156"/>
      <c r="HF52" s="156" t="str">
        <f>IF(VLOOKUP(CONCATENATE($GL$6," ",HF$9),'-RÅDATA_KVARTAL-'!$A$5:$DS$385,46,FALSE)&gt;0,VLOOKUP(CONCATENATE($GL$6," ",HF$9),'-RÅDATA_KVARTAL-'!$A$5:$DS$385,46,FALSE),"")</f>
        <v/>
      </c>
      <c r="HG52" s="156"/>
      <c r="HH52" s="156" t="str">
        <f>IF(VLOOKUP(CONCATENATE($GL$6," ",HH$9),'-RÅDATA_KVARTAL-'!$A$5:$DS$385,46,FALSE)&gt;0,VLOOKUP(CONCATENATE($GL$6," ",HH$9),'-RÅDATA_KVARTAL-'!$A$5:$DS$385,46,FALSE),"")</f>
        <v/>
      </c>
      <c r="HI52" s="156"/>
      <c r="HJ52" s="156" t="str">
        <f>IF(VLOOKUP(CONCATENATE($GL$6," ",HJ$9),'-RÅDATA_KVARTAL-'!$A$5:$DS$385,46,FALSE)&gt;0,VLOOKUP(CONCATENATE($GL$6," ",HJ$9),'-RÅDATA_KVARTAL-'!$A$5:$DS$385,46,FALSE),"")</f>
        <v/>
      </c>
      <c r="HK52" s="118"/>
      <c r="HL52" s="119"/>
      <c r="HM52" s="92" t="s">
        <v>359</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71</v>
      </c>
      <c r="E54" s="37">
        <f>IF(VLOOKUP(CONCATENATE($E$6," ",E$9),'-RÅDATA_KVARTAL-'!$A$5:$DS$385,50,FALSE)&gt;0,VLOOKUP(CONCATENATE($E$6," ",E$9),'-RÅDATA_KVARTAL-'!$A$5:$DS$385,50,FALSE),"")</f>
        <v>23588</v>
      </c>
      <c r="F54" s="37"/>
      <c r="G54" s="37">
        <f>IF(VLOOKUP(CONCATENATE($E$6," ",G$9),'-RÅDATA_KVARTAL-'!$A$5:$DS$385,50,FALSE)&gt;0,VLOOKUP(CONCATENATE($E$6," ",G$9),'-RÅDATA_KVARTAL-'!$A$5:$DS$385,50,FALSE),"")</f>
        <v>21828</v>
      </c>
      <c r="H54" s="37"/>
      <c r="I54" s="37">
        <f>IF(VLOOKUP(CONCATENATE($E$6," ",I$9),'-RÅDATA_KVARTAL-'!$A$5:$DS$385,50,FALSE)&gt;0,VLOOKUP(CONCATENATE($E$6," ",I$9),'-RÅDATA_KVARTAL-'!$A$5:$DS$385,50,FALSE),"")</f>
        <v>23463</v>
      </c>
      <c r="J54" s="37"/>
      <c r="K54" s="37">
        <f>IF(VLOOKUP(CONCATENATE($E$6," ",K$9),'-RÅDATA_KVARTAL-'!$A$5:$DS$385,50,FALSE)&gt;0,VLOOKUP(CONCATENATE($E$6," ",K$9),'-RÅDATA_KVARTAL-'!$A$5:$DS$385,50,FALSE),"")</f>
        <v>22591</v>
      </c>
      <c r="L54" s="37"/>
      <c r="M54" s="37">
        <f>IF(VLOOKUP(CONCATENATE($E$6," ",M$9),'-RÅDATA_KVARTAL-'!$A$5:$DS$385,50,FALSE)&gt;0,VLOOKUP(CONCATENATE($E$6," ",M$9),'-RÅDATA_KVARTAL-'!$A$5:$DS$385,50,FALSE),"")</f>
        <v>22408</v>
      </c>
      <c r="N54" s="37"/>
      <c r="O54" s="37">
        <f>IF(VLOOKUP(CONCATENATE($E$6," ",O$9),'-RÅDATA_KVARTAL-'!$A$5:$DS$385,50,FALSE)&gt;0,VLOOKUP(CONCATENATE($E$6," ",O$9),'-RÅDATA_KVARTAL-'!$A$5:$DS$385,50,FALSE),"")</f>
        <v>20804</v>
      </c>
      <c r="P54" s="37"/>
      <c r="Q54" s="37">
        <f>IF(VLOOKUP(CONCATENATE($E$6," ",Q$9),'-RÅDATA_KVARTAL-'!$A$5:$DS$385,50,FALSE)&gt;0,VLOOKUP(CONCATENATE($E$6," ",Q$9),'-RÅDATA_KVARTAL-'!$A$5:$DS$385,50,FALSE),"")</f>
        <v>20614</v>
      </c>
      <c r="R54" s="37"/>
      <c r="S54" s="37">
        <f>IF(VLOOKUP(CONCATENATE($E$6," ",S$9),'-RÅDATA_KVARTAL-'!$A$5:$DS$385,50,FALSE)&gt;0,VLOOKUP(CONCATENATE($E$6," ",S$9),'-RÅDATA_KVARTAL-'!$A$5:$DS$385,50,FALSE),"")</f>
        <v>22819</v>
      </c>
      <c r="T54" s="37"/>
      <c r="U54" s="37">
        <f>IF(VLOOKUP(CONCATENATE($E$6," ",U$9),'-RÅDATA_KVARTAL-'!$A$5:$DS$385,50,FALSE)&gt;0,VLOOKUP(CONCATENATE($E$6," ",U$9),'-RÅDATA_KVARTAL-'!$A$5:$DS$385,50,FALSE),"")</f>
        <v>22156</v>
      </c>
      <c r="V54" s="37"/>
      <c r="W54" s="37">
        <f>IF(VLOOKUP(CONCATENATE($E$6," ",W$9),'-RÅDATA_KVARTAL-'!$A$5:$DS$385,50,FALSE)&gt;0,VLOOKUP(CONCATENATE($E$6," ",W$9),'-RÅDATA_KVARTAL-'!$A$5:$DS$385,50,FALSE),"")</f>
        <v>22376</v>
      </c>
      <c r="X54" s="37"/>
      <c r="Y54" s="37">
        <f>IF(VLOOKUP(CONCATENATE($E$6," ",Y$9),'-RÅDATA_KVARTAL-'!$A$5:$DS$385,50,FALSE)&gt;0,VLOOKUP(CONCATENATE($E$6," ",Y$9),'-RÅDATA_KVARTAL-'!$A$5:$DS$385,50,FALSE),"")</f>
        <v>22907</v>
      </c>
      <c r="Z54" s="37"/>
      <c r="AA54" s="37">
        <f>IF(VLOOKUP(CONCATENATE($E$6," ",AA$9),'-RÅDATA_KVARTAL-'!$A$5:$DS$385,50,FALSE)&gt;0,VLOOKUP(CONCATENATE($E$6," ",AA$9),'-RÅDATA_KVARTAL-'!$A$5:$DS$385,50,FALSE),"")</f>
        <v>23067</v>
      </c>
      <c r="AB54" s="37"/>
      <c r="AC54" s="37">
        <f>IF(VLOOKUP(CONCATENATE($E$6," ",AC$9),'-RÅDATA_KVARTAL-'!$A$5:$DS$385,50,FALSE)&gt;0,VLOOKUP(CONCATENATE($E$6," ",AC$9),'-RÅDATA_KVARTAL-'!$A$5:$DS$385,50,FALSE),"")</f>
        <v>268621</v>
      </c>
      <c r="AD54" s="158"/>
      <c r="AE54" s="275"/>
      <c r="AF54" s="37">
        <f>IF(VLOOKUP(CONCATENATE($AF$6," ",AF$9),'-RÅDATA_KVARTAL-'!$A$5:$DS$385,50,FALSE)&gt;0,VLOOKUP(CONCATENATE($AF$6," ",AF$9),'-RÅDATA_KVARTAL-'!$A$5:$DS$385,50,FALSE),"")</f>
        <v>25427</v>
      </c>
      <c r="AG54" s="37"/>
      <c r="AH54" s="37">
        <f>IF(VLOOKUP(CONCATENATE($AF$6," ",AH$9),'-RÅDATA_KVARTAL-'!$A$5:$DS$385,50,FALSE)&gt;0,VLOOKUP(CONCATENATE($AF$6," ",AH$9),'-RÅDATA_KVARTAL-'!$A$5:$DS$385,50,FALSE),"")</f>
        <v>24822</v>
      </c>
      <c r="AI54" s="37"/>
      <c r="AJ54" s="37">
        <f>IF(VLOOKUP(CONCATENATE($AF$6," ",AJ$9),'-RÅDATA_KVARTAL-'!$A$5:$DS$385,50,FALSE)&gt;0,VLOOKUP(CONCATENATE($AF$6," ",AJ$9),'-RÅDATA_KVARTAL-'!$A$5:$DS$385,50,FALSE),"")</f>
        <v>27254</v>
      </c>
      <c r="AK54" s="37"/>
      <c r="AL54" s="37">
        <f>IF(VLOOKUP(CONCATENATE($AF$6," ",AL$9),'-RÅDATA_KVARTAL-'!$A$5:$DS$385,50,FALSE)&gt;0,VLOOKUP(CONCATENATE($AF$6," ",AL$9),'-RÅDATA_KVARTAL-'!$A$5:$DS$385,50,FALSE),"")</f>
        <v>25440</v>
      </c>
      <c r="AM54" s="37"/>
      <c r="AN54" s="37">
        <f>IF(VLOOKUP(CONCATENATE($AF$6," ",AN$9),'-RÅDATA_KVARTAL-'!$A$5:$DS$385,50,FALSE)&gt;0,VLOOKUP(CONCATENATE($AF$6," ",AN$9),'-RÅDATA_KVARTAL-'!$A$5:$DS$385,50,FALSE),"")</f>
        <v>24918</v>
      </c>
      <c r="AO54" s="37"/>
      <c r="AP54" s="37">
        <f>IF(VLOOKUP(CONCATENATE($AF$6," ",AP$9),'-RÅDATA_KVARTAL-'!$A$5:$DS$385,50,FALSE)&gt;0,VLOOKUP(CONCATENATE($AF$6," ",AP$9),'-RÅDATA_KVARTAL-'!$A$5:$DS$385,50,FALSE),"")</f>
        <v>21187</v>
      </c>
      <c r="AQ54" s="37"/>
      <c r="AR54" s="37">
        <f>IF(VLOOKUP(CONCATENATE($AF$6," ",AR$9),'-RÅDATA_KVARTAL-'!$A$5:$DS$385,50,FALSE)&gt;0,VLOOKUP(CONCATENATE($AF$6," ",AR$9),'-RÅDATA_KVARTAL-'!$A$5:$DS$385,50,FALSE),"")</f>
        <v>21603</v>
      </c>
      <c r="AS54" s="37"/>
      <c r="AT54" s="37">
        <f>IF(VLOOKUP(CONCATENATE($AF$6," ",AT$9),'-RÅDATA_KVARTAL-'!$A$5:$DS$385,50,FALSE)&gt;0,VLOOKUP(CONCATENATE($AF$6," ",AT$9),'-RÅDATA_KVARTAL-'!$A$5:$DS$385,50,FALSE),"")</f>
        <v>23371</v>
      </c>
      <c r="AU54" s="37"/>
      <c r="AV54" s="37">
        <f>IF(VLOOKUP(CONCATENATE($AF$6," ",AV$9),'-RÅDATA_KVARTAL-'!$A$5:$DS$385,50,FALSE)&gt;0,VLOOKUP(CONCATENATE($AF$6," ",AV$9),'-RÅDATA_KVARTAL-'!$A$5:$DS$385,50,FALSE),"")</f>
        <v>25393</v>
      </c>
      <c r="AW54" s="37"/>
      <c r="AX54" s="37">
        <f>IF(VLOOKUP(CONCATENATE($AF$6," ",AX$9),'-RÅDATA_KVARTAL-'!$A$5:$DS$385,50,FALSE)&gt;0,VLOOKUP(CONCATENATE($AF$6," ",AX$9),'-RÅDATA_KVARTAL-'!$A$5:$DS$385,50,FALSE),"")</f>
        <v>26588</v>
      </c>
      <c r="AY54" s="37"/>
      <c r="AZ54" s="37">
        <f>IF(VLOOKUP(CONCATENATE($AF$6," ",AZ$9),'-RÅDATA_KVARTAL-'!$A$5:$DS$385,50,FALSE)&gt;0,VLOOKUP(CONCATENATE($AF$6," ",AZ$9),'-RÅDATA_KVARTAL-'!$A$5:$DS$385,50,FALSE),"")</f>
        <v>25128</v>
      </c>
      <c r="BA54" s="37"/>
      <c r="BB54" s="37">
        <f>IF(VLOOKUP(CONCATENATE($AF$6," ",BB$9),'-RÅDATA_KVARTAL-'!$A$5:$DS$385,50,FALSE)&gt;0,VLOOKUP(CONCATENATE($AF$6," ",BB$9),'-RÅDATA_KVARTAL-'!$A$5:$DS$385,50,FALSE),"")</f>
        <v>25479</v>
      </c>
      <c r="BC54" s="37"/>
      <c r="BD54" s="37">
        <f>IF(VLOOKUP(CONCATENATE($AF$6," ",BD$9),'-RÅDATA_KVARTAL-'!$A$5:$DS$385,50,FALSE)&gt;0,VLOOKUP(CONCATENATE($AF$6," ",BD$9),'-RÅDATA_KVARTAL-'!$A$5:$DS$385,50,FALSE),"")</f>
        <v>296610</v>
      </c>
      <c r="BE54" s="158"/>
      <c r="BF54" s="275"/>
      <c r="BG54" s="37">
        <f>IF(VLOOKUP(CONCATENATE($BG$6," ",BG$9),'-RÅDATA_KVARTAL-'!$A$5:$DS$385,50,FALSE)&gt;0,VLOOKUP(CONCATENATE($BG$6," ",BG$9),'-RÅDATA_KVARTAL-'!$A$5:$DS$385,50,FALSE),"")</f>
        <v>25715</v>
      </c>
      <c r="BH54" s="37"/>
      <c r="BI54" s="37">
        <f>IF(VLOOKUP(CONCATENATE($BG$6," ",BI$9),'-RÅDATA_KVARTAL-'!$A$5:$DS$385,50,FALSE)&gt;0,VLOOKUP(CONCATENATE($BG$6," ",BI$9),'-RÅDATA_KVARTAL-'!$A$5:$DS$385,50,FALSE),"")</f>
        <v>24184</v>
      </c>
      <c r="BJ54" s="37"/>
      <c r="BK54" s="37">
        <f>IF(VLOOKUP(CONCATENATE($BG$6," ",BK$9),'-RÅDATA_KVARTAL-'!$A$5:$DS$385,50,FALSE)&gt;0,VLOOKUP(CONCATENATE($BG$6," ",BK$9),'-RÅDATA_KVARTAL-'!$A$5:$DS$385,50,FALSE),"")</f>
        <v>28380</v>
      </c>
      <c r="BL54" s="37"/>
      <c r="BM54" s="37">
        <f>IF(VLOOKUP(CONCATENATE($BG$6," ",BM$9),'-RÅDATA_KVARTAL-'!$A$5:$DS$385,50,FALSE)&gt;0,VLOOKUP(CONCATENATE($BG$6," ",BM$9),'-RÅDATA_KVARTAL-'!$A$5:$DS$385,50,FALSE),"")</f>
        <v>24989</v>
      </c>
      <c r="BN54" s="37"/>
      <c r="BO54" s="37">
        <f>IF(VLOOKUP(CONCATENATE($BG$6," ",BO$9),'-RÅDATA_KVARTAL-'!$A$5:$DS$385,50,FALSE)&gt;0,VLOOKUP(CONCATENATE($BG$6," ",BO$9),'-RÅDATA_KVARTAL-'!$A$5:$DS$385,50,FALSE),"")</f>
        <v>24780</v>
      </c>
      <c r="BP54" s="37"/>
      <c r="BQ54" s="37">
        <f>IF(VLOOKUP(CONCATENATE($BG$6," ",BQ$9),'-RÅDATA_KVARTAL-'!$A$5:$DS$385,50,FALSE)&gt;0,VLOOKUP(CONCATENATE($BG$6," ",BQ$9),'-RÅDATA_KVARTAL-'!$A$5:$DS$385,50,FALSE),"")</f>
        <v>25275</v>
      </c>
      <c r="BR54" s="37"/>
      <c r="BS54" s="37">
        <f>IF(VLOOKUP(CONCATENATE($BG$6," ",BS$9),'-RÅDATA_KVARTAL-'!$A$5:$DS$385,50,FALSE)&gt;0,VLOOKUP(CONCATENATE($BG$6," ",BS$9),'-RÅDATA_KVARTAL-'!$A$5:$DS$385,50,FALSE),"")</f>
        <v>23963</v>
      </c>
      <c r="BT54" s="37"/>
      <c r="BU54" s="37">
        <f>IF(VLOOKUP(CONCATENATE($BG$6," ",BU$9),'-RÅDATA_KVARTAL-'!$A$5:$DS$385,50,FALSE)&gt;0,VLOOKUP(CONCATENATE($BG$6," ",BU$9),'-RÅDATA_KVARTAL-'!$A$5:$DS$385,50,FALSE),"")</f>
        <v>25022</v>
      </c>
      <c r="BV54" s="37"/>
      <c r="BW54" s="37">
        <f>IF(VLOOKUP(CONCATENATE($BG$6," ",BW$9),'-RÅDATA_KVARTAL-'!$A$5:$DS$385,50,FALSE)&gt;0,VLOOKUP(CONCATENATE($BG$6," ",BW$9),'-RÅDATA_KVARTAL-'!$A$5:$DS$385,50,FALSE),"")</f>
        <v>26286</v>
      </c>
      <c r="BX54" s="37"/>
      <c r="BY54" s="37">
        <f>IF(VLOOKUP(CONCATENATE($BG$6," ",BY$9),'-RÅDATA_KVARTAL-'!$A$5:$DS$385,50,FALSE)&gt;0,VLOOKUP(CONCATENATE($BG$6," ",BY$9),'-RÅDATA_KVARTAL-'!$A$5:$DS$385,50,FALSE),"")</f>
        <v>26272</v>
      </c>
      <c r="BZ54" s="37"/>
      <c r="CA54" s="37">
        <f>IF(VLOOKUP(CONCATENATE($BG$6," ",CA$9),'-RÅDATA_KVARTAL-'!$A$5:$DS$385,50,FALSE)&gt;0,VLOOKUP(CONCATENATE($BG$6," ",CA$9),'-RÅDATA_KVARTAL-'!$A$5:$DS$385,50,FALSE),"")</f>
        <v>24784</v>
      </c>
      <c r="CB54" s="37"/>
      <c r="CC54" s="37">
        <f>IF(VLOOKUP(CONCATENATE($BG$6," ",CC$9),'-RÅDATA_KVARTAL-'!$A$5:$DS$385,50,FALSE)&gt;0,VLOOKUP(CONCATENATE($BG$6," ",CC$9),'-RÅDATA_KVARTAL-'!$A$5:$DS$385,50,FALSE),"")</f>
        <v>25729</v>
      </c>
      <c r="CD54" s="37"/>
      <c r="CE54" s="37">
        <f>IF(VLOOKUP(CONCATENATE($BG$6," ",CE$9),'-RÅDATA_KVARTAL-'!$A$5:$DS$385,50,FALSE)&gt;0,VLOOKUP(CONCATENATE($BG$6," ",CE$9),'-RÅDATA_KVARTAL-'!$A$5:$DS$385,50,FALSE),"")</f>
        <v>305379</v>
      </c>
      <c r="CF54" s="147"/>
      <c r="CG54" s="275"/>
      <c r="CH54" s="37">
        <f>IF(VLOOKUP(CONCATENATE($CH$6," ",CH$9),'-RÅDATA_KVARTAL-'!$A$5:$DS$385,50,FALSE)&gt;0,VLOOKUP(CONCATENATE($CH$6," ",CH$9),'-RÅDATA_KVARTAL-'!$A$5:$DS$385,50,FALSE),"")</f>
        <v>24284</v>
      </c>
      <c r="CI54" s="37"/>
      <c r="CJ54" s="37">
        <f>IF(VLOOKUP(CONCATENATE($CH$6," ",CJ$9),'-RÅDATA_KVARTAL-'!$A$5:$DS$385,50,FALSE)&gt;0,VLOOKUP(CONCATENATE($CH$6," ",CJ$9),'-RÅDATA_KVARTAL-'!$A$5:$DS$385,50,FALSE),"")</f>
        <v>26689</v>
      </c>
      <c r="CK54" s="37"/>
      <c r="CL54" s="37">
        <f>IF(VLOOKUP(CONCATENATE($CH$6," ",CL$9),'-RÅDATA_KVARTAL-'!$A$5:$DS$385,50,FALSE)&gt;0,VLOOKUP(CONCATENATE($CH$6," ",CL$9),'-RÅDATA_KVARTAL-'!$A$5:$DS$385,50,FALSE),"")</f>
        <v>27842</v>
      </c>
      <c r="CM54" s="37"/>
      <c r="CN54" s="37">
        <f>IF(VLOOKUP(CONCATENATE($CH$6," ",CN$9),'-RÅDATA_KVARTAL-'!$A$5:$DS$385,50,FALSE)&gt;0,VLOOKUP(CONCATENATE($CH$6," ",CN$9),'-RÅDATA_KVARTAL-'!$A$5:$DS$385,50,FALSE),"")</f>
        <v>27548</v>
      </c>
      <c r="CO54" s="37"/>
      <c r="CP54" s="37">
        <f>IF(VLOOKUP(CONCATENATE($CH$6," ",CP$9),'-RÅDATA_KVARTAL-'!$A$5:$DS$385,50,FALSE)&gt;0,VLOOKUP(CONCATENATE($CH$6," ",CP$9),'-RÅDATA_KVARTAL-'!$A$5:$DS$385,50,FALSE),"")</f>
        <v>27116</v>
      </c>
      <c r="CQ54" s="37"/>
      <c r="CR54" s="37">
        <f>IF(VLOOKUP(CONCATENATE($CH$6," ",CR$9),'-RÅDATA_KVARTAL-'!$A$5:$DS$385,50,FALSE)&gt;0,VLOOKUP(CONCATENATE($CH$6," ",CR$9),'-RÅDATA_KVARTAL-'!$A$5:$DS$385,50,FALSE),"")</f>
        <v>25148</v>
      </c>
      <c r="CS54" s="37"/>
      <c r="CT54" s="37">
        <f>IF(VLOOKUP(CONCATENATE($CH$6," ",CT$9),'-RÅDATA_KVARTAL-'!$A$5:$DS$385,50,FALSE)&gt;0,VLOOKUP(CONCATENATE($CH$6," ",CT$9),'-RÅDATA_KVARTAL-'!$A$5:$DS$385,50,FALSE),"")</f>
        <v>25052</v>
      </c>
      <c r="CU54" s="37"/>
      <c r="CV54" s="37">
        <f>IF(VLOOKUP(CONCATENATE($CH$6," ",CV$9),'-RÅDATA_KVARTAL-'!$A$5:$DS$385,50,FALSE)&gt;0,VLOOKUP(CONCATENATE($CH$6," ",CV$9),'-RÅDATA_KVARTAL-'!$A$5:$DS$385,50,FALSE),"")</f>
        <v>27354</v>
      </c>
      <c r="CW54" s="37"/>
      <c r="CX54" s="37">
        <f>IF(VLOOKUP(CONCATENATE($CH$6," ",CX$9),'-RÅDATA_KVARTAL-'!$A$5:$DS$385,50,FALSE)&gt;0,VLOOKUP(CONCATENATE($CH$6," ",CX$9),'-RÅDATA_KVARTAL-'!$A$5:$DS$385,50,FALSE),"")</f>
        <v>26881</v>
      </c>
      <c r="CY54" s="37"/>
      <c r="CZ54" s="37">
        <f>IF(VLOOKUP(CONCATENATE($CH$6," ",CZ$9),'-RÅDATA_KVARTAL-'!$A$5:$DS$385,50,FALSE)&gt;0,VLOOKUP(CONCATENATE($CH$6," ",CZ$9),'-RÅDATA_KVARTAL-'!$A$5:$DS$385,50,FALSE),"")</f>
        <v>25380</v>
      </c>
      <c r="DA54" s="37"/>
      <c r="DB54" s="37">
        <f>IF(VLOOKUP(CONCATENATE($CH$6," ",DB$9),'-RÅDATA_KVARTAL-'!$A$5:$DS$385,50,FALSE)&gt;0,VLOOKUP(CONCATENATE($CH$6," ",DB$9),'-RÅDATA_KVARTAL-'!$A$5:$DS$385,50,FALSE),"")</f>
        <v>24174</v>
      </c>
      <c r="DC54" s="37"/>
      <c r="DD54" s="37">
        <f>IF(VLOOKUP(CONCATENATE($CH$6," ",DD$9),'-RÅDATA_KVARTAL-'!$A$5:$DS$385,50,FALSE)&gt;0,VLOOKUP(CONCATENATE($CH$6," ",DD$9),'-RÅDATA_KVARTAL-'!$A$5:$DS$385,50,FALSE),"")</f>
        <v>27587</v>
      </c>
      <c r="DE54" s="37"/>
      <c r="DF54" s="37">
        <f>IF(VLOOKUP(CONCATENATE($CH$6," ",DF$9),'-RÅDATA_KVARTAL-'!$A$5:$DS$385,50,FALSE)&gt;0,VLOOKUP(CONCATENATE($CH$6," ",DF$9),'-RÅDATA_KVARTAL-'!$A$5:$DS$385,50,FALSE),"")</f>
        <v>315055</v>
      </c>
      <c r="DG54" s="147"/>
      <c r="DH54" s="275"/>
      <c r="DI54" s="37">
        <f>IF(VLOOKUP(CONCATENATE($DI$6," ",DI$9),'-RÅDATA_KVARTAL-'!$A$5:$DS$385,50,FALSE)&gt;0,VLOOKUP(CONCATENATE($DI$6," ",DI$9),'-RÅDATA_KVARTAL-'!$A$5:$DS$385,50,FALSE),"")</f>
        <v>29107</v>
      </c>
      <c r="DJ54" s="37"/>
      <c r="DK54" s="37">
        <f>IF(VLOOKUP(CONCATENATE($DI$6," ",DK$9),'-RÅDATA_KVARTAL-'!$A$5:$DS$385,50,FALSE)&gt;0,VLOOKUP(CONCATENATE($DI$6," ",DK$9),'-RÅDATA_KVARTAL-'!$A$5:$DS$385,50,FALSE),"")</f>
        <v>28168</v>
      </c>
      <c r="DL54" s="37"/>
      <c r="DM54" s="37">
        <f>IF(VLOOKUP(CONCATENATE($DI$6," ",DM$9),'-RÅDATA_KVARTAL-'!$A$5:$DS$385,50,FALSE)&gt;0,VLOOKUP(CONCATENATE($DI$6," ",DM$9),'-RÅDATA_KVARTAL-'!$A$5:$DS$385,50,FALSE),"")</f>
        <v>31132</v>
      </c>
      <c r="DN54" s="37"/>
      <c r="DO54" s="37">
        <f>IF(VLOOKUP(CONCATENATE($DI$6," ",DO$9),'-RÅDATA_KVARTAL-'!$A$5:$DS$385,50,FALSE)&gt;0,VLOOKUP(CONCATENATE($DI$6," ",DO$9),'-RÅDATA_KVARTAL-'!$A$5:$DS$385,50,FALSE),"")</f>
        <v>27239</v>
      </c>
      <c r="DP54" s="37"/>
      <c r="DQ54" s="37">
        <f>IF(VLOOKUP(CONCATENATE($DI$6," ",DQ$9),'-RÅDATA_KVARTAL-'!$A$5:$DS$385,50,FALSE)&gt;0,VLOOKUP(CONCATENATE($DI$6," ",DQ$9),'-RÅDATA_KVARTAL-'!$A$5:$DS$385,50,FALSE),"")</f>
        <v>28219</v>
      </c>
      <c r="DR54" s="37"/>
      <c r="DS54" s="37">
        <f>IF(VLOOKUP(CONCATENATE($DI$6," ",DS$9),'-RÅDATA_KVARTAL-'!$A$5:$DS$385,50,FALSE)&gt;0,VLOOKUP(CONCATENATE($DI$6," ",DS$9),'-RÅDATA_KVARTAL-'!$A$5:$DS$385,50,FALSE),"")</f>
        <v>26992</v>
      </c>
      <c r="DT54" s="37"/>
      <c r="DU54" s="37" t="str">
        <f>IF(VLOOKUP(CONCATENATE($DI$6," ",DU$9),'-RÅDATA_KVARTAL-'!$A$5:$DS$385,50,FALSE)&gt;0,VLOOKUP(CONCATENATE($DI$6," ",DU$9),'-RÅDATA_KVARTAL-'!$A$5:$DS$385,50,FALSE),"")</f>
        <v/>
      </c>
      <c r="DV54" s="37"/>
      <c r="DW54" s="37" t="str">
        <f>IF(VLOOKUP(CONCATENATE($DI$6," ",DW$9),'-RÅDATA_KVARTAL-'!$A$5:$DS$385,50,FALSE)&gt;0,VLOOKUP(CONCATENATE($DI$6," ",DW$9),'-RÅDATA_KVARTAL-'!$A$5:$DS$385,50,FALSE),"")</f>
        <v/>
      </c>
      <c r="DX54" s="37"/>
      <c r="DY54" s="37" t="str">
        <f>IF(VLOOKUP(CONCATENATE($DI$6," ",DY$9),'-RÅDATA_KVARTAL-'!$A$5:$DS$385,50,FALSE)&gt;0,VLOOKUP(CONCATENATE($DI$6," ",DY$9),'-RÅDATA_KVARTAL-'!$A$5:$DS$385,50,FALSE),"")</f>
        <v/>
      </c>
      <c r="DZ54" s="37"/>
      <c r="EA54" s="37" t="str">
        <f>IF(VLOOKUP(CONCATENATE($DI$6," ",EA$9),'-RÅDATA_KVARTAL-'!$A$5:$DS$385,50,FALSE)&gt;0,VLOOKUP(CONCATENATE($DI$6," ",EA$9),'-RÅDATA_KVARTAL-'!$A$5:$DS$385,50,FALSE),"")</f>
        <v/>
      </c>
      <c r="EB54" s="37"/>
      <c r="EC54" s="37" t="str">
        <f>IF(VLOOKUP(CONCATENATE($DI$6," ",EC$9),'-RÅDATA_KVARTAL-'!$A$5:$DS$385,50,FALSE)&gt;0,VLOOKUP(CONCATENATE($DI$6," ",EC$9),'-RÅDATA_KVARTAL-'!$A$5:$DS$385,50,FALSE),"")</f>
        <v/>
      </c>
      <c r="ED54" s="37"/>
      <c r="EE54" s="37" t="str">
        <f>IF(VLOOKUP(CONCATENATE($DI$6," ",EE$9),'-RÅDATA_KVARTAL-'!$A$5:$DS$385,50,FALSE)&gt;0,VLOOKUP(CONCATENATE($DI$6," ",EE$9),'-RÅDATA_KVARTAL-'!$A$5:$DS$385,50,FALSE),"")</f>
        <v/>
      </c>
      <c r="EF54" s="37"/>
      <c r="EG54" s="37">
        <f>IF(VLOOKUP(CONCATENATE($DI$6," ",EG$9),'-RÅDATA_KVARTAL-'!$A$5:$DS$385,50,FALSE)&gt;0,VLOOKUP(CONCATENATE($DI$6," ",EG$9),'-RÅDATA_KVARTAL-'!$A$5:$DS$385,50,FALSE),"")</f>
        <v>170857</v>
      </c>
      <c r="EH54" s="147"/>
      <c r="EI54" s="275"/>
      <c r="EJ54" s="37" t="str">
        <f>IF(VLOOKUP(CONCATENATE($EJ$6," ",EJ$9),'-RÅDATA_KVARTAL-'!$A$5:$DS$385,50,FALSE)&gt;0,VLOOKUP(CONCATENATE($EJ$6," ",EJ$9),'-RÅDATA_KVARTAL-'!$A$5:$DS$385,50,FALSE),"")</f>
        <v/>
      </c>
      <c r="EK54" s="37"/>
      <c r="EL54" s="37" t="str">
        <f>IF(VLOOKUP(CONCATENATE($EJ$6," ",EL$9),'-RÅDATA_KVARTAL-'!$A$5:$DS$385,50,FALSE)&gt;0,VLOOKUP(CONCATENATE($EJ$6," ",EL$9),'-RÅDATA_KVARTAL-'!$A$5:$DS$385,50,FALSE),"")</f>
        <v/>
      </c>
      <c r="EM54" s="37"/>
      <c r="EN54" s="37" t="str">
        <f>IF(VLOOKUP(CONCATENATE($EJ$6," ",EN$9),'-RÅDATA_KVARTAL-'!$A$5:$DS$385,50,FALSE)&gt;0,VLOOKUP(CONCATENATE($EJ$6," ",EN$9),'-RÅDATA_KVARTAL-'!$A$5:$DS$385,50,FALSE),"")</f>
        <v/>
      </c>
      <c r="EO54" s="37"/>
      <c r="EP54" s="37" t="str">
        <f>IF(VLOOKUP(CONCATENATE($EJ$6," ",EP$9),'-RÅDATA_KVARTAL-'!$A$5:$DS$385,50,FALSE)&gt;0,VLOOKUP(CONCATENATE($EJ$6," ",EP$9),'-RÅDATA_KVARTAL-'!$A$5:$DS$385,50,FALSE),"")</f>
        <v/>
      </c>
      <c r="EQ54" s="37"/>
      <c r="ER54" s="37" t="str">
        <f>IF(VLOOKUP(CONCATENATE($EJ$6," ",ER$9),'-RÅDATA_KVARTAL-'!$A$5:$DS$385,50,FALSE)&gt;0,VLOOKUP(CONCATENATE($EJ$6," ",ER$9),'-RÅDATA_KVARTAL-'!$A$5:$DS$385,50,FALSE),"")</f>
        <v/>
      </c>
      <c r="ES54" s="37"/>
      <c r="ET54" s="37" t="str">
        <f>IF(VLOOKUP(CONCATENATE($EJ$6," ",ET$9),'-RÅDATA_KVARTAL-'!$A$5:$DS$385,50,FALSE)&gt;0,VLOOKUP(CONCATENATE($EJ$6," ",ET$9),'-RÅDATA_KVARTAL-'!$A$5:$DS$385,50,FALSE),"")</f>
        <v/>
      </c>
      <c r="EU54" s="37"/>
      <c r="EV54" s="37" t="str">
        <f>IF(VLOOKUP(CONCATENATE($EJ$6," ",EV$9),'-RÅDATA_KVARTAL-'!$A$5:$DS$385,50,FALSE)&gt;0,VLOOKUP(CONCATENATE($EJ$6," ",EV$9),'-RÅDATA_KVARTAL-'!$A$5:$DS$385,50,FALSE),"")</f>
        <v/>
      </c>
      <c r="EW54" s="37"/>
      <c r="EX54" s="37" t="str">
        <f>IF(VLOOKUP(CONCATENATE($EJ$6," ",EX$9),'-RÅDATA_KVARTAL-'!$A$5:$DS$385,50,FALSE)&gt;0,VLOOKUP(CONCATENATE($EJ$6," ",EX$9),'-RÅDATA_KVARTAL-'!$A$5:$DS$385,50,FALSE),"")</f>
        <v/>
      </c>
      <c r="EY54" s="37"/>
      <c r="EZ54" s="37" t="str">
        <f>IF(VLOOKUP(CONCATENATE($EJ$6," ",EZ$9),'-RÅDATA_KVARTAL-'!$A$5:$DS$385,50,FALSE)&gt;0,VLOOKUP(CONCATENATE($EJ$6," ",EZ$9),'-RÅDATA_KVARTAL-'!$A$5:$DS$385,50,FALSE),"")</f>
        <v/>
      </c>
      <c r="FA54" s="37"/>
      <c r="FB54" s="37" t="str">
        <f>IF(VLOOKUP(CONCATENATE($EJ$6," ",FB$9),'-RÅDATA_KVARTAL-'!$A$5:$DS$385,50,FALSE)&gt;0,VLOOKUP(CONCATENATE($EJ$6," ",FB$9),'-RÅDATA_KVARTAL-'!$A$5:$DS$385,50,FALSE),"")</f>
        <v/>
      </c>
      <c r="FC54" s="37"/>
      <c r="FD54" s="37" t="str">
        <f>IF(VLOOKUP(CONCATENATE($EJ$6," ",FD$9),'-RÅDATA_KVARTAL-'!$A$5:$DS$385,50,FALSE)&gt;0,VLOOKUP(CONCATENATE($EJ$6," ",FD$9),'-RÅDATA_KVARTAL-'!$A$5:$DS$385,50,FALSE),"")</f>
        <v/>
      </c>
      <c r="FE54" s="37"/>
      <c r="FF54" s="37" t="str">
        <f>IF(VLOOKUP(CONCATENATE($EJ$6," ",FF$9),'-RÅDATA_KVARTAL-'!$A$5:$DS$385,50,FALSE)&gt;0,VLOOKUP(CONCATENATE($EJ$6," ",FF$9),'-RÅDATA_KVARTAL-'!$A$5:$DS$385,50,FALSE),"")</f>
        <v/>
      </c>
      <c r="FG54" s="37"/>
      <c r="FH54" s="37" t="str">
        <f>IF(VLOOKUP(CONCATENATE($EJ$6," ",FH$9),'-RÅDATA_KVARTAL-'!$A$5:$DS$385,50,FALSE)&gt;0,VLOOKUP(CONCATENATE($EJ$6," ",FH$9),'-RÅDATA_KVARTAL-'!$A$5:$DS$385,50,FALSE),"")</f>
        <v/>
      </c>
      <c r="FI54" s="147"/>
      <c r="FJ54" s="275"/>
      <c r="FK54" s="37" t="str">
        <f>IF(VLOOKUP(CONCATENATE($FK$6," ",FK$9),'-RÅDATA_KVARTAL-'!$A$5:$DS$385,50,FALSE)&gt;0,VLOOKUP(CONCATENATE($FK$6," ",FK$9),'-RÅDATA_KVARTAL-'!$A$5:$DS$385,50,FALSE),"")</f>
        <v/>
      </c>
      <c r="FL54" s="37"/>
      <c r="FM54" s="37" t="str">
        <f>IF(VLOOKUP(CONCATENATE($FK$6," ",FM$9),'-RÅDATA_KVARTAL-'!$A$5:$DS$385,50,FALSE)&gt;0,VLOOKUP(CONCATENATE($FK$6," ",FM$9),'-RÅDATA_KVARTAL-'!$A$5:$DS$385,50,FALSE),"")</f>
        <v/>
      </c>
      <c r="FN54" s="37"/>
      <c r="FO54" s="37" t="str">
        <f>IF(VLOOKUP(CONCATENATE($FK$6," ",FO$9),'-RÅDATA_KVARTAL-'!$A$5:$DS$385,50,FALSE)&gt;0,VLOOKUP(CONCATENATE($FK$6," ",FO$9),'-RÅDATA_KVARTAL-'!$A$5:$DS$385,50,FALSE),"")</f>
        <v/>
      </c>
      <c r="FP54" s="37"/>
      <c r="FQ54" s="37" t="str">
        <f>IF(VLOOKUP(CONCATENATE($FK$6," ",FQ$9),'-RÅDATA_KVARTAL-'!$A$5:$DS$385,50,FALSE)&gt;0,VLOOKUP(CONCATENATE($FK$6," ",FQ$9),'-RÅDATA_KVARTAL-'!$A$5:$DS$385,50,FALSE),"")</f>
        <v/>
      </c>
      <c r="FR54" s="37"/>
      <c r="FS54" s="37" t="str">
        <f>IF(VLOOKUP(CONCATENATE($FK$6," ",FS$9),'-RÅDATA_KVARTAL-'!$A$5:$DS$385,50,FALSE)&gt;0,VLOOKUP(CONCATENATE($FK$6," ",FS$9),'-RÅDATA_KVARTAL-'!$A$5:$DS$385,50,FALSE),"")</f>
        <v/>
      </c>
      <c r="FT54" s="37"/>
      <c r="FU54" s="37" t="str">
        <f>IF(VLOOKUP(CONCATENATE($FK$6," ",FU$9),'-RÅDATA_KVARTAL-'!$A$5:$DS$385,50,FALSE)&gt;0,VLOOKUP(CONCATENATE($FK$6," ",FU$9),'-RÅDATA_KVARTAL-'!$A$5:$DS$385,50,FALSE),"")</f>
        <v/>
      </c>
      <c r="FV54" s="37"/>
      <c r="FW54" s="37" t="str">
        <f>IF(VLOOKUP(CONCATENATE($FK$6," ",FW$9),'-RÅDATA_KVARTAL-'!$A$5:$DS$385,50,FALSE)&gt;0,VLOOKUP(CONCATENATE($FK$6," ",FW$9),'-RÅDATA_KVARTAL-'!$A$5:$DS$385,50,FALSE),"")</f>
        <v/>
      </c>
      <c r="FX54" s="37"/>
      <c r="FY54" s="37" t="str">
        <f>IF(VLOOKUP(CONCATENATE($FK$6," ",FY$9),'-RÅDATA_KVARTAL-'!$A$5:$DS$385,50,FALSE)&gt;0,VLOOKUP(CONCATENATE($FK$6," ",FY$9),'-RÅDATA_KVARTAL-'!$A$5:$DS$385,50,FALSE),"")</f>
        <v/>
      </c>
      <c r="FZ54" s="37"/>
      <c r="GA54" s="37" t="str">
        <f>IF(VLOOKUP(CONCATENATE($FK$6," ",GA$9),'-RÅDATA_KVARTAL-'!$A$5:$DS$385,50,FALSE)&gt;0,VLOOKUP(CONCATENATE($FK$6," ",GA$9),'-RÅDATA_KVARTAL-'!$A$5:$DS$385,50,FALSE),"")</f>
        <v/>
      </c>
      <c r="GB54" s="37"/>
      <c r="GC54" s="37" t="str">
        <f>IF(VLOOKUP(CONCATENATE($FK$6," ",GC$9),'-RÅDATA_KVARTAL-'!$A$5:$DS$385,50,FALSE)&gt;0,VLOOKUP(CONCATENATE($FK$6," ",GC$9),'-RÅDATA_KVARTAL-'!$A$5:$DS$385,50,FALSE),"")</f>
        <v/>
      </c>
      <c r="GD54" s="37"/>
      <c r="GE54" s="37" t="str">
        <f>IF(VLOOKUP(CONCATENATE($FK$6," ",GE$9),'-RÅDATA_KVARTAL-'!$A$5:$DS$385,50,FALSE)&gt;0,VLOOKUP(CONCATENATE($FK$6," ",GE$9),'-RÅDATA_KVARTAL-'!$A$5:$DS$385,50,FALSE),"")</f>
        <v/>
      </c>
      <c r="GF54" s="37"/>
      <c r="GG54" s="37" t="str">
        <f>IF(VLOOKUP(CONCATENATE($FK$6," ",GG$9),'-RÅDATA_KVARTAL-'!$A$5:$DS$385,50,FALSE)&gt;0,VLOOKUP(CONCATENATE($FK$6," ",GG$9),'-RÅDATA_KVARTAL-'!$A$5:$DS$385,50,FALSE),"")</f>
        <v/>
      </c>
      <c r="GH54" s="37"/>
      <c r="GI54" s="37" t="str">
        <f>IF(VLOOKUP(CONCATENATE($FK$6," ",GI$9),'-RÅDATA_KVARTAL-'!$A$5:$DS$385,50,FALSE)&gt;0,VLOOKUP(CONCATENATE($FK$6," ",GI$9),'-RÅDATA_KVARTAL-'!$A$5:$DS$385,50,FALSE),"")</f>
        <v/>
      </c>
      <c r="GJ54" s="147"/>
      <c r="GK54" s="275"/>
      <c r="GL54" s="37" t="str">
        <f>IF(VLOOKUP(CONCATENATE($GL$6," ",GL$9),'-RÅDATA_KVARTAL-'!$A$5:$DS$385,50,FALSE)&gt;0,VLOOKUP(CONCATENATE($GL$6," ",GL$9),'-RÅDATA_KVARTAL-'!$A$5:$DS$385,50,FALSE),"")</f>
        <v/>
      </c>
      <c r="GM54" s="37"/>
      <c r="GN54" s="37" t="str">
        <f>IF(VLOOKUP(CONCATENATE($GL$6," ",GN$9),'-RÅDATA_KVARTAL-'!$A$5:$DS$385,50,FALSE)&gt;0,VLOOKUP(CONCATENATE($GL$6," ",GN$9),'-RÅDATA_KVARTAL-'!$A$5:$DS$385,50,FALSE),"")</f>
        <v/>
      </c>
      <c r="GO54" s="37"/>
      <c r="GP54" s="37" t="str">
        <f>IF(VLOOKUP(CONCATENATE($GL$6," ",GP$9),'-RÅDATA_KVARTAL-'!$A$5:$DS$385,50,FALSE)&gt;0,VLOOKUP(CONCATENATE($GL$6," ",GP$9),'-RÅDATA_KVARTAL-'!$A$5:$DS$385,50,FALSE),"")</f>
        <v/>
      </c>
      <c r="GQ54" s="37"/>
      <c r="GR54" s="37" t="str">
        <f>IF(VLOOKUP(CONCATENATE($GL$6," ",GR$9),'-RÅDATA_KVARTAL-'!$A$5:$DS$385,50,FALSE)&gt;0,VLOOKUP(CONCATENATE($GL$6," ",GR$9),'-RÅDATA_KVARTAL-'!$A$5:$DS$385,50,FALSE),"")</f>
        <v/>
      </c>
      <c r="GS54" s="37"/>
      <c r="GT54" s="37" t="str">
        <f>IF(VLOOKUP(CONCATENATE($GL$6," ",GT$9),'-RÅDATA_KVARTAL-'!$A$5:$DS$385,50,FALSE)&gt;0,VLOOKUP(CONCATENATE($GL$6," ",GT$9),'-RÅDATA_KVARTAL-'!$A$5:$DS$385,50,FALSE),"")</f>
        <v/>
      </c>
      <c r="GU54" s="37"/>
      <c r="GV54" s="37" t="str">
        <f>IF(VLOOKUP(CONCATENATE($GL$6," ",GV$9),'-RÅDATA_KVARTAL-'!$A$5:$DS$385,50,FALSE)&gt;0,VLOOKUP(CONCATENATE($GL$6," ",GV$9),'-RÅDATA_KVARTAL-'!$A$5:$DS$385,50,FALSE),"")</f>
        <v/>
      </c>
      <c r="GW54" s="37"/>
      <c r="GX54" s="37" t="str">
        <f>IF(VLOOKUP(CONCATENATE($GL$6," ",GX$9),'-RÅDATA_KVARTAL-'!$A$5:$DS$385,50,FALSE)&gt;0,VLOOKUP(CONCATENATE($GL$6," ",GX$9),'-RÅDATA_KVARTAL-'!$A$5:$DS$385,50,FALSE),"")</f>
        <v/>
      </c>
      <c r="GY54" s="37"/>
      <c r="GZ54" s="37" t="str">
        <f>IF(VLOOKUP(CONCATENATE($GL$6," ",GZ$9),'-RÅDATA_KVARTAL-'!$A$5:$DS$385,50,FALSE)&gt;0,VLOOKUP(CONCATENATE($GL$6," ",GZ$9),'-RÅDATA_KVARTAL-'!$A$5:$DS$385,50,FALSE),"")</f>
        <v/>
      </c>
      <c r="HA54" s="37"/>
      <c r="HB54" s="37" t="str">
        <f>IF(VLOOKUP(CONCATENATE($GL$6," ",HB$9),'-RÅDATA_KVARTAL-'!$A$5:$DS$385,50,FALSE)&gt;0,VLOOKUP(CONCATENATE($GL$6," ",HB$9),'-RÅDATA_KVARTAL-'!$A$5:$DS$385,50,FALSE),"")</f>
        <v/>
      </c>
      <c r="HC54" s="37"/>
      <c r="HD54" s="37" t="str">
        <f>IF(VLOOKUP(CONCATENATE($GL$6," ",HD$9),'-RÅDATA_KVARTAL-'!$A$5:$DS$385,50,FALSE)&gt;0,VLOOKUP(CONCATENATE($GL$6," ",HD$9),'-RÅDATA_KVARTAL-'!$A$5:$DS$385,50,FALSE),"")</f>
        <v/>
      </c>
      <c r="HE54" s="37"/>
      <c r="HF54" s="37" t="str">
        <f>IF(VLOOKUP(CONCATENATE($GL$6," ",HF$9),'-RÅDATA_KVARTAL-'!$A$5:$DS$385,50,FALSE)&gt;0,VLOOKUP(CONCATENATE($GL$6," ",HF$9),'-RÅDATA_KVARTAL-'!$A$5:$DS$385,50,FALSE),"")</f>
        <v/>
      </c>
      <c r="HG54" s="37"/>
      <c r="HH54" s="37" t="str">
        <f>IF(VLOOKUP(CONCATENATE($GL$6," ",HH$9),'-RÅDATA_KVARTAL-'!$A$5:$DS$385,50,FALSE)&gt;0,VLOOKUP(CONCATENATE($GL$6," ",HH$9),'-RÅDATA_KVARTAL-'!$A$5:$DS$385,50,FALSE),"")</f>
        <v/>
      </c>
      <c r="HI54" s="37"/>
      <c r="HJ54" s="37" t="str">
        <f>IF(VLOOKUP(CONCATENATE($GL$6," ",HJ$9),'-RÅDATA_KVARTAL-'!$A$5:$DS$385,50,FALSE)&gt;0,VLOOKUP(CONCATENATE($GL$6," ",HJ$9),'-RÅDATA_KVARTAL-'!$A$5:$DS$385,50,FALSE),"")</f>
        <v/>
      </c>
      <c r="HK54" s="147"/>
      <c r="HL54" s="148"/>
      <c r="HM54" s="103" t="s">
        <v>463</v>
      </c>
      <c r="HN54" s="15"/>
    </row>
    <row r="55" spans="2:222" ht="10.5" customHeight="1" x14ac:dyDescent="0.2">
      <c r="B55" s="248">
        <v>5</v>
      </c>
      <c r="C55" s="195"/>
      <c r="D55" s="92" t="s">
        <v>70</v>
      </c>
      <c r="E55" s="156">
        <f>IF(VLOOKUP(CONCATENATE($E$6," ",E$9),'-RÅDATA_KVARTAL-'!$A$5:$DS$385,54,FALSE)&gt;0,VLOOKUP(CONCATENATE($E$6," ",E$9),'-RÅDATA_KVARTAL-'!$A$5:$DS$385,54,FALSE),"")</f>
        <v>76.571985067359194</v>
      </c>
      <c r="F55" s="156"/>
      <c r="G55" s="156">
        <f>IF(VLOOKUP(CONCATENATE($E$6," ",G$9),'-RÅDATA_KVARTAL-'!$A$5:$DS$385,54,FALSE)&gt;0,VLOOKUP(CONCATENATE($E$6," ",G$9),'-RÅDATA_KVARTAL-'!$A$5:$DS$385,54,FALSE),"")</f>
        <v>78.228147511020325</v>
      </c>
      <c r="H55" s="156"/>
      <c r="I55" s="156">
        <f>IF(VLOOKUP(CONCATENATE($E$6," ",I$9),'-RÅDATA_KVARTAL-'!$A$5:$DS$385,54,FALSE)&gt;0,VLOOKUP(CONCATENATE($E$6," ",I$9),'-RÅDATA_KVARTAL-'!$A$5:$DS$385,54,FALSE),"")</f>
        <v>79.09854026902201</v>
      </c>
      <c r="J55" s="156"/>
      <c r="K55" s="156">
        <f>IF(VLOOKUP(CONCATENATE($E$6," ",K$9),'-RÅDATA_KVARTAL-'!$A$5:$DS$385,54,FALSE)&gt;0,VLOOKUP(CONCATENATE($E$6," ",K$9),'-RÅDATA_KVARTAL-'!$A$5:$DS$385,54,FALSE),"")</f>
        <v>76.326103115075341</v>
      </c>
      <c r="L55" s="156"/>
      <c r="M55" s="156">
        <f>IF(VLOOKUP(CONCATENATE($E$6," ",M$9),'-RÅDATA_KVARTAL-'!$A$5:$DS$385,54,FALSE)&gt;0,VLOOKUP(CONCATENATE($E$6," ",M$9),'-RÅDATA_KVARTAL-'!$A$5:$DS$385,54,FALSE),"")</f>
        <v>74.598841467474529</v>
      </c>
      <c r="N55" s="156"/>
      <c r="O55" s="156">
        <f>IF(VLOOKUP(CONCATENATE($E$6," ",O$9),'-RÅDATA_KVARTAL-'!$A$5:$DS$385,54,FALSE)&gt;0,VLOOKUP(CONCATENATE($E$6," ",O$9),'-RÅDATA_KVARTAL-'!$A$5:$DS$385,54,FALSE),"")</f>
        <v>76.013007417150789</v>
      </c>
      <c r="P55" s="156"/>
      <c r="Q55" s="156">
        <f>IF(VLOOKUP(CONCATENATE($E$6," ",Q$9),'-RÅDATA_KVARTAL-'!$A$5:$DS$385,54,FALSE)&gt;0,VLOOKUP(CONCATENATE($E$6," ",Q$9),'-RÅDATA_KVARTAL-'!$A$5:$DS$385,54,FALSE),"")</f>
        <v>80.561200562763787</v>
      </c>
      <c r="R55" s="156"/>
      <c r="S55" s="156">
        <f>IF(VLOOKUP(CONCATENATE($E$6," ",S$9),'-RÅDATA_KVARTAL-'!$A$5:$DS$385,54,FALSE)&gt;0,VLOOKUP(CONCATENATE($E$6," ",S$9),'-RÅDATA_KVARTAL-'!$A$5:$DS$385,54,FALSE),"")</f>
        <v>78.631977946243964</v>
      </c>
      <c r="T55" s="156"/>
      <c r="U55" s="156">
        <f>IF(VLOOKUP(CONCATENATE($E$6," ",U$9),'-RÅDATA_KVARTAL-'!$A$5:$DS$385,54,FALSE)&gt;0,VLOOKUP(CONCATENATE($E$6," ",U$9),'-RÅDATA_KVARTAL-'!$A$5:$DS$385,54,FALSE),"")</f>
        <v>76.292138700457983</v>
      </c>
      <c r="V55" s="156"/>
      <c r="W55" s="156">
        <f>IF(VLOOKUP(CONCATENATE($E$6," ",W$9),'-RÅDATA_KVARTAL-'!$A$5:$DS$385,54,FALSE)&gt;0,VLOOKUP(CONCATENATE($E$6," ",W$9),'-RÅDATA_KVARTAL-'!$A$5:$DS$385,54,FALSE),"")</f>
        <v>71.706457298509847</v>
      </c>
      <c r="X55" s="156"/>
      <c r="Y55" s="156">
        <f>IF(VLOOKUP(CONCATENATE($E$6," ",Y$9),'-RÅDATA_KVARTAL-'!$A$5:$DS$385,54,FALSE)&gt;0,VLOOKUP(CONCATENATE($E$6," ",Y$9),'-RÅDATA_KVARTAL-'!$A$5:$DS$385,54,FALSE),"")</f>
        <v>77.140932816972551</v>
      </c>
      <c r="Z55" s="156"/>
      <c r="AA55" s="156">
        <f>IF(VLOOKUP(CONCATENATE($E$6," ",AA$9),'-RÅDATA_KVARTAL-'!$A$5:$DS$385,54,FALSE)&gt;0,VLOOKUP(CONCATENATE($E$6," ",AA$9),'-RÅDATA_KVARTAL-'!$A$5:$DS$385,54,FALSE),"")</f>
        <v>78.443174862272997</v>
      </c>
      <c r="AB55" s="156"/>
      <c r="AC55" s="156">
        <f>IF(VLOOKUP(CONCATENATE($E$6," ",AC$9),'-RÅDATA_KVARTAL-'!$A$5:$DS$385,54,FALSE)&gt;0,VLOOKUP(CONCATENATE($E$6," ",AC$9),'-RÅDATA_KVARTAL-'!$A$5:$DS$385,54,FALSE),"")</f>
        <v>76.895838044719767</v>
      </c>
      <c r="AD55" s="118"/>
      <c r="AE55" s="106"/>
      <c r="AF55" s="156">
        <f>IF(VLOOKUP(CONCATENATE($AF$6," ",AF$9),'-RÅDATA_KVARTAL-'!$A$5:$DS$385,54,FALSE)&gt;0,VLOOKUP(CONCATENATE($AF$6," ",AF$9),'-RÅDATA_KVARTAL-'!$A$5:$DS$385,54,FALSE),"")</f>
        <v>76.350478935831617</v>
      </c>
      <c r="AG55" s="156"/>
      <c r="AH55" s="156">
        <f>IF(VLOOKUP(CONCATENATE($AF$6," ",AH$9),'-RÅDATA_KVARTAL-'!$A$5:$DS$385,54,FALSE)&gt;0,VLOOKUP(CONCATENATE($AF$6," ",AH$9),'-RÅDATA_KVARTAL-'!$A$5:$DS$385,54,FALSE),"")</f>
        <v>81.284998526377834</v>
      </c>
      <c r="AI55" s="156"/>
      <c r="AJ55" s="156">
        <f>IF(VLOOKUP(CONCATENATE($AF$6," ",AJ$9),'-RÅDATA_KVARTAL-'!$A$5:$DS$385,54,FALSE)&gt;0,VLOOKUP(CONCATENATE($AF$6," ",AJ$9),'-RÅDATA_KVARTAL-'!$A$5:$DS$385,54,FALSE),"")</f>
        <v>82.360762745157288</v>
      </c>
      <c r="AK55" s="156"/>
      <c r="AL55" s="156">
        <f>IF(VLOOKUP(CONCATENATE($AF$6," ",AL$9),'-RÅDATA_KVARTAL-'!$A$5:$DS$385,54,FALSE)&gt;0,VLOOKUP(CONCATENATE($AF$6," ",AL$9),'-RÅDATA_KVARTAL-'!$A$5:$DS$385,54,FALSE),"")</f>
        <v>80.849170533274005</v>
      </c>
      <c r="AM55" s="156"/>
      <c r="AN55" s="156">
        <f>IF(VLOOKUP(CONCATENATE($AF$6," ",AN$9),'-RÅDATA_KVARTAL-'!$A$5:$DS$385,54,FALSE)&gt;0,VLOOKUP(CONCATENATE($AF$6," ",AN$9),'-RÅDATA_KVARTAL-'!$A$5:$DS$385,54,FALSE),"")</f>
        <v>78.01747080371959</v>
      </c>
      <c r="AO55" s="156"/>
      <c r="AP55" s="156">
        <f>IF(VLOOKUP(CONCATENATE($AF$6," ",AP$9),'-RÅDATA_KVARTAL-'!$A$5:$DS$385,54,FALSE)&gt;0,VLOOKUP(CONCATENATE($AF$6," ",AP$9),'-RÅDATA_KVARTAL-'!$A$5:$DS$385,54,FALSE),"")</f>
        <v>71.720659422497548</v>
      </c>
      <c r="AQ55" s="156"/>
      <c r="AR55" s="156">
        <f>IF(VLOOKUP(CONCATENATE($AF$6," ",AR$9),'-RÅDATA_KVARTAL-'!$A$5:$DS$385,54,FALSE)&gt;0,VLOOKUP(CONCATENATE($AF$6," ",AR$9),'-RÅDATA_KVARTAL-'!$A$5:$DS$385,54,FALSE),"")</f>
        <v>75.946563543680796</v>
      </c>
      <c r="AS55" s="156"/>
      <c r="AT55" s="156">
        <f>IF(VLOOKUP(CONCATENATE($AF$6," ",AT$9),'-RÅDATA_KVARTAL-'!$A$5:$DS$385,54,FALSE)&gt;0,VLOOKUP(CONCATENATE($AF$6," ",AT$9),'-RÅDATA_KVARTAL-'!$A$5:$DS$385,54,FALSE),"")</f>
        <v>75.453606250403567</v>
      </c>
      <c r="AU55" s="156"/>
      <c r="AV55" s="156">
        <f>IF(VLOOKUP(CONCATENATE($AF$6," ",AV$9),'-RÅDATA_KVARTAL-'!$A$5:$DS$385,54,FALSE)&gt;0,VLOOKUP(CONCATENATE($AF$6," ",AV$9),'-RÅDATA_KVARTAL-'!$A$5:$DS$385,54,FALSE),"")</f>
        <v>76.820450763878384</v>
      </c>
      <c r="AW55" s="156"/>
      <c r="AX55" s="156">
        <f>IF(VLOOKUP(CONCATENATE($AF$6," ",AX$9),'-RÅDATA_KVARTAL-'!$A$5:$DS$385,54,FALSE)&gt;0,VLOOKUP(CONCATENATE($AF$6," ",AX$9),'-RÅDATA_KVARTAL-'!$A$5:$DS$385,54,FALSE),"")</f>
        <v>77.688172043010752</v>
      </c>
      <c r="AY55" s="156"/>
      <c r="AZ55" s="156">
        <f>IF(VLOOKUP(CONCATENATE($AF$6," ",AZ$9),'-RÅDATA_KVARTAL-'!$A$5:$DS$385,54,FALSE)&gt;0,VLOOKUP(CONCATENATE($AF$6," ",AZ$9),'-RÅDATA_KVARTAL-'!$A$5:$DS$385,54,FALSE),"")</f>
        <v>78.677437535224499</v>
      </c>
      <c r="BA55" s="156"/>
      <c r="BB55" s="156">
        <f>IF(VLOOKUP(CONCATENATE($AF$6," ",BB$9),'-RÅDATA_KVARTAL-'!$A$5:$DS$385,54,FALSE)&gt;0,VLOOKUP(CONCATENATE($AF$6," ",BB$9),'-RÅDATA_KVARTAL-'!$A$5:$DS$385,54,FALSE),"")</f>
        <v>80.042096004021118</v>
      </c>
      <c r="BC55" s="156"/>
      <c r="BD55" s="156">
        <f>IF(VLOOKUP(CONCATENATE($AF$6," ",BD$9),'-RÅDATA_KVARTAL-'!$A$5:$DS$385,54,FALSE)&gt;0,VLOOKUP(CONCATENATE($AF$6," ",BD$9),'-RÅDATA_KVARTAL-'!$A$5:$DS$385,54,FALSE),"")</f>
        <v>77.984461475765414</v>
      </c>
      <c r="BE55" s="118"/>
      <c r="BF55" s="106"/>
      <c r="BG55" s="156">
        <f>IF(VLOOKUP(CONCATENATE($BG$6," ",BG$9),'-RÅDATA_KVARTAL-'!$A$5:$DS$385,54,FALSE)&gt;0,VLOOKUP(CONCATENATE($BG$6," ",BG$9),'-RÅDATA_KVARTAL-'!$A$5:$DS$385,54,FALSE),"")</f>
        <v>77.773409145898867</v>
      </c>
      <c r="BH55" s="156"/>
      <c r="BI55" s="156">
        <f>IF(VLOOKUP(CONCATENATE($BG$6," ",BI$9),'-RÅDATA_KVARTAL-'!$A$5:$DS$385,54,FALSE)&gt;0,VLOOKUP(CONCATENATE($BG$6," ",BI$9),'-RÅDATA_KVARTAL-'!$A$5:$DS$385,54,FALSE),"")</f>
        <v>77.497917067230659</v>
      </c>
      <c r="BJ55" s="156"/>
      <c r="BK55" s="156">
        <f>IF(VLOOKUP(CONCATENATE($BG$6," ",BK$9),'-RÅDATA_KVARTAL-'!$A$5:$DS$385,54,FALSE)&gt;0,VLOOKUP(CONCATENATE($BG$6," ",BK$9),'-RÅDATA_KVARTAL-'!$A$5:$DS$385,54,FALSE),"")</f>
        <v>82.232267037552148</v>
      </c>
      <c r="BL55" s="156"/>
      <c r="BM55" s="156">
        <f>IF(VLOOKUP(CONCATENATE($BG$6," ",BM$9),'-RÅDATA_KVARTAL-'!$A$5:$DS$385,54,FALSE)&gt;0,VLOOKUP(CONCATENATE($BG$6," ",BM$9),'-RÅDATA_KVARTAL-'!$A$5:$DS$385,54,FALSE),"")</f>
        <v>78.433772755806658</v>
      </c>
      <c r="BN55" s="156"/>
      <c r="BO55" s="156">
        <f>IF(VLOOKUP(CONCATENATE($BG$6," ",BO$9),'-RÅDATA_KVARTAL-'!$A$5:$DS$385,54,FALSE)&gt;0,VLOOKUP(CONCATENATE($BG$6," ",BO$9),'-RÅDATA_KVARTAL-'!$A$5:$DS$385,54,FALSE),"")</f>
        <v>77.367385806612759</v>
      </c>
      <c r="BP55" s="156"/>
      <c r="BQ55" s="156">
        <f>IF(VLOOKUP(CONCATENATE($BG$6," ",BQ$9),'-RÅDATA_KVARTAL-'!$A$5:$DS$385,54,FALSE)&gt;0,VLOOKUP(CONCATENATE($BG$6," ",BQ$9),'-RÅDATA_KVARTAL-'!$A$5:$DS$385,54,FALSE),"")</f>
        <v>76.092846820809243</v>
      </c>
      <c r="BR55" s="156"/>
      <c r="BS55" s="156">
        <f>IF(VLOOKUP(CONCATENATE($BG$6," ",BS$9),'-RÅDATA_KVARTAL-'!$A$5:$DS$385,54,FALSE)&gt;0,VLOOKUP(CONCATENATE($BG$6," ",BS$9),'-RÅDATA_KVARTAL-'!$A$5:$DS$385,54,FALSE),"")</f>
        <v>79.373964889036102</v>
      </c>
      <c r="BT55" s="156"/>
      <c r="BU55" s="156">
        <f>IF(VLOOKUP(CONCATENATE($BG$6," ",BU$9),'-RÅDATA_KVARTAL-'!$A$5:$DS$385,54,FALSE)&gt;0,VLOOKUP(CONCATENATE($BG$6," ",BU$9),'-RÅDATA_KVARTAL-'!$A$5:$DS$385,54,FALSE),"")</f>
        <v>78.782154214287957</v>
      </c>
      <c r="BV55" s="156"/>
      <c r="BW55" s="156">
        <f>IF(VLOOKUP(CONCATENATE($BG$6," ",BW$9),'-RÅDATA_KVARTAL-'!$A$5:$DS$385,54,FALSE)&gt;0,VLOOKUP(CONCATENATE($BG$6," ",BW$9),'-RÅDATA_KVARTAL-'!$A$5:$DS$385,54,FALSE),"")</f>
        <v>77.103132699753601</v>
      </c>
      <c r="BX55" s="156"/>
      <c r="BY55" s="156">
        <f>IF(VLOOKUP(CONCATENATE($BG$6," ",BY$9),'-RÅDATA_KVARTAL-'!$A$5:$DS$385,54,FALSE)&gt;0,VLOOKUP(CONCATENATE($BG$6," ",BY$9),'-RÅDATA_KVARTAL-'!$A$5:$DS$385,54,FALSE),"")</f>
        <v>74.729775856183863</v>
      </c>
      <c r="BZ55" s="156"/>
      <c r="CA55" s="156">
        <f>IF(VLOOKUP(CONCATENATE($BG$6," ",CA$9),'-RÅDATA_KVARTAL-'!$A$5:$DS$385,54,FALSE)&gt;0,VLOOKUP(CONCATENATE($BG$6," ",CA$9),'-RÅDATA_KVARTAL-'!$A$5:$DS$385,54,FALSE),"")</f>
        <v>73.057422473764888</v>
      </c>
      <c r="CB55" s="156"/>
      <c r="CC55" s="156">
        <f>IF(VLOOKUP(CONCATENATE($BG$6," ",CC$9),'-RÅDATA_KVARTAL-'!$A$5:$DS$385,54,FALSE)&gt;0,VLOOKUP(CONCATENATE($BG$6," ",CC$9),'-RÅDATA_KVARTAL-'!$A$5:$DS$385,54,FALSE),"")</f>
        <v>75.308063807990635</v>
      </c>
      <c r="CD55" s="156"/>
      <c r="CE55" s="156">
        <f>IF(VLOOKUP(CONCATENATE($BG$6," ",CE$9),'-RÅDATA_KVARTAL-'!$A$5:$DS$385,54,FALSE)&gt;0,VLOOKUP(CONCATENATE($BG$6," ",CE$9),'-RÅDATA_KVARTAL-'!$A$5:$DS$385,54,FALSE),"")</f>
        <v>77.276902638071746</v>
      </c>
      <c r="CF55" s="118"/>
      <c r="CG55" s="106"/>
      <c r="CH55" s="156">
        <f>IF(VLOOKUP(CONCATENATE($CH$6," ",CH$9),'-RÅDATA_KVARTAL-'!$A$5:$DS$385,54,FALSE)&gt;0,VLOOKUP(CONCATENATE($CH$6," ",CH$9),'-RÅDATA_KVARTAL-'!$A$5:$DS$385,54,FALSE),"")</f>
        <v>71.354273793083195</v>
      </c>
      <c r="CI55" s="156"/>
      <c r="CJ55" s="156">
        <f>IF(VLOOKUP(CONCATENATE($CH$6," ",CJ$9),'-RÅDATA_KVARTAL-'!$A$5:$DS$385,54,FALSE)&gt;0,VLOOKUP(CONCATENATE($CH$6," ",CJ$9),'-RÅDATA_KVARTAL-'!$A$5:$DS$385,54,FALSE),"")</f>
        <v>79.13713862120089</v>
      </c>
      <c r="CK55" s="156"/>
      <c r="CL55" s="156">
        <f>IF(VLOOKUP(CONCATENATE($CH$6," ",CL$9),'-RÅDATA_KVARTAL-'!$A$5:$DS$385,54,FALSE)&gt;0,VLOOKUP(CONCATENATE($CH$6," ",CL$9),'-RÅDATA_KVARTAL-'!$A$5:$DS$385,54,FALSE),"")</f>
        <v>79.312898814949861</v>
      </c>
      <c r="CM55" s="156"/>
      <c r="CN55" s="156">
        <f>IF(VLOOKUP(CONCATENATE($CH$6," ",CN$9),'-RÅDATA_KVARTAL-'!$A$5:$DS$385,54,FALSE)&gt;0,VLOOKUP(CONCATENATE($CH$6," ",CN$9),'-RÅDATA_KVARTAL-'!$A$5:$DS$385,54,FALSE),"")</f>
        <v>80.046491355513581</v>
      </c>
      <c r="CO55" s="156"/>
      <c r="CP55" s="156">
        <f>IF(VLOOKUP(CONCATENATE($CH$6," ",CP$9),'-RÅDATA_KVARTAL-'!$A$5:$DS$385,54,FALSE)&gt;0,VLOOKUP(CONCATENATE($CH$6," ",CP$9),'-RÅDATA_KVARTAL-'!$A$5:$DS$385,54,FALSE),"")</f>
        <v>78.024918712053633</v>
      </c>
      <c r="CQ55" s="156"/>
      <c r="CR55" s="156">
        <f>IF(VLOOKUP(CONCATENATE($CH$6," ",CR$9),'-RÅDATA_KVARTAL-'!$A$5:$DS$385,54,FALSE)&gt;0,VLOOKUP(CONCATENATE($CH$6," ",CR$9),'-RÅDATA_KVARTAL-'!$A$5:$DS$385,54,FALSE),"")</f>
        <v>75.826925976179709</v>
      </c>
      <c r="CS55" s="156"/>
      <c r="CT55" s="156">
        <f>IF(VLOOKUP(CONCATENATE($CH$6," ",CT$9),'-RÅDATA_KVARTAL-'!$A$5:$DS$385,54,FALSE)&gt;0,VLOOKUP(CONCATENATE($CH$6," ",CT$9),'-RÅDATA_KVARTAL-'!$A$5:$DS$385,54,FALSE),"")</f>
        <v>81.124315922411839</v>
      </c>
      <c r="CU55" s="156"/>
      <c r="CV55" s="156">
        <f>IF(VLOOKUP(CONCATENATE($CH$6," ",CV$9),'-RÅDATA_KVARTAL-'!$A$5:$DS$385,54,FALSE)&gt;0,VLOOKUP(CONCATENATE($CH$6," ",CV$9),'-RÅDATA_KVARTAL-'!$A$5:$DS$385,54,FALSE),"")</f>
        <v>79.97076450811285</v>
      </c>
      <c r="CW55" s="156"/>
      <c r="CX55" s="156">
        <f>IF(VLOOKUP(CONCATENATE($CH$6," ",CX$9),'-RÅDATA_KVARTAL-'!$A$5:$DS$385,54,FALSE)&gt;0,VLOOKUP(CONCATENATE($CH$6," ",CX$9),'-RÅDATA_KVARTAL-'!$A$5:$DS$385,54,FALSE),"")</f>
        <v>76.464229839283178</v>
      </c>
      <c r="CY55" s="156"/>
      <c r="CZ55" s="156">
        <f>IF(VLOOKUP(CONCATENATE($CH$6," ",CZ$9),'-RÅDATA_KVARTAL-'!$A$5:$DS$385,54,FALSE)&gt;0,VLOOKUP(CONCATENATE($CH$6," ",CZ$9),'-RÅDATA_KVARTAL-'!$A$5:$DS$385,54,FALSE),"")</f>
        <v>72.670007158196142</v>
      </c>
      <c r="DA55" s="156"/>
      <c r="DB55" s="156">
        <f>IF(VLOOKUP(CONCATENATE($CH$6," ",DB$9),'-RÅDATA_KVARTAL-'!$A$5:$DS$385,54,FALSE)&gt;0,VLOOKUP(CONCATENATE($CH$6," ",DB$9),'-RÅDATA_KVARTAL-'!$A$5:$DS$385,54,FALSE),"")</f>
        <v>70.762835899537507</v>
      </c>
      <c r="DC55" s="156"/>
      <c r="DD55" s="156">
        <f>IF(VLOOKUP(CONCATENATE($CH$6," ",DD$9),'-RÅDATA_KVARTAL-'!$A$5:$DS$385,54,FALSE)&gt;0,VLOOKUP(CONCATENATE($CH$6," ",DD$9),'-RÅDATA_KVARTAL-'!$A$5:$DS$385,54,FALSE),"")</f>
        <v>80.2414194299011</v>
      </c>
      <c r="DE55" s="156"/>
      <c r="DF55" s="156">
        <f>IF(VLOOKUP(CONCATENATE($CH$6," ",DF$9),'-RÅDATA_KVARTAL-'!$A$5:$DS$385,54,FALSE)&gt;0,VLOOKUP(CONCATENATE($CH$6," ",DF$9),'-RÅDATA_KVARTAL-'!$A$5:$DS$385,54,FALSE),"")</f>
        <v>77.048835542903817</v>
      </c>
      <c r="DG55" s="118"/>
      <c r="DH55" s="106"/>
      <c r="DI55" s="156">
        <f>IF(VLOOKUP(CONCATENATE($DI$6," ",DI$9),'-RÅDATA_KVARTAL-'!$A$5:$DS$385,54,FALSE)&gt;0,VLOOKUP(CONCATENATE($DI$6," ",DI$9),'-RÅDATA_KVARTAL-'!$A$5:$DS$385,54,FALSE),"")</f>
        <v>80.555171173165803</v>
      </c>
      <c r="DJ55" s="156"/>
      <c r="DK55" s="156">
        <f>IF(VLOOKUP(CONCATENATE($DI$6," ",DK$9),'-RÅDATA_KVARTAL-'!$A$5:$DS$385,54,FALSE)&gt;0,VLOOKUP(CONCATENATE($DI$6," ",DK$9),'-RÅDATA_KVARTAL-'!$A$5:$DS$385,54,FALSE),"")</f>
        <v>83.074291444244551</v>
      </c>
      <c r="DL55" s="156"/>
      <c r="DM55" s="156">
        <f>IF(VLOOKUP(CONCATENATE($DI$6," ",DM$9),'-RÅDATA_KVARTAL-'!$A$5:$DS$385,54,FALSE)&gt;0,VLOOKUP(CONCATENATE($DI$6," ",DM$9),'-RÅDATA_KVARTAL-'!$A$5:$DS$385,54,FALSE),"")</f>
        <v>81.885373102922216</v>
      </c>
      <c r="DN55" s="156"/>
      <c r="DO55" s="156">
        <f>IF(VLOOKUP(CONCATENATE($DI$6," ",DO$9),'-RÅDATA_KVARTAL-'!$A$5:$DS$385,54,FALSE)&gt;0,VLOOKUP(CONCATENATE($DI$6," ",DO$9),'-RÅDATA_KVARTAL-'!$A$5:$DS$385,54,FALSE),"")</f>
        <v>80.686631713024667</v>
      </c>
      <c r="DP55" s="156"/>
      <c r="DQ55" s="156">
        <f>IF(VLOOKUP(CONCATENATE($DI$6," ",DQ$9),'-RÅDATA_KVARTAL-'!$A$5:$DS$385,54,FALSE)&gt;0,VLOOKUP(CONCATENATE($DI$6," ",DQ$9),'-RÅDATA_KVARTAL-'!$A$5:$DS$385,54,FALSE),"")</f>
        <v>77.010615943017768</v>
      </c>
      <c r="DR55" s="156"/>
      <c r="DS55" s="156">
        <f>IF(VLOOKUP(CONCATENATE($DI$6," ",DS$9),'-RÅDATA_KVARTAL-'!$A$5:$DS$385,54,FALSE)&gt;0,VLOOKUP(CONCATENATE($DI$6," ",DS$9),'-RÅDATA_KVARTAL-'!$A$5:$DS$385,54,FALSE),"")</f>
        <v>79.430286622329476</v>
      </c>
      <c r="DT55" s="156"/>
      <c r="DU55" s="156" t="str">
        <f>IF(VLOOKUP(CONCATENATE($DI$6," ",DU$9),'-RÅDATA_KVARTAL-'!$A$5:$DS$385,54,FALSE)&gt;0,VLOOKUP(CONCATENATE($DI$6," ",DU$9),'-RÅDATA_KVARTAL-'!$A$5:$DS$385,54,FALSE),"")</f>
        <v/>
      </c>
      <c r="DV55" s="156"/>
      <c r="DW55" s="156" t="str">
        <f>IF(VLOOKUP(CONCATENATE($DI$6," ",DW$9),'-RÅDATA_KVARTAL-'!$A$5:$DS$385,54,FALSE)&gt;0,VLOOKUP(CONCATENATE($DI$6," ",DW$9),'-RÅDATA_KVARTAL-'!$A$5:$DS$385,54,FALSE),"")</f>
        <v/>
      </c>
      <c r="DX55" s="156"/>
      <c r="DY55" s="156" t="str">
        <f>IF(VLOOKUP(CONCATENATE($DI$6," ",DY$9),'-RÅDATA_KVARTAL-'!$A$5:$DS$385,54,FALSE)&gt;0,VLOOKUP(CONCATENATE($DI$6," ",DY$9),'-RÅDATA_KVARTAL-'!$A$5:$DS$385,54,FALSE),"")</f>
        <v/>
      </c>
      <c r="DZ55" s="156"/>
      <c r="EA55" s="156" t="str">
        <f>IF(VLOOKUP(CONCATENATE($DI$6," ",EA$9),'-RÅDATA_KVARTAL-'!$A$5:$DS$385,54,FALSE)&gt;0,VLOOKUP(CONCATENATE($DI$6," ",EA$9),'-RÅDATA_KVARTAL-'!$A$5:$DS$385,54,FALSE),"")</f>
        <v/>
      </c>
      <c r="EB55" s="156"/>
      <c r="EC55" s="156" t="str">
        <f>IF(VLOOKUP(CONCATENATE($DI$6," ",EC$9),'-RÅDATA_KVARTAL-'!$A$5:$DS$385,54,FALSE)&gt;0,VLOOKUP(CONCATENATE($DI$6," ",EC$9),'-RÅDATA_KVARTAL-'!$A$5:$DS$385,54,FALSE),"")</f>
        <v/>
      </c>
      <c r="ED55" s="156"/>
      <c r="EE55" s="156" t="str">
        <f>IF(VLOOKUP(CONCATENATE($DI$6," ",EE$9),'-RÅDATA_KVARTAL-'!$A$5:$DS$385,54,FALSE)&gt;0,VLOOKUP(CONCATENATE($DI$6," ",EE$9),'-RÅDATA_KVARTAL-'!$A$5:$DS$385,54,FALSE),"")</f>
        <v/>
      </c>
      <c r="EF55" s="156"/>
      <c r="EG55" s="156">
        <f>IF(VLOOKUP(CONCATENATE($DI$6," ",EG$9),'-RÅDATA_KVARTAL-'!$A$5:$DS$385,54,FALSE)&gt;0,VLOOKUP(CONCATENATE($DI$6," ",EG$9),'-RÅDATA_KVARTAL-'!$A$5:$DS$385,54,FALSE),"")</f>
        <v>80.424866905475824</v>
      </c>
      <c r="EH55" s="118"/>
      <c r="EI55" s="106"/>
      <c r="EJ55" s="156" t="str">
        <f>IF(VLOOKUP(CONCATENATE($EJ$6," ",EJ$9),'-RÅDATA_KVARTAL-'!$A$5:$DS$385,54,FALSE)&gt;0,VLOOKUP(CONCATENATE($EJ$6," ",EJ$9),'-RÅDATA_KVARTAL-'!$A$5:$DS$385,54,FALSE),"")</f>
        <v/>
      </c>
      <c r="EK55" s="156"/>
      <c r="EL55" s="156" t="str">
        <f>IF(VLOOKUP(CONCATENATE($EJ$6," ",EL$9),'-RÅDATA_KVARTAL-'!$A$5:$DS$385,54,FALSE)&gt;0,VLOOKUP(CONCATENATE($EJ$6," ",EL$9),'-RÅDATA_KVARTAL-'!$A$5:$DS$385,54,FALSE),"")</f>
        <v/>
      </c>
      <c r="EM55" s="156"/>
      <c r="EN55" s="156" t="str">
        <f>IF(VLOOKUP(CONCATENATE($EJ$6," ",EN$9),'-RÅDATA_KVARTAL-'!$A$5:$DS$385,54,FALSE)&gt;0,VLOOKUP(CONCATENATE($EJ$6," ",EN$9),'-RÅDATA_KVARTAL-'!$A$5:$DS$385,54,FALSE),"")</f>
        <v/>
      </c>
      <c r="EO55" s="156"/>
      <c r="EP55" s="156" t="str">
        <f>IF(VLOOKUP(CONCATENATE($EJ$6," ",EP$9),'-RÅDATA_KVARTAL-'!$A$5:$DS$385,54,FALSE)&gt;0,VLOOKUP(CONCATENATE($EJ$6," ",EP$9),'-RÅDATA_KVARTAL-'!$A$5:$DS$385,54,FALSE),"")</f>
        <v/>
      </c>
      <c r="EQ55" s="156"/>
      <c r="ER55" s="156" t="str">
        <f>IF(VLOOKUP(CONCATENATE($EJ$6," ",ER$9),'-RÅDATA_KVARTAL-'!$A$5:$DS$385,54,FALSE)&gt;0,VLOOKUP(CONCATENATE($EJ$6," ",ER$9),'-RÅDATA_KVARTAL-'!$A$5:$DS$385,54,FALSE),"")</f>
        <v/>
      </c>
      <c r="ES55" s="156"/>
      <c r="ET55" s="156" t="str">
        <f>IF(VLOOKUP(CONCATENATE($EJ$6," ",ET$9),'-RÅDATA_KVARTAL-'!$A$5:$DS$385,54,FALSE)&gt;0,VLOOKUP(CONCATENATE($EJ$6," ",ET$9),'-RÅDATA_KVARTAL-'!$A$5:$DS$385,54,FALSE),"")</f>
        <v/>
      </c>
      <c r="EU55" s="156"/>
      <c r="EV55" s="156" t="str">
        <f>IF(VLOOKUP(CONCATENATE($EJ$6," ",EV$9),'-RÅDATA_KVARTAL-'!$A$5:$DS$385,54,FALSE)&gt;0,VLOOKUP(CONCATENATE($EJ$6," ",EV$9),'-RÅDATA_KVARTAL-'!$A$5:$DS$385,54,FALSE),"")</f>
        <v/>
      </c>
      <c r="EW55" s="156"/>
      <c r="EX55" s="156" t="str">
        <f>IF(VLOOKUP(CONCATENATE($EJ$6," ",EX$9),'-RÅDATA_KVARTAL-'!$A$5:$DS$385,54,FALSE)&gt;0,VLOOKUP(CONCATENATE($EJ$6," ",EX$9),'-RÅDATA_KVARTAL-'!$A$5:$DS$385,54,FALSE),"")</f>
        <v/>
      </c>
      <c r="EY55" s="156"/>
      <c r="EZ55" s="156" t="str">
        <f>IF(VLOOKUP(CONCATENATE($EJ$6," ",EZ$9),'-RÅDATA_KVARTAL-'!$A$5:$DS$385,54,FALSE)&gt;0,VLOOKUP(CONCATENATE($EJ$6," ",EZ$9),'-RÅDATA_KVARTAL-'!$A$5:$DS$385,54,FALSE),"")</f>
        <v/>
      </c>
      <c r="FA55" s="156"/>
      <c r="FB55" s="156" t="str">
        <f>IF(VLOOKUP(CONCATENATE($EJ$6," ",FB$9),'-RÅDATA_KVARTAL-'!$A$5:$DS$385,54,FALSE)&gt;0,VLOOKUP(CONCATENATE($EJ$6," ",FB$9),'-RÅDATA_KVARTAL-'!$A$5:$DS$385,54,FALSE),"")</f>
        <v/>
      </c>
      <c r="FC55" s="156"/>
      <c r="FD55" s="156" t="str">
        <f>IF(VLOOKUP(CONCATENATE($EJ$6," ",FD$9),'-RÅDATA_KVARTAL-'!$A$5:$DS$385,54,FALSE)&gt;0,VLOOKUP(CONCATENATE($EJ$6," ",FD$9),'-RÅDATA_KVARTAL-'!$A$5:$DS$385,54,FALSE),"")</f>
        <v/>
      </c>
      <c r="FE55" s="156"/>
      <c r="FF55" s="156" t="str">
        <f>IF(VLOOKUP(CONCATENATE($EJ$6," ",FF$9),'-RÅDATA_KVARTAL-'!$A$5:$DS$385,54,FALSE)&gt;0,VLOOKUP(CONCATENATE($EJ$6," ",FF$9),'-RÅDATA_KVARTAL-'!$A$5:$DS$385,54,FALSE),"")</f>
        <v/>
      </c>
      <c r="FG55" s="156"/>
      <c r="FH55" s="156" t="str">
        <f>IF(VLOOKUP(CONCATENATE($EJ$6," ",FH$9),'-RÅDATA_KVARTAL-'!$A$5:$DS$385,54,FALSE)&gt;0,VLOOKUP(CONCATENATE($EJ$6," ",FH$9),'-RÅDATA_KVARTAL-'!$A$5:$DS$385,54,FALSE),"")</f>
        <v/>
      </c>
      <c r="FI55" s="118"/>
      <c r="FJ55" s="106"/>
      <c r="FK55" s="156" t="str">
        <f>IF(VLOOKUP(CONCATENATE($FK$6," ",FK$9),'-RÅDATA_KVARTAL-'!$A$5:$DS$385,54,FALSE)&gt;0,VLOOKUP(CONCATENATE($FK$6," ",FK$9),'-RÅDATA_KVARTAL-'!$A$5:$DS$385,54,FALSE),"")</f>
        <v/>
      </c>
      <c r="FL55" s="156"/>
      <c r="FM55" s="156" t="str">
        <f>IF(VLOOKUP(CONCATENATE($FK$6," ",FM$9),'-RÅDATA_KVARTAL-'!$A$5:$DS$385,54,FALSE)&gt;0,VLOOKUP(CONCATENATE($FK$6," ",FM$9),'-RÅDATA_KVARTAL-'!$A$5:$DS$385,54,FALSE),"")</f>
        <v/>
      </c>
      <c r="FN55" s="156"/>
      <c r="FO55" s="156" t="str">
        <f>IF(VLOOKUP(CONCATENATE($FK$6," ",FO$9),'-RÅDATA_KVARTAL-'!$A$5:$DS$385,54,FALSE)&gt;0,VLOOKUP(CONCATENATE($FK$6," ",FO$9),'-RÅDATA_KVARTAL-'!$A$5:$DS$385,54,FALSE),"")</f>
        <v/>
      </c>
      <c r="FP55" s="156"/>
      <c r="FQ55" s="156" t="str">
        <f>IF(VLOOKUP(CONCATENATE($FK$6," ",FQ$9),'-RÅDATA_KVARTAL-'!$A$5:$DS$385,54,FALSE)&gt;0,VLOOKUP(CONCATENATE($FK$6," ",FQ$9),'-RÅDATA_KVARTAL-'!$A$5:$DS$385,54,FALSE),"")</f>
        <v/>
      </c>
      <c r="FR55" s="156"/>
      <c r="FS55" s="156" t="str">
        <f>IF(VLOOKUP(CONCATENATE($FK$6," ",FS$9),'-RÅDATA_KVARTAL-'!$A$5:$DS$385,54,FALSE)&gt;0,VLOOKUP(CONCATENATE($FK$6," ",FS$9),'-RÅDATA_KVARTAL-'!$A$5:$DS$385,54,FALSE),"")</f>
        <v/>
      </c>
      <c r="FT55" s="156"/>
      <c r="FU55" s="156" t="str">
        <f>IF(VLOOKUP(CONCATENATE($FK$6," ",FU$9),'-RÅDATA_KVARTAL-'!$A$5:$DS$385,54,FALSE)&gt;0,VLOOKUP(CONCATENATE($FK$6," ",FU$9),'-RÅDATA_KVARTAL-'!$A$5:$DS$385,54,FALSE),"")</f>
        <v/>
      </c>
      <c r="FV55" s="156"/>
      <c r="FW55" s="156" t="str">
        <f>IF(VLOOKUP(CONCATENATE($FK$6," ",FW$9),'-RÅDATA_KVARTAL-'!$A$5:$DS$385,54,FALSE)&gt;0,VLOOKUP(CONCATENATE($FK$6," ",FW$9),'-RÅDATA_KVARTAL-'!$A$5:$DS$385,54,FALSE),"")</f>
        <v/>
      </c>
      <c r="FX55" s="156"/>
      <c r="FY55" s="156" t="str">
        <f>IF(VLOOKUP(CONCATENATE($FK$6," ",FY$9),'-RÅDATA_KVARTAL-'!$A$5:$DS$385,54,FALSE)&gt;0,VLOOKUP(CONCATENATE($FK$6," ",FY$9),'-RÅDATA_KVARTAL-'!$A$5:$DS$385,54,FALSE),"")</f>
        <v/>
      </c>
      <c r="FZ55" s="156"/>
      <c r="GA55" s="156" t="str">
        <f>IF(VLOOKUP(CONCATENATE($FK$6," ",GA$9),'-RÅDATA_KVARTAL-'!$A$5:$DS$385,54,FALSE)&gt;0,VLOOKUP(CONCATENATE($FK$6," ",GA$9),'-RÅDATA_KVARTAL-'!$A$5:$DS$385,54,FALSE),"")</f>
        <v/>
      </c>
      <c r="GB55" s="156"/>
      <c r="GC55" s="156" t="str">
        <f>IF(VLOOKUP(CONCATENATE($FK$6," ",GC$9),'-RÅDATA_KVARTAL-'!$A$5:$DS$385,54,FALSE)&gt;0,VLOOKUP(CONCATENATE($FK$6," ",GC$9),'-RÅDATA_KVARTAL-'!$A$5:$DS$385,54,FALSE),"")</f>
        <v/>
      </c>
      <c r="GD55" s="156"/>
      <c r="GE55" s="156" t="str">
        <f>IF(VLOOKUP(CONCATENATE($FK$6," ",GE$9),'-RÅDATA_KVARTAL-'!$A$5:$DS$385,54,FALSE)&gt;0,VLOOKUP(CONCATENATE($FK$6," ",GE$9),'-RÅDATA_KVARTAL-'!$A$5:$DS$385,54,FALSE),"")</f>
        <v/>
      </c>
      <c r="GF55" s="156"/>
      <c r="GG55" s="156" t="str">
        <f>IF(VLOOKUP(CONCATENATE($FK$6," ",GG$9),'-RÅDATA_KVARTAL-'!$A$5:$DS$385,54,FALSE)&gt;0,VLOOKUP(CONCATENATE($FK$6," ",GG$9),'-RÅDATA_KVARTAL-'!$A$5:$DS$385,54,FALSE),"")</f>
        <v/>
      </c>
      <c r="GH55" s="156"/>
      <c r="GI55" s="156" t="str">
        <f>IF(VLOOKUP(CONCATENATE($FK$6," ",GI$9),'-RÅDATA_KVARTAL-'!$A$5:$DS$385,54,FALSE)&gt;0,VLOOKUP(CONCATENATE($FK$6," ",GI$9),'-RÅDATA_KVARTAL-'!$A$5:$DS$385,54,FALSE),"")</f>
        <v/>
      </c>
      <c r="GJ55" s="118"/>
      <c r="GK55" s="106"/>
      <c r="GL55" s="156" t="str">
        <f>IF(VLOOKUP(CONCATENATE($GL$6," ",GL$9),'-RÅDATA_KVARTAL-'!$A$5:$DS$385,54,FALSE)&gt;0,VLOOKUP(CONCATENATE($GL$6," ",GL$9),'-RÅDATA_KVARTAL-'!$A$5:$DS$385,54,FALSE),"")</f>
        <v/>
      </c>
      <c r="GM55" s="156"/>
      <c r="GN55" s="156" t="str">
        <f>IF(VLOOKUP(CONCATENATE($GL$6," ",GN$9),'-RÅDATA_KVARTAL-'!$A$5:$DS$385,54,FALSE)&gt;0,VLOOKUP(CONCATENATE($GL$6," ",GN$9),'-RÅDATA_KVARTAL-'!$A$5:$DS$385,54,FALSE),"")</f>
        <v/>
      </c>
      <c r="GO55" s="156"/>
      <c r="GP55" s="156" t="str">
        <f>IF(VLOOKUP(CONCATENATE($GL$6," ",GP$9),'-RÅDATA_KVARTAL-'!$A$5:$DS$385,54,FALSE)&gt;0,VLOOKUP(CONCATENATE($GL$6," ",GP$9),'-RÅDATA_KVARTAL-'!$A$5:$DS$385,54,FALSE),"")</f>
        <v/>
      </c>
      <c r="GQ55" s="156"/>
      <c r="GR55" s="156" t="str">
        <f>IF(VLOOKUP(CONCATENATE($GL$6," ",GR$9),'-RÅDATA_KVARTAL-'!$A$5:$DS$385,54,FALSE)&gt;0,VLOOKUP(CONCATENATE($GL$6," ",GR$9),'-RÅDATA_KVARTAL-'!$A$5:$DS$385,54,FALSE),"")</f>
        <v/>
      </c>
      <c r="GS55" s="156"/>
      <c r="GT55" s="156" t="str">
        <f>IF(VLOOKUP(CONCATENATE($GL$6," ",GT$9),'-RÅDATA_KVARTAL-'!$A$5:$DS$385,54,FALSE)&gt;0,VLOOKUP(CONCATENATE($GL$6," ",GT$9),'-RÅDATA_KVARTAL-'!$A$5:$DS$385,54,FALSE),"")</f>
        <v/>
      </c>
      <c r="GU55" s="156"/>
      <c r="GV55" s="156" t="str">
        <f>IF(VLOOKUP(CONCATENATE($GL$6," ",GV$9),'-RÅDATA_KVARTAL-'!$A$5:$DS$385,54,FALSE)&gt;0,VLOOKUP(CONCATENATE($GL$6," ",GV$9),'-RÅDATA_KVARTAL-'!$A$5:$DS$385,54,FALSE),"")</f>
        <v/>
      </c>
      <c r="GW55" s="156"/>
      <c r="GX55" s="156" t="str">
        <f>IF(VLOOKUP(CONCATENATE($GL$6," ",GX$9),'-RÅDATA_KVARTAL-'!$A$5:$DS$385,54,FALSE)&gt;0,VLOOKUP(CONCATENATE($GL$6," ",GX$9),'-RÅDATA_KVARTAL-'!$A$5:$DS$385,54,FALSE),"")</f>
        <v/>
      </c>
      <c r="GY55" s="156"/>
      <c r="GZ55" s="156" t="str">
        <f>IF(VLOOKUP(CONCATENATE($GL$6," ",GZ$9),'-RÅDATA_KVARTAL-'!$A$5:$DS$385,54,FALSE)&gt;0,VLOOKUP(CONCATENATE($GL$6," ",GZ$9),'-RÅDATA_KVARTAL-'!$A$5:$DS$385,54,FALSE),"")</f>
        <v/>
      </c>
      <c r="HA55" s="156"/>
      <c r="HB55" s="156" t="str">
        <f>IF(VLOOKUP(CONCATENATE($GL$6," ",HB$9),'-RÅDATA_KVARTAL-'!$A$5:$DS$385,54,FALSE)&gt;0,VLOOKUP(CONCATENATE($GL$6," ",HB$9),'-RÅDATA_KVARTAL-'!$A$5:$DS$385,54,FALSE),"")</f>
        <v/>
      </c>
      <c r="HC55" s="156"/>
      <c r="HD55" s="156" t="str">
        <f>IF(VLOOKUP(CONCATENATE($GL$6," ",HD$9),'-RÅDATA_KVARTAL-'!$A$5:$DS$385,54,FALSE)&gt;0,VLOOKUP(CONCATENATE($GL$6," ",HD$9),'-RÅDATA_KVARTAL-'!$A$5:$DS$385,54,FALSE),"")</f>
        <v/>
      </c>
      <c r="HE55" s="156"/>
      <c r="HF55" s="156" t="str">
        <f>IF(VLOOKUP(CONCATENATE($GL$6," ",HF$9),'-RÅDATA_KVARTAL-'!$A$5:$DS$385,54,FALSE)&gt;0,VLOOKUP(CONCATENATE($GL$6," ",HF$9),'-RÅDATA_KVARTAL-'!$A$5:$DS$385,54,FALSE),"")</f>
        <v/>
      </c>
      <c r="HG55" s="156"/>
      <c r="HH55" s="156" t="str">
        <f>IF(VLOOKUP(CONCATENATE($GL$6," ",HH$9),'-RÅDATA_KVARTAL-'!$A$5:$DS$385,54,FALSE)&gt;0,VLOOKUP(CONCATENATE($GL$6," ",HH$9),'-RÅDATA_KVARTAL-'!$A$5:$DS$385,54,FALSE),"")</f>
        <v/>
      </c>
      <c r="HI55" s="156"/>
      <c r="HJ55" s="156" t="str">
        <f>IF(VLOOKUP(CONCATENATE($GL$6," ",HJ$9),'-RÅDATA_KVARTAL-'!$A$5:$DS$385,54,FALSE)&gt;0,VLOOKUP(CONCATENATE($GL$6," ",HJ$9),'-RÅDATA_KVARTAL-'!$A$5:$DS$385,54,FALSE),"")</f>
        <v/>
      </c>
      <c r="HK55" s="118"/>
      <c r="HL55" s="119"/>
      <c r="HM55" s="92" t="s">
        <v>464</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60</v>
      </c>
      <c r="E57" s="37">
        <f>IF(VLOOKUP(CONCATENATE($E$6," ",E$9),'-RÅDATA_KVARTAL-'!$A$5:$DS$385,58,FALSE)&gt;0,VLOOKUP(CONCATENATE($E$6," ",E$9),'-RÅDATA_KVARTAL-'!$A$5:$DS$385,58,FALSE),"")</f>
        <v>26734</v>
      </c>
      <c r="F57" s="37"/>
      <c r="G57" s="37">
        <f>IF(VLOOKUP(CONCATENATE($E$6," ",G$9),'-RÅDATA_KVARTAL-'!$A$5:$DS$385,58,FALSE)&gt;0,VLOOKUP(CONCATENATE($E$6," ",G$9),'-RÅDATA_KVARTAL-'!$A$5:$DS$385,58,FALSE),"")</f>
        <v>24524</v>
      </c>
      <c r="H57" s="37"/>
      <c r="I57" s="37">
        <f>IF(VLOOKUP(CONCATENATE($E$6," ",I$9),'-RÅDATA_KVARTAL-'!$A$5:$DS$385,58,FALSE)&gt;0,VLOOKUP(CONCATENATE($E$6," ",I$9),'-RÅDATA_KVARTAL-'!$A$5:$DS$385,58,FALSE),"")</f>
        <v>26331</v>
      </c>
      <c r="J57" s="37"/>
      <c r="K57" s="37">
        <f>IF(VLOOKUP(CONCATENATE($E$6," ",K$9),'-RÅDATA_KVARTAL-'!$A$5:$DS$385,58,FALSE)&gt;0,VLOOKUP(CONCATENATE($E$6," ",K$9),'-RÅDATA_KVARTAL-'!$A$5:$DS$385,58,FALSE),"")</f>
        <v>25813</v>
      </c>
      <c r="L57" s="37"/>
      <c r="M57" s="37">
        <f>IF(VLOOKUP(CONCATENATE($E$6," ",M$9),'-RÅDATA_KVARTAL-'!$A$5:$DS$385,58,FALSE)&gt;0,VLOOKUP(CONCATENATE($E$6," ",M$9),'-RÅDATA_KVARTAL-'!$A$5:$DS$385,58,FALSE),"")</f>
        <v>25872</v>
      </c>
      <c r="N57" s="37"/>
      <c r="O57" s="37">
        <f>IF(VLOOKUP(CONCATENATE($E$6," ",O$9),'-RÅDATA_KVARTAL-'!$A$5:$DS$385,58,FALSE)&gt;0,VLOOKUP(CONCATENATE($E$6," ",O$9),'-RÅDATA_KVARTAL-'!$A$5:$DS$385,58,FALSE),"")</f>
        <v>23805</v>
      </c>
      <c r="P57" s="37"/>
      <c r="Q57" s="37">
        <f>IF(VLOOKUP(CONCATENATE($E$6," ",Q$9),'-RÅDATA_KVARTAL-'!$A$5:$DS$385,58,FALSE)&gt;0,VLOOKUP(CONCATENATE($E$6," ",Q$9),'-RÅDATA_KVARTAL-'!$A$5:$DS$385,58,FALSE),"")</f>
        <v>22646</v>
      </c>
      <c r="R57" s="37"/>
      <c r="S57" s="37">
        <f>IF(VLOOKUP(CONCATENATE($E$6," ",S$9),'-RÅDATA_KVARTAL-'!$A$5:$DS$385,58,FALSE)&gt;0,VLOOKUP(CONCATENATE($E$6," ",S$9),'-RÅDATA_KVARTAL-'!$A$5:$DS$385,58,FALSE),"")</f>
        <v>25799</v>
      </c>
      <c r="T57" s="37"/>
      <c r="U57" s="37">
        <f>IF(VLOOKUP(CONCATENATE($E$6," ",U$9),'-RÅDATA_KVARTAL-'!$A$5:$DS$385,58,FALSE)&gt;0,VLOOKUP(CONCATENATE($E$6," ",U$9),'-RÅDATA_KVARTAL-'!$A$5:$DS$385,58,FALSE),"")</f>
        <v>25381</v>
      </c>
      <c r="V57" s="37"/>
      <c r="W57" s="37">
        <f>IF(VLOOKUP(CONCATENATE($E$6," ",W$9),'-RÅDATA_KVARTAL-'!$A$5:$DS$385,58,FALSE)&gt;0,VLOOKUP(CONCATENATE($E$6," ",W$9),'-RÅDATA_KVARTAL-'!$A$5:$DS$385,58,FALSE),"")</f>
        <v>26498</v>
      </c>
      <c r="X57" s="37"/>
      <c r="Y57" s="37">
        <f>IF(VLOOKUP(CONCATENATE($E$6," ",Y$9),'-RÅDATA_KVARTAL-'!$A$5:$DS$385,58,FALSE)&gt;0,VLOOKUP(CONCATENATE($E$6," ",Y$9),'-RÅDATA_KVARTAL-'!$A$5:$DS$385,58,FALSE),"")</f>
        <v>26123</v>
      </c>
      <c r="Z57" s="37"/>
      <c r="AA57" s="37">
        <f>IF(VLOOKUP(CONCATENATE($E$6," ",AA$9),'-RÅDATA_KVARTAL-'!$A$5:$DS$385,58,FALSE)&gt;0,VLOOKUP(CONCATENATE($E$6," ",AA$9),'-RÅDATA_KVARTAL-'!$A$5:$DS$385,58,FALSE),"")</f>
        <v>25918</v>
      </c>
      <c r="AB57" s="37"/>
      <c r="AC57" s="37">
        <f>IF(VLOOKUP(CONCATENATE($E$6," ",AC$9),'-RÅDATA_KVARTAL-'!$A$5:$DS$385,58,FALSE)&gt;0,VLOOKUP(CONCATENATE($E$6," ",AC$9),'-RÅDATA_KVARTAL-'!$A$5:$DS$385,58,FALSE),"")</f>
        <v>305444</v>
      </c>
      <c r="AD57" s="158"/>
      <c r="AE57" s="275"/>
      <c r="AF57" s="37">
        <f>IF(VLOOKUP(CONCATENATE($AF$6," ",AF$9),'-RÅDATA_KVARTAL-'!$A$5:$DS$385,58,FALSE)&gt;0,VLOOKUP(CONCATENATE($AF$6," ",AF$9),'-RÅDATA_KVARTAL-'!$A$5:$DS$385,58,FALSE),"")</f>
        <v>28947</v>
      </c>
      <c r="AG57" s="37"/>
      <c r="AH57" s="37">
        <f>IF(VLOOKUP(CONCATENATE($AF$6," ",AH$9),'-RÅDATA_KVARTAL-'!$A$5:$DS$385,58,FALSE)&gt;0,VLOOKUP(CONCATENATE($AF$6," ",AH$9),'-RÅDATA_KVARTAL-'!$A$5:$DS$385,58,FALSE),"")</f>
        <v>27548</v>
      </c>
      <c r="AI57" s="37"/>
      <c r="AJ57" s="37">
        <f>IF(VLOOKUP(CONCATENATE($AF$6," ",AJ$9),'-RÅDATA_KVARTAL-'!$A$5:$DS$385,58,FALSE)&gt;0,VLOOKUP(CONCATENATE($AF$6," ",AJ$9),'-RÅDATA_KVARTAL-'!$A$5:$DS$385,58,FALSE),"")</f>
        <v>30155</v>
      </c>
      <c r="AK57" s="37"/>
      <c r="AL57" s="37">
        <f>IF(VLOOKUP(CONCATENATE($AF$6," ",AL$9),'-RÅDATA_KVARTAL-'!$A$5:$DS$385,58,FALSE)&gt;0,VLOOKUP(CONCATENATE($AF$6," ",AL$9),'-RÅDATA_KVARTAL-'!$A$5:$DS$385,58,FALSE),"")</f>
        <v>28381</v>
      </c>
      <c r="AM57" s="37"/>
      <c r="AN57" s="37">
        <f>IF(VLOOKUP(CONCATENATE($AF$6," ",AN$9),'-RÅDATA_KVARTAL-'!$A$5:$DS$385,58,FALSE)&gt;0,VLOOKUP(CONCATENATE($AF$6," ",AN$9),'-RÅDATA_KVARTAL-'!$A$5:$DS$385,58,FALSE),"")</f>
        <v>28147</v>
      </c>
      <c r="AO57" s="37"/>
      <c r="AP57" s="37">
        <f>IF(VLOOKUP(CONCATENATE($AF$6," ",AP$9),'-RÅDATA_KVARTAL-'!$A$5:$DS$385,58,FALSE)&gt;0,VLOOKUP(CONCATENATE($AF$6," ",AP$9),'-RÅDATA_KVARTAL-'!$A$5:$DS$385,58,FALSE),"")</f>
        <v>24174</v>
      </c>
      <c r="AQ57" s="37"/>
      <c r="AR57" s="37">
        <f>IF(VLOOKUP(CONCATENATE($AF$6," ",AR$9),'-RÅDATA_KVARTAL-'!$A$5:$DS$385,58,FALSE)&gt;0,VLOOKUP(CONCATENATE($AF$6," ",AR$9),'-RÅDATA_KVARTAL-'!$A$5:$DS$385,58,FALSE),"")</f>
        <v>24141</v>
      </c>
      <c r="AS57" s="37"/>
      <c r="AT57" s="37">
        <f>IF(VLOOKUP(CONCATENATE($AF$6," ",AT$9),'-RÅDATA_KVARTAL-'!$A$5:$DS$385,58,FALSE)&gt;0,VLOOKUP(CONCATENATE($AF$6," ",AT$9),'-RÅDATA_KVARTAL-'!$A$5:$DS$385,58,FALSE),"")</f>
        <v>26503</v>
      </c>
      <c r="AU57" s="37"/>
      <c r="AV57" s="37">
        <f>IF(VLOOKUP(CONCATENATE($AF$6," ",AV$9),'-RÅDATA_KVARTAL-'!$A$5:$DS$385,58,FALSE)&gt;0,VLOOKUP(CONCATENATE($AF$6," ",AV$9),'-RÅDATA_KVARTAL-'!$A$5:$DS$385,58,FALSE),"")</f>
        <v>29134</v>
      </c>
      <c r="AW57" s="37"/>
      <c r="AX57" s="37">
        <f>IF(VLOOKUP(CONCATENATE($AF$6," ",AX$9),'-RÅDATA_KVARTAL-'!$A$5:$DS$385,58,FALSE)&gt;0,VLOOKUP(CONCATENATE($AF$6," ",AX$9),'-RÅDATA_KVARTAL-'!$A$5:$DS$385,58,FALSE),"")</f>
        <v>30416</v>
      </c>
      <c r="AY57" s="37"/>
      <c r="AZ57" s="37">
        <f>IF(VLOOKUP(CONCATENATE($AF$6," ",AZ$9),'-RÅDATA_KVARTAL-'!$A$5:$DS$385,58,FALSE)&gt;0,VLOOKUP(CONCATENATE($AF$6," ",AZ$9),'-RÅDATA_KVARTAL-'!$A$5:$DS$385,58,FALSE),"")</f>
        <v>28599</v>
      </c>
      <c r="BA57" s="37"/>
      <c r="BB57" s="37">
        <f>IF(VLOOKUP(CONCATENATE($AF$6," ",BB$9),'-RÅDATA_KVARTAL-'!$A$5:$DS$385,58,FALSE)&gt;0,VLOOKUP(CONCATENATE($AF$6," ",BB$9),'-RÅDATA_KVARTAL-'!$A$5:$DS$385,58,FALSE),"")</f>
        <v>28699</v>
      </c>
      <c r="BC57" s="37"/>
      <c r="BD57" s="37">
        <f>IF(VLOOKUP(CONCATENATE($AF$6," ",BD$9),'-RÅDATA_KVARTAL-'!$A$5:$DS$385,58,FALSE)&gt;0,VLOOKUP(CONCATENATE($AF$6," ",BD$9),'-RÅDATA_KVARTAL-'!$A$5:$DS$385,58,FALSE),"")</f>
        <v>334844</v>
      </c>
      <c r="BE57" s="158"/>
      <c r="BF57" s="275"/>
      <c r="BG57" s="37">
        <f>IF(VLOOKUP(CONCATENATE($BG$6," ",BG$9),'-RÅDATA_KVARTAL-'!$A$5:$DS$385,58,FALSE)&gt;0,VLOOKUP(CONCATENATE($BG$6," ",BG$9),'-RÅDATA_KVARTAL-'!$A$5:$DS$385,58,FALSE),"")</f>
        <v>29155</v>
      </c>
      <c r="BH57" s="37"/>
      <c r="BI57" s="37">
        <f>IF(VLOOKUP(CONCATENATE($BG$6," ",BI$9),'-RÅDATA_KVARTAL-'!$A$5:$DS$385,58,FALSE)&gt;0,VLOOKUP(CONCATENATE($BG$6," ",BI$9),'-RÅDATA_KVARTAL-'!$A$5:$DS$385,58,FALSE),"")</f>
        <v>27380</v>
      </c>
      <c r="BJ57" s="37"/>
      <c r="BK57" s="37">
        <f>IF(VLOOKUP(CONCATENATE($BG$6," ",BK$9),'-RÅDATA_KVARTAL-'!$A$5:$DS$385,58,FALSE)&gt;0,VLOOKUP(CONCATENATE($BG$6," ",BK$9),'-RÅDATA_KVARTAL-'!$A$5:$DS$385,58,FALSE),"")</f>
        <v>31605</v>
      </c>
      <c r="BL57" s="37"/>
      <c r="BM57" s="37">
        <f>IF(VLOOKUP(CONCATENATE($BG$6," ",BM$9),'-RÅDATA_KVARTAL-'!$A$5:$DS$385,58,FALSE)&gt;0,VLOOKUP(CONCATENATE($BG$6," ",BM$9),'-RÅDATA_KVARTAL-'!$A$5:$DS$385,58,FALSE),"")</f>
        <v>28277</v>
      </c>
      <c r="BN57" s="37"/>
      <c r="BO57" s="37">
        <f>IF(VLOOKUP(CONCATENATE($BG$6," ",BO$9),'-RÅDATA_KVARTAL-'!$A$5:$DS$385,58,FALSE)&gt;0,VLOOKUP(CONCATENATE($BG$6," ",BO$9),'-RÅDATA_KVARTAL-'!$A$5:$DS$385,58,FALSE),"")</f>
        <v>28416</v>
      </c>
      <c r="BP57" s="37"/>
      <c r="BQ57" s="37">
        <f>IF(VLOOKUP(CONCATENATE($BG$6," ",BQ$9),'-RÅDATA_KVARTAL-'!$A$5:$DS$385,58,FALSE)&gt;0,VLOOKUP(CONCATENATE($BG$6," ",BQ$9),'-RÅDATA_KVARTAL-'!$A$5:$DS$385,58,FALSE),"")</f>
        <v>28981</v>
      </c>
      <c r="BR57" s="37"/>
      <c r="BS57" s="37">
        <f>IF(VLOOKUP(CONCATENATE($BG$6," ",BS$9),'-RÅDATA_KVARTAL-'!$A$5:$DS$385,58,FALSE)&gt;0,VLOOKUP(CONCATENATE($BG$6," ",BS$9),'-RÅDATA_KVARTAL-'!$A$5:$DS$385,58,FALSE),"")</f>
        <v>26745</v>
      </c>
      <c r="BT57" s="37"/>
      <c r="BU57" s="37">
        <f>IF(VLOOKUP(CONCATENATE($BG$6," ",BU$9),'-RÅDATA_KVARTAL-'!$A$5:$DS$385,58,FALSE)&gt;0,VLOOKUP(CONCATENATE($BG$6," ",BU$9),'-RÅDATA_KVARTAL-'!$A$5:$DS$385,58,FALSE),"")</f>
        <v>28178</v>
      </c>
      <c r="BV57" s="37"/>
      <c r="BW57" s="37">
        <f>IF(VLOOKUP(CONCATENATE($BG$6," ",BW$9),'-RÅDATA_KVARTAL-'!$A$5:$DS$385,58,FALSE)&gt;0,VLOOKUP(CONCATENATE($BG$6," ",BW$9),'-RÅDATA_KVARTAL-'!$A$5:$DS$385,58,FALSE),"")</f>
        <v>30215</v>
      </c>
      <c r="BX57" s="37"/>
      <c r="BY57" s="37">
        <f>IF(VLOOKUP(CONCATENATE($BG$6," ",BY$9),'-RÅDATA_KVARTAL-'!$A$5:$DS$385,58,FALSE)&gt;0,VLOOKUP(CONCATENATE($BG$6," ",BY$9),'-RÅDATA_KVARTAL-'!$A$5:$DS$385,58,FALSE),"")</f>
        <v>30745</v>
      </c>
      <c r="BZ57" s="37"/>
      <c r="CA57" s="37">
        <f>IF(VLOOKUP(CONCATENATE($BG$6," ",CA$9),'-RÅDATA_KVARTAL-'!$A$5:$DS$385,58,FALSE)&gt;0,VLOOKUP(CONCATENATE($BG$6," ",CA$9),'-RÅDATA_KVARTAL-'!$A$5:$DS$385,58,FALSE),"")</f>
        <v>29238</v>
      </c>
      <c r="CB57" s="37"/>
      <c r="CC57" s="37">
        <f>IF(VLOOKUP(CONCATENATE($BG$6," ",CC$9),'-RÅDATA_KVARTAL-'!$A$5:$DS$385,58,FALSE)&gt;0,VLOOKUP(CONCATENATE($BG$6," ",CC$9),'-RÅDATA_KVARTAL-'!$A$5:$DS$385,58,FALSE),"")</f>
        <v>29423</v>
      </c>
      <c r="CD57" s="37"/>
      <c r="CE57" s="37">
        <f>IF(VLOOKUP(CONCATENATE($BG$6," ",CE$9),'-RÅDATA_KVARTAL-'!$A$5:$DS$385,58,FALSE)&gt;0,VLOOKUP(CONCATENATE($BG$6," ",CE$9),'-RÅDATA_KVARTAL-'!$A$5:$DS$385,58,FALSE),"")</f>
        <v>348358</v>
      </c>
      <c r="CF57" s="147"/>
      <c r="CG57" s="275"/>
      <c r="CH57" s="37">
        <f>IF(VLOOKUP(CONCATENATE($CH$6," ",CH$9),'-RÅDATA_KVARTAL-'!$A$5:$DS$385,58,FALSE)&gt;0,VLOOKUP(CONCATENATE($CH$6," ",CH$9),'-RÅDATA_KVARTAL-'!$A$5:$DS$385,58,FALSE),"")</f>
        <v>28299</v>
      </c>
      <c r="CI57" s="37"/>
      <c r="CJ57" s="37">
        <f>IF(VLOOKUP(CONCATENATE($CH$6," ",CJ$9),'-RÅDATA_KVARTAL-'!$A$5:$DS$385,58,FALSE)&gt;0,VLOOKUP(CONCATENATE($CH$6," ",CJ$9),'-RÅDATA_KVARTAL-'!$A$5:$DS$385,58,FALSE),"")</f>
        <v>30093</v>
      </c>
      <c r="CK57" s="37"/>
      <c r="CL57" s="37">
        <f>IF(VLOOKUP(CONCATENATE($CH$6," ",CL$9),'-RÅDATA_KVARTAL-'!$A$5:$DS$385,58,FALSE)&gt;0,VLOOKUP(CONCATENATE($CH$6," ",CL$9),'-RÅDATA_KVARTAL-'!$A$5:$DS$385,58,FALSE),"")</f>
        <v>31540</v>
      </c>
      <c r="CM57" s="37"/>
      <c r="CN57" s="37">
        <f>IF(VLOOKUP(CONCATENATE($CH$6," ",CN$9),'-RÅDATA_KVARTAL-'!$A$5:$DS$385,58,FALSE)&gt;0,VLOOKUP(CONCATENATE($CH$6," ",CN$9),'-RÅDATA_KVARTAL-'!$A$5:$DS$385,58,FALSE),"")</f>
        <v>31150</v>
      </c>
      <c r="CO57" s="37"/>
      <c r="CP57" s="37">
        <f>IF(VLOOKUP(CONCATENATE($CH$6," ",CP$9),'-RÅDATA_KVARTAL-'!$A$5:$DS$385,58,FALSE)&gt;0,VLOOKUP(CONCATENATE($CH$6," ",CP$9),'-RÅDATA_KVARTAL-'!$A$5:$DS$385,58,FALSE),"")</f>
        <v>30842</v>
      </c>
      <c r="CQ57" s="37"/>
      <c r="CR57" s="37">
        <f>IF(VLOOKUP(CONCATENATE($CH$6," ",CR$9),'-RÅDATA_KVARTAL-'!$A$5:$DS$385,58,FALSE)&gt;0,VLOOKUP(CONCATENATE($CH$6," ",CR$9),'-RÅDATA_KVARTAL-'!$A$5:$DS$385,58,FALSE),"")</f>
        <v>29050</v>
      </c>
      <c r="CS57" s="37"/>
      <c r="CT57" s="37">
        <f>IF(VLOOKUP(CONCATENATE($CH$6," ",CT$9),'-RÅDATA_KVARTAL-'!$A$5:$DS$385,58,FALSE)&gt;0,VLOOKUP(CONCATENATE($CH$6," ",CT$9),'-RÅDATA_KVARTAL-'!$A$5:$DS$385,58,FALSE),"")</f>
        <v>27791</v>
      </c>
      <c r="CU57" s="37"/>
      <c r="CV57" s="37">
        <f>IF(VLOOKUP(CONCATENATE($CH$6," ",CV$9),'-RÅDATA_KVARTAL-'!$A$5:$DS$385,58,FALSE)&gt;0,VLOOKUP(CONCATENATE($CH$6," ",CV$9),'-RÅDATA_KVARTAL-'!$A$5:$DS$385,58,FALSE),"")</f>
        <v>30673</v>
      </c>
      <c r="CW57" s="37"/>
      <c r="CX57" s="37">
        <f>IF(VLOOKUP(CONCATENATE($CH$6," ",CX$9),'-RÅDATA_KVARTAL-'!$A$5:$DS$385,58,FALSE)&gt;0,VLOOKUP(CONCATENATE($CH$6," ",CX$9),'-RÅDATA_KVARTAL-'!$A$5:$DS$385,58,FALSE),"")</f>
        <v>30812</v>
      </c>
      <c r="CY57" s="37"/>
      <c r="CZ57" s="37">
        <f>IF(VLOOKUP(CONCATENATE($CH$6," ",CZ$9),'-RÅDATA_KVARTAL-'!$A$5:$DS$385,58,FALSE)&gt;0,VLOOKUP(CONCATENATE($CH$6," ",CZ$9),'-RÅDATA_KVARTAL-'!$A$5:$DS$385,58,FALSE),"")</f>
        <v>29596</v>
      </c>
      <c r="DA57" s="37"/>
      <c r="DB57" s="37">
        <f>IF(VLOOKUP(CONCATENATE($CH$6," ",DB$9),'-RÅDATA_KVARTAL-'!$A$5:$DS$385,58,FALSE)&gt;0,VLOOKUP(CONCATENATE($CH$6," ",DB$9),'-RÅDATA_KVARTAL-'!$A$5:$DS$385,58,FALSE),"")</f>
        <v>28433</v>
      </c>
      <c r="DC57" s="37"/>
      <c r="DD57" s="37">
        <f>IF(VLOOKUP(CONCATENATE($CH$6," ",DD$9),'-RÅDATA_KVARTAL-'!$A$5:$DS$385,58,FALSE)&gt;0,VLOOKUP(CONCATENATE($CH$6," ",DD$9),'-RÅDATA_KVARTAL-'!$A$5:$DS$385,58,FALSE),"")</f>
        <v>30994</v>
      </c>
      <c r="DE57" s="37"/>
      <c r="DF57" s="37">
        <f>IF(VLOOKUP(CONCATENATE($CH$6," ",DF$9),'-RÅDATA_KVARTAL-'!$A$5:$DS$385,58,FALSE)&gt;0,VLOOKUP(CONCATENATE($CH$6," ",DF$9),'-RÅDATA_KVARTAL-'!$A$5:$DS$385,58,FALSE),"")</f>
        <v>359273</v>
      </c>
      <c r="DG57" s="147"/>
      <c r="DH57" s="275"/>
      <c r="DI57" s="37">
        <f>IF(VLOOKUP(CONCATENATE($DI$6," ",DI$9),'-RÅDATA_KVARTAL-'!$A$5:$DS$385,58,FALSE)&gt;0,VLOOKUP(CONCATENATE($DI$6," ",DI$9),'-RÅDATA_KVARTAL-'!$A$5:$DS$385,58,FALSE),"")</f>
        <v>32201</v>
      </c>
      <c r="DJ57" s="37"/>
      <c r="DK57" s="37">
        <f>IF(VLOOKUP(CONCATENATE($DI$6," ",DK$9),'-RÅDATA_KVARTAL-'!$A$5:$DS$385,58,FALSE)&gt;0,VLOOKUP(CONCATENATE($DI$6," ",DK$9),'-RÅDATA_KVARTAL-'!$A$5:$DS$385,58,FALSE),"")</f>
        <v>30905</v>
      </c>
      <c r="DL57" s="37"/>
      <c r="DM57" s="37">
        <f>IF(VLOOKUP(CONCATENATE($DI$6," ",DM$9),'-RÅDATA_KVARTAL-'!$A$5:$DS$385,58,FALSE)&gt;0,VLOOKUP(CONCATENATE($DI$6," ",DM$9),'-RÅDATA_KVARTAL-'!$A$5:$DS$385,58,FALSE),"")</f>
        <v>34359</v>
      </c>
      <c r="DN57" s="37"/>
      <c r="DO57" s="37">
        <f>IF(VLOOKUP(CONCATENATE($DI$6," ",DO$9),'-RÅDATA_KVARTAL-'!$A$5:$DS$385,58,FALSE)&gt;0,VLOOKUP(CONCATENATE($DI$6," ",DO$9),'-RÅDATA_KVARTAL-'!$A$5:$DS$385,58,FALSE),"")</f>
        <v>30222</v>
      </c>
      <c r="DP57" s="37"/>
      <c r="DQ57" s="37">
        <f>IF(VLOOKUP(CONCATENATE($DI$6," ",DQ$9),'-RÅDATA_KVARTAL-'!$A$5:$DS$385,58,FALSE)&gt;0,VLOOKUP(CONCATENATE($DI$6," ",DQ$9),'-RÅDATA_KVARTAL-'!$A$5:$DS$385,58,FALSE),"")</f>
        <v>31582</v>
      </c>
      <c r="DR57" s="37"/>
      <c r="DS57" s="37">
        <f>IF(VLOOKUP(CONCATENATE($DI$6," ",DS$9),'-RÅDATA_KVARTAL-'!$A$5:$DS$385,58,FALSE)&gt;0,VLOOKUP(CONCATENATE($DI$6," ",DS$9),'-RÅDATA_KVARTAL-'!$A$5:$DS$385,58,FALSE),"")</f>
        <v>30021</v>
      </c>
      <c r="DT57" s="37"/>
      <c r="DU57" s="37" t="str">
        <f>IF(VLOOKUP(CONCATENATE($DI$6," ",DU$9),'-RÅDATA_KVARTAL-'!$A$5:$DS$385,58,FALSE)&gt;0,VLOOKUP(CONCATENATE($DI$6," ",DU$9),'-RÅDATA_KVARTAL-'!$A$5:$DS$385,58,FALSE),"")</f>
        <v/>
      </c>
      <c r="DV57" s="37"/>
      <c r="DW57" s="37" t="str">
        <f>IF(VLOOKUP(CONCATENATE($DI$6," ",DW$9),'-RÅDATA_KVARTAL-'!$A$5:$DS$385,58,FALSE)&gt;0,VLOOKUP(CONCATENATE($DI$6," ",DW$9),'-RÅDATA_KVARTAL-'!$A$5:$DS$385,58,FALSE),"")</f>
        <v/>
      </c>
      <c r="DX57" s="37"/>
      <c r="DY57" s="37" t="str">
        <f>IF(VLOOKUP(CONCATENATE($DI$6," ",DY$9),'-RÅDATA_KVARTAL-'!$A$5:$DS$385,58,FALSE)&gt;0,VLOOKUP(CONCATENATE($DI$6," ",DY$9),'-RÅDATA_KVARTAL-'!$A$5:$DS$385,58,FALSE),"")</f>
        <v/>
      </c>
      <c r="DZ57" s="37"/>
      <c r="EA57" s="37" t="str">
        <f>IF(VLOOKUP(CONCATENATE($DI$6," ",EA$9),'-RÅDATA_KVARTAL-'!$A$5:$DS$385,58,FALSE)&gt;0,VLOOKUP(CONCATENATE($DI$6," ",EA$9),'-RÅDATA_KVARTAL-'!$A$5:$DS$385,58,FALSE),"")</f>
        <v/>
      </c>
      <c r="EB57" s="37"/>
      <c r="EC57" s="37" t="str">
        <f>IF(VLOOKUP(CONCATENATE($DI$6," ",EC$9),'-RÅDATA_KVARTAL-'!$A$5:$DS$385,58,FALSE)&gt;0,VLOOKUP(CONCATENATE($DI$6," ",EC$9),'-RÅDATA_KVARTAL-'!$A$5:$DS$385,58,FALSE),"")</f>
        <v/>
      </c>
      <c r="ED57" s="37"/>
      <c r="EE57" s="37" t="str">
        <f>IF(VLOOKUP(CONCATENATE($DI$6," ",EE$9),'-RÅDATA_KVARTAL-'!$A$5:$DS$385,58,FALSE)&gt;0,VLOOKUP(CONCATENATE($DI$6," ",EE$9),'-RÅDATA_KVARTAL-'!$A$5:$DS$385,58,FALSE),"")</f>
        <v/>
      </c>
      <c r="EF57" s="37"/>
      <c r="EG57" s="37">
        <f>IF(VLOOKUP(CONCATENATE($DI$6," ",EG$9),'-RÅDATA_KVARTAL-'!$A$5:$DS$385,58,FALSE)&gt;0,VLOOKUP(CONCATENATE($DI$6," ",EG$9),'-RÅDATA_KVARTAL-'!$A$5:$DS$385,58,FALSE),"")</f>
        <v>189290</v>
      </c>
      <c r="EH57" s="147"/>
      <c r="EI57" s="275"/>
      <c r="EJ57" s="37" t="str">
        <f>IF(VLOOKUP(CONCATENATE($EJ$6," ",EJ$9),'-RÅDATA_KVARTAL-'!$A$5:$DS$385,58,FALSE)&gt;0,VLOOKUP(CONCATENATE($EJ$6," ",EJ$9),'-RÅDATA_KVARTAL-'!$A$5:$DS$385,58,FALSE),"")</f>
        <v/>
      </c>
      <c r="EK57" s="37"/>
      <c r="EL57" s="37" t="str">
        <f>IF(VLOOKUP(CONCATENATE($EJ$6," ",EL$9),'-RÅDATA_KVARTAL-'!$A$5:$DS$385,58,FALSE)&gt;0,VLOOKUP(CONCATENATE($EJ$6," ",EL$9),'-RÅDATA_KVARTAL-'!$A$5:$DS$385,58,FALSE),"")</f>
        <v/>
      </c>
      <c r="EM57" s="37"/>
      <c r="EN57" s="37" t="str">
        <f>IF(VLOOKUP(CONCATENATE($EJ$6," ",EN$9),'-RÅDATA_KVARTAL-'!$A$5:$DS$385,58,FALSE)&gt;0,VLOOKUP(CONCATENATE($EJ$6," ",EN$9),'-RÅDATA_KVARTAL-'!$A$5:$DS$385,58,FALSE),"")</f>
        <v/>
      </c>
      <c r="EO57" s="37"/>
      <c r="EP57" s="37" t="str">
        <f>IF(VLOOKUP(CONCATENATE($EJ$6," ",EP$9),'-RÅDATA_KVARTAL-'!$A$5:$DS$385,58,FALSE)&gt;0,VLOOKUP(CONCATENATE($EJ$6," ",EP$9),'-RÅDATA_KVARTAL-'!$A$5:$DS$385,58,FALSE),"")</f>
        <v/>
      </c>
      <c r="EQ57" s="37"/>
      <c r="ER57" s="37" t="str">
        <f>IF(VLOOKUP(CONCATENATE($EJ$6," ",ER$9),'-RÅDATA_KVARTAL-'!$A$5:$DS$385,58,FALSE)&gt;0,VLOOKUP(CONCATENATE($EJ$6," ",ER$9),'-RÅDATA_KVARTAL-'!$A$5:$DS$385,58,FALSE),"")</f>
        <v/>
      </c>
      <c r="ES57" s="37"/>
      <c r="ET57" s="37" t="str">
        <f>IF(VLOOKUP(CONCATENATE($EJ$6," ",ET$9),'-RÅDATA_KVARTAL-'!$A$5:$DS$385,58,FALSE)&gt;0,VLOOKUP(CONCATENATE($EJ$6," ",ET$9),'-RÅDATA_KVARTAL-'!$A$5:$DS$385,58,FALSE),"")</f>
        <v/>
      </c>
      <c r="EU57" s="37"/>
      <c r="EV57" s="37" t="str">
        <f>IF(VLOOKUP(CONCATENATE($EJ$6," ",EV$9),'-RÅDATA_KVARTAL-'!$A$5:$DS$385,58,FALSE)&gt;0,VLOOKUP(CONCATENATE($EJ$6," ",EV$9),'-RÅDATA_KVARTAL-'!$A$5:$DS$385,58,FALSE),"")</f>
        <v/>
      </c>
      <c r="EW57" s="37"/>
      <c r="EX57" s="37" t="str">
        <f>IF(VLOOKUP(CONCATENATE($EJ$6," ",EX$9),'-RÅDATA_KVARTAL-'!$A$5:$DS$385,58,FALSE)&gt;0,VLOOKUP(CONCATENATE($EJ$6," ",EX$9),'-RÅDATA_KVARTAL-'!$A$5:$DS$385,58,FALSE),"")</f>
        <v/>
      </c>
      <c r="EY57" s="37"/>
      <c r="EZ57" s="37" t="str">
        <f>IF(VLOOKUP(CONCATENATE($EJ$6," ",EZ$9),'-RÅDATA_KVARTAL-'!$A$5:$DS$385,58,FALSE)&gt;0,VLOOKUP(CONCATENATE($EJ$6," ",EZ$9),'-RÅDATA_KVARTAL-'!$A$5:$DS$385,58,FALSE),"")</f>
        <v/>
      </c>
      <c r="FA57" s="37"/>
      <c r="FB57" s="37" t="str">
        <f>IF(VLOOKUP(CONCATENATE($EJ$6," ",FB$9),'-RÅDATA_KVARTAL-'!$A$5:$DS$385,58,FALSE)&gt;0,VLOOKUP(CONCATENATE($EJ$6," ",FB$9),'-RÅDATA_KVARTAL-'!$A$5:$DS$385,58,FALSE),"")</f>
        <v/>
      </c>
      <c r="FC57" s="37"/>
      <c r="FD57" s="37" t="str">
        <f>IF(VLOOKUP(CONCATENATE($EJ$6," ",FD$9),'-RÅDATA_KVARTAL-'!$A$5:$DS$385,58,FALSE)&gt;0,VLOOKUP(CONCATENATE($EJ$6," ",FD$9),'-RÅDATA_KVARTAL-'!$A$5:$DS$385,58,FALSE),"")</f>
        <v/>
      </c>
      <c r="FE57" s="37"/>
      <c r="FF57" s="37" t="str">
        <f>IF(VLOOKUP(CONCATENATE($EJ$6," ",FF$9),'-RÅDATA_KVARTAL-'!$A$5:$DS$385,58,FALSE)&gt;0,VLOOKUP(CONCATENATE($EJ$6," ",FF$9),'-RÅDATA_KVARTAL-'!$A$5:$DS$385,58,FALSE),"")</f>
        <v/>
      </c>
      <c r="FG57" s="37"/>
      <c r="FH57" s="37" t="str">
        <f>IF(VLOOKUP(CONCATENATE($EJ$6," ",FH$9),'-RÅDATA_KVARTAL-'!$A$5:$DS$385,58,FALSE)&gt;0,VLOOKUP(CONCATENATE($EJ$6," ",FH$9),'-RÅDATA_KVARTAL-'!$A$5:$DS$385,58,FALSE),"")</f>
        <v/>
      </c>
      <c r="FI57" s="147"/>
      <c r="FJ57" s="275"/>
      <c r="FK57" s="37" t="str">
        <f>IF(VLOOKUP(CONCATENATE($FK$6," ",FK$9),'-RÅDATA_KVARTAL-'!$A$5:$DS$385,58,FALSE)&gt;0,VLOOKUP(CONCATENATE($FK$6," ",FK$9),'-RÅDATA_KVARTAL-'!$A$5:$DS$385,58,FALSE),"")</f>
        <v/>
      </c>
      <c r="FL57" s="37"/>
      <c r="FM57" s="37" t="str">
        <f>IF(VLOOKUP(CONCATENATE($FK$6," ",FM$9),'-RÅDATA_KVARTAL-'!$A$5:$DS$385,58,FALSE)&gt;0,VLOOKUP(CONCATENATE($FK$6," ",FM$9),'-RÅDATA_KVARTAL-'!$A$5:$DS$385,58,FALSE),"")</f>
        <v/>
      </c>
      <c r="FN57" s="37"/>
      <c r="FO57" s="37" t="str">
        <f>IF(VLOOKUP(CONCATENATE($FK$6," ",FO$9),'-RÅDATA_KVARTAL-'!$A$5:$DS$385,58,FALSE)&gt;0,VLOOKUP(CONCATENATE($FK$6," ",FO$9),'-RÅDATA_KVARTAL-'!$A$5:$DS$385,58,FALSE),"")</f>
        <v/>
      </c>
      <c r="FP57" s="37"/>
      <c r="FQ57" s="37" t="str">
        <f>IF(VLOOKUP(CONCATENATE($FK$6," ",FQ$9),'-RÅDATA_KVARTAL-'!$A$5:$DS$385,58,FALSE)&gt;0,VLOOKUP(CONCATENATE($FK$6," ",FQ$9),'-RÅDATA_KVARTAL-'!$A$5:$DS$385,58,FALSE),"")</f>
        <v/>
      </c>
      <c r="FR57" s="37"/>
      <c r="FS57" s="37" t="str">
        <f>IF(VLOOKUP(CONCATENATE($FK$6," ",FS$9),'-RÅDATA_KVARTAL-'!$A$5:$DS$385,58,FALSE)&gt;0,VLOOKUP(CONCATENATE($FK$6," ",FS$9),'-RÅDATA_KVARTAL-'!$A$5:$DS$385,58,FALSE),"")</f>
        <v/>
      </c>
      <c r="FT57" s="37"/>
      <c r="FU57" s="37" t="str">
        <f>IF(VLOOKUP(CONCATENATE($FK$6," ",FU$9),'-RÅDATA_KVARTAL-'!$A$5:$DS$385,58,FALSE)&gt;0,VLOOKUP(CONCATENATE($FK$6," ",FU$9),'-RÅDATA_KVARTAL-'!$A$5:$DS$385,58,FALSE),"")</f>
        <v/>
      </c>
      <c r="FV57" s="37"/>
      <c r="FW57" s="37" t="str">
        <f>IF(VLOOKUP(CONCATENATE($FK$6," ",FW$9),'-RÅDATA_KVARTAL-'!$A$5:$DS$385,58,FALSE)&gt;0,VLOOKUP(CONCATENATE($FK$6," ",FW$9),'-RÅDATA_KVARTAL-'!$A$5:$DS$385,58,FALSE),"")</f>
        <v/>
      </c>
      <c r="FX57" s="37"/>
      <c r="FY57" s="37" t="str">
        <f>IF(VLOOKUP(CONCATENATE($FK$6," ",FY$9),'-RÅDATA_KVARTAL-'!$A$5:$DS$385,58,FALSE)&gt;0,VLOOKUP(CONCATENATE($FK$6," ",FY$9),'-RÅDATA_KVARTAL-'!$A$5:$DS$385,58,FALSE),"")</f>
        <v/>
      </c>
      <c r="FZ57" s="37"/>
      <c r="GA57" s="37" t="str">
        <f>IF(VLOOKUP(CONCATENATE($FK$6," ",GA$9),'-RÅDATA_KVARTAL-'!$A$5:$DS$385,58,FALSE)&gt;0,VLOOKUP(CONCATENATE($FK$6," ",GA$9),'-RÅDATA_KVARTAL-'!$A$5:$DS$385,58,FALSE),"")</f>
        <v/>
      </c>
      <c r="GB57" s="37"/>
      <c r="GC57" s="37" t="str">
        <f>IF(VLOOKUP(CONCATENATE($FK$6," ",GC$9),'-RÅDATA_KVARTAL-'!$A$5:$DS$385,58,FALSE)&gt;0,VLOOKUP(CONCATENATE($FK$6," ",GC$9),'-RÅDATA_KVARTAL-'!$A$5:$DS$385,58,FALSE),"")</f>
        <v/>
      </c>
      <c r="GD57" s="37"/>
      <c r="GE57" s="37" t="str">
        <f>IF(VLOOKUP(CONCATENATE($FK$6," ",GE$9),'-RÅDATA_KVARTAL-'!$A$5:$DS$385,58,FALSE)&gt;0,VLOOKUP(CONCATENATE($FK$6," ",GE$9),'-RÅDATA_KVARTAL-'!$A$5:$DS$385,58,FALSE),"")</f>
        <v/>
      </c>
      <c r="GF57" s="37"/>
      <c r="GG57" s="37" t="str">
        <f>IF(VLOOKUP(CONCATENATE($FK$6," ",GG$9),'-RÅDATA_KVARTAL-'!$A$5:$DS$385,58,FALSE)&gt;0,VLOOKUP(CONCATENATE($FK$6," ",GG$9),'-RÅDATA_KVARTAL-'!$A$5:$DS$385,58,FALSE),"")</f>
        <v/>
      </c>
      <c r="GH57" s="37"/>
      <c r="GI57" s="37" t="str">
        <f>IF(VLOOKUP(CONCATENATE($FK$6," ",GI$9),'-RÅDATA_KVARTAL-'!$A$5:$DS$385,58,FALSE)&gt;0,VLOOKUP(CONCATENATE($FK$6," ",GI$9),'-RÅDATA_KVARTAL-'!$A$5:$DS$385,58,FALSE),"")</f>
        <v/>
      </c>
      <c r="GJ57" s="147"/>
      <c r="GK57" s="275"/>
      <c r="GL57" s="37" t="str">
        <f>IF(VLOOKUP(CONCATENATE($GL$6," ",GL$9),'-RÅDATA_KVARTAL-'!$A$5:$DS$385,58,FALSE)&gt;0,VLOOKUP(CONCATENATE($GL$6," ",GL$9),'-RÅDATA_KVARTAL-'!$A$5:$DS$385,58,FALSE),"")</f>
        <v/>
      </c>
      <c r="GM57" s="37"/>
      <c r="GN57" s="37" t="str">
        <f>IF(VLOOKUP(CONCATENATE($GL$6," ",GN$9),'-RÅDATA_KVARTAL-'!$A$5:$DS$385,58,FALSE)&gt;0,VLOOKUP(CONCATENATE($GL$6," ",GN$9),'-RÅDATA_KVARTAL-'!$A$5:$DS$385,58,FALSE),"")</f>
        <v/>
      </c>
      <c r="GO57" s="37"/>
      <c r="GP57" s="37" t="str">
        <f>IF(VLOOKUP(CONCATENATE($GL$6," ",GP$9),'-RÅDATA_KVARTAL-'!$A$5:$DS$385,58,FALSE)&gt;0,VLOOKUP(CONCATENATE($GL$6," ",GP$9),'-RÅDATA_KVARTAL-'!$A$5:$DS$385,58,FALSE),"")</f>
        <v/>
      </c>
      <c r="GQ57" s="37"/>
      <c r="GR57" s="37" t="str">
        <f>IF(VLOOKUP(CONCATENATE($GL$6," ",GR$9),'-RÅDATA_KVARTAL-'!$A$5:$DS$385,58,FALSE)&gt;0,VLOOKUP(CONCATENATE($GL$6," ",GR$9),'-RÅDATA_KVARTAL-'!$A$5:$DS$385,58,FALSE),"")</f>
        <v/>
      </c>
      <c r="GS57" s="37"/>
      <c r="GT57" s="37" t="str">
        <f>IF(VLOOKUP(CONCATENATE($GL$6," ",GT$9),'-RÅDATA_KVARTAL-'!$A$5:$DS$385,58,FALSE)&gt;0,VLOOKUP(CONCATENATE($GL$6," ",GT$9),'-RÅDATA_KVARTAL-'!$A$5:$DS$385,58,FALSE),"")</f>
        <v/>
      </c>
      <c r="GU57" s="37"/>
      <c r="GV57" s="37" t="str">
        <f>IF(VLOOKUP(CONCATENATE($GL$6," ",GV$9),'-RÅDATA_KVARTAL-'!$A$5:$DS$385,58,FALSE)&gt;0,VLOOKUP(CONCATENATE($GL$6," ",GV$9),'-RÅDATA_KVARTAL-'!$A$5:$DS$385,58,FALSE),"")</f>
        <v/>
      </c>
      <c r="GW57" s="37"/>
      <c r="GX57" s="37" t="str">
        <f>IF(VLOOKUP(CONCATENATE($GL$6," ",GX$9),'-RÅDATA_KVARTAL-'!$A$5:$DS$385,58,FALSE)&gt;0,VLOOKUP(CONCATENATE($GL$6," ",GX$9),'-RÅDATA_KVARTAL-'!$A$5:$DS$385,58,FALSE),"")</f>
        <v/>
      </c>
      <c r="GY57" s="37"/>
      <c r="GZ57" s="37" t="str">
        <f>IF(VLOOKUP(CONCATENATE($GL$6," ",GZ$9),'-RÅDATA_KVARTAL-'!$A$5:$DS$385,58,FALSE)&gt;0,VLOOKUP(CONCATENATE($GL$6," ",GZ$9),'-RÅDATA_KVARTAL-'!$A$5:$DS$385,58,FALSE),"")</f>
        <v/>
      </c>
      <c r="HA57" s="37"/>
      <c r="HB57" s="37" t="str">
        <f>IF(VLOOKUP(CONCATENATE($GL$6," ",HB$9),'-RÅDATA_KVARTAL-'!$A$5:$DS$385,58,FALSE)&gt;0,VLOOKUP(CONCATENATE($GL$6," ",HB$9),'-RÅDATA_KVARTAL-'!$A$5:$DS$385,58,FALSE),"")</f>
        <v/>
      </c>
      <c r="HC57" s="37"/>
      <c r="HD57" s="37" t="str">
        <f>IF(VLOOKUP(CONCATENATE($GL$6," ",HD$9),'-RÅDATA_KVARTAL-'!$A$5:$DS$385,58,FALSE)&gt;0,VLOOKUP(CONCATENATE($GL$6," ",HD$9),'-RÅDATA_KVARTAL-'!$A$5:$DS$385,58,FALSE),"")</f>
        <v/>
      </c>
      <c r="HE57" s="37"/>
      <c r="HF57" s="37" t="str">
        <f>IF(VLOOKUP(CONCATENATE($GL$6," ",HF$9),'-RÅDATA_KVARTAL-'!$A$5:$DS$385,58,FALSE)&gt;0,VLOOKUP(CONCATENATE($GL$6," ",HF$9),'-RÅDATA_KVARTAL-'!$A$5:$DS$385,58,FALSE),"")</f>
        <v/>
      </c>
      <c r="HG57" s="37"/>
      <c r="HH57" s="37" t="str">
        <f>IF(VLOOKUP(CONCATENATE($GL$6," ",HH$9),'-RÅDATA_KVARTAL-'!$A$5:$DS$385,58,FALSE)&gt;0,VLOOKUP(CONCATENATE($GL$6," ",HH$9),'-RÅDATA_KVARTAL-'!$A$5:$DS$385,58,FALSE),"")</f>
        <v/>
      </c>
      <c r="HI57" s="37"/>
      <c r="HJ57" s="37" t="str">
        <f>IF(VLOOKUP(CONCATENATE($GL$6," ",HJ$9),'-RÅDATA_KVARTAL-'!$A$5:$DS$385,58,FALSE)&gt;0,VLOOKUP(CONCATENATE($GL$6," ",HJ$9),'-RÅDATA_KVARTAL-'!$A$5:$DS$385,58,FALSE),"")</f>
        <v/>
      </c>
      <c r="HK57" s="147"/>
      <c r="HL57" s="148"/>
      <c r="HM57" s="103" t="s">
        <v>465</v>
      </c>
      <c r="HN57" s="15"/>
    </row>
    <row r="58" spans="2:222" ht="10.5" customHeight="1" x14ac:dyDescent="0.2">
      <c r="B58" s="248">
        <v>7</v>
      </c>
      <c r="C58" s="195"/>
      <c r="D58" s="92" t="s">
        <v>72</v>
      </c>
      <c r="E58" s="156">
        <f>IF(VLOOKUP(CONCATENATE($E$6," ",E$9),'-RÅDATA_KVARTAL-'!$A$5:$DS$385,62,FALSE)&gt;0,VLOOKUP(CONCATENATE($E$6," ",E$9),'-RÅDATA_KVARTAL-'!$A$5:$DS$385,62,FALSE),"")</f>
        <v>86.784612887518264</v>
      </c>
      <c r="F58" s="156"/>
      <c r="G58" s="156">
        <f>IF(VLOOKUP(CONCATENATE($E$6," ",G$9),'-RÅDATA_KVARTAL-'!$A$5:$DS$385,62,FALSE)&gt;0,VLOOKUP(CONCATENATE($E$6," ",G$9),'-RÅDATA_KVARTAL-'!$A$5:$DS$385,62,FALSE),"")</f>
        <v>87.890191018886853</v>
      </c>
      <c r="H58" s="156"/>
      <c r="I58" s="156">
        <f>IF(VLOOKUP(CONCATENATE($E$6," ",I$9),'-RÅDATA_KVARTAL-'!$A$5:$DS$385,62,FALSE)&gt;0,VLOOKUP(CONCATENATE($E$6," ",I$9),'-RÅDATA_KVARTAL-'!$A$5:$DS$385,62,FALSE),"")</f>
        <v>88.767150996190537</v>
      </c>
      <c r="J58" s="156"/>
      <c r="K58" s="156">
        <f>IF(VLOOKUP(CONCATENATE($E$6," ",K$9),'-RÅDATA_KVARTAL-'!$A$5:$DS$385,62,FALSE)&gt;0,VLOOKUP(CONCATENATE($E$6," ",K$9),'-RÅDATA_KVARTAL-'!$A$5:$DS$385,62,FALSE),"")</f>
        <v>87.211973782012294</v>
      </c>
      <c r="L58" s="156"/>
      <c r="M58" s="156">
        <f>IF(VLOOKUP(CONCATENATE($E$6," ",M$9),'-RÅDATA_KVARTAL-'!$A$5:$DS$385,62,FALSE)&gt;0,VLOOKUP(CONCATENATE($E$6," ",M$9),'-RÅDATA_KVARTAL-'!$A$5:$DS$385,62,FALSE),"")</f>
        <v>86.130900858912042</v>
      </c>
      <c r="N58" s="156"/>
      <c r="O58" s="156">
        <f>IF(VLOOKUP(CONCATENATE($E$6," ",O$9),'-RÅDATA_KVARTAL-'!$A$5:$DS$385,62,FALSE)&gt;0,VLOOKUP(CONCATENATE($E$6," ",O$9),'-RÅDATA_KVARTAL-'!$A$5:$DS$385,62,FALSE),"")</f>
        <v>86.977967773758635</v>
      </c>
      <c r="P58" s="156"/>
      <c r="Q58" s="156">
        <f>IF(VLOOKUP(CONCATENATE($E$6," ",Q$9),'-RÅDATA_KVARTAL-'!$A$5:$DS$385,62,FALSE)&gt;0,VLOOKUP(CONCATENATE($E$6," ",Q$9),'-RÅDATA_KVARTAL-'!$A$5:$DS$385,62,FALSE),"")</f>
        <v>88.502423010786302</v>
      </c>
      <c r="R58" s="156"/>
      <c r="S58" s="156">
        <f>IF(VLOOKUP(CONCATENATE($E$6," ",S$9),'-RÅDATA_KVARTAL-'!$A$5:$DS$385,62,FALSE)&gt;0,VLOOKUP(CONCATENATE($E$6," ",S$9),'-RÅDATA_KVARTAL-'!$A$5:$DS$385,62,FALSE),"")</f>
        <v>88.900758097863545</v>
      </c>
      <c r="T58" s="156"/>
      <c r="U58" s="156">
        <f>IF(VLOOKUP(CONCATENATE($E$6," ",U$9),'-RÅDATA_KVARTAL-'!$A$5:$DS$385,62,FALSE)&gt;0,VLOOKUP(CONCATENATE($E$6," ",U$9),'-RÅDATA_KVARTAL-'!$A$5:$DS$385,62,FALSE),"")</f>
        <v>87.397128198064806</v>
      </c>
      <c r="V58" s="156"/>
      <c r="W58" s="156">
        <f>IF(VLOOKUP(CONCATENATE($E$6," ",W$9),'-RÅDATA_KVARTAL-'!$A$5:$DS$385,62,FALSE)&gt;0,VLOOKUP(CONCATENATE($E$6," ",W$9),'-RÅDATA_KVARTAL-'!$A$5:$DS$385,62,FALSE),"")</f>
        <v>84.915878865566413</v>
      </c>
      <c r="X58" s="156"/>
      <c r="Y58" s="156">
        <f>IF(VLOOKUP(CONCATENATE($E$6," ",Y$9),'-RÅDATA_KVARTAL-'!$A$5:$DS$385,62,FALSE)&gt;0,VLOOKUP(CONCATENATE($E$6," ",Y$9),'-RÅDATA_KVARTAL-'!$A$5:$DS$385,62,FALSE),"")</f>
        <v>87.971038895436934</v>
      </c>
      <c r="Z58" s="156"/>
      <c r="AA58" s="156">
        <f>IF(VLOOKUP(CONCATENATE($E$6," ",AA$9),'-RÅDATA_KVARTAL-'!$A$5:$DS$385,62,FALSE)&gt;0,VLOOKUP(CONCATENATE($E$6," ",AA$9),'-RÅDATA_KVARTAL-'!$A$5:$DS$385,62,FALSE),"")</f>
        <v>88.138475141127657</v>
      </c>
      <c r="AB58" s="156"/>
      <c r="AC58" s="156">
        <f>IF(VLOOKUP(CONCATENATE($E$6," ",AC$9),'-RÅDATA_KVARTAL-'!$A$5:$DS$385,62,FALSE)&gt;0,VLOOKUP(CONCATENATE($E$6," ",AC$9),'-RÅDATA_KVARTAL-'!$A$5:$DS$385,62,FALSE),"")</f>
        <v>87.436843566703217</v>
      </c>
      <c r="AD58" s="118"/>
      <c r="AE58" s="106"/>
      <c r="AF58" s="156">
        <f>IF(VLOOKUP(CONCATENATE($AF$6," ",AF$9),'-RÅDATA_KVARTAL-'!$A$5:$DS$385,62,FALSE)&gt;0,VLOOKUP(CONCATENATE($AF$6," ",AF$9),'-RÅDATA_KVARTAL-'!$A$5:$DS$385,62,FALSE),"")</f>
        <v>86.92009728853256</v>
      </c>
      <c r="AG58" s="156"/>
      <c r="AH58" s="156">
        <f>IF(VLOOKUP(CONCATENATE($AF$6," ",AH$9),'-RÅDATA_KVARTAL-'!$A$5:$DS$385,62,FALSE)&gt;0,VLOOKUP(CONCATENATE($AF$6," ",AH$9),'-RÅDATA_KVARTAL-'!$A$5:$DS$385,62,FALSE),"")</f>
        <v>90.211874119920097</v>
      </c>
      <c r="AI58" s="156"/>
      <c r="AJ58" s="156">
        <f>IF(VLOOKUP(CONCATENATE($AF$6," ",AJ$9),'-RÅDATA_KVARTAL-'!$A$5:$DS$385,62,FALSE)&gt;0,VLOOKUP(CONCATENATE($AF$6," ",AJ$9),'-RÅDATA_KVARTAL-'!$A$5:$DS$385,62,FALSE),"")</f>
        <v>91.127496902481042</v>
      </c>
      <c r="AK58" s="156"/>
      <c r="AL58" s="156">
        <f>IF(VLOOKUP(CONCATENATE($AF$6," ",AL$9),'-RÅDATA_KVARTAL-'!$A$5:$DS$385,62,FALSE)&gt;0,VLOOKUP(CONCATENATE($AF$6," ",AL$9),'-RÅDATA_KVARTAL-'!$A$5:$DS$385,62,FALSE),"")</f>
        <v>90.195766859467369</v>
      </c>
      <c r="AM58" s="156"/>
      <c r="AN58" s="156">
        <f>IF(VLOOKUP(CONCATENATE($AF$6," ",AN$9),'-RÅDATA_KVARTAL-'!$A$5:$DS$385,62,FALSE)&gt;0,VLOOKUP(CONCATENATE($AF$6," ",AN$9),'-RÅDATA_KVARTAL-'!$A$5:$DS$385,62,FALSE),"")</f>
        <v>88.127367794858941</v>
      </c>
      <c r="AO58" s="156"/>
      <c r="AP58" s="156">
        <f>IF(VLOOKUP(CONCATENATE($AF$6," ",AP$9),'-RÅDATA_KVARTAL-'!$A$5:$DS$385,62,FALSE)&gt;0,VLOOKUP(CONCATENATE($AF$6," ",AP$9),'-RÅDATA_KVARTAL-'!$A$5:$DS$385,62,FALSE),"")</f>
        <v>81.832030059916733</v>
      </c>
      <c r="AQ58" s="156"/>
      <c r="AR58" s="156">
        <f>IF(VLOOKUP(CONCATENATE($AF$6," ",AR$9),'-RÅDATA_KVARTAL-'!$A$5:$DS$385,62,FALSE)&gt;0,VLOOKUP(CONCATENATE($AF$6," ",AR$9),'-RÅDATA_KVARTAL-'!$A$5:$DS$385,62,FALSE),"")</f>
        <v>84.869045526454556</v>
      </c>
      <c r="AS58" s="156"/>
      <c r="AT58" s="156">
        <f>IF(VLOOKUP(CONCATENATE($AF$6," ",AT$9),'-RÅDATA_KVARTAL-'!$A$5:$DS$385,62,FALSE)&gt;0,VLOOKUP(CONCATENATE($AF$6," ",AT$9),'-RÅDATA_KVARTAL-'!$A$5:$DS$385,62,FALSE),"")</f>
        <v>85.565312843029645</v>
      </c>
      <c r="AU58" s="156"/>
      <c r="AV58" s="156">
        <f>IF(VLOOKUP(CONCATENATE($AF$6," ",AV$9),'-RÅDATA_KVARTAL-'!$A$5:$DS$385,62,FALSE)&gt;0,VLOOKUP(CONCATENATE($AF$6," ",AV$9),'-RÅDATA_KVARTAL-'!$A$5:$DS$385,62,FALSE),"")</f>
        <v>88.137951898351233</v>
      </c>
      <c r="AW58" s="156"/>
      <c r="AX58" s="156">
        <f>IF(VLOOKUP(CONCATENATE($AF$6," ",AX$9),'-RÅDATA_KVARTAL-'!$A$5:$DS$385,62,FALSE)&gt;0,VLOOKUP(CONCATENATE($AF$6," ",AX$9),'-RÅDATA_KVARTAL-'!$A$5:$DS$385,62,FALSE),"")</f>
        <v>88.873305282842452</v>
      </c>
      <c r="AY58" s="156"/>
      <c r="AZ58" s="156">
        <f>IF(VLOOKUP(CONCATENATE($AF$6," ",AZ$9),'-RÅDATA_KVARTAL-'!$A$5:$DS$385,62,FALSE)&gt;0,VLOOKUP(CONCATENATE($AF$6," ",AZ$9),'-RÅDATA_KVARTAL-'!$A$5:$DS$385,62,FALSE),"")</f>
        <v>89.545369152733429</v>
      </c>
      <c r="BA58" s="156"/>
      <c r="BB58" s="156">
        <f>IF(VLOOKUP(CONCATENATE($AF$6," ",BB$9),'-RÅDATA_KVARTAL-'!$A$5:$DS$385,62,FALSE)&gt;0,VLOOKUP(CONCATENATE($AF$6," ",BB$9),'-RÅDATA_KVARTAL-'!$A$5:$DS$385,62,FALSE),"")</f>
        <v>90.157702940437304</v>
      </c>
      <c r="BC58" s="156"/>
      <c r="BD58" s="156">
        <f>IF(VLOOKUP(CONCATENATE($AF$6," ",BD$9),'-RÅDATA_KVARTAL-'!$A$5:$DS$385,62,FALSE)&gt;0,VLOOKUP(CONCATENATE($AF$6," ",BD$9),'-RÅDATA_KVARTAL-'!$A$5:$DS$385,62,FALSE),"")</f>
        <v>88.036913854526816</v>
      </c>
      <c r="BE58" s="118"/>
      <c r="BF58" s="106"/>
      <c r="BG58" s="156">
        <f>IF(VLOOKUP(CONCATENATE($BG$6," ",BG$9),'-RÅDATA_KVARTAL-'!$A$5:$DS$385,62,FALSE)&gt;0,VLOOKUP(CONCATENATE($BG$6," ",BG$9),'-RÅDATA_KVARTAL-'!$A$5:$DS$385,62,FALSE),"")</f>
        <v>88.177473989837893</v>
      </c>
      <c r="BH58" s="156"/>
      <c r="BI58" s="156">
        <f>IF(VLOOKUP(CONCATENATE($BG$6," ",BI$9),'-RÅDATA_KVARTAL-'!$A$5:$DS$385,62,FALSE)&gt;0,VLOOKUP(CONCATENATE($BG$6," ",BI$9),'-RÅDATA_KVARTAL-'!$A$5:$DS$385,62,FALSE),"")</f>
        <v>87.73953726847401</v>
      </c>
      <c r="BJ58" s="156"/>
      <c r="BK58" s="156">
        <f>IF(VLOOKUP(CONCATENATE($BG$6," ",BK$9),'-RÅDATA_KVARTAL-'!$A$5:$DS$385,62,FALSE)&gt;0,VLOOKUP(CONCATENATE($BG$6," ",BK$9),'-RÅDATA_KVARTAL-'!$A$5:$DS$385,62,FALSE),"")</f>
        <v>91.576842837273986</v>
      </c>
      <c r="BL58" s="156"/>
      <c r="BM58" s="156">
        <f>IF(VLOOKUP(CONCATENATE($BG$6," ",BM$9),'-RÅDATA_KVARTAL-'!$A$5:$DS$385,62,FALSE)&gt;0,VLOOKUP(CONCATENATE($BG$6," ",BM$9),'-RÅDATA_KVARTAL-'!$A$5:$DS$385,62,FALSE),"")</f>
        <v>88.75392341494036</v>
      </c>
      <c r="BN58" s="156"/>
      <c r="BO58" s="156">
        <f>IF(VLOOKUP(CONCATENATE($BG$6," ",BO$9),'-RÅDATA_KVARTAL-'!$A$5:$DS$385,62,FALSE)&gt;0,VLOOKUP(CONCATENATE($BG$6," ",BO$9),'-RÅDATA_KVARTAL-'!$A$5:$DS$385,62,FALSE),"")</f>
        <v>88.719597864435357</v>
      </c>
      <c r="BP58" s="156"/>
      <c r="BQ58" s="156">
        <f>IF(VLOOKUP(CONCATENATE($BG$6," ",BQ$9),'-RÅDATA_KVARTAL-'!$A$5:$DS$385,62,FALSE)&gt;0,VLOOKUP(CONCATENATE($BG$6," ",BQ$9),'-RÅDATA_KVARTAL-'!$A$5:$DS$385,62,FALSE),"")</f>
        <v>87.250120423892099</v>
      </c>
      <c r="BR58" s="156"/>
      <c r="BS58" s="156">
        <f>IF(VLOOKUP(CONCATENATE($BG$6," ",BS$9),'-RÅDATA_KVARTAL-'!$A$5:$DS$385,62,FALSE)&gt;0,VLOOKUP(CONCATENATE($BG$6," ",BS$9),'-RÅDATA_KVARTAL-'!$A$5:$DS$385,62,FALSE),"")</f>
        <v>88.588936734017892</v>
      </c>
      <c r="BT58" s="156"/>
      <c r="BU58" s="156">
        <f>IF(VLOOKUP(CONCATENATE($BG$6," ",BU$9),'-RÅDATA_KVARTAL-'!$A$5:$DS$385,62,FALSE)&gt;0,VLOOKUP(CONCATENATE($BG$6," ",BU$9),'-RÅDATA_KVARTAL-'!$A$5:$DS$385,62,FALSE),"")</f>
        <v>88.718869053241406</v>
      </c>
      <c r="BV58" s="156"/>
      <c r="BW58" s="156">
        <f>IF(VLOOKUP(CONCATENATE($BG$6," ",BW$9),'-RÅDATA_KVARTAL-'!$A$5:$DS$385,62,FALSE)&gt;0,VLOOKUP(CONCATENATE($BG$6," ",BW$9),'-RÅDATA_KVARTAL-'!$A$5:$DS$385,62,FALSE),"")</f>
        <v>88.627830576088229</v>
      </c>
      <c r="BX58" s="156"/>
      <c r="BY58" s="156">
        <f>IF(VLOOKUP(CONCATENATE($BG$6," ",BY$9),'-RÅDATA_KVARTAL-'!$A$5:$DS$385,62,FALSE)&gt;0,VLOOKUP(CONCATENATE($BG$6," ",BY$9),'-RÅDATA_KVARTAL-'!$A$5:$DS$385,62,FALSE),"")</f>
        <v>87.453066332916137</v>
      </c>
      <c r="BZ58" s="156"/>
      <c r="CA58" s="156">
        <f>IF(VLOOKUP(CONCATENATE($BG$6," ",CA$9),'-RÅDATA_KVARTAL-'!$A$5:$DS$385,62,FALSE)&gt;0,VLOOKUP(CONCATENATE($BG$6," ",CA$9),'-RÅDATA_KVARTAL-'!$A$5:$DS$385,62,FALSE),"")</f>
        <v>86.186770428015564</v>
      </c>
      <c r="CB58" s="156"/>
      <c r="CC58" s="156">
        <f>IF(VLOOKUP(CONCATENATE($BG$6," ",CC$9),'-RÅDATA_KVARTAL-'!$A$5:$DS$385,62,FALSE)&gt;0,VLOOKUP(CONCATENATE($BG$6," ",CC$9),'-RÅDATA_KVARTAL-'!$A$5:$DS$385,62,FALSE),"")</f>
        <v>86.120298551148835</v>
      </c>
      <c r="CD58" s="156"/>
      <c r="CE58" s="156">
        <f>IF(VLOOKUP(CONCATENATE($BG$6," ",CE$9),'-RÅDATA_KVARTAL-'!$A$5:$DS$385,62,FALSE)&gt;0,VLOOKUP(CONCATENATE($BG$6," ",CE$9),'-RÅDATA_KVARTAL-'!$A$5:$DS$385,62,FALSE),"")</f>
        <v>88.152843676852029</v>
      </c>
      <c r="CF58" s="118"/>
      <c r="CG58" s="106"/>
      <c r="CH58" s="156">
        <f>IF(VLOOKUP(CONCATENATE($CH$6," ",CH$9),'-RÅDATA_KVARTAL-'!$A$5:$DS$385,62,FALSE)&gt;0,VLOOKUP(CONCATENATE($CH$6," ",CH$9),'-RÅDATA_KVARTAL-'!$A$5:$DS$385,62,FALSE),"")</f>
        <v>83.151646930919981</v>
      </c>
      <c r="CI58" s="156"/>
      <c r="CJ58" s="156">
        <f>IF(VLOOKUP(CONCATENATE($CH$6," ",CJ$9),'-RÅDATA_KVARTAL-'!$A$5:$DS$385,62,FALSE)&gt;0,VLOOKUP(CONCATENATE($CH$6," ",CJ$9),'-RÅDATA_KVARTAL-'!$A$5:$DS$385,62,FALSE),"")</f>
        <v>89.230541141586357</v>
      </c>
      <c r="CK58" s="156"/>
      <c r="CL58" s="156">
        <f>IF(VLOOKUP(CONCATENATE($CH$6," ",CL$9),'-RÅDATA_KVARTAL-'!$A$5:$DS$385,62,FALSE)&gt;0,VLOOKUP(CONCATENATE($CH$6," ",CL$9),'-RÅDATA_KVARTAL-'!$A$5:$DS$385,62,FALSE),"")</f>
        <v>89.847310847766636</v>
      </c>
      <c r="CM58" s="156"/>
      <c r="CN58" s="156">
        <f>IF(VLOOKUP(CONCATENATE($CH$6," ",CN$9),'-RÅDATA_KVARTAL-'!$A$5:$DS$385,62,FALSE)&gt;0,VLOOKUP(CONCATENATE($CH$6," ",CN$9),'-RÅDATA_KVARTAL-'!$A$5:$DS$385,62,FALSE),"")</f>
        <v>90.512857765509224</v>
      </c>
      <c r="CO58" s="156"/>
      <c r="CP58" s="156">
        <f>IF(VLOOKUP(CONCATENATE($CH$6," ",CP$9),'-RÅDATA_KVARTAL-'!$A$5:$DS$385,62,FALSE)&gt;0,VLOOKUP(CONCATENATE($CH$6," ",CP$9),'-RÅDATA_KVARTAL-'!$A$5:$DS$385,62,FALSE),"")</f>
        <v>88.746295283860391</v>
      </c>
      <c r="CQ58" s="156"/>
      <c r="CR58" s="156">
        <f>IF(VLOOKUP(CONCATENATE($CH$6," ",CR$9),'-RÅDATA_KVARTAL-'!$A$5:$DS$385,62,FALSE)&gt;0,VLOOKUP(CONCATENATE($CH$6," ",CR$9),'-RÅDATA_KVARTAL-'!$A$5:$DS$385,62,FALSE),"")</f>
        <v>87.592341323684607</v>
      </c>
      <c r="CS58" s="156"/>
      <c r="CT58" s="156">
        <f>IF(VLOOKUP(CONCATENATE($CH$6," ",CT$9),'-RÅDATA_KVARTAL-'!$A$5:$DS$385,62,FALSE)&gt;0,VLOOKUP(CONCATENATE($CH$6," ",CT$9),'-RÅDATA_KVARTAL-'!$A$5:$DS$385,62,FALSE),"")</f>
        <v>89.993847349502929</v>
      </c>
      <c r="CU58" s="156"/>
      <c r="CV58" s="156">
        <f>IF(VLOOKUP(CONCATENATE($CH$6," ",CV$9),'-RÅDATA_KVARTAL-'!$A$5:$DS$385,62,FALSE)&gt;0,VLOOKUP(CONCATENATE($CH$6," ",CV$9),'-RÅDATA_KVARTAL-'!$A$5:$DS$385,62,FALSE),"")</f>
        <v>89.674024265458257</v>
      </c>
      <c r="CW58" s="156"/>
      <c r="CX58" s="156">
        <f>IF(VLOOKUP(CONCATENATE($CH$6," ",CX$9),'-RÅDATA_KVARTAL-'!$A$5:$DS$385,62,FALSE)&gt;0,VLOOKUP(CONCATENATE($CH$6," ",CX$9),'-RÅDATA_KVARTAL-'!$A$5:$DS$385,62,FALSE),"")</f>
        <v>87.646138529369935</v>
      </c>
      <c r="CY58" s="156"/>
      <c r="CZ58" s="156">
        <f>IF(VLOOKUP(CONCATENATE($CH$6," ",CZ$9),'-RÅDATA_KVARTAL-'!$A$5:$DS$385,62,FALSE)&gt;0,VLOOKUP(CONCATENATE($CH$6," ",CZ$9),'-RÅDATA_KVARTAL-'!$A$5:$DS$385,62,FALSE),"")</f>
        <v>84.741589119541871</v>
      </c>
      <c r="DA58" s="156"/>
      <c r="DB58" s="156">
        <f>IF(VLOOKUP(CONCATENATE($CH$6," ",DB$9),'-RÅDATA_KVARTAL-'!$A$5:$DS$385,62,FALSE)&gt;0,VLOOKUP(CONCATENATE($CH$6," ",DB$9),'-RÅDATA_KVARTAL-'!$A$5:$DS$385,62,FALSE),"")</f>
        <v>83.229904572331819</v>
      </c>
      <c r="DC58" s="156"/>
      <c r="DD58" s="156">
        <f>IF(VLOOKUP(CONCATENATE($CH$6," ",DD$9),'-RÅDATA_KVARTAL-'!$A$5:$DS$385,62,FALSE)&gt;0,VLOOKUP(CONCATENATE($CH$6," ",DD$9),'-RÅDATA_KVARTAL-'!$A$5:$DS$385,62,FALSE),"")</f>
        <v>90.151250727166953</v>
      </c>
      <c r="DE58" s="156"/>
      <c r="DF58" s="156">
        <f>IF(VLOOKUP(CONCATENATE($CH$6," ",DF$9),'-RÅDATA_KVARTAL-'!$A$5:$DS$385,62,FALSE)&gt;0,VLOOKUP(CONCATENATE($CH$6," ",DF$9),'-RÅDATA_KVARTAL-'!$A$5:$DS$385,62,FALSE),"")</f>
        <v>87.862647131471277</v>
      </c>
      <c r="DG58" s="118"/>
      <c r="DH58" s="106"/>
      <c r="DI58" s="156">
        <f>IF(VLOOKUP(CONCATENATE($DI$6," ",DI$9),'-RÅDATA_KVARTAL-'!$A$5:$DS$385,62,FALSE)&gt;0,VLOOKUP(CONCATENATE($DI$6," ",DI$9),'-RÅDATA_KVARTAL-'!$A$5:$DS$385,62,FALSE),"")</f>
        <v>89.117980793180749</v>
      </c>
      <c r="DJ58" s="156"/>
      <c r="DK58" s="156">
        <f>IF(VLOOKUP(CONCATENATE($DI$6," ",DK$9),'-RÅDATA_KVARTAL-'!$A$5:$DS$385,62,FALSE)&gt;0,VLOOKUP(CONCATENATE($DI$6," ",DK$9),'-RÅDATA_KVARTAL-'!$A$5:$DS$385,62,FALSE),"")</f>
        <v>91.146370955849818</v>
      </c>
      <c r="DL58" s="156"/>
      <c r="DM58" s="156">
        <f>IF(VLOOKUP(CONCATENATE($DI$6," ",DM$9),'-RÅDATA_KVARTAL-'!$A$5:$DS$385,62,FALSE)&gt;0,VLOOKUP(CONCATENATE($DI$6," ",DM$9),'-RÅDATA_KVARTAL-'!$A$5:$DS$385,62,FALSE),"")</f>
        <v>90.373234435413877</v>
      </c>
      <c r="DN58" s="156"/>
      <c r="DO58" s="156">
        <f>IF(VLOOKUP(CONCATENATE($DI$6," ",DO$9),'-RÅDATA_KVARTAL-'!$A$5:$DS$385,62,FALSE)&gt;0,VLOOKUP(CONCATENATE($DI$6," ",DO$9),'-RÅDATA_KVARTAL-'!$A$5:$DS$385,62,FALSE),"")</f>
        <v>89.522793921620902</v>
      </c>
      <c r="DP58" s="156"/>
      <c r="DQ58" s="156">
        <f>IF(VLOOKUP(CONCATENATE($DI$6," ",DQ$9),'-RÅDATA_KVARTAL-'!$A$5:$DS$385,62,FALSE)&gt;0,VLOOKUP(CONCATENATE($DI$6," ",DQ$9),'-RÅDATA_KVARTAL-'!$A$5:$DS$385,62,FALSE),"")</f>
        <v>86.188357940124988</v>
      </c>
      <c r="DR58" s="156"/>
      <c r="DS58" s="156">
        <f>IF(VLOOKUP(CONCATENATE($DI$6," ",DS$9),'-RÅDATA_KVARTAL-'!$A$5:$DS$385,62,FALSE)&gt;0,VLOOKUP(CONCATENATE($DI$6," ",DS$9),'-RÅDATA_KVARTAL-'!$A$5:$DS$385,62,FALSE),"")</f>
        <v>88.343829085986698</v>
      </c>
      <c r="DT58" s="156"/>
      <c r="DU58" s="156" t="str">
        <f>IF(VLOOKUP(CONCATENATE($DI$6," ",DU$9),'-RÅDATA_KVARTAL-'!$A$5:$DS$385,62,FALSE)&gt;0,VLOOKUP(CONCATENATE($DI$6," ",DU$9),'-RÅDATA_KVARTAL-'!$A$5:$DS$385,62,FALSE),"")</f>
        <v/>
      </c>
      <c r="DV58" s="156"/>
      <c r="DW58" s="156" t="str">
        <f>IF(VLOOKUP(CONCATENATE($DI$6," ",DW$9),'-RÅDATA_KVARTAL-'!$A$5:$DS$385,62,FALSE)&gt;0,VLOOKUP(CONCATENATE($DI$6," ",DW$9),'-RÅDATA_KVARTAL-'!$A$5:$DS$385,62,FALSE),"")</f>
        <v/>
      </c>
      <c r="DX58" s="156"/>
      <c r="DY58" s="156" t="str">
        <f>IF(VLOOKUP(CONCATENATE($DI$6," ",DY$9),'-RÅDATA_KVARTAL-'!$A$5:$DS$385,62,FALSE)&gt;0,VLOOKUP(CONCATENATE($DI$6," ",DY$9),'-RÅDATA_KVARTAL-'!$A$5:$DS$385,62,FALSE),"")</f>
        <v/>
      </c>
      <c r="DZ58" s="156"/>
      <c r="EA58" s="156" t="str">
        <f>IF(VLOOKUP(CONCATENATE($DI$6," ",EA$9),'-RÅDATA_KVARTAL-'!$A$5:$DS$385,62,FALSE)&gt;0,VLOOKUP(CONCATENATE($DI$6," ",EA$9),'-RÅDATA_KVARTAL-'!$A$5:$DS$385,62,FALSE),"")</f>
        <v/>
      </c>
      <c r="EB58" s="156"/>
      <c r="EC58" s="156" t="str">
        <f>IF(VLOOKUP(CONCATENATE($DI$6," ",EC$9),'-RÅDATA_KVARTAL-'!$A$5:$DS$385,62,FALSE)&gt;0,VLOOKUP(CONCATENATE($DI$6," ",EC$9),'-RÅDATA_KVARTAL-'!$A$5:$DS$385,62,FALSE),"")</f>
        <v/>
      </c>
      <c r="ED58" s="156"/>
      <c r="EE58" s="156" t="str">
        <f>IF(VLOOKUP(CONCATENATE($DI$6," ",EE$9),'-RÅDATA_KVARTAL-'!$A$5:$DS$385,62,FALSE)&gt;0,VLOOKUP(CONCATENATE($DI$6," ",EE$9),'-RÅDATA_KVARTAL-'!$A$5:$DS$385,62,FALSE),"")</f>
        <v/>
      </c>
      <c r="EF58" s="156"/>
      <c r="EG58" s="156">
        <f>IF(VLOOKUP(CONCATENATE($DI$6," ",EG$9),'-RÅDATA_KVARTAL-'!$A$5:$DS$385,62,FALSE)&gt;0,VLOOKUP(CONCATENATE($DI$6," ",EG$9),'-RÅDATA_KVARTAL-'!$A$5:$DS$385,62,FALSE),"")</f>
        <v>89.101547238553408</v>
      </c>
      <c r="EH58" s="118"/>
      <c r="EI58" s="106"/>
      <c r="EJ58" s="156" t="str">
        <f>IF(VLOOKUP(CONCATENATE($EJ$6," ",EJ$9),'-RÅDATA_KVARTAL-'!$A$5:$DS$385,62,FALSE)&gt;0,VLOOKUP(CONCATENATE($EJ$6," ",EJ$9),'-RÅDATA_KVARTAL-'!$A$5:$DS$385,62,FALSE),"")</f>
        <v/>
      </c>
      <c r="EK58" s="156"/>
      <c r="EL58" s="156" t="str">
        <f>IF(VLOOKUP(CONCATENATE($EJ$6," ",EL$9),'-RÅDATA_KVARTAL-'!$A$5:$DS$385,62,FALSE)&gt;0,VLOOKUP(CONCATENATE($EJ$6," ",EL$9),'-RÅDATA_KVARTAL-'!$A$5:$DS$385,62,FALSE),"")</f>
        <v/>
      </c>
      <c r="EM58" s="156"/>
      <c r="EN58" s="156" t="str">
        <f>IF(VLOOKUP(CONCATENATE($EJ$6," ",EN$9),'-RÅDATA_KVARTAL-'!$A$5:$DS$385,62,FALSE)&gt;0,VLOOKUP(CONCATENATE($EJ$6," ",EN$9),'-RÅDATA_KVARTAL-'!$A$5:$DS$385,62,FALSE),"")</f>
        <v/>
      </c>
      <c r="EO58" s="156"/>
      <c r="EP58" s="156" t="str">
        <f>IF(VLOOKUP(CONCATENATE($EJ$6," ",EP$9),'-RÅDATA_KVARTAL-'!$A$5:$DS$385,62,FALSE)&gt;0,VLOOKUP(CONCATENATE($EJ$6," ",EP$9),'-RÅDATA_KVARTAL-'!$A$5:$DS$385,62,FALSE),"")</f>
        <v/>
      </c>
      <c r="EQ58" s="156"/>
      <c r="ER58" s="156" t="str">
        <f>IF(VLOOKUP(CONCATENATE($EJ$6," ",ER$9),'-RÅDATA_KVARTAL-'!$A$5:$DS$385,62,FALSE)&gt;0,VLOOKUP(CONCATENATE($EJ$6," ",ER$9),'-RÅDATA_KVARTAL-'!$A$5:$DS$385,62,FALSE),"")</f>
        <v/>
      </c>
      <c r="ES58" s="156"/>
      <c r="ET58" s="156" t="str">
        <f>IF(VLOOKUP(CONCATENATE($EJ$6," ",ET$9),'-RÅDATA_KVARTAL-'!$A$5:$DS$385,62,FALSE)&gt;0,VLOOKUP(CONCATENATE($EJ$6," ",ET$9),'-RÅDATA_KVARTAL-'!$A$5:$DS$385,62,FALSE),"")</f>
        <v/>
      </c>
      <c r="EU58" s="156"/>
      <c r="EV58" s="156" t="str">
        <f>IF(VLOOKUP(CONCATENATE($EJ$6," ",EV$9),'-RÅDATA_KVARTAL-'!$A$5:$DS$385,62,FALSE)&gt;0,VLOOKUP(CONCATENATE($EJ$6," ",EV$9),'-RÅDATA_KVARTAL-'!$A$5:$DS$385,62,FALSE),"")</f>
        <v/>
      </c>
      <c r="EW58" s="156"/>
      <c r="EX58" s="156" t="str">
        <f>IF(VLOOKUP(CONCATENATE($EJ$6," ",EX$9),'-RÅDATA_KVARTAL-'!$A$5:$DS$385,62,FALSE)&gt;0,VLOOKUP(CONCATENATE($EJ$6," ",EX$9),'-RÅDATA_KVARTAL-'!$A$5:$DS$385,62,FALSE),"")</f>
        <v/>
      </c>
      <c r="EY58" s="156"/>
      <c r="EZ58" s="156" t="str">
        <f>IF(VLOOKUP(CONCATENATE($EJ$6," ",EZ$9),'-RÅDATA_KVARTAL-'!$A$5:$DS$385,62,FALSE)&gt;0,VLOOKUP(CONCATENATE($EJ$6," ",EZ$9),'-RÅDATA_KVARTAL-'!$A$5:$DS$385,62,FALSE),"")</f>
        <v/>
      </c>
      <c r="FA58" s="156"/>
      <c r="FB58" s="156" t="str">
        <f>IF(VLOOKUP(CONCATENATE($EJ$6," ",FB$9),'-RÅDATA_KVARTAL-'!$A$5:$DS$385,62,FALSE)&gt;0,VLOOKUP(CONCATENATE($EJ$6," ",FB$9),'-RÅDATA_KVARTAL-'!$A$5:$DS$385,62,FALSE),"")</f>
        <v/>
      </c>
      <c r="FC58" s="156"/>
      <c r="FD58" s="156" t="str">
        <f>IF(VLOOKUP(CONCATENATE($EJ$6," ",FD$9),'-RÅDATA_KVARTAL-'!$A$5:$DS$385,62,FALSE)&gt;0,VLOOKUP(CONCATENATE($EJ$6," ",FD$9),'-RÅDATA_KVARTAL-'!$A$5:$DS$385,62,FALSE),"")</f>
        <v/>
      </c>
      <c r="FE58" s="156"/>
      <c r="FF58" s="156" t="str">
        <f>IF(VLOOKUP(CONCATENATE($EJ$6," ",FF$9),'-RÅDATA_KVARTAL-'!$A$5:$DS$385,62,FALSE)&gt;0,VLOOKUP(CONCATENATE($EJ$6," ",FF$9),'-RÅDATA_KVARTAL-'!$A$5:$DS$385,62,FALSE),"")</f>
        <v/>
      </c>
      <c r="FG58" s="156"/>
      <c r="FH58" s="156" t="str">
        <f>IF(VLOOKUP(CONCATENATE($EJ$6," ",FH$9),'-RÅDATA_KVARTAL-'!$A$5:$DS$385,62,FALSE)&gt;0,VLOOKUP(CONCATENATE($EJ$6," ",FH$9),'-RÅDATA_KVARTAL-'!$A$5:$DS$385,62,FALSE),"")</f>
        <v/>
      </c>
      <c r="FI58" s="118"/>
      <c r="FJ58" s="106"/>
      <c r="FK58" s="156" t="str">
        <f>IF(VLOOKUP(CONCATENATE($FK$6," ",FK$9),'-RÅDATA_KVARTAL-'!$A$5:$DS$385,62,FALSE)&gt;0,VLOOKUP(CONCATENATE($FK$6," ",FK$9),'-RÅDATA_KVARTAL-'!$A$5:$DS$385,62,FALSE),"")</f>
        <v/>
      </c>
      <c r="FL58" s="156"/>
      <c r="FM58" s="156" t="str">
        <f>IF(VLOOKUP(CONCATENATE($FK$6," ",FM$9),'-RÅDATA_KVARTAL-'!$A$5:$DS$385,62,FALSE)&gt;0,VLOOKUP(CONCATENATE($FK$6," ",FM$9),'-RÅDATA_KVARTAL-'!$A$5:$DS$385,62,FALSE),"")</f>
        <v/>
      </c>
      <c r="FN58" s="156"/>
      <c r="FO58" s="156" t="str">
        <f>IF(VLOOKUP(CONCATENATE($FK$6," ",FO$9),'-RÅDATA_KVARTAL-'!$A$5:$DS$385,62,FALSE)&gt;0,VLOOKUP(CONCATENATE($FK$6," ",FO$9),'-RÅDATA_KVARTAL-'!$A$5:$DS$385,62,FALSE),"")</f>
        <v/>
      </c>
      <c r="FP58" s="156"/>
      <c r="FQ58" s="156" t="str">
        <f>IF(VLOOKUP(CONCATENATE($FK$6," ",FQ$9),'-RÅDATA_KVARTAL-'!$A$5:$DS$385,62,FALSE)&gt;0,VLOOKUP(CONCATENATE($FK$6," ",FQ$9),'-RÅDATA_KVARTAL-'!$A$5:$DS$385,62,FALSE),"")</f>
        <v/>
      </c>
      <c r="FR58" s="156"/>
      <c r="FS58" s="156" t="str">
        <f>IF(VLOOKUP(CONCATENATE($FK$6," ",FS$9),'-RÅDATA_KVARTAL-'!$A$5:$DS$385,62,FALSE)&gt;0,VLOOKUP(CONCATENATE($FK$6," ",FS$9),'-RÅDATA_KVARTAL-'!$A$5:$DS$385,62,FALSE),"")</f>
        <v/>
      </c>
      <c r="FT58" s="156"/>
      <c r="FU58" s="156" t="str">
        <f>IF(VLOOKUP(CONCATENATE($FK$6," ",FU$9),'-RÅDATA_KVARTAL-'!$A$5:$DS$385,62,FALSE)&gt;0,VLOOKUP(CONCATENATE($FK$6," ",FU$9),'-RÅDATA_KVARTAL-'!$A$5:$DS$385,62,FALSE),"")</f>
        <v/>
      </c>
      <c r="FV58" s="156"/>
      <c r="FW58" s="156" t="str">
        <f>IF(VLOOKUP(CONCATENATE($FK$6," ",FW$9),'-RÅDATA_KVARTAL-'!$A$5:$DS$385,62,FALSE)&gt;0,VLOOKUP(CONCATENATE($FK$6," ",FW$9),'-RÅDATA_KVARTAL-'!$A$5:$DS$385,62,FALSE),"")</f>
        <v/>
      </c>
      <c r="FX58" s="156"/>
      <c r="FY58" s="156" t="str">
        <f>IF(VLOOKUP(CONCATENATE($FK$6," ",FY$9),'-RÅDATA_KVARTAL-'!$A$5:$DS$385,62,FALSE)&gt;0,VLOOKUP(CONCATENATE($FK$6," ",FY$9),'-RÅDATA_KVARTAL-'!$A$5:$DS$385,62,FALSE),"")</f>
        <v/>
      </c>
      <c r="FZ58" s="156"/>
      <c r="GA58" s="156" t="str">
        <f>IF(VLOOKUP(CONCATENATE($FK$6," ",GA$9),'-RÅDATA_KVARTAL-'!$A$5:$DS$385,62,FALSE)&gt;0,VLOOKUP(CONCATENATE($FK$6," ",GA$9),'-RÅDATA_KVARTAL-'!$A$5:$DS$385,62,FALSE),"")</f>
        <v/>
      </c>
      <c r="GB58" s="156"/>
      <c r="GC58" s="156" t="str">
        <f>IF(VLOOKUP(CONCATENATE($FK$6," ",GC$9),'-RÅDATA_KVARTAL-'!$A$5:$DS$385,62,FALSE)&gt;0,VLOOKUP(CONCATENATE($FK$6," ",GC$9),'-RÅDATA_KVARTAL-'!$A$5:$DS$385,62,FALSE),"")</f>
        <v/>
      </c>
      <c r="GD58" s="156"/>
      <c r="GE58" s="156" t="str">
        <f>IF(VLOOKUP(CONCATENATE($FK$6," ",GE$9),'-RÅDATA_KVARTAL-'!$A$5:$DS$385,62,FALSE)&gt;0,VLOOKUP(CONCATENATE($FK$6," ",GE$9),'-RÅDATA_KVARTAL-'!$A$5:$DS$385,62,FALSE),"")</f>
        <v/>
      </c>
      <c r="GF58" s="156"/>
      <c r="GG58" s="156" t="str">
        <f>IF(VLOOKUP(CONCATENATE($FK$6," ",GG$9),'-RÅDATA_KVARTAL-'!$A$5:$DS$385,62,FALSE)&gt;0,VLOOKUP(CONCATENATE($FK$6," ",GG$9),'-RÅDATA_KVARTAL-'!$A$5:$DS$385,62,FALSE),"")</f>
        <v/>
      </c>
      <c r="GH58" s="156"/>
      <c r="GI58" s="156" t="str">
        <f>IF(VLOOKUP(CONCATENATE($FK$6," ",GI$9),'-RÅDATA_KVARTAL-'!$A$5:$DS$385,62,FALSE)&gt;0,VLOOKUP(CONCATENATE($FK$6," ",GI$9),'-RÅDATA_KVARTAL-'!$A$5:$DS$385,62,FALSE),"")</f>
        <v/>
      </c>
      <c r="GJ58" s="118"/>
      <c r="GK58" s="106"/>
      <c r="GL58" s="156" t="str">
        <f>IF(VLOOKUP(CONCATENATE($GL$6," ",GL$9),'-RÅDATA_KVARTAL-'!$A$5:$DS$385,62,FALSE)&gt;0,VLOOKUP(CONCATENATE($GL$6," ",GL$9),'-RÅDATA_KVARTAL-'!$A$5:$DS$385,62,FALSE),"")</f>
        <v/>
      </c>
      <c r="GM58" s="156"/>
      <c r="GN58" s="156" t="str">
        <f>IF(VLOOKUP(CONCATENATE($GL$6," ",GN$9),'-RÅDATA_KVARTAL-'!$A$5:$DS$385,62,FALSE)&gt;0,VLOOKUP(CONCATENATE($GL$6," ",GN$9),'-RÅDATA_KVARTAL-'!$A$5:$DS$385,62,FALSE),"")</f>
        <v/>
      </c>
      <c r="GO58" s="156"/>
      <c r="GP58" s="156" t="str">
        <f>IF(VLOOKUP(CONCATENATE($GL$6," ",GP$9),'-RÅDATA_KVARTAL-'!$A$5:$DS$385,62,FALSE)&gt;0,VLOOKUP(CONCATENATE($GL$6," ",GP$9),'-RÅDATA_KVARTAL-'!$A$5:$DS$385,62,FALSE),"")</f>
        <v/>
      </c>
      <c r="GQ58" s="156"/>
      <c r="GR58" s="156" t="str">
        <f>IF(VLOOKUP(CONCATENATE($GL$6," ",GR$9),'-RÅDATA_KVARTAL-'!$A$5:$DS$385,62,FALSE)&gt;0,VLOOKUP(CONCATENATE($GL$6," ",GR$9),'-RÅDATA_KVARTAL-'!$A$5:$DS$385,62,FALSE),"")</f>
        <v/>
      </c>
      <c r="GS58" s="156"/>
      <c r="GT58" s="156" t="str">
        <f>IF(VLOOKUP(CONCATENATE($GL$6," ",GT$9),'-RÅDATA_KVARTAL-'!$A$5:$DS$385,62,FALSE)&gt;0,VLOOKUP(CONCATENATE($GL$6," ",GT$9),'-RÅDATA_KVARTAL-'!$A$5:$DS$385,62,FALSE),"")</f>
        <v/>
      </c>
      <c r="GU58" s="156"/>
      <c r="GV58" s="156" t="str">
        <f>IF(VLOOKUP(CONCATENATE($GL$6," ",GV$9),'-RÅDATA_KVARTAL-'!$A$5:$DS$385,62,FALSE)&gt;0,VLOOKUP(CONCATENATE($GL$6," ",GV$9),'-RÅDATA_KVARTAL-'!$A$5:$DS$385,62,FALSE),"")</f>
        <v/>
      </c>
      <c r="GW58" s="156"/>
      <c r="GX58" s="156" t="str">
        <f>IF(VLOOKUP(CONCATENATE($GL$6," ",GX$9),'-RÅDATA_KVARTAL-'!$A$5:$DS$385,62,FALSE)&gt;0,VLOOKUP(CONCATENATE($GL$6," ",GX$9),'-RÅDATA_KVARTAL-'!$A$5:$DS$385,62,FALSE),"")</f>
        <v/>
      </c>
      <c r="GY58" s="156"/>
      <c r="GZ58" s="156" t="str">
        <f>IF(VLOOKUP(CONCATENATE($GL$6," ",GZ$9),'-RÅDATA_KVARTAL-'!$A$5:$DS$385,62,FALSE)&gt;0,VLOOKUP(CONCATENATE($GL$6," ",GZ$9),'-RÅDATA_KVARTAL-'!$A$5:$DS$385,62,FALSE),"")</f>
        <v/>
      </c>
      <c r="HA58" s="156"/>
      <c r="HB58" s="156" t="str">
        <f>IF(VLOOKUP(CONCATENATE($GL$6," ",HB$9),'-RÅDATA_KVARTAL-'!$A$5:$DS$385,62,FALSE)&gt;0,VLOOKUP(CONCATENATE($GL$6," ",HB$9),'-RÅDATA_KVARTAL-'!$A$5:$DS$385,62,FALSE),"")</f>
        <v/>
      </c>
      <c r="HC58" s="156"/>
      <c r="HD58" s="156" t="str">
        <f>IF(VLOOKUP(CONCATENATE($GL$6," ",HD$9),'-RÅDATA_KVARTAL-'!$A$5:$DS$385,62,FALSE)&gt;0,VLOOKUP(CONCATENATE($GL$6," ",HD$9),'-RÅDATA_KVARTAL-'!$A$5:$DS$385,62,FALSE),"")</f>
        <v/>
      </c>
      <c r="HE58" s="156"/>
      <c r="HF58" s="156" t="str">
        <f>IF(VLOOKUP(CONCATENATE($GL$6," ",HF$9),'-RÅDATA_KVARTAL-'!$A$5:$DS$385,62,FALSE)&gt;0,VLOOKUP(CONCATENATE($GL$6," ",HF$9),'-RÅDATA_KVARTAL-'!$A$5:$DS$385,62,FALSE),"")</f>
        <v/>
      </c>
      <c r="HG58" s="156"/>
      <c r="HH58" s="156" t="str">
        <f>IF(VLOOKUP(CONCATENATE($GL$6," ",HH$9),'-RÅDATA_KVARTAL-'!$A$5:$DS$385,62,FALSE)&gt;0,VLOOKUP(CONCATENATE($GL$6," ",HH$9),'-RÅDATA_KVARTAL-'!$A$5:$DS$385,62,FALSE),"")</f>
        <v/>
      </c>
      <c r="HI58" s="156"/>
      <c r="HJ58" s="156" t="str">
        <f>IF(VLOOKUP(CONCATENATE($GL$6," ",HJ$9),'-RÅDATA_KVARTAL-'!$A$5:$DS$385,62,FALSE)&gt;0,VLOOKUP(CONCATENATE($GL$6," ",HJ$9),'-RÅDATA_KVARTAL-'!$A$5:$DS$385,62,FALSE),"")</f>
        <v/>
      </c>
      <c r="HK58" s="118"/>
      <c r="HL58" s="119"/>
      <c r="HM58" s="92" t="s">
        <v>466</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73</v>
      </c>
      <c r="E60" s="37">
        <f>IF(VLOOKUP(CONCATENATE($E$6," ",E$9),'-RÅDATA_KVARTAL-'!$A$5:$DS$385,66,FALSE)&gt;0,VLOOKUP(CONCATENATE($E$6," ",E$9),'-RÅDATA_KVARTAL-'!$A$5:$DS$385,66,FALSE),"")</f>
        <v>28271</v>
      </c>
      <c r="F60" s="37"/>
      <c r="G60" s="37">
        <f>IF(VLOOKUP(CONCATENATE($E$6," ",G$9),'-RÅDATA_KVARTAL-'!$A$5:$DS$385,66,FALSE)&gt;0,VLOOKUP(CONCATENATE($E$6," ",G$9),'-RÅDATA_KVARTAL-'!$A$5:$DS$385,66,FALSE),"")</f>
        <v>25881</v>
      </c>
      <c r="H60" s="37"/>
      <c r="I60" s="37">
        <f>IF(VLOOKUP(CONCATENATE($E$6," ",I$9),'-RÅDATA_KVARTAL-'!$A$5:$DS$385,66,FALSE)&gt;0,VLOOKUP(CONCATENATE($E$6," ",I$9),'-RÅDATA_KVARTAL-'!$A$5:$DS$385,66,FALSE),"")</f>
        <v>27572</v>
      </c>
      <c r="J60" s="37"/>
      <c r="K60" s="37">
        <f>IF(VLOOKUP(CONCATENATE($E$6," ",K$9),'-RÅDATA_KVARTAL-'!$A$5:$DS$385,66,FALSE)&gt;0,VLOOKUP(CONCATENATE($E$6," ",K$9),'-RÅDATA_KVARTAL-'!$A$5:$DS$385,66,FALSE),"")</f>
        <v>27379</v>
      </c>
      <c r="L60" s="37"/>
      <c r="M60" s="37">
        <f>IF(VLOOKUP(CONCATENATE($E$6," ",M$9),'-RÅDATA_KVARTAL-'!$A$5:$DS$385,66,FALSE)&gt;0,VLOOKUP(CONCATENATE($E$6," ",M$9),'-RÅDATA_KVARTAL-'!$A$5:$DS$385,66,FALSE),"")</f>
        <v>27465</v>
      </c>
      <c r="N60" s="37"/>
      <c r="O60" s="37">
        <f>IF(VLOOKUP(CONCATENATE($E$6," ",O$9),'-RÅDATA_KVARTAL-'!$A$5:$DS$385,66,FALSE)&gt;0,VLOOKUP(CONCATENATE($E$6," ",O$9),'-RÅDATA_KVARTAL-'!$A$5:$DS$385,66,FALSE),"")</f>
        <v>25315</v>
      </c>
      <c r="P60" s="37"/>
      <c r="Q60" s="37">
        <f>IF(VLOOKUP(CONCATENATE($E$6," ",Q$9),'-RÅDATA_KVARTAL-'!$A$5:$DS$385,66,FALSE)&gt;0,VLOOKUP(CONCATENATE($E$6," ",Q$9),'-RÅDATA_KVARTAL-'!$A$5:$DS$385,66,FALSE),"")</f>
        <v>23680</v>
      </c>
      <c r="R60" s="37"/>
      <c r="S60" s="37">
        <f>IF(VLOOKUP(CONCATENATE($E$6," ",S$9),'-RÅDATA_KVARTAL-'!$A$5:$DS$385,66,FALSE)&gt;0,VLOOKUP(CONCATENATE($E$6," ",S$9),'-RÅDATA_KVARTAL-'!$A$5:$DS$385,66,FALSE),"")</f>
        <v>27227</v>
      </c>
      <c r="T60" s="37"/>
      <c r="U60" s="37">
        <f>IF(VLOOKUP(CONCATENATE($E$6," ",U$9),'-RÅDATA_KVARTAL-'!$A$5:$DS$385,66,FALSE)&gt;0,VLOOKUP(CONCATENATE($E$6," ",U$9),'-RÅDATA_KVARTAL-'!$A$5:$DS$385,66,FALSE),"")</f>
        <v>27107</v>
      </c>
      <c r="V60" s="37"/>
      <c r="W60" s="37">
        <f>IF(VLOOKUP(CONCATENATE($E$6," ",W$9),'-RÅDATA_KVARTAL-'!$A$5:$DS$385,66,FALSE)&gt;0,VLOOKUP(CONCATENATE($E$6," ",W$9),'-RÅDATA_KVARTAL-'!$A$5:$DS$385,66,FALSE),"")</f>
        <v>28584</v>
      </c>
      <c r="X60" s="37"/>
      <c r="Y60" s="37">
        <f>IF(VLOOKUP(CONCATENATE($E$6," ",Y$9),'-RÅDATA_KVARTAL-'!$A$5:$DS$385,66,FALSE)&gt;0,VLOOKUP(CONCATENATE($E$6," ",Y$9),'-RÅDATA_KVARTAL-'!$A$5:$DS$385,66,FALSE),"")</f>
        <v>27615</v>
      </c>
      <c r="Z60" s="37"/>
      <c r="AA60" s="37">
        <f>IF(VLOOKUP(CONCATENATE($E$6," ",AA$9),'-RÅDATA_KVARTAL-'!$A$5:$DS$385,66,FALSE)&gt;0,VLOOKUP(CONCATENATE($E$6," ",AA$9),'-RÅDATA_KVARTAL-'!$A$5:$DS$385,66,FALSE),"")</f>
        <v>27174</v>
      </c>
      <c r="AB60" s="37"/>
      <c r="AC60" s="37">
        <f>IF(VLOOKUP(CONCATENATE($E$6," ",AC$9),'-RÅDATA_KVARTAL-'!$A$5:$DS$385,66,FALSE)&gt;0,VLOOKUP(CONCATENATE($E$6," ",AC$9),'-RÅDATA_KVARTAL-'!$A$5:$DS$385,66,FALSE),"")</f>
        <v>323270</v>
      </c>
      <c r="AD60" s="158"/>
      <c r="AE60" s="275"/>
      <c r="AF60" s="37">
        <f>IF(VLOOKUP(CONCATENATE($AF$6," ",AF$9),'-RÅDATA_KVARTAL-'!$A$5:$DS$385,66,FALSE)&gt;0,VLOOKUP(CONCATENATE($AF$6," ",AF$9),'-RÅDATA_KVARTAL-'!$A$5:$DS$385,66,FALSE),"")</f>
        <v>30665</v>
      </c>
      <c r="AG60" s="37"/>
      <c r="AH60" s="37">
        <f>IF(VLOOKUP(CONCATENATE($AF$6," ",AH$9),'-RÅDATA_KVARTAL-'!$A$5:$DS$385,66,FALSE)&gt;0,VLOOKUP(CONCATENATE($AF$6," ",AH$9),'-RÅDATA_KVARTAL-'!$A$5:$DS$385,66,FALSE),"")</f>
        <v>28769</v>
      </c>
      <c r="AI60" s="37"/>
      <c r="AJ60" s="37">
        <f>IF(VLOOKUP(CONCATENATE($AF$6," ",AJ$9),'-RÅDATA_KVARTAL-'!$A$5:$DS$385,66,FALSE)&gt;0,VLOOKUP(CONCATENATE($AF$6," ",AJ$9),'-RÅDATA_KVARTAL-'!$A$5:$DS$385,66,FALSE),"")</f>
        <v>31451</v>
      </c>
      <c r="AK60" s="37"/>
      <c r="AL60" s="37">
        <f>IF(VLOOKUP(CONCATENATE($AF$6," ",AL$9),'-RÅDATA_KVARTAL-'!$A$5:$DS$385,66,FALSE)&gt;0,VLOOKUP(CONCATENATE($AF$6," ",AL$9),'-RÅDATA_KVARTAL-'!$A$5:$DS$385,66,FALSE),"")</f>
        <v>29715</v>
      </c>
      <c r="AM60" s="37"/>
      <c r="AN60" s="37">
        <f>IF(VLOOKUP(CONCATENATE($AF$6," ",AN$9),'-RÅDATA_KVARTAL-'!$A$5:$DS$385,66,FALSE)&gt;0,VLOOKUP(CONCATENATE($AF$6," ",AN$9),'-RÅDATA_KVARTAL-'!$A$5:$DS$385,66,FALSE),"")</f>
        <v>29736</v>
      </c>
      <c r="AO60" s="37"/>
      <c r="AP60" s="37">
        <f>IF(VLOOKUP(CONCATENATE($AF$6," ",AP$9),'-RÅDATA_KVARTAL-'!$A$5:$DS$385,66,FALSE)&gt;0,VLOOKUP(CONCATENATE($AF$6," ",AP$9),'-RÅDATA_KVARTAL-'!$A$5:$DS$385,66,FALSE),"")</f>
        <v>25746</v>
      </c>
      <c r="AQ60" s="37"/>
      <c r="AR60" s="37">
        <f>IF(VLOOKUP(CONCATENATE($AF$6," ",AR$9),'-RÅDATA_KVARTAL-'!$A$5:$DS$385,66,FALSE)&gt;0,VLOOKUP(CONCATENATE($AF$6," ",AR$9),'-RÅDATA_KVARTAL-'!$A$5:$DS$385,66,FALSE),"")</f>
        <v>25598</v>
      </c>
      <c r="AS60" s="37"/>
      <c r="AT60" s="37">
        <f>IF(VLOOKUP(CONCATENATE($AF$6," ",AT$9),'-RÅDATA_KVARTAL-'!$A$5:$DS$385,66,FALSE)&gt;0,VLOOKUP(CONCATENATE($AF$6," ",AT$9),'-RÅDATA_KVARTAL-'!$A$5:$DS$385,66,FALSE),"")</f>
        <v>28113</v>
      </c>
      <c r="AU60" s="37"/>
      <c r="AV60" s="37">
        <f>IF(VLOOKUP(CONCATENATE($AF$6," ",AV$9),'-RÅDATA_KVARTAL-'!$A$5:$DS$385,66,FALSE)&gt;0,VLOOKUP(CONCATENATE($AF$6," ",AV$9),'-RÅDATA_KVARTAL-'!$A$5:$DS$385,66,FALSE),"")</f>
        <v>30912</v>
      </c>
      <c r="AW60" s="37"/>
      <c r="AX60" s="37">
        <f>IF(VLOOKUP(CONCATENATE($AF$6," ",AX$9),'-RÅDATA_KVARTAL-'!$A$5:$DS$385,66,FALSE)&gt;0,VLOOKUP(CONCATENATE($AF$6," ",AX$9),'-RÅDATA_KVARTAL-'!$A$5:$DS$385,66,FALSE),"")</f>
        <v>32324</v>
      </c>
      <c r="AY60" s="37"/>
      <c r="AZ60" s="37">
        <f>IF(VLOOKUP(CONCATENATE($AF$6," ",AZ$9),'-RÅDATA_KVARTAL-'!$A$5:$DS$385,66,FALSE)&gt;0,VLOOKUP(CONCATENATE($AF$6," ",AZ$9),'-RÅDATA_KVARTAL-'!$A$5:$DS$385,66,FALSE),"")</f>
        <v>30181</v>
      </c>
      <c r="BA60" s="37"/>
      <c r="BB60" s="37">
        <f>IF(VLOOKUP(CONCATENATE($AF$6," ",BB$9),'-RÅDATA_KVARTAL-'!$A$5:$DS$385,66,FALSE)&gt;0,VLOOKUP(CONCATENATE($AF$6," ",BB$9),'-RÅDATA_KVARTAL-'!$A$5:$DS$385,66,FALSE),"")</f>
        <v>30172</v>
      </c>
      <c r="BC60" s="37"/>
      <c r="BD60" s="37">
        <f>IF(VLOOKUP(CONCATENATE($AF$6," ",BD$9),'-RÅDATA_KVARTAL-'!$A$5:$DS$385,66,FALSE)&gt;0,VLOOKUP(CONCATENATE($AF$6," ",BD$9),'-RÅDATA_KVARTAL-'!$A$5:$DS$385,66,FALSE),"")</f>
        <v>353382</v>
      </c>
      <c r="BE60" s="158"/>
      <c r="BF60" s="275"/>
      <c r="BG60" s="37">
        <f>IF(VLOOKUP(CONCATENATE($BG$6," ",BG$9),'-RÅDATA_KVARTAL-'!$A$5:$DS$385,66,FALSE)&gt;0,VLOOKUP(CONCATENATE($BG$6," ",BG$9),'-RÅDATA_KVARTAL-'!$A$5:$DS$385,66,FALSE),"")</f>
        <v>30761</v>
      </c>
      <c r="BH60" s="37"/>
      <c r="BI60" s="37">
        <f>IF(VLOOKUP(CONCATENATE($BG$6," ",BI$9),'-RÅDATA_KVARTAL-'!$A$5:$DS$385,66,FALSE)&gt;0,VLOOKUP(CONCATENATE($BG$6," ",BI$9),'-RÅDATA_KVARTAL-'!$A$5:$DS$385,66,FALSE),"")</f>
        <v>28929</v>
      </c>
      <c r="BJ60" s="37"/>
      <c r="BK60" s="37">
        <f>IF(VLOOKUP(CONCATENATE($BG$6," ",BK$9),'-RÅDATA_KVARTAL-'!$A$5:$DS$385,66,FALSE)&gt;0,VLOOKUP(CONCATENATE($BG$6," ",BK$9),'-RÅDATA_KVARTAL-'!$A$5:$DS$385,66,FALSE),"")</f>
        <v>32898</v>
      </c>
      <c r="BL60" s="37"/>
      <c r="BM60" s="37">
        <f>IF(VLOOKUP(CONCATENATE($BG$6," ",BM$9),'-RÅDATA_KVARTAL-'!$A$5:$DS$385,66,FALSE)&gt;0,VLOOKUP(CONCATENATE($BG$6," ",BM$9),'-RÅDATA_KVARTAL-'!$A$5:$DS$385,66,FALSE),"")</f>
        <v>29764</v>
      </c>
      <c r="BN60" s="37"/>
      <c r="BO60" s="37">
        <f>IF(VLOOKUP(CONCATENATE($BG$6," ",BO$9),'-RÅDATA_KVARTAL-'!$A$5:$DS$385,66,FALSE)&gt;0,VLOOKUP(CONCATENATE($BG$6," ",BO$9),'-RÅDATA_KVARTAL-'!$A$5:$DS$385,66,FALSE),"")</f>
        <v>30153</v>
      </c>
      <c r="BP60" s="37"/>
      <c r="BQ60" s="37">
        <f>IF(VLOOKUP(CONCATENATE($BG$6," ",BQ$9),'-RÅDATA_KVARTAL-'!$A$5:$DS$385,66,FALSE)&gt;0,VLOOKUP(CONCATENATE($BG$6," ",BQ$9),'-RÅDATA_KVARTAL-'!$A$5:$DS$385,66,FALSE),"")</f>
        <v>30927</v>
      </c>
      <c r="BR60" s="37"/>
      <c r="BS60" s="37">
        <f>IF(VLOOKUP(CONCATENATE($BG$6," ",BS$9),'-RÅDATA_KVARTAL-'!$A$5:$DS$385,66,FALSE)&gt;0,VLOOKUP(CONCATENATE($BG$6," ",BS$9),'-RÅDATA_KVARTAL-'!$A$5:$DS$385,66,FALSE),"")</f>
        <v>28198</v>
      </c>
      <c r="BT60" s="37"/>
      <c r="BU60" s="37">
        <f>IF(VLOOKUP(CONCATENATE($BG$6," ",BU$9),'-RÅDATA_KVARTAL-'!$A$5:$DS$385,66,FALSE)&gt;0,VLOOKUP(CONCATENATE($BG$6," ",BU$9),'-RÅDATA_KVARTAL-'!$A$5:$DS$385,66,FALSE),"")</f>
        <v>29666</v>
      </c>
      <c r="BV60" s="37"/>
      <c r="BW60" s="37">
        <f>IF(VLOOKUP(CONCATENATE($BG$6," ",BW$9),'-RÅDATA_KVARTAL-'!$A$5:$DS$385,66,FALSE)&gt;0,VLOOKUP(CONCATENATE($BG$6," ",BW$9),'-RÅDATA_KVARTAL-'!$A$5:$DS$385,66,FALSE),"")</f>
        <v>32096</v>
      </c>
      <c r="BX60" s="37"/>
      <c r="BY60" s="37">
        <f>IF(VLOOKUP(CONCATENATE($BG$6," ",BY$9),'-RÅDATA_KVARTAL-'!$A$5:$DS$385,66,FALSE)&gt;0,VLOOKUP(CONCATENATE($BG$6," ",BY$9),'-RÅDATA_KVARTAL-'!$A$5:$DS$385,66,FALSE),"")</f>
        <v>32748</v>
      </c>
      <c r="BZ60" s="37"/>
      <c r="CA60" s="37">
        <f>IF(VLOOKUP(CONCATENATE($BG$6," ",CA$9),'-RÅDATA_KVARTAL-'!$A$5:$DS$385,66,FALSE)&gt;0,VLOOKUP(CONCATENATE($BG$6," ",CA$9),'-RÅDATA_KVARTAL-'!$A$5:$DS$385,66,FALSE),"")</f>
        <v>31452</v>
      </c>
      <c r="CB60" s="37"/>
      <c r="CC60" s="37">
        <f>IF(VLOOKUP(CONCATENATE($BG$6," ",CC$9),'-RÅDATA_KVARTAL-'!$A$5:$DS$385,66,FALSE)&gt;0,VLOOKUP(CONCATENATE($BG$6," ",CC$9),'-RÅDATA_KVARTAL-'!$A$5:$DS$385,66,FALSE),"")</f>
        <v>31154</v>
      </c>
      <c r="CD60" s="37"/>
      <c r="CE60" s="37">
        <f>IF(VLOOKUP(CONCATENATE($BG$6," ",CE$9),'-RÅDATA_KVARTAL-'!$A$5:$DS$385,66,FALSE)&gt;0,VLOOKUP(CONCATENATE($BG$6," ",CE$9),'-RÅDATA_KVARTAL-'!$A$5:$DS$385,66,FALSE),"")</f>
        <v>368746</v>
      </c>
      <c r="CF60" s="147"/>
      <c r="CG60" s="275"/>
      <c r="CH60" s="37">
        <f>IF(VLOOKUP(CONCATENATE($CH$6," ",CH$9),'-RÅDATA_KVARTAL-'!$A$5:$DS$385,66,FALSE)&gt;0,VLOOKUP(CONCATENATE($CH$6," ",CH$9),'-RÅDATA_KVARTAL-'!$A$5:$DS$385,66,FALSE),"")</f>
        <v>30393</v>
      </c>
      <c r="CI60" s="37"/>
      <c r="CJ60" s="37">
        <f>IF(VLOOKUP(CONCATENATE($CH$6," ",CJ$9),'-RÅDATA_KVARTAL-'!$A$5:$DS$385,66,FALSE)&gt;0,VLOOKUP(CONCATENATE($CH$6," ",CJ$9),'-RÅDATA_KVARTAL-'!$A$5:$DS$385,66,FALSE),"")</f>
        <v>31585</v>
      </c>
      <c r="CK60" s="37"/>
      <c r="CL60" s="37">
        <f>IF(VLOOKUP(CONCATENATE($CH$6," ",CL$9),'-RÅDATA_KVARTAL-'!$A$5:$DS$385,66,FALSE)&gt;0,VLOOKUP(CONCATENATE($CH$6," ",CL$9),'-RÅDATA_KVARTAL-'!$A$5:$DS$385,66,FALSE),"")</f>
        <v>33122</v>
      </c>
      <c r="CM60" s="37"/>
      <c r="CN60" s="37">
        <f>IF(VLOOKUP(CONCATENATE($CH$6," ",CN$9),'-RÅDATA_KVARTAL-'!$A$5:$DS$385,66,FALSE)&gt;0,VLOOKUP(CONCATENATE($CH$6," ",CN$9),'-RÅDATA_KVARTAL-'!$A$5:$DS$385,66,FALSE),"")</f>
        <v>32649</v>
      </c>
      <c r="CO60" s="37"/>
      <c r="CP60" s="37">
        <f>IF(VLOOKUP(CONCATENATE($CH$6," ",CP$9),'-RÅDATA_KVARTAL-'!$A$5:$DS$385,66,FALSE)&gt;0,VLOOKUP(CONCATENATE($CH$6," ",CP$9),'-RÅDATA_KVARTAL-'!$A$5:$DS$385,66,FALSE),"")</f>
        <v>32546</v>
      </c>
      <c r="CQ60" s="37"/>
      <c r="CR60" s="37">
        <f>IF(VLOOKUP(CONCATENATE($CH$6," ",CR$9),'-RÅDATA_KVARTAL-'!$A$5:$DS$385,66,FALSE)&gt;0,VLOOKUP(CONCATENATE($CH$6," ",CR$9),'-RÅDATA_KVARTAL-'!$A$5:$DS$385,66,FALSE),"")</f>
        <v>30975</v>
      </c>
      <c r="CS60" s="37"/>
      <c r="CT60" s="37">
        <f>IF(VLOOKUP(CONCATENATE($CH$6," ",CT$9),'-RÅDATA_KVARTAL-'!$A$5:$DS$385,66,FALSE)&gt;0,VLOOKUP(CONCATENATE($CH$6," ",CT$9),'-RÅDATA_KVARTAL-'!$A$5:$DS$385,66,FALSE),"")</f>
        <v>29041</v>
      </c>
      <c r="CU60" s="37"/>
      <c r="CV60" s="37">
        <f>IF(VLOOKUP(CONCATENATE($CH$6," ",CV$9),'-RÅDATA_KVARTAL-'!$A$5:$DS$385,66,FALSE)&gt;0,VLOOKUP(CONCATENATE($CH$6," ",CV$9),'-RÅDATA_KVARTAL-'!$A$5:$DS$385,66,FALSE),"")</f>
        <v>32081</v>
      </c>
      <c r="CW60" s="37"/>
      <c r="CX60" s="37">
        <f>IF(VLOOKUP(CONCATENATE($CH$6," ",CX$9),'-RÅDATA_KVARTAL-'!$A$5:$DS$385,66,FALSE)&gt;0,VLOOKUP(CONCATENATE($CH$6," ",CX$9),'-RÅDATA_KVARTAL-'!$A$5:$DS$385,66,FALSE),"")</f>
        <v>32574</v>
      </c>
      <c r="CY60" s="37"/>
      <c r="CZ60" s="37">
        <f>IF(VLOOKUP(CONCATENATE($CH$6," ",CZ$9),'-RÅDATA_KVARTAL-'!$A$5:$DS$385,66,FALSE)&gt;0,VLOOKUP(CONCATENATE($CH$6," ",CZ$9),'-RÅDATA_KVARTAL-'!$A$5:$DS$385,66,FALSE),"")</f>
        <v>31714</v>
      </c>
      <c r="DA60" s="37"/>
      <c r="DB60" s="37">
        <f>IF(VLOOKUP(CONCATENATE($CH$6," ",DB$9),'-RÅDATA_KVARTAL-'!$A$5:$DS$385,66,FALSE)&gt;0,VLOOKUP(CONCATENATE($CH$6," ",DB$9),'-RÅDATA_KVARTAL-'!$A$5:$DS$385,66,FALSE),"")</f>
        <v>30585</v>
      </c>
      <c r="DC60" s="37"/>
      <c r="DD60" s="37">
        <f>IF(VLOOKUP(CONCATENATE($CH$6," ",DD$9),'-RÅDATA_KVARTAL-'!$A$5:$DS$385,66,FALSE)&gt;0,VLOOKUP(CONCATENATE($CH$6," ",DD$9),'-RÅDATA_KVARTAL-'!$A$5:$DS$385,66,FALSE),"")</f>
        <v>32377</v>
      </c>
      <c r="DE60" s="37"/>
      <c r="DF60" s="37">
        <f>IF(VLOOKUP(CONCATENATE($CH$6," ",DF$9),'-RÅDATA_KVARTAL-'!$A$5:$DS$385,66,FALSE)&gt;0,VLOOKUP(CONCATENATE($CH$6," ",DF$9),'-RÅDATA_KVARTAL-'!$A$5:$DS$385,66,FALSE),"")</f>
        <v>379642</v>
      </c>
      <c r="DG60" s="147"/>
      <c r="DH60" s="275"/>
      <c r="DI60" s="37">
        <f>IF(VLOOKUP(CONCATENATE($DI$6," ",DI$9),'-RÅDATA_KVARTAL-'!$A$5:$DS$385,66,FALSE)&gt;0,VLOOKUP(CONCATENATE($DI$6," ",DI$9),'-RÅDATA_KVARTAL-'!$A$5:$DS$385,66,FALSE),"")</f>
        <v>33564</v>
      </c>
      <c r="DJ60" s="37"/>
      <c r="DK60" s="37">
        <f>IF(VLOOKUP(CONCATENATE($DI$6," ",DK$9),'-RÅDATA_KVARTAL-'!$A$5:$DS$385,66,FALSE)&gt;0,VLOOKUP(CONCATENATE($DI$6," ",DK$9),'-RÅDATA_KVARTAL-'!$A$5:$DS$385,66,FALSE),"")</f>
        <v>32050</v>
      </c>
      <c r="DL60" s="37"/>
      <c r="DM60" s="37">
        <f>IF(VLOOKUP(CONCATENATE($DI$6," ",DM$9),'-RÅDATA_KVARTAL-'!$A$5:$DS$385,66,FALSE)&gt;0,VLOOKUP(CONCATENATE($DI$6," ",DM$9),'-RÅDATA_KVARTAL-'!$A$5:$DS$385,66,FALSE),"")</f>
        <v>35849</v>
      </c>
      <c r="DN60" s="37"/>
      <c r="DO60" s="37">
        <f>IF(VLOOKUP(CONCATENATE($DI$6," ",DO$9),'-RÅDATA_KVARTAL-'!$A$5:$DS$385,66,FALSE)&gt;0,VLOOKUP(CONCATENATE($DI$6," ",DO$9),'-RÅDATA_KVARTAL-'!$A$5:$DS$385,66,FALSE),"")</f>
        <v>31565</v>
      </c>
      <c r="DP60" s="37"/>
      <c r="DQ60" s="37">
        <f>IF(VLOOKUP(CONCATENATE($DI$6," ",DQ$9),'-RÅDATA_KVARTAL-'!$A$5:$DS$385,66,FALSE)&gt;0,VLOOKUP(CONCATENATE($DI$6," ",DQ$9),'-RÅDATA_KVARTAL-'!$A$5:$DS$385,66,FALSE),"")</f>
        <v>33337</v>
      </c>
      <c r="DR60" s="37"/>
      <c r="DS60" s="37">
        <f>IF(VLOOKUP(CONCATENATE($DI$6," ",DS$9),'-RÅDATA_KVARTAL-'!$A$5:$DS$385,66,FALSE)&gt;0,VLOOKUP(CONCATENATE($DI$6," ",DS$9),'-RÅDATA_KVARTAL-'!$A$5:$DS$385,66,FALSE),"")</f>
        <v>31613</v>
      </c>
      <c r="DT60" s="37"/>
      <c r="DU60" s="37" t="str">
        <f>IF(VLOOKUP(CONCATENATE($DI$6," ",DU$9),'-RÅDATA_KVARTAL-'!$A$5:$DS$385,66,FALSE)&gt;0,VLOOKUP(CONCATENATE($DI$6," ",DU$9),'-RÅDATA_KVARTAL-'!$A$5:$DS$385,66,FALSE),"")</f>
        <v/>
      </c>
      <c r="DV60" s="37"/>
      <c r="DW60" s="37" t="str">
        <f>IF(VLOOKUP(CONCATENATE($DI$6," ",DW$9),'-RÅDATA_KVARTAL-'!$A$5:$DS$385,66,FALSE)&gt;0,VLOOKUP(CONCATENATE($DI$6," ",DW$9),'-RÅDATA_KVARTAL-'!$A$5:$DS$385,66,FALSE),"")</f>
        <v/>
      </c>
      <c r="DX60" s="37"/>
      <c r="DY60" s="37" t="str">
        <f>IF(VLOOKUP(CONCATENATE($DI$6," ",DY$9),'-RÅDATA_KVARTAL-'!$A$5:$DS$385,66,FALSE)&gt;0,VLOOKUP(CONCATENATE($DI$6," ",DY$9),'-RÅDATA_KVARTAL-'!$A$5:$DS$385,66,FALSE),"")</f>
        <v/>
      </c>
      <c r="DZ60" s="37"/>
      <c r="EA60" s="37" t="str">
        <f>IF(VLOOKUP(CONCATENATE($DI$6," ",EA$9),'-RÅDATA_KVARTAL-'!$A$5:$DS$385,66,FALSE)&gt;0,VLOOKUP(CONCATENATE($DI$6," ",EA$9),'-RÅDATA_KVARTAL-'!$A$5:$DS$385,66,FALSE),"")</f>
        <v/>
      </c>
      <c r="EB60" s="37"/>
      <c r="EC60" s="37" t="str">
        <f>IF(VLOOKUP(CONCATENATE($DI$6," ",EC$9),'-RÅDATA_KVARTAL-'!$A$5:$DS$385,66,FALSE)&gt;0,VLOOKUP(CONCATENATE($DI$6," ",EC$9),'-RÅDATA_KVARTAL-'!$A$5:$DS$385,66,FALSE),"")</f>
        <v/>
      </c>
      <c r="ED60" s="37"/>
      <c r="EE60" s="37" t="str">
        <f>IF(VLOOKUP(CONCATENATE($DI$6," ",EE$9),'-RÅDATA_KVARTAL-'!$A$5:$DS$385,66,FALSE)&gt;0,VLOOKUP(CONCATENATE($DI$6," ",EE$9),'-RÅDATA_KVARTAL-'!$A$5:$DS$385,66,FALSE),"")</f>
        <v/>
      </c>
      <c r="EF60" s="37"/>
      <c r="EG60" s="37">
        <f>IF(VLOOKUP(CONCATENATE($DI$6," ",EG$9),'-RÅDATA_KVARTAL-'!$A$5:$DS$385,66,FALSE)&gt;0,VLOOKUP(CONCATENATE($DI$6," ",EG$9),'-RÅDATA_KVARTAL-'!$A$5:$DS$385,66,FALSE),"")</f>
        <v>197978</v>
      </c>
      <c r="EH60" s="147"/>
      <c r="EI60" s="275"/>
      <c r="EJ60" s="37" t="str">
        <f>IF(VLOOKUP(CONCATENATE($EJ$6," ",EJ$9),'-RÅDATA_KVARTAL-'!$A$5:$DS$385,66,FALSE)&gt;0,VLOOKUP(CONCATENATE($EJ$6," ",EJ$9),'-RÅDATA_KVARTAL-'!$A$5:$DS$385,66,FALSE),"")</f>
        <v/>
      </c>
      <c r="EK60" s="37"/>
      <c r="EL60" s="37" t="str">
        <f>IF(VLOOKUP(CONCATENATE($EJ$6," ",EL$9),'-RÅDATA_KVARTAL-'!$A$5:$DS$385,66,FALSE)&gt;0,VLOOKUP(CONCATENATE($EJ$6," ",EL$9),'-RÅDATA_KVARTAL-'!$A$5:$DS$385,66,FALSE),"")</f>
        <v/>
      </c>
      <c r="EM60" s="37"/>
      <c r="EN60" s="37" t="str">
        <f>IF(VLOOKUP(CONCATENATE($EJ$6," ",EN$9),'-RÅDATA_KVARTAL-'!$A$5:$DS$385,66,FALSE)&gt;0,VLOOKUP(CONCATENATE($EJ$6," ",EN$9),'-RÅDATA_KVARTAL-'!$A$5:$DS$385,66,FALSE),"")</f>
        <v/>
      </c>
      <c r="EO60" s="37"/>
      <c r="EP60" s="37" t="str">
        <f>IF(VLOOKUP(CONCATENATE($EJ$6," ",EP$9),'-RÅDATA_KVARTAL-'!$A$5:$DS$385,66,FALSE)&gt;0,VLOOKUP(CONCATENATE($EJ$6," ",EP$9),'-RÅDATA_KVARTAL-'!$A$5:$DS$385,66,FALSE),"")</f>
        <v/>
      </c>
      <c r="EQ60" s="37"/>
      <c r="ER60" s="37" t="str">
        <f>IF(VLOOKUP(CONCATENATE($EJ$6," ",ER$9),'-RÅDATA_KVARTAL-'!$A$5:$DS$385,66,FALSE)&gt;0,VLOOKUP(CONCATENATE($EJ$6," ",ER$9),'-RÅDATA_KVARTAL-'!$A$5:$DS$385,66,FALSE),"")</f>
        <v/>
      </c>
      <c r="ES60" s="37"/>
      <c r="ET60" s="37" t="str">
        <f>IF(VLOOKUP(CONCATENATE($EJ$6," ",ET$9),'-RÅDATA_KVARTAL-'!$A$5:$DS$385,66,FALSE)&gt;0,VLOOKUP(CONCATENATE($EJ$6," ",ET$9),'-RÅDATA_KVARTAL-'!$A$5:$DS$385,66,FALSE),"")</f>
        <v/>
      </c>
      <c r="EU60" s="37"/>
      <c r="EV60" s="37" t="str">
        <f>IF(VLOOKUP(CONCATENATE($EJ$6," ",EV$9),'-RÅDATA_KVARTAL-'!$A$5:$DS$385,66,FALSE)&gt;0,VLOOKUP(CONCATENATE($EJ$6," ",EV$9),'-RÅDATA_KVARTAL-'!$A$5:$DS$385,66,FALSE),"")</f>
        <v/>
      </c>
      <c r="EW60" s="37"/>
      <c r="EX60" s="37" t="str">
        <f>IF(VLOOKUP(CONCATENATE($EJ$6," ",EX$9),'-RÅDATA_KVARTAL-'!$A$5:$DS$385,66,FALSE)&gt;0,VLOOKUP(CONCATENATE($EJ$6," ",EX$9),'-RÅDATA_KVARTAL-'!$A$5:$DS$385,66,FALSE),"")</f>
        <v/>
      </c>
      <c r="EY60" s="37"/>
      <c r="EZ60" s="37" t="str">
        <f>IF(VLOOKUP(CONCATENATE($EJ$6," ",EZ$9),'-RÅDATA_KVARTAL-'!$A$5:$DS$385,66,FALSE)&gt;0,VLOOKUP(CONCATENATE($EJ$6," ",EZ$9),'-RÅDATA_KVARTAL-'!$A$5:$DS$385,66,FALSE),"")</f>
        <v/>
      </c>
      <c r="FA60" s="37"/>
      <c r="FB60" s="37" t="str">
        <f>IF(VLOOKUP(CONCATENATE($EJ$6," ",FB$9),'-RÅDATA_KVARTAL-'!$A$5:$DS$385,66,FALSE)&gt;0,VLOOKUP(CONCATENATE($EJ$6," ",FB$9),'-RÅDATA_KVARTAL-'!$A$5:$DS$385,66,FALSE),"")</f>
        <v/>
      </c>
      <c r="FC60" s="37"/>
      <c r="FD60" s="37" t="str">
        <f>IF(VLOOKUP(CONCATENATE($EJ$6," ",FD$9),'-RÅDATA_KVARTAL-'!$A$5:$DS$385,66,FALSE)&gt;0,VLOOKUP(CONCATENATE($EJ$6," ",FD$9),'-RÅDATA_KVARTAL-'!$A$5:$DS$385,66,FALSE),"")</f>
        <v/>
      </c>
      <c r="FE60" s="37"/>
      <c r="FF60" s="37" t="str">
        <f>IF(VLOOKUP(CONCATENATE($EJ$6," ",FF$9),'-RÅDATA_KVARTAL-'!$A$5:$DS$385,66,FALSE)&gt;0,VLOOKUP(CONCATENATE($EJ$6," ",FF$9),'-RÅDATA_KVARTAL-'!$A$5:$DS$385,66,FALSE),"")</f>
        <v/>
      </c>
      <c r="FG60" s="37"/>
      <c r="FH60" s="37" t="str">
        <f>IF(VLOOKUP(CONCATENATE($EJ$6," ",FH$9),'-RÅDATA_KVARTAL-'!$A$5:$DS$385,66,FALSE)&gt;0,VLOOKUP(CONCATENATE($EJ$6," ",FH$9),'-RÅDATA_KVARTAL-'!$A$5:$DS$385,66,FALSE),"")</f>
        <v/>
      </c>
      <c r="FI60" s="147"/>
      <c r="FJ60" s="275"/>
      <c r="FK60" s="37" t="str">
        <f>IF(VLOOKUP(CONCATENATE($FK$6," ",FK$9),'-RÅDATA_KVARTAL-'!$A$5:$DS$385,66,FALSE)&gt;0,VLOOKUP(CONCATENATE($FK$6," ",FK$9),'-RÅDATA_KVARTAL-'!$A$5:$DS$385,66,FALSE),"")</f>
        <v/>
      </c>
      <c r="FL60" s="37"/>
      <c r="FM60" s="37" t="str">
        <f>IF(VLOOKUP(CONCATENATE($FK$6," ",FM$9),'-RÅDATA_KVARTAL-'!$A$5:$DS$385,66,FALSE)&gt;0,VLOOKUP(CONCATENATE($FK$6," ",FM$9),'-RÅDATA_KVARTAL-'!$A$5:$DS$385,66,FALSE),"")</f>
        <v/>
      </c>
      <c r="FN60" s="37"/>
      <c r="FO60" s="37" t="str">
        <f>IF(VLOOKUP(CONCATENATE($FK$6," ",FO$9),'-RÅDATA_KVARTAL-'!$A$5:$DS$385,66,FALSE)&gt;0,VLOOKUP(CONCATENATE($FK$6," ",FO$9),'-RÅDATA_KVARTAL-'!$A$5:$DS$385,66,FALSE),"")</f>
        <v/>
      </c>
      <c r="FP60" s="37"/>
      <c r="FQ60" s="37" t="str">
        <f>IF(VLOOKUP(CONCATENATE($FK$6," ",FQ$9),'-RÅDATA_KVARTAL-'!$A$5:$DS$385,66,FALSE)&gt;0,VLOOKUP(CONCATENATE($FK$6," ",FQ$9),'-RÅDATA_KVARTAL-'!$A$5:$DS$385,66,FALSE),"")</f>
        <v/>
      </c>
      <c r="FR60" s="37"/>
      <c r="FS60" s="37" t="str">
        <f>IF(VLOOKUP(CONCATENATE($FK$6," ",FS$9),'-RÅDATA_KVARTAL-'!$A$5:$DS$385,66,FALSE)&gt;0,VLOOKUP(CONCATENATE($FK$6," ",FS$9),'-RÅDATA_KVARTAL-'!$A$5:$DS$385,66,FALSE),"")</f>
        <v/>
      </c>
      <c r="FT60" s="37"/>
      <c r="FU60" s="37" t="str">
        <f>IF(VLOOKUP(CONCATENATE($FK$6," ",FU$9),'-RÅDATA_KVARTAL-'!$A$5:$DS$385,66,FALSE)&gt;0,VLOOKUP(CONCATENATE($FK$6," ",FU$9),'-RÅDATA_KVARTAL-'!$A$5:$DS$385,66,FALSE),"")</f>
        <v/>
      </c>
      <c r="FV60" s="37"/>
      <c r="FW60" s="37" t="str">
        <f>IF(VLOOKUP(CONCATENATE($FK$6," ",FW$9),'-RÅDATA_KVARTAL-'!$A$5:$DS$385,66,FALSE)&gt;0,VLOOKUP(CONCATENATE($FK$6," ",FW$9),'-RÅDATA_KVARTAL-'!$A$5:$DS$385,66,FALSE),"")</f>
        <v/>
      </c>
      <c r="FX60" s="37"/>
      <c r="FY60" s="37" t="str">
        <f>IF(VLOOKUP(CONCATENATE($FK$6," ",FY$9),'-RÅDATA_KVARTAL-'!$A$5:$DS$385,66,FALSE)&gt;0,VLOOKUP(CONCATENATE($FK$6," ",FY$9),'-RÅDATA_KVARTAL-'!$A$5:$DS$385,66,FALSE),"")</f>
        <v/>
      </c>
      <c r="FZ60" s="37"/>
      <c r="GA60" s="37" t="str">
        <f>IF(VLOOKUP(CONCATENATE($FK$6," ",GA$9),'-RÅDATA_KVARTAL-'!$A$5:$DS$385,66,FALSE)&gt;0,VLOOKUP(CONCATENATE($FK$6," ",GA$9),'-RÅDATA_KVARTAL-'!$A$5:$DS$385,66,FALSE),"")</f>
        <v/>
      </c>
      <c r="GB60" s="37"/>
      <c r="GC60" s="37" t="str">
        <f>IF(VLOOKUP(CONCATENATE($FK$6," ",GC$9),'-RÅDATA_KVARTAL-'!$A$5:$DS$385,66,FALSE)&gt;0,VLOOKUP(CONCATENATE($FK$6," ",GC$9),'-RÅDATA_KVARTAL-'!$A$5:$DS$385,66,FALSE),"")</f>
        <v/>
      </c>
      <c r="GD60" s="37"/>
      <c r="GE60" s="37" t="str">
        <f>IF(VLOOKUP(CONCATENATE($FK$6," ",GE$9),'-RÅDATA_KVARTAL-'!$A$5:$DS$385,66,FALSE)&gt;0,VLOOKUP(CONCATENATE($FK$6," ",GE$9),'-RÅDATA_KVARTAL-'!$A$5:$DS$385,66,FALSE),"")</f>
        <v/>
      </c>
      <c r="GF60" s="37"/>
      <c r="GG60" s="37" t="str">
        <f>IF(VLOOKUP(CONCATENATE($FK$6," ",GG$9),'-RÅDATA_KVARTAL-'!$A$5:$DS$385,66,FALSE)&gt;0,VLOOKUP(CONCATENATE($FK$6," ",GG$9),'-RÅDATA_KVARTAL-'!$A$5:$DS$385,66,FALSE),"")</f>
        <v/>
      </c>
      <c r="GH60" s="37"/>
      <c r="GI60" s="37" t="str">
        <f>IF(VLOOKUP(CONCATENATE($FK$6," ",GI$9),'-RÅDATA_KVARTAL-'!$A$5:$DS$385,66,FALSE)&gt;0,VLOOKUP(CONCATENATE($FK$6," ",GI$9),'-RÅDATA_KVARTAL-'!$A$5:$DS$385,66,FALSE),"")</f>
        <v/>
      </c>
      <c r="GJ60" s="147"/>
      <c r="GK60" s="275"/>
      <c r="GL60" s="37" t="str">
        <f>IF(VLOOKUP(CONCATENATE($GL$6," ",GL$9),'-RÅDATA_KVARTAL-'!$A$5:$DS$385,66,FALSE)&gt;0,VLOOKUP(CONCATENATE($GL$6," ",GL$9),'-RÅDATA_KVARTAL-'!$A$5:$DS$385,66,FALSE),"")</f>
        <v/>
      </c>
      <c r="GM60" s="37"/>
      <c r="GN60" s="37" t="str">
        <f>IF(VLOOKUP(CONCATENATE($GL$6," ",GN$9),'-RÅDATA_KVARTAL-'!$A$5:$DS$385,66,FALSE)&gt;0,VLOOKUP(CONCATENATE($GL$6," ",GN$9),'-RÅDATA_KVARTAL-'!$A$5:$DS$385,66,FALSE),"")</f>
        <v/>
      </c>
      <c r="GO60" s="37"/>
      <c r="GP60" s="37" t="str">
        <f>IF(VLOOKUP(CONCATENATE($GL$6," ",GP$9),'-RÅDATA_KVARTAL-'!$A$5:$DS$385,66,FALSE)&gt;0,VLOOKUP(CONCATENATE($GL$6," ",GP$9),'-RÅDATA_KVARTAL-'!$A$5:$DS$385,66,FALSE),"")</f>
        <v/>
      </c>
      <c r="GQ60" s="37"/>
      <c r="GR60" s="37" t="str">
        <f>IF(VLOOKUP(CONCATENATE($GL$6," ",GR$9),'-RÅDATA_KVARTAL-'!$A$5:$DS$385,66,FALSE)&gt;0,VLOOKUP(CONCATENATE($GL$6," ",GR$9),'-RÅDATA_KVARTAL-'!$A$5:$DS$385,66,FALSE),"")</f>
        <v/>
      </c>
      <c r="GS60" s="37"/>
      <c r="GT60" s="37" t="str">
        <f>IF(VLOOKUP(CONCATENATE($GL$6," ",GT$9),'-RÅDATA_KVARTAL-'!$A$5:$DS$385,66,FALSE)&gt;0,VLOOKUP(CONCATENATE($GL$6," ",GT$9),'-RÅDATA_KVARTAL-'!$A$5:$DS$385,66,FALSE),"")</f>
        <v/>
      </c>
      <c r="GU60" s="37"/>
      <c r="GV60" s="37" t="str">
        <f>IF(VLOOKUP(CONCATENATE($GL$6," ",GV$9),'-RÅDATA_KVARTAL-'!$A$5:$DS$385,66,FALSE)&gt;0,VLOOKUP(CONCATENATE($GL$6," ",GV$9),'-RÅDATA_KVARTAL-'!$A$5:$DS$385,66,FALSE),"")</f>
        <v/>
      </c>
      <c r="GW60" s="37"/>
      <c r="GX60" s="37" t="str">
        <f>IF(VLOOKUP(CONCATENATE($GL$6," ",GX$9),'-RÅDATA_KVARTAL-'!$A$5:$DS$385,66,FALSE)&gt;0,VLOOKUP(CONCATENATE($GL$6," ",GX$9),'-RÅDATA_KVARTAL-'!$A$5:$DS$385,66,FALSE),"")</f>
        <v/>
      </c>
      <c r="GY60" s="37"/>
      <c r="GZ60" s="37" t="str">
        <f>IF(VLOOKUP(CONCATENATE($GL$6," ",GZ$9),'-RÅDATA_KVARTAL-'!$A$5:$DS$385,66,FALSE)&gt;0,VLOOKUP(CONCATENATE($GL$6," ",GZ$9),'-RÅDATA_KVARTAL-'!$A$5:$DS$385,66,FALSE),"")</f>
        <v/>
      </c>
      <c r="HA60" s="37"/>
      <c r="HB60" s="37" t="str">
        <f>IF(VLOOKUP(CONCATENATE($GL$6," ",HB$9),'-RÅDATA_KVARTAL-'!$A$5:$DS$385,66,FALSE)&gt;0,VLOOKUP(CONCATENATE($GL$6," ",HB$9),'-RÅDATA_KVARTAL-'!$A$5:$DS$385,66,FALSE),"")</f>
        <v/>
      </c>
      <c r="HC60" s="37"/>
      <c r="HD60" s="37" t="str">
        <f>IF(VLOOKUP(CONCATENATE($GL$6," ",HD$9),'-RÅDATA_KVARTAL-'!$A$5:$DS$385,66,FALSE)&gt;0,VLOOKUP(CONCATENATE($GL$6," ",HD$9),'-RÅDATA_KVARTAL-'!$A$5:$DS$385,66,FALSE),"")</f>
        <v/>
      </c>
      <c r="HE60" s="37"/>
      <c r="HF60" s="37" t="str">
        <f>IF(VLOOKUP(CONCATENATE($GL$6," ",HF$9),'-RÅDATA_KVARTAL-'!$A$5:$DS$385,66,FALSE)&gt;0,VLOOKUP(CONCATENATE($GL$6," ",HF$9),'-RÅDATA_KVARTAL-'!$A$5:$DS$385,66,FALSE),"")</f>
        <v/>
      </c>
      <c r="HG60" s="37"/>
      <c r="HH60" s="37" t="str">
        <f>IF(VLOOKUP(CONCATENATE($GL$6," ",HH$9),'-RÅDATA_KVARTAL-'!$A$5:$DS$385,66,FALSE)&gt;0,VLOOKUP(CONCATENATE($GL$6," ",HH$9),'-RÅDATA_KVARTAL-'!$A$5:$DS$385,66,FALSE),"")</f>
        <v/>
      </c>
      <c r="HI60" s="37"/>
      <c r="HJ60" s="37" t="str">
        <f>IF(VLOOKUP(CONCATENATE($GL$6," ",HJ$9),'-RÅDATA_KVARTAL-'!$A$5:$DS$385,66,FALSE)&gt;0,VLOOKUP(CONCATENATE($GL$6," ",HJ$9),'-RÅDATA_KVARTAL-'!$A$5:$DS$385,66,FALSE),"")</f>
        <v/>
      </c>
      <c r="HK60" s="147"/>
      <c r="HL60" s="148"/>
      <c r="HM60" s="103" t="s">
        <v>467</v>
      </c>
      <c r="HN60" s="15"/>
    </row>
    <row r="61" spans="2:222" ht="10.5" customHeight="1" x14ac:dyDescent="0.2">
      <c r="B61" s="248">
        <v>9</v>
      </c>
      <c r="C61" s="195"/>
      <c r="D61" s="92" t="s">
        <v>74</v>
      </c>
      <c r="E61" s="156">
        <f>IF(VLOOKUP(CONCATENATE($E$6," ",E$9),'-RÅDATA_KVARTAL-'!$A$5:$DS$385,70,FALSE)&gt;0,VLOOKUP(CONCATENATE($E$6," ",E$9),'-RÅDATA_KVARTAL-'!$A$5:$DS$385,70,FALSE),"")</f>
        <v>91.774062652166862</v>
      </c>
      <c r="F61" s="156"/>
      <c r="G61" s="156">
        <f>IF(VLOOKUP(CONCATENATE($E$6," ",G$9),'-RÅDATA_KVARTAL-'!$A$5:$DS$385,70,FALSE)&gt;0,VLOOKUP(CONCATENATE($E$6," ",G$9),'-RÅDATA_KVARTAL-'!$A$5:$DS$385,70,FALSE),"")</f>
        <v>92.753467369100093</v>
      </c>
      <c r="H61" s="156"/>
      <c r="I61" s="156">
        <f>IF(VLOOKUP(CONCATENATE($E$6," ",I$9),'-RÅDATA_KVARTAL-'!$A$5:$DS$385,70,FALSE)&gt;0,VLOOKUP(CONCATENATE($E$6," ",I$9),'-RÅDATA_KVARTAL-'!$A$5:$DS$385,70,FALSE),"")</f>
        <v>92.950814145568543</v>
      </c>
      <c r="J61" s="156"/>
      <c r="K61" s="156">
        <f>IF(VLOOKUP(CONCATENATE($E$6," ",K$9),'-RÅDATA_KVARTAL-'!$A$5:$DS$385,70,FALSE)&gt;0,VLOOKUP(CONCATENATE($E$6," ",K$9),'-RÅDATA_KVARTAL-'!$A$5:$DS$385,70,FALSE),"")</f>
        <v>92.502871815663227</v>
      </c>
      <c r="L61" s="156"/>
      <c r="M61" s="156">
        <f>IF(VLOOKUP(CONCATENATE($E$6," ",M$9),'-RÅDATA_KVARTAL-'!$A$5:$DS$385,70,FALSE)&gt;0,VLOOKUP(CONCATENATE($E$6," ",M$9),'-RÅDATA_KVARTAL-'!$A$5:$DS$385,70,FALSE),"")</f>
        <v>91.434183367734207</v>
      </c>
      <c r="N61" s="156"/>
      <c r="O61" s="156">
        <f>IF(VLOOKUP(CONCATENATE($E$6," ",O$9),'-RÅDATA_KVARTAL-'!$A$5:$DS$385,70,FALSE)&gt;0,VLOOKUP(CONCATENATE($E$6," ",O$9),'-RÅDATA_KVARTAL-'!$A$5:$DS$385,70,FALSE),"")</f>
        <v>92.495158756257084</v>
      </c>
      <c r="P61" s="156"/>
      <c r="Q61" s="156">
        <f>IF(VLOOKUP(CONCATENATE($E$6," ",Q$9),'-RÅDATA_KVARTAL-'!$A$5:$DS$385,70,FALSE)&gt;0,VLOOKUP(CONCATENATE($E$6," ",Q$9),'-RÅDATA_KVARTAL-'!$A$5:$DS$385,70,FALSE),"")</f>
        <v>92.543379709238707</v>
      </c>
      <c r="R61" s="156"/>
      <c r="S61" s="156">
        <f>IF(VLOOKUP(CONCATENATE($E$6," ",S$9),'-RÅDATA_KVARTAL-'!$A$5:$DS$385,70,FALSE)&gt;0,VLOOKUP(CONCATENATE($E$6," ",S$9),'-RÅDATA_KVARTAL-'!$A$5:$DS$385,70,FALSE),"")</f>
        <v>93.821502412129561</v>
      </c>
      <c r="T61" s="156"/>
      <c r="U61" s="156">
        <f>IF(VLOOKUP(CONCATENATE($E$6," ",U$9),'-RÅDATA_KVARTAL-'!$A$5:$DS$385,70,FALSE)&gt;0,VLOOKUP(CONCATENATE($E$6," ",U$9),'-RÅDATA_KVARTAL-'!$A$5:$DS$385,70,FALSE),"")</f>
        <v>93.340449709032058</v>
      </c>
      <c r="V61" s="156"/>
      <c r="W61" s="156">
        <f>IF(VLOOKUP(CONCATENATE($E$6," ",W$9),'-RÅDATA_KVARTAL-'!$A$5:$DS$385,70,FALSE)&gt;0,VLOOKUP(CONCATENATE($E$6," ",W$9),'-RÅDATA_KVARTAL-'!$A$5:$DS$385,70,FALSE),"")</f>
        <v>91.600705015221919</v>
      </c>
      <c r="X61" s="156"/>
      <c r="Y61" s="156">
        <f>IF(VLOOKUP(CONCATENATE($E$6," ",Y$9),'-RÅDATA_KVARTAL-'!$A$5:$DS$385,70,FALSE)&gt;0,VLOOKUP(CONCATENATE($E$6," ",Y$9),'-RÅDATA_KVARTAL-'!$A$5:$DS$385,70,FALSE),"")</f>
        <v>92.995453780097662</v>
      </c>
      <c r="Z61" s="156"/>
      <c r="AA61" s="156">
        <f>IF(VLOOKUP(CONCATENATE($E$6," ",AA$9),'-RÅDATA_KVARTAL-'!$A$5:$DS$385,70,FALSE)&gt;0,VLOOKUP(CONCATENATE($E$6," ",AA$9),'-RÅDATA_KVARTAL-'!$A$5:$DS$385,70,FALSE),"")</f>
        <v>92.409712303611514</v>
      </c>
      <c r="AB61" s="156"/>
      <c r="AC61" s="156">
        <f>IF(VLOOKUP(CONCATENATE($E$6," ",AC$9),'-RÅDATA_KVARTAL-'!$A$5:$DS$385,70,FALSE)&gt;0,VLOOKUP(CONCATENATE($E$6," ",AC$9),'-RÅDATA_KVARTAL-'!$A$5:$DS$385,70,FALSE),"")</f>
        <v>92.539740246356601</v>
      </c>
      <c r="AD61" s="118"/>
      <c r="AE61" s="106"/>
      <c r="AF61" s="156">
        <f>IF(VLOOKUP(CONCATENATE($AF$6," ",AF$9),'-RÅDATA_KVARTAL-'!$A$5:$DS$385,70,FALSE)&gt;0,VLOOKUP(CONCATENATE($AF$6," ",AF$9),'-RÅDATA_KVARTAL-'!$A$5:$DS$385,70,FALSE),"")</f>
        <v>92.078791700447411</v>
      </c>
      <c r="AG61" s="156"/>
      <c r="AH61" s="156">
        <f>IF(VLOOKUP(CONCATENATE($AF$6," ",AH$9),'-RÅDATA_KVARTAL-'!$A$5:$DS$385,70,FALSE)&gt;0,VLOOKUP(CONCATENATE($AF$6," ",AH$9),'-RÅDATA_KVARTAL-'!$A$5:$DS$385,70,FALSE),"")</f>
        <v>94.210302256279263</v>
      </c>
      <c r="AI61" s="156"/>
      <c r="AJ61" s="156">
        <f>IF(VLOOKUP(CONCATENATE($AF$6," ",AJ$9),'-RÅDATA_KVARTAL-'!$A$5:$DS$385,70,FALSE)&gt;0,VLOOKUP(CONCATENATE($AF$6," ",AJ$9),'-RÅDATA_KVARTAL-'!$A$5:$DS$385,70,FALSE),"")</f>
        <v>95.043969659424008</v>
      </c>
      <c r="AK61" s="156"/>
      <c r="AL61" s="156">
        <f>IF(VLOOKUP(CONCATENATE($AF$6," ",AL$9),'-RÅDATA_KVARTAL-'!$A$5:$DS$385,70,FALSE)&gt;0,VLOOKUP(CONCATENATE($AF$6," ",AL$9),'-RÅDATA_KVARTAL-'!$A$5:$DS$385,70,FALSE),"")</f>
        <v>94.43526345897159</v>
      </c>
      <c r="AM61" s="156"/>
      <c r="AN61" s="156">
        <f>IF(VLOOKUP(CONCATENATE($AF$6," ",AN$9),'-RÅDATA_KVARTAL-'!$A$5:$DS$385,70,FALSE)&gt;0,VLOOKUP(CONCATENATE($AF$6," ",AN$9),'-RÅDATA_KVARTAL-'!$A$5:$DS$385,70,FALSE),"")</f>
        <v>93.102476596011144</v>
      </c>
      <c r="AO61" s="156"/>
      <c r="AP61" s="156">
        <f>IF(VLOOKUP(CONCATENATE($AF$6," ",AP$9),'-RÅDATA_KVARTAL-'!$A$5:$DS$385,70,FALSE)&gt;0,VLOOKUP(CONCATENATE($AF$6," ",AP$9),'-RÅDATA_KVARTAL-'!$A$5:$DS$385,70,FALSE),"")</f>
        <v>87.153447750583936</v>
      </c>
      <c r="AQ61" s="156"/>
      <c r="AR61" s="156">
        <f>IF(VLOOKUP(CONCATENATE($AF$6," ",AR$9),'-RÅDATA_KVARTAL-'!$A$5:$DS$385,70,FALSE)&gt;0,VLOOKUP(CONCATENATE($AF$6," ",AR$9),'-RÅDATA_KVARTAL-'!$A$5:$DS$385,70,FALSE),"")</f>
        <v>89.991211109158016</v>
      </c>
      <c r="AS61" s="156"/>
      <c r="AT61" s="156">
        <f>IF(VLOOKUP(CONCATENATE($AF$6," ",AT$9),'-RÅDATA_KVARTAL-'!$A$5:$DS$385,70,FALSE)&gt;0,VLOOKUP(CONCATENATE($AF$6," ",AT$9),'-RÅDATA_KVARTAL-'!$A$5:$DS$385,70,FALSE),"")</f>
        <v>90.763220765803581</v>
      </c>
      <c r="AU61" s="156"/>
      <c r="AV61" s="156">
        <f>IF(VLOOKUP(CONCATENATE($AF$6," ",AV$9),'-RÅDATA_KVARTAL-'!$A$5:$DS$385,70,FALSE)&gt;0,VLOOKUP(CONCATENATE($AF$6," ",AV$9),'-RÅDATA_KVARTAL-'!$A$5:$DS$385,70,FALSE),"")</f>
        <v>93.516865829677812</v>
      </c>
      <c r="AW61" s="156"/>
      <c r="AX61" s="156">
        <f>IF(VLOOKUP(CONCATENATE($AF$6," ",AX$9),'-RÅDATA_KVARTAL-'!$A$5:$DS$385,70,FALSE)&gt;0,VLOOKUP(CONCATENATE($AF$6," ",AX$9),'-RÅDATA_KVARTAL-'!$A$5:$DS$385,70,FALSE),"")</f>
        <v>94.448340345956055</v>
      </c>
      <c r="AY61" s="156"/>
      <c r="AZ61" s="156">
        <f>IF(VLOOKUP(CONCATENATE($AF$6," ",AZ$9),'-RÅDATA_KVARTAL-'!$A$5:$DS$385,70,FALSE)&gt;0,VLOOKUP(CONCATENATE($AF$6," ",AZ$9),'-RÅDATA_KVARTAL-'!$A$5:$DS$385,70,FALSE),"")</f>
        <v>94.498716262759103</v>
      </c>
      <c r="BA61" s="156"/>
      <c r="BB61" s="156">
        <f>IF(VLOOKUP(CONCATENATE($AF$6," ",BB$9),'-RÅDATA_KVARTAL-'!$A$5:$DS$385,70,FALSE)&gt;0,VLOOKUP(CONCATENATE($AF$6," ",BB$9),'-RÅDATA_KVARTAL-'!$A$5:$DS$385,70,FALSE),"")</f>
        <v>94.785121889922081</v>
      </c>
      <c r="BC61" s="156"/>
      <c r="BD61" s="156">
        <f>IF(VLOOKUP(CONCATENATE($AF$6," ",BD$9),'-RÅDATA_KVARTAL-'!$A$5:$DS$385,70,FALSE)&gt;0,VLOOKUP(CONCATENATE($AF$6," ",BD$9),'-RÅDATA_KVARTAL-'!$A$5:$DS$385,70,FALSE),"")</f>
        <v>92.910909831863179</v>
      </c>
      <c r="BE61" s="118"/>
      <c r="BF61" s="106"/>
      <c r="BG61" s="156">
        <f>IF(VLOOKUP(CONCATENATE($BG$6," ",BG$9),'-RÅDATA_KVARTAL-'!$A$5:$DS$385,70,FALSE)&gt;0,VLOOKUP(CONCATENATE($BG$6," ",BG$9),'-RÅDATA_KVARTAL-'!$A$5:$DS$385,70,FALSE),"")</f>
        <v>93.034720541979183</v>
      </c>
      <c r="BH61" s="156"/>
      <c r="BI61" s="156">
        <f>IF(VLOOKUP(CONCATENATE($BG$6," ",BI$9),'-RÅDATA_KVARTAL-'!$A$5:$DS$385,70,FALSE)&gt;0,VLOOKUP(CONCATENATE($BG$6," ",BI$9),'-RÅDATA_KVARTAL-'!$A$5:$DS$385,70,FALSE),"")</f>
        <v>92.703326283407037</v>
      </c>
      <c r="BJ61" s="156"/>
      <c r="BK61" s="156">
        <f>IF(VLOOKUP(CONCATENATE($BG$6," ",BK$9),'-RÅDATA_KVARTAL-'!$A$5:$DS$385,70,FALSE)&gt;0,VLOOKUP(CONCATENATE($BG$6," ",BK$9),'-RÅDATA_KVARTAL-'!$A$5:$DS$385,70,FALSE),"")</f>
        <v>95.323365785813635</v>
      </c>
      <c r="BL61" s="156"/>
      <c r="BM61" s="156">
        <f>IF(VLOOKUP(CONCATENATE($BG$6," ",BM$9),'-RÅDATA_KVARTAL-'!$A$5:$DS$385,70,FALSE)&gt;0,VLOOKUP(CONCATENATE($BG$6," ",BM$9),'-RÅDATA_KVARTAL-'!$A$5:$DS$385,70,FALSE),"")</f>
        <v>93.421217827997495</v>
      </c>
      <c r="BN61" s="156"/>
      <c r="BO61" s="156">
        <f>IF(VLOOKUP(CONCATENATE($BG$6," ",BO$9),'-RÅDATA_KVARTAL-'!$A$5:$DS$385,70,FALSE)&gt;0,VLOOKUP(CONCATENATE($BG$6," ",BO$9),'-RÅDATA_KVARTAL-'!$A$5:$DS$385,70,FALSE),"")</f>
        <v>94.142808080177346</v>
      </c>
      <c r="BP61" s="156"/>
      <c r="BQ61" s="156">
        <f>IF(VLOOKUP(CONCATENATE($BG$6," ",BQ$9),'-RÅDATA_KVARTAL-'!$A$5:$DS$385,70,FALSE)&gt;0,VLOOKUP(CONCATENATE($BG$6," ",BQ$9),'-RÅDATA_KVARTAL-'!$A$5:$DS$385,70,FALSE),"")</f>
        <v>93.10874277456648</v>
      </c>
      <c r="BR61" s="156"/>
      <c r="BS61" s="156">
        <f>IF(VLOOKUP(CONCATENATE($BG$6," ",BS$9),'-RÅDATA_KVARTAL-'!$A$5:$DS$385,70,FALSE)&gt;0,VLOOKUP(CONCATENATE($BG$6," ",BS$9),'-RÅDATA_KVARTAL-'!$A$5:$DS$385,70,FALSE),"")</f>
        <v>93.401788671745607</v>
      </c>
      <c r="BT61" s="156"/>
      <c r="BU61" s="156">
        <f>IF(VLOOKUP(CONCATENATE($BG$6," ",BU$9),'-RÅDATA_KVARTAL-'!$A$5:$DS$385,70,FALSE)&gt;0,VLOOKUP(CONCATENATE($BG$6," ",BU$9),'-RÅDATA_KVARTAL-'!$A$5:$DS$385,70,FALSE),"")</f>
        <v>93.40386007997229</v>
      </c>
      <c r="BV61" s="156"/>
      <c r="BW61" s="156">
        <f>IF(VLOOKUP(CONCATENATE($BG$6," ",BW$9),'-RÅDATA_KVARTAL-'!$A$5:$DS$385,70,FALSE)&gt;0,VLOOKUP(CONCATENATE($BG$6," ",BW$9),'-RÅDATA_KVARTAL-'!$A$5:$DS$385,70,FALSE),"")</f>
        <v>94.145254018538068</v>
      </c>
      <c r="BX61" s="156"/>
      <c r="BY61" s="156">
        <f>IF(VLOOKUP(CONCATENATE($BG$6," ",BY$9),'-RÅDATA_KVARTAL-'!$A$5:$DS$385,70,FALSE)&gt;0,VLOOKUP(CONCATENATE($BG$6," ",BY$9),'-RÅDATA_KVARTAL-'!$A$5:$DS$385,70,FALSE),"")</f>
        <v>93.150529070428945</v>
      </c>
      <c r="BZ61" s="156"/>
      <c r="CA61" s="156">
        <f>IF(VLOOKUP(CONCATENATE($BG$6," ",CA$9),'-RÅDATA_KVARTAL-'!$A$5:$DS$385,70,FALSE)&gt;0,VLOOKUP(CONCATENATE($BG$6," ",CA$9),'-RÅDATA_KVARTAL-'!$A$5:$DS$385,70,FALSE),"")</f>
        <v>92.713123452423062</v>
      </c>
      <c r="CB61" s="156"/>
      <c r="CC61" s="156">
        <f>IF(VLOOKUP(CONCATENATE($BG$6," ",CC$9),'-RÅDATA_KVARTAL-'!$A$5:$DS$385,70,FALSE)&gt;0,VLOOKUP(CONCATENATE($BG$6," ",CC$9),'-RÅDATA_KVARTAL-'!$A$5:$DS$385,70,FALSE),"")</f>
        <v>91.186887165227574</v>
      </c>
      <c r="CD61" s="156"/>
      <c r="CE61" s="156">
        <f>IF(VLOOKUP(CONCATENATE($BG$6," ",CE$9),'-RÅDATA_KVARTAL-'!$A$5:$DS$385,70,FALSE)&gt;0,VLOOKUP(CONCATENATE($BG$6," ",CE$9),'-RÅDATA_KVARTAL-'!$A$5:$DS$385,70,FALSE),"")</f>
        <v>93.312076927943323</v>
      </c>
      <c r="CF61" s="118"/>
      <c r="CG61" s="106"/>
      <c r="CH61" s="156">
        <f>IF(VLOOKUP(CONCATENATE($CH$6," ",CH$9),'-RÅDATA_KVARTAL-'!$A$5:$DS$385,70,FALSE)&gt;0,VLOOKUP(CONCATENATE($CH$6," ",CH$9),'-RÅDATA_KVARTAL-'!$A$5:$DS$385,70,FALSE),"")</f>
        <v>89.304498574912586</v>
      </c>
      <c r="CI61" s="156"/>
      <c r="CJ61" s="156">
        <f>IF(VLOOKUP(CONCATENATE($CH$6," ",CJ$9),'-RÅDATA_KVARTAL-'!$A$5:$DS$385,70,FALSE)&gt;0,VLOOKUP(CONCATENATE($CH$6," ",CJ$9),'-RÅDATA_KVARTAL-'!$A$5:$DS$385,70,FALSE),"")</f>
        <v>93.654558932542614</v>
      </c>
      <c r="CK61" s="156"/>
      <c r="CL61" s="156">
        <f>IF(VLOOKUP(CONCATENATE($CH$6," ",CL$9),'-RÅDATA_KVARTAL-'!$A$5:$DS$385,70,FALSE)&gt;0,VLOOKUP(CONCATENATE($CH$6," ",CL$9),'-RÅDATA_KVARTAL-'!$A$5:$DS$385,70,FALSE),"")</f>
        <v>94.353919781221521</v>
      </c>
      <c r="CM61" s="156"/>
      <c r="CN61" s="156">
        <f>IF(VLOOKUP(CONCATENATE($CH$6," ",CN$9),'-RÅDATA_KVARTAL-'!$A$5:$DS$385,70,FALSE)&gt;0,VLOOKUP(CONCATENATE($CH$6," ",CN$9),'-RÅDATA_KVARTAL-'!$A$5:$DS$385,70,FALSE),"")</f>
        <v>94.868516635188143</v>
      </c>
      <c r="CO61" s="156"/>
      <c r="CP61" s="156">
        <f>IF(VLOOKUP(CONCATENATE($CH$6," ",CP$9),'-RÅDATA_KVARTAL-'!$A$5:$DS$385,70,FALSE)&gt;0,VLOOKUP(CONCATENATE($CH$6," ",CP$9),'-RÅDATA_KVARTAL-'!$A$5:$DS$385,70,FALSE),"")</f>
        <v>93.649469110580384</v>
      </c>
      <c r="CQ61" s="156"/>
      <c r="CR61" s="156">
        <f>IF(VLOOKUP(CONCATENATE($CH$6," ",CR$9),'-RÅDATA_KVARTAL-'!$A$5:$DS$385,70,FALSE)&gt;0,VLOOKUP(CONCATENATE($CH$6," ",CR$9),'-RÅDATA_KVARTAL-'!$A$5:$DS$385,70,FALSE),"")</f>
        <v>93.396653098145634</v>
      </c>
      <c r="CS61" s="156"/>
      <c r="CT61" s="156">
        <f>IF(VLOOKUP(CONCATENATE($CH$6," ",CT$9),'-RÅDATA_KVARTAL-'!$A$5:$DS$385,70,FALSE)&gt;0,VLOOKUP(CONCATENATE($CH$6," ",CT$9),'-RÅDATA_KVARTAL-'!$A$5:$DS$385,70,FALSE),"")</f>
        <v>94.041643729153847</v>
      </c>
      <c r="CU61" s="156"/>
      <c r="CV61" s="156">
        <f>IF(VLOOKUP(CONCATENATE($CH$6," ",CV$9),'-RÅDATA_KVARTAL-'!$A$5:$DS$385,70,FALSE)&gt;0,VLOOKUP(CONCATENATE($CH$6," ",CV$9),'-RÅDATA_KVARTAL-'!$A$5:$DS$385,70,FALSE),"")</f>
        <v>93.790381523169131</v>
      </c>
      <c r="CW61" s="156"/>
      <c r="CX61" s="156">
        <f>IF(VLOOKUP(CONCATENATE($CH$6," ",CX$9),'-RÅDATA_KVARTAL-'!$A$5:$DS$385,70,FALSE)&gt;0,VLOOKUP(CONCATENATE($CH$6," ",CX$9),'-RÅDATA_KVARTAL-'!$A$5:$DS$385,70,FALSE),"")</f>
        <v>92.658227848101276</v>
      </c>
      <c r="CY61" s="156"/>
      <c r="CZ61" s="156">
        <f>IF(VLOOKUP(CONCATENATE($CH$6," ",CZ$9),'-RÅDATA_KVARTAL-'!$A$5:$DS$385,70,FALSE)&gt;0,VLOOKUP(CONCATENATE($CH$6," ",CZ$9),'-RÅDATA_KVARTAL-'!$A$5:$DS$385,70,FALSE),"")</f>
        <v>90.806012884753045</v>
      </c>
      <c r="DA61" s="156"/>
      <c r="DB61" s="156">
        <f>IF(VLOOKUP(CONCATENATE($CH$6," ",DB$9),'-RÅDATA_KVARTAL-'!$A$5:$DS$385,70,FALSE)&gt;0,VLOOKUP(CONCATENATE($CH$6," ",DB$9),'-RÅDATA_KVARTAL-'!$A$5:$DS$385,70,FALSE),"")</f>
        <v>89.529301563140322</v>
      </c>
      <c r="DC61" s="156"/>
      <c r="DD61" s="156">
        <f>IF(VLOOKUP(CONCATENATE($CH$6," ",DD$9),'-RÅDATA_KVARTAL-'!$A$5:$DS$385,70,FALSE)&gt;0,VLOOKUP(CONCATENATE($CH$6," ",DD$9),'-RÅDATA_KVARTAL-'!$A$5:$DS$385,70,FALSE),"")</f>
        <v>94.173938336242003</v>
      </c>
      <c r="DE61" s="156"/>
      <c r="DF61" s="156">
        <f>IF(VLOOKUP(CONCATENATE($CH$6," ",DF$9),'-RÅDATA_KVARTAL-'!$A$5:$DS$385,70,FALSE)&gt;0,VLOOKUP(CONCATENATE($CH$6," ",DF$9),'-RÅDATA_KVARTAL-'!$A$5:$DS$385,70,FALSE),"")</f>
        <v>92.844024132862799</v>
      </c>
      <c r="DG61" s="118"/>
      <c r="DH61" s="106"/>
      <c r="DI61" s="156">
        <f>IF(VLOOKUP(CONCATENATE($DI$6," ",DI$9),'-RÅDATA_KVARTAL-'!$A$5:$DS$385,70,FALSE)&gt;0,VLOOKUP(CONCATENATE($DI$6," ",DI$9),'-RÅDATA_KVARTAL-'!$A$5:$DS$385,70,FALSE),"")</f>
        <v>92.890155813245514</v>
      </c>
      <c r="DJ61" s="156"/>
      <c r="DK61" s="156">
        <f>IF(VLOOKUP(CONCATENATE($DI$6," ",DK$9),'-RÅDATA_KVARTAL-'!$A$5:$DS$385,70,FALSE)&gt;0,VLOOKUP(CONCATENATE($DI$6," ",DK$9),'-RÅDATA_KVARTAL-'!$A$5:$DS$385,70,FALSE),"")</f>
        <v>94.523254785147614</v>
      </c>
      <c r="DL61" s="156"/>
      <c r="DM61" s="156">
        <f>IF(VLOOKUP(CONCATENATE($DI$6," ",DM$9),'-RÅDATA_KVARTAL-'!$A$5:$DS$385,70,FALSE)&gt;0,VLOOKUP(CONCATENATE($DI$6," ",DM$9),'-RÅDATA_KVARTAL-'!$A$5:$DS$385,70,FALSE),"")</f>
        <v>94.2923275204503</v>
      </c>
      <c r="DN61" s="156"/>
      <c r="DO61" s="156">
        <f>IF(VLOOKUP(CONCATENATE($DI$6," ",DO$9),'-RÅDATA_KVARTAL-'!$A$5:$DS$385,70,FALSE)&gt;0,VLOOKUP(CONCATENATE($DI$6," ",DO$9),'-RÅDATA_KVARTAL-'!$A$5:$DS$385,70,FALSE),"")</f>
        <v>93.500992327971801</v>
      </c>
      <c r="DP61" s="156"/>
      <c r="DQ61" s="156">
        <f>IF(VLOOKUP(CONCATENATE($DI$6," ",DQ$9),'-RÅDATA_KVARTAL-'!$A$5:$DS$385,70,FALSE)&gt;0,VLOOKUP(CONCATENATE($DI$6," ",DQ$9),'-RÅDATA_KVARTAL-'!$A$5:$DS$385,70,FALSE),"")</f>
        <v>90.977812951996285</v>
      </c>
      <c r="DR61" s="156"/>
      <c r="DS61" s="156">
        <f>IF(VLOOKUP(CONCATENATE($DI$6," ",DS$9),'-RÅDATA_KVARTAL-'!$A$5:$DS$385,70,FALSE)&gt;0,VLOOKUP(CONCATENATE($DI$6," ",DS$9),'-RÅDATA_KVARTAL-'!$A$5:$DS$385,70,FALSE),"")</f>
        <v>93.028662232946857</v>
      </c>
      <c r="DT61" s="156"/>
      <c r="DU61" s="156" t="str">
        <f>IF(VLOOKUP(CONCATENATE($DI$6," ",DU$9),'-RÅDATA_KVARTAL-'!$A$5:$DS$385,70,FALSE)&gt;0,VLOOKUP(CONCATENATE($DI$6," ",DU$9),'-RÅDATA_KVARTAL-'!$A$5:$DS$385,70,FALSE),"")</f>
        <v/>
      </c>
      <c r="DV61" s="156"/>
      <c r="DW61" s="156" t="str">
        <f>IF(VLOOKUP(CONCATENATE($DI$6," ",DW$9),'-RÅDATA_KVARTAL-'!$A$5:$DS$385,70,FALSE)&gt;0,VLOOKUP(CONCATENATE($DI$6," ",DW$9),'-RÅDATA_KVARTAL-'!$A$5:$DS$385,70,FALSE),"")</f>
        <v/>
      </c>
      <c r="DX61" s="156"/>
      <c r="DY61" s="156" t="str">
        <f>IF(VLOOKUP(CONCATENATE($DI$6," ",DY$9),'-RÅDATA_KVARTAL-'!$A$5:$DS$385,70,FALSE)&gt;0,VLOOKUP(CONCATENATE($DI$6," ",DY$9),'-RÅDATA_KVARTAL-'!$A$5:$DS$385,70,FALSE),"")</f>
        <v/>
      </c>
      <c r="DZ61" s="156"/>
      <c r="EA61" s="156" t="str">
        <f>IF(VLOOKUP(CONCATENATE($DI$6," ",EA$9),'-RÅDATA_KVARTAL-'!$A$5:$DS$385,70,FALSE)&gt;0,VLOOKUP(CONCATENATE($DI$6," ",EA$9),'-RÅDATA_KVARTAL-'!$A$5:$DS$385,70,FALSE),"")</f>
        <v/>
      </c>
      <c r="EB61" s="156"/>
      <c r="EC61" s="156" t="str">
        <f>IF(VLOOKUP(CONCATENATE($DI$6," ",EC$9),'-RÅDATA_KVARTAL-'!$A$5:$DS$385,70,FALSE)&gt;0,VLOOKUP(CONCATENATE($DI$6," ",EC$9),'-RÅDATA_KVARTAL-'!$A$5:$DS$385,70,FALSE),"")</f>
        <v/>
      </c>
      <c r="ED61" s="156"/>
      <c r="EE61" s="156" t="str">
        <f>IF(VLOOKUP(CONCATENATE($DI$6," ",EE$9),'-RÅDATA_KVARTAL-'!$A$5:$DS$385,70,FALSE)&gt;0,VLOOKUP(CONCATENATE($DI$6," ",EE$9),'-RÅDATA_KVARTAL-'!$A$5:$DS$385,70,FALSE),"")</f>
        <v/>
      </c>
      <c r="EF61" s="156"/>
      <c r="EG61" s="156">
        <f>IF(VLOOKUP(CONCATENATE($DI$6," ",EG$9),'-RÅDATA_KVARTAL-'!$A$5:$DS$385,70,FALSE)&gt;0,VLOOKUP(CONCATENATE($DI$6," ",EG$9),'-RÅDATA_KVARTAL-'!$A$5:$DS$385,70,FALSE),"")</f>
        <v>93.191114793144507</v>
      </c>
      <c r="EH61" s="118"/>
      <c r="EI61" s="106"/>
      <c r="EJ61" s="156" t="str">
        <f>IF(VLOOKUP(CONCATENATE($EJ$6," ",EJ$9),'-RÅDATA_KVARTAL-'!$A$5:$DS$385,70,FALSE)&gt;0,VLOOKUP(CONCATENATE($EJ$6," ",EJ$9),'-RÅDATA_KVARTAL-'!$A$5:$DS$385,70,FALSE),"")</f>
        <v/>
      </c>
      <c r="EK61" s="156"/>
      <c r="EL61" s="156" t="str">
        <f>IF(VLOOKUP(CONCATENATE($EJ$6," ",EL$9),'-RÅDATA_KVARTAL-'!$A$5:$DS$385,70,FALSE)&gt;0,VLOOKUP(CONCATENATE($EJ$6," ",EL$9),'-RÅDATA_KVARTAL-'!$A$5:$DS$385,70,FALSE),"")</f>
        <v/>
      </c>
      <c r="EM61" s="156"/>
      <c r="EN61" s="156" t="str">
        <f>IF(VLOOKUP(CONCATENATE($EJ$6," ",EN$9),'-RÅDATA_KVARTAL-'!$A$5:$DS$385,70,FALSE)&gt;0,VLOOKUP(CONCATENATE($EJ$6," ",EN$9),'-RÅDATA_KVARTAL-'!$A$5:$DS$385,70,FALSE),"")</f>
        <v/>
      </c>
      <c r="EO61" s="156"/>
      <c r="EP61" s="156" t="str">
        <f>IF(VLOOKUP(CONCATENATE($EJ$6," ",EP$9),'-RÅDATA_KVARTAL-'!$A$5:$DS$385,70,FALSE)&gt;0,VLOOKUP(CONCATENATE($EJ$6," ",EP$9),'-RÅDATA_KVARTAL-'!$A$5:$DS$385,70,FALSE),"")</f>
        <v/>
      </c>
      <c r="EQ61" s="156"/>
      <c r="ER61" s="156" t="str">
        <f>IF(VLOOKUP(CONCATENATE($EJ$6," ",ER$9),'-RÅDATA_KVARTAL-'!$A$5:$DS$385,70,FALSE)&gt;0,VLOOKUP(CONCATENATE($EJ$6," ",ER$9),'-RÅDATA_KVARTAL-'!$A$5:$DS$385,70,FALSE),"")</f>
        <v/>
      </c>
      <c r="ES61" s="156"/>
      <c r="ET61" s="156" t="str">
        <f>IF(VLOOKUP(CONCATENATE($EJ$6," ",ET$9),'-RÅDATA_KVARTAL-'!$A$5:$DS$385,70,FALSE)&gt;0,VLOOKUP(CONCATENATE($EJ$6," ",ET$9),'-RÅDATA_KVARTAL-'!$A$5:$DS$385,70,FALSE),"")</f>
        <v/>
      </c>
      <c r="EU61" s="156"/>
      <c r="EV61" s="156" t="str">
        <f>IF(VLOOKUP(CONCATENATE($EJ$6," ",EV$9),'-RÅDATA_KVARTAL-'!$A$5:$DS$385,70,FALSE)&gt;0,VLOOKUP(CONCATENATE($EJ$6," ",EV$9),'-RÅDATA_KVARTAL-'!$A$5:$DS$385,70,FALSE),"")</f>
        <v/>
      </c>
      <c r="EW61" s="156"/>
      <c r="EX61" s="156" t="str">
        <f>IF(VLOOKUP(CONCATENATE($EJ$6," ",EX$9),'-RÅDATA_KVARTAL-'!$A$5:$DS$385,70,FALSE)&gt;0,VLOOKUP(CONCATENATE($EJ$6," ",EX$9),'-RÅDATA_KVARTAL-'!$A$5:$DS$385,70,FALSE),"")</f>
        <v/>
      </c>
      <c r="EY61" s="156"/>
      <c r="EZ61" s="156" t="str">
        <f>IF(VLOOKUP(CONCATENATE($EJ$6," ",EZ$9),'-RÅDATA_KVARTAL-'!$A$5:$DS$385,70,FALSE)&gt;0,VLOOKUP(CONCATENATE($EJ$6," ",EZ$9),'-RÅDATA_KVARTAL-'!$A$5:$DS$385,70,FALSE),"")</f>
        <v/>
      </c>
      <c r="FA61" s="156"/>
      <c r="FB61" s="156" t="str">
        <f>IF(VLOOKUP(CONCATENATE($EJ$6," ",FB$9),'-RÅDATA_KVARTAL-'!$A$5:$DS$385,70,FALSE)&gt;0,VLOOKUP(CONCATENATE($EJ$6," ",FB$9),'-RÅDATA_KVARTAL-'!$A$5:$DS$385,70,FALSE),"")</f>
        <v/>
      </c>
      <c r="FC61" s="156"/>
      <c r="FD61" s="156" t="str">
        <f>IF(VLOOKUP(CONCATENATE($EJ$6," ",FD$9),'-RÅDATA_KVARTAL-'!$A$5:$DS$385,70,FALSE)&gt;0,VLOOKUP(CONCATENATE($EJ$6," ",FD$9),'-RÅDATA_KVARTAL-'!$A$5:$DS$385,70,FALSE),"")</f>
        <v/>
      </c>
      <c r="FE61" s="156"/>
      <c r="FF61" s="156" t="str">
        <f>IF(VLOOKUP(CONCATENATE($EJ$6," ",FF$9),'-RÅDATA_KVARTAL-'!$A$5:$DS$385,70,FALSE)&gt;0,VLOOKUP(CONCATENATE($EJ$6," ",FF$9),'-RÅDATA_KVARTAL-'!$A$5:$DS$385,70,FALSE),"")</f>
        <v/>
      </c>
      <c r="FG61" s="156"/>
      <c r="FH61" s="156" t="str">
        <f>IF(VLOOKUP(CONCATENATE($EJ$6," ",FH$9),'-RÅDATA_KVARTAL-'!$A$5:$DS$385,70,FALSE)&gt;0,VLOOKUP(CONCATENATE($EJ$6," ",FH$9),'-RÅDATA_KVARTAL-'!$A$5:$DS$385,70,FALSE),"")</f>
        <v/>
      </c>
      <c r="FI61" s="118"/>
      <c r="FJ61" s="106"/>
      <c r="FK61" s="156" t="str">
        <f>IF(VLOOKUP(CONCATENATE($FK$6," ",FK$9),'-RÅDATA_KVARTAL-'!$A$5:$DS$385,70,FALSE)&gt;0,VLOOKUP(CONCATENATE($FK$6," ",FK$9),'-RÅDATA_KVARTAL-'!$A$5:$DS$385,70,FALSE),"")</f>
        <v/>
      </c>
      <c r="FL61" s="156"/>
      <c r="FM61" s="156" t="str">
        <f>IF(VLOOKUP(CONCATENATE($FK$6," ",FM$9),'-RÅDATA_KVARTAL-'!$A$5:$DS$385,70,FALSE)&gt;0,VLOOKUP(CONCATENATE($FK$6," ",FM$9),'-RÅDATA_KVARTAL-'!$A$5:$DS$385,70,FALSE),"")</f>
        <v/>
      </c>
      <c r="FN61" s="156"/>
      <c r="FO61" s="156" t="str">
        <f>IF(VLOOKUP(CONCATENATE($FK$6," ",FO$9),'-RÅDATA_KVARTAL-'!$A$5:$DS$385,70,FALSE)&gt;0,VLOOKUP(CONCATENATE($FK$6," ",FO$9),'-RÅDATA_KVARTAL-'!$A$5:$DS$385,70,FALSE),"")</f>
        <v/>
      </c>
      <c r="FP61" s="156"/>
      <c r="FQ61" s="156" t="str">
        <f>IF(VLOOKUP(CONCATENATE($FK$6," ",FQ$9),'-RÅDATA_KVARTAL-'!$A$5:$DS$385,70,FALSE)&gt;0,VLOOKUP(CONCATENATE($FK$6," ",FQ$9),'-RÅDATA_KVARTAL-'!$A$5:$DS$385,70,FALSE),"")</f>
        <v/>
      </c>
      <c r="FR61" s="156"/>
      <c r="FS61" s="156" t="str">
        <f>IF(VLOOKUP(CONCATENATE($FK$6," ",FS$9),'-RÅDATA_KVARTAL-'!$A$5:$DS$385,70,FALSE)&gt;0,VLOOKUP(CONCATENATE($FK$6," ",FS$9),'-RÅDATA_KVARTAL-'!$A$5:$DS$385,70,FALSE),"")</f>
        <v/>
      </c>
      <c r="FT61" s="156"/>
      <c r="FU61" s="156" t="str">
        <f>IF(VLOOKUP(CONCATENATE($FK$6," ",FU$9),'-RÅDATA_KVARTAL-'!$A$5:$DS$385,70,FALSE)&gt;0,VLOOKUP(CONCATENATE($FK$6," ",FU$9),'-RÅDATA_KVARTAL-'!$A$5:$DS$385,70,FALSE),"")</f>
        <v/>
      </c>
      <c r="FV61" s="156"/>
      <c r="FW61" s="156" t="str">
        <f>IF(VLOOKUP(CONCATENATE($FK$6," ",FW$9),'-RÅDATA_KVARTAL-'!$A$5:$DS$385,70,FALSE)&gt;0,VLOOKUP(CONCATENATE($FK$6," ",FW$9),'-RÅDATA_KVARTAL-'!$A$5:$DS$385,70,FALSE),"")</f>
        <v/>
      </c>
      <c r="FX61" s="156"/>
      <c r="FY61" s="156" t="str">
        <f>IF(VLOOKUP(CONCATENATE($FK$6," ",FY$9),'-RÅDATA_KVARTAL-'!$A$5:$DS$385,70,FALSE)&gt;0,VLOOKUP(CONCATENATE($FK$6," ",FY$9),'-RÅDATA_KVARTAL-'!$A$5:$DS$385,70,FALSE),"")</f>
        <v/>
      </c>
      <c r="FZ61" s="156"/>
      <c r="GA61" s="156" t="str">
        <f>IF(VLOOKUP(CONCATENATE($FK$6," ",GA$9),'-RÅDATA_KVARTAL-'!$A$5:$DS$385,70,FALSE)&gt;0,VLOOKUP(CONCATENATE($FK$6," ",GA$9),'-RÅDATA_KVARTAL-'!$A$5:$DS$385,70,FALSE),"")</f>
        <v/>
      </c>
      <c r="GB61" s="156"/>
      <c r="GC61" s="156" t="str">
        <f>IF(VLOOKUP(CONCATENATE($FK$6," ",GC$9),'-RÅDATA_KVARTAL-'!$A$5:$DS$385,70,FALSE)&gt;0,VLOOKUP(CONCATENATE($FK$6," ",GC$9),'-RÅDATA_KVARTAL-'!$A$5:$DS$385,70,FALSE),"")</f>
        <v/>
      </c>
      <c r="GD61" s="156"/>
      <c r="GE61" s="156" t="str">
        <f>IF(VLOOKUP(CONCATENATE($FK$6," ",GE$9),'-RÅDATA_KVARTAL-'!$A$5:$DS$385,70,FALSE)&gt;0,VLOOKUP(CONCATENATE($FK$6," ",GE$9),'-RÅDATA_KVARTAL-'!$A$5:$DS$385,70,FALSE),"")</f>
        <v/>
      </c>
      <c r="GF61" s="156"/>
      <c r="GG61" s="156" t="str">
        <f>IF(VLOOKUP(CONCATENATE($FK$6," ",GG$9),'-RÅDATA_KVARTAL-'!$A$5:$DS$385,70,FALSE)&gt;0,VLOOKUP(CONCATENATE($FK$6," ",GG$9),'-RÅDATA_KVARTAL-'!$A$5:$DS$385,70,FALSE),"")</f>
        <v/>
      </c>
      <c r="GH61" s="156"/>
      <c r="GI61" s="156" t="str">
        <f>IF(VLOOKUP(CONCATENATE($FK$6," ",GI$9),'-RÅDATA_KVARTAL-'!$A$5:$DS$385,70,FALSE)&gt;0,VLOOKUP(CONCATENATE($FK$6," ",GI$9),'-RÅDATA_KVARTAL-'!$A$5:$DS$385,70,FALSE),"")</f>
        <v/>
      </c>
      <c r="GJ61" s="118"/>
      <c r="GK61" s="106"/>
      <c r="GL61" s="156" t="str">
        <f>IF(VLOOKUP(CONCATENATE($GL$6," ",GL$9),'-RÅDATA_KVARTAL-'!$A$5:$DS$385,70,FALSE)&gt;0,VLOOKUP(CONCATENATE($GL$6," ",GL$9),'-RÅDATA_KVARTAL-'!$A$5:$DS$385,70,FALSE),"")</f>
        <v/>
      </c>
      <c r="GM61" s="156"/>
      <c r="GN61" s="156" t="str">
        <f>IF(VLOOKUP(CONCATENATE($GL$6," ",GN$9),'-RÅDATA_KVARTAL-'!$A$5:$DS$385,70,FALSE)&gt;0,VLOOKUP(CONCATENATE($GL$6," ",GN$9),'-RÅDATA_KVARTAL-'!$A$5:$DS$385,70,FALSE),"")</f>
        <v/>
      </c>
      <c r="GO61" s="156"/>
      <c r="GP61" s="156" t="str">
        <f>IF(VLOOKUP(CONCATENATE($GL$6," ",GP$9),'-RÅDATA_KVARTAL-'!$A$5:$DS$385,70,FALSE)&gt;0,VLOOKUP(CONCATENATE($GL$6," ",GP$9),'-RÅDATA_KVARTAL-'!$A$5:$DS$385,70,FALSE),"")</f>
        <v/>
      </c>
      <c r="GQ61" s="156"/>
      <c r="GR61" s="156" t="str">
        <f>IF(VLOOKUP(CONCATENATE($GL$6," ",GR$9),'-RÅDATA_KVARTAL-'!$A$5:$DS$385,70,FALSE)&gt;0,VLOOKUP(CONCATENATE($GL$6," ",GR$9),'-RÅDATA_KVARTAL-'!$A$5:$DS$385,70,FALSE),"")</f>
        <v/>
      </c>
      <c r="GS61" s="156"/>
      <c r="GT61" s="156" t="str">
        <f>IF(VLOOKUP(CONCATENATE($GL$6," ",GT$9),'-RÅDATA_KVARTAL-'!$A$5:$DS$385,70,FALSE)&gt;0,VLOOKUP(CONCATENATE($GL$6," ",GT$9),'-RÅDATA_KVARTAL-'!$A$5:$DS$385,70,FALSE),"")</f>
        <v/>
      </c>
      <c r="GU61" s="156"/>
      <c r="GV61" s="156" t="str">
        <f>IF(VLOOKUP(CONCATENATE($GL$6," ",GV$9),'-RÅDATA_KVARTAL-'!$A$5:$DS$385,70,FALSE)&gt;0,VLOOKUP(CONCATENATE($GL$6," ",GV$9),'-RÅDATA_KVARTAL-'!$A$5:$DS$385,70,FALSE),"")</f>
        <v/>
      </c>
      <c r="GW61" s="156"/>
      <c r="GX61" s="156" t="str">
        <f>IF(VLOOKUP(CONCATENATE($GL$6," ",GX$9),'-RÅDATA_KVARTAL-'!$A$5:$DS$385,70,FALSE)&gt;0,VLOOKUP(CONCATENATE($GL$6," ",GX$9),'-RÅDATA_KVARTAL-'!$A$5:$DS$385,70,FALSE),"")</f>
        <v/>
      </c>
      <c r="GY61" s="156"/>
      <c r="GZ61" s="156" t="str">
        <f>IF(VLOOKUP(CONCATENATE($GL$6," ",GZ$9),'-RÅDATA_KVARTAL-'!$A$5:$DS$385,70,FALSE)&gt;0,VLOOKUP(CONCATENATE($GL$6," ",GZ$9),'-RÅDATA_KVARTAL-'!$A$5:$DS$385,70,FALSE),"")</f>
        <v/>
      </c>
      <c r="HA61" s="156"/>
      <c r="HB61" s="156" t="str">
        <f>IF(VLOOKUP(CONCATENATE($GL$6," ",HB$9),'-RÅDATA_KVARTAL-'!$A$5:$DS$385,70,FALSE)&gt;0,VLOOKUP(CONCATENATE($GL$6," ",HB$9),'-RÅDATA_KVARTAL-'!$A$5:$DS$385,70,FALSE),"")</f>
        <v/>
      </c>
      <c r="HC61" s="156"/>
      <c r="HD61" s="156" t="str">
        <f>IF(VLOOKUP(CONCATENATE($GL$6," ",HD$9),'-RÅDATA_KVARTAL-'!$A$5:$DS$385,70,FALSE)&gt;0,VLOOKUP(CONCATENATE($GL$6," ",HD$9),'-RÅDATA_KVARTAL-'!$A$5:$DS$385,70,FALSE),"")</f>
        <v/>
      </c>
      <c r="HE61" s="156"/>
      <c r="HF61" s="156" t="str">
        <f>IF(VLOOKUP(CONCATENATE($GL$6," ",HF$9),'-RÅDATA_KVARTAL-'!$A$5:$DS$385,70,FALSE)&gt;0,VLOOKUP(CONCATENATE($GL$6," ",HF$9),'-RÅDATA_KVARTAL-'!$A$5:$DS$385,70,FALSE),"")</f>
        <v/>
      </c>
      <c r="HG61" s="156"/>
      <c r="HH61" s="156" t="str">
        <f>IF(VLOOKUP(CONCATENATE($GL$6," ",HH$9),'-RÅDATA_KVARTAL-'!$A$5:$DS$385,70,FALSE)&gt;0,VLOOKUP(CONCATENATE($GL$6," ",HH$9),'-RÅDATA_KVARTAL-'!$A$5:$DS$385,70,FALSE),"")</f>
        <v/>
      </c>
      <c r="HI61" s="156"/>
      <c r="HJ61" s="156" t="str">
        <f>IF(VLOOKUP(CONCATENATE($GL$6," ",HJ$9),'-RÅDATA_KVARTAL-'!$A$5:$DS$385,70,FALSE)&gt;0,VLOOKUP(CONCATENATE($GL$6," ",HJ$9),'-RÅDATA_KVARTAL-'!$A$5:$DS$385,70,FALSE),"")</f>
        <v/>
      </c>
      <c r="HK61" s="118"/>
      <c r="HL61" s="119"/>
      <c r="HM61" s="92" t="s">
        <v>468</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61</v>
      </c>
      <c r="E63" s="37">
        <f>IF(VLOOKUP(CONCATENATE($E$6," ",E$9),'-RÅDATA_KVARTAL-'!$A$5:$DS$385,74,FALSE)&gt;0,VLOOKUP(CONCATENATE($E$6," ",E$9),'-RÅDATA_KVARTAL-'!$A$5:$DS$385,74,FALSE),"")</f>
        <v>28980</v>
      </c>
      <c r="F63" s="37"/>
      <c r="G63" s="37">
        <f>IF(VLOOKUP(CONCATENATE($E$6," ",G$9),'-RÅDATA_KVARTAL-'!$A$5:$DS$385,74,FALSE)&gt;0,VLOOKUP(CONCATENATE($E$6," ",G$9),'-RÅDATA_KVARTAL-'!$A$5:$DS$385,74,FALSE),"")</f>
        <v>26413</v>
      </c>
      <c r="H63" s="37"/>
      <c r="I63" s="37">
        <f>IF(VLOOKUP(CONCATENATE($E$6," ",I$9),'-RÅDATA_KVARTAL-'!$A$5:$DS$385,74,FALSE)&gt;0,VLOOKUP(CONCATENATE($E$6," ",I$9),'-RÅDATA_KVARTAL-'!$A$5:$DS$385,74,FALSE),"")</f>
        <v>28082</v>
      </c>
      <c r="J63" s="37"/>
      <c r="K63" s="37">
        <f>IF(VLOOKUP(CONCATENATE($E$6," ",K$9),'-RÅDATA_KVARTAL-'!$A$5:$DS$385,74,FALSE)&gt;0,VLOOKUP(CONCATENATE($E$6," ",K$9),'-RÅDATA_KVARTAL-'!$A$5:$DS$385,74,FALSE),"")</f>
        <v>28023</v>
      </c>
      <c r="L63" s="37"/>
      <c r="M63" s="37">
        <f>IF(VLOOKUP(CONCATENATE($E$6," ",M$9),'-RÅDATA_KVARTAL-'!$A$5:$DS$385,74,FALSE)&gt;0,VLOOKUP(CONCATENATE($E$6," ",M$9),'-RÅDATA_KVARTAL-'!$A$5:$DS$385,74,FALSE),"")</f>
        <v>28242</v>
      </c>
      <c r="N63" s="37"/>
      <c r="O63" s="37">
        <f>IF(VLOOKUP(CONCATENATE($E$6," ",O$9),'-RÅDATA_KVARTAL-'!$A$5:$DS$385,74,FALSE)&gt;0,VLOOKUP(CONCATENATE($E$6," ",O$9),'-RÅDATA_KVARTAL-'!$A$5:$DS$385,74,FALSE),"")</f>
        <v>25947</v>
      </c>
      <c r="P63" s="37"/>
      <c r="Q63" s="37">
        <f>IF(VLOOKUP(CONCATENATE($E$6," ",Q$9),'-RÅDATA_KVARTAL-'!$A$5:$DS$385,74,FALSE)&gt;0,VLOOKUP(CONCATENATE($E$6," ",Q$9),'-RÅDATA_KVARTAL-'!$A$5:$DS$385,74,FALSE),"")</f>
        <v>24176</v>
      </c>
      <c r="R63" s="37"/>
      <c r="S63" s="37">
        <f>IF(VLOOKUP(CONCATENATE($E$6," ",S$9),'-RÅDATA_KVARTAL-'!$A$5:$DS$385,74,FALSE)&gt;0,VLOOKUP(CONCATENATE($E$6," ",S$9),'-RÅDATA_KVARTAL-'!$A$5:$DS$385,74,FALSE),"")</f>
        <v>27805</v>
      </c>
      <c r="T63" s="37"/>
      <c r="U63" s="37">
        <f>IF(VLOOKUP(CONCATENATE($E$6," ",U$9),'-RÅDATA_KVARTAL-'!$A$5:$DS$385,74,FALSE)&gt;0,VLOOKUP(CONCATENATE($E$6," ",U$9),'-RÅDATA_KVARTAL-'!$A$5:$DS$385,74,FALSE),"")</f>
        <v>27717</v>
      </c>
      <c r="V63" s="37"/>
      <c r="W63" s="37">
        <f>IF(VLOOKUP(CONCATENATE($E$6," ",W$9),'-RÅDATA_KVARTAL-'!$A$5:$DS$385,74,FALSE)&gt;0,VLOOKUP(CONCATENATE($E$6," ",W$9),'-RÅDATA_KVARTAL-'!$A$5:$DS$385,74,FALSE),"")</f>
        <v>29431</v>
      </c>
      <c r="X63" s="37"/>
      <c r="Y63" s="37">
        <f>IF(VLOOKUP(CONCATENATE($E$6," ",Y$9),'-RÅDATA_KVARTAL-'!$A$5:$DS$385,74,FALSE)&gt;0,VLOOKUP(CONCATENATE($E$6," ",Y$9),'-RÅDATA_KVARTAL-'!$A$5:$DS$385,74,FALSE),"")</f>
        <v>28222</v>
      </c>
      <c r="Z63" s="37"/>
      <c r="AA63" s="37">
        <f>IF(VLOOKUP(CONCATENATE($E$6," ",AA$9),'-RÅDATA_KVARTAL-'!$A$5:$DS$385,74,FALSE)&gt;0,VLOOKUP(CONCATENATE($E$6," ",AA$9),'-RÅDATA_KVARTAL-'!$A$5:$DS$385,74,FALSE),"")</f>
        <v>27703</v>
      </c>
      <c r="AB63" s="37"/>
      <c r="AC63" s="37">
        <f>IF(VLOOKUP(CONCATENATE($E$6," ",AC$9),'-RÅDATA_KVARTAL-'!$A$5:$DS$385,74,FALSE)&gt;0,VLOOKUP(CONCATENATE($E$6," ",AC$9),'-RÅDATA_KVARTAL-'!$A$5:$DS$385,74,FALSE),"")</f>
        <v>330741</v>
      </c>
      <c r="AD63" s="158"/>
      <c r="AE63" s="275"/>
      <c r="AF63" s="37">
        <f>IF(VLOOKUP(CONCATENATE($AF$6," ",AF$9),'-RÅDATA_KVARTAL-'!$A$5:$DS$385,74,FALSE)&gt;0,VLOOKUP(CONCATENATE($AF$6," ",AF$9),'-RÅDATA_KVARTAL-'!$A$5:$DS$385,74,FALSE),"")</f>
        <v>31384</v>
      </c>
      <c r="AG63" s="37"/>
      <c r="AH63" s="37">
        <f>IF(VLOOKUP(CONCATENATE($AF$6," ",AH$9),'-RÅDATA_KVARTAL-'!$A$5:$DS$385,74,FALSE)&gt;0,VLOOKUP(CONCATENATE($AF$6," ",AH$9),'-RÅDATA_KVARTAL-'!$A$5:$DS$385,74,FALSE),"")</f>
        <v>29211</v>
      </c>
      <c r="AI63" s="37"/>
      <c r="AJ63" s="37">
        <f>IF(VLOOKUP(CONCATENATE($AF$6," ",AJ$9),'-RÅDATA_KVARTAL-'!$A$5:$DS$385,74,FALSE)&gt;0,VLOOKUP(CONCATENATE($AF$6," ",AJ$9),'-RÅDATA_KVARTAL-'!$A$5:$DS$385,74,FALSE),"")</f>
        <v>31995</v>
      </c>
      <c r="AK63" s="37"/>
      <c r="AL63" s="37">
        <f>IF(VLOOKUP(CONCATENATE($AF$6," ",AL$9),'-RÅDATA_KVARTAL-'!$A$5:$DS$385,74,FALSE)&gt;0,VLOOKUP(CONCATENATE($AF$6," ",AL$9),'-RÅDATA_KVARTAL-'!$A$5:$DS$385,74,FALSE),"")</f>
        <v>30229</v>
      </c>
      <c r="AM63" s="37"/>
      <c r="AN63" s="37">
        <f>IF(VLOOKUP(CONCATENATE($AF$6," ",AN$9),'-RÅDATA_KVARTAL-'!$A$5:$DS$385,74,FALSE)&gt;0,VLOOKUP(CONCATENATE($AF$6," ",AN$9),'-RÅDATA_KVARTAL-'!$A$5:$DS$385,74,FALSE),"")</f>
        <v>30415</v>
      </c>
      <c r="AO63" s="37"/>
      <c r="AP63" s="37">
        <f>IF(VLOOKUP(CONCATENATE($AF$6," ",AP$9),'-RÅDATA_KVARTAL-'!$A$5:$DS$385,74,FALSE)&gt;0,VLOOKUP(CONCATENATE($AF$6," ",AP$9),'-RÅDATA_KVARTAL-'!$A$5:$DS$385,74,FALSE),"")</f>
        <v>26373</v>
      </c>
      <c r="AQ63" s="37"/>
      <c r="AR63" s="37">
        <f>IF(VLOOKUP(CONCATENATE($AF$6," ",AR$9),'-RÅDATA_KVARTAL-'!$A$5:$DS$385,74,FALSE)&gt;0,VLOOKUP(CONCATENATE($AF$6," ",AR$9),'-RÅDATA_KVARTAL-'!$A$5:$DS$385,74,FALSE),"")</f>
        <v>26258</v>
      </c>
      <c r="AS63" s="37"/>
      <c r="AT63" s="37">
        <f>IF(VLOOKUP(CONCATENATE($AF$6," ",AT$9),'-RÅDATA_KVARTAL-'!$A$5:$DS$385,74,FALSE)&gt;0,VLOOKUP(CONCATENATE($AF$6," ",AT$9),'-RÅDATA_KVARTAL-'!$A$5:$DS$385,74,FALSE),"")</f>
        <v>28815</v>
      </c>
      <c r="AU63" s="37"/>
      <c r="AV63" s="37">
        <f>IF(VLOOKUP(CONCATENATE($AF$6," ",AV$9),'-RÅDATA_KVARTAL-'!$A$5:$DS$385,74,FALSE)&gt;0,VLOOKUP(CONCATENATE($AF$6," ",AV$9),'-RÅDATA_KVARTAL-'!$A$5:$DS$385,74,FALSE),"")</f>
        <v>31569</v>
      </c>
      <c r="AW63" s="37"/>
      <c r="AX63" s="37">
        <f>IF(VLOOKUP(CONCATENATE($AF$6," ",AX$9),'-RÅDATA_KVARTAL-'!$A$5:$DS$385,74,FALSE)&gt;0,VLOOKUP(CONCATENATE($AF$6," ",AX$9),'-RÅDATA_KVARTAL-'!$A$5:$DS$385,74,FALSE),"")</f>
        <v>32940</v>
      </c>
      <c r="AY63" s="37"/>
      <c r="AZ63" s="37">
        <f>IF(VLOOKUP(CONCATENATE($AF$6," ",AZ$9),'-RÅDATA_KVARTAL-'!$A$5:$DS$385,74,FALSE)&gt;0,VLOOKUP(CONCATENATE($AF$6," ",AZ$9),'-RÅDATA_KVARTAL-'!$A$5:$DS$385,74,FALSE),"")</f>
        <v>30787</v>
      </c>
      <c r="BA63" s="37"/>
      <c r="BB63" s="37">
        <f>IF(VLOOKUP(CONCATENATE($AF$6," ",BB$9),'-RÅDATA_KVARTAL-'!$A$5:$DS$385,74,FALSE)&gt;0,VLOOKUP(CONCATENATE($AF$6," ",BB$9),'-RÅDATA_KVARTAL-'!$A$5:$DS$385,74,FALSE),"")</f>
        <v>30726</v>
      </c>
      <c r="BC63" s="37"/>
      <c r="BD63" s="37">
        <f>IF(VLOOKUP(CONCATENATE($AF$6," ",BD$9),'-RÅDATA_KVARTAL-'!$A$5:$DS$385,74,FALSE)&gt;0,VLOOKUP(CONCATENATE($AF$6," ",BD$9),'-RÅDATA_KVARTAL-'!$A$5:$DS$385,74,FALSE),"")</f>
        <v>360702</v>
      </c>
      <c r="BE63" s="158"/>
      <c r="BF63" s="275"/>
      <c r="BG63" s="37">
        <f>IF(VLOOKUP(CONCATENATE($BG$6," ",BG$9),'-RÅDATA_KVARTAL-'!$A$5:$DS$385,74,FALSE)&gt;0,VLOOKUP(CONCATENATE($BG$6," ",BG$9),'-RÅDATA_KVARTAL-'!$A$5:$DS$385,74,FALSE),"")</f>
        <v>31380</v>
      </c>
      <c r="BH63" s="37"/>
      <c r="BI63" s="37">
        <f>IF(VLOOKUP(CONCATENATE($BG$6," ",BI$9),'-RÅDATA_KVARTAL-'!$A$5:$DS$385,74,FALSE)&gt;0,VLOOKUP(CONCATENATE($BG$6," ",BI$9),'-RÅDATA_KVARTAL-'!$A$5:$DS$385,74,FALSE),"")</f>
        <v>29553</v>
      </c>
      <c r="BJ63" s="37"/>
      <c r="BK63" s="37">
        <f>IF(VLOOKUP(CONCATENATE($BG$6," ",BK$9),'-RÅDATA_KVARTAL-'!$A$5:$DS$385,74,FALSE)&gt;0,VLOOKUP(CONCATENATE($BG$6," ",BK$9),'-RÅDATA_KVARTAL-'!$A$5:$DS$385,74,FALSE),"")</f>
        <v>33373</v>
      </c>
      <c r="BL63" s="37"/>
      <c r="BM63" s="37">
        <f>IF(VLOOKUP(CONCATENATE($BG$6," ",BM$9),'-RÅDATA_KVARTAL-'!$A$5:$DS$385,74,FALSE)&gt;0,VLOOKUP(CONCATENATE($BG$6," ",BM$9),'-RÅDATA_KVARTAL-'!$A$5:$DS$385,74,FALSE),"")</f>
        <v>30323</v>
      </c>
      <c r="BN63" s="37"/>
      <c r="BO63" s="37">
        <f>IF(VLOOKUP(CONCATENATE($BG$6," ",BO$9),'-RÅDATA_KVARTAL-'!$A$5:$DS$385,74,FALSE)&gt;0,VLOOKUP(CONCATENATE($BG$6," ",BO$9),'-RÅDATA_KVARTAL-'!$A$5:$DS$385,74,FALSE),"")</f>
        <v>30794</v>
      </c>
      <c r="BP63" s="37"/>
      <c r="BQ63" s="37">
        <f>IF(VLOOKUP(CONCATENATE($BG$6," ",BQ$9),'-RÅDATA_KVARTAL-'!$A$5:$DS$385,74,FALSE)&gt;0,VLOOKUP(CONCATENATE($BG$6," ",BQ$9),'-RÅDATA_KVARTAL-'!$A$5:$DS$385,74,FALSE),"")</f>
        <v>31634</v>
      </c>
      <c r="BR63" s="37"/>
      <c r="BS63" s="37">
        <f>IF(VLOOKUP(CONCATENATE($BG$6," ",BS$9),'-RÅDATA_KVARTAL-'!$A$5:$DS$385,74,FALSE)&gt;0,VLOOKUP(CONCATENATE($BG$6," ",BS$9),'-RÅDATA_KVARTAL-'!$A$5:$DS$385,74,FALSE),"")</f>
        <v>28786</v>
      </c>
      <c r="BT63" s="37"/>
      <c r="BU63" s="37">
        <f>IF(VLOOKUP(CONCATENATE($BG$6," ",BU$9),'-RÅDATA_KVARTAL-'!$A$5:$DS$385,74,FALSE)&gt;0,VLOOKUP(CONCATENATE($BG$6," ",BU$9),'-RÅDATA_KVARTAL-'!$A$5:$DS$385,74,FALSE),"")</f>
        <v>30294</v>
      </c>
      <c r="BV63" s="37"/>
      <c r="BW63" s="37">
        <f>IF(VLOOKUP(CONCATENATE($BG$6," ",BW$9),'-RÅDATA_KVARTAL-'!$A$5:$DS$385,74,FALSE)&gt;0,VLOOKUP(CONCATENATE($BG$6," ",BW$9),'-RÅDATA_KVARTAL-'!$A$5:$DS$385,74,FALSE),"")</f>
        <v>32735</v>
      </c>
      <c r="BX63" s="37"/>
      <c r="BY63" s="37">
        <f>IF(VLOOKUP(CONCATENATE($BG$6," ",BY$9),'-RÅDATA_KVARTAL-'!$A$5:$DS$385,74,FALSE)&gt;0,VLOOKUP(CONCATENATE($BG$6," ",BY$9),'-RÅDATA_KVARTAL-'!$A$5:$DS$385,74,FALSE),"")</f>
        <v>33452</v>
      </c>
      <c r="BZ63" s="37"/>
      <c r="CA63" s="37">
        <f>IF(VLOOKUP(CONCATENATE($BG$6," ",CA$9),'-RÅDATA_KVARTAL-'!$A$5:$DS$385,74,FALSE)&gt;0,VLOOKUP(CONCATENATE($BG$6," ",CA$9),'-RÅDATA_KVARTAL-'!$A$5:$DS$385,74,FALSE),"")</f>
        <v>32242</v>
      </c>
      <c r="CB63" s="37"/>
      <c r="CC63" s="37">
        <f>IF(VLOOKUP(CONCATENATE($BG$6," ",CC$9),'-RÅDATA_KVARTAL-'!$A$5:$DS$385,74,FALSE)&gt;0,VLOOKUP(CONCATENATE($BG$6," ",CC$9),'-RÅDATA_KVARTAL-'!$A$5:$DS$385,74,FALSE),"")</f>
        <v>31824</v>
      </c>
      <c r="CD63" s="37"/>
      <c r="CE63" s="37">
        <f>IF(VLOOKUP(CONCATENATE($BG$6," ",CE$9),'-RÅDATA_KVARTAL-'!$A$5:$DS$385,74,FALSE)&gt;0,VLOOKUP(CONCATENATE($BG$6," ",CE$9),'-RÅDATA_KVARTAL-'!$A$5:$DS$385,74,FALSE),"")</f>
        <v>376390</v>
      </c>
      <c r="CF63" s="147"/>
      <c r="CG63" s="275"/>
      <c r="CH63" s="37">
        <f>IF(VLOOKUP(CONCATENATE($CH$6," ",CH$9),'-RÅDATA_KVARTAL-'!$A$5:$DS$385,74,FALSE)&gt;0,VLOOKUP(CONCATENATE($CH$6," ",CH$9),'-RÅDATA_KVARTAL-'!$A$5:$DS$385,74,FALSE),"")</f>
        <v>31209</v>
      </c>
      <c r="CI63" s="37"/>
      <c r="CJ63" s="37">
        <f>IF(VLOOKUP(CONCATENATE($CH$6," ",CJ$9),'-RÅDATA_KVARTAL-'!$A$5:$DS$385,74,FALSE)&gt;0,VLOOKUP(CONCATENATE($CH$6," ",CJ$9),'-RÅDATA_KVARTAL-'!$A$5:$DS$385,74,FALSE),"")</f>
        <v>32220</v>
      </c>
      <c r="CK63" s="37"/>
      <c r="CL63" s="37">
        <f>IF(VLOOKUP(CONCATENATE($CH$6," ",CL$9),'-RÅDATA_KVARTAL-'!$A$5:$DS$385,74,FALSE)&gt;0,VLOOKUP(CONCATENATE($CH$6," ",CL$9),'-RÅDATA_KVARTAL-'!$A$5:$DS$385,74,FALSE),"")</f>
        <v>33721</v>
      </c>
      <c r="CM63" s="37"/>
      <c r="CN63" s="37">
        <f>IF(VLOOKUP(CONCATENATE($CH$6," ",CN$9),'-RÅDATA_KVARTAL-'!$A$5:$DS$385,74,FALSE)&gt;0,VLOOKUP(CONCATENATE($CH$6," ",CN$9),'-RÅDATA_KVARTAL-'!$A$5:$DS$385,74,FALSE),"")</f>
        <v>33214</v>
      </c>
      <c r="CO63" s="37"/>
      <c r="CP63" s="37">
        <f>IF(VLOOKUP(CONCATENATE($CH$6," ",CP$9),'-RÅDATA_KVARTAL-'!$A$5:$DS$385,74,FALSE)&gt;0,VLOOKUP(CONCATENATE($CH$6," ",CP$9),'-RÅDATA_KVARTAL-'!$A$5:$DS$385,74,FALSE),"")</f>
        <v>33227</v>
      </c>
      <c r="CQ63" s="37"/>
      <c r="CR63" s="37">
        <f>IF(VLOOKUP(CONCATENATE($CH$6," ",CR$9),'-RÅDATA_KVARTAL-'!$A$5:$DS$385,74,FALSE)&gt;0,VLOOKUP(CONCATENATE($CH$6," ",CR$9),'-RÅDATA_KVARTAL-'!$A$5:$DS$385,74,FALSE),"")</f>
        <v>31623</v>
      </c>
      <c r="CS63" s="37"/>
      <c r="CT63" s="37">
        <f>IF(VLOOKUP(CONCATENATE($CH$6," ",CT$9),'-RÅDATA_KVARTAL-'!$A$5:$DS$385,74,FALSE)&gt;0,VLOOKUP(CONCATENATE($CH$6," ",CT$9),'-RÅDATA_KVARTAL-'!$A$5:$DS$385,74,FALSE),"")</f>
        <v>29556</v>
      </c>
      <c r="CU63" s="37"/>
      <c r="CV63" s="37">
        <f>IF(VLOOKUP(CONCATENATE($CH$6," ",CV$9),'-RÅDATA_KVARTAL-'!$A$5:$DS$385,74,FALSE)&gt;0,VLOOKUP(CONCATENATE($CH$6," ",CV$9),'-RÅDATA_KVARTAL-'!$A$5:$DS$385,74,FALSE),"")</f>
        <v>32626</v>
      </c>
      <c r="CW63" s="37"/>
      <c r="CX63" s="37">
        <f>IF(VLOOKUP(CONCATENATE($CH$6," ",CX$9),'-RÅDATA_KVARTAL-'!$A$5:$DS$385,74,FALSE)&gt;0,VLOOKUP(CONCATENATE($CH$6," ",CX$9),'-RÅDATA_KVARTAL-'!$A$5:$DS$385,74,FALSE),"")</f>
        <v>33174</v>
      </c>
      <c r="CY63" s="37"/>
      <c r="CZ63" s="37">
        <f>IF(VLOOKUP(CONCATENATE($CH$6," ",CZ$9),'-RÅDATA_KVARTAL-'!$A$5:$DS$385,74,FALSE)&gt;0,VLOOKUP(CONCATENATE($CH$6," ",CZ$9),'-RÅDATA_KVARTAL-'!$A$5:$DS$385,74,FALSE),"")</f>
        <v>32687</v>
      </c>
      <c r="DA63" s="37"/>
      <c r="DB63" s="37">
        <f>IF(VLOOKUP(CONCATENATE($CH$6," ",DB$9),'-RÅDATA_KVARTAL-'!$A$5:$DS$385,74,FALSE)&gt;0,VLOOKUP(CONCATENATE($CH$6," ",DB$9),'-RÅDATA_KVARTAL-'!$A$5:$DS$385,74,FALSE),"")</f>
        <v>31493</v>
      </c>
      <c r="DC63" s="37"/>
      <c r="DD63" s="37">
        <f>IF(VLOOKUP(CONCATENATE($CH$6," ",DD$9),'-RÅDATA_KVARTAL-'!$A$5:$DS$385,74,FALSE)&gt;0,VLOOKUP(CONCATENATE($CH$6," ",DD$9),'-RÅDATA_KVARTAL-'!$A$5:$DS$385,74,FALSE),"")</f>
        <v>32909</v>
      </c>
      <c r="DE63" s="37"/>
      <c r="DF63" s="37">
        <f>IF(VLOOKUP(CONCATENATE($CH$6," ",DF$9),'-RÅDATA_KVARTAL-'!$A$5:$DS$385,74,FALSE)&gt;0,VLOOKUP(CONCATENATE($CH$6," ",DF$9),'-RÅDATA_KVARTAL-'!$A$5:$DS$385,74,FALSE),"")</f>
        <v>387659</v>
      </c>
      <c r="DG63" s="147"/>
      <c r="DH63" s="275"/>
      <c r="DI63" s="37">
        <f>IF(VLOOKUP(CONCATENATE($DI$6," ",DI$9),'-RÅDATA_KVARTAL-'!$A$5:$DS$385,74,FALSE)&gt;0,VLOOKUP(CONCATENATE($DI$6," ",DI$9),'-RÅDATA_KVARTAL-'!$A$5:$DS$385,74,FALSE),"")</f>
        <v>34091</v>
      </c>
      <c r="DJ63" s="37"/>
      <c r="DK63" s="37">
        <f>IF(VLOOKUP(CONCATENATE($DI$6," ",DK$9),'-RÅDATA_KVARTAL-'!$A$5:$DS$385,74,FALSE)&gt;0,VLOOKUP(CONCATENATE($DI$6," ",DK$9),'-RÅDATA_KVARTAL-'!$A$5:$DS$385,74,FALSE),"")</f>
        <v>32514</v>
      </c>
      <c r="DL63" s="37"/>
      <c r="DM63" s="37">
        <f>IF(VLOOKUP(CONCATENATE($DI$6," ",DM$9),'-RÅDATA_KVARTAL-'!$A$5:$DS$385,74,FALSE)&gt;0,VLOOKUP(CONCATENATE($DI$6," ",DM$9),'-RÅDATA_KVARTAL-'!$A$5:$DS$385,74,FALSE),"")</f>
        <v>36407</v>
      </c>
      <c r="DN63" s="37"/>
      <c r="DO63" s="37">
        <f>IF(VLOOKUP(CONCATENATE($DI$6," ",DO$9),'-RÅDATA_KVARTAL-'!$A$5:$DS$385,74,FALSE)&gt;0,VLOOKUP(CONCATENATE($DI$6," ",DO$9),'-RÅDATA_KVARTAL-'!$A$5:$DS$385,74,FALSE),"")</f>
        <v>32065</v>
      </c>
      <c r="DP63" s="37"/>
      <c r="DQ63" s="37">
        <f>IF(VLOOKUP(CONCATENATE($DI$6," ",DQ$9),'-RÅDATA_KVARTAL-'!$A$5:$DS$385,74,FALSE)&gt;0,VLOOKUP(CONCATENATE($DI$6," ",DQ$9),'-RÅDATA_KVARTAL-'!$A$5:$DS$385,74,FALSE),"")</f>
        <v>34041</v>
      </c>
      <c r="DR63" s="37"/>
      <c r="DS63" s="37">
        <f>IF(VLOOKUP(CONCATENATE($DI$6," ",DS$9),'-RÅDATA_KVARTAL-'!$A$5:$DS$385,74,FALSE)&gt;0,VLOOKUP(CONCATENATE($DI$6," ",DS$9),'-RÅDATA_KVARTAL-'!$A$5:$DS$385,74,FALSE),"")</f>
        <v>32225</v>
      </c>
      <c r="DT63" s="37"/>
      <c r="DU63" s="37" t="str">
        <f>IF(VLOOKUP(CONCATENATE($DI$6," ",DU$9),'-RÅDATA_KVARTAL-'!$A$5:$DS$385,74,FALSE)&gt;0,VLOOKUP(CONCATENATE($DI$6," ",DU$9),'-RÅDATA_KVARTAL-'!$A$5:$DS$385,74,FALSE),"")</f>
        <v/>
      </c>
      <c r="DV63" s="37"/>
      <c r="DW63" s="37" t="str">
        <f>IF(VLOOKUP(CONCATENATE($DI$6," ",DW$9),'-RÅDATA_KVARTAL-'!$A$5:$DS$385,74,FALSE)&gt;0,VLOOKUP(CONCATENATE($DI$6," ",DW$9),'-RÅDATA_KVARTAL-'!$A$5:$DS$385,74,FALSE),"")</f>
        <v/>
      </c>
      <c r="DX63" s="37"/>
      <c r="DY63" s="37" t="str">
        <f>IF(VLOOKUP(CONCATENATE($DI$6," ",DY$9),'-RÅDATA_KVARTAL-'!$A$5:$DS$385,74,FALSE)&gt;0,VLOOKUP(CONCATENATE($DI$6," ",DY$9),'-RÅDATA_KVARTAL-'!$A$5:$DS$385,74,FALSE),"")</f>
        <v/>
      </c>
      <c r="DZ63" s="37"/>
      <c r="EA63" s="37" t="str">
        <f>IF(VLOOKUP(CONCATENATE($DI$6," ",EA$9),'-RÅDATA_KVARTAL-'!$A$5:$DS$385,74,FALSE)&gt;0,VLOOKUP(CONCATENATE($DI$6," ",EA$9),'-RÅDATA_KVARTAL-'!$A$5:$DS$385,74,FALSE),"")</f>
        <v/>
      </c>
      <c r="EB63" s="37"/>
      <c r="EC63" s="37" t="str">
        <f>IF(VLOOKUP(CONCATENATE($DI$6," ",EC$9),'-RÅDATA_KVARTAL-'!$A$5:$DS$385,74,FALSE)&gt;0,VLOOKUP(CONCATENATE($DI$6," ",EC$9),'-RÅDATA_KVARTAL-'!$A$5:$DS$385,74,FALSE),"")</f>
        <v/>
      </c>
      <c r="ED63" s="37"/>
      <c r="EE63" s="37" t="str">
        <f>IF(VLOOKUP(CONCATENATE($DI$6," ",EE$9),'-RÅDATA_KVARTAL-'!$A$5:$DS$385,74,FALSE)&gt;0,VLOOKUP(CONCATENATE($DI$6," ",EE$9),'-RÅDATA_KVARTAL-'!$A$5:$DS$385,74,FALSE),"")</f>
        <v/>
      </c>
      <c r="EF63" s="37"/>
      <c r="EG63" s="37">
        <f>IF(VLOOKUP(CONCATENATE($DI$6," ",EG$9),'-RÅDATA_KVARTAL-'!$A$5:$DS$385,74,FALSE)&gt;0,VLOOKUP(CONCATENATE($DI$6," ",EG$9),'-RÅDATA_KVARTAL-'!$A$5:$DS$385,74,FALSE),"")</f>
        <v>201343</v>
      </c>
      <c r="EH63" s="147"/>
      <c r="EI63" s="275"/>
      <c r="EJ63" s="37" t="str">
        <f>IF(VLOOKUP(CONCATENATE($EJ$6," ",EJ$9),'-RÅDATA_KVARTAL-'!$A$5:$DS$385,74,FALSE)&gt;0,VLOOKUP(CONCATENATE($EJ$6," ",EJ$9),'-RÅDATA_KVARTAL-'!$A$5:$DS$385,74,FALSE),"")</f>
        <v/>
      </c>
      <c r="EK63" s="37"/>
      <c r="EL63" s="37" t="str">
        <f>IF(VLOOKUP(CONCATENATE($EJ$6," ",EL$9),'-RÅDATA_KVARTAL-'!$A$5:$DS$385,74,FALSE)&gt;0,VLOOKUP(CONCATENATE($EJ$6," ",EL$9),'-RÅDATA_KVARTAL-'!$A$5:$DS$385,74,FALSE),"")</f>
        <v/>
      </c>
      <c r="EM63" s="37"/>
      <c r="EN63" s="37" t="str">
        <f>IF(VLOOKUP(CONCATENATE($EJ$6," ",EN$9),'-RÅDATA_KVARTAL-'!$A$5:$DS$385,74,FALSE)&gt;0,VLOOKUP(CONCATENATE($EJ$6," ",EN$9),'-RÅDATA_KVARTAL-'!$A$5:$DS$385,74,FALSE),"")</f>
        <v/>
      </c>
      <c r="EO63" s="37"/>
      <c r="EP63" s="37" t="str">
        <f>IF(VLOOKUP(CONCATENATE($EJ$6," ",EP$9),'-RÅDATA_KVARTAL-'!$A$5:$DS$385,74,FALSE)&gt;0,VLOOKUP(CONCATENATE($EJ$6," ",EP$9),'-RÅDATA_KVARTAL-'!$A$5:$DS$385,74,FALSE),"")</f>
        <v/>
      </c>
      <c r="EQ63" s="37"/>
      <c r="ER63" s="37" t="str">
        <f>IF(VLOOKUP(CONCATENATE($EJ$6," ",ER$9),'-RÅDATA_KVARTAL-'!$A$5:$DS$385,74,FALSE)&gt;0,VLOOKUP(CONCATENATE($EJ$6," ",ER$9),'-RÅDATA_KVARTAL-'!$A$5:$DS$385,74,FALSE),"")</f>
        <v/>
      </c>
      <c r="ES63" s="37"/>
      <c r="ET63" s="37" t="str">
        <f>IF(VLOOKUP(CONCATENATE($EJ$6," ",ET$9),'-RÅDATA_KVARTAL-'!$A$5:$DS$385,74,FALSE)&gt;0,VLOOKUP(CONCATENATE($EJ$6," ",ET$9),'-RÅDATA_KVARTAL-'!$A$5:$DS$385,74,FALSE),"")</f>
        <v/>
      </c>
      <c r="EU63" s="37"/>
      <c r="EV63" s="37" t="str">
        <f>IF(VLOOKUP(CONCATENATE($EJ$6," ",EV$9),'-RÅDATA_KVARTAL-'!$A$5:$DS$385,74,FALSE)&gt;0,VLOOKUP(CONCATENATE($EJ$6," ",EV$9),'-RÅDATA_KVARTAL-'!$A$5:$DS$385,74,FALSE),"")</f>
        <v/>
      </c>
      <c r="EW63" s="37"/>
      <c r="EX63" s="37" t="str">
        <f>IF(VLOOKUP(CONCATENATE($EJ$6," ",EX$9),'-RÅDATA_KVARTAL-'!$A$5:$DS$385,74,FALSE)&gt;0,VLOOKUP(CONCATENATE($EJ$6," ",EX$9),'-RÅDATA_KVARTAL-'!$A$5:$DS$385,74,FALSE),"")</f>
        <v/>
      </c>
      <c r="EY63" s="37"/>
      <c r="EZ63" s="37" t="str">
        <f>IF(VLOOKUP(CONCATENATE($EJ$6," ",EZ$9),'-RÅDATA_KVARTAL-'!$A$5:$DS$385,74,FALSE)&gt;0,VLOOKUP(CONCATENATE($EJ$6," ",EZ$9),'-RÅDATA_KVARTAL-'!$A$5:$DS$385,74,FALSE),"")</f>
        <v/>
      </c>
      <c r="FA63" s="37"/>
      <c r="FB63" s="37" t="str">
        <f>IF(VLOOKUP(CONCATENATE($EJ$6," ",FB$9),'-RÅDATA_KVARTAL-'!$A$5:$DS$385,74,FALSE)&gt;0,VLOOKUP(CONCATENATE($EJ$6," ",FB$9),'-RÅDATA_KVARTAL-'!$A$5:$DS$385,74,FALSE),"")</f>
        <v/>
      </c>
      <c r="FC63" s="37"/>
      <c r="FD63" s="37" t="str">
        <f>IF(VLOOKUP(CONCATENATE($EJ$6," ",FD$9),'-RÅDATA_KVARTAL-'!$A$5:$DS$385,74,FALSE)&gt;0,VLOOKUP(CONCATENATE($EJ$6," ",FD$9),'-RÅDATA_KVARTAL-'!$A$5:$DS$385,74,FALSE),"")</f>
        <v/>
      </c>
      <c r="FE63" s="37"/>
      <c r="FF63" s="37" t="str">
        <f>IF(VLOOKUP(CONCATENATE($EJ$6," ",FF$9),'-RÅDATA_KVARTAL-'!$A$5:$DS$385,74,FALSE)&gt;0,VLOOKUP(CONCATENATE($EJ$6," ",FF$9),'-RÅDATA_KVARTAL-'!$A$5:$DS$385,74,FALSE),"")</f>
        <v/>
      </c>
      <c r="FG63" s="37"/>
      <c r="FH63" s="37" t="str">
        <f>IF(VLOOKUP(CONCATENATE($EJ$6," ",FH$9),'-RÅDATA_KVARTAL-'!$A$5:$DS$385,74,FALSE)&gt;0,VLOOKUP(CONCATENATE($EJ$6," ",FH$9),'-RÅDATA_KVARTAL-'!$A$5:$DS$385,74,FALSE),"")</f>
        <v/>
      </c>
      <c r="FI63" s="147"/>
      <c r="FJ63" s="275"/>
      <c r="FK63" s="37" t="str">
        <f>IF(VLOOKUP(CONCATENATE($FK$6," ",FK$9),'-RÅDATA_KVARTAL-'!$A$5:$DS$385,74,FALSE)&gt;0,VLOOKUP(CONCATENATE($FK$6," ",FK$9),'-RÅDATA_KVARTAL-'!$A$5:$DS$385,74,FALSE),"")</f>
        <v/>
      </c>
      <c r="FL63" s="37"/>
      <c r="FM63" s="37" t="str">
        <f>IF(VLOOKUP(CONCATENATE($FK$6," ",FM$9),'-RÅDATA_KVARTAL-'!$A$5:$DS$385,74,FALSE)&gt;0,VLOOKUP(CONCATENATE($FK$6," ",FM$9),'-RÅDATA_KVARTAL-'!$A$5:$DS$385,74,FALSE),"")</f>
        <v/>
      </c>
      <c r="FN63" s="37"/>
      <c r="FO63" s="37" t="str">
        <f>IF(VLOOKUP(CONCATENATE($FK$6," ",FO$9),'-RÅDATA_KVARTAL-'!$A$5:$DS$385,74,FALSE)&gt;0,VLOOKUP(CONCATENATE($FK$6," ",FO$9),'-RÅDATA_KVARTAL-'!$A$5:$DS$385,74,FALSE),"")</f>
        <v/>
      </c>
      <c r="FP63" s="37"/>
      <c r="FQ63" s="37" t="str">
        <f>IF(VLOOKUP(CONCATENATE($FK$6," ",FQ$9),'-RÅDATA_KVARTAL-'!$A$5:$DS$385,74,FALSE)&gt;0,VLOOKUP(CONCATENATE($FK$6," ",FQ$9),'-RÅDATA_KVARTAL-'!$A$5:$DS$385,74,FALSE),"")</f>
        <v/>
      </c>
      <c r="FR63" s="37"/>
      <c r="FS63" s="37" t="str">
        <f>IF(VLOOKUP(CONCATENATE($FK$6," ",FS$9),'-RÅDATA_KVARTAL-'!$A$5:$DS$385,74,FALSE)&gt;0,VLOOKUP(CONCATENATE($FK$6," ",FS$9),'-RÅDATA_KVARTAL-'!$A$5:$DS$385,74,FALSE),"")</f>
        <v/>
      </c>
      <c r="FT63" s="37"/>
      <c r="FU63" s="37" t="str">
        <f>IF(VLOOKUP(CONCATENATE($FK$6," ",FU$9),'-RÅDATA_KVARTAL-'!$A$5:$DS$385,74,FALSE)&gt;0,VLOOKUP(CONCATENATE($FK$6," ",FU$9),'-RÅDATA_KVARTAL-'!$A$5:$DS$385,74,FALSE),"")</f>
        <v/>
      </c>
      <c r="FV63" s="37"/>
      <c r="FW63" s="37" t="str">
        <f>IF(VLOOKUP(CONCATENATE($FK$6," ",FW$9),'-RÅDATA_KVARTAL-'!$A$5:$DS$385,74,FALSE)&gt;0,VLOOKUP(CONCATENATE($FK$6," ",FW$9),'-RÅDATA_KVARTAL-'!$A$5:$DS$385,74,FALSE),"")</f>
        <v/>
      </c>
      <c r="FX63" s="37"/>
      <c r="FY63" s="37" t="str">
        <f>IF(VLOOKUP(CONCATENATE($FK$6," ",FY$9),'-RÅDATA_KVARTAL-'!$A$5:$DS$385,74,FALSE)&gt;0,VLOOKUP(CONCATENATE($FK$6," ",FY$9),'-RÅDATA_KVARTAL-'!$A$5:$DS$385,74,FALSE),"")</f>
        <v/>
      </c>
      <c r="FZ63" s="37"/>
      <c r="GA63" s="37" t="str">
        <f>IF(VLOOKUP(CONCATENATE($FK$6," ",GA$9),'-RÅDATA_KVARTAL-'!$A$5:$DS$385,74,FALSE)&gt;0,VLOOKUP(CONCATENATE($FK$6," ",GA$9),'-RÅDATA_KVARTAL-'!$A$5:$DS$385,74,FALSE),"")</f>
        <v/>
      </c>
      <c r="GB63" s="37"/>
      <c r="GC63" s="37" t="str">
        <f>IF(VLOOKUP(CONCATENATE($FK$6," ",GC$9),'-RÅDATA_KVARTAL-'!$A$5:$DS$385,74,FALSE)&gt;0,VLOOKUP(CONCATENATE($FK$6," ",GC$9),'-RÅDATA_KVARTAL-'!$A$5:$DS$385,74,FALSE),"")</f>
        <v/>
      </c>
      <c r="GD63" s="37"/>
      <c r="GE63" s="37" t="str">
        <f>IF(VLOOKUP(CONCATENATE($FK$6," ",GE$9),'-RÅDATA_KVARTAL-'!$A$5:$DS$385,74,FALSE)&gt;0,VLOOKUP(CONCATENATE($FK$6," ",GE$9),'-RÅDATA_KVARTAL-'!$A$5:$DS$385,74,FALSE),"")</f>
        <v/>
      </c>
      <c r="GF63" s="37"/>
      <c r="GG63" s="37" t="str">
        <f>IF(VLOOKUP(CONCATENATE($FK$6," ",GG$9),'-RÅDATA_KVARTAL-'!$A$5:$DS$385,74,FALSE)&gt;0,VLOOKUP(CONCATENATE($FK$6," ",GG$9),'-RÅDATA_KVARTAL-'!$A$5:$DS$385,74,FALSE),"")</f>
        <v/>
      </c>
      <c r="GH63" s="37"/>
      <c r="GI63" s="37" t="str">
        <f>IF(VLOOKUP(CONCATENATE($FK$6," ",GI$9),'-RÅDATA_KVARTAL-'!$A$5:$DS$385,74,FALSE)&gt;0,VLOOKUP(CONCATENATE($FK$6," ",GI$9),'-RÅDATA_KVARTAL-'!$A$5:$DS$385,74,FALSE),"")</f>
        <v/>
      </c>
      <c r="GJ63" s="147"/>
      <c r="GK63" s="275"/>
      <c r="GL63" s="37" t="str">
        <f>IF(VLOOKUP(CONCATENATE($GL$6," ",GL$9),'-RÅDATA_KVARTAL-'!$A$5:$DS$385,74,FALSE)&gt;0,VLOOKUP(CONCATENATE($GL$6," ",GL$9),'-RÅDATA_KVARTAL-'!$A$5:$DS$385,74,FALSE),"")</f>
        <v/>
      </c>
      <c r="GM63" s="37"/>
      <c r="GN63" s="37" t="str">
        <f>IF(VLOOKUP(CONCATENATE($GL$6," ",GN$9),'-RÅDATA_KVARTAL-'!$A$5:$DS$385,74,FALSE)&gt;0,VLOOKUP(CONCATENATE($GL$6," ",GN$9),'-RÅDATA_KVARTAL-'!$A$5:$DS$385,74,FALSE),"")</f>
        <v/>
      </c>
      <c r="GO63" s="37"/>
      <c r="GP63" s="37" t="str">
        <f>IF(VLOOKUP(CONCATENATE($GL$6," ",GP$9),'-RÅDATA_KVARTAL-'!$A$5:$DS$385,74,FALSE)&gt;0,VLOOKUP(CONCATENATE($GL$6," ",GP$9),'-RÅDATA_KVARTAL-'!$A$5:$DS$385,74,FALSE),"")</f>
        <v/>
      </c>
      <c r="GQ63" s="37"/>
      <c r="GR63" s="37" t="str">
        <f>IF(VLOOKUP(CONCATENATE($GL$6," ",GR$9),'-RÅDATA_KVARTAL-'!$A$5:$DS$385,74,FALSE)&gt;0,VLOOKUP(CONCATENATE($GL$6," ",GR$9),'-RÅDATA_KVARTAL-'!$A$5:$DS$385,74,FALSE),"")</f>
        <v/>
      </c>
      <c r="GS63" s="37"/>
      <c r="GT63" s="37" t="str">
        <f>IF(VLOOKUP(CONCATENATE($GL$6," ",GT$9),'-RÅDATA_KVARTAL-'!$A$5:$DS$385,74,FALSE)&gt;0,VLOOKUP(CONCATENATE($GL$6," ",GT$9),'-RÅDATA_KVARTAL-'!$A$5:$DS$385,74,FALSE),"")</f>
        <v/>
      </c>
      <c r="GU63" s="37"/>
      <c r="GV63" s="37" t="str">
        <f>IF(VLOOKUP(CONCATENATE($GL$6," ",GV$9),'-RÅDATA_KVARTAL-'!$A$5:$DS$385,74,FALSE)&gt;0,VLOOKUP(CONCATENATE($GL$6," ",GV$9),'-RÅDATA_KVARTAL-'!$A$5:$DS$385,74,FALSE),"")</f>
        <v/>
      </c>
      <c r="GW63" s="37"/>
      <c r="GX63" s="37" t="str">
        <f>IF(VLOOKUP(CONCATENATE($GL$6," ",GX$9),'-RÅDATA_KVARTAL-'!$A$5:$DS$385,74,FALSE)&gt;0,VLOOKUP(CONCATENATE($GL$6," ",GX$9),'-RÅDATA_KVARTAL-'!$A$5:$DS$385,74,FALSE),"")</f>
        <v/>
      </c>
      <c r="GY63" s="37"/>
      <c r="GZ63" s="37" t="str">
        <f>IF(VLOOKUP(CONCATENATE($GL$6," ",GZ$9),'-RÅDATA_KVARTAL-'!$A$5:$DS$385,74,FALSE)&gt;0,VLOOKUP(CONCATENATE($GL$6," ",GZ$9),'-RÅDATA_KVARTAL-'!$A$5:$DS$385,74,FALSE),"")</f>
        <v/>
      </c>
      <c r="HA63" s="37"/>
      <c r="HB63" s="37" t="str">
        <f>IF(VLOOKUP(CONCATENATE($GL$6," ",HB$9),'-RÅDATA_KVARTAL-'!$A$5:$DS$385,74,FALSE)&gt;0,VLOOKUP(CONCATENATE($GL$6," ",HB$9),'-RÅDATA_KVARTAL-'!$A$5:$DS$385,74,FALSE),"")</f>
        <v/>
      </c>
      <c r="HC63" s="37"/>
      <c r="HD63" s="37" t="str">
        <f>IF(VLOOKUP(CONCATENATE($GL$6," ",HD$9),'-RÅDATA_KVARTAL-'!$A$5:$DS$385,74,FALSE)&gt;0,VLOOKUP(CONCATENATE($GL$6," ",HD$9),'-RÅDATA_KVARTAL-'!$A$5:$DS$385,74,FALSE),"")</f>
        <v/>
      </c>
      <c r="HE63" s="37"/>
      <c r="HF63" s="37" t="str">
        <f>IF(VLOOKUP(CONCATENATE($GL$6," ",HF$9),'-RÅDATA_KVARTAL-'!$A$5:$DS$385,74,FALSE)&gt;0,VLOOKUP(CONCATENATE($GL$6," ",HF$9),'-RÅDATA_KVARTAL-'!$A$5:$DS$385,74,FALSE),"")</f>
        <v/>
      </c>
      <c r="HG63" s="37"/>
      <c r="HH63" s="37" t="str">
        <f>IF(VLOOKUP(CONCATENATE($GL$6," ",HH$9),'-RÅDATA_KVARTAL-'!$A$5:$DS$385,74,FALSE)&gt;0,VLOOKUP(CONCATENATE($GL$6," ",HH$9),'-RÅDATA_KVARTAL-'!$A$5:$DS$385,74,FALSE),"")</f>
        <v/>
      </c>
      <c r="HI63" s="37"/>
      <c r="HJ63" s="37" t="str">
        <f>IF(VLOOKUP(CONCATENATE($GL$6," ",HJ$9),'-RÅDATA_KVARTAL-'!$A$5:$DS$385,74,FALSE)&gt;0,VLOOKUP(CONCATENATE($GL$6," ",HJ$9),'-RÅDATA_KVARTAL-'!$A$5:$DS$385,74,FALSE),"")</f>
        <v/>
      </c>
      <c r="HK63" s="147"/>
      <c r="HL63" s="148"/>
      <c r="HM63" s="103" t="s">
        <v>469</v>
      </c>
      <c r="HN63" s="15"/>
    </row>
    <row r="64" spans="2:222" s="15" customFormat="1" ht="10.5" customHeight="1" x14ac:dyDescent="0.2">
      <c r="B64" s="248">
        <v>11</v>
      </c>
      <c r="C64" s="195"/>
      <c r="D64" s="92" t="s">
        <v>75</v>
      </c>
      <c r="E64" s="156">
        <f>IF(VLOOKUP(CONCATENATE($E$6," ",E$9),'-RÅDATA_KVARTAL-'!$A$5:$DS$385,78,FALSE)&gt;0,VLOOKUP(CONCATENATE($E$6," ",E$9),'-RÅDATA_KVARTAL-'!$A$5:$DS$385,78,FALSE),"")</f>
        <v>94.075637071903913</v>
      </c>
      <c r="F64" s="156"/>
      <c r="G64" s="156">
        <f>IF(VLOOKUP(CONCATENATE($E$6," ",G$9),'-RÅDATA_KVARTAL-'!$A$5:$DS$385,78,FALSE)&gt;0,VLOOKUP(CONCATENATE($E$6," ",G$9),'-RÅDATA_KVARTAL-'!$A$5:$DS$385,78,FALSE),"")</f>
        <v>94.660072393649429</v>
      </c>
      <c r="H64" s="156"/>
      <c r="I64" s="156">
        <f>IF(VLOOKUP(CONCATENATE($E$6," ",I$9),'-RÅDATA_KVARTAL-'!$A$5:$DS$385,78,FALSE)&gt;0,VLOOKUP(CONCATENATE($E$6," ",I$9),'-RÅDATA_KVARTAL-'!$A$5:$DS$385,78,FALSE),"")</f>
        <v>94.670127768600608</v>
      </c>
      <c r="J64" s="156"/>
      <c r="K64" s="156">
        <f>IF(VLOOKUP(CONCATENATE($E$6," ",K$9),'-RÅDATA_KVARTAL-'!$A$5:$DS$385,78,FALSE)&gt;0,VLOOKUP(CONCATENATE($E$6," ",K$9),'-RÅDATA_KVARTAL-'!$A$5:$DS$385,78,FALSE),"")</f>
        <v>94.678694506385568</v>
      </c>
      <c r="L64" s="156"/>
      <c r="M64" s="156">
        <f>IF(VLOOKUP(CONCATENATE($E$6," ",M$9),'-RÅDATA_KVARTAL-'!$A$5:$DS$385,78,FALSE)&gt;0,VLOOKUP(CONCATENATE($E$6," ",M$9),'-RÅDATA_KVARTAL-'!$A$5:$DS$385,78,FALSE),"")</f>
        <v>94.020906851321655</v>
      </c>
      <c r="N64" s="156"/>
      <c r="O64" s="156">
        <f>IF(VLOOKUP(CONCATENATE($E$6," ",O$9),'-RÅDATA_KVARTAL-'!$A$5:$DS$385,78,FALSE)&gt;0,VLOOKUP(CONCATENATE($E$6," ",O$9),'-RÅDATA_KVARTAL-'!$A$5:$DS$385,78,FALSE),"")</f>
        <v>94.804340677408746</v>
      </c>
      <c r="P64" s="156"/>
      <c r="Q64" s="156">
        <f>IF(VLOOKUP(CONCATENATE($E$6," ",Q$9),'-RÅDATA_KVARTAL-'!$A$5:$DS$385,78,FALSE)&gt;0,VLOOKUP(CONCATENATE($E$6," ",Q$9),'-RÅDATA_KVARTAL-'!$A$5:$DS$385,78,FALSE),"")</f>
        <v>94.481788338283565</v>
      </c>
      <c r="R64" s="156"/>
      <c r="S64" s="156">
        <f>IF(VLOOKUP(CONCATENATE($E$6," ",S$9),'-RÅDATA_KVARTAL-'!$A$5:$DS$385,78,FALSE)&gt;0,VLOOKUP(CONCATENATE($E$6," ",S$9),'-RÅDATA_KVARTAL-'!$A$5:$DS$385,78,FALSE),"")</f>
        <v>95.813232253618196</v>
      </c>
      <c r="T64" s="156"/>
      <c r="U64" s="156">
        <f>IF(VLOOKUP(CONCATENATE($E$6," ",U$9),'-RÅDATA_KVARTAL-'!$A$5:$DS$385,78,FALSE)&gt;0,VLOOKUP(CONCATENATE($E$6," ",U$9),'-RÅDATA_KVARTAL-'!$A$5:$DS$385,78,FALSE),"")</f>
        <v>95.440928342687926</v>
      </c>
      <c r="V64" s="156"/>
      <c r="W64" s="156">
        <f>IF(VLOOKUP(CONCATENATE($E$6," ",W$9),'-RÅDATA_KVARTAL-'!$A$5:$DS$385,78,FALSE)&gt;0,VLOOKUP(CONCATENATE($E$6," ",W$9),'-RÅDATA_KVARTAL-'!$A$5:$DS$385,78,FALSE),"")</f>
        <v>94.315013619612245</v>
      </c>
      <c r="X64" s="156"/>
      <c r="Y64" s="156">
        <f>IF(VLOOKUP(CONCATENATE($E$6," ",Y$9),'-RÅDATA_KVARTAL-'!$A$5:$DS$385,78,FALSE)&gt;0,VLOOKUP(CONCATENATE($E$6," ",Y$9),'-RÅDATA_KVARTAL-'!$A$5:$DS$385,78,FALSE),"")</f>
        <v>95.039568951001854</v>
      </c>
      <c r="Z64" s="156"/>
      <c r="AA64" s="156">
        <f>IF(VLOOKUP(CONCATENATE($E$6," ",AA$9),'-RÅDATA_KVARTAL-'!$A$5:$DS$385,78,FALSE)&gt;0,VLOOKUP(CONCATENATE($E$6," ",AA$9),'-RÅDATA_KVARTAL-'!$A$5:$DS$385,78,FALSE),"")</f>
        <v>94.208664898320066</v>
      </c>
      <c r="AB64" s="156"/>
      <c r="AC64" s="156">
        <f>IF(VLOOKUP(CONCATENATE($E$6," ",AC$9),'-RÅDATA_KVARTAL-'!$A$5:$DS$385,78,FALSE)&gt;0,VLOOKUP(CONCATENATE($E$6," ",AC$9),'-RÅDATA_KVARTAL-'!$A$5:$DS$385,78,FALSE),"")</f>
        <v>94.678399569462769</v>
      </c>
      <c r="AD64" s="118"/>
      <c r="AE64" s="106"/>
      <c r="AF64" s="156">
        <f>IF(VLOOKUP(CONCATENATE($AF$6," ",AF$9),'-RÅDATA_KVARTAL-'!$A$5:$DS$385,78,FALSE)&gt;0,VLOOKUP(CONCATENATE($AF$6," ",AF$9),'-RÅDATA_KVARTAL-'!$A$5:$DS$385,78,FALSE),"")</f>
        <v>94.237756358286035</v>
      </c>
      <c r="AG64" s="156"/>
      <c r="AH64" s="156">
        <f>IF(VLOOKUP(CONCATENATE($AF$6," ",AH$9),'-RÅDATA_KVARTAL-'!$A$5:$DS$385,78,FALSE)&gt;0,VLOOKUP(CONCATENATE($AF$6," ",AH$9),'-RÅDATA_KVARTAL-'!$A$5:$DS$385,78,FALSE),"")</f>
        <v>95.657726692209451</v>
      </c>
      <c r="AI64" s="156"/>
      <c r="AJ64" s="156">
        <f>IF(VLOOKUP(CONCATENATE($AF$6," ",AJ$9),'-RÅDATA_KVARTAL-'!$A$5:$DS$385,78,FALSE)&gt;0,VLOOKUP(CONCATENATE($AF$6," ",AJ$9),'-RÅDATA_KVARTAL-'!$A$5:$DS$385,78,FALSE),"")</f>
        <v>96.687921187029701</v>
      </c>
      <c r="AK64" s="156"/>
      <c r="AL64" s="156">
        <f>IF(VLOOKUP(CONCATENATE($AF$6," ",AL$9),'-RÅDATA_KVARTAL-'!$A$5:$DS$385,78,FALSE)&gt;0,VLOOKUP(CONCATENATE($AF$6," ",AL$9),'-RÅDATA_KVARTAL-'!$A$5:$DS$385,78,FALSE),"")</f>
        <v>96.068772643488217</v>
      </c>
      <c r="AM64" s="156"/>
      <c r="AN64" s="156">
        <f>IF(VLOOKUP(CONCATENATE($AF$6," ",AN$9),'-RÅDATA_KVARTAL-'!$A$5:$DS$385,78,FALSE)&gt;0,VLOOKUP(CONCATENATE($AF$6," ",AN$9),'-RÅDATA_KVARTAL-'!$A$5:$DS$385,78,FALSE),"")</f>
        <v>95.228404145402166</v>
      </c>
      <c r="AO64" s="156"/>
      <c r="AP64" s="156">
        <f>IF(VLOOKUP(CONCATENATE($AF$6," ",AP$9),'-RÅDATA_KVARTAL-'!$A$5:$DS$385,78,FALSE)&gt;0,VLOOKUP(CONCATENATE($AF$6," ",AP$9),'-RÅDATA_KVARTAL-'!$A$5:$DS$385,78,FALSE),"")</f>
        <v>89.275921600487465</v>
      </c>
      <c r="AQ64" s="156"/>
      <c r="AR64" s="156">
        <f>IF(VLOOKUP(CONCATENATE($AF$6," ",AR$9),'-RÅDATA_KVARTAL-'!$A$5:$DS$385,78,FALSE)&gt;0,VLOOKUP(CONCATENATE($AF$6," ",AR$9),'-RÅDATA_KVARTAL-'!$A$5:$DS$385,78,FALSE),"")</f>
        <v>92.311478291439613</v>
      </c>
      <c r="AS64" s="156"/>
      <c r="AT64" s="156">
        <f>IF(VLOOKUP(CONCATENATE($AF$6," ",AT$9),'-RÅDATA_KVARTAL-'!$A$5:$DS$385,78,FALSE)&gt;0,VLOOKUP(CONCATENATE($AF$6," ",AT$9),'-RÅDATA_KVARTAL-'!$A$5:$DS$385,78,FALSE),"")</f>
        <v>93.029637760702528</v>
      </c>
      <c r="AU64" s="156"/>
      <c r="AV64" s="156">
        <f>IF(VLOOKUP(CONCATENATE($AF$6," ",AV$9),'-RÅDATA_KVARTAL-'!$A$5:$DS$385,78,FALSE)&gt;0,VLOOKUP(CONCATENATE($AF$6," ",AV$9),'-RÅDATA_KVARTAL-'!$A$5:$DS$385,78,FALSE),"")</f>
        <v>95.504462259869911</v>
      </c>
      <c r="AW64" s="156"/>
      <c r="AX64" s="156">
        <f>IF(VLOOKUP(CONCATENATE($AF$6," ",AX$9),'-RÅDATA_KVARTAL-'!$A$5:$DS$385,78,FALSE)&gt;0,VLOOKUP(CONCATENATE($AF$6," ",AX$9),'-RÅDATA_KVARTAL-'!$A$5:$DS$385,78,FALSE),"")</f>
        <v>96.24824684431978</v>
      </c>
      <c r="AY64" s="156"/>
      <c r="AZ64" s="156">
        <f>IF(VLOOKUP(CONCATENATE($AF$6," ",AZ$9),'-RÅDATA_KVARTAL-'!$A$5:$DS$385,78,FALSE)&gt;0,VLOOKUP(CONCATENATE($AF$6," ",AZ$9),'-RÅDATA_KVARTAL-'!$A$5:$DS$385,78,FALSE),"")</f>
        <v>96.396142526144402</v>
      </c>
      <c r="BA64" s="156"/>
      <c r="BB64" s="156">
        <f>IF(VLOOKUP(CONCATENATE($AF$6," ",BB$9),'-RÅDATA_KVARTAL-'!$A$5:$DS$385,78,FALSE)&gt;0,VLOOKUP(CONCATENATE($AF$6," ",BB$9),'-RÅDATA_KVARTAL-'!$A$5:$DS$385,78,FALSE),"")</f>
        <v>96.525508921839659</v>
      </c>
      <c r="BC64" s="156"/>
      <c r="BD64" s="156">
        <f>IF(VLOOKUP(CONCATENATE($AF$6," ",BD$9),'-RÅDATA_KVARTAL-'!$A$5:$DS$385,78,FALSE)&gt;0,VLOOKUP(CONCATENATE($AF$6," ",BD$9),'-RÅDATA_KVARTAL-'!$A$5:$DS$385,78,FALSE),"")</f>
        <v>94.83547831573965</v>
      </c>
      <c r="BE64" s="118"/>
      <c r="BF64" s="106"/>
      <c r="BG64" s="156">
        <f>IF(VLOOKUP(CONCATENATE($BG$6," ",BG$9),'-RÅDATA_KVARTAL-'!$A$5:$DS$385,78,FALSE)&gt;0,VLOOKUP(CONCATENATE($BG$6," ",BG$9),'-RÅDATA_KVARTAL-'!$A$5:$DS$385,78,FALSE),"")</f>
        <v>94.906847326397298</v>
      </c>
      <c r="BH64" s="156"/>
      <c r="BI64" s="156">
        <f>IF(VLOOKUP(CONCATENATE($BG$6," ",BI$9),'-RÅDATA_KVARTAL-'!$A$5:$DS$385,78,FALSE)&gt;0,VLOOKUP(CONCATENATE($BG$6," ",BI$9),'-RÅDATA_KVARTAL-'!$A$5:$DS$385,78,FALSE),"")</f>
        <v>94.702941741972708</v>
      </c>
      <c r="BJ64" s="156"/>
      <c r="BK64" s="156">
        <f>IF(VLOOKUP(CONCATENATE($BG$6," ",BK$9),'-RÅDATA_KVARTAL-'!$A$5:$DS$385,78,FALSE)&gt;0,VLOOKUP(CONCATENATE($BG$6," ",BK$9),'-RÅDATA_KVARTAL-'!$A$5:$DS$385,78,FALSE),"")</f>
        <v>96.699698655540104</v>
      </c>
      <c r="BL64" s="156"/>
      <c r="BM64" s="156">
        <f>IF(VLOOKUP(CONCATENATE($BG$6," ",BM$9),'-RÅDATA_KVARTAL-'!$A$5:$DS$385,78,FALSE)&gt;0,VLOOKUP(CONCATENATE($BG$6," ",BM$9),'-RÅDATA_KVARTAL-'!$A$5:$DS$385,78,FALSE),"")</f>
        <v>95.175768989328319</v>
      </c>
      <c r="BN64" s="156"/>
      <c r="BO64" s="156">
        <f>IF(VLOOKUP(CONCATENATE($BG$6," ",BO$9),'-RÅDATA_KVARTAL-'!$A$5:$DS$385,78,FALSE)&gt;0,VLOOKUP(CONCATENATE($BG$6," ",BO$9),'-RÅDATA_KVARTAL-'!$A$5:$DS$385,78,FALSE),"")</f>
        <v>96.144119391801169</v>
      </c>
      <c r="BP64" s="156"/>
      <c r="BQ64" s="156">
        <f>IF(VLOOKUP(CONCATENATE($BG$6," ",BQ$9),'-RÅDATA_KVARTAL-'!$A$5:$DS$385,78,FALSE)&gt;0,VLOOKUP(CONCATENATE($BG$6," ",BQ$9),'-RÅDATA_KVARTAL-'!$A$5:$DS$385,78,FALSE),"")</f>
        <v>95.237235067437382</v>
      </c>
      <c r="BR64" s="156"/>
      <c r="BS64" s="156">
        <f>IF(VLOOKUP(CONCATENATE($BG$6," ",BS$9),'-RÅDATA_KVARTAL-'!$A$5:$DS$385,78,FALSE)&gt;0,VLOOKUP(CONCATENATE($BG$6," ",BS$9),'-RÅDATA_KVARTAL-'!$A$5:$DS$385,78,FALSE),"")</f>
        <v>95.349453461411059</v>
      </c>
      <c r="BT64" s="156"/>
      <c r="BU64" s="156">
        <f>IF(VLOOKUP(CONCATENATE($BG$6," ",BU$9),'-RÅDATA_KVARTAL-'!$A$5:$DS$385,78,FALSE)&gt;0,VLOOKUP(CONCATENATE($BG$6," ",BU$9),'-RÅDATA_KVARTAL-'!$A$5:$DS$385,78,FALSE),"")</f>
        <v>95.381127798243128</v>
      </c>
      <c r="BV64" s="156"/>
      <c r="BW64" s="156">
        <f>IF(VLOOKUP(CONCATENATE($BG$6," ",BW$9),'-RÅDATA_KVARTAL-'!$A$5:$DS$385,78,FALSE)&gt;0,VLOOKUP(CONCATENATE($BG$6," ",BW$9),'-RÅDATA_KVARTAL-'!$A$5:$DS$385,78,FALSE),"")</f>
        <v>96.019594039657392</v>
      </c>
      <c r="BX64" s="156"/>
      <c r="BY64" s="156">
        <f>IF(VLOOKUP(CONCATENATE($BG$6," ",BY$9),'-RÅDATA_KVARTAL-'!$A$5:$DS$385,78,FALSE)&gt;0,VLOOKUP(CONCATENATE($BG$6," ",BY$9),'-RÅDATA_KVARTAL-'!$A$5:$DS$385,78,FALSE),"")</f>
        <v>95.153032199340089</v>
      </c>
      <c r="BZ64" s="156"/>
      <c r="CA64" s="156">
        <f>IF(VLOOKUP(CONCATENATE($BG$6," ",CA$9),'-RÅDATA_KVARTAL-'!$A$5:$DS$385,78,FALSE)&gt;0,VLOOKUP(CONCATENATE($BG$6," ",CA$9),'-RÅDATA_KVARTAL-'!$A$5:$DS$385,78,FALSE),"")</f>
        <v>95.041858271430257</v>
      </c>
      <c r="CB64" s="156"/>
      <c r="CC64" s="156">
        <f>IF(VLOOKUP(CONCATENATE($BG$6," ",CC$9),'-RÅDATA_KVARTAL-'!$A$5:$DS$385,78,FALSE)&gt;0,VLOOKUP(CONCATENATE($BG$6," ",CC$9),'-RÅDATA_KVARTAL-'!$A$5:$DS$385,78,FALSE),"")</f>
        <v>93.14795843699693</v>
      </c>
      <c r="CD64" s="156"/>
      <c r="CE64" s="156">
        <f>IF(VLOOKUP(CONCATENATE($BG$6," ",CE$9),'-RÅDATA_KVARTAL-'!$A$5:$DS$385,78,FALSE)&gt;0,VLOOKUP(CONCATENATE($BG$6," ",CE$9),'-RÅDATA_KVARTAL-'!$A$5:$DS$385,78,FALSE),"")</f>
        <v>95.24640981843487</v>
      </c>
      <c r="CF64" s="106"/>
      <c r="CG64" s="106"/>
      <c r="CH64" s="156">
        <f>IF(VLOOKUP(CONCATENATE($CH$6," ",CH$9),'-RÅDATA_KVARTAL-'!$A$5:$DS$385,78,FALSE)&gt;0,VLOOKUP(CONCATENATE($CH$6," ",CH$9),'-RÅDATA_KVARTAL-'!$A$5:$DS$385,78,FALSE),"")</f>
        <v>91.702171421855255</v>
      </c>
      <c r="CI64" s="156"/>
      <c r="CJ64" s="156">
        <f>IF(VLOOKUP(CONCATENATE($CH$6," ",CJ$9),'-RÅDATA_KVARTAL-'!$A$5:$DS$385,78,FALSE)&gt;0,VLOOKUP(CONCATENATE($CH$6," ",CJ$9),'-RÅDATA_KVARTAL-'!$A$5:$DS$385,78,FALSE),"")</f>
        <v>95.53743513713863</v>
      </c>
      <c r="CK64" s="156"/>
      <c r="CL64" s="156">
        <f>IF(VLOOKUP(CONCATENATE($CH$6," ",CL$9),'-RÅDATA_KVARTAL-'!$A$5:$DS$385,78,FALSE)&gt;0,VLOOKUP(CONCATENATE($CH$6," ",CL$9),'-RÅDATA_KVARTAL-'!$A$5:$DS$385,78,FALSE),"")</f>
        <v>96.060278030993615</v>
      </c>
      <c r="CM64" s="156"/>
      <c r="CN64" s="156">
        <f>IF(VLOOKUP(CONCATENATE($CH$6," ",CN$9),'-RÅDATA_KVARTAL-'!$A$5:$DS$385,78,FALSE)&gt;0,VLOOKUP(CONCATENATE($CH$6," ",CN$9),'-RÅDATA_KVARTAL-'!$A$5:$DS$385,78,FALSE),"")</f>
        <v>96.510242626761595</v>
      </c>
      <c r="CO64" s="156"/>
      <c r="CP64" s="156">
        <f>IF(VLOOKUP(CONCATENATE($CH$6," ",CP$9),'-RÅDATA_KVARTAL-'!$A$5:$DS$385,78,FALSE)&gt;0,VLOOKUP(CONCATENATE($CH$6," ",CP$9),'-RÅDATA_KVARTAL-'!$A$5:$DS$385,78,FALSE),"")</f>
        <v>95.609012171611084</v>
      </c>
      <c r="CQ64" s="156"/>
      <c r="CR64" s="156">
        <f>IF(VLOOKUP(CONCATENATE($CH$6," ",CR$9),'-RÅDATA_KVARTAL-'!$A$5:$DS$385,78,FALSE)&gt;0,VLOOKUP(CONCATENATE($CH$6," ",CR$9),'-RÅDATA_KVARTAL-'!$A$5:$DS$385,78,FALSE),"")</f>
        <v>95.350520126639523</v>
      </c>
      <c r="CS64" s="156"/>
      <c r="CT64" s="156">
        <f>IF(VLOOKUP(CONCATENATE($CH$6," ",CT$9),'-RÅDATA_KVARTAL-'!$A$5:$DS$385,78,FALSE)&gt;0,VLOOKUP(CONCATENATE($CH$6," ",CT$9),'-RÅDATA_KVARTAL-'!$A$5:$DS$385,78,FALSE),"")</f>
        <v>95.709335837570038</v>
      </c>
      <c r="CU64" s="156"/>
      <c r="CV64" s="156">
        <f>IF(VLOOKUP(CONCATENATE($CH$6," ",CV$9),'-RÅDATA_KVARTAL-'!$A$5:$DS$385,78,FALSE)&gt;0,VLOOKUP(CONCATENATE($CH$6," ",CV$9),'-RÅDATA_KVARTAL-'!$A$5:$DS$385,78,FALSE),"")</f>
        <v>95.383715831018861</v>
      </c>
      <c r="CW64" s="156"/>
      <c r="CX64" s="156">
        <f>IF(VLOOKUP(CONCATENATE($CH$6," ",CX$9),'-RÅDATA_KVARTAL-'!$A$5:$DS$385,78,FALSE)&gt;0,VLOOKUP(CONCATENATE($CH$6," ",CX$9),'-RÅDATA_KVARTAL-'!$A$5:$DS$385,78,FALSE),"")</f>
        <v>94.364955198407046</v>
      </c>
      <c r="CY64" s="156"/>
      <c r="CZ64" s="156">
        <f>IF(VLOOKUP(CONCATENATE($CH$6," ",CZ$9),'-RÅDATA_KVARTAL-'!$A$5:$DS$385,78,FALSE)&gt;0,VLOOKUP(CONCATENATE($CH$6," ",CZ$9),'-RÅDATA_KVARTAL-'!$A$5:$DS$385,78,FALSE),"")</f>
        <v>93.591982820329278</v>
      </c>
      <c r="DA64" s="156"/>
      <c r="DB64" s="156">
        <f>IF(VLOOKUP(CONCATENATE($CH$6," ",DB$9),'-RÅDATA_KVARTAL-'!$A$5:$DS$385,78,FALSE)&gt;0,VLOOKUP(CONCATENATE($CH$6," ",DB$9),'-RÅDATA_KVARTAL-'!$A$5:$DS$385,78,FALSE),"")</f>
        <v>92.187225572273292</v>
      </c>
      <c r="DC64" s="156"/>
      <c r="DD64" s="156">
        <f>IF(VLOOKUP(CONCATENATE($CH$6," ",DD$9),'-RÅDATA_KVARTAL-'!$A$5:$DS$385,78,FALSE)&gt;0,VLOOKUP(CONCATENATE($CH$6," ",DD$9),'-RÅDATA_KVARTAL-'!$A$5:$DS$385,78,FALSE),"")</f>
        <v>95.721349621873188</v>
      </c>
      <c r="DE64" s="156"/>
      <c r="DF64" s="156">
        <f>IF(VLOOKUP(CONCATENATE($CH$6," ",DF$9),'-RÅDATA_KVARTAL-'!$A$5:$DS$385,78,FALSE)&gt;0,VLOOKUP(CONCATENATE($CH$6," ",DF$9),'-RÅDATA_KVARTAL-'!$A$5:$DS$385,78,FALSE),"")</f>
        <v>94.804635818274747</v>
      </c>
      <c r="DG64" s="106"/>
      <c r="DH64" s="106"/>
      <c r="DI64" s="156">
        <f>IF(VLOOKUP(CONCATENATE($DI$6," ",DI$9),'-RÅDATA_KVARTAL-'!$A$5:$DS$385,78,FALSE)&gt;0,VLOOKUP(CONCATENATE($DI$6," ",DI$9),'-RÅDATA_KVARTAL-'!$A$5:$DS$385,78,FALSE),"")</f>
        <v>94.348656352918383</v>
      </c>
      <c r="DJ64" s="156"/>
      <c r="DK64" s="156">
        <f>IF(VLOOKUP(CONCATENATE($DI$6," ",DK$9),'-RÅDATA_KVARTAL-'!$A$5:$DS$385,78,FALSE)&gt;0,VLOOKUP(CONCATENATE($DI$6," ",DK$9),'-RÅDATA_KVARTAL-'!$A$5:$DS$385,78,FALSE),"")</f>
        <v>95.89170377798095</v>
      </c>
      <c r="DL64" s="156"/>
      <c r="DM64" s="156">
        <f>IF(VLOOKUP(CONCATENATE($DI$6," ",DM$9),'-RÅDATA_KVARTAL-'!$A$5:$DS$385,78,FALSE)&gt;0,VLOOKUP(CONCATENATE($DI$6," ",DM$9),'-RÅDATA_KVARTAL-'!$A$5:$DS$385,78,FALSE),"")</f>
        <v>95.760014729477376</v>
      </c>
      <c r="DN64" s="156"/>
      <c r="DO64" s="156">
        <f>IF(VLOOKUP(CONCATENATE($DI$6," ",DO$9),'-RÅDATA_KVARTAL-'!$A$5:$DS$385,78,FALSE)&gt;0,VLOOKUP(CONCATENATE($DI$6," ",DO$9),'-RÅDATA_KVARTAL-'!$A$5:$DS$385,78,FALSE),"")</f>
        <v>94.982078853046588</v>
      </c>
      <c r="DP64" s="156"/>
      <c r="DQ64" s="156">
        <f>IF(VLOOKUP(CONCATENATE($DI$6," ",DQ$9),'-RÅDATA_KVARTAL-'!$A$5:$DS$385,78,FALSE)&gt;0,VLOOKUP(CONCATENATE($DI$6," ",DQ$9),'-RÅDATA_KVARTAL-'!$A$5:$DS$385,78,FALSE),"")</f>
        <v>92.899053025134407</v>
      </c>
      <c r="DR64" s="156"/>
      <c r="DS64" s="156">
        <f>IF(VLOOKUP(CONCATENATE($DI$6," ",DS$9),'-RÅDATA_KVARTAL-'!$A$5:$DS$385,78,FALSE)&gt;0,VLOOKUP(CONCATENATE($DI$6," ",DS$9),'-RÅDATA_KVARTAL-'!$A$5:$DS$385,78,FALSE),"")</f>
        <v>94.829615678888828</v>
      </c>
      <c r="DT64" s="156"/>
      <c r="DU64" s="156" t="str">
        <f>IF(VLOOKUP(CONCATENATE($DI$6," ",DU$9),'-RÅDATA_KVARTAL-'!$A$5:$DS$385,78,FALSE)&gt;0,VLOOKUP(CONCATENATE($DI$6," ",DU$9),'-RÅDATA_KVARTAL-'!$A$5:$DS$385,78,FALSE),"")</f>
        <v/>
      </c>
      <c r="DV64" s="156"/>
      <c r="DW64" s="156" t="str">
        <f>IF(VLOOKUP(CONCATENATE($DI$6," ",DW$9),'-RÅDATA_KVARTAL-'!$A$5:$DS$385,78,FALSE)&gt;0,VLOOKUP(CONCATENATE($DI$6," ",DW$9),'-RÅDATA_KVARTAL-'!$A$5:$DS$385,78,FALSE),"")</f>
        <v/>
      </c>
      <c r="DX64" s="156"/>
      <c r="DY64" s="156" t="str">
        <f>IF(VLOOKUP(CONCATENATE($DI$6," ",DY$9),'-RÅDATA_KVARTAL-'!$A$5:$DS$385,78,FALSE)&gt;0,VLOOKUP(CONCATENATE($DI$6," ",DY$9),'-RÅDATA_KVARTAL-'!$A$5:$DS$385,78,FALSE),"")</f>
        <v/>
      </c>
      <c r="DZ64" s="156"/>
      <c r="EA64" s="156" t="str">
        <f>IF(VLOOKUP(CONCATENATE($DI$6," ",EA$9),'-RÅDATA_KVARTAL-'!$A$5:$DS$385,78,FALSE)&gt;0,VLOOKUP(CONCATENATE($DI$6," ",EA$9),'-RÅDATA_KVARTAL-'!$A$5:$DS$385,78,FALSE),"")</f>
        <v/>
      </c>
      <c r="EB64" s="156"/>
      <c r="EC64" s="156" t="str">
        <f>IF(VLOOKUP(CONCATENATE($DI$6," ",EC$9),'-RÅDATA_KVARTAL-'!$A$5:$DS$385,78,FALSE)&gt;0,VLOOKUP(CONCATENATE($DI$6," ",EC$9),'-RÅDATA_KVARTAL-'!$A$5:$DS$385,78,FALSE),"")</f>
        <v/>
      </c>
      <c r="ED64" s="156"/>
      <c r="EE64" s="156" t="str">
        <f>IF(VLOOKUP(CONCATENATE($DI$6," ",EE$9),'-RÅDATA_KVARTAL-'!$A$5:$DS$385,78,FALSE)&gt;0,VLOOKUP(CONCATENATE($DI$6," ",EE$9),'-RÅDATA_KVARTAL-'!$A$5:$DS$385,78,FALSE),"")</f>
        <v/>
      </c>
      <c r="EF64" s="156"/>
      <c r="EG64" s="156">
        <f>IF(VLOOKUP(CONCATENATE($DI$6," ",EG$9),'-RÅDATA_KVARTAL-'!$A$5:$DS$385,78,FALSE)&gt;0,VLOOKUP(CONCATENATE($DI$6," ",EG$9),'-RÅDATA_KVARTAL-'!$A$5:$DS$385,78,FALSE),"")</f>
        <v>94.775069077352512</v>
      </c>
      <c r="EH64" s="106"/>
      <c r="EI64" s="106"/>
      <c r="EJ64" s="156" t="str">
        <f>IF(VLOOKUP(CONCATENATE($EJ$6," ",EJ$9),'-RÅDATA_KVARTAL-'!$A$5:$DS$385,78,FALSE)&gt;0,VLOOKUP(CONCATENATE($EJ$6," ",EJ$9),'-RÅDATA_KVARTAL-'!$A$5:$DS$385,78,FALSE),"")</f>
        <v/>
      </c>
      <c r="EK64" s="156"/>
      <c r="EL64" s="156" t="str">
        <f>IF(VLOOKUP(CONCATENATE($EJ$6," ",EL$9),'-RÅDATA_KVARTAL-'!$A$5:$DS$385,78,FALSE)&gt;0,VLOOKUP(CONCATENATE($EJ$6," ",EL$9),'-RÅDATA_KVARTAL-'!$A$5:$DS$385,78,FALSE),"")</f>
        <v/>
      </c>
      <c r="EM64" s="156"/>
      <c r="EN64" s="156" t="str">
        <f>IF(VLOOKUP(CONCATENATE($EJ$6," ",EN$9),'-RÅDATA_KVARTAL-'!$A$5:$DS$385,78,FALSE)&gt;0,VLOOKUP(CONCATENATE($EJ$6," ",EN$9),'-RÅDATA_KVARTAL-'!$A$5:$DS$385,78,FALSE),"")</f>
        <v/>
      </c>
      <c r="EO64" s="156"/>
      <c r="EP64" s="156" t="str">
        <f>IF(VLOOKUP(CONCATENATE($EJ$6," ",EP$9),'-RÅDATA_KVARTAL-'!$A$5:$DS$385,78,FALSE)&gt;0,VLOOKUP(CONCATENATE($EJ$6," ",EP$9),'-RÅDATA_KVARTAL-'!$A$5:$DS$385,78,FALSE),"")</f>
        <v/>
      </c>
      <c r="EQ64" s="156"/>
      <c r="ER64" s="156" t="str">
        <f>IF(VLOOKUP(CONCATENATE($EJ$6," ",ER$9),'-RÅDATA_KVARTAL-'!$A$5:$DS$385,78,FALSE)&gt;0,VLOOKUP(CONCATENATE($EJ$6," ",ER$9),'-RÅDATA_KVARTAL-'!$A$5:$DS$385,78,FALSE),"")</f>
        <v/>
      </c>
      <c r="ES64" s="156"/>
      <c r="ET64" s="156" t="str">
        <f>IF(VLOOKUP(CONCATENATE($EJ$6," ",ET$9),'-RÅDATA_KVARTAL-'!$A$5:$DS$385,78,FALSE)&gt;0,VLOOKUP(CONCATENATE($EJ$6," ",ET$9),'-RÅDATA_KVARTAL-'!$A$5:$DS$385,78,FALSE),"")</f>
        <v/>
      </c>
      <c r="EU64" s="156"/>
      <c r="EV64" s="156" t="str">
        <f>IF(VLOOKUP(CONCATENATE($EJ$6," ",EV$9),'-RÅDATA_KVARTAL-'!$A$5:$DS$385,78,FALSE)&gt;0,VLOOKUP(CONCATENATE($EJ$6," ",EV$9),'-RÅDATA_KVARTAL-'!$A$5:$DS$385,78,FALSE),"")</f>
        <v/>
      </c>
      <c r="EW64" s="156"/>
      <c r="EX64" s="156" t="str">
        <f>IF(VLOOKUP(CONCATENATE($EJ$6," ",EX$9),'-RÅDATA_KVARTAL-'!$A$5:$DS$385,78,FALSE)&gt;0,VLOOKUP(CONCATENATE($EJ$6," ",EX$9),'-RÅDATA_KVARTAL-'!$A$5:$DS$385,78,FALSE),"")</f>
        <v/>
      </c>
      <c r="EY64" s="156"/>
      <c r="EZ64" s="156" t="str">
        <f>IF(VLOOKUP(CONCATENATE($EJ$6," ",EZ$9),'-RÅDATA_KVARTAL-'!$A$5:$DS$385,78,FALSE)&gt;0,VLOOKUP(CONCATENATE($EJ$6," ",EZ$9),'-RÅDATA_KVARTAL-'!$A$5:$DS$385,78,FALSE),"")</f>
        <v/>
      </c>
      <c r="FA64" s="156"/>
      <c r="FB64" s="156" t="str">
        <f>IF(VLOOKUP(CONCATENATE($EJ$6," ",FB$9),'-RÅDATA_KVARTAL-'!$A$5:$DS$385,78,FALSE)&gt;0,VLOOKUP(CONCATENATE($EJ$6," ",FB$9),'-RÅDATA_KVARTAL-'!$A$5:$DS$385,78,FALSE),"")</f>
        <v/>
      </c>
      <c r="FC64" s="156"/>
      <c r="FD64" s="156" t="str">
        <f>IF(VLOOKUP(CONCATENATE($EJ$6," ",FD$9),'-RÅDATA_KVARTAL-'!$A$5:$DS$385,78,FALSE)&gt;0,VLOOKUP(CONCATENATE($EJ$6," ",FD$9),'-RÅDATA_KVARTAL-'!$A$5:$DS$385,78,FALSE),"")</f>
        <v/>
      </c>
      <c r="FE64" s="156"/>
      <c r="FF64" s="156" t="str">
        <f>IF(VLOOKUP(CONCATENATE($EJ$6," ",FF$9),'-RÅDATA_KVARTAL-'!$A$5:$DS$385,78,FALSE)&gt;0,VLOOKUP(CONCATENATE($EJ$6," ",FF$9),'-RÅDATA_KVARTAL-'!$A$5:$DS$385,78,FALSE),"")</f>
        <v/>
      </c>
      <c r="FG64" s="156"/>
      <c r="FH64" s="156" t="str">
        <f>IF(VLOOKUP(CONCATENATE($EJ$6," ",FH$9),'-RÅDATA_KVARTAL-'!$A$5:$DS$385,78,FALSE)&gt;0,VLOOKUP(CONCATENATE($EJ$6," ",FH$9),'-RÅDATA_KVARTAL-'!$A$5:$DS$385,78,FALSE),"")</f>
        <v/>
      </c>
      <c r="FI64" s="106"/>
      <c r="FJ64" s="106"/>
      <c r="FK64" s="156" t="str">
        <f>IF(VLOOKUP(CONCATENATE($FK$6," ",FK$9),'-RÅDATA_KVARTAL-'!$A$5:$DS$385,78,FALSE)&gt;0,VLOOKUP(CONCATENATE($FK$6," ",FK$9),'-RÅDATA_KVARTAL-'!$A$5:$DS$385,78,FALSE),"")</f>
        <v/>
      </c>
      <c r="FL64" s="156"/>
      <c r="FM64" s="156" t="str">
        <f>IF(VLOOKUP(CONCATENATE($FK$6," ",FM$9),'-RÅDATA_KVARTAL-'!$A$5:$DS$385,78,FALSE)&gt;0,VLOOKUP(CONCATENATE($FK$6," ",FM$9),'-RÅDATA_KVARTAL-'!$A$5:$DS$385,78,FALSE),"")</f>
        <v/>
      </c>
      <c r="FN64" s="156"/>
      <c r="FO64" s="156" t="str">
        <f>IF(VLOOKUP(CONCATENATE($FK$6," ",FO$9),'-RÅDATA_KVARTAL-'!$A$5:$DS$385,78,FALSE)&gt;0,VLOOKUP(CONCATENATE($FK$6," ",FO$9),'-RÅDATA_KVARTAL-'!$A$5:$DS$385,78,FALSE),"")</f>
        <v/>
      </c>
      <c r="FP64" s="156"/>
      <c r="FQ64" s="156" t="str">
        <f>IF(VLOOKUP(CONCATENATE($FK$6," ",FQ$9),'-RÅDATA_KVARTAL-'!$A$5:$DS$385,78,FALSE)&gt;0,VLOOKUP(CONCATENATE($FK$6," ",FQ$9),'-RÅDATA_KVARTAL-'!$A$5:$DS$385,78,FALSE),"")</f>
        <v/>
      </c>
      <c r="FR64" s="156"/>
      <c r="FS64" s="156" t="str">
        <f>IF(VLOOKUP(CONCATENATE($FK$6," ",FS$9),'-RÅDATA_KVARTAL-'!$A$5:$DS$385,78,FALSE)&gt;0,VLOOKUP(CONCATENATE($FK$6," ",FS$9),'-RÅDATA_KVARTAL-'!$A$5:$DS$385,78,FALSE),"")</f>
        <v/>
      </c>
      <c r="FT64" s="156"/>
      <c r="FU64" s="156" t="str">
        <f>IF(VLOOKUP(CONCATENATE($FK$6," ",FU$9),'-RÅDATA_KVARTAL-'!$A$5:$DS$385,78,FALSE)&gt;0,VLOOKUP(CONCATENATE($FK$6," ",FU$9),'-RÅDATA_KVARTAL-'!$A$5:$DS$385,78,FALSE),"")</f>
        <v/>
      </c>
      <c r="FV64" s="156"/>
      <c r="FW64" s="156" t="str">
        <f>IF(VLOOKUP(CONCATENATE($FK$6," ",FW$9),'-RÅDATA_KVARTAL-'!$A$5:$DS$385,78,FALSE)&gt;0,VLOOKUP(CONCATENATE($FK$6," ",FW$9),'-RÅDATA_KVARTAL-'!$A$5:$DS$385,78,FALSE),"")</f>
        <v/>
      </c>
      <c r="FX64" s="156"/>
      <c r="FY64" s="156" t="str">
        <f>IF(VLOOKUP(CONCATENATE($FK$6," ",FY$9),'-RÅDATA_KVARTAL-'!$A$5:$DS$385,78,FALSE)&gt;0,VLOOKUP(CONCATENATE($FK$6," ",FY$9),'-RÅDATA_KVARTAL-'!$A$5:$DS$385,78,FALSE),"")</f>
        <v/>
      </c>
      <c r="FZ64" s="156"/>
      <c r="GA64" s="156" t="str">
        <f>IF(VLOOKUP(CONCATENATE($FK$6," ",GA$9),'-RÅDATA_KVARTAL-'!$A$5:$DS$385,78,FALSE)&gt;0,VLOOKUP(CONCATENATE($FK$6," ",GA$9),'-RÅDATA_KVARTAL-'!$A$5:$DS$385,78,FALSE),"")</f>
        <v/>
      </c>
      <c r="GB64" s="156"/>
      <c r="GC64" s="156" t="str">
        <f>IF(VLOOKUP(CONCATENATE($FK$6," ",GC$9),'-RÅDATA_KVARTAL-'!$A$5:$DS$385,78,FALSE)&gt;0,VLOOKUP(CONCATENATE($FK$6," ",GC$9),'-RÅDATA_KVARTAL-'!$A$5:$DS$385,78,FALSE),"")</f>
        <v/>
      </c>
      <c r="GD64" s="156"/>
      <c r="GE64" s="156" t="str">
        <f>IF(VLOOKUP(CONCATENATE($FK$6," ",GE$9),'-RÅDATA_KVARTAL-'!$A$5:$DS$385,78,FALSE)&gt;0,VLOOKUP(CONCATENATE($FK$6," ",GE$9),'-RÅDATA_KVARTAL-'!$A$5:$DS$385,78,FALSE),"")</f>
        <v/>
      </c>
      <c r="GF64" s="156"/>
      <c r="GG64" s="156" t="str">
        <f>IF(VLOOKUP(CONCATENATE($FK$6," ",GG$9),'-RÅDATA_KVARTAL-'!$A$5:$DS$385,78,FALSE)&gt;0,VLOOKUP(CONCATENATE($FK$6," ",GG$9),'-RÅDATA_KVARTAL-'!$A$5:$DS$385,78,FALSE),"")</f>
        <v/>
      </c>
      <c r="GH64" s="156"/>
      <c r="GI64" s="156" t="str">
        <f>IF(VLOOKUP(CONCATENATE($FK$6," ",GI$9),'-RÅDATA_KVARTAL-'!$A$5:$DS$385,78,FALSE)&gt;0,VLOOKUP(CONCATENATE($FK$6," ",GI$9),'-RÅDATA_KVARTAL-'!$A$5:$DS$385,78,FALSE),"")</f>
        <v/>
      </c>
      <c r="GJ64" s="106"/>
      <c r="GK64" s="106"/>
      <c r="GL64" s="156" t="str">
        <f>IF(VLOOKUP(CONCATENATE($GL$6," ",GL$9),'-RÅDATA_KVARTAL-'!$A$5:$DS$385,78,FALSE)&gt;0,VLOOKUP(CONCATENATE($GL$6," ",GL$9),'-RÅDATA_KVARTAL-'!$A$5:$DS$385,78,FALSE),"")</f>
        <v/>
      </c>
      <c r="GM64" s="156"/>
      <c r="GN64" s="156" t="str">
        <f>IF(VLOOKUP(CONCATENATE($GL$6," ",GN$9),'-RÅDATA_KVARTAL-'!$A$5:$DS$385,78,FALSE)&gt;0,VLOOKUP(CONCATENATE($GL$6," ",GN$9),'-RÅDATA_KVARTAL-'!$A$5:$DS$385,78,FALSE),"")</f>
        <v/>
      </c>
      <c r="GO64" s="156"/>
      <c r="GP64" s="156" t="str">
        <f>IF(VLOOKUP(CONCATENATE($GL$6," ",GP$9),'-RÅDATA_KVARTAL-'!$A$5:$DS$385,78,FALSE)&gt;0,VLOOKUP(CONCATENATE($GL$6," ",GP$9),'-RÅDATA_KVARTAL-'!$A$5:$DS$385,78,FALSE),"")</f>
        <v/>
      </c>
      <c r="GQ64" s="156"/>
      <c r="GR64" s="156" t="str">
        <f>IF(VLOOKUP(CONCATENATE($GL$6," ",GR$9),'-RÅDATA_KVARTAL-'!$A$5:$DS$385,78,FALSE)&gt;0,VLOOKUP(CONCATENATE($GL$6," ",GR$9),'-RÅDATA_KVARTAL-'!$A$5:$DS$385,78,FALSE),"")</f>
        <v/>
      </c>
      <c r="GS64" s="156"/>
      <c r="GT64" s="156" t="str">
        <f>IF(VLOOKUP(CONCATENATE($GL$6," ",GT$9),'-RÅDATA_KVARTAL-'!$A$5:$DS$385,78,FALSE)&gt;0,VLOOKUP(CONCATENATE($GL$6," ",GT$9),'-RÅDATA_KVARTAL-'!$A$5:$DS$385,78,FALSE),"")</f>
        <v/>
      </c>
      <c r="GU64" s="156"/>
      <c r="GV64" s="156" t="str">
        <f>IF(VLOOKUP(CONCATENATE($GL$6," ",GV$9),'-RÅDATA_KVARTAL-'!$A$5:$DS$385,78,FALSE)&gt;0,VLOOKUP(CONCATENATE($GL$6," ",GV$9),'-RÅDATA_KVARTAL-'!$A$5:$DS$385,78,FALSE),"")</f>
        <v/>
      </c>
      <c r="GW64" s="156"/>
      <c r="GX64" s="156" t="str">
        <f>IF(VLOOKUP(CONCATENATE($GL$6," ",GX$9),'-RÅDATA_KVARTAL-'!$A$5:$DS$385,78,FALSE)&gt;0,VLOOKUP(CONCATENATE($GL$6," ",GX$9),'-RÅDATA_KVARTAL-'!$A$5:$DS$385,78,FALSE),"")</f>
        <v/>
      </c>
      <c r="GY64" s="156"/>
      <c r="GZ64" s="156" t="str">
        <f>IF(VLOOKUP(CONCATENATE($GL$6," ",GZ$9),'-RÅDATA_KVARTAL-'!$A$5:$DS$385,78,FALSE)&gt;0,VLOOKUP(CONCATENATE($GL$6," ",GZ$9),'-RÅDATA_KVARTAL-'!$A$5:$DS$385,78,FALSE),"")</f>
        <v/>
      </c>
      <c r="HA64" s="156"/>
      <c r="HB64" s="156" t="str">
        <f>IF(VLOOKUP(CONCATENATE($GL$6," ",HB$9),'-RÅDATA_KVARTAL-'!$A$5:$DS$385,78,FALSE)&gt;0,VLOOKUP(CONCATENATE($GL$6," ",HB$9),'-RÅDATA_KVARTAL-'!$A$5:$DS$385,78,FALSE),"")</f>
        <v/>
      </c>
      <c r="HC64" s="156"/>
      <c r="HD64" s="156" t="str">
        <f>IF(VLOOKUP(CONCATENATE($GL$6," ",HD$9),'-RÅDATA_KVARTAL-'!$A$5:$DS$385,78,FALSE)&gt;0,VLOOKUP(CONCATENATE($GL$6," ",HD$9),'-RÅDATA_KVARTAL-'!$A$5:$DS$385,78,FALSE),"")</f>
        <v/>
      </c>
      <c r="HE64" s="156"/>
      <c r="HF64" s="156" t="str">
        <f>IF(VLOOKUP(CONCATENATE($GL$6," ",HF$9),'-RÅDATA_KVARTAL-'!$A$5:$DS$385,78,FALSE)&gt;0,VLOOKUP(CONCATENATE($GL$6," ",HF$9),'-RÅDATA_KVARTAL-'!$A$5:$DS$385,78,FALSE),"")</f>
        <v/>
      </c>
      <c r="HG64" s="156"/>
      <c r="HH64" s="156" t="str">
        <f>IF(VLOOKUP(CONCATENATE($GL$6," ",HH$9),'-RÅDATA_KVARTAL-'!$A$5:$DS$385,78,FALSE)&gt;0,VLOOKUP(CONCATENATE($GL$6," ",HH$9),'-RÅDATA_KVARTAL-'!$A$5:$DS$385,78,FALSE),"")</f>
        <v/>
      </c>
      <c r="HI64" s="156"/>
      <c r="HJ64" s="156" t="str">
        <f>IF(VLOOKUP(CONCATENATE($GL$6," ",HJ$9),'-RÅDATA_KVARTAL-'!$A$5:$DS$385,78,FALSE)&gt;0,VLOOKUP(CONCATENATE($GL$6," ",HJ$9),'-RÅDATA_KVARTAL-'!$A$5:$DS$385,78,FALSE),"")</f>
        <v/>
      </c>
      <c r="HK64" s="106"/>
      <c r="HL64" s="106"/>
      <c r="HM64" s="92" t="s">
        <v>470</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62</v>
      </c>
      <c r="E66" s="37">
        <f>IF(VLOOKUP(CONCATENATE($E$6," ",E$9),'-RÅDATA_KVARTAL-'!$A$5:$DS$385,82,FALSE)&gt;0,VLOOKUP(CONCATENATE($E$6," ",E$9),'-RÅDATA_KVARTAL-'!$A$5:$DS$385,82,FALSE),"")</f>
        <v>29671</v>
      </c>
      <c r="F66" s="37"/>
      <c r="G66" s="37">
        <f>IF(VLOOKUP(CONCATENATE($E$6," ",G$9),'-RÅDATA_KVARTAL-'!$A$5:$DS$385,82,FALSE)&gt;0,VLOOKUP(CONCATENATE($E$6," ",G$9),'-RÅDATA_KVARTAL-'!$A$5:$DS$385,82,FALSE),"")</f>
        <v>27015</v>
      </c>
      <c r="H66" s="37"/>
      <c r="I66" s="37">
        <f>IF(VLOOKUP(CONCATENATE($E$6," ",I$9),'-RÅDATA_KVARTAL-'!$A$5:$DS$385,82,FALSE)&gt;0,VLOOKUP(CONCATENATE($E$6," ",I$9),'-RÅDATA_KVARTAL-'!$A$5:$DS$385,82,FALSE),"")</f>
        <v>28724</v>
      </c>
      <c r="J66" s="37"/>
      <c r="K66" s="37">
        <f>IF(VLOOKUP(CONCATENATE($E$6," ",K$9),'-RÅDATA_KVARTAL-'!$A$5:$DS$385,82,FALSE)&gt;0,VLOOKUP(CONCATENATE($E$6," ",K$9),'-RÅDATA_KVARTAL-'!$A$5:$DS$385,82,FALSE),"")</f>
        <v>28725</v>
      </c>
      <c r="L66" s="37"/>
      <c r="M66" s="37">
        <f>IF(VLOOKUP(CONCATENATE($E$6," ",M$9),'-RÅDATA_KVARTAL-'!$A$5:$DS$385,82,FALSE)&gt;0,VLOOKUP(CONCATENATE($E$6," ",M$9),'-RÅDATA_KVARTAL-'!$A$5:$DS$385,82,FALSE),"")</f>
        <v>28995</v>
      </c>
      <c r="N66" s="37"/>
      <c r="O66" s="37">
        <f>IF(VLOOKUP(CONCATENATE($E$6," ",O$9),'-RÅDATA_KVARTAL-'!$A$5:$DS$385,82,FALSE)&gt;0,VLOOKUP(CONCATENATE($E$6," ",O$9),'-RÅDATA_KVARTAL-'!$A$5:$DS$385,82,FALSE),"")</f>
        <v>26575</v>
      </c>
      <c r="P66" s="37"/>
      <c r="Q66" s="37">
        <f>IF(VLOOKUP(CONCATENATE($E$6," ",Q$9),'-RÅDATA_KVARTAL-'!$A$5:$DS$385,82,FALSE)&gt;0,VLOOKUP(CONCATENATE($E$6," ",Q$9),'-RÅDATA_KVARTAL-'!$A$5:$DS$385,82,FALSE),"")</f>
        <v>24684</v>
      </c>
      <c r="R66" s="37"/>
      <c r="S66" s="37">
        <f>IF(VLOOKUP(CONCATENATE($E$6," ",S$9),'-RÅDATA_KVARTAL-'!$A$5:$DS$385,82,FALSE)&gt;0,VLOOKUP(CONCATENATE($E$6," ",S$9),'-RÅDATA_KVARTAL-'!$A$5:$DS$385,82,FALSE),"")</f>
        <v>28367</v>
      </c>
      <c r="T66" s="37"/>
      <c r="U66" s="37">
        <f>IF(VLOOKUP(CONCATENATE($E$6," ",U$9),'-RÅDATA_KVARTAL-'!$A$5:$DS$385,82,FALSE)&gt;0,VLOOKUP(CONCATENATE($E$6," ",U$9),'-RÅDATA_KVARTAL-'!$A$5:$DS$385,82,FALSE),"")</f>
        <v>28366</v>
      </c>
      <c r="V66" s="37"/>
      <c r="W66" s="37">
        <f>IF(VLOOKUP(CONCATENATE($E$6," ",W$9),'-RÅDATA_KVARTAL-'!$A$5:$DS$385,82,FALSE)&gt;0,VLOOKUP(CONCATENATE($E$6," ",W$9),'-RÅDATA_KVARTAL-'!$A$5:$DS$385,82,FALSE),"")</f>
        <v>30181</v>
      </c>
      <c r="X66" s="37"/>
      <c r="Y66" s="37">
        <f>IF(VLOOKUP(CONCATENATE($E$6," ",Y$9),'-RÅDATA_KVARTAL-'!$A$5:$DS$385,82,FALSE)&gt;0,VLOOKUP(CONCATENATE($E$6," ",Y$9),'-RÅDATA_KVARTAL-'!$A$5:$DS$385,82,FALSE),"")</f>
        <v>28907</v>
      </c>
      <c r="Z66" s="37"/>
      <c r="AA66" s="37">
        <f>IF(VLOOKUP(CONCATENATE($E$6," ",AA$9),'-RÅDATA_KVARTAL-'!$A$5:$DS$385,82,FALSE)&gt;0,VLOOKUP(CONCATENATE($E$6," ",AA$9),'-RÅDATA_KVARTAL-'!$A$5:$DS$385,82,FALSE),"")</f>
        <v>28245</v>
      </c>
      <c r="AB66" s="37"/>
      <c r="AC66" s="37">
        <f>IF(VLOOKUP(CONCATENATE($E$6," ",AC$9),'-RÅDATA_KVARTAL-'!$A$5:$DS$385,82,FALSE)&gt;0,VLOOKUP(CONCATENATE($E$6," ",AC$9),'-RÅDATA_KVARTAL-'!$A$5:$DS$385,82,FALSE),"")</f>
        <v>338455</v>
      </c>
      <c r="AD66" s="158"/>
      <c r="AE66" s="275"/>
      <c r="AF66" s="37">
        <f>IF(VLOOKUP(CONCATENATE($AF$6," ",AF$9),'-RÅDATA_KVARTAL-'!$A$5:$DS$385,82,FALSE)&gt;0,VLOOKUP(CONCATENATE($AF$6," ",AF$9),'-RÅDATA_KVARTAL-'!$A$5:$DS$385,82,FALSE),"")</f>
        <v>32187</v>
      </c>
      <c r="AG66" s="37"/>
      <c r="AH66" s="37">
        <f>IF(VLOOKUP(CONCATENATE($AF$6," ",AH$9),'-RÅDATA_KVARTAL-'!$A$5:$DS$385,82,FALSE)&gt;0,VLOOKUP(CONCATENATE($AF$6," ",AH$9),'-RÅDATA_KVARTAL-'!$A$5:$DS$385,82,FALSE),"")</f>
        <v>29660</v>
      </c>
      <c r="AI66" s="37"/>
      <c r="AJ66" s="37">
        <f>IF(VLOOKUP(CONCATENATE($AF$6," ",AJ$9),'-RÅDATA_KVARTAL-'!$A$5:$DS$385,82,FALSE)&gt;0,VLOOKUP(CONCATENATE($AF$6," ",AJ$9),'-RÅDATA_KVARTAL-'!$A$5:$DS$385,82,FALSE),"")</f>
        <v>32534</v>
      </c>
      <c r="AK66" s="37"/>
      <c r="AL66" s="37">
        <f>IF(VLOOKUP(CONCATENATE($AF$6," ",AL$9),'-RÅDATA_KVARTAL-'!$A$5:$DS$385,82,FALSE)&gt;0,VLOOKUP(CONCATENATE($AF$6," ",AL$9),'-RÅDATA_KVARTAL-'!$A$5:$DS$385,82,FALSE),"")</f>
        <v>30802</v>
      </c>
      <c r="AM66" s="37"/>
      <c r="AN66" s="37">
        <f>IF(VLOOKUP(CONCATENATE($AF$6," ",AN$9),'-RÅDATA_KVARTAL-'!$A$5:$DS$385,82,FALSE)&gt;0,VLOOKUP(CONCATENATE($AF$6," ",AN$9),'-RÅDATA_KVARTAL-'!$A$5:$DS$385,82,FALSE),"")</f>
        <v>31180</v>
      </c>
      <c r="AO66" s="37"/>
      <c r="AP66" s="37">
        <f>IF(VLOOKUP(CONCATENATE($AF$6," ",AP$9),'-RÅDATA_KVARTAL-'!$A$5:$DS$385,82,FALSE)&gt;0,VLOOKUP(CONCATENATE($AF$6," ",AP$9),'-RÅDATA_KVARTAL-'!$A$5:$DS$385,82,FALSE),"")</f>
        <v>27063</v>
      </c>
      <c r="AQ66" s="37"/>
      <c r="AR66" s="37">
        <f>IF(VLOOKUP(CONCATENATE($AF$6," ",AR$9),'-RÅDATA_KVARTAL-'!$A$5:$DS$385,82,FALSE)&gt;0,VLOOKUP(CONCATENATE($AF$6," ",AR$9),'-RÅDATA_KVARTAL-'!$A$5:$DS$385,82,FALSE),"")</f>
        <v>27120</v>
      </c>
      <c r="AS66" s="37"/>
      <c r="AT66" s="37">
        <f>IF(VLOOKUP(CONCATENATE($AF$6," ",AT$9),'-RÅDATA_KVARTAL-'!$A$5:$DS$385,82,FALSE)&gt;0,VLOOKUP(CONCATENATE($AF$6," ",AT$9),'-RÅDATA_KVARTAL-'!$A$5:$DS$385,82,FALSE),"")</f>
        <v>29662</v>
      </c>
      <c r="AU66" s="37"/>
      <c r="AV66" s="37">
        <f>IF(VLOOKUP(CONCATENATE($AF$6," ",AV$9),'-RÅDATA_KVARTAL-'!$A$5:$DS$385,82,FALSE)&gt;0,VLOOKUP(CONCATENATE($AF$6," ",AV$9),'-RÅDATA_KVARTAL-'!$A$5:$DS$385,82,FALSE),"")</f>
        <v>32194</v>
      </c>
      <c r="AW66" s="37"/>
      <c r="AX66" s="37">
        <f>IF(VLOOKUP(CONCATENATE($AF$6," ",AX$9),'-RÅDATA_KVARTAL-'!$A$5:$DS$385,82,FALSE)&gt;0,VLOOKUP(CONCATENATE($AF$6," ",AX$9),'-RÅDATA_KVARTAL-'!$A$5:$DS$385,82,FALSE),"")</f>
        <v>33522</v>
      </c>
      <c r="AY66" s="37"/>
      <c r="AZ66" s="37">
        <f>IF(VLOOKUP(CONCATENATE($AF$6," ",AZ$9),'-RÅDATA_KVARTAL-'!$A$5:$DS$385,82,FALSE)&gt;0,VLOOKUP(CONCATENATE($AF$6," ",AZ$9),'-RÅDATA_KVARTAL-'!$A$5:$DS$385,82,FALSE),"")</f>
        <v>31312</v>
      </c>
      <c r="BA66" s="37"/>
      <c r="BB66" s="37">
        <f>IF(VLOOKUP(CONCATENATE($AF$6," ",BB$9),'-RÅDATA_KVARTAL-'!$A$5:$DS$385,82,FALSE)&gt;0,VLOOKUP(CONCATENATE($AF$6," ",BB$9),'-RÅDATA_KVARTAL-'!$A$5:$DS$385,82,FALSE),"")</f>
        <v>31260</v>
      </c>
      <c r="BC66" s="37"/>
      <c r="BD66" s="37">
        <f>IF(VLOOKUP(CONCATENATE($AF$6," ",BD$9),'-RÅDATA_KVARTAL-'!$A$5:$DS$385,82,FALSE)&gt;0,VLOOKUP(CONCATENATE($AF$6," ",BD$9),'-RÅDATA_KVARTAL-'!$A$5:$DS$385,82,FALSE),"")</f>
        <v>368496</v>
      </c>
      <c r="BE66" s="158"/>
      <c r="BF66" s="275"/>
      <c r="BG66" s="37">
        <f>IF(VLOOKUP(CONCATENATE($BG$6," ",BG$9),'-RÅDATA_KVARTAL-'!$A$5:$DS$385,82,FALSE)&gt;0,VLOOKUP(CONCATENATE($BG$6," ",BG$9),'-RÅDATA_KVARTAL-'!$A$5:$DS$385,82,FALSE),"")</f>
        <v>31974</v>
      </c>
      <c r="BH66" s="37"/>
      <c r="BI66" s="37">
        <f>IF(VLOOKUP(CONCATENATE($BG$6," ",BI$9),'-RÅDATA_KVARTAL-'!$A$5:$DS$385,82,FALSE)&gt;0,VLOOKUP(CONCATENATE($BG$6," ",BI$9),'-RÅDATA_KVARTAL-'!$A$5:$DS$385,82,FALSE),"")</f>
        <v>30212</v>
      </c>
      <c r="BJ66" s="37"/>
      <c r="BK66" s="37">
        <f>IF(VLOOKUP(CONCATENATE($BG$6," ",BK$9),'-RÅDATA_KVARTAL-'!$A$5:$DS$385,82,FALSE)&gt;0,VLOOKUP(CONCATENATE($BG$6," ",BK$9),'-RÅDATA_KVARTAL-'!$A$5:$DS$385,82,FALSE),"")</f>
        <v>33911</v>
      </c>
      <c r="BL66" s="37"/>
      <c r="BM66" s="37">
        <f>IF(VLOOKUP(CONCATENATE($BG$6," ",BM$9),'-RÅDATA_KVARTAL-'!$A$5:$DS$385,82,FALSE)&gt;0,VLOOKUP(CONCATENATE($BG$6," ",BM$9),'-RÅDATA_KVARTAL-'!$A$5:$DS$385,82,FALSE),"")</f>
        <v>30861</v>
      </c>
      <c r="BN66" s="37"/>
      <c r="BO66" s="37">
        <f>IF(VLOOKUP(CONCATENATE($BG$6," ",BO$9),'-RÅDATA_KVARTAL-'!$A$5:$DS$385,82,FALSE)&gt;0,VLOOKUP(CONCATENATE($BG$6," ",BO$9),'-RÅDATA_KVARTAL-'!$A$5:$DS$385,82,FALSE),"")</f>
        <v>31412</v>
      </c>
      <c r="BP66" s="37"/>
      <c r="BQ66" s="37">
        <f>IF(VLOOKUP(CONCATENATE($BG$6," ",BQ$9),'-RÅDATA_KVARTAL-'!$A$5:$DS$385,82,FALSE)&gt;0,VLOOKUP(CONCATENATE($BG$6," ",BQ$9),'-RÅDATA_KVARTAL-'!$A$5:$DS$385,82,FALSE),"")</f>
        <v>32309</v>
      </c>
      <c r="BR66" s="37"/>
      <c r="BS66" s="37">
        <f>IF(VLOOKUP(CONCATENATE($BG$6," ",BS$9),'-RÅDATA_KVARTAL-'!$A$5:$DS$385,82,FALSE)&gt;0,VLOOKUP(CONCATENATE($BG$6," ",BS$9),'-RÅDATA_KVARTAL-'!$A$5:$DS$385,82,FALSE),"")</f>
        <v>29385</v>
      </c>
      <c r="BT66" s="37"/>
      <c r="BU66" s="37">
        <f>IF(VLOOKUP(CONCATENATE($BG$6," ",BU$9),'-RÅDATA_KVARTAL-'!$A$5:$DS$385,82,FALSE)&gt;0,VLOOKUP(CONCATENATE($BG$6," ",BU$9),'-RÅDATA_KVARTAL-'!$A$5:$DS$385,82,FALSE),"")</f>
        <v>30922</v>
      </c>
      <c r="BV66" s="37"/>
      <c r="BW66" s="37">
        <f>IF(VLOOKUP(CONCATENATE($BG$6," ",BW$9),'-RÅDATA_KVARTAL-'!$A$5:$DS$385,82,FALSE)&gt;0,VLOOKUP(CONCATENATE($BG$6," ",BW$9),'-RÅDATA_KVARTAL-'!$A$5:$DS$385,82,FALSE),"")</f>
        <v>33366</v>
      </c>
      <c r="BX66" s="37"/>
      <c r="BY66" s="37">
        <f>IF(VLOOKUP(CONCATENATE($BG$6," ",BY$9),'-RÅDATA_KVARTAL-'!$A$5:$DS$385,82,FALSE)&gt;0,VLOOKUP(CONCATENATE($BG$6," ",BY$9),'-RÅDATA_KVARTAL-'!$A$5:$DS$385,82,FALSE),"")</f>
        <v>34144</v>
      </c>
      <c r="BZ66" s="37"/>
      <c r="CA66" s="37">
        <f>IF(VLOOKUP(CONCATENATE($BG$6," ",CA$9),'-RÅDATA_KVARTAL-'!$A$5:$DS$385,82,FALSE)&gt;0,VLOOKUP(CONCATENATE($BG$6," ",CA$9),'-RÅDATA_KVARTAL-'!$A$5:$DS$385,82,FALSE),"")</f>
        <v>33002</v>
      </c>
      <c r="CB66" s="37"/>
      <c r="CC66" s="37">
        <f>IF(VLOOKUP(CONCATENATE($BG$6," ",CC$9),'-RÅDATA_KVARTAL-'!$A$5:$DS$385,82,FALSE)&gt;0,VLOOKUP(CONCATENATE($BG$6," ",CC$9),'-RÅDATA_KVARTAL-'!$A$5:$DS$385,82,FALSE),"")</f>
        <v>32522</v>
      </c>
      <c r="CD66" s="37"/>
      <c r="CE66" s="37">
        <f>IF(VLOOKUP(CONCATENATE($BG$6," ",CE$9),'-RÅDATA_KVARTAL-'!$A$5:$DS$385,82,FALSE)&gt;0,VLOOKUP(CONCATENATE($BG$6," ",CE$9),'-RÅDATA_KVARTAL-'!$A$5:$DS$385,82,FALSE),"")</f>
        <v>384020</v>
      </c>
      <c r="CF66" s="147"/>
      <c r="CG66" s="275"/>
      <c r="CH66" s="37">
        <f>IF(VLOOKUP(CONCATENATE($CH$6," ",CH$9),'-RÅDATA_KVARTAL-'!$A$5:$DS$385,82,FALSE)&gt;0,VLOOKUP(CONCATENATE($CH$6," ",CH$9),'-RÅDATA_KVARTAL-'!$A$5:$DS$385,82,FALSE),"")</f>
        <v>32127</v>
      </c>
      <c r="CI66" s="37"/>
      <c r="CJ66" s="37">
        <f>IF(VLOOKUP(CONCATENATE($CH$6," ",CJ$9),'-RÅDATA_KVARTAL-'!$A$5:$DS$385,82,FALSE)&gt;0,VLOOKUP(CONCATENATE($CH$6," ",CJ$9),'-RÅDATA_KVARTAL-'!$A$5:$DS$385,82,FALSE),"")</f>
        <v>32831</v>
      </c>
      <c r="CK66" s="37"/>
      <c r="CL66" s="37">
        <f>IF(VLOOKUP(CONCATENATE($CH$6," ",CL$9),'-RÅDATA_KVARTAL-'!$A$5:$DS$385,82,FALSE)&gt;0,VLOOKUP(CONCATENATE($CH$6," ",CL$9),'-RÅDATA_KVARTAL-'!$A$5:$DS$385,82,FALSE),"")</f>
        <v>34329</v>
      </c>
      <c r="CM66" s="37"/>
      <c r="CN66" s="37">
        <f>IF(VLOOKUP(CONCATENATE($CH$6," ",CN$9),'-RÅDATA_KVARTAL-'!$A$5:$DS$385,82,FALSE)&gt;0,VLOOKUP(CONCATENATE($CH$6," ",CN$9),'-RÅDATA_KVARTAL-'!$A$5:$DS$385,82,FALSE),"")</f>
        <v>33801</v>
      </c>
      <c r="CO66" s="37"/>
      <c r="CP66" s="37">
        <f>IF(VLOOKUP(CONCATENATE($CH$6," ",CP$9),'-RÅDATA_KVARTAL-'!$A$5:$DS$385,82,FALSE)&gt;0,VLOOKUP(CONCATENATE($CH$6," ",CP$9),'-RÅDATA_KVARTAL-'!$A$5:$DS$385,82,FALSE),"")</f>
        <v>33929</v>
      </c>
      <c r="CQ66" s="37"/>
      <c r="CR66" s="37">
        <f>IF(VLOOKUP(CONCATENATE($CH$6," ",CR$9),'-RÅDATA_KVARTAL-'!$A$5:$DS$385,82,FALSE)&gt;0,VLOOKUP(CONCATENATE($CH$6," ",CR$9),'-RÅDATA_KVARTAL-'!$A$5:$DS$385,82,FALSE),"")</f>
        <v>32229</v>
      </c>
      <c r="CS66" s="37"/>
      <c r="CT66" s="37">
        <f>IF(VLOOKUP(CONCATENATE($CH$6," ",CT$9),'-RÅDATA_KVARTAL-'!$A$5:$DS$385,82,FALSE)&gt;0,VLOOKUP(CONCATENATE($CH$6," ",CT$9),'-RÅDATA_KVARTAL-'!$A$5:$DS$385,82,FALSE),"")</f>
        <v>30100</v>
      </c>
      <c r="CU66" s="37"/>
      <c r="CV66" s="37">
        <f>IF(VLOOKUP(CONCATENATE($CH$6," ",CV$9),'-RÅDATA_KVARTAL-'!$A$5:$DS$385,82,FALSE)&gt;0,VLOOKUP(CONCATENATE($CH$6," ",CV$9),'-RÅDATA_KVARTAL-'!$A$5:$DS$385,82,FALSE),"")</f>
        <v>33171</v>
      </c>
      <c r="CW66" s="37"/>
      <c r="CX66" s="37">
        <f>IF(VLOOKUP(CONCATENATE($CH$6," ",CX$9),'-RÅDATA_KVARTAL-'!$A$5:$DS$385,82,FALSE)&gt;0,VLOOKUP(CONCATENATE($CH$6," ",CX$9),'-RÅDATA_KVARTAL-'!$A$5:$DS$385,82,FALSE),"")</f>
        <v>33831</v>
      </c>
      <c r="CY66" s="37"/>
      <c r="CZ66" s="37">
        <f>IF(VLOOKUP(CONCATENATE($CH$6," ",CZ$9),'-RÅDATA_KVARTAL-'!$A$5:$DS$385,82,FALSE)&gt;0,VLOOKUP(CONCATENATE($CH$6," ",CZ$9),'-RÅDATA_KVARTAL-'!$A$5:$DS$385,82,FALSE),"")</f>
        <v>33587</v>
      </c>
      <c r="DA66" s="37"/>
      <c r="DB66" s="37">
        <f>IF(VLOOKUP(CONCATENATE($CH$6," ",DB$9),'-RÅDATA_KVARTAL-'!$A$5:$DS$385,82,FALSE)&gt;0,VLOOKUP(CONCATENATE($CH$6," ",DB$9),'-RÅDATA_KVARTAL-'!$A$5:$DS$385,82,FALSE),"")</f>
        <v>32314</v>
      </c>
      <c r="DC66" s="37"/>
      <c r="DD66" s="37">
        <f>IF(VLOOKUP(CONCATENATE($CH$6," ",DD$9),'-RÅDATA_KVARTAL-'!$A$5:$DS$385,82,FALSE)&gt;0,VLOOKUP(CONCATENATE($CH$6," ",DD$9),'-RÅDATA_KVARTAL-'!$A$5:$DS$385,82,FALSE),"")</f>
        <v>33396</v>
      </c>
      <c r="DE66" s="37"/>
      <c r="DF66" s="37">
        <f>IF(VLOOKUP(CONCATENATE($CH$6," ",DF$9),'-RÅDATA_KVARTAL-'!$A$5:$DS$385,82,FALSE)&gt;0,VLOOKUP(CONCATENATE($CH$6," ",DF$9),'-RÅDATA_KVARTAL-'!$A$5:$DS$385,82,FALSE),"")</f>
        <v>395645</v>
      </c>
      <c r="DG66" s="147"/>
      <c r="DH66" s="275"/>
      <c r="DI66" s="37">
        <f>IF(VLOOKUP(CONCATENATE($DI$6," ",DI$9),'-RÅDATA_KVARTAL-'!$A$5:$DS$385,82,FALSE)&gt;0,VLOOKUP(CONCATENATE($DI$6," ",DI$9),'-RÅDATA_KVARTAL-'!$A$5:$DS$385,82,FALSE),"")</f>
        <v>34687</v>
      </c>
      <c r="DJ66" s="37"/>
      <c r="DK66" s="37">
        <f>IF(VLOOKUP(CONCATENATE($DI$6," ",DK$9),'-RÅDATA_KVARTAL-'!$A$5:$DS$385,82,FALSE)&gt;0,VLOOKUP(CONCATENATE($DI$6," ",DK$9),'-RÅDATA_KVARTAL-'!$A$5:$DS$385,82,FALSE),"")</f>
        <v>32948</v>
      </c>
      <c r="DL66" s="37"/>
      <c r="DM66" s="37">
        <f>IF(VLOOKUP(CONCATENATE($DI$6," ",DM$9),'-RÅDATA_KVARTAL-'!$A$5:$DS$385,82,FALSE)&gt;0,VLOOKUP(CONCATENATE($DI$6," ",DM$9),'-RÅDATA_KVARTAL-'!$A$5:$DS$385,82,FALSE),"")</f>
        <v>36965</v>
      </c>
      <c r="DN66" s="37"/>
      <c r="DO66" s="37">
        <f>IF(VLOOKUP(CONCATENATE($DI$6," ",DO$9),'-RÅDATA_KVARTAL-'!$A$5:$DS$385,82,FALSE)&gt;0,VLOOKUP(CONCATENATE($DI$6," ",DO$9),'-RÅDATA_KVARTAL-'!$A$5:$DS$385,82,FALSE),"")</f>
        <v>32560</v>
      </c>
      <c r="DP66" s="37"/>
      <c r="DQ66" s="37">
        <f>IF(VLOOKUP(CONCATENATE($DI$6," ",DQ$9),'-RÅDATA_KVARTAL-'!$A$5:$DS$385,82,FALSE)&gt;0,VLOOKUP(CONCATENATE($DI$6," ",DQ$9),'-RÅDATA_KVARTAL-'!$A$5:$DS$385,82,FALSE),"")</f>
        <v>34845</v>
      </c>
      <c r="DR66" s="37"/>
      <c r="DS66" s="37">
        <f>IF(VLOOKUP(CONCATENATE($DI$6," ",DS$9),'-RÅDATA_KVARTAL-'!$A$5:$DS$385,82,FALSE)&gt;0,VLOOKUP(CONCATENATE($DI$6," ",DS$9),'-RÅDATA_KVARTAL-'!$A$5:$DS$385,82,FALSE),"")</f>
        <v>32938</v>
      </c>
      <c r="DT66" s="37"/>
      <c r="DU66" s="37" t="str">
        <f>IF(VLOOKUP(CONCATENATE($DI$6," ",DU$9),'-RÅDATA_KVARTAL-'!$A$5:$DS$385,82,FALSE)&gt;0,VLOOKUP(CONCATENATE($DI$6," ",DU$9),'-RÅDATA_KVARTAL-'!$A$5:$DS$385,82,FALSE),"")</f>
        <v/>
      </c>
      <c r="DV66" s="37"/>
      <c r="DW66" s="37" t="str">
        <f>IF(VLOOKUP(CONCATENATE($DI$6," ",DW$9),'-RÅDATA_KVARTAL-'!$A$5:$DS$385,82,FALSE)&gt;0,VLOOKUP(CONCATENATE($DI$6," ",DW$9),'-RÅDATA_KVARTAL-'!$A$5:$DS$385,82,FALSE),"")</f>
        <v/>
      </c>
      <c r="DX66" s="37"/>
      <c r="DY66" s="37" t="str">
        <f>IF(VLOOKUP(CONCATENATE($DI$6," ",DY$9),'-RÅDATA_KVARTAL-'!$A$5:$DS$385,82,FALSE)&gt;0,VLOOKUP(CONCATENATE($DI$6," ",DY$9),'-RÅDATA_KVARTAL-'!$A$5:$DS$385,82,FALSE),"")</f>
        <v/>
      </c>
      <c r="DZ66" s="37"/>
      <c r="EA66" s="37" t="str">
        <f>IF(VLOOKUP(CONCATENATE($DI$6," ",EA$9),'-RÅDATA_KVARTAL-'!$A$5:$DS$385,82,FALSE)&gt;0,VLOOKUP(CONCATENATE($DI$6," ",EA$9),'-RÅDATA_KVARTAL-'!$A$5:$DS$385,82,FALSE),"")</f>
        <v/>
      </c>
      <c r="EB66" s="37"/>
      <c r="EC66" s="37" t="str">
        <f>IF(VLOOKUP(CONCATENATE($DI$6," ",EC$9),'-RÅDATA_KVARTAL-'!$A$5:$DS$385,82,FALSE)&gt;0,VLOOKUP(CONCATENATE($DI$6," ",EC$9),'-RÅDATA_KVARTAL-'!$A$5:$DS$385,82,FALSE),"")</f>
        <v/>
      </c>
      <c r="ED66" s="37"/>
      <c r="EE66" s="37" t="str">
        <f>IF(VLOOKUP(CONCATENATE($DI$6," ",EE$9),'-RÅDATA_KVARTAL-'!$A$5:$DS$385,82,FALSE)&gt;0,VLOOKUP(CONCATENATE($DI$6," ",EE$9),'-RÅDATA_KVARTAL-'!$A$5:$DS$385,82,FALSE),"")</f>
        <v/>
      </c>
      <c r="EF66" s="37"/>
      <c r="EG66" s="37">
        <f>IF(VLOOKUP(CONCATENATE($DI$6," ",EG$9),'-RÅDATA_KVARTAL-'!$A$5:$DS$385,82,FALSE)&gt;0,VLOOKUP(CONCATENATE($DI$6," ",EG$9),'-RÅDATA_KVARTAL-'!$A$5:$DS$385,82,FALSE),"")</f>
        <v>204943</v>
      </c>
      <c r="EH66" s="147"/>
      <c r="EI66" s="275"/>
      <c r="EJ66" s="37" t="str">
        <f>IF(VLOOKUP(CONCATENATE($EJ$6," ",EJ$9),'-RÅDATA_KVARTAL-'!$A$5:$DS$385,82,FALSE)&gt;0,VLOOKUP(CONCATENATE($EJ$6," ",EJ$9),'-RÅDATA_KVARTAL-'!$A$5:$DS$385,82,FALSE),"")</f>
        <v/>
      </c>
      <c r="EK66" s="37"/>
      <c r="EL66" s="37" t="str">
        <f>IF(VLOOKUP(CONCATENATE($EJ$6," ",EL$9),'-RÅDATA_KVARTAL-'!$A$5:$DS$385,82,FALSE)&gt;0,VLOOKUP(CONCATENATE($EJ$6," ",EL$9),'-RÅDATA_KVARTAL-'!$A$5:$DS$385,82,FALSE),"")</f>
        <v/>
      </c>
      <c r="EM66" s="37"/>
      <c r="EN66" s="37" t="str">
        <f>IF(VLOOKUP(CONCATENATE($EJ$6," ",EN$9),'-RÅDATA_KVARTAL-'!$A$5:$DS$385,82,FALSE)&gt;0,VLOOKUP(CONCATENATE($EJ$6," ",EN$9),'-RÅDATA_KVARTAL-'!$A$5:$DS$385,82,FALSE),"")</f>
        <v/>
      </c>
      <c r="EO66" s="37"/>
      <c r="EP66" s="37" t="str">
        <f>IF(VLOOKUP(CONCATENATE($EJ$6," ",EP$9),'-RÅDATA_KVARTAL-'!$A$5:$DS$385,82,FALSE)&gt;0,VLOOKUP(CONCATENATE($EJ$6," ",EP$9),'-RÅDATA_KVARTAL-'!$A$5:$DS$385,82,FALSE),"")</f>
        <v/>
      </c>
      <c r="EQ66" s="37"/>
      <c r="ER66" s="37" t="str">
        <f>IF(VLOOKUP(CONCATENATE($EJ$6," ",ER$9),'-RÅDATA_KVARTAL-'!$A$5:$DS$385,82,FALSE)&gt;0,VLOOKUP(CONCATENATE($EJ$6," ",ER$9),'-RÅDATA_KVARTAL-'!$A$5:$DS$385,82,FALSE),"")</f>
        <v/>
      </c>
      <c r="ES66" s="37"/>
      <c r="ET66" s="37" t="str">
        <f>IF(VLOOKUP(CONCATENATE($EJ$6," ",ET$9),'-RÅDATA_KVARTAL-'!$A$5:$DS$385,82,FALSE)&gt;0,VLOOKUP(CONCATENATE($EJ$6," ",ET$9),'-RÅDATA_KVARTAL-'!$A$5:$DS$385,82,FALSE),"")</f>
        <v/>
      </c>
      <c r="EU66" s="37"/>
      <c r="EV66" s="37" t="str">
        <f>IF(VLOOKUP(CONCATENATE($EJ$6," ",EV$9),'-RÅDATA_KVARTAL-'!$A$5:$DS$385,82,FALSE)&gt;0,VLOOKUP(CONCATENATE($EJ$6," ",EV$9),'-RÅDATA_KVARTAL-'!$A$5:$DS$385,82,FALSE),"")</f>
        <v/>
      </c>
      <c r="EW66" s="37"/>
      <c r="EX66" s="37" t="str">
        <f>IF(VLOOKUP(CONCATENATE($EJ$6," ",EX$9),'-RÅDATA_KVARTAL-'!$A$5:$DS$385,82,FALSE)&gt;0,VLOOKUP(CONCATENATE($EJ$6," ",EX$9),'-RÅDATA_KVARTAL-'!$A$5:$DS$385,82,FALSE),"")</f>
        <v/>
      </c>
      <c r="EY66" s="37"/>
      <c r="EZ66" s="37" t="str">
        <f>IF(VLOOKUP(CONCATENATE($EJ$6," ",EZ$9),'-RÅDATA_KVARTAL-'!$A$5:$DS$385,82,FALSE)&gt;0,VLOOKUP(CONCATENATE($EJ$6," ",EZ$9),'-RÅDATA_KVARTAL-'!$A$5:$DS$385,82,FALSE),"")</f>
        <v/>
      </c>
      <c r="FA66" s="37"/>
      <c r="FB66" s="37" t="str">
        <f>IF(VLOOKUP(CONCATENATE($EJ$6," ",FB$9),'-RÅDATA_KVARTAL-'!$A$5:$DS$385,82,FALSE)&gt;0,VLOOKUP(CONCATENATE($EJ$6," ",FB$9),'-RÅDATA_KVARTAL-'!$A$5:$DS$385,82,FALSE),"")</f>
        <v/>
      </c>
      <c r="FC66" s="37"/>
      <c r="FD66" s="37" t="str">
        <f>IF(VLOOKUP(CONCATENATE($EJ$6," ",FD$9),'-RÅDATA_KVARTAL-'!$A$5:$DS$385,82,FALSE)&gt;0,VLOOKUP(CONCATENATE($EJ$6," ",FD$9),'-RÅDATA_KVARTAL-'!$A$5:$DS$385,82,FALSE),"")</f>
        <v/>
      </c>
      <c r="FE66" s="37"/>
      <c r="FF66" s="37" t="str">
        <f>IF(VLOOKUP(CONCATENATE($EJ$6," ",FF$9),'-RÅDATA_KVARTAL-'!$A$5:$DS$385,82,FALSE)&gt;0,VLOOKUP(CONCATENATE($EJ$6," ",FF$9),'-RÅDATA_KVARTAL-'!$A$5:$DS$385,82,FALSE),"")</f>
        <v/>
      </c>
      <c r="FG66" s="37"/>
      <c r="FH66" s="37" t="str">
        <f>IF(VLOOKUP(CONCATENATE($EJ$6," ",FH$9),'-RÅDATA_KVARTAL-'!$A$5:$DS$385,82,FALSE)&gt;0,VLOOKUP(CONCATENATE($EJ$6," ",FH$9),'-RÅDATA_KVARTAL-'!$A$5:$DS$385,82,FALSE),"")</f>
        <v/>
      </c>
      <c r="FI66" s="147"/>
      <c r="FJ66" s="275"/>
      <c r="FK66" s="37" t="str">
        <f>IF(VLOOKUP(CONCATENATE($FK$6," ",FK$9),'-RÅDATA_KVARTAL-'!$A$5:$DS$385,82,FALSE)&gt;0,VLOOKUP(CONCATENATE($FK$6," ",FK$9),'-RÅDATA_KVARTAL-'!$A$5:$DS$385,82,FALSE),"")</f>
        <v/>
      </c>
      <c r="FL66" s="37"/>
      <c r="FM66" s="37" t="str">
        <f>IF(VLOOKUP(CONCATENATE($FK$6," ",FM$9),'-RÅDATA_KVARTAL-'!$A$5:$DS$385,82,FALSE)&gt;0,VLOOKUP(CONCATENATE($FK$6," ",FM$9),'-RÅDATA_KVARTAL-'!$A$5:$DS$385,82,FALSE),"")</f>
        <v/>
      </c>
      <c r="FN66" s="37"/>
      <c r="FO66" s="37" t="str">
        <f>IF(VLOOKUP(CONCATENATE($FK$6," ",FO$9),'-RÅDATA_KVARTAL-'!$A$5:$DS$385,82,FALSE)&gt;0,VLOOKUP(CONCATENATE($FK$6," ",FO$9),'-RÅDATA_KVARTAL-'!$A$5:$DS$385,82,FALSE),"")</f>
        <v/>
      </c>
      <c r="FP66" s="37"/>
      <c r="FQ66" s="37" t="str">
        <f>IF(VLOOKUP(CONCATENATE($FK$6," ",FQ$9),'-RÅDATA_KVARTAL-'!$A$5:$DS$385,82,FALSE)&gt;0,VLOOKUP(CONCATENATE($FK$6," ",FQ$9),'-RÅDATA_KVARTAL-'!$A$5:$DS$385,82,FALSE),"")</f>
        <v/>
      </c>
      <c r="FR66" s="37"/>
      <c r="FS66" s="37" t="str">
        <f>IF(VLOOKUP(CONCATENATE($FK$6," ",FS$9),'-RÅDATA_KVARTAL-'!$A$5:$DS$385,82,FALSE)&gt;0,VLOOKUP(CONCATENATE($FK$6," ",FS$9),'-RÅDATA_KVARTAL-'!$A$5:$DS$385,82,FALSE),"")</f>
        <v/>
      </c>
      <c r="FT66" s="37"/>
      <c r="FU66" s="37" t="str">
        <f>IF(VLOOKUP(CONCATENATE($FK$6," ",FU$9),'-RÅDATA_KVARTAL-'!$A$5:$DS$385,82,FALSE)&gt;0,VLOOKUP(CONCATENATE($FK$6," ",FU$9),'-RÅDATA_KVARTAL-'!$A$5:$DS$385,82,FALSE),"")</f>
        <v/>
      </c>
      <c r="FV66" s="37"/>
      <c r="FW66" s="37" t="str">
        <f>IF(VLOOKUP(CONCATENATE($FK$6," ",FW$9),'-RÅDATA_KVARTAL-'!$A$5:$DS$385,82,FALSE)&gt;0,VLOOKUP(CONCATENATE($FK$6," ",FW$9),'-RÅDATA_KVARTAL-'!$A$5:$DS$385,82,FALSE),"")</f>
        <v/>
      </c>
      <c r="FX66" s="37"/>
      <c r="FY66" s="37" t="str">
        <f>IF(VLOOKUP(CONCATENATE($FK$6," ",FY$9),'-RÅDATA_KVARTAL-'!$A$5:$DS$385,82,FALSE)&gt;0,VLOOKUP(CONCATENATE($FK$6," ",FY$9),'-RÅDATA_KVARTAL-'!$A$5:$DS$385,82,FALSE),"")</f>
        <v/>
      </c>
      <c r="FZ66" s="37"/>
      <c r="GA66" s="37" t="str">
        <f>IF(VLOOKUP(CONCATENATE($FK$6," ",GA$9),'-RÅDATA_KVARTAL-'!$A$5:$DS$385,82,FALSE)&gt;0,VLOOKUP(CONCATENATE($FK$6," ",GA$9),'-RÅDATA_KVARTAL-'!$A$5:$DS$385,82,FALSE),"")</f>
        <v/>
      </c>
      <c r="GB66" s="37"/>
      <c r="GC66" s="37" t="str">
        <f>IF(VLOOKUP(CONCATENATE($FK$6," ",GC$9),'-RÅDATA_KVARTAL-'!$A$5:$DS$385,82,FALSE)&gt;0,VLOOKUP(CONCATENATE($FK$6," ",GC$9),'-RÅDATA_KVARTAL-'!$A$5:$DS$385,82,FALSE),"")</f>
        <v/>
      </c>
      <c r="GD66" s="37"/>
      <c r="GE66" s="37" t="str">
        <f>IF(VLOOKUP(CONCATENATE($FK$6," ",GE$9),'-RÅDATA_KVARTAL-'!$A$5:$DS$385,82,FALSE)&gt;0,VLOOKUP(CONCATENATE($FK$6," ",GE$9),'-RÅDATA_KVARTAL-'!$A$5:$DS$385,82,FALSE),"")</f>
        <v/>
      </c>
      <c r="GF66" s="37"/>
      <c r="GG66" s="37" t="str">
        <f>IF(VLOOKUP(CONCATENATE($FK$6," ",GG$9),'-RÅDATA_KVARTAL-'!$A$5:$DS$385,82,FALSE)&gt;0,VLOOKUP(CONCATENATE($FK$6," ",GG$9),'-RÅDATA_KVARTAL-'!$A$5:$DS$385,82,FALSE),"")</f>
        <v/>
      </c>
      <c r="GH66" s="37"/>
      <c r="GI66" s="37" t="str">
        <f>IF(VLOOKUP(CONCATENATE($FK$6," ",GI$9),'-RÅDATA_KVARTAL-'!$A$5:$DS$385,82,FALSE)&gt;0,VLOOKUP(CONCATENATE($FK$6," ",GI$9),'-RÅDATA_KVARTAL-'!$A$5:$DS$385,82,FALSE),"")</f>
        <v/>
      </c>
      <c r="GJ66" s="147"/>
      <c r="GK66" s="275"/>
      <c r="GL66" s="37" t="str">
        <f>IF(VLOOKUP(CONCATENATE($GL$6," ",GL$9),'-RÅDATA_KVARTAL-'!$A$5:$DS$385,82,FALSE)&gt;0,VLOOKUP(CONCATENATE($GL$6," ",GL$9),'-RÅDATA_KVARTAL-'!$A$5:$DS$385,82,FALSE),"")</f>
        <v/>
      </c>
      <c r="GM66" s="37"/>
      <c r="GN66" s="37" t="str">
        <f>IF(VLOOKUP(CONCATENATE($GL$6," ",GN$9),'-RÅDATA_KVARTAL-'!$A$5:$DS$385,82,FALSE)&gt;0,VLOOKUP(CONCATENATE($GL$6," ",GN$9),'-RÅDATA_KVARTAL-'!$A$5:$DS$385,82,FALSE),"")</f>
        <v/>
      </c>
      <c r="GO66" s="37"/>
      <c r="GP66" s="37" t="str">
        <f>IF(VLOOKUP(CONCATENATE($GL$6," ",GP$9),'-RÅDATA_KVARTAL-'!$A$5:$DS$385,82,FALSE)&gt;0,VLOOKUP(CONCATENATE($GL$6," ",GP$9),'-RÅDATA_KVARTAL-'!$A$5:$DS$385,82,FALSE),"")</f>
        <v/>
      </c>
      <c r="GQ66" s="37"/>
      <c r="GR66" s="37" t="str">
        <f>IF(VLOOKUP(CONCATENATE($GL$6," ",GR$9),'-RÅDATA_KVARTAL-'!$A$5:$DS$385,82,FALSE)&gt;0,VLOOKUP(CONCATENATE($GL$6," ",GR$9),'-RÅDATA_KVARTAL-'!$A$5:$DS$385,82,FALSE),"")</f>
        <v/>
      </c>
      <c r="GS66" s="37"/>
      <c r="GT66" s="37" t="str">
        <f>IF(VLOOKUP(CONCATENATE($GL$6," ",GT$9),'-RÅDATA_KVARTAL-'!$A$5:$DS$385,82,FALSE)&gt;0,VLOOKUP(CONCATENATE($GL$6," ",GT$9),'-RÅDATA_KVARTAL-'!$A$5:$DS$385,82,FALSE),"")</f>
        <v/>
      </c>
      <c r="GU66" s="37"/>
      <c r="GV66" s="37" t="str">
        <f>IF(VLOOKUP(CONCATENATE($GL$6," ",GV$9),'-RÅDATA_KVARTAL-'!$A$5:$DS$385,82,FALSE)&gt;0,VLOOKUP(CONCATENATE($GL$6," ",GV$9),'-RÅDATA_KVARTAL-'!$A$5:$DS$385,82,FALSE),"")</f>
        <v/>
      </c>
      <c r="GW66" s="37"/>
      <c r="GX66" s="37" t="str">
        <f>IF(VLOOKUP(CONCATENATE($GL$6," ",GX$9),'-RÅDATA_KVARTAL-'!$A$5:$DS$385,82,FALSE)&gt;0,VLOOKUP(CONCATENATE($GL$6," ",GX$9),'-RÅDATA_KVARTAL-'!$A$5:$DS$385,82,FALSE),"")</f>
        <v/>
      </c>
      <c r="GY66" s="37"/>
      <c r="GZ66" s="37" t="str">
        <f>IF(VLOOKUP(CONCATENATE($GL$6," ",GZ$9),'-RÅDATA_KVARTAL-'!$A$5:$DS$385,82,FALSE)&gt;0,VLOOKUP(CONCATENATE($GL$6," ",GZ$9),'-RÅDATA_KVARTAL-'!$A$5:$DS$385,82,FALSE),"")</f>
        <v/>
      </c>
      <c r="HA66" s="37"/>
      <c r="HB66" s="37" t="str">
        <f>IF(VLOOKUP(CONCATENATE($GL$6," ",HB$9),'-RÅDATA_KVARTAL-'!$A$5:$DS$385,82,FALSE)&gt;0,VLOOKUP(CONCATENATE($GL$6," ",HB$9),'-RÅDATA_KVARTAL-'!$A$5:$DS$385,82,FALSE),"")</f>
        <v/>
      </c>
      <c r="HC66" s="37"/>
      <c r="HD66" s="37" t="str">
        <f>IF(VLOOKUP(CONCATENATE($GL$6," ",HD$9),'-RÅDATA_KVARTAL-'!$A$5:$DS$385,82,FALSE)&gt;0,VLOOKUP(CONCATENATE($GL$6," ",HD$9),'-RÅDATA_KVARTAL-'!$A$5:$DS$385,82,FALSE),"")</f>
        <v/>
      </c>
      <c r="HE66" s="37"/>
      <c r="HF66" s="37" t="str">
        <f>IF(VLOOKUP(CONCATENATE($GL$6," ",HF$9),'-RÅDATA_KVARTAL-'!$A$5:$DS$385,82,FALSE)&gt;0,VLOOKUP(CONCATENATE($GL$6," ",HF$9),'-RÅDATA_KVARTAL-'!$A$5:$DS$385,82,FALSE),"")</f>
        <v/>
      </c>
      <c r="HG66" s="37"/>
      <c r="HH66" s="37" t="str">
        <f>IF(VLOOKUP(CONCATENATE($GL$6," ",HH$9),'-RÅDATA_KVARTAL-'!$A$5:$DS$385,82,FALSE)&gt;0,VLOOKUP(CONCATENATE($GL$6," ",HH$9),'-RÅDATA_KVARTAL-'!$A$5:$DS$385,82,FALSE),"")</f>
        <v/>
      </c>
      <c r="HI66" s="37"/>
      <c r="HJ66" s="37" t="str">
        <f>IF(VLOOKUP(CONCATENATE($GL$6," ",HJ$9),'-RÅDATA_KVARTAL-'!$A$5:$DS$385,82,FALSE)&gt;0,VLOOKUP(CONCATENATE($GL$6," ",HJ$9),'-RÅDATA_KVARTAL-'!$A$5:$DS$385,82,FALSE),"")</f>
        <v/>
      </c>
      <c r="HK66" s="147"/>
      <c r="HL66" s="148"/>
      <c r="HM66" s="103" t="s">
        <v>471</v>
      </c>
      <c r="HN66" s="15"/>
    </row>
    <row r="67" spans="2:223" s="15" customFormat="1" ht="10.5" customHeight="1" x14ac:dyDescent="0.2">
      <c r="B67" s="248">
        <v>13</v>
      </c>
      <c r="C67" s="195"/>
      <c r="D67" s="92" t="s">
        <v>78</v>
      </c>
      <c r="E67" s="156">
        <f>IF(VLOOKUP(CONCATENATE($E$6," ",E$9),'-RÅDATA_KVARTAL-'!$A$5:$DS$385,86,FALSE)&gt;0,VLOOKUP(CONCATENATE($E$6," ",E$9),'-RÅDATA_KVARTAL-'!$A$5:$DS$385,86,FALSE),"")</f>
        <v>96.318779418925502</v>
      </c>
      <c r="F67" s="156"/>
      <c r="G67" s="156">
        <f>IF(VLOOKUP(CONCATENATE($E$6," ",G$9),'-RÅDATA_KVARTAL-'!$A$5:$DS$385,86,FALSE)&gt;0,VLOOKUP(CONCATENATE($E$6," ",G$9),'-RÅDATA_KVARTAL-'!$A$5:$DS$385,86,FALSE),"")</f>
        <v>96.817546500376309</v>
      </c>
      <c r="H67" s="156"/>
      <c r="I67" s="156">
        <f>IF(VLOOKUP(CONCATENATE($E$6," ",I$9),'-RÅDATA_KVARTAL-'!$A$5:$DS$385,86,FALSE)&gt;0,VLOOKUP(CONCATENATE($E$6," ",I$9),'-RÅDATA_KVARTAL-'!$A$5:$DS$385,86,FALSE),"")</f>
        <v>96.834440211711552</v>
      </c>
      <c r="J67" s="156"/>
      <c r="K67" s="156">
        <f>IF(VLOOKUP(CONCATENATE($E$6," ",K$9),'-RÅDATA_KVARTAL-'!$A$5:$DS$385,86,FALSE)&gt;0,VLOOKUP(CONCATENATE($E$6," ",K$9),'-RÅDATA_KVARTAL-'!$A$5:$DS$385,86,FALSE),"")</f>
        <v>97.050476383539433</v>
      </c>
      <c r="L67" s="156"/>
      <c r="M67" s="156">
        <f>IF(VLOOKUP(CONCATENATE($E$6," ",M$9),'-RÅDATA_KVARTAL-'!$A$5:$DS$385,86,FALSE)&gt;0,VLOOKUP(CONCATENATE($E$6," ",M$9),'-RÅDATA_KVARTAL-'!$A$5:$DS$385,86,FALSE),"")</f>
        <v>96.52773154004926</v>
      </c>
      <c r="N67" s="156"/>
      <c r="O67" s="156">
        <f>IF(VLOOKUP(CONCATENATE($E$6," ",O$9),'-RÅDATA_KVARTAL-'!$A$5:$DS$385,86,FALSE)&gt;0,VLOOKUP(CONCATENATE($E$6," ",O$9),'-RÅDATA_KVARTAL-'!$A$5:$DS$385,86,FALSE),"")</f>
        <v>97.098907523110086</v>
      </c>
      <c r="P67" s="156"/>
      <c r="Q67" s="156">
        <f>IF(VLOOKUP(CONCATENATE($E$6," ",Q$9),'-RÅDATA_KVARTAL-'!$A$5:$DS$385,86,FALSE)&gt;0,VLOOKUP(CONCATENATE($E$6," ",Q$9),'-RÅDATA_KVARTAL-'!$A$5:$DS$385,86,FALSE),"")</f>
        <v>96.467093950289197</v>
      </c>
      <c r="R67" s="156"/>
      <c r="S67" s="156">
        <f>IF(VLOOKUP(CONCATENATE($E$6," ",S$9),'-RÅDATA_KVARTAL-'!$A$5:$DS$385,86,FALSE)&gt;0,VLOOKUP(CONCATENATE($E$6," ",S$9),'-RÅDATA_KVARTAL-'!$A$5:$DS$385,86,FALSE),"")</f>
        <v>97.749827705031009</v>
      </c>
      <c r="T67" s="156"/>
      <c r="U67" s="156">
        <f>IF(VLOOKUP(CONCATENATE($E$6," ",U$9),'-RÅDATA_KVARTAL-'!$A$5:$DS$385,86,FALSE)&gt;0,VLOOKUP(CONCATENATE($E$6," ",U$9),'-RÅDATA_KVARTAL-'!$A$5:$DS$385,86,FALSE),"")</f>
        <v>97.675699872593924</v>
      </c>
      <c r="V67" s="156"/>
      <c r="W67" s="156">
        <f>IF(VLOOKUP(CONCATENATE($E$6," ",W$9),'-RÅDATA_KVARTAL-'!$A$5:$DS$385,86,FALSE)&gt;0,VLOOKUP(CONCATENATE($E$6," ",W$9),'-RÅDATA_KVARTAL-'!$A$5:$DS$385,86,FALSE),"")</f>
        <v>96.718474603428945</v>
      </c>
      <c r="X67" s="156"/>
      <c r="Y67" s="156">
        <f>IF(VLOOKUP(CONCATENATE($E$6," ",Y$9),'-RÅDATA_KVARTAL-'!$A$5:$DS$385,86,FALSE)&gt;0,VLOOKUP(CONCATENATE($E$6," ",Y$9),'-RÅDATA_KVARTAL-'!$A$5:$DS$385,86,FALSE),"")</f>
        <v>97.346354605152385</v>
      </c>
      <c r="Z67" s="156"/>
      <c r="AA67" s="156">
        <f>IF(VLOOKUP(CONCATENATE($E$6," ",AA$9),'-RÅDATA_KVARTAL-'!$A$5:$DS$385,86,FALSE)&gt;0,VLOOKUP(CONCATENATE($E$6," ",AA$9),'-RÅDATA_KVARTAL-'!$A$5:$DS$385,86,FALSE),"")</f>
        <v>96.051826157926953</v>
      </c>
      <c r="AB67" s="156"/>
      <c r="AC67" s="156">
        <f>IF(VLOOKUP(CONCATENATE($E$6," ",AC$9),'-RÅDATA_KVARTAL-'!$A$5:$DS$385,86,FALSE)&gt;0,VLOOKUP(CONCATENATE($E$6," ",AC$9),'-RÅDATA_KVARTAL-'!$A$5:$DS$385,86,FALSE),"")</f>
        <v>96.886620425899793</v>
      </c>
      <c r="AD67" s="118"/>
      <c r="AE67" s="106"/>
      <c r="AF67" s="156">
        <f>IF(VLOOKUP(CONCATENATE($AF$6," ",AF$9),'-RÅDATA_KVARTAL-'!$A$5:$DS$385,86,FALSE)&gt;0,VLOOKUP(CONCATENATE($AF$6," ",AF$9),'-RÅDATA_KVARTAL-'!$A$5:$DS$385,86,FALSE),"")</f>
        <v>96.648950544995955</v>
      </c>
      <c r="AG67" s="156"/>
      <c r="AH67" s="156">
        <f>IF(VLOOKUP(CONCATENATE($AF$6," ",AH$9),'-RÅDATA_KVARTAL-'!$A$5:$DS$385,86,FALSE)&gt;0,VLOOKUP(CONCATENATE($AF$6," ",AH$9),'-RÅDATA_KVARTAL-'!$A$5:$DS$385,86,FALSE),"")</f>
        <v>97.128074139568383</v>
      </c>
      <c r="AI67" s="156"/>
      <c r="AJ67" s="156">
        <f>IF(VLOOKUP(CONCATENATE($AF$6," ",AJ$9),'-RÅDATA_KVARTAL-'!$A$5:$DS$385,86,FALSE)&gt;0,VLOOKUP(CONCATENATE($AF$6," ",AJ$9),'-RÅDATA_KVARTAL-'!$A$5:$DS$385,86,FALSE),"")</f>
        <v>98.316762866036072</v>
      </c>
      <c r="AK67" s="156"/>
      <c r="AL67" s="156">
        <f>IF(VLOOKUP(CONCATENATE($AF$6," ",AL$9),'-RÅDATA_KVARTAL-'!$A$5:$DS$385,86,FALSE)&gt;0,VLOOKUP(CONCATENATE($AF$6," ",AL$9),'-RÅDATA_KVARTAL-'!$A$5:$DS$385,86,FALSE),"")</f>
        <v>97.889785800546619</v>
      </c>
      <c r="AM67" s="156"/>
      <c r="AN67" s="156">
        <f>IF(VLOOKUP(CONCATENATE($AF$6," ",AN$9),'-RÅDATA_KVARTAL-'!$A$5:$DS$385,86,FALSE)&gt;0,VLOOKUP(CONCATENATE($AF$6," ",AN$9),'-RÅDATA_KVARTAL-'!$A$5:$DS$385,86,FALSE),"")</f>
        <v>97.623594977926672</v>
      </c>
      <c r="AO67" s="156"/>
      <c r="AP67" s="156">
        <f>IF(VLOOKUP(CONCATENATE($AF$6," ",AP$9),'-RÅDATA_KVARTAL-'!$A$5:$DS$385,86,FALSE)&gt;0,VLOOKUP(CONCATENATE($AF$6," ",AP$9),'-RÅDATA_KVARTAL-'!$A$5:$DS$385,86,FALSE),"")</f>
        <v>91.611658373108568</v>
      </c>
      <c r="AQ67" s="156"/>
      <c r="AR67" s="156">
        <f>IF(VLOOKUP(CONCATENATE($AF$6," ",AR$9),'-RÅDATA_KVARTAL-'!$A$5:$DS$385,86,FALSE)&gt;0,VLOOKUP(CONCATENATE($AF$6," ",AR$9),'-RÅDATA_KVARTAL-'!$A$5:$DS$385,86,FALSE),"")</f>
        <v>95.341887853752866</v>
      </c>
      <c r="AS67" s="156"/>
      <c r="AT67" s="156">
        <f>IF(VLOOKUP(CONCATENATE($AF$6," ",AT$9),'-RÅDATA_KVARTAL-'!$A$5:$DS$385,86,FALSE)&gt;0,VLOOKUP(CONCATENATE($AF$6," ",AT$9),'-RÅDATA_KVARTAL-'!$A$5:$DS$385,86,FALSE),"")</f>
        <v>95.764189320074905</v>
      </c>
      <c r="AU67" s="156"/>
      <c r="AV67" s="156">
        <f>IF(VLOOKUP(CONCATENATE($AF$6," ",AV$9),'-RÅDATA_KVARTAL-'!$A$5:$DS$385,86,FALSE)&gt;0,VLOOKUP(CONCATENATE($AF$6," ",AV$9),'-RÅDATA_KVARTAL-'!$A$5:$DS$385,86,FALSE),"")</f>
        <v>97.39525034034186</v>
      </c>
      <c r="AW67" s="156"/>
      <c r="AX67" s="156">
        <f>IF(VLOOKUP(CONCATENATE($AF$6," ",AX$9),'-RÅDATA_KVARTAL-'!$A$5:$DS$385,86,FALSE)&gt;0,VLOOKUP(CONCATENATE($AF$6," ",AX$9),'-RÅDATA_KVARTAL-'!$A$5:$DS$385,86,FALSE),"")</f>
        <v>97.948807854137442</v>
      </c>
      <c r="AY67" s="156"/>
      <c r="AZ67" s="156">
        <f>IF(VLOOKUP(CONCATENATE($AF$6," ",AZ$9),'-RÅDATA_KVARTAL-'!$A$5:$DS$385,86,FALSE)&gt;0,VLOOKUP(CONCATENATE($AF$6," ",AZ$9),'-RÅDATA_KVARTAL-'!$A$5:$DS$385,86,FALSE),"")</f>
        <v>98.039952407790096</v>
      </c>
      <c r="BA67" s="156"/>
      <c r="BB67" s="156">
        <f>IF(VLOOKUP(CONCATENATE($AF$6," ",BB$9),'-RÅDATA_KVARTAL-'!$A$5:$DS$385,86,FALSE)&gt;0,VLOOKUP(CONCATENATE($AF$6," ",BB$9),'-RÅDATA_KVARTAL-'!$A$5:$DS$385,86,FALSE),"")</f>
        <v>98.203066097009298</v>
      </c>
      <c r="BC67" s="156"/>
      <c r="BD67" s="156">
        <f>IF(VLOOKUP(CONCATENATE($AF$6," ",BD$9),'-RÅDATA_KVARTAL-'!$A$5:$DS$385,86,FALSE)&gt;0,VLOOKUP(CONCATENATE($AF$6," ",BD$9),'-RÅDATA_KVARTAL-'!$A$5:$DS$385,86,FALSE),"")</f>
        <v>96.884670496522901</v>
      </c>
      <c r="BE67" s="118"/>
      <c r="BF67" s="106"/>
      <c r="BG67" s="156">
        <f>IF(VLOOKUP(CONCATENATE($BG$6," ",BG$9),'-RÅDATA_KVARTAL-'!$A$5:$DS$385,86,FALSE)&gt;0,VLOOKUP(CONCATENATE($BG$6," ",BG$9),'-RÅDATA_KVARTAL-'!$A$5:$DS$385,86,FALSE),"")</f>
        <v>96.703363174449549</v>
      </c>
      <c r="BH67" s="156"/>
      <c r="BI67" s="156">
        <f>IF(VLOOKUP(CONCATENATE($BG$6," ",BI$9),'-RÅDATA_KVARTAL-'!$A$5:$DS$385,86,FALSE)&gt;0,VLOOKUP(CONCATENATE($BG$6," ",BI$9),'-RÅDATA_KVARTAL-'!$A$5:$DS$385,86,FALSE),"")</f>
        <v>96.814715118887392</v>
      </c>
      <c r="BJ67" s="156"/>
      <c r="BK67" s="156">
        <f>IF(VLOOKUP(CONCATENATE($BG$6," ",BK$9),'-RÅDATA_KVARTAL-'!$A$5:$DS$385,86,FALSE)&gt;0,VLOOKUP(CONCATENATE($BG$6," ",BK$9),'-RÅDATA_KVARTAL-'!$A$5:$DS$385,86,FALSE),"")</f>
        <v>98.258576726935559</v>
      </c>
      <c r="BL67" s="156"/>
      <c r="BM67" s="156">
        <f>IF(VLOOKUP(CONCATENATE($BG$6," ",BM$9),'-RÅDATA_KVARTAL-'!$A$5:$DS$385,86,FALSE)&gt;0,VLOOKUP(CONCATENATE($BG$6," ",BM$9),'-RÅDATA_KVARTAL-'!$A$5:$DS$385,86,FALSE),"")</f>
        <v>96.86440677966101</v>
      </c>
      <c r="BN67" s="156"/>
      <c r="BO67" s="156">
        <f>IF(VLOOKUP(CONCATENATE($BG$6," ",BO$9),'-RÅDATA_KVARTAL-'!$A$5:$DS$385,86,FALSE)&gt;0,VLOOKUP(CONCATENATE($BG$6," ",BO$9),'-RÅDATA_KVARTAL-'!$A$5:$DS$385,86,FALSE),"")</f>
        <v>98.073620781167065</v>
      </c>
      <c r="BP67" s="156"/>
      <c r="BQ67" s="156">
        <f>IF(VLOOKUP(CONCATENATE($BG$6," ",BQ$9),'-RÅDATA_KVARTAL-'!$A$5:$DS$385,86,FALSE)&gt;0,VLOOKUP(CONCATENATE($BG$6," ",BQ$9),'-RÅDATA_KVARTAL-'!$A$5:$DS$385,86,FALSE),"")</f>
        <v>97.269388246628125</v>
      </c>
      <c r="BR67" s="156"/>
      <c r="BS67" s="156">
        <f>IF(VLOOKUP(CONCATENATE($BG$6," ",BS$9),'-RÅDATA_KVARTAL-'!$A$5:$DS$385,86,FALSE)&gt;0,VLOOKUP(CONCATENATE($BG$6," ",BS$9),'-RÅDATA_KVARTAL-'!$A$5:$DS$385,86,FALSE),"")</f>
        <v>97.333554157005636</v>
      </c>
      <c r="BT67" s="156"/>
      <c r="BU67" s="156">
        <f>IF(VLOOKUP(CONCATENATE($BG$6," ",BU$9),'-RÅDATA_KVARTAL-'!$A$5:$DS$385,86,FALSE)&gt;0,VLOOKUP(CONCATENATE($BG$6," ",BU$9),'-RÅDATA_KVARTAL-'!$A$5:$DS$385,86,FALSE),"")</f>
        <v>97.358395516513966</v>
      </c>
      <c r="BV67" s="156"/>
      <c r="BW67" s="156">
        <f>IF(VLOOKUP(CONCATENATE($BG$6," ",BW$9),'-RÅDATA_KVARTAL-'!$A$5:$DS$385,86,FALSE)&gt;0,VLOOKUP(CONCATENATE($BG$6," ",BW$9),'-RÅDATA_KVARTAL-'!$A$5:$DS$385,86,FALSE),"")</f>
        <v>97.870468145019359</v>
      </c>
      <c r="BX67" s="156"/>
      <c r="BY67" s="156">
        <f>IF(VLOOKUP(CONCATENATE($BG$6," ",BY$9),'-RÅDATA_KVARTAL-'!$A$5:$DS$385,86,FALSE)&gt;0,VLOOKUP(CONCATENATE($BG$6," ",BY$9),'-RÅDATA_KVARTAL-'!$A$5:$DS$385,86,FALSE),"")</f>
        <v>97.121401752190238</v>
      </c>
      <c r="BZ67" s="156"/>
      <c r="CA67" s="156">
        <f>IF(VLOOKUP(CONCATENATE($BG$6," ",CA$9),'-RÅDATA_KVARTAL-'!$A$5:$DS$385,86,FALSE)&gt;0,VLOOKUP(CONCATENATE($BG$6," ",CA$9),'-RÅDATA_KVARTAL-'!$A$5:$DS$385,86,FALSE),"")</f>
        <v>97.282160122627047</v>
      </c>
      <c r="CB67" s="156"/>
      <c r="CC67" s="156">
        <f>IF(VLOOKUP(CONCATENATE($BG$6," ",CC$9),'-RÅDATA_KVARTAL-'!$A$5:$DS$385,86,FALSE)&gt;0,VLOOKUP(CONCATENATE($BG$6," ",CC$9),'-RÅDATA_KVARTAL-'!$A$5:$DS$385,86,FALSE),"")</f>
        <v>95.190984926093961</v>
      </c>
      <c r="CD67" s="156"/>
      <c r="CE67" s="156">
        <f>IF(VLOOKUP(CONCATENATE($BG$6," ",CE$9),'-RÅDATA_KVARTAL-'!$A$5:$DS$385,86,FALSE)&gt;0,VLOOKUP(CONCATENATE($BG$6," ",CE$9),'-RÅDATA_KVARTAL-'!$A$5:$DS$385,86,FALSE),"")</f>
        <v>97.177199974694744</v>
      </c>
      <c r="CF67" s="106"/>
      <c r="CG67" s="106"/>
      <c r="CH67" s="156">
        <f>IF(VLOOKUP(CONCATENATE($CH$6," ",CH$9),'-RÅDATA_KVARTAL-'!$A$5:$DS$385,86,FALSE)&gt;0,VLOOKUP(CONCATENATE($CH$6," ",CH$9),'-RÅDATA_KVARTAL-'!$A$5:$DS$385,86,FALSE),"")</f>
        <v>94.399553374665771</v>
      </c>
      <c r="CI67" s="156"/>
      <c r="CJ67" s="156">
        <f>IF(VLOOKUP(CONCATENATE($CH$6," ",CJ$9),'-RÅDATA_KVARTAL-'!$A$5:$DS$385,86,FALSE)&gt;0,VLOOKUP(CONCATENATE($CH$6," ",CJ$9),'-RÅDATA_KVARTAL-'!$A$5:$DS$385,86,FALSE),"")</f>
        <v>97.349147516679025</v>
      </c>
      <c r="CK67" s="156"/>
      <c r="CL67" s="156">
        <f>IF(VLOOKUP(CONCATENATE($CH$6," ",CL$9),'-RÅDATA_KVARTAL-'!$A$5:$DS$385,86,FALSE)&gt;0,VLOOKUP(CONCATENATE($CH$6," ",CL$9),'-RÅDATA_KVARTAL-'!$A$5:$DS$385,86,FALSE),"")</f>
        <v>97.792274384685513</v>
      </c>
      <c r="CM67" s="156"/>
      <c r="CN67" s="156">
        <f>IF(VLOOKUP(CONCATENATE($CH$6," ",CN$9),'-RÅDATA_KVARTAL-'!$A$5:$DS$385,86,FALSE)&gt;0,VLOOKUP(CONCATENATE($CH$6," ",CN$9),'-RÅDATA_KVARTAL-'!$A$5:$DS$385,86,FALSE),"")</f>
        <v>98.215894232166207</v>
      </c>
      <c r="CO67" s="156"/>
      <c r="CP67" s="156">
        <f>IF(VLOOKUP(CONCATENATE($CH$6," ",CP$9),'-RÅDATA_KVARTAL-'!$A$5:$DS$385,86,FALSE)&gt;0,VLOOKUP(CONCATENATE($CH$6," ",CP$9),'-RÅDATA_KVARTAL-'!$A$5:$DS$385,86,FALSE),"")</f>
        <v>97.628981670647136</v>
      </c>
      <c r="CQ67" s="156"/>
      <c r="CR67" s="156">
        <f>IF(VLOOKUP(CONCATENATE($CH$6," ",CR$9),'-RÅDATA_KVARTAL-'!$A$5:$DS$385,86,FALSE)&gt;0,VLOOKUP(CONCATENATE($CH$6," ",CR$9),'-RÅDATA_KVARTAL-'!$A$5:$DS$385,86,FALSE),"")</f>
        <v>97.177747625508815</v>
      </c>
      <c r="CS67" s="156"/>
      <c r="CT67" s="156">
        <f>IF(VLOOKUP(CONCATENATE($CH$6," ",CT$9),'-RÅDATA_KVARTAL-'!$A$5:$DS$385,86,FALSE)&gt;0,VLOOKUP(CONCATENATE($CH$6," ",CT$9),'-RÅDATA_KVARTAL-'!$A$5:$DS$385,86,FALSE),"")</f>
        <v>97.470936821994101</v>
      </c>
      <c r="CU67" s="156"/>
      <c r="CV67" s="156">
        <f>IF(VLOOKUP(CONCATENATE($CH$6," ",CV$9),'-RÅDATA_KVARTAL-'!$A$5:$DS$385,86,FALSE)&gt;0,VLOOKUP(CONCATENATE($CH$6," ",CV$9),'-RÅDATA_KVARTAL-'!$A$5:$DS$385,86,FALSE),"")</f>
        <v>96.977050138868577</v>
      </c>
      <c r="CW67" s="156"/>
      <c r="CX67" s="156">
        <f>IF(VLOOKUP(CONCATENATE($CH$6," ",CX$9),'-RÅDATA_KVARTAL-'!$A$5:$DS$385,86,FALSE)&gt;0,VLOOKUP(CONCATENATE($CH$6," ",CX$9),'-RÅDATA_KVARTAL-'!$A$5:$DS$385,86,FALSE),"")</f>
        <v>96.233821646991885</v>
      </c>
      <c r="CY67" s="156"/>
      <c r="CZ67" s="156">
        <f>IF(VLOOKUP(CONCATENATE($CH$6," ",CZ$9),'-RÅDATA_KVARTAL-'!$A$5:$DS$385,86,FALSE)&gt;0,VLOOKUP(CONCATENATE($CH$6," ",CZ$9),'-RÅDATA_KVARTAL-'!$A$5:$DS$385,86,FALSE),"")</f>
        <v>96.168933428775944</v>
      </c>
      <c r="DA67" s="156"/>
      <c r="DB67" s="156">
        <f>IF(VLOOKUP(CONCATENATE($CH$6," ",DB$9),'-RÅDATA_KVARTAL-'!$A$5:$DS$385,86,FALSE)&gt;0,VLOOKUP(CONCATENATE($CH$6," ",DB$9),'-RÅDATA_KVARTAL-'!$A$5:$DS$385,86,FALSE),"")</f>
        <v>94.590480651015753</v>
      </c>
      <c r="DC67" s="156"/>
      <c r="DD67" s="156">
        <f>IF(VLOOKUP(CONCATENATE($CH$6," ",DD$9),'-RÅDATA_KVARTAL-'!$A$5:$DS$385,86,FALSE)&gt;0,VLOOKUP(CONCATENATE($CH$6," ",DD$9),'-RÅDATA_KVARTAL-'!$A$5:$DS$385,86,FALSE),"")</f>
        <v>97.13787085514835</v>
      </c>
      <c r="DE67" s="156"/>
      <c r="DF67" s="156">
        <f>IF(VLOOKUP(CONCATENATE($CH$6," ",DF$9),'-RÅDATA_KVARTAL-'!$A$5:$DS$385,86,FALSE)&gt;0,VLOOKUP(CONCATENATE($CH$6," ",DF$9),'-RÅDATA_KVARTAL-'!$A$5:$DS$385,86,FALSE),"")</f>
        <v>96.757666243583444</v>
      </c>
      <c r="DG67" s="106"/>
      <c r="DH67" s="106"/>
      <c r="DI67" s="156">
        <f>IF(VLOOKUP(CONCATENATE($DI$6," ",DI$9),'-RÅDATA_KVARTAL-'!$A$5:$DS$385,86,FALSE)&gt;0,VLOOKUP(CONCATENATE($DI$6," ",DI$9),'-RÅDATA_KVARTAL-'!$A$5:$DS$385,86,FALSE),"")</f>
        <v>95.998118063819788</v>
      </c>
      <c r="DJ67" s="156"/>
      <c r="DK67" s="156">
        <f>IF(VLOOKUP(CONCATENATE($DI$6," ",DK$9),'-RÅDATA_KVARTAL-'!$A$5:$DS$385,86,FALSE)&gt;0,VLOOKUP(CONCATENATE($DI$6," ",DK$9),'-RÅDATA_KVARTAL-'!$A$5:$DS$385,86,FALSE),"")</f>
        <v>97.171675465243169</v>
      </c>
      <c r="DL67" s="156"/>
      <c r="DM67" s="156">
        <f>IF(VLOOKUP(CONCATENATE($DI$6," ",DM$9),'-RÅDATA_KVARTAL-'!$A$5:$DS$385,86,FALSE)&gt;0,VLOOKUP(CONCATENATE($DI$6," ",DM$9),'-RÅDATA_KVARTAL-'!$A$5:$DS$385,86,FALSE),"")</f>
        <v>97.227701938504424</v>
      </c>
      <c r="DN67" s="156"/>
      <c r="DO67" s="156">
        <f>IF(VLOOKUP(CONCATENATE($DI$6," ",DO$9),'-RÅDATA_KVARTAL-'!$A$5:$DS$385,86,FALSE)&gt;0,VLOOKUP(CONCATENATE($DI$6," ",DO$9),'-RÅDATA_KVARTAL-'!$A$5:$DS$385,86,FALSE),"")</f>
        <v>96.448354512870637</v>
      </c>
      <c r="DP67" s="156"/>
      <c r="DQ67" s="156">
        <f>IF(VLOOKUP(CONCATENATE($DI$6," ",DQ$9),'-RÅDATA_KVARTAL-'!$A$5:$DS$385,86,FALSE)&gt;0,VLOOKUP(CONCATENATE($DI$6," ",DQ$9),'-RÅDATA_KVARTAL-'!$A$5:$DS$385,86,FALSE),"")</f>
        <v>95.093196517752361</v>
      </c>
      <c r="DR67" s="156"/>
      <c r="DS67" s="156">
        <f>IF(VLOOKUP(CONCATENATE($DI$6," ",DS$9),'-RÅDATA_KVARTAL-'!$A$5:$DS$385,86,FALSE)&gt;0,VLOOKUP(CONCATENATE($DI$6," ",DS$9),'-RÅDATA_KVARTAL-'!$A$5:$DS$385,86,FALSE),"")</f>
        <v>96.927785298098996</v>
      </c>
      <c r="DT67" s="156"/>
      <c r="DU67" s="156" t="str">
        <f>IF(VLOOKUP(CONCATENATE($DI$6," ",DU$9),'-RÅDATA_KVARTAL-'!$A$5:$DS$385,86,FALSE)&gt;0,VLOOKUP(CONCATENATE($DI$6," ",DU$9),'-RÅDATA_KVARTAL-'!$A$5:$DS$385,86,FALSE),"")</f>
        <v/>
      </c>
      <c r="DV67" s="156"/>
      <c r="DW67" s="156" t="str">
        <f>IF(VLOOKUP(CONCATENATE($DI$6," ",DW$9),'-RÅDATA_KVARTAL-'!$A$5:$DS$385,86,FALSE)&gt;0,VLOOKUP(CONCATENATE($DI$6," ",DW$9),'-RÅDATA_KVARTAL-'!$A$5:$DS$385,86,FALSE),"")</f>
        <v/>
      </c>
      <c r="DX67" s="156"/>
      <c r="DY67" s="156" t="str">
        <f>IF(VLOOKUP(CONCATENATE($DI$6," ",DY$9),'-RÅDATA_KVARTAL-'!$A$5:$DS$385,86,FALSE)&gt;0,VLOOKUP(CONCATENATE($DI$6," ",DY$9),'-RÅDATA_KVARTAL-'!$A$5:$DS$385,86,FALSE),"")</f>
        <v/>
      </c>
      <c r="DZ67" s="156"/>
      <c r="EA67" s="156" t="str">
        <f>IF(VLOOKUP(CONCATENATE($DI$6," ",EA$9),'-RÅDATA_KVARTAL-'!$A$5:$DS$385,86,FALSE)&gt;0,VLOOKUP(CONCATENATE($DI$6," ",EA$9),'-RÅDATA_KVARTAL-'!$A$5:$DS$385,86,FALSE),"")</f>
        <v/>
      </c>
      <c r="EB67" s="156"/>
      <c r="EC67" s="156" t="str">
        <f>IF(VLOOKUP(CONCATENATE($DI$6," ",EC$9),'-RÅDATA_KVARTAL-'!$A$5:$DS$385,86,FALSE)&gt;0,VLOOKUP(CONCATENATE($DI$6," ",EC$9),'-RÅDATA_KVARTAL-'!$A$5:$DS$385,86,FALSE),"")</f>
        <v/>
      </c>
      <c r="ED67" s="156"/>
      <c r="EE67" s="156" t="str">
        <f>IF(VLOOKUP(CONCATENATE($DI$6," ",EE$9),'-RÅDATA_KVARTAL-'!$A$5:$DS$385,86,FALSE)&gt;0,VLOOKUP(CONCATENATE($DI$6," ",EE$9),'-RÅDATA_KVARTAL-'!$A$5:$DS$385,86,FALSE),"")</f>
        <v/>
      </c>
      <c r="EF67" s="156"/>
      <c r="EG67" s="156">
        <f>IF(VLOOKUP(CONCATENATE($DI$6," ",EG$9),'-RÅDATA_KVARTAL-'!$A$5:$DS$385,86,FALSE)&gt;0,VLOOKUP(CONCATENATE($DI$6," ",EG$9),'-RÅDATA_KVARTAL-'!$A$5:$DS$385,86,FALSE),"")</f>
        <v>96.469641268481439</v>
      </c>
      <c r="EH67" s="106"/>
      <c r="EI67" s="106"/>
      <c r="EJ67" s="156" t="str">
        <f>IF(VLOOKUP(CONCATENATE($EJ$6," ",EJ$9),'-RÅDATA_KVARTAL-'!$A$5:$DS$385,86,FALSE)&gt;0,VLOOKUP(CONCATENATE($EJ$6," ",EJ$9),'-RÅDATA_KVARTAL-'!$A$5:$DS$385,86,FALSE),"")</f>
        <v/>
      </c>
      <c r="EK67" s="156"/>
      <c r="EL67" s="156" t="str">
        <f>IF(VLOOKUP(CONCATENATE($EJ$6," ",EL$9),'-RÅDATA_KVARTAL-'!$A$5:$DS$385,86,FALSE)&gt;0,VLOOKUP(CONCATENATE($EJ$6," ",EL$9),'-RÅDATA_KVARTAL-'!$A$5:$DS$385,86,FALSE),"")</f>
        <v/>
      </c>
      <c r="EM67" s="156"/>
      <c r="EN67" s="156" t="str">
        <f>IF(VLOOKUP(CONCATENATE($EJ$6," ",EN$9),'-RÅDATA_KVARTAL-'!$A$5:$DS$385,86,FALSE)&gt;0,VLOOKUP(CONCATENATE($EJ$6," ",EN$9),'-RÅDATA_KVARTAL-'!$A$5:$DS$385,86,FALSE),"")</f>
        <v/>
      </c>
      <c r="EO67" s="156"/>
      <c r="EP67" s="156" t="str">
        <f>IF(VLOOKUP(CONCATENATE($EJ$6," ",EP$9),'-RÅDATA_KVARTAL-'!$A$5:$DS$385,86,FALSE)&gt;0,VLOOKUP(CONCATENATE($EJ$6," ",EP$9),'-RÅDATA_KVARTAL-'!$A$5:$DS$385,86,FALSE),"")</f>
        <v/>
      </c>
      <c r="EQ67" s="156"/>
      <c r="ER67" s="156" t="str">
        <f>IF(VLOOKUP(CONCATENATE($EJ$6," ",ER$9),'-RÅDATA_KVARTAL-'!$A$5:$DS$385,86,FALSE)&gt;0,VLOOKUP(CONCATENATE($EJ$6," ",ER$9),'-RÅDATA_KVARTAL-'!$A$5:$DS$385,86,FALSE),"")</f>
        <v/>
      </c>
      <c r="ES67" s="156"/>
      <c r="ET67" s="156" t="str">
        <f>IF(VLOOKUP(CONCATENATE($EJ$6," ",ET$9),'-RÅDATA_KVARTAL-'!$A$5:$DS$385,86,FALSE)&gt;0,VLOOKUP(CONCATENATE($EJ$6," ",ET$9),'-RÅDATA_KVARTAL-'!$A$5:$DS$385,86,FALSE),"")</f>
        <v/>
      </c>
      <c r="EU67" s="156"/>
      <c r="EV67" s="156" t="str">
        <f>IF(VLOOKUP(CONCATENATE($EJ$6," ",EV$9),'-RÅDATA_KVARTAL-'!$A$5:$DS$385,86,FALSE)&gt;0,VLOOKUP(CONCATENATE($EJ$6," ",EV$9),'-RÅDATA_KVARTAL-'!$A$5:$DS$385,86,FALSE),"")</f>
        <v/>
      </c>
      <c r="EW67" s="156"/>
      <c r="EX67" s="156" t="str">
        <f>IF(VLOOKUP(CONCATENATE($EJ$6," ",EX$9),'-RÅDATA_KVARTAL-'!$A$5:$DS$385,86,FALSE)&gt;0,VLOOKUP(CONCATENATE($EJ$6," ",EX$9),'-RÅDATA_KVARTAL-'!$A$5:$DS$385,86,FALSE),"")</f>
        <v/>
      </c>
      <c r="EY67" s="156"/>
      <c r="EZ67" s="156" t="str">
        <f>IF(VLOOKUP(CONCATENATE($EJ$6," ",EZ$9),'-RÅDATA_KVARTAL-'!$A$5:$DS$385,86,FALSE)&gt;0,VLOOKUP(CONCATENATE($EJ$6," ",EZ$9),'-RÅDATA_KVARTAL-'!$A$5:$DS$385,86,FALSE),"")</f>
        <v/>
      </c>
      <c r="FA67" s="156"/>
      <c r="FB67" s="156" t="str">
        <f>IF(VLOOKUP(CONCATENATE($EJ$6," ",FB$9),'-RÅDATA_KVARTAL-'!$A$5:$DS$385,86,FALSE)&gt;0,VLOOKUP(CONCATENATE($EJ$6," ",FB$9),'-RÅDATA_KVARTAL-'!$A$5:$DS$385,86,FALSE),"")</f>
        <v/>
      </c>
      <c r="FC67" s="156"/>
      <c r="FD67" s="156" t="str">
        <f>IF(VLOOKUP(CONCATENATE($EJ$6," ",FD$9),'-RÅDATA_KVARTAL-'!$A$5:$DS$385,86,FALSE)&gt;0,VLOOKUP(CONCATENATE($EJ$6," ",FD$9),'-RÅDATA_KVARTAL-'!$A$5:$DS$385,86,FALSE),"")</f>
        <v/>
      </c>
      <c r="FE67" s="156"/>
      <c r="FF67" s="156" t="str">
        <f>IF(VLOOKUP(CONCATENATE($EJ$6," ",FF$9),'-RÅDATA_KVARTAL-'!$A$5:$DS$385,86,FALSE)&gt;0,VLOOKUP(CONCATENATE($EJ$6," ",FF$9),'-RÅDATA_KVARTAL-'!$A$5:$DS$385,86,FALSE),"")</f>
        <v/>
      </c>
      <c r="FG67" s="156"/>
      <c r="FH67" s="156" t="str">
        <f>IF(VLOOKUP(CONCATENATE($EJ$6," ",FH$9),'-RÅDATA_KVARTAL-'!$A$5:$DS$385,86,FALSE)&gt;0,VLOOKUP(CONCATENATE($EJ$6," ",FH$9),'-RÅDATA_KVARTAL-'!$A$5:$DS$385,86,FALSE),"")</f>
        <v/>
      </c>
      <c r="FI67" s="106"/>
      <c r="FJ67" s="106"/>
      <c r="FK67" s="156" t="str">
        <f>IF(VLOOKUP(CONCATENATE($FK$6," ",FK$9),'-RÅDATA_KVARTAL-'!$A$5:$DS$385,86,FALSE)&gt;0,VLOOKUP(CONCATENATE($FK$6," ",FK$9),'-RÅDATA_KVARTAL-'!$A$5:$DS$385,86,FALSE),"")</f>
        <v/>
      </c>
      <c r="FL67" s="156"/>
      <c r="FM67" s="156" t="str">
        <f>IF(VLOOKUP(CONCATENATE($FK$6," ",FM$9),'-RÅDATA_KVARTAL-'!$A$5:$DS$385,86,FALSE)&gt;0,VLOOKUP(CONCATENATE($FK$6," ",FM$9),'-RÅDATA_KVARTAL-'!$A$5:$DS$385,86,FALSE),"")</f>
        <v/>
      </c>
      <c r="FN67" s="156"/>
      <c r="FO67" s="156" t="str">
        <f>IF(VLOOKUP(CONCATENATE($FK$6," ",FO$9),'-RÅDATA_KVARTAL-'!$A$5:$DS$385,86,FALSE)&gt;0,VLOOKUP(CONCATENATE($FK$6," ",FO$9),'-RÅDATA_KVARTAL-'!$A$5:$DS$385,86,FALSE),"")</f>
        <v/>
      </c>
      <c r="FP67" s="156"/>
      <c r="FQ67" s="156" t="str">
        <f>IF(VLOOKUP(CONCATENATE($FK$6," ",FQ$9),'-RÅDATA_KVARTAL-'!$A$5:$DS$385,86,FALSE)&gt;0,VLOOKUP(CONCATENATE($FK$6," ",FQ$9),'-RÅDATA_KVARTAL-'!$A$5:$DS$385,86,FALSE),"")</f>
        <v/>
      </c>
      <c r="FR67" s="156"/>
      <c r="FS67" s="156" t="str">
        <f>IF(VLOOKUP(CONCATENATE($FK$6," ",FS$9),'-RÅDATA_KVARTAL-'!$A$5:$DS$385,86,FALSE)&gt;0,VLOOKUP(CONCATENATE($FK$6," ",FS$9),'-RÅDATA_KVARTAL-'!$A$5:$DS$385,86,FALSE),"")</f>
        <v/>
      </c>
      <c r="FT67" s="156"/>
      <c r="FU67" s="156" t="str">
        <f>IF(VLOOKUP(CONCATENATE($FK$6," ",FU$9),'-RÅDATA_KVARTAL-'!$A$5:$DS$385,86,FALSE)&gt;0,VLOOKUP(CONCATENATE($FK$6," ",FU$9),'-RÅDATA_KVARTAL-'!$A$5:$DS$385,86,FALSE),"")</f>
        <v/>
      </c>
      <c r="FV67" s="156"/>
      <c r="FW67" s="156" t="str">
        <f>IF(VLOOKUP(CONCATENATE($FK$6," ",FW$9),'-RÅDATA_KVARTAL-'!$A$5:$DS$385,86,FALSE)&gt;0,VLOOKUP(CONCATENATE($FK$6," ",FW$9),'-RÅDATA_KVARTAL-'!$A$5:$DS$385,86,FALSE),"")</f>
        <v/>
      </c>
      <c r="FX67" s="156"/>
      <c r="FY67" s="156" t="str">
        <f>IF(VLOOKUP(CONCATENATE($FK$6," ",FY$9),'-RÅDATA_KVARTAL-'!$A$5:$DS$385,86,FALSE)&gt;0,VLOOKUP(CONCATENATE($FK$6," ",FY$9),'-RÅDATA_KVARTAL-'!$A$5:$DS$385,86,FALSE),"")</f>
        <v/>
      </c>
      <c r="FZ67" s="156"/>
      <c r="GA67" s="156" t="str">
        <f>IF(VLOOKUP(CONCATENATE($FK$6," ",GA$9),'-RÅDATA_KVARTAL-'!$A$5:$DS$385,86,FALSE)&gt;0,VLOOKUP(CONCATENATE($FK$6," ",GA$9),'-RÅDATA_KVARTAL-'!$A$5:$DS$385,86,FALSE),"")</f>
        <v/>
      </c>
      <c r="GB67" s="156"/>
      <c r="GC67" s="156" t="str">
        <f>IF(VLOOKUP(CONCATENATE($FK$6," ",GC$9),'-RÅDATA_KVARTAL-'!$A$5:$DS$385,86,FALSE)&gt;0,VLOOKUP(CONCATENATE($FK$6," ",GC$9),'-RÅDATA_KVARTAL-'!$A$5:$DS$385,86,FALSE),"")</f>
        <v/>
      </c>
      <c r="GD67" s="156"/>
      <c r="GE67" s="156" t="str">
        <f>IF(VLOOKUP(CONCATENATE($FK$6," ",GE$9),'-RÅDATA_KVARTAL-'!$A$5:$DS$385,86,FALSE)&gt;0,VLOOKUP(CONCATENATE($FK$6," ",GE$9),'-RÅDATA_KVARTAL-'!$A$5:$DS$385,86,FALSE),"")</f>
        <v/>
      </c>
      <c r="GF67" s="156"/>
      <c r="GG67" s="156" t="str">
        <f>IF(VLOOKUP(CONCATENATE($FK$6," ",GG$9),'-RÅDATA_KVARTAL-'!$A$5:$DS$385,86,FALSE)&gt;0,VLOOKUP(CONCATENATE($FK$6," ",GG$9),'-RÅDATA_KVARTAL-'!$A$5:$DS$385,86,FALSE),"")</f>
        <v/>
      </c>
      <c r="GH67" s="156"/>
      <c r="GI67" s="156" t="str">
        <f>IF(VLOOKUP(CONCATENATE($FK$6," ",GI$9),'-RÅDATA_KVARTAL-'!$A$5:$DS$385,86,FALSE)&gt;0,VLOOKUP(CONCATENATE($FK$6," ",GI$9),'-RÅDATA_KVARTAL-'!$A$5:$DS$385,86,FALSE),"")</f>
        <v/>
      </c>
      <c r="GJ67" s="106"/>
      <c r="GK67" s="106"/>
      <c r="GL67" s="156" t="str">
        <f>IF(VLOOKUP(CONCATENATE($GL$6," ",GL$9),'-RÅDATA_KVARTAL-'!$A$5:$DS$385,86,FALSE)&gt;0,VLOOKUP(CONCATENATE($GL$6," ",GL$9),'-RÅDATA_KVARTAL-'!$A$5:$DS$385,86,FALSE),"")</f>
        <v/>
      </c>
      <c r="GM67" s="156"/>
      <c r="GN67" s="156" t="str">
        <f>IF(VLOOKUP(CONCATENATE($GL$6," ",GN$9),'-RÅDATA_KVARTAL-'!$A$5:$DS$385,86,FALSE)&gt;0,VLOOKUP(CONCATENATE($GL$6," ",GN$9),'-RÅDATA_KVARTAL-'!$A$5:$DS$385,86,FALSE),"")</f>
        <v/>
      </c>
      <c r="GO67" s="156"/>
      <c r="GP67" s="156" t="str">
        <f>IF(VLOOKUP(CONCATENATE($GL$6," ",GP$9),'-RÅDATA_KVARTAL-'!$A$5:$DS$385,86,FALSE)&gt;0,VLOOKUP(CONCATENATE($GL$6," ",GP$9),'-RÅDATA_KVARTAL-'!$A$5:$DS$385,86,FALSE),"")</f>
        <v/>
      </c>
      <c r="GQ67" s="156"/>
      <c r="GR67" s="156" t="str">
        <f>IF(VLOOKUP(CONCATENATE($GL$6," ",GR$9),'-RÅDATA_KVARTAL-'!$A$5:$DS$385,86,FALSE)&gt;0,VLOOKUP(CONCATENATE($GL$6," ",GR$9),'-RÅDATA_KVARTAL-'!$A$5:$DS$385,86,FALSE),"")</f>
        <v/>
      </c>
      <c r="GS67" s="156"/>
      <c r="GT67" s="156" t="str">
        <f>IF(VLOOKUP(CONCATENATE($GL$6," ",GT$9),'-RÅDATA_KVARTAL-'!$A$5:$DS$385,86,FALSE)&gt;0,VLOOKUP(CONCATENATE($GL$6," ",GT$9),'-RÅDATA_KVARTAL-'!$A$5:$DS$385,86,FALSE),"")</f>
        <v/>
      </c>
      <c r="GU67" s="156"/>
      <c r="GV67" s="156" t="str">
        <f>IF(VLOOKUP(CONCATENATE($GL$6," ",GV$9),'-RÅDATA_KVARTAL-'!$A$5:$DS$385,86,FALSE)&gt;0,VLOOKUP(CONCATENATE($GL$6," ",GV$9),'-RÅDATA_KVARTAL-'!$A$5:$DS$385,86,FALSE),"")</f>
        <v/>
      </c>
      <c r="GW67" s="156"/>
      <c r="GX67" s="156" t="str">
        <f>IF(VLOOKUP(CONCATENATE($GL$6," ",GX$9),'-RÅDATA_KVARTAL-'!$A$5:$DS$385,86,FALSE)&gt;0,VLOOKUP(CONCATENATE($GL$6," ",GX$9),'-RÅDATA_KVARTAL-'!$A$5:$DS$385,86,FALSE),"")</f>
        <v/>
      </c>
      <c r="GY67" s="156"/>
      <c r="GZ67" s="156" t="str">
        <f>IF(VLOOKUP(CONCATENATE($GL$6," ",GZ$9),'-RÅDATA_KVARTAL-'!$A$5:$DS$385,86,FALSE)&gt;0,VLOOKUP(CONCATENATE($GL$6," ",GZ$9),'-RÅDATA_KVARTAL-'!$A$5:$DS$385,86,FALSE),"")</f>
        <v/>
      </c>
      <c r="HA67" s="156"/>
      <c r="HB67" s="156" t="str">
        <f>IF(VLOOKUP(CONCATENATE($GL$6," ",HB$9),'-RÅDATA_KVARTAL-'!$A$5:$DS$385,86,FALSE)&gt;0,VLOOKUP(CONCATENATE($GL$6," ",HB$9),'-RÅDATA_KVARTAL-'!$A$5:$DS$385,86,FALSE),"")</f>
        <v/>
      </c>
      <c r="HC67" s="156"/>
      <c r="HD67" s="156" t="str">
        <f>IF(VLOOKUP(CONCATENATE($GL$6," ",HD$9),'-RÅDATA_KVARTAL-'!$A$5:$DS$385,86,FALSE)&gt;0,VLOOKUP(CONCATENATE($GL$6," ",HD$9),'-RÅDATA_KVARTAL-'!$A$5:$DS$385,86,FALSE),"")</f>
        <v/>
      </c>
      <c r="HE67" s="156"/>
      <c r="HF67" s="156" t="str">
        <f>IF(VLOOKUP(CONCATENATE($GL$6," ",HF$9),'-RÅDATA_KVARTAL-'!$A$5:$DS$385,86,FALSE)&gt;0,VLOOKUP(CONCATENATE($GL$6," ",HF$9),'-RÅDATA_KVARTAL-'!$A$5:$DS$385,86,FALSE),"")</f>
        <v/>
      </c>
      <c r="HG67" s="156"/>
      <c r="HH67" s="156" t="str">
        <f>IF(VLOOKUP(CONCATENATE($GL$6," ",HH$9),'-RÅDATA_KVARTAL-'!$A$5:$DS$385,86,FALSE)&gt;0,VLOOKUP(CONCATENATE($GL$6," ",HH$9),'-RÅDATA_KVARTAL-'!$A$5:$DS$385,86,FALSE),"")</f>
        <v/>
      </c>
      <c r="HI67" s="156"/>
      <c r="HJ67" s="156" t="str">
        <f>IF(VLOOKUP(CONCATENATE($GL$6," ",HJ$9),'-RÅDATA_KVARTAL-'!$A$5:$DS$385,86,FALSE)&gt;0,VLOOKUP(CONCATENATE($GL$6," ",HJ$9),'-RÅDATA_KVARTAL-'!$A$5:$DS$385,86,FALSE),"")</f>
        <v/>
      </c>
      <c r="HK67" s="106"/>
      <c r="HL67" s="106"/>
      <c r="HM67" s="92" t="s">
        <v>472</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63</v>
      </c>
      <c r="E69" s="37">
        <f>IF(VLOOKUP(CONCATENATE($E$6," ",E$9),'-RÅDATA_KVARTAL-'!$A$5:$DS$385,90,FALSE)&gt;0,VLOOKUP(CONCATENATE($E$6," ",E$9),'-RÅDATA_KVARTAL-'!$A$5:$DS$385,90,FALSE),"")</f>
        <v>29854</v>
      </c>
      <c r="F69" s="37"/>
      <c r="G69" s="37">
        <f>IF(VLOOKUP(CONCATENATE($E$6," ",G$9),'-RÅDATA_KVARTAL-'!$A$5:$DS$385,90,FALSE)&gt;0,VLOOKUP(CONCATENATE($E$6," ",G$9),'-RÅDATA_KVARTAL-'!$A$5:$DS$385,90,FALSE),"")</f>
        <v>27201</v>
      </c>
      <c r="H69" s="37"/>
      <c r="I69" s="37">
        <f>IF(VLOOKUP(CONCATENATE($E$6," ",I$9),'-RÅDATA_KVARTAL-'!$A$5:$DS$385,90,FALSE)&gt;0,VLOOKUP(CONCATENATE($E$6," ",I$9),'-RÅDATA_KVARTAL-'!$A$5:$DS$385,90,FALSE),"")</f>
        <v>28887</v>
      </c>
      <c r="J69" s="37"/>
      <c r="K69" s="37">
        <f>IF(VLOOKUP(CONCATENATE($E$6," ",K$9),'-RÅDATA_KVARTAL-'!$A$5:$DS$385,90,FALSE)&gt;0,VLOOKUP(CONCATENATE($E$6," ",K$9),'-RÅDATA_KVARTAL-'!$A$5:$DS$385,90,FALSE),"")</f>
        <v>28887</v>
      </c>
      <c r="L69" s="37"/>
      <c r="M69" s="37">
        <f>IF(VLOOKUP(CONCATENATE($E$6," ",M$9),'-RÅDATA_KVARTAL-'!$A$5:$DS$385,90,FALSE)&gt;0,VLOOKUP(CONCATENATE($E$6," ",M$9),'-RÅDATA_KVARTAL-'!$A$5:$DS$385,90,FALSE),"")</f>
        <v>29200</v>
      </c>
      <c r="N69" s="37"/>
      <c r="O69" s="37">
        <f>IF(VLOOKUP(CONCATENATE($E$6," ",O$9),'-RÅDATA_KVARTAL-'!$A$5:$DS$385,90,FALSE)&gt;0,VLOOKUP(CONCATENATE($E$6," ",O$9),'-RÅDATA_KVARTAL-'!$A$5:$DS$385,90,FALSE),"")</f>
        <v>26766</v>
      </c>
      <c r="P69" s="37"/>
      <c r="Q69" s="37">
        <f>IF(VLOOKUP(CONCATENATE($E$6," ",Q$9),'-RÅDATA_KVARTAL-'!$A$5:$DS$385,90,FALSE)&gt;0,VLOOKUP(CONCATENATE($E$6," ",Q$9),'-RÅDATA_KVARTAL-'!$A$5:$DS$385,90,FALSE),"")</f>
        <v>24829</v>
      </c>
      <c r="R69" s="37"/>
      <c r="S69" s="37">
        <f>IF(VLOOKUP(CONCATENATE($E$6," ",S$9),'-RÅDATA_KVARTAL-'!$A$5:$DS$385,90,FALSE)&gt;0,VLOOKUP(CONCATENATE($E$6," ",S$9),'-RÅDATA_KVARTAL-'!$A$5:$DS$385,90,FALSE),"")</f>
        <v>28520</v>
      </c>
      <c r="T69" s="37"/>
      <c r="U69" s="37">
        <f>IF(VLOOKUP(CONCATENATE($E$6," ",U$9),'-RÅDATA_KVARTAL-'!$A$5:$DS$385,90,FALSE)&gt;0,VLOOKUP(CONCATENATE($E$6," ",U$9),'-RÅDATA_KVARTAL-'!$A$5:$DS$385,90,FALSE),"")</f>
        <v>28545</v>
      </c>
      <c r="V69" s="37"/>
      <c r="W69" s="37">
        <f>IF(VLOOKUP(CONCATENATE($E$6," ",W$9),'-RÅDATA_KVARTAL-'!$A$5:$DS$385,90,FALSE)&gt;0,VLOOKUP(CONCATENATE($E$6," ",W$9),'-RÅDATA_KVARTAL-'!$A$5:$DS$385,90,FALSE),"")</f>
        <v>30381</v>
      </c>
      <c r="X69" s="37"/>
      <c r="Y69" s="37">
        <f>IF(VLOOKUP(CONCATENATE($E$6," ",Y$9),'-RÅDATA_KVARTAL-'!$A$5:$DS$385,90,FALSE)&gt;0,VLOOKUP(CONCATENATE($E$6," ",Y$9),'-RÅDATA_KVARTAL-'!$A$5:$DS$385,90,FALSE),"")</f>
        <v>29103</v>
      </c>
      <c r="Z69" s="37"/>
      <c r="AA69" s="37">
        <f>IF(VLOOKUP(CONCATENATE($E$6," ",AA$9),'-RÅDATA_KVARTAL-'!$A$5:$DS$385,90,FALSE)&gt;0,VLOOKUP(CONCATENATE($E$6," ",AA$9),'-RÅDATA_KVARTAL-'!$A$5:$DS$385,90,FALSE),"")</f>
        <v>28409</v>
      </c>
      <c r="AB69" s="37"/>
      <c r="AC69" s="37">
        <f>IF(VLOOKUP(CONCATENATE($E$6," ",AC$9),'-RÅDATA_KVARTAL-'!$A$5:$DS$385,90,FALSE)&gt;0,VLOOKUP(CONCATENATE($E$6," ",AC$9),'-RÅDATA_KVARTAL-'!$A$5:$DS$385,90,FALSE),"")</f>
        <v>340582</v>
      </c>
      <c r="AD69" s="158"/>
      <c r="AE69" s="275"/>
      <c r="AF69" s="37">
        <f>IF(VLOOKUP(CONCATENATE($AF$6," ",AF$9),'-RÅDATA_KVARTAL-'!$A$5:$DS$385,90,FALSE)&gt;0,VLOOKUP(CONCATENATE($AF$6," ",AF$9),'-RÅDATA_KVARTAL-'!$A$5:$DS$385,90,FALSE),"")</f>
        <v>32461</v>
      </c>
      <c r="AG69" s="37"/>
      <c r="AH69" s="37">
        <f>IF(VLOOKUP(CONCATENATE($AF$6," ",AH$9),'-RÅDATA_KVARTAL-'!$A$5:$DS$385,90,FALSE)&gt;0,VLOOKUP(CONCATENATE($AF$6," ",AH$9),'-RÅDATA_KVARTAL-'!$A$5:$DS$385,90,FALSE),"")</f>
        <v>29844</v>
      </c>
      <c r="AI69" s="37"/>
      <c r="AJ69" s="37">
        <f>IF(VLOOKUP(CONCATENATE($AF$6," ",AJ$9),'-RÅDATA_KVARTAL-'!$A$5:$DS$385,90,FALSE)&gt;0,VLOOKUP(CONCATENATE($AF$6," ",AJ$9),'-RÅDATA_KVARTAL-'!$A$5:$DS$385,90,FALSE),"")</f>
        <v>32725</v>
      </c>
      <c r="AK69" s="37"/>
      <c r="AL69" s="37">
        <f>IF(VLOOKUP(CONCATENATE($AF$6," ",AL$9),'-RÅDATA_KVARTAL-'!$A$5:$DS$385,90,FALSE)&gt;0,VLOOKUP(CONCATENATE($AF$6," ",AL$9),'-RÅDATA_KVARTAL-'!$A$5:$DS$385,90,FALSE),"")</f>
        <v>30995</v>
      </c>
      <c r="AM69" s="37"/>
      <c r="AN69" s="37">
        <f>IF(VLOOKUP(CONCATENATE($AF$6," ",AN$9),'-RÅDATA_KVARTAL-'!$A$5:$DS$385,90,FALSE)&gt;0,VLOOKUP(CONCATENATE($AF$6," ",AN$9),'-RÅDATA_KVARTAL-'!$A$5:$DS$385,90,FALSE),"")</f>
        <v>31408</v>
      </c>
      <c r="AO69" s="37"/>
      <c r="AP69" s="37">
        <f>IF(VLOOKUP(CONCATENATE($AF$6," ",AP$9),'-RÅDATA_KVARTAL-'!$A$5:$DS$385,90,FALSE)&gt;0,VLOOKUP(CONCATENATE($AF$6," ",AP$9),'-RÅDATA_KVARTAL-'!$A$5:$DS$385,90,FALSE),"")</f>
        <v>27283</v>
      </c>
      <c r="AQ69" s="37"/>
      <c r="AR69" s="37">
        <f>IF(VLOOKUP(CONCATENATE($AF$6," ",AR$9),'-RÅDATA_KVARTAL-'!$A$5:$DS$385,90,FALSE)&gt;0,VLOOKUP(CONCATENATE($AF$6," ",AR$9),'-RÅDATA_KVARTAL-'!$A$5:$DS$385,90,FALSE),"")</f>
        <v>27400</v>
      </c>
      <c r="AS69" s="37"/>
      <c r="AT69" s="37">
        <f>IF(VLOOKUP(CONCATENATE($AF$6," ",AT$9),'-RÅDATA_KVARTAL-'!$A$5:$DS$385,90,FALSE)&gt;0,VLOOKUP(CONCATENATE($AF$6," ",AT$9),'-RÅDATA_KVARTAL-'!$A$5:$DS$385,90,FALSE),"")</f>
        <v>29951</v>
      </c>
      <c r="AU69" s="37"/>
      <c r="AV69" s="37">
        <f>IF(VLOOKUP(CONCATENATE($AF$6," ",AV$9),'-RÅDATA_KVARTAL-'!$A$5:$DS$385,90,FALSE)&gt;0,VLOOKUP(CONCATENATE($AF$6," ",AV$9),'-RÅDATA_KVARTAL-'!$A$5:$DS$385,90,FALSE),"")</f>
        <v>32383</v>
      </c>
      <c r="AW69" s="37"/>
      <c r="AX69" s="37">
        <f>IF(VLOOKUP(CONCATENATE($AF$6," ",AX$9),'-RÅDATA_KVARTAL-'!$A$5:$DS$385,90,FALSE)&gt;0,VLOOKUP(CONCATENATE($AF$6," ",AX$9),'-RÅDATA_KVARTAL-'!$A$5:$DS$385,90,FALSE),"")</f>
        <v>33663</v>
      </c>
      <c r="AY69" s="37"/>
      <c r="AZ69" s="37">
        <f>IF(VLOOKUP(CONCATENATE($AF$6," ",AZ$9),'-RÅDATA_KVARTAL-'!$A$5:$DS$385,90,FALSE)&gt;0,VLOOKUP(CONCATENATE($AF$6," ",AZ$9),'-RÅDATA_KVARTAL-'!$A$5:$DS$385,90,FALSE),"")</f>
        <v>31490</v>
      </c>
      <c r="BA69" s="37"/>
      <c r="BB69" s="37">
        <f>IF(VLOOKUP(CONCATENATE($AF$6," ",BB$9),'-RÅDATA_KVARTAL-'!$A$5:$DS$385,90,FALSE)&gt;0,VLOOKUP(CONCATENATE($AF$6," ",BB$9),'-RÅDATA_KVARTAL-'!$A$5:$DS$385,90,FALSE),"")</f>
        <v>31422</v>
      </c>
      <c r="BC69" s="37"/>
      <c r="BD69" s="37">
        <f>IF(VLOOKUP(CONCATENATE($AF$6," ",BD$9),'-RÅDATA_KVARTAL-'!$A$5:$DS$385,90,FALSE)&gt;0,VLOOKUP(CONCATENATE($AF$6," ",BD$9),'-RÅDATA_KVARTAL-'!$A$5:$DS$385,90,FALSE),"")</f>
        <v>371025</v>
      </c>
      <c r="BE69" s="158"/>
      <c r="BF69" s="275"/>
      <c r="BG69" s="37">
        <f>IF(VLOOKUP(CONCATENATE($BG$6," ",BG$9),'-RÅDATA_KVARTAL-'!$A$5:$DS$385,90,FALSE)&gt;0,VLOOKUP(CONCATENATE($BG$6," ",BG$9),'-RÅDATA_KVARTAL-'!$A$5:$DS$385,90,FALSE),"")</f>
        <v>32159</v>
      </c>
      <c r="BH69" s="37"/>
      <c r="BI69" s="37">
        <f>IF(VLOOKUP(CONCATENATE($BG$6," ",BI$9),'-RÅDATA_KVARTAL-'!$A$5:$DS$385,90,FALSE)&gt;0,VLOOKUP(CONCATENATE($BG$6," ",BI$9),'-RÅDATA_KVARTAL-'!$A$5:$DS$385,90,FALSE),"")</f>
        <v>30397</v>
      </c>
      <c r="BJ69" s="37"/>
      <c r="BK69" s="37">
        <f>IF(VLOOKUP(CONCATENATE($BG$6," ",BK$9),'-RÅDATA_KVARTAL-'!$A$5:$DS$385,90,FALSE)&gt;0,VLOOKUP(CONCATENATE($BG$6," ",BK$9),'-RÅDATA_KVARTAL-'!$A$5:$DS$385,90,FALSE),"")</f>
        <v>34060</v>
      </c>
      <c r="BL69" s="37"/>
      <c r="BM69" s="37">
        <f>IF(VLOOKUP(CONCATENATE($BG$6," ",BM$9),'-RÅDATA_KVARTAL-'!$A$5:$DS$385,90,FALSE)&gt;0,VLOOKUP(CONCATENATE($BG$6," ",BM$9),'-RÅDATA_KVARTAL-'!$A$5:$DS$385,90,FALSE),"")</f>
        <v>31028</v>
      </c>
      <c r="BN69" s="37"/>
      <c r="BO69" s="37">
        <f>IF(VLOOKUP(CONCATENATE($BG$6," ",BO$9),'-RÅDATA_KVARTAL-'!$A$5:$DS$385,90,FALSE)&gt;0,VLOOKUP(CONCATENATE($BG$6," ",BO$9),'-RÅDATA_KVARTAL-'!$A$5:$DS$385,90,FALSE),"")</f>
        <v>31572</v>
      </c>
      <c r="BP69" s="37"/>
      <c r="BQ69" s="37">
        <f>IF(VLOOKUP(CONCATENATE($BG$6," ",BQ$9),'-RÅDATA_KVARTAL-'!$A$5:$DS$385,90,FALSE)&gt;0,VLOOKUP(CONCATENATE($BG$6," ",BQ$9),'-RÅDATA_KVARTAL-'!$A$5:$DS$385,90,FALSE),"")</f>
        <v>32488</v>
      </c>
      <c r="BR69" s="37"/>
      <c r="BS69" s="37">
        <f>IF(VLOOKUP(CONCATENATE($BG$6," ",BS$9),'-RÅDATA_KVARTAL-'!$A$5:$DS$385,90,FALSE)&gt;0,VLOOKUP(CONCATENATE($BG$6," ",BS$9),'-RÅDATA_KVARTAL-'!$A$5:$DS$385,90,FALSE),"")</f>
        <v>29512</v>
      </c>
      <c r="BT69" s="37"/>
      <c r="BU69" s="37">
        <f>IF(VLOOKUP(CONCATENATE($BG$6," ",BU$9),'-RÅDATA_KVARTAL-'!$A$5:$DS$385,90,FALSE)&gt;0,VLOOKUP(CONCATENATE($BG$6," ",BU$9),'-RÅDATA_KVARTAL-'!$A$5:$DS$385,90,FALSE),"")</f>
        <v>31110</v>
      </c>
      <c r="BV69" s="37"/>
      <c r="BW69" s="37">
        <f>IF(VLOOKUP(CONCATENATE($BG$6," ",BW$9),'-RÅDATA_KVARTAL-'!$A$5:$DS$385,90,FALSE)&gt;0,VLOOKUP(CONCATENATE($BG$6," ",BW$9),'-RÅDATA_KVARTAL-'!$A$5:$DS$385,90,FALSE),"")</f>
        <v>33534</v>
      </c>
      <c r="BX69" s="37"/>
      <c r="BY69" s="37">
        <f>IF(VLOOKUP(CONCATENATE($BG$6," ",BY$9),'-RÅDATA_KVARTAL-'!$A$5:$DS$385,90,FALSE)&gt;0,VLOOKUP(CONCATENATE($BG$6," ",BY$9),'-RÅDATA_KVARTAL-'!$A$5:$DS$385,90,FALSE),"")</f>
        <v>34334</v>
      </c>
      <c r="BZ69" s="37"/>
      <c r="CA69" s="37">
        <f>IF(VLOOKUP(CONCATENATE($BG$6," ",CA$9),'-RÅDATA_KVARTAL-'!$A$5:$DS$385,90,FALSE)&gt;0,VLOOKUP(CONCATENATE($BG$6," ",CA$9),'-RÅDATA_KVARTAL-'!$A$5:$DS$385,90,FALSE),"")</f>
        <v>33188</v>
      </c>
      <c r="CB69" s="37"/>
      <c r="CC69" s="37">
        <f>IF(VLOOKUP(CONCATENATE($BG$6," ",CC$9),'-RÅDATA_KVARTAL-'!$A$5:$DS$385,90,FALSE)&gt;0,VLOOKUP(CONCATENATE($BG$6," ",CC$9),'-RÅDATA_KVARTAL-'!$A$5:$DS$385,90,FALSE),"")</f>
        <v>32756</v>
      </c>
      <c r="CD69" s="37"/>
      <c r="CE69" s="37">
        <f>IF(VLOOKUP(CONCATENATE($BG$6," ",CE$9),'-RÅDATA_KVARTAL-'!$A$5:$DS$385,90,FALSE)&gt;0,VLOOKUP(CONCATENATE($BG$6," ",CE$9),'-RÅDATA_KVARTAL-'!$A$5:$DS$385,90,FALSE),"")</f>
        <v>386138</v>
      </c>
      <c r="CF69" s="147"/>
      <c r="CG69" s="275"/>
      <c r="CH69" s="37">
        <f>IF(VLOOKUP(CONCATENATE($CH$6," ",CH$9),'-RÅDATA_KVARTAL-'!$A$5:$DS$385,90,FALSE)&gt;0,VLOOKUP(CONCATENATE($CH$6," ",CH$9),'-RÅDATA_KVARTAL-'!$A$5:$DS$385,90,FALSE),"")</f>
        <v>32395</v>
      </c>
      <c r="CI69" s="37"/>
      <c r="CJ69" s="37">
        <f>IF(VLOOKUP(CONCATENATE($CH$6," ",CJ$9),'-RÅDATA_KVARTAL-'!$A$5:$DS$385,90,FALSE)&gt;0,VLOOKUP(CONCATENATE($CH$6," ",CJ$9),'-RÅDATA_KVARTAL-'!$A$5:$DS$385,90,FALSE),"")</f>
        <v>33018</v>
      </c>
      <c r="CK69" s="37"/>
      <c r="CL69" s="37">
        <f>IF(VLOOKUP(CONCATENATE($CH$6," ",CL$9),'-RÅDATA_KVARTAL-'!$A$5:$DS$385,90,FALSE)&gt;0,VLOOKUP(CONCATENATE($CH$6," ",CL$9),'-RÅDATA_KVARTAL-'!$A$5:$DS$385,90,FALSE),"")</f>
        <v>34510</v>
      </c>
      <c r="CM69" s="37"/>
      <c r="CN69" s="37">
        <f>IF(VLOOKUP(CONCATENATE($CH$6," ",CN$9),'-RÅDATA_KVARTAL-'!$A$5:$DS$385,90,FALSE)&gt;0,VLOOKUP(CONCATENATE($CH$6," ",CN$9),'-RÅDATA_KVARTAL-'!$A$5:$DS$385,90,FALSE),"")</f>
        <v>33961</v>
      </c>
      <c r="CO69" s="37"/>
      <c r="CP69" s="37">
        <f>IF(VLOOKUP(CONCATENATE($CH$6," ",CP$9),'-RÅDATA_KVARTAL-'!$A$5:$DS$385,90,FALSE)&gt;0,VLOOKUP(CONCATENATE($CH$6," ",CP$9),'-RÅDATA_KVARTAL-'!$A$5:$DS$385,90,FALSE),"")</f>
        <v>34147</v>
      </c>
      <c r="CQ69" s="37"/>
      <c r="CR69" s="37">
        <f>IF(VLOOKUP(CONCATENATE($CH$6," ",CR$9),'-RÅDATA_KVARTAL-'!$A$5:$DS$385,90,FALSE)&gt;0,VLOOKUP(CONCATENATE($CH$6," ",CR$9),'-RÅDATA_KVARTAL-'!$A$5:$DS$385,90,FALSE),"")</f>
        <v>32419</v>
      </c>
      <c r="CS69" s="37"/>
      <c r="CT69" s="37">
        <f>IF(VLOOKUP(CONCATENATE($CH$6," ",CT$9),'-RÅDATA_KVARTAL-'!$A$5:$DS$385,90,FALSE)&gt;0,VLOOKUP(CONCATENATE($CH$6," ",CT$9),'-RÅDATA_KVARTAL-'!$A$5:$DS$385,90,FALSE),"")</f>
        <v>30236</v>
      </c>
      <c r="CU69" s="37"/>
      <c r="CV69" s="37">
        <f>IF(VLOOKUP(CONCATENATE($CH$6," ",CV$9),'-RÅDATA_KVARTAL-'!$A$5:$DS$385,90,FALSE)&gt;0,VLOOKUP(CONCATENATE($CH$6," ",CV$9),'-RÅDATA_KVARTAL-'!$A$5:$DS$385,90,FALSE),"")</f>
        <v>33332</v>
      </c>
      <c r="CW69" s="37"/>
      <c r="CX69" s="37">
        <f>IF(VLOOKUP(CONCATENATE($CH$6," ",CX$9),'-RÅDATA_KVARTAL-'!$A$5:$DS$385,90,FALSE)&gt;0,VLOOKUP(CONCATENATE($CH$6," ",CX$9),'-RÅDATA_KVARTAL-'!$A$5:$DS$385,90,FALSE),"")</f>
        <v>34019</v>
      </c>
      <c r="CY69" s="37"/>
      <c r="CZ69" s="37">
        <f>IF(VLOOKUP(CONCATENATE($CH$6," ",CZ$9),'-RÅDATA_KVARTAL-'!$A$5:$DS$385,90,FALSE)&gt;0,VLOOKUP(CONCATENATE($CH$6," ",CZ$9),'-RÅDATA_KVARTAL-'!$A$5:$DS$385,90,FALSE),"")</f>
        <v>33801</v>
      </c>
      <c r="DA69" s="37"/>
      <c r="DB69" s="37">
        <f>IF(VLOOKUP(CONCATENATE($CH$6," ",DB$9),'-RÅDATA_KVARTAL-'!$A$5:$DS$385,90,FALSE)&gt;0,VLOOKUP(CONCATENATE($CH$6," ",DB$9),'-RÅDATA_KVARTAL-'!$A$5:$DS$385,90,FALSE),"")</f>
        <v>32519</v>
      </c>
      <c r="DC69" s="37"/>
      <c r="DD69" s="37">
        <f>IF(VLOOKUP(CONCATENATE($CH$6," ",DD$9),'-RÅDATA_KVARTAL-'!$A$5:$DS$385,90,FALSE)&gt;0,VLOOKUP(CONCATENATE($CH$6," ",DD$9),'-RÅDATA_KVARTAL-'!$A$5:$DS$385,90,FALSE),"")</f>
        <v>33526</v>
      </c>
      <c r="DE69" s="37"/>
      <c r="DF69" s="37">
        <f>IF(VLOOKUP(CONCATENATE($CH$6," ",DF$9),'-RÅDATA_KVARTAL-'!$A$5:$DS$385,90,FALSE)&gt;0,VLOOKUP(CONCATENATE($CH$6," ",DF$9),'-RÅDATA_KVARTAL-'!$A$5:$DS$385,90,FALSE),"")</f>
        <v>397883</v>
      </c>
      <c r="DG69" s="147"/>
      <c r="DH69" s="275"/>
      <c r="DI69" s="37">
        <f>IF(VLOOKUP(CONCATENATE($DI$6," ",DI$9),'-RÅDATA_KVARTAL-'!$A$5:$DS$385,90,FALSE)&gt;0,VLOOKUP(CONCATENATE($DI$6," ",DI$9),'-RÅDATA_KVARTAL-'!$A$5:$DS$385,90,FALSE),"")</f>
        <v>34872</v>
      </c>
      <c r="DJ69" s="37"/>
      <c r="DK69" s="37">
        <f>IF(VLOOKUP(CONCATENATE($DI$6," ",DK$9),'-RÅDATA_KVARTAL-'!$A$5:$DS$385,90,FALSE)&gt;0,VLOOKUP(CONCATENATE($DI$6," ",DK$9),'-RÅDATA_KVARTAL-'!$A$5:$DS$385,90,FALSE),"")</f>
        <v>33076</v>
      </c>
      <c r="DL69" s="37"/>
      <c r="DM69" s="37">
        <f>IF(VLOOKUP(CONCATENATE($DI$6," ",DM$9),'-RÅDATA_KVARTAL-'!$A$5:$DS$385,90,FALSE)&gt;0,VLOOKUP(CONCATENATE($DI$6," ",DM$9),'-RÅDATA_KVARTAL-'!$A$5:$DS$385,90,FALSE),"")</f>
        <v>37133</v>
      </c>
      <c r="DN69" s="37"/>
      <c r="DO69" s="37">
        <f>IF(VLOOKUP(CONCATENATE($DI$6," ",DO$9),'-RÅDATA_KVARTAL-'!$A$5:$DS$385,90,FALSE)&gt;0,VLOOKUP(CONCATENATE($DI$6," ",DO$9),'-RÅDATA_KVARTAL-'!$A$5:$DS$385,90,FALSE),"")</f>
        <v>32732</v>
      </c>
      <c r="DP69" s="37"/>
      <c r="DQ69" s="37">
        <f>IF(VLOOKUP(CONCATENATE($DI$6," ",DQ$9),'-RÅDATA_KVARTAL-'!$A$5:$DS$385,90,FALSE)&gt;0,VLOOKUP(CONCATENATE($DI$6," ",DQ$9),'-RÅDATA_KVARTAL-'!$A$5:$DS$385,90,FALSE),"")</f>
        <v>35096</v>
      </c>
      <c r="DR69" s="37"/>
      <c r="DS69" s="37">
        <f>IF(VLOOKUP(CONCATENATE($DI$6," ",DS$9),'-RÅDATA_KVARTAL-'!$A$5:$DS$385,90,FALSE)&gt;0,VLOOKUP(CONCATENATE($DI$6," ",DS$9),'-RÅDATA_KVARTAL-'!$A$5:$DS$385,90,FALSE),"")</f>
        <v>33127</v>
      </c>
      <c r="DT69" s="37"/>
      <c r="DU69" s="37" t="str">
        <f>IF(VLOOKUP(CONCATENATE($DI$6," ",DU$9),'-RÅDATA_KVARTAL-'!$A$5:$DS$385,90,FALSE)&gt;0,VLOOKUP(CONCATENATE($DI$6," ",DU$9),'-RÅDATA_KVARTAL-'!$A$5:$DS$385,90,FALSE),"")</f>
        <v/>
      </c>
      <c r="DV69" s="37"/>
      <c r="DW69" s="37" t="str">
        <f>IF(VLOOKUP(CONCATENATE($DI$6," ",DW$9),'-RÅDATA_KVARTAL-'!$A$5:$DS$385,90,FALSE)&gt;0,VLOOKUP(CONCATENATE($DI$6," ",DW$9),'-RÅDATA_KVARTAL-'!$A$5:$DS$385,90,FALSE),"")</f>
        <v/>
      </c>
      <c r="DX69" s="37"/>
      <c r="DY69" s="37" t="str">
        <f>IF(VLOOKUP(CONCATENATE($DI$6," ",DY$9),'-RÅDATA_KVARTAL-'!$A$5:$DS$385,90,FALSE)&gt;0,VLOOKUP(CONCATENATE($DI$6," ",DY$9),'-RÅDATA_KVARTAL-'!$A$5:$DS$385,90,FALSE),"")</f>
        <v/>
      </c>
      <c r="DZ69" s="37"/>
      <c r="EA69" s="37" t="str">
        <f>IF(VLOOKUP(CONCATENATE($DI$6," ",EA$9),'-RÅDATA_KVARTAL-'!$A$5:$DS$385,90,FALSE)&gt;0,VLOOKUP(CONCATENATE($DI$6," ",EA$9),'-RÅDATA_KVARTAL-'!$A$5:$DS$385,90,FALSE),"")</f>
        <v/>
      </c>
      <c r="EB69" s="37"/>
      <c r="EC69" s="37" t="str">
        <f>IF(VLOOKUP(CONCATENATE($DI$6," ",EC$9),'-RÅDATA_KVARTAL-'!$A$5:$DS$385,90,FALSE)&gt;0,VLOOKUP(CONCATENATE($DI$6," ",EC$9),'-RÅDATA_KVARTAL-'!$A$5:$DS$385,90,FALSE),"")</f>
        <v/>
      </c>
      <c r="ED69" s="37"/>
      <c r="EE69" s="37" t="str">
        <f>IF(VLOOKUP(CONCATENATE($DI$6," ",EE$9),'-RÅDATA_KVARTAL-'!$A$5:$DS$385,90,FALSE)&gt;0,VLOOKUP(CONCATENATE($DI$6," ",EE$9),'-RÅDATA_KVARTAL-'!$A$5:$DS$385,90,FALSE),"")</f>
        <v/>
      </c>
      <c r="EF69" s="37"/>
      <c r="EG69" s="37">
        <f>IF(VLOOKUP(CONCATENATE($DI$6," ",EG$9),'-RÅDATA_KVARTAL-'!$A$5:$DS$385,90,FALSE)&gt;0,VLOOKUP(CONCATENATE($DI$6," ",EG$9),'-RÅDATA_KVARTAL-'!$A$5:$DS$385,90,FALSE),"")</f>
        <v>206036</v>
      </c>
      <c r="EH69" s="147"/>
      <c r="EI69" s="275"/>
      <c r="EJ69" s="37" t="str">
        <f>IF(VLOOKUP(CONCATENATE($EJ$6," ",EJ$9),'-RÅDATA_KVARTAL-'!$A$5:$DS$385,90,FALSE)&gt;0,VLOOKUP(CONCATENATE($EJ$6," ",EJ$9),'-RÅDATA_KVARTAL-'!$A$5:$DS$385,90,FALSE),"")</f>
        <v/>
      </c>
      <c r="EK69" s="37"/>
      <c r="EL69" s="37" t="str">
        <f>IF(VLOOKUP(CONCATENATE($EJ$6," ",EL$9),'-RÅDATA_KVARTAL-'!$A$5:$DS$385,90,FALSE)&gt;0,VLOOKUP(CONCATENATE($EJ$6," ",EL$9),'-RÅDATA_KVARTAL-'!$A$5:$DS$385,90,FALSE),"")</f>
        <v/>
      </c>
      <c r="EM69" s="37"/>
      <c r="EN69" s="37" t="str">
        <f>IF(VLOOKUP(CONCATENATE($EJ$6," ",EN$9),'-RÅDATA_KVARTAL-'!$A$5:$DS$385,90,FALSE)&gt;0,VLOOKUP(CONCATENATE($EJ$6," ",EN$9),'-RÅDATA_KVARTAL-'!$A$5:$DS$385,90,FALSE),"")</f>
        <v/>
      </c>
      <c r="EO69" s="37"/>
      <c r="EP69" s="37" t="str">
        <f>IF(VLOOKUP(CONCATENATE($EJ$6," ",EP$9),'-RÅDATA_KVARTAL-'!$A$5:$DS$385,90,FALSE)&gt;0,VLOOKUP(CONCATENATE($EJ$6," ",EP$9),'-RÅDATA_KVARTAL-'!$A$5:$DS$385,90,FALSE),"")</f>
        <v/>
      </c>
      <c r="EQ69" s="37"/>
      <c r="ER69" s="37" t="str">
        <f>IF(VLOOKUP(CONCATENATE($EJ$6," ",ER$9),'-RÅDATA_KVARTAL-'!$A$5:$DS$385,90,FALSE)&gt;0,VLOOKUP(CONCATENATE($EJ$6," ",ER$9),'-RÅDATA_KVARTAL-'!$A$5:$DS$385,90,FALSE),"")</f>
        <v/>
      </c>
      <c r="ES69" s="37"/>
      <c r="ET69" s="37" t="str">
        <f>IF(VLOOKUP(CONCATENATE($EJ$6," ",ET$9),'-RÅDATA_KVARTAL-'!$A$5:$DS$385,90,FALSE)&gt;0,VLOOKUP(CONCATENATE($EJ$6," ",ET$9),'-RÅDATA_KVARTAL-'!$A$5:$DS$385,90,FALSE),"")</f>
        <v/>
      </c>
      <c r="EU69" s="37"/>
      <c r="EV69" s="37" t="str">
        <f>IF(VLOOKUP(CONCATENATE($EJ$6," ",EV$9),'-RÅDATA_KVARTAL-'!$A$5:$DS$385,90,FALSE)&gt;0,VLOOKUP(CONCATENATE($EJ$6," ",EV$9),'-RÅDATA_KVARTAL-'!$A$5:$DS$385,90,FALSE),"")</f>
        <v/>
      </c>
      <c r="EW69" s="37"/>
      <c r="EX69" s="37" t="str">
        <f>IF(VLOOKUP(CONCATENATE($EJ$6," ",EX$9),'-RÅDATA_KVARTAL-'!$A$5:$DS$385,90,FALSE)&gt;0,VLOOKUP(CONCATENATE($EJ$6," ",EX$9),'-RÅDATA_KVARTAL-'!$A$5:$DS$385,90,FALSE),"")</f>
        <v/>
      </c>
      <c r="EY69" s="37"/>
      <c r="EZ69" s="37" t="str">
        <f>IF(VLOOKUP(CONCATENATE($EJ$6," ",EZ$9),'-RÅDATA_KVARTAL-'!$A$5:$DS$385,90,FALSE)&gt;0,VLOOKUP(CONCATENATE($EJ$6," ",EZ$9),'-RÅDATA_KVARTAL-'!$A$5:$DS$385,90,FALSE),"")</f>
        <v/>
      </c>
      <c r="FA69" s="37"/>
      <c r="FB69" s="37" t="str">
        <f>IF(VLOOKUP(CONCATENATE($EJ$6," ",FB$9),'-RÅDATA_KVARTAL-'!$A$5:$DS$385,90,FALSE)&gt;0,VLOOKUP(CONCATENATE($EJ$6," ",FB$9),'-RÅDATA_KVARTAL-'!$A$5:$DS$385,90,FALSE),"")</f>
        <v/>
      </c>
      <c r="FC69" s="37"/>
      <c r="FD69" s="37" t="str">
        <f>IF(VLOOKUP(CONCATENATE($EJ$6," ",FD$9),'-RÅDATA_KVARTAL-'!$A$5:$DS$385,90,FALSE)&gt;0,VLOOKUP(CONCATENATE($EJ$6," ",FD$9),'-RÅDATA_KVARTAL-'!$A$5:$DS$385,90,FALSE),"")</f>
        <v/>
      </c>
      <c r="FE69" s="37"/>
      <c r="FF69" s="37" t="str">
        <f>IF(VLOOKUP(CONCATENATE($EJ$6," ",FF$9),'-RÅDATA_KVARTAL-'!$A$5:$DS$385,90,FALSE)&gt;0,VLOOKUP(CONCATENATE($EJ$6," ",FF$9),'-RÅDATA_KVARTAL-'!$A$5:$DS$385,90,FALSE),"")</f>
        <v/>
      </c>
      <c r="FG69" s="37"/>
      <c r="FH69" s="37" t="str">
        <f>IF(VLOOKUP(CONCATENATE($EJ$6," ",FH$9),'-RÅDATA_KVARTAL-'!$A$5:$DS$385,90,FALSE)&gt;0,VLOOKUP(CONCATENATE($EJ$6," ",FH$9),'-RÅDATA_KVARTAL-'!$A$5:$DS$385,90,FALSE),"")</f>
        <v/>
      </c>
      <c r="FI69" s="147"/>
      <c r="FJ69" s="275"/>
      <c r="FK69" s="37" t="str">
        <f>IF(VLOOKUP(CONCATENATE($FK$6," ",FK$9),'-RÅDATA_KVARTAL-'!$A$5:$DS$385,90,FALSE)&gt;0,VLOOKUP(CONCATENATE($FK$6," ",FK$9),'-RÅDATA_KVARTAL-'!$A$5:$DS$385,90,FALSE),"")</f>
        <v/>
      </c>
      <c r="FL69" s="37"/>
      <c r="FM69" s="37" t="str">
        <f>IF(VLOOKUP(CONCATENATE($FK$6," ",FM$9),'-RÅDATA_KVARTAL-'!$A$5:$DS$385,90,FALSE)&gt;0,VLOOKUP(CONCATENATE($FK$6," ",FM$9),'-RÅDATA_KVARTAL-'!$A$5:$DS$385,90,FALSE),"")</f>
        <v/>
      </c>
      <c r="FN69" s="37"/>
      <c r="FO69" s="37" t="str">
        <f>IF(VLOOKUP(CONCATENATE($FK$6," ",FO$9),'-RÅDATA_KVARTAL-'!$A$5:$DS$385,90,FALSE)&gt;0,VLOOKUP(CONCATENATE($FK$6," ",FO$9),'-RÅDATA_KVARTAL-'!$A$5:$DS$385,90,FALSE),"")</f>
        <v/>
      </c>
      <c r="FP69" s="37"/>
      <c r="FQ69" s="37" t="str">
        <f>IF(VLOOKUP(CONCATENATE($FK$6," ",FQ$9),'-RÅDATA_KVARTAL-'!$A$5:$DS$385,90,FALSE)&gt;0,VLOOKUP(CONCATENATE($FK$6," ",FQ$9),'-RÅDATA_KVARTAL-'!$A$5:$DS$385,90,FALSE),"")</f>
        <v/>
      </c>
      <c r="FR69" s="37"/>
      <c r="FS69" s="37" t="str">
        <f>IF(VLOOKUP(CONCATENATE($FK$6," ",FS$9),'-RÅDATA_KVARTAL-'!$A$5:$DS$385,90,FALSE)&gt;0,VLOOKUP(CONCATENATE($FK$6," ",FS$9),'-RÅDATA_KVARTAL-'!$A$5:$DS$385,90,FALSE),"")</f>
        <v/>
      </c>
      <c r="FT69" s="37"/>
      <c r="FU69" s="37" t="str">
        <f>IF(VLOOKUP(CONCATENATE($FK$6," ",FU$9),'-RÅDATA_KVARTAL-'!$A$5:$DS$385,90,FALSE)&gt;0,VLOOKUP(CONCATENATE($FK$6," ",FU$9),'-RÅDATA_KVARTAL-'!$A$5:$DS$385,90,FALSE),"")</f>
        <v/>
      </c>
      <c r="FV69" s="37"/>
      <c r="FW69" s="37" t="str">
        <f>IF(VLOOKUP(CONCATENATE($FK$6," ",FW$9),'-RÅDATA_KVARTAL-'!$A$5:$DS$385,90,FALSE)&gt;0,VLOOKUP(CONCATENATE($FK$6," ",FW$9),'-RÅDATA_KVARTAL-'!$A$5:$DS$385,90,FALSE),"")</f>
        <v/>
      </c>
      <c r="FX69" s="37"/>
      <c r="FY69" s="37" t="str">
        <f>IF(VLOOKUP(CONCATENATE($FK$6," ",FY$9),'-RÅDATA_KVARTAL-'!$A$5:$DS$385,90,FALSE)&gt;0,VLOOKUP(CONCATENATE($FK$6," ",FY$9),'-RÅDATA_KVARTAL-'!$A$5:$DS$385,90,FALSE),"")</f>
        <v/>
      </c>
      <c r="FZ69" s="37"/>
      <c r="GA69" s="37" t="str">
        <f>IF(VLOOKUP(CONCATENATE($FK$6," ",GA$9),'-RÅDATA_KVARTAL-'!$A$5:$DS$385,90,FALSE)&gt;0,VLOOKUP(CONCATENATE($FK$6," ",GA$9),'-RÅDATA_KVARTAL-'!$A$5:$DS$385,90,FALSE),"")</f>
        <v/>
      </c>
      <c r="GB69" s="37"/>
      <c r="GC69" s="37" t="str">
        <f>IF(VLOOKUP(CONCATENATE($FK$6," ",GC$9),'-RÅDATA_KVARTAL-'!$A$5:$DS$385,90,FALSE)&gt;0,VLOOKUP(CONCATENATE($FK$6," ",GC$9),'-RÅDATA_KVARTAL-'!$A$5:$DS$385,90,FALSE),"")</f>
        <v/>
      </c>
      <c r="GD69" s="37"/>
      <c r="GE69" s="37" t="str">
        <f>IF(VLOOKUP(CONCATENATE($FK$6," ",GE$9),'-RÅDATA_KVARTAL-'!$A$5:$DS$385,90,FALSE)&gt;0,VLOOKUP(CONCATENATE($FK$6," ",GE$9),'-RÅDATA_KVARTAL-'!$A$5:$DS$385,90,FALSE),"")</f>
        <v/>
      </c>
      <c r="GF69" s="37"/>
      <c r="GG69" s="37" t="str">
        <f>IF(VLOOKUP(CONCATENATE($FK$6," ",GG$9),'-RÅDATA_KVARTAL-'!$A$5:$DS$385,90,FALSE)&gt;0,VLOOKUP(CONCATENATE($FK$6," ",GG$9),'-RÅDATA_KVARTAL-'!$A$5:$DS$385,90,FALSE),"")</f>
        <v/>
      </c>
      <c r="GH69" s="37"/>
      <c r="GI69" s="37" t="str">
        <f>IF(VLOOKUP(CONCATENATE($FK$6," ",GI$9),'-RÅDATA_KVARTAL-'!$A$5:$DS$385,90,FALSE)&gt;0,VLOOKUP(CONCATENATE($FK$6," ",GI$9),'-RÅDATA_KVARTAL-'!$A$5:$DS$385,90,FALSE),"")</f>
        <v/>
      </c>
      <c r="GJ69" s="147"/>
      <c r="GK69" s="275"/>
      <c r="GL69" s="37" t="str">
        <f>IF(VLOOKUP(CONCATENATE($GL$6," ",GL$9),'-RÅDATA_KVARTAL-'!$A$5:$DS$385,90,FALSE)&gt;0,VLOOKUP(CONCATENATE($GL$6," ",GL$9),'-RÅDATA_KVARTAL-'!$A$5:$DS$385,90,FALSE),"")</f>
        <v/>
      </c>
      <c r="GM69" s="37"/>
      <c r="GN69" s="37" t="str">
        <f>IF(VLOOKUP(CONCATENATE($GL$6," ",GN$9),'-RÅDATA_KVARTAL-'!$A$5:$DS$385,90,FALSE)&gt;0,VLOOKUP(CONCATENATE($GL$6," ",GN$9),'-RÅDATA_KVARTAL-'!$A$5:$DS$385,90,FALSE),"")</f>
        <v/>
      </c>
      <c r="GO69" s="37"/>
      <c r="GP69" s="37" t="str">
        <f>IF(VLOOKUP(CONCATENATE($GL$6," ",GP$9),'-RÅDATA_KVARTAL-'!$A$5:$DS$385,90,FALSE)&gt;0,VLOOKUP(CONCATENATE($GL$6," ",GP$9),'-RÅDATA_KVARTAL-'!$A$5:$DS$385,90,FALSE),"")</f>
        <v/>
      </c>
      <c r="GQ69" s="37"/>
      <c r="GR69" s="37" t="str">
        <f>IF(VLOOKUP(CONCATENATE($GL$6," ",GR$9),'-RÅDATA_KVARTAL-'!$A$5:$DS$385,90,FALSE)&gt;0,VLOOKUP(CONCATENATE($GL$6," ",GR$9),'-RÅDATA_KVARTAL-'!$A$5:$DS$385,90,FALSE),"")</f>
        <v/>
      </c>
      <c r="GS69" s="37"/>
      <c r="GT69" s="37" t="str">
        <f>IF(VLOOKUP(CONCATENATE($GL$6," ",GT$9),'-RÅDATA_KVARTAL-'!$A$5:$DS$385,90,FALSE)&gt;0,VLOOKUP(CONCATENATE($GL$6," ",GT$9),'-RÅDATA_KVARTAL-'!$A$5:$DS$385,90,FALSE),"")</f>
        <v/>
      </c>
      <c r="GU69" s="37"/>
      <c r="GV69" s="37" t="str">
        <f>IF(VLOOKUP(CONCATENATE($GL$6," ",GV$9),'-RÅDATA_KVARTAL-'!$A$5:$DS$385,90,FALSE)&gt;0,VLOOKUP(CONCATENATE($GL$6," ",GV$9),'-RÅDATA_KVARTAL-'!$A$5:$DS$385,90,FALSE),"")</f>
        <v/>
      </c>
      <c r="GW69" s="37"/>
      <c r="GX69" s="37" t="str">
        <f>IF(VLOOKUP(CONCATENATE($GL$6," ",GX$9),'-RÅDATA_KVARTAL-'!$A$5:$DS$385,90,FALSE)&gt;0,VLOOKUP(CONCATENATE($GL$6," ",GX$9),'-RÅDATA_KVARTAL-'!$A$5:$DS$385,90,FALSE),"")</f>
        <v/>
      </c>
      <c r="GY69" s="37"/>
      <c r="GZ69" s="37" t="str">
        <f>IF(VLOOKUP(CONCATENATE($GL$6," ",GZ$9),'-RÅDATA_KVARTAL-'!$A$5:$DS$385,90,FALSE)&gt;0,VLOOKUP(CONCATENATE($GL$6," ",GZ$9),'-RÅDATA_KVARTAL-'!$A$5:$DS$385,90,FALSE),"")</f>
        <v/>
      </c>
      <c r="HA69" s="37"/>
      <c r="HB69" s="37" t="str">
        <f>IF(VLOOKUP(CONCATENATE($GL$6," ",HB$9),'-RÅDATA_KVARTAL-'!$A$5:$DS$385,90,FALSE)&gt;0,VLOOKUP(CONCATENATE($GL$6," ",HB$9),'-RÅDATA_KVARTAL-'!$A$5:$DS$385,90,FALSE),"")</f>
        <v/>
      </c>
      <c r="HC69" s="37"/>
      <c r="HD69" s="37" t="str">
        <f>IF(VLOOKUP(CONCATENATE($GL$6," ",HD$9),'-RÅDATA_KVARTAL-'!$A$5:$DS$385,90,FALSE)&gt;0,VLOOKUP(CONCATENATE($GL$6," ",HD$9),'-RÅDATA_KVARTAL-'!$A$5:$DS$385,90,FALSE),"")</f>
        <v/>
      </c>
      <c r="HE69" s="37"/>
      <c r="HF69" s="37" t="str">
        <f>IF(VLOOKUP(CONCATENATE($GL$6," ",HF$9),'-RÅDATA_KVARTAL-'!$A$5:$DS$385,90,FALSE)&gt;0,VLOOKUP(CONCATENATE($GL$6," ",HF$9),'-RÅDATA_KVARTAL-'!$A$5:$DS$385,90,FALSE),"")</f>
        <v/>
      </c>
      <c r="HG69" s="37"/>
      <c r="HH69" s="37" t="str">
        <f>IF(VLOOKUP(CONCATENATE($GL$6," ",HH$9),'-RÅDATA_KVARTAL-'!$A$5:$DS$385,90,FALSE)&gt;0,VLOOKUP(CONCATENATE($GL$6," ",HH$9),'-RÅDATA_KVARTAL-'!$A$5:$DS$385,90,FALSE),"")</f>
        <v/>
      </c>
      <c r="HI69" s="37"/>
      <c r="HJ69" s="37" t="str">
        <f>IF(VLOOKUP(CONCATENATE($GL$6," ",HJ$9),'-RÅDATA_KVARTAL-'!$A$5:$DS$385,90,FALSE)&gt;0,VLOOKUP(CONCATENATE($GL$6," ",HJ$9),'-RÅDATA_KVARTAL-'!$A$5:$DS$385,90,FALSE),"")</f>
        <v/>
      </c>
      <c r="HK69" s="147"/>
      <c r="HL69" s="148"/>
      <c r="HM69" s="103" t="s">
        <v>473</v>
      </c>
      <c r="HN69" s="15"/>
    </row>
    <row r="70" spans="2:223" s="15" customFormat="1" ht="10.5" customHeight="1" x14ac:dyDescent="0.2">
      <c r="B70" s="248">
        <v>15</v>
      </c>
      <c r="C70" s="195"/>
      <c r="D70" s="92" t="s">
        <v>77</v>
      </c>
      <c r="E70" s="156">
        <f>IF(VLOOKUP(CONCATENATE($E$6," ",E$9),'-RÅDATA_KVARTAL-'!$A$5:$DS$385,94,FALSE)&gt;0,VLOOKUP(CONCATENATE($E$6," ",E$9),'-RÅDATA_KVARTAL-'!$A$5:$DS$385,94,FALSE),"")</f>
        <v>96.912838824866085</v>
      </c>
      <c r="F70" s="156"/>
      <c r="G70" s="156">
        <f>IF(VLOOKUP(CONCATENATE($E$6," ",G$9),'-RÅDATA_KVARTAL-'!$A$5:$DS$385,94,FALSE)&gt;0,VLOOKUP(CONCATENATE($E$6," ",G$9),'-RÅDATA_KVARTAL-'!$A$5:$DS$385,94,FALSE),"")</f>
        <v>97.484141490162344</v>
      </c>
      <c r="H70" s="156"/>
      <c r="I70" s="156">
        <f>IF(VLOOKUP(CONCATENATE($E$6," ",I$9),'-RÅDATA_KVARTAL-'!$A$5:$DS$385,94,FALSE)&gt;0,VLOOKUP(CONCATENATE($E$6," ",I$9),'-RÅDATA_KVARTAL-'!$A$5:$DS$385,94,FALSE),"")</f>
        <v>97.38394633044534</v>
      </c>
      <c r="J70" s="156"/>
      <c r="K70" s="156">
        <f>IF(VLOOKUP(CONCATENATE($E$6," ",K$9),'-RÅDATA_KVARTAL-'!$A$5:$DS$385,94,FALSE)&gt;0,VLOOKUP(CONCATENATE($E$6," ",K$9),'-RÅDATA_KVARTAL-'!$A$5:$DS$385,94,FALSE),"")</f>
        <v>97.597810662882623</v>
      </c>
      <c r="L70" s="156"/>
      <c r="M70" s="156">
        <f>IF(VLOOKUP(CONCATENATE($E$6," ",M$9),'-RÅDATA_KVARTAL-'!$A$5:$DS$385,94,FALSE)&gt;0,VLOOKUP(CONCATENATE($E$6," ",M$9),'-RÅDATA_KVARTAL-'!$A$5:$DS$385,94,FALSE),"")</f>
        <v>97.210200412810437</v>
      </c>
      <c r="N70" s="156"/>
      <c r="O70" s="156">
        <f>IF(VLOOKUP(CONCATENATE($E$6," ",O$9),'-RÅDATA_KVARTAL-'!$A$5:$DS$385,94,FALSE)&gt;0,VLOOKUP(CONCATENATE($E$6," ",O$9),'-RÅDATA_KVARTAL-'!$A$5:$DS$385,94,FALSE),"")</f>
        <v>97.796777375863201</v>
      </c>
      <c r="P70" s="156"/>
      <c r="Q70" s="156">
        <f>IF(VLOOKUP(CONCATENATE($E$6," ",Q$9),'-RÅDATA_KVARTAL-'!$A$5:$DS$385,94,FALSE)&gt;0,VLOOKUP(CONCATENATE($E$6," ",Q$9),'-RÅDATA_KVARTAL-'!$A$5:$DS$385,94,FALSE),"")</f>
        <v>97.033765827731742</v>
      </c>
      <c r="R70" s="156"/>
      <c r="S70" s="156">
        <f>IF(VLOOKUP(CONCATENATE($E$6," ",S$9),'-RÅDATA_KVARTAL-'!$A$5:$DS$385,94,FALSE)&gt;0,VLOOKUP(CONCATENATE($E$6," ",S$9),'-RÅDATA_KVARTAL-'!$A$5:$DS$385,94,FALSE),"")</f>
        <v>98.277050310130946</v>
      </c>
      <c r="T70" s="156"/>
      <c r="U70" s="156">
        <f>IF(VLOOKUP(CONCATENATE($E$6," ",U$9),'-RÅDATA_KVARTAL-'!$A$5:$DS$385,94,FALSE)&gt;0,VLOOKUP(CONCATENATE($E$6," ",U$9),'-RÅDATA_KVARTAL-'!$A$5:$DS$385,94,FALSE),"")</f>
        <v>98.292069832306055</v>
      </c>
      <c r="V70" s="156"/>
      <c r="W70" s="156">
        <f>IF(VLOOKUP(CONCATENATE($E$6," ",W$9),'-RÅDATA_KVARTAL-'!$A$5:$DS$385,94,FALSE)&gt;0,VLOOKUP(CONCATENATE($E$6," ",W$9),'-RÅDATA_KVARTAL-'!$A$5:$DS$385,94,FALSE),"")</f>
        <v>97.359397532446721</v>
      </c>
      <c r="X70" s="156"/>
      <c r="Y70" s="156">
        <f>IF(VLOOKUP(CONCATENATE($E$6," ",Y$9),'-RÅDATA_KVARTAL-'!$A$5:$DS$385,94,FALSE)&gt;0,VLOOKUP(CONCATENATE($E$6," ",Y$9),'-RÅDATA_KVARTAL-'!$A$5:$DS$385,94,FALSE),"")</f>
        <v>98.006398383566264</v>
      </c>
      <c r="Z70" s="156"/>
      <c r="AA70" s="156">
        <f>IF(VLOOKUP(CONCATENATE($E$6," ",AA$9),'-RÅDATA_KVARTAL-'!$A$5:$DS$385,94,FALSE)&gt;0,VLOOKUP(CONCATENATE($E$6," ",AA$9),'-RÅDATA_KVARTAL-'!$A$5:$DS$385,94,FALSE),"")</f>
        <v>96.609535468951918</v>
      </c>
      <c r="AB70" s="156"/>
      <c r="AC70" s="156">
        <f>IF(VLOOKUP(CONCATENATE($E$6," ",AC$9),'-RÅDATA_KVARTAL-'!$A$5:$DS$385,94,FALSE)&gt;0,VLOOKUP(CONCATENATE($E$6," ",AC$9),'-RÅDATA_KVARTAL-'!$A$5:$DS$385,94,FALSE),"")</f>
        <v>97.495498538635275</v>
      </c>
      <c r="AD70" s="118"/>
      <c r="AE70" s="106"/>
      <c r="AF70" s="156">
        <f>IF(VLOOKUP(CONCATENATE($AF$6," ",AF$9),'-RÅDATA_KVARTAL-'!$A$5:$DS$385,94,FALSE)&gt;0,VLOOKUP(CONCATENATE($AF$6," ",AF$9),'-RÅDATA_KVARTAL-'!$A$5:$DS$385,94,FALSE),"")</f>
        <v>97.471699246314145</v>
      </c>
      <c r="AG70" s="156"/>
      <c r="AH70" s="156">
        <f>IF(VLOOKUP(CONCATENATE($AF$6," ",AH$9),'-RÅDATA_KVARTAL-'!$A$5:$DS$385,94,FALSE)&gt;0,VLOOKUP(CONCATENATE($AF$6," ",AH$9),'-RÅDATA_KVARTAL-'!$A$5:$DS$385,94,FALSE),"")</f>
        <v>97.730621868552902</v>
      </c>
      <c r="AI70" s="156"/>
      <c r="AJ70" s="156">
        <f>IF(VLOOKUP(CONCATENATE($AF$6," ",AJ$9),'-RÅDATA_KVARTAL-'!$A$5:$DS$385,94,FALSE)&gt;0,VLOOKUP(CONCATENATE($AF$6," ",AJ$9),'-RÅDATA_KVARTAL-'!$A$5:$DS$385,94,FALSE),"")</f>
        <v>98.893959082529989</v>
      </c>
      <c r="AK70" s="156"/>
      <c r="AL70" s="156">
        <f>IF(VLOOKUP(CONCATENATE($AF$6," ",AL$9),'-RÅDATA_KVARTAL-'!$A$5:$DS$385,94,FALSE)&gt;0,VLOOKUP(CONCATENATE($AF$6," ",AL$9),'-RÅDATA_KVARTAL-'!$A$5:$DS$385,94,FALSE),"")</f>
        <v>98.503146253098578</v>
      </c>
      <c r="AM70" s="156"/>
      <c r="AN70" s="156">
        <f>IF(VLOOKUP(CONCATENATE($AF$6," ",AN$9),'-RÅDATA_KVARTAL-'!$A$5:$DS$385,94,FALSE)&gt;0,VLOOKUP(CONCATENATE($AF$6," ",AN$9),'-RÅDATA_KVARTAL-'!$A$5:$DS$385,94,FALSE),"")</f>
        <v>98.33745577507122</v>
      </c>
      <c r="AO70" s="156"/>
      <c r="AP70" s="156">
        <f>IF(VLOOKUP(CONCATENATE($AF$6," ",AP$9),'-RÅDATA_KVARTAL-'!$A$5:$DS$385,94,FALSE)&gt;0,VLOOKUP(CONCATENATE($AF$6," ",AP$9),'-RÅDATA_KVARTAL-'!$A$5:$DS$385,94,FALSE),"")</f>
        <v>92.356386039741381</v>
      </c>
      <c r="AQ70" s="156"/>
      <c r="AR70" s="156">
        <f>IF(VLOOKUP(CONCATENATE($AF$6," ",AR$9),'-RÅDATA_KVARTAL-'!$A$5:$DS$385,94,FALSE)&gt;0,VLOOKUP(CONCATENATE($AF$6," ",AR$9),'-RÅDATA_KVARTAL-'!$A$5:$DS$385,94,FALSE),"")</f>
        <v>96.326243628054144</v>
      </c>
      <c r="AS70" s="156"/>
      <c r="AT70" s="156">
        <f>IF(VLOOKUP(CONCATENATE($AF$6," ",AT$9),'-RÅDATA_KVARTAL-'!$A$5:$DS$385,94,FALSE)&gt;0,VLOOKUP(CONCATENATE($AF$6," ",AT$9),'-RÅDATA_KVARTAL-'!$A$5:$DS$385,94,FALSE),"")</f>
        <v>96.697229934784019</v>
      </c>
      <c r="AU70" s="156"/>
      <c r="AV70" s="156">
        <f>IF(VLOOKUP(CONCATENATE($AF$6," ",AV$9),'-RÅDATA_KVARTAL-'!$A$5:$DS$385,94,FALSE)&gt;0,VLOOKUP(CONCATENATE($AF$6," ",AV$9),'-RÅDATA_KVARTAL-'!$A$5:$DS$385,94,FALSE),"")</f>
        <v>97.967024655876571</v>
      </c>
      <c r="AW70" s="156"/>
      <c r="AX70" s="156">
        <f>IF(VLOOKUP(CONCATENATE($AF$6," ",AX$9),'-RÅDATA_KVARTAL-'!$A$5:$DS$385,94,FALSE)&gt;0,VLOOKUP(CONCATENATE($AF$6," ",AX$9),'-RÅDATA_KVARTAL-'!$A$5:$DS$385,94,FALSE),"")</f>
        <v>98.360799438990185</v>
      </c>
      <c r="AY70" s="156"/>
      <c r="AZ70" s="156">
        <f>IF(VLOOKUP(CONCATENATE($AF$6," ",AZ$9),'-RÅDATA_KVARTAL-'!$A$5:$DS$385,94,FALSE)&gt;0,VLOOKUP(CONCATENATE($AF$6," ",AZ$9),'-RÅDATA_KVARTAL-'!$A$5:$DS$385,94,FALSE),"")</f>
        <v>98.597282234329015</v>
      </c>
      <c r="BA70" s="156"/>
      <c r="BB70" s="156">
        <f>IF(VLOOKUP(CONCATENATE($AF$6," ",BB$9),'-RÅDATA_KVARTAL-'!$A$5:$DS$385,94,FALSE)&gt;0,VLOOKUP(CONCATENATE($AF$6," ",BB$9),'-RÅDATA_KVARTAL-'!$A$5:$DS$385,94,FALSE),"")</f>
        <v>98.711987936667498</v>
      </c>
      <c r="BC70" s="156"/>
      <c r="BD70" s="156">
        <f>IF(VLOOKUP(CONCATENATE($AF$6," ",BD$9),'-RÅDATA_KVARTAL-'!$A$5:$DS$385,94,FALSE)&gt;0,VLOOKUP(CONCATENATE($AF$6," ",BD$9),'-RÅDATA_KVARTAL-'!$A$5:$DS$385,94,FALSE),"")</f>
        <v>97.549593132550712</v>
      </c>
      <c r="BE70" s="118"/>
      <c r="BF70" s="106"/>
      <c r="BG70" s="156">
        <f>IF(VLOOKUP(CONCATENATE($BG$6," ",BG$9),'-RÅDATA_KVARTAL-'!$A$5:$DS$385,94,FALSE)&gt;0,VLOOKUP(CONCATENATE($BG$6," ",BG$9),'-RÅDATA_KVARTAL-'!$A$5:$DS$385,94,FALSE),"")</f>
        <v>97.262884103556729</v>
      </c>
      <c r="BH70" s="156"/>
      <c r="BI70" s="156">
        <f>IF(VLOOKUP(CONCATENATE($BG$6," ",BI$9),'-RÅDATA_KVARTAL-'!$A$5:$DS$385,94,FALSE)&gt;0,VLOOKUP(CONCATENATE($BG$6," ",BI$9),'-RÅDATA_KVARTAL-'!$A$5:$DS$385,94,FALSE),"")</f>
        <v>97.40754983016086</v>
      </c>
      <c r="BJ70" s="156"/>
      <c r="BK70" s="156">
        <f>IF(VLOOKUP(CONCATENATE($BG$6," ",BK$9),'-RÅDATA_KVARTAL-'!$A$5:$DS$385,94,FALSE)&gt;0,VLOOKUP(CONCATENATE($BG$6," ",BK$9),'-RÅDATA_KVARTAL-'!$A$5:$DS$385,94,FALSE),"")</f>
        <v>98.690310616597117</v>
      </c>
      <c r="BL70" s="156"/>
      <c r="BM70" s="156">
        <f>IF(VLOOKUP(CONCATENATE($BG$6," ",BM$9),'-RÅDATA_KVARTAL-'!$A$5:$DS$385,94,FALSE)&gt;0,VLOOKUP(CONCATENATE($BG$6," ",BM$9),'-RÅDATA_KVARTAL-'!$A$5:$DS$385,94,FALSE),"")</f>
        <v>97.388575015693661</v>
      </c>
      <c r="BN70" s="156"/>
      <c r="BO70" s="156">
        <f>IF(VLOOKUP(CONCATENATE($BG$6," ",BO$9),'-RÅDATA_KVARTAL-'!$A$5:$DS$385,94,FALSE)&gt;0,VLOOKUP(CONCATENATE($BG$6," ",BO$9),'-RÅDATA_KVARTAL-'!$A$5:$DS$385,94,FALSE),"")</f>
        <v>98.573168066439791</v>
      </c>
      <c r="BP70" s="156"/>
      <c r="BQ70" s="156">
        <f>IF(VLOOKUP(CONCATENATE($BG$6," ",BQ$9),'-RÅDATA_KVARTAL-'!$A$5:$DS$385,94,FALSE)&gt;0,VLOOKUP(CONCATENATE($BG$6," ",BQ$9),'-RÅDATA_KVARTAL-'!$A$5:$DS$385,94,FALSE),"")</f>
        <v>97.808285163776503</v>
      </c>
      <c r="BR70" s="156"/>
      <c r="BS70" s="156">
        <f>IF(VLOOKUP(CONCATENATE($BG$6," ",BS$9),'-RÅDATA_KVARTAL-'!$A$5:$DS$385,94,FALSE)&gt;0,VLOOKUP(CONCATENATE($BG$6," ",BS$9),'-RÅDATA_KVARTAL-'!$A$5:$DS$385,94,FALSE),"")</f>
        <v>97.7542232527327</v>
      </c>
      <c r="BT70" s="156"/>
      <c r="BU70" s="156">
        <f>IF(VLOOKUP(CONCATENATE($BG$6," ",BU$9),'-RÅDATA_KVARTAL-'!$A$5:$DS$385,94,FALSE)&gt;0,VLOOKUP(CONCATENATE($BG$6," ",BU$9),'-RÅDATA_KVARTAL-'!$A$5:$DS$385,94,FALSE),"")</f>
        <v>97.950316425805227</v>
      </c>
      <c r="BV70" s="156"/>
      <c r="BW70" s="156">
        <f>IF(VLOOKUP(CONCATENATE($BG$6," ",BW$9),'-RÅDATA_KVARTAL-'!$A$5:$DS$385,94,FALSE)&gt;0,VLOOKUP(CONCATENATE($BG$6," ",BW$9),'-RÅDATA_KVARTAL-'!$A$5:$DS$385,94,FALSE),"")</f>
        <v>98.363252375923977</v>
      </c>
      <c r="BX70" s="156"/>
      <c r="BY70" s="156">
        <f>IF(VLOOKUP(CONCATENATE($BG$6," ",BY$9),'-RÅDATA_KVARTAL-'!$A$5:$DS$385,94,FALSE)&gt;0,VLOOKUP(CONCATENATE($BG$6," ",BY$9),'-RÅDATA_KVARTAL-'!$A$5:$DS$385,94,FALSE),"")</f>
        <v>97.661850039822511</v>
      </c>
      <c r="BZ70" s="156"/>
      <c r="CA70" s="156">
        <f>IF(VLOOKUP(CONCATENATE($BG$6," ",CA$9),'-RÅDATA_KVARTAL-'!$A$5:$DS$385,94,FALSE)&gt;0,VLOOKUP(CONCATENATE($BG$6," ",CA$9),'-RÅDATA_KVARTAL-'!$A$5:$DS$385,94,FALSE),"")</f>
        <v>97.830444523051526</v>
      </c>
      <c r="CB70" s="156"/>
      <c r="CC70" s="156">
        <f>IF(VLOOKUP(CONCATENATE($BG$6," ",CC$9),'-RÅDATA_KVARTAL-'!$A$5:$DS$385,94,FALSE)&gt;0,VLOOKUP(CONCATENATE($BG$6," ",CC$9),'-RÅDATA_KVARTAL-'!$A$5:$DS$385,94,FALSE),"")</f>
        <v>95.87589638518952</v>
      </c>
      <c r="CD70" s="156"/>
      <c r="CE70" s="156">
        <f>IF(VLOOKUP(CONCATENATE($BG$6," ",CE$9),'-RÅDATA_KVARTAL-'!$A$5:$DS$385,94,FALSE)&gt;0,VLOOKUP(CONCATENATE($BG$6," ",CE$9),'-RÅDATA_KVARTAL-'!$A$5:$DS$385,94,FALSE),"")</f>
        <v>97.713165053457331</v>
      </c>
      <c r="CF70" s="106"/>
      <c r="CG70" s="106"/>
      <c r="CH70" s="156">
        <f>IF(VLOOKUP(CONCATENATE($CH$6," ",CH$9),'-RÅDATA_KVARTAL-'!$A$5:$DS$385,94,FALSE)&gt;0,VLOOKUP(CONCATENATE($CH$6," ",CH$9),'-RÅDATA_KVARTAL-'!$A$5:$DS$385,94,FALSE),"")</f>
        <v>95.187024358710659</v>
      </c>
      <c r="CI70" s="156"/>
      <c r="CJ70" s="156">
        <f>IF(VLOOKUP(CONCATENATE($CH$6," ",CJ$9),'-RÅDATA_KVARTAL-'!$A$5:$DS$385,94,FALSE)&gt;0,VLOOKUP(CONCATENATE($CH$6," ",CJ$9),'-RÅDATA_KVARTAL-'!$A$5:$DS$385,94,FALSE),"")</f>
        <v>97.903632320237207</v>
      </c>
      <c r="CK70" s="156"/>
      <c r="CL70" s="156">
        <f>IF(VLOOKUP(CONCATENATE($CH$6," ",CL$9),'-RÅDATA_KVARTAL-'!$A$5:$DS$385,94,FALSE)&gt;0,VLOOKUP(CONCATENATE($CH$6," ",CL$9),'-RÅDATA_KVARTAL-'!$A$5:$DS$385,94,FALSE),"")</f>
        <v>98.307885141294435</v>
      </c>
      <c r="CM70" s="156"/>
      <c r="CN70" s="156">
        <f>IF(VLOOKUP(CONCATENATE($CH$6," ",CN$9),'-RÅDATA_KVARTAL-'!$A$5:$DS$385,94,FALSE)&gt;0,VLOOKUP(CONCATENATE($CH$6," ",CN$9),'-RÅDATA_KVARTAL-'!$A$5:$DS$385,94,FALSE),"")</f>
        <v>98.680807787302044</v>
      </c>
      <c r="CO70" s="156"/>
      <c r="CP70" s="156">
        <f>IF(VLOOKUP(CONCATENATE($CH$6," ",CP$9),'-RÅDATA_KVARTAL-'!$A$5:$DS$385,94,FALSE)&gt;0,VLOOKUP(CONCATENATE($CH$6," ",CP$9),'-RÅDATA_KVARTAL-'!$A$5:$DS$385,94,FALSE),"")</f>
        <v>98.256265646131268</v>
      </c>
      <c r="CQ70" s="156"/>
      <c r="CR70" s="156">
        <f>IF(VLOOKUP(CONCATENATE($CH$6," ",CR$9),'-RÅDATA_KVARTAL-'!$A$5:$DS$385,94,FALSE)&gt;0,VLOOKUP(CONCATENATE($CH$6," ",CR$9),'-RÅDATA_KVARTAL-'!$A$5:$DS$385,94,FALSE),"")</f>
        <v>97.750640735715365</v>
      </c>
      <c r="CS70" s="156"/>
      <c r="CT70" s="156">
        <f>IF(VLOOKUP(CONCATENATE($CH$6," ",CT$9),'-RÅDATA_KVARTAL-'!$A$5:$DS$385,94,FALSE)&gt;0,VLOOKUP(CONCATENATE($CH$6," ",CT$9),'-RÅDATA_KVARTAL-'!$A$5:$DS$385,94,FALSE),"")</f>
        <v>97.911337068100124</v>
      </c>
      <c r="CU70" s="156"/>
      <c r="CV70" s="156">
        <f>IF(VLOOKUP(CONCATENATE($CH$6," ",CV$9),'-RÅDATA_KVARTAL-'!$A$5:$DS$385,94,FALSE)&gt;0,VLOOKUP(CONCATENATE($CH$6," ",CV$9),'-RÅDATA_KVARTAL-'!$A$5:$DS$385,94,FALSE),"")</f>
        <v>97.447741558251721</v>
      </c>
      <c r="CW70" s="156"/>
      <c r="CX70" s="156">
        <f>IF(VLOOKUP(CONCATENATE($CH$6," ",CX$9),'-RÅDATA_KVARTAL-'!$A$5:$DS$385,94,FALSE)&gt;0,VLOOKUP(CONCATENATE($CH$6," ",CX$9),'-RÅDATA_KVARTAL-'!$A$5:$DS$385,94,FALSE),"")</f>
        <v>96.768596216754375</v>
      </c>
      <c r="CY70" s="156"/>
      <c r="CZ70" s="156">
        <f>IF(VLOOKUP(CONCATENATE($CH$6," ",CZ$9),'-RÅDATA_KVARTAL-'!$A$5:$DS$385,94,FALSE)&gt;0,VLOOKUP(CONCATENATE($CH$6," ",CZ$9),'-RÅDATA_KVARTAL-'!$A$5:$DS$385,94,FALSE),"")</f>
        <v>96.781675017895481</v>
      </c>
      <c r="DA70" s="156"/>
      <c r="DB70" s="156">
        <f>IF(VLOOKUP(CONCATENATE($CH$6," ",DB$9),'-RÅDATA_KVARTAL-'!$A$5:$DS$385,94,FALSE)&gt;0,VLOOKUP(CONCATENATE($CH$6," ",DB$9),'-RÅDATA_KVARTAL-'!$A$5:$DS$385,94,FALSE),"")</f>
        <v>95.190562613430131</v>
      </c>
      <c r="DC70" s="156"/>
      <c r="DD70" s="156">
        <f>IF(VLOOKUP(CONCATENATE($CH$6," ",DD$9),'-RÅDATA_KVARTAL-'!$A$5:$DS$385,94,FALSE)&gt;0,VLOOKUP(CONCATENATE($CH$6," ",DD$9),'-RÅDATA_KVARTAL-'!$A$5:$DS$385,94,FALSE),"")</f>
        <v>97.515997673065741</v>
      </c>
      <c r="DE70" s="156"/>
      <c r="DF70" s="156">
        <f>IF(VLOOKUP(CONCATENATE($CH$6," ",DF$9),'-RÅDATA_KVARTAL-'!$A$5:$DS$385,94,FALSE)&gt;0,VLOOKUP(CONCATENATE($CH$6," ",DF$9),'-RÅDATA_KVARTAL-'!$A$5:$DS$385,94,FALSE),"")</f>
        <v>97.304984311682716</v>
      </c>
      <c r="DG70" s="106"/>
      <c r="DH70" s="106"/>
      <c r="DI70" s="156">
        <f>IF(VLOOKUP(CONCATENATE($DI$6," ",DI$9),'-RÅDATA_KVARTAL-'!$A$5:$DS$385,94,FALSE)&gt;0,VLOOKUP(CONCATENATE($DI$6," ",DI$9),'-RÅDATA_KVARTAL-'!$A$5:$DS$385,94,FALSE),"")</f>
        <v>96.510115406968694</v>
      </c>
      <c r="DJ70" s="156"/>
      <c r="DK70" s="156">
        <f>IF(VLOOKUP(CONCATENATE($DI$6," ",DK$9),'-RÅDATA_KVARTAL-'!$A$5:$DS$385,94,FALSE)&gt;0,VLOOKUP(CONCATENATE($DI$6," ",DK$9),'-RÅDATA_KVARTAL-'!$A$5:$DS$385,94,FALSE),"")</f>
        <v>97.549178635679951</v>
      </c>
      <c r="DL70" s="156"/>
      <c r="DM70" s="156">
        <f>IF(VLOOKUP(CONCATENATE($DI$6," ",DM$9),'-RÅDATA_KVARTAL-'!$A$5:$DS$385,94,FALSE)&gt;0,VLOOKUP(CONCATENATE($DI$6," ",DM$9),'-RÅDATA_KVARTAL-'!$A$5:$DS$385,94,FALSE),"")</f>
        <v>97.669586259501827</v>
      </c>
      <c r="DN70" s="156"/>
      <c r="DO70" s="156">
        <f>IF(VLOOKUP(CONCATENATE($DI$6," ",DO$9),'-RÅDATA_KVARTAL-'!$A$5:$DS$385,94,FALSE)&gt;0,VLOOKUP(CONCATENATE($DI$6," ",DO$9),'-RÅDATA_KVARTAL-'!$A$5:$DS$385,94,FALSE),"")</f>
        <v>96.957848277496367</v>
      </c>
      <c r="DP70" s="156"/>
      <c r="DQ70" s="156">
        <f>IF(VLOOKUP(CONCATENATE($DI$6," ",DQ$9),'-RÅDATA_KVARTAL-'!$A$5:$DS$385,94,FALSE)&gt;0,VLOOKUP(CONCATENATE($DI$6," ",DQ$9),'-RÅDATA_KVARTAL-'!$A$5:$DS$385,94,FALSE),"")</f>
        <v>95.778184100646783</v>
      </c>
      <c r="DR70" s="156"/>
      <c r="DS70" s="156">
        <f>IF(VLOOKUP(CONCATENATE($DI$6," ",DS$9),'-RÅDATA_KVARTAL-'!$A$5:$DS$385,94,FALSE)&gt;0,VLOOKUP(CONCATENATE($DI$6," ",DS$9),'-RÅDATA_KVARTAL-'!$A$5:$DS$385,94,FALSE),"")</f>
        <v>97.48396209758107</v>
      </c>
      <c r="DT70" s="156"/>
      <c r="DU70" s="156" t="str">
        <f>IF(VLOOKUP(CONCATENATE($DI$6," ",DU$9),'-RÅDATA_KVARTAL-'!$A$5:$DS$385,94,FALSE)&gt;0,VLOOKUP(CONCATENATE($DI$6," ",DU$9),'-RÅDATA_KVARTAL-'!$A$5:$DS$385,94,FALSE),"")</f>
        <v/>
      </c>
      <c r="DV70" s="156"/>
      <c r="DW70" s="156" t="str">
        <f>IF(VLOOKUP(CONCATENATE($DI$6," ",DW$9),'-RÅDATA_KVARTAL-'!$A$5:$DS$385,94,FALSE)&gt;0,VLOOKUP(CONCATENATE($DI$6," ",DW$9),'-RÅDATA_KVARTAL-'!$A$5:$DS$385,94,FALSE),"")</f>
        <v/>
      </c>
      <c r="DX70" s="156"/>
      <c r="DY70" s="156" t="str">
        <f>IF(VLOOKUP(CONCATENATE($DI$6," ",DY$9),'-RÅDATA_KVARTAL-'!$A$5:$DS$385,94,FALSE)&gt;0,VLOOKUP(CONCATENATE($DI$6," ",DY$9),'-RÅDATA_KVARTAL-'!$A$5:$DS$385,94,FALSE),"")</f>
        <v/>
      </c>
      <c r="DZ70" s="156"/>
      <c r="EA70" s="156" t="str">
        <f>IF(VLOOKUP(CONCATENATE($DI$6," ",EA$9),'-RÅDATA_KVARTAL-'!$A$5:$DS$385,94,FALSE)&gt;0,VLOOKUP(CONCATENATE($DI$6," ",EA$9),'-RÅDATA_KVARTAL-'!$A$5:$DS$385,94,FALSE),"")</f>
        <v/>
      </c>
      <c r="EB70" s="156"/>
      <c r="EC70" s="156" t="str">
        <f>IF(VLOOKUP(CONCATENATE($DI$6," ",EC$9),'-RÅDATA_KVARTAL-'!$A$5:$DS$385,94,FALSE)&gt;0,VLOOKUP(CONCATENATE($DI$6," ",EC$9),'-RÅDATA_KVARTAL-'!$A$5:$DS$385,94,FALSE),"")</f>
        <v/>
      </c>
      <c r="ED70" s="156"/>
      <c r="EE70" s="156" t="str">
        <f>IF(VLOOKUP(CONCATENATE($DI$6," ",EE$9),'-RÅDATA_KVARTAL-'!$A$5:$DS$385,94,FALSE)&gt;0,VLOOKUP(CONCATENATE($DI$6," ",EE$9),'-RÅDATA_KVARTAL-'!$A$5:$DS$385,94,FALSE),"")</f>
        <v/>
      </c>
      <c r="EF70" s="156"/>
      <c r="EG70" s="156">
        <f>IF(VLOOKUP(CONCATENATE($DI$6," ",EG$9),'-RÅDATA_KVARTAL-'!$A$5:$DS$385,94,FALSE)&gt;0,VLOOKUP(CONCATENATE($DI$6," ",EG$9),'-RÅDATA_KVARTAL-'!$A$5:$DS$385,94,FALSE),"")</f>
        <v>96.984132214288067</v>
      </c>
      <c r="EH70" s="106"/>
      <c r="EI70" s="106"/>
      <c r="EJ70" s="156" t="str">
        <f>IF(VLOOKUP(CONCATENATE($EJ$6," ",EJ$9),'-RÅDATA_KVARTAL-'!$A$5:$DS$385,94,FALSE)&gt;0,VLOOKUP(CONCATENATE($EJ$6," ",EJ$9),'-RÅDATA_KVARTAL-'!$A$5:$DS$385,94,FALSE),"")</f>
        <v/>
      </c>
      <c r="EK70" s="156"/>
      <c r="EL70" s="156" t="str">
        <f>IF(VLOOKUP(CONCATENATE($EJ$6," ",EL$9),'-RÅDATA_KVARTAL-'!$A$5:$DS$385,94,FALSE)&gt;0,VLOOKUP(CONCATENATE($EJ$6," ",EL$9),'-RÅDATA_KVARTAL-'!$A$5:$DS$385,94,FALSE),"")</f>
        <v/>
      </c>
      <c r="EM70" s="156"/>
      <c r="EN70" s="156" t="str">
        <f>IF(VLOOKUP(CONCATENATE($EJ$6," ",EN$9),'-RÅDATA_KVARTAL-'!$A$5:$DS$385,94,FALSE)&gt;0,VLOOKUP(CONCATENATE($EJ$6," ",EN$9),'-RÅDATA_KVARTAL-'!$A$5:$DS$385,94,FALSE),"")</f>
        <v/>
      </c>
      <c r="EO70" s="156"/>
      <c r="EP70" s="156" t="str">
        <f>IF(VLOOKUP(CONCATENATE($EJ$6," ",EP$9),'-RÅDATA_KVARTAL-'!$A$5:$DS$385,94,FALSE)&gt;0,VLOOKUP(CONCATENATE($EJ$6," ",EP$9),'-RÅDATA_KVARTAL-'!$A$5:$DS$385,94,FALSE),"")</f>
        <v/>
      </c>
      <c r="EQ70" s="156"/>
      <c r="ER70" s="156" t="str">
        <f>IF(VLOOKUP(CONCATENATE($EJ$6," ",ER$9),'-RÅDATA_KVARTAL-'!$A$5:$DS$385,94,FALSE)&gt;0,VLOOKUP(CONCATENATE($EJ$6," ",ER$9),'-RÅDATA_KVARTAL-'!$A$5:$DS$385,94,FALSE),"")</f>
        <v/>
      </c>
      <c r="ES70" s="156"/>
      <c r="ET70" s="156" t="str">
        <f>IF(VLOOKUP(CONCATENATE($EJ$6," ",ET$9),'-RÅDATA_KVARTAL-'!$A$5:$DS$385,94,FALSE)&gt;0,VLOOKUP(CONCATENATE($EJ$6," ",ET$9),'-RÅDATA_KVARTAL-'!$A$5:$DS$385,94,FALSE),"")</f>
        <v/>
      </c>
      <c r="EU70" s="156"/>
      <c r="EV70" s="156" t="str">
        <f>IF(VLOOKUP(CONCATENATE($EJ$6," ",EV$9),'-RÅDATA_KVARTAL-'!$A$5:$DS$385,94,FALSE)&gt;0,VLOOKUP(CONCATENATE($EJ$6," ",EV$9),'-RÅDATA_KVARTAL-'!$A$5:$DS$385,94,FALSE),"")</f>
        <v/>
      </c>
      <c r="EW70" s="156"/>
      <c r="EX70" s="156" t="str">
        <f>IF(VLOOKUP(CONCATENATE($EJ$6," ",EX$9),'-RÅDATA_KVARTAL-'!$A$5:$DS$385,94,FALSE)&gt;0,VLOOKUP(CONCATENATE($EJ$6," ",EX$9),'-RÅDATA_KVARTAL-'!$A$5:$DS$385,94,FALSE),"")</f>
        <v/>
      </c>
      <c r="EY70" s="156"/>
      <c r="EZ70" s="156" t="str">
        <f>IF(VLOOKUP(CONCATENATE($EJ$6," ",EZ$9),'-RÅDATA_KVARTAL-'!$A$5:$DS$385,94,FALSE)&gt;0,VLOOKUP(CONCATENATE($EJ$6," ",EZ$9),'-RÅDATA_KVARTAL-'!$A$5:$DS$385,94,FALSE),"")</f>
        <v/>
      </c>
      <c r="FA70" s="156"/>
      <c r="FB70" s="156" t="str">
        <f>IF(VLOOKUP(CONCATENATE($EJ$6," ",FB$9),'-RÅDATA_KVARTAL-'!$A$5:$DS$385,94,FALSE)&gt;0,VLOOKUP(CONCATENATE($EJ$6," ",FB$9),'-RÅDATA_KVARTAL-'!$A$5:$DS$385,94,FALSE),"")</f>
        <v/>
      </c>
      <c r="FC70" s="156"/>
      <c r="FD70" s="156" t="str">
        <f>IF(VLOOKUP(CONCATENATE($EJ$6," ",FD$9),'-RÅDATA_KVARTAL-'!$A$5:$DS$385,94,FALSE)&gt;0,VLOOKUP(CONCATENATE($EJ$6," ",FD$9),'-RÅDATA_KVARTAL-'!$A$5:$DS$385,94,FALSE),"")</f>
        <v/>
      </c>
      <c r="FE70" s="156"/>
      <c r="FF70" s="156" t="str">
        <f>IF(VLOOKUP(CONCATENATE($EJ$6," ",FF$9),'-RÅDATA_KVARTAL-'!$A$5:$DS$385,94,FALSE)&gt;0,VLOOKUP(CONCATENATE($EJ$6," ",FF$9),'-RÅDATA_KVARTAL-'!$A$5:$DS$385,94,FALSE),"")</f>
        <v/>
      </c>
      <c r="FG70" s="156"/>
      <c r="FH70" s="156" t="str">
        <f>IF(VLOOKUP(CONCATENATE($EJ$6," ",FH$9),'-RÅDATA_KVARTAL-'!$A$5:$DS$385,94,FALSE)&gt;0,VLOOKUP(CONCATENATE($EJ$6," ",FH$9),'-RÅDATA_KVARTAL-'!$A$5:$DS$385,94,FALSE),"")</f>
        <v/>
      </c>
      <c r="FI70" s="106"/>
      <c r="FJ70" s="106"/>
      <c r="FK70" s="156" t="str">
        <f>IF(VLOOKUP(CONCATENATE($FK$6," ",FK$9),'-RÅDATA_KVARTAL-'!$A$5:$DS$385,94,FALSE)&gt;0,VLOOKUP(CONCATENATE($FK$6," ",FK$9),'-RÅDATA_KVARTAL-'!$A$5:$DS$385,94,FALSE),"")</f>
        <v/>
      </c>
      <c r="FL70" s="156"/>
      <c r="FM70" s="156" t="str">
        <f>IF(VLOOKUP(CONCATENATE($FK$6," ",FM$9),'-RÅDATA_KVARTAL-'!$A$5:$DS$385,94,FALSE)&gt;0,VLOOKUP(CONCATENATE($FK$6," ",FM$9),'-RÅDATA_KVARTAL-'!$A$5:$DS$385,94,FALSE),"")</f>
        <v/>
      </c>
      <c r="FN70" s="156"/>
      <c r="FO70" s="156" t="str">
        <f>IF(VLOOKUP(CONCATENATE($FK$6," ",FO$9),'-RÅDATA_KVARTAL-'!$A$5:$DS$385,94,FALSE)&gt;0,VLOOKUP(CONCATENATE($FK$6," ",FO$9),'-RÅDATA_KVARTAL-'!$A$5:$DS$385,94,FALSE),"")</f>
        <v/>
      </c>
      <c r="FP70" s="156"/>
      <c r="FQ70" s="156" t="str">
        <f>IF(VLOOKUP(CONCATENATE($FK$6," ",FQ$9),'-RÅDATA_KVARTAL-'!$A$5:$DS$385,94,FALSE)&gt;0,VLOOKUP(CONCATENATE($FK$6," ",FQ$9),'-RÅDATA_KVARTAL-'!$A$5:$DS$385,94,FALSE),"")</f>
        <v/>
      </c>
      <c r="FR70" s="156"/>
      <c r="FS70" s="156" t="str">
        <f>IF(VLOOKUP(CONCATENATE($FK$6," ",FS$9),'-RÅDATA_KVARTAL-'!$A$5:$DS$385,94,FALSE)&gt;0,VLOOKUP(CONCATENATE($FK$6," ",FS$9),'-RÅDATA_KVARTAL-'!$A$5:$DS$385,94,FALSE),"")</f>
        <v/>
      </c>
      <c r="FT70" s="156"/>
      <c r="FU70" s="156" t="str">
        <f>IF(VLOOKUP(CONCATENATE($FK$6," ",FU$9),'-RÅDATA_KVARTAL-'!$A$5:$DS$385,94,FALSE)&gt;0,VLOOKUP(CONCATENATE($FK$6," ",FU$9),'-RÅDATA_KVARTAL-'!$A$5:$DS$385,94,FALSE),"")</f>
        <v/>
      </c>
      <c r="FV70" s="156"/>
      <c r="FW70" s="156" t="str">
        <f>IF(VLOOKUP(CONCATENATE($FK$6," ",FW$9),'-RÅDATA_KVARTAL-'!$A$5:$DS$385,94,FALSE)&gt;0,VLOOKUP(CONCATENATE($FK$6," ",FW$9),'-RÅDATA_KVARTAL-'!$A$5:$DS$385,94,FALSE),"")</f>
        <v/>
      </c>
      <c r="FX70" s="156"/>
      <c r="FY70" s="156" t="str">
        <f>IF(VLOOKUP(CONCATENATE($FK$6," ",FY$9),'-RÅDATA_KVARTAL-'!$A$5:$DS$385,94,FALSE)&gt;0,VLOOKUP(CONCATENATE($FK$6," ",FY$9),'-RÅDATA_KVARTAL-'!$A$5:$DS$385,94,FALSE),"")</f>
        <v/>
      </c>
      <c r="FZ70" s="156"/>
      <c r="GA70" s="156" t="str">
        <f>IF(VLOOKUP(CONCATENATE($FK$6," ",GA$9),'-RÅDATA_KVARTAL-'!$A$5:$DS$385,94,FALSE)&gt;0,VLOOKUP(CONCATENATE($FK$6," ",GA$9),'-RÅDATA_KVARTAL-'!$A$5:$DS$385,94,FALSE),"")</f>
        <v/>
      </c>
      <c r="GB70" s="156"/>
      <c r="GC70" s="156" t="str">
        <f>IF(VLOOKUP(CONCATENATE($FK$6," ",GC$9),'-RÅDATA_KVARTAL-'!$A$5:$DS$385,94,FALSE)&gt;0,VLOOKUP(CONCATENATE($FK$6," ",GC$9),'-RÅDATA_KVARTAL-'!$A$5:$DS$385,94,FALSE),"")</f>
        <v/>
      </c>
      <c r="GD70" s="156"/>
      <c r="GE70" s="156" t="str">
        <f>IF(VLOOKUP(CONCATENATE($FK$6," ",GE$9),'-RÅDATA_KVARTAL-'!$A$5:$DS$385,94,FALSE)&gt;0,VLOOKUP(CONCATENATE($FK$6," ",GE$9),'-RÅDATA_KVARTAL-'!$A$5:$DS$385,94,FALSE),"")</f>
        <v/>
      </c>
      <c r="GF70" s="156"/>
      <c r="GG70" s="156" t="str">
        <f>IF(VLOOKUP(CONCATENATE($FK$6," ",GG$9),'-RÅDATA_KVARTAL-'!$A$5:$DS$385,94,FALSE)&gt;0,VLOOKUP(CONCATENATE($FK$6," ",GG$9),'-RÅDATA_KVARTAL-'!$A$5:$DS$385,94,FALSE),"")</f>
        <v/>
      </c>
      <c r="GH70" s="156"/>
      <c r="GI70" s="156" t="str">
        <f>IF(VLOOKUP(CONCATENATE($FK$6," ",GI$9),'-RÅDATA_KVARTAL-'!$A$5:$DS$385,94,FALSE)&gt;0,VLOOKUP(CONCATENATE($FK$6," ",GI$9),'-RÅDATA_KVARTAL-'!$A$5:$DS$385,94,FALSE),"")</f>
        <v/>
      </c>
      <c r="GJ70" s="106"/>
      <c r="GK70" s="106"/>
      <c r="GL70" s="156" t="str">
        <f>IF(VLOOKUP(CONCATENATE($GL$6," ",GL$9),'-RÅDATA_KVARTAL-'!$A$5:$DS$385,94,FALSE)&gt;0,VLOOKUP(CONCATENATE($GL$6," ",GL$9),'-RÅDATA_KVARTAL-'!$A$5:$DS$385,94,FALSE),"")</f>
        <v/>
      </c>
      <c r="GM70" s="156"/>
      <c r="GN70" s="156" t="str">
        <f>IF(VLOOKUP(CONCATENATE($GL$6," ",GN$9),'-RÅDATA_KVARTAL-'!$A$5:$DS$385,94,FALSE)&gt;0,VLOOKUP(CONCATENATE($GL$6," ",GN$9),'-RÅDATA_KVARTAL-'!$A$5:$DS$385,94,FALSE),"")</f>
        <v/>
      </c>
      <c r="GO70" s="156"/>
      <c r="GP70" s="156" t="str">
        <f>IF(VLOOKUP(CONCATENATE($GL$6," ",GP$9),'-RÅDATA_KVARTAL-'!$A$5:$DS$385,94,FALSE)&gt;0,VLOOKUP(CONCATENATE($GL$6," ",GP$9),'-RÅDATA_KVARTAL-'!$A$5:$DS$385,94,FALSE),"")</f>
        <v/>
      </c>
      <c r="GQ70" s="156"/>
      <c r="GR70" s="156" t="str">
        <f>IF(VLOOKUP(CONCATENATE($GL$6," ",GR$9),'-RÅDATA_KVARTAL-'!$A$5:$DS$385,94,FALSE)&gt;0,VLOOKUP(CONCATENATE($GL$6," ",GR$9),'-RÅDATA_KVARTAL-'!$A$5:$DS$385,94,FALSE),"")</f>
        <v/>
      </c>
      <c r="GS70" s="156"/>
      <c r="GT70" s="156" t="str">
        <f>IF(VLOOKUP(CONCATENATE($GL$6," ",GT$9),'-RÅDATA_KVARTAL-'!$A$5:$DS$385,94,FALSE)&gt;0,VLOOKUP(CONCATENATE($GL$6," ",GT$9),'-RÅDATA_KVARTAL-'!$A$5:$DS$385,94,FALSE),"")</f>
        <v/>
      </c>
      <c r="GU70" s="156"/>
      <c r="GV70" s="156" t="str">
        <f>IF(VLOOKUP(CONCATENATE($GL$6," ",GV$9),'-RÅDATA_KVARTAL-'!$A$5:$DS$385,94,FALSE)&gt;0,VLOOKUP(CONCATENATE($GL$6," ",GV$9),'-RÅDATA_KVARTAL-'!$A$5:$DS$385,94,FALSE),"")</f>
        <v/>
      </c>
      <c r="GW70" s="156"/>
      <c r="GX70" s="156" t="str">
        <f>IF(VLOOKUP(CONCATENATE($GL$6," ",GX$9),'-RÅDATA_KVARTAL-'!$A$5:$DS$385,94,FALSE)&gt;0,VLOOKUP(CONCATENATE($GL$6," ",GX$9),'-RÅDATA_KVARTAL-'!$A$5:$DS$385,94,FALSE),"")</f>
        <v/>
      </c>
      <c r="GY70" s="156"/>
      <c r="GZ70" s="156" t="str">
        <f>IF(VLOOKUP(CONCATENATE($GL$6," ",GZ$9),'-RÅDATA_KVARTAL-'!$A$5:$DS$385,94,FALSE)&gt;0,VLOOKUP(CONCATENATE($GL$6," ",GZ$9),'-RÅDATA_KVARTAL-'!$A$5:$DS$385,94,FALSE),"")</f>
        <v/>
      </c>
      <c r="HA70" s="156"/>
      <c r="HB70" s="156" t="str">
        <f>IF(VLOOKUP(CONCATENATE($GL$6," ",HB$9),'-RÅDATA_KVARTAL-'!$A$5:$DS$385,94,FALSE)&gt;0,VLOOKUP(CONCATENATE($GL$6," ",HB$9),'-RÅDATA_KVARTAL-'!$A$5:$DS$385,94,FALSE),"")</f>
        <v/>
      </c>
      <c r="HC70" s="156"/>
      <c r="HD70" s="156" t="str">
        <f>IF(VLOOKUP(CONCATENATE($GL$6," ",HD$9),'-RÅDATA_KVARTAL-'!$A$5:$DS$385,94,FALSE)&gt;0,VLOOKUP(CONCATENATE($GL$6," ",HD$9),'-RÅDATA_KVARTAL-'!$A$5:$DS$385,94,FALSE),"")</f>
        <v/>
      </c>
      <c r="HE70" s="156"/>
      <c r="HF70" s="156" t="str">
        <f>IF(VLOOKUP(CONCATENATE($GL$6," ",HF$9),'-RÅDATA_KVARTAL-'!$A$5:$DS$385,94,FALSE)&gt;0,VLOOKUP(CONCATENATE($GL$6," ",HF$9),'-RÅDATA_KVARTAL-'!$A$5:$DS$385,94,FALSE),"")</f>
        <v/>
      </c>
      <c r="HG70" s="156"/>
      <c r="HH70" s="156" t="str">
        <f>IF(VLOOKUP(CONCATENATE($GL$6," ",HH$9),'-RÅDATA_KVARTAL-'!$A$5:$DS$385,94,FALSE)&gt;0,VLOOKUP(CONCATENATE($GL$6," ",HH$9),'-RÅDATA_KVARTAL-'!$A$5:$DS$385,94,FALSE),"")</f>
        <v/>
      </c>
      <c r="HI70" s="156"/>
      <c r="HJ70" s="156" t="str">
        <f>IF(VLOOKUP(CONCATENATE($GL$6," ",HJ$9),'-RÅDATA_KVARTAL-'!$A$5:$DS$385,94,FALSE)&gt;0,VLOOKUP(CONCATENATE($GL$6," ",HJ$9),'-RÅDATA_KVARTAL-'!$A$5:$DS$385,94,FALSE),"")</f>
        <v/>
      </c>
      <c r="HK70" s="106"/>
      <c r="HL70" s="106"/>
      <c r="HM70" s="92" t="s">
        <v>474</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64</v>
      </c>
      <c r="E72" s="37">
        <f>IF(VLOOKUP(CONCATENATE($E$6," ",E$9),'-RÅDATA_KVARTAL-'!$A$5:$DS$385,98,FALSE)&gt;0,VLOOKUP(CONCATENATE($E$6," ",E$9),'-RÅDATA_KVARTAL-'!$A$5:$DS$385,98,FALSE),"")</f>
        <v>29939</v>
      </c>
      <c r="F72" s="37"/>
      <c r="G72" s="37">
        <f>IF(VLOOKUP(CONCATENATE($E$6," ",G$9),'-RÅDATA_KVARTAL-'!$A$5:$DS$385,98,FALSE)&gt;0,VLOOKUP(CONCATENATE($E$6," ",G$9),'-RÅDATA_KVARTAL-'!$A$5:$DS$385,98,FALSE),"")</f>
        <v>27279</v>
      </c>
      <c r="H72" s="37"/>
      <c r="I72" s="37">
        <f>IF(VLOOKUP(CONCATENATE($E$6," ",I$9),'-RÅDATA_KVARTAL-'!$A$5:$DS$385,98,FALSE)&gt;0,VLOOKUP(CONCATENATE($E$6," ",I$9),'-RÅDATA_KVARTAL-'!$A$5:$DS$385,98,FALSE),"")</f>
        <v>28961</v>
      </c>
      <c r="J72" s="37"/>
      <c r="K72" s="37">
        <f>IF(VLOOKUP(CONCATENATE($E$6," ",K$9),'-RÅDATA_KVARTAL-'!$A$5:$DS$385,98,FALSE)&gt;0,VLOOKUP(CONCATENATE($E$6," ",K$9),'-RÅDATA_KVARTAL-'!$A$5:$DS$385,98,FALSE),"")</f>
        <v>28954</v>
      </c>
      <c r="L72" s="37"/>
      <c r="M72" s="37">
        <f>IF(VLOOKUP(CONCATENATE($E$6," ",M$9),'-RÅDATA_KVARTAL-'!$A$5:$DS$385,98,FALSE)&gt;0,VLOOKUP(CONCATENATE($E$6," ",M$9),'-RÅDATA_KVARTAL-'!$A$5:$DS$385,98,FALSE),"")</f>
        <v>29277</v>
      </c>
      <c r="N72" s="37"/>
      <c r="O72" s="37">
        <f>IF(VLOOKUP(CONCATENATE($E$6," ",O$9),'-RÅDATA_KVARTAL-'!$A$5:$DS$385,98,FALSE)&gt;0,VLOOKUP(CONCATENATE($E$6," ",O$9),'-RÅDATA_KVARTAL-'!$A$5:$DS$385,98,FALSE),"")</f>
        <v>26838</v>
      </c>
      <c r="P72" s="37"/>
      <c r="Q72" s="37">
        <f>IF(VLOOKUP(CONCATENATE($E$6," ",Q$9),'-RÅDATA_KVARTAL-'!$A$5:$DS$385,98,FALSE)&gt;0,VLOOKUP(CONCATENATE($E$6," ",Q$9),'-RÅDATA_KVARTAL-'!$A$5:$DS$385,98,FALSE),"")</f>
        <v>24874</v>
      </c>
      <c r="R72" s="37"/>
      <c r="S72" s="37">
        <f>IF(VLOOKUP(CONCATENATE($E$6," ",S$9),'-RÅDATA_KVARTAL-'!$A$5:$DS$385,98,FALSE)&gt;0,VLOOKUP(CONCATENATE($E$6," ",S$9),'-RÅDATA_KVARTAL-'!$A$5:$DS$385,98,FALSE),"")</f>
        <v>28604</v>
      </c>
      <c r="T72" s="37"/>
      <c r="U72" s="37">
        <f>IF(VLOOKUP(CONCATENATE($E$6," ",U$9),'-RÅDATA_KVARTAL-'!$A$5:$DS$385,98,FALSE)&gt;0,VLOOKUP(CONCATENATE($E$6," ",U$9),'-RÅDATA_KVARTAL-'!$A$5:$DS$385,98,FALSE),"")</f>
        <v>28623</v>
      </c>
      <c r="V72" s="37"/>
      <c r="W72" s="37">
        <f>IF(VLOOKUP(CONCATENATE($E$6," ",W$9),'-RÅDATA_KVARTAL-'!$A$5:$DS$385,98,FALSE)&gt;0,VLOOKUP(CONCATENATE($E$6," ",W$9),'-RÅDATA_KVARTAL-'!$A$5:$DS$385,98,FALSE),"")</f>
        <v>30460</v>
      </c>
      <c r="X72" s="37"/>
      <c r="Y72" s="37">
        <f>IF(VLOOKUP(CONCATENATE($E$6," ",Y$9),'-RÅDATA_KVARTAL-'!$A$5:$DS$385,98,FALSE)&gt;0,VLOOKUP(CONCATENATE($E$6," ",Y$9),'-RÅDATA_KVARTAL-'!$A$5:$DS$385,98,FALSE),"")</f>
        <v>29162</v>
      </c>
      <c r="Z72" s="37"/>
      <c r="AA72" s="37">
        <f>IF(VLOOKUP(CONCATENATE($E$6," ",AA$9),'-RÅDATA_KVARTAL-'!$A$5:$DS$385,98,FALSE)&gt;0,VLOOKUP(CONCATENATE($E$6," ",AA$9),'-RÅDATA_KVARTAL-'!$A$5:$DS$385,98,FALSE),"")</f>
        <v>28477</v>
      </c>
      <c r="AB72" s="37"/>
      <c r="AC72" s="37">
        <f>IF(VLOOKUP(CONCATENATE($E$6," ",AC$9),'-RÅDATA_KVARTAL-'!$A$5:$DS$385,98,FALSE)&gt;0,VLOOKUP(CONCATENATE($E$6," ",AC$9),'-RÅDATA_KVARTAL-'!$A$5:$DS$385,98,FALSE),"")</f>
        <v>341448</v>
      </c>
      <c r="AD72" s="158"/>
      <c r="AE72" s="275"/>
      <c r="AF72" s="37">
        <f>IF(VLOOKUP(CONCATENATE($AF$6," ",AF$9),'-RÅDATA_KVARTAL-'!$A$5:$DS$385,98,FALSE)&gt;0,VLOOKUP(CONCATENATE($AF$6," ",AF$9),'-RÅDATA_KVARTAL-'!$A$5:$DS$385,98,FALSE),"")</f>
        <v>32565</v>
      </c>
      <c r="AG72" s="37"/>
      <c r="AH72" s="37">
        <f>IF(VLOOKUP(CONCATENATE($AF$6," ",AH$9),'-RÅDATA_KVARTAL-'!$A$5:$DS$385,98,FALSE)&gt;0,VLOOKUP(CONCATENATE($AF$6," ",AH$9),'-RÅDATA_KVARTAL-'!$A$5:$DS$385,98,FALSE),"")</f>
        <v>29922</v>
      </c>
      <c r="AI72" s="37"/>
      <c r="AJ72" s="37">
        <f>IF(VLOOKUP(CONCATENATE($AF$6," ",AJ$9),'-RÅDATA_KVARTAL-'!$A$5:$DS$385,98,FALSE)&gt;0,VLOOKUP(CONCATENATE($AF$6," ",AJ$9),'-RÅDATA_KVARTAL-'!$A$5:$DS$385,98,FALSE),"")</f>
        <v>32774</v>
      </c>
      <c r="AK72" s="37"/>
      <c r="AL72" s="37">
        <f>IF(VLOOKUP(CONCATENATE($AF$6," ",AL$9),'-RÅDATA_KVARTAL-'!$A$5:$DS$385,98,FALSE)&gt;0,VLOOKUP(CONCATENATE($AF$6," ",AL$9),'-RÅDATA_KVARTAL-'!$A$5:$DS$385,98,FALSE),"")</f>
        <v>31066</v>
      </c>
      <c r="AM72" s="37"/>
      <c r="AN72" s="37">
        <f>IF(VLOOKUP(CONCATENATE($AF$6," ",AN$9),'-RÅDATA_KVARTAL-'!$A$5:$DS$385,98,FALSE)&gt;0,VLOOKUP(CONCATENATE($AF$6," ",AN$9),'-RÅDATA_KVARTAL-'!$A$5:$DS$385,98,FALSE),"")</f>
        <v>31476</v>
      </c>
      <c r="AO72" s="37"/>
      <c r="AP72" s="37">
        <f>IF(VLOOKUP(CONCATENATE($AF$6," ",AP$9),'-RÅDATA_KVARTAL-'!$A$5:$DS$385,98,FALSE)&gt;0,VLOOKUP(CONCATENATE($AF$6," ",AP$9),'-RÅDATA_KVARTAL-'!$A$5:$DS$385,98,FALSE),"")</f>
        <v>27369</v>
      </c>
      <c r="AQ72" s="37"/>
      <c r="AR72" s="37">
        <f>IF(VLOOKUP(CONCATENATE($AF$6," ",AR$9),'-RÅDATA_KVARTAL-'!$A$5:$DS$385,98,FALSE)&gt;0,VLOOKUP(CONCATENATE($AF$6," ",AR$9),'-RÅDATA_KVARTAL-'!$A$5:$DS$385,98,FALSE),"")</f>
        <v>27514</v>
      </c>
      <c r="AS72" s="37"/>
      <c r="AT72" s="37">
        <f>IF(VLOOKUP(CONCATENATE($AF$6," ",AT$9),'-RÅDATA_KVARTAL-'!$A$5:$DS$385,98,FALSE)&gt;0,VLOOKUP(CONCATENATE($AF$6," ",AT$9),'-RÅDATA_KVARTAL-'!$A$5:$DS$385,98,FALSE),"")</f>
        <v>30061</v>
      </c>
      <c r="AU72" s="37"/>
      <c r="AV72" s="37">
        <f>IF(VLOOKUP(CONCATENATE($AF$6," ",AV$9),'-RÅDATA_KVARTAL-'!$A$5:$DS$385,98,FALSE)&gt;0,VLOOKUP(CONCATENATE($AF$6," ",AV$9),'-RÅDATA_KVARTAL-'!$A$5:$DS$385,98,FALSE),"")</f>
        <v>32466</v>
      </c>
      <c r="AW72" s="37"/>
      <c r="AX72" s="37">
        <f>IF(VLOOKUP(CONCATENATE($AF$6," ",AX$9),'-RÅDATA_KVARTAL-'!$A$5:$DS$385,98,FALSE)&gt;0,VLOOKUP(CONCATENATE($AF$6," ",AX$9),'-RÅDATA_KVARTAL-'!$A$5:$DS$385,98,FALSE),"")</f>
        <v>33743</v>
      </c>
      <c r="AY72" s="37"/>
      <c r="AZ72" s="37">
        <f>IF(VLOOKUP(CONCATENATE($AF$6," ",AZ$9),'-RÅDATA_KVARTAL-'!$A$5:$DS$385,98,FALSE)&gt;0,VLOOKUP(CONCATENATE($AF$6," ",AZ$9),'-RÅDATA_KVARTAL-'!$A$5:$DS$385,98,FALSE),"")</f>
        <v>31559</v>
      </c>
      <c r="BA72" s="37"/>
      <c r="BB72" s="37">
        <f>IF(VLOOKUP(CONCATENATE($AF$6," ",BB$9),'-RÅDATA_KVARTAL-'!$A$5:$DS$385,98,FALSE)&gt;0,VLOOKUP(CONCATENATE($AF$6," ",BB$9),'-RÅDATA_KVARTAL-'!$A$5:$DS$385,98,FALSE),"")</f>
        <v>31470</v>
      </c>
      <c r="BC72" s="37"/>
      <c r="BD72" s="37">
        <f>IF(VLOOKUP(CONCATENATE($AF$6," ",BD$9),'-RÅDATA_KVARTAL-'!$A$5:$DS$385,98,FALSE)&gt;0,VLOOKUP(CONCATENATE($AF$6," ",BD$9),'-RÅDATA_KVARTAL-'!$A$5:$DS$385,98,FALSE),"")</f>
        <v>371985</v>
      </c>
      <c r="BE72" s="158"/>
      <c r="BF72" s="275"/>
      <c r="BG72" s="37">
        <f>IF(VLOOKUP(CONCATENATE($BG$6," ",BG$9),'-RÅDATA_KVARTAL-'!$A$5:$DS$385,98,FALSE)&gt;0,VLOOKUP(CONCATENATE($BG$6," ",BG$9),'-RÅDATA_KVARTAL-'!$A$5:$DS$385,98,FALSE),"")</f>
        <v>32235</v>
      </c>
      <c r="BH72" s="37"/>
      <c r="BI72" s="37">
        <f>IF(VLOOKUP(CONCATENATE($BG$6," ",BI$9),'-RÅDATA_KVARTAL-'!$A$5:$DS$385,98,FALSE)&gt;0,VLOOKUP(CONCATENATE($BG$6," ",BI$9),'-RÅDATA_KVARTAL-'!$A$5:$DS$385,98,FALSE),"")</f>
        <v>30463</v>
      </c>
      <c r="BJ72" s="37"/>
      <c r="BK72" s="37">
        <f>IF(VLOOKUP(CONCATENATE($BG$6," ",BK$9),'-RÅDATA_KVARTAL-'!$A$5:$DS$385,98,FALSE)&gt;0,VLOOKUP(CONCATENATE($BG$6," ",BK$9),'-RÅDATA_KVARTAL-'!$A$5:$DS$385,98,FALSE),"")</f>
        <v>34144</v>
      </c>
      <c r="BL72" s="37"/>
      <c r="BM72" s="37">
        <f>IF(VLOOKUP(CONCATENATE($BG$6," ",BM$9),'-RÅDATA_KVARTAL-'!$A$5:$DS$385,98,FALSE)&gt;0,VLOOKUP(CONCATENATE($BG$6," ",BM$9),'-RÅDATA_KVARTAL-'!$A$5:$DS$385,98,FALSE),"")</f>
        <v>31090</v>
      </c>
      <c r="BN72" s="37"/>
      <c r="BO72" s="37">
        <f>IF(VLOOKUP(CONCATENATE($BG$6," ",BO$9),'-RÅDATA_KVARTAL-'!$A$5:$DS$385,98,FALSE)&gt;0,VLOOKUP(CONCATENATE($BG$6," ",BO$9),'-RÅDATA_KVARTAL-'!$A$5:$DS$385,98,FALSE),"")</f>
        <v>31654</v>
      </c>
      <c r="BP72" s="37"/>
      <c r="BQ72" s="37">
        <f>IF(VLOOKUP(CONCATENATE($BG$6," ",BQ$9),'-RÅDATA_KVARTAL-'!$A$5:$DS$385,98,FALSE)&gt;0,VLOOKUP(CONCATENATE($BG$6," ",BQ$9),'-RÅDATA_KVARTAL-'!$A$5:$DS$385,98,FALSE),"")</f>
        <v>32562</v>
      </c>
      <c r="BR72" s="37"/>
      <c r="BS72" s="37">
        <f>IF(VLOOKUP(CONCATENATE($BG$6," ",BS$9),'-RÅDATA_KVARTAL-'!$A$5:$DS$385,98,FALSE)&gt;0,VLOOKUP(CONCATENATE($BG$6," ",BS$9),'-RÅDATA_KVARTAL-'!$A$5:$DS$385,98,FALSE),"")</f>
        <v>29571</v>
      </c>
      <c r="BT72" s="37"/>
      <c r="BU72" s="37">
        <f>IF(VLOOKUP(CONCATENATE($BG$6," ",BU$9),'-RÅDATA_KVARTAL-'!$A$5:$DS$385,98,FALSE)&gt;0,VLOOKUP(CONCATENATE($BG$6," ",BU$9),'-RÅDATA_KVARTAL-'!$A$5:$DS$385,98,FALSE),"")</f>
        <v>31180</v>
      </c>
      <c r="BV72" s="37"/>
      <c r="BW72" s="37">
        <f>IF(VLOOKUP(CONCATENATE($BG$6," ",BW$9),'-RÅDATA_KVARTAL-'!$A$5:$DS$385,98,FALSE)&gt;0,VLOOKUP(CONCATENATE($BG$6," ",BW$9),'-RÅDATA_KVARTAL-'!$A$5:$DS$385,98,FALSE),"")</f>
        <v>33598</v>
      </c>
      <c r="BX72" s="37"/>
      <c r="BY72" s="37">
        <f>IF(VLOOKUP(CONCATENATE($BG$6," ",BY$9),'-RÅDATA_KVARTAL-'!$A$5:$DS$385,98,FALSE)&gt;0,VLOOKUP(CONCATENATE($BG$6," ",BY$9),'-RÅDATA_KVARTAL-'!$A$5:$DS$385,98,FALSE),"")</f>
        <v>34399</v>
      </c>
      <c r="BZ72" s="37"/>
      <c r="CA72" s="37">
        <f>IF(VLOOKUP(CONCATENATE($BG$6," ",CA$9),'-RÅDATA_KVARTAL-'!$A$5:$DS$385,98,FALSE)&gt;0,VLOOKUP(CONCATENATE($BG$6," ",CA$9),'-RÅDATA_KVARTAL-'!$A$5:$DS$385,98,FALSE),"")</f>
        <v>33246</v>
      </c>
      <c r="CB72" s="37"/>
      <c r="CC72" s="37">
        <f>IF(VLOOKUP(CONCATENATE($BG$6," ",CC$9),'-RÅDATA_KVARTAL-'!$A$5:$DS$385,98,FALSE)&gt;0,VLOOKUP(CONCATENATE($BG$6," ",CC$9),'-RÅDATA_KVARTAL-'!$A$5:$DS$385,98,FALSE),"")</f>
        <v>32849</v>
      </c>
      <c r="CD72" s="37"/>
      <c r="CE72" s="37">
        <f>IF(VLOOKUP(CONCATENATE($BG$6," ",CE$9),'-RÅDATA_KVARTAL-'!$A$5:$DS$385,98,FALSE)&gt;0,VLOOKUP(CONCATENATE($BG$6," ",CE$9),'-RÅDATA_KVARTAL-'!$A$5:$DS$385,98,FALSE),"")</f>
        <v>386991</v>
      </c>
      <c r="CF72" s="147"/>
      <c r="CG72" s="275"/>
      <c r="CH72" s="37">
        <f>IF(VLOOKUP(CONCATENATE($CH$6," ",CH$9),'-RÅDATA_KVARTAL-'!$A$5:$DS$385,98,FALSE)&gt;0,VLOOKUP(CONCATENATE($CH$6," ",CH$9),'-RÅDATA_KVARTAL-'!$A$5:$DS$385,98,FALSE),"")</f>
        <v>32519</v>
      </c>
      <c r="CI72" s="37"/>
      <c r="CJ72" s="37">
        <f>IF(VLOOKUP(CONCATENATE($CH$6," ",CJ$9),'-RÅDATA_KVARTAL-'!$A$5:$DS$385,98,FALSE)&gt;0,VLOOKUP(CONCATENATE($CH$6," ",CJ$9),'-RÅDATA_KVARTAL-'!$A$5:$DS$385,98,FALSE),"")</f>
        <v>33078</v>
      </c>
      <c r="CK72" s="37"/>
      <c r="CL72" s="37">
        <f>IF(VLOOKUP(CONCATENATE($CH$6," ",CL$9),'-RÅDATA_KVARTAL-'!$A$5:$DS$385,98,FALSE)&gt;0,VLOOKUP(CONCATENATE($CH$6," ",CL$9),'-RÅDATA_KVARTAL-'!$A$5:$DS$385,98,FALSE),"")</f>
        <v>34590</v>
      </c>
      <c r="CM72" s="37"/>
      <c r="CN72" s="37">
        <f>IF(VLOOKUP(CONCATENATE($CH$6," ",CN$9),'-RÅDATA_KVARTAL-'!$A$5:$DS$385,98,FALSE)&gt;0,VLOOKUP(CONCATENATE($CH$6," ",CN$9),'-RÅDATA_KVARTAL-'!$A$5:$DS$385,98,FALSE),"")</f>
        <v>34022</v>
      </c>
      <c r="CO72" s="37"/>
      <c r="CP72" s="37">
        <f>IF(VLOOKUP(CONCATENATE($CH$6," ",CP$9),'-RÅDATA_KVARTAL-'!$A$5:$DS$385,98,FALSE)&gt;0,VLOOKUP(CONCATENATE($CH$6," ",CP$9),'-RÅDATA_KVARTAL-'!$A$5:$DS$385,98,FALSE),"")</f>
        <v>34224</v>
      </c>
      <c r="CQ72" s="37"/>
      <c r="CR72" s="37">
        <f>IF(VLOOKUP(CONCATENATE($CH$6," ",CR$9),'-RÅDATA_KVARTAL-'!$A$5:$DS$385,98,FALSE)&gt;0,VLOOKUP(CONCATENATE($CH$6," ",CR$9),'-RÅDATA_KVARTAL-'!$A$5:$DS$385,98,FALSE),"")</f>
        <v>32482</v>
      </c>
      <c r="CS72" s="37"/>
      <c r="CT72" s="37">
        <f>IF(VLOOKUP(CONCATENATE($CH$6," ",CT$9),'-RÅDATA_KVARTAL-'!$A$5:$DS$385,98,FALSE)&gt;0,VLOOKUP(CONCATENATE($CH$6," ",CT$9),'-RÅDATA_KVARTAL-'!$A$5:$DS$385,98,FALSE),"")</f>
        <v>30303</v>
      </c>
      <c r="CU72" s="37"/>
      <c r="CV72" s="37">
        <f>IF(VLOOKUP(CONCATENATE($CH$6," ",CV$9),'-RÅDATA_KVARTAL-'!$A$5:$DS$385,98,FALSE)&gt;0,VLOOKUP(CONCATENATE($CH$6," ",CV$9),'-RÅDATA_KVARTAL-'!$A$5:$DS$385,98,FALSE),"")</f>
        <v>33409</v>
      </c>
      <c r="CW72" s="37"/>
      <c r="CX72" s="37">
        <f>IF(VLOOKUP(CONCATENATE($CH$6," ",CX$9),'-RÅDATA_KVARTAL-'!$A$5:$DS$385,98,FALSE)&gt;0,VLOOKUP(CONCATENATE($CH$6," ",CX$9),'-RÅDATA_KVARTAL-'!$A$5:$DS$385,98,FALSE),"")</f>
        <v>34096</v>
      </c>
      <c r="CY72" s="37"/>
      <c r="CZ72" s="37">
        <f>IF(VLOOKUP(CONCATENATE($CH$6," ",CZ$9),'-RÅDATA_KVARTAL-'!$A$5:$DS$385,98,FALSE)&gt;0,VLOOKUP(CONCATENATE($CH$6," ",CZ$9),'-RÅDATA_KVARTAL-'!$A$5:$DS$385,98,FALSE),"")</f>
        <v>33883</v>
      </c>
      <c r="DA72" s="37"/>
      <c r="DB72" s="37">
        <f>IF(VLOOKUP(CONCATENATE($CH$6," ",DB$9),'-RÅDATA_KVARTAL-'!$A$5:$DS$385,98,FALSE)&gt;0,VLOOKUP(CONCATENATE($CH$6," ",DB$9),'-RÅDATA_KVARTAL-'!$A$5:$DS$385,98,FALSE),"")</f>
        <v>32604</v>
      </c>
      <c r="DC72" s="37"/>
      <c r="DD72" s="37">
        <f>IF(VLOOKUP(CONCATENATE($CH$6," ",DD$9),'-RÅDATA_KVARTAL-'!$A$5:$DS$385,98,FALSE)&gt;0,VLOOKUP(CONCATENATE($CH$6," ",DD$9),'-RÅDATA_KVARTAL-'!$A$5:$DS$385,98,FALSE),"")</f>
        <v>33575</v>
      </c>
      <c r="DE72" s="37"/>
      <c r="DF72" s="37">
        <f>IF(VLOOKUP(CONCATENATE($CH$6," ",DF$9),'-RÅDATA_KVARTAL-'!$A$5:$DS$385,98,FALSE)&gt;0,VLOOKUP(CONCATENATE($CH$6," ",DF$9),'-RÅDATA_KVARTAL-'!$A$5:$DS$385,98,FALSE),"")</f>
        <v>398785</v>
      </c>
      <c r="DG72" s="147"/>
      <c r="DH72" s="275"/>
      <c r="DI72" s="37">
        <f>IF(VLOOKUP(CONCATENATE($DI$6," ",DI$9),'-RÅDATA_KVARTAL-'!$A$5:$DS$385,98,FALSE)&gt;0,VLOOKUP(CONCATENATE($DI$6," ",DI$9),'-RÅDATA_KVARTAL-'!$A$5:$DS$385,98,FALSE),"")</f>
        <v>34965</v>
      </c>
      <c r="DJ72" s="37"/>
      <c r="DK72" s="37">
        <f>IF(VLOOKUP(CONCATENATE($DI$6," ",DK$9),'-RÅDATA_KVARTAL-'!$A$5:$DS$385,98,FALSE)&gt;0,VLOOKUP(CONCATENATE($DI$6," ",DK$9),'-RÅDATA_KVARTAL-'!$A$5:$DS$385,98,FALSE),"")</f>
        <v>33132</v>
      </c>
      <c r="DL72" s="37"/>
      <c r="DM72" s="37">
        <f>IF(VLOOKUP(CONCATENATE($DI$6," ",DM$9),'-RÅDATA_KVARTAL-'!$A$5:$DS$385,98,FALSE)&gt;0,VLOOKUP(CONCATENATE($DI$6," ",DM$9),'-RÅDATA_KVARTAL-'!$A$5:$DS$385,98,FALSE),"")</f>
        <v>37186</v>
      </c>
      <c r="DN72" s="37"/>
      <c r="DO72" s="37">
        <f>IF(VLOOKUP(CONCATENATE($DI$6," ",DO$9),'-RÅDATA_KVARTAL-'!$A$5:$DS$385,98,FALSE)&gt;0,VLOOKUP(CONCATENATE($DI$6," ",DO$9),'-RÅDATA_KVARTAL-'!$A$5:$DS$385,98,FALSE),"")</f>
        <v>32809</v>
      </c>
      <c r="DP72" s="37"/>
      <c r="DQ72" s="37">
        <f>IF(VLOOKUP(CONCATENATE($DI$6," ",DQ$9),'-RÅDATA_KVARTAL-'!$A$5:$DS$385,98,FALSE)&gt;0,VLOOKUP(CONCATENATE($DI$6," ",DQ$9),'-RÅDATA_KVARTAL-'!$A$5:$DS$385,98,FALSE),"")</f>
        <v>35183</v>
      </c>
      <c r="DR72" s="37"/>
      <c r="DS72" s="37">
        <f>IF(VLOOKUP(CONCATENATE($DI$6," ",DS$9),'-RÅDATA_KVARTAL-'!$A$5:$DS$385,98,FALSE)&gt;0,VLOOKUP(CONCATENATE($DI$6," ",DS$9),'-RÅDATA_KVARTAL-'!$A$5:$DS$385,98,FALSE),"")</f>
        <v>33227</v>
      </c>
      <c r="DT72" s="37"/>
      <c r="DU72" s="37" t="str">
        <f>IF(VLOOKUP(CONCATENATE($DI$6," ",DU$9),'-RÅDATA_KVARTAL-'!$A$5:$DS$385,98,FALSE)&gt;0,VLOOKUP(CONCATENATE($DI$6," ",DU$9),'-RÅDATA_KVARTAL-'!$A$5:$DS$385,98,FALSE),"")</f>
        <v/>
      </c>
      <c r="DV72" s="37"/>
      <c r="DW72" s="37" t="str">
        <f>IF(VLOOKUP(CONCATENATE($DI$6," ",DW$9),'-RÅDATA_KVARTAL-'!$A$5:$DS$385,98,FALSE)&gt;0,VLOOKUP(CONCATENATE($DI$6," ",DW$9),'-RÅDATA_KVARTAL-'!$A$5:$DS$385,98,FALSE),"")</f>
        <v/>
      </c>
      <c r="DX72" s="37"/>
      <c r="DY72" s="37" t="str">
        <f>IF(VLOOKUP(CONCATENATE($DI$6," ",DY$9),'-RÅDATA_KVARTAL-'!$A$5:$DS$385,98,FALSE)&gt;0,VLOOKUP(CONCATENATE($DI$6," ",DY$9),'-RÅDATA_KVARTAL-'!$A$5:$DS$385,98,FALSE),"")</f>
        <v/>
      </c>
      <c r="DZ72" s="37"/>
      <c r="EA72" s="37" t="str">
        <f>IF(VLOOKUP(CONCATENATE($DI$6," ",EA$9),'-RÅDATA_KVARTAL-'!$A$5:$DS$385,98,FALSE)&gt;0,VLOOKUP(CONCATENATE($DI$6," ",EA$9),'-RÅDATA_KVARTAL-'!$A$5:$DS$385,98,FALSE),"")</f>
        <v/>
      </c>
      <c r="EB72" s="37"/>
      <c r="EC72" s="37" t="str">
        <f>IF(VLOOKUP(CONCATENATE($DI$6," ",EC$9),'-RÅDATA_KVARTAL-'!$A$5:$DS$385,98,FALSE)&gt;0,VLOOKUP(CONCATENATE($DI$6," ",EC$9),'-RÅDATA_KVARTAL-'!$A$5:$DS$385,98,FALSE),"")</f>
        <v/>
      </c>
      <c r="ED72" s="37"/>
      <c r="EE72" s="37" t="str">
        <f>IF(VLOOKUP(CONCATENATE($DI$6," ",EE$9),'-RÅDATA_KVARTAL-'!$A$5:$DS$385,98,FALSE)&gt;0,VLOOKUP(CONCATENATE($DI$6," ",EE$9),'-RÅDATA_KVARTAL-'!$A$5:$DS$385,98,FALSE),"")</f>
        <v/>
      </c>
      <c r="EF72" s="37"/>
      <c r="EG72" s="37">
        <f>IF(VLOOKUP(CONCATENATE($DI$6," ",EG$9),'-RÅDATA_KVARTAL-'!$A$5:$DS$385,98,FALSE)&gt;0,VLOOKUP(CONCATENATE($DI$6," ",EG$9),'-RÅDATA_KVARTAL-'!$A$5:$DS$385,98,FALSE),"")</f>
        <v>206502</v>
      </c>
      <c r="EH72" s="147"/>
      <c r="EI72" s="275"/>
      <c r="EJ72" s="37" t="str">
        <f>IF(VLOOKUP(CONCATENATE($EJ$6," ",EJ$9),'-RÅDATA_KVARTAL-'!$A$5:$DS$385,98,FALSE)&gt;0,VLOOKUP(CONCATENATE($EJ$6," ",EJ$9),'-RÅDATA_KVARTAL-'!$A$5:$DS$385,98,FALSE),"")</f>
        <v/>
      </c>
      <c r="EK72" s="37"/>
      <c r="EL72" s="37" t="str">
        <f>IF(VLOOKUP(CONCATENATE($EJ$6," ",EL$9),'-RÅDATA_KVARTAL-'!$A$5:$DS$385,98,FALSE)&gt;0,VLOOKUP(CONCATENATE($EJ$6," ",EL$9),'-RÅDATA_KVARTAL-'!$A$5:$DS$385,98,FALSE),"")</f>
        <v/>
      </c>
      <c r="EM72" s="37"/>
      <c r="EN72" s="37" t="str">
        <f>IF(VLOOKUP(CONCATENATE($EJ$6," ",EN$9),'-RÅDATA_KVARTAL-'!$A$5:$DS$385,98,FALSE)&gt;0,VLOOKUP(CONCATENATE($EJ$6," ",EN$9),'-RÅDATA_KVARTAL-'!$A$5:$DS$385,98,FALSE),"")</f>
        <v/>
      </c>
      <c r="EO72" s="37"/>
      <c r="EP72" s="37" t="str">
        <f>IF(VLOOKUP(CONCATENATE($EJ$6," ",EP$9),'-RÅDATA_KVARTAL-'!$A$5:$DS$385,98,FALSE)&gt;0,VLOOKUP(CONCATENATE($EJ$6," ",EP$9),'-RÅDATA_KVARTAL-'!$A$5:$DS$385,98,FALSE),"")</f>
        <v/>
      </c>
      <c r="EQ72" s="37"/>
      <c r="ER72" s="37" t="str">
        <f>IF(VLOOKUP(CONCATENATE($EJ$6," ",ER$9),'-RÅDATA_KVARTAL-'!$A$5:$DS$385,98,FALSE)&gt;0,VLOOKUP(CONCATENATE($EJ$6," ",ER$9),'-RÅDATA_KVARTAL-'!$A$5:$DS$385,98,FALSE),"")</f>
        <v/>
      </c>
      <c r="ES72" s="37"/>
      <c r="ET72" s="37" t="str">
        <f>IF(VLOOKUP(CONCATENATE($EJ$6," ",ET$9),'-RÅDATA_KVARTAL-'!$A$5:$DS$385,98,FALSE)&gt;0,VLOOKUP(CONCATENATE($EJ$6," ",ET$9),'-RÅDATA_KVARTAL-'!$A$5:$DS$385,98,FALSE),"")</f>
        <v/>
      </c>
      <c r="EU72" s="37"/>
      <c r="EV72" s="37" t="str">
        <f>IF(VLOOKUP(CONCATENATE($EJ$6," ",EV$9),'-RÅDATA_KVARTAL-'!$A$5:$DS$385,98,FALSE)&gt;0,VLOOKUP(CONCATENATE($EJ$6," ",EV$9),'-RÅDATA_KVARTAL-'!$A$5:$DS$385,98,FALSE),"")</f>
        <v/>
      </c>
      <c r="EW72" s="37"/>
      <c r="EX72" s="37" t="str">
        <f>IF(VLOOKUP(CONCATENATE($EJ$6," ",EX$9),'-RÅDATA_KVARTAL-'!$A$5:$DS$385,98,FALSE)&gt;0,VLOOKUP(CONCATENATE($EJ$6," ",EX$9),'-RÅDATA_KVARTAL-'!$A$5:$DS$385,98,FALSE),"")</f>
        <v/>
      </c>
      <c r="EY72" s="37"/>
      <c r="EZ72" s="37" t="str">
        <f>IF(VLOOKUP(CONCATENATE($EJ$6," ",EZ$9),'-RÅDATA_KVARTAL-'!$A$5:$DS$385,98,FALSE)&gt;0,VLOOKUP(CONCATENATE($EJ$6," ",EZ$9),'-RÅDATA_KVARTAL-'!$A$5:$DS$385,98,FALSE),"")</f>
        <v/>
      </c>
      <c r="FA72" s="37"/>
      <c r="FB72" s="37" t="str">
        <f>IF(VLOOKUP(CONCATENATE($EJ$6," ",FB$9),'-RÅDATA_KVARTAL-'!$A$5:$DS$385,98,FALSE)&gt;0,VLOOKUP(CONCATENATE($EJ$6," ",FB$9),'-RÅDATA_KVARTAL-'!$A$5:$DS$385,98,FALSE),"")</f>
        <v/>
      </c>
      <c r="FC72" s="37"/>
      <c r="FD72" s="37" t="str">
        <f>IF(VLOOKUP(CONCATENATE($EJ$6," ",FD$9),'-RÅDATA_KVARTAL-'!$A$5:$DS$385,98,FALSE)&gt;0,VLOOKUP(CONCATENATE($EJ$6," ",FD$9),'-RÅDATA_KVARTAL-'!$A$5:$DS$385,98,FALSE),"")</f>
        <v/>
      </c>
      <c r="FE72" s="37"/>
      <c r="FF72" s="37" t="str">
        <f>IF(VLOOKUP(CONCATENATE($EJ$6," ",FF$9),'-RÅDATA_KVARTAL-'!$A$5:$DS$385,98,FALSE)&gt;0,VLOOKUP(CONCATENATE($EJ$6," ",FF$9),'-RÅDATA_KVARTAL-'!$A$5:$DS$385,98,FALSE),"")</f>
        <v/>
      </c>
      <c r="FG72" s="37"/>
      <c r="FH72" s="37" t="str">
        <f>IF(VLOOKUP(CONCATENATE($EJ$6," ",FH$9),'-RÅDATA_KVARTAL-'!$A$5:$DS$385,98,FALSE)&gt;0,VLOOKUP(CONCATENATE($EJ$6," ",FH$9),'-RÅDATA_KVARTAL-'!$A$5:$DS$385,98,FALSE),"")</f>
        <v/>
      </c>
      <c r="FI72" s="147"/>
      <c r="FJ72" s="275"/>
      <c r="FK72" s="37" t="str">
        <f>IF(VLOOKUP(CONCATENATE($FK$6," ",FK$9),'-RÅDATA_KVARTAL-'!$A$5:$DS$385,98,FALSE)&gt;0,VLOOKUP(CONCATENATE($FK$6," ",FK$9),'-RÅDATA_KVARTAL-'!$A$5:$DS$385,98,FALSE),"")</f>
        <v/>
      </c>
      <c r="FL72" s="37"/>
      <c r="FM72" s="37" t="str">
        <f>IF(VLOOKUP(CONCATENATE($FK$6," ",FM$9),'-RÅDATA_KVARTAL-'!$A$5:$DS$385,98,FALSE)&gt;0,VLOOKUP(CONCATENATE($FK$6," ",FM$9),'-RÅDATA_KVARTAL-'!$A$5:$DS$385,98,FALSE),"")</f>
        <v/>
      </c>
      <c r="FN72" s="37"/>
      <c r="FO72" s="37" t="str">
        <f>IF(VLOOKUP(CONCATENATE($FK$6," ",FO$9),'-RÅDATA_KVARTAL-'!$A$5:$DS$385,98,FALSE)&gt;0,VLOOKUP(CONCATENATE($FK$6," ",FO$9),'-RÅDATA_KVARTAL-'!$A$5:$DS$385,98,FALSE),"")</f>
        <v/>
      </c>
      <c r="FP72" s="37"/>
      <c r="FQ72" s="37" t="str">
        <f>IF(VLOOKUP(CONCATENATE($FK$6," ",FQ$9),'-RÅDATA_KVARTAL-'!$A$5:$DS$385,98,FALSE)&gt;0,VLOOKUP(CONCATENATE($FK$6," ",FQ$9),'-RÅDATA_KVARTAL-'!$A$5:$DS$385,98,FALSE),"")</f>
        <v/>
      </c>
      <c r="FR72" s="37"/>
      <c r="FS72" s="37" t="str">
        <f>IF(VLOOKUP(CONCATENATE($FK$6," ",FS$9),'-RÅDATA_KVARTAL-'!$A$5:$DS$385,98,FALSE)&gt;0,VLOOKUP(CONCATENATE($FK$6," ",FS$9),'-RÅDATA_KVARTAL-'!$A$5:$DS$385,98,FALSE),"")</f>
        <v/>
      </c>
      <c r="FT72" s="37"/>
      <c r="FU72" s="37" t="str">
        <f>IF(VLOOKUP(CONCATENATE($FK$6," ",FU$9),'-RÅDATA_KVARTAL-'!$A$5:$DS$385,98,FALSE)&gt;0,VLOOKUP(CONCATENATE($FK$6," ",FU$9),'-RÅDATA_KVARTAL-'!$A$5:$DS$385,98,FALSE),"")</f>
        <v/>
      </c>
      <c r="FV72" s="37"/>
      <c r="FW72" s="37" t="str">
        <f>IF(VLOOKUP(CONCATENATE($FK$6," ",FW$9),'-RÅDATA_KVARTAL-'!$A$5:$DS$385,98,FALSE)&gt;0,VLOOKUP(CONCATENATE($FK$6," ",FW$9),'-RÅDATA_KVARTAL-'!$A$5:$DS$385,98,FALSE),"")</f>
        <v/>
      </c>
      <c r="FX72" s="37"/>
      <c r="FY72" s="37" t="str">
        <f>IF(VLOOKUP(CONCATENATE($FK$6," ",FY$9),'-RÅDATA_KVARTAL-'!$A$5:$DS$385,98,FALSE)&gt;0,VLOOKUP(CONCATENATE($FK$6," ",FY$9),'-RÅDATA_KVARTAL-'!$A$5:$DS$385,98,FALSE),"")</f>
        <v/>
      </c>
      <c r="FZ72" s="37"/>
      <c r="GA72" s="37" t="str">
        <f>IF(VLOOKUP(CONCATENATE($FK$6," ",GA$9),'-RÅDATA_KVARTAL-'!$A$5:$DS$385,98,FALSE)&gt;0,VLOOKUP(CONCATENATE($FK$6," ",GA$9),'-RÅDATA_KVARTAL-'!$A$5:$DS$385,98,FALSE),"")</f>
        <v/>
      </c>
      <c r="GB72" s="37"/>
      <c r="GC72" s="37" t="str">
        <f>IF(VLOOKUP(CONCATENATE($FK$6," ",GC$9),'-RÅDATA_KVARTAL-'!$A$5:$DS$385,98,FALSE)&gt;0,VLOOKUP(CONCATENATE($FK$6," ",GC$9),'-RÅDATA_KVARTAL-'!$A$5:$DS$385,98,FALSE),"")</f>
        <v/>
      </c>
      <c r="GD72" s="37"/>
      <c r="GE72" s="37" t="str">
        <f>IF(VLOOKUP(CONCATENATE($FK$6," ",GE$9),'-RÅDATA_KVARTAL-'!$A$5:$DS$385,98,FALSE)&gt;0,VLOOKUP(CONCATENATE($FK$6," ",GE$9),'-RÅDATA_KVARTAL-'!$A$5:$DS$385,98,FALSE),"")</f>
        <v/>
      </c>
      <c r="GF72" s="37"/>
      <c r="GG72" s="37" t="str">
        <f>IF(VLOOKUP(CONCATENATE($FK$6," ",GG$9),'-RÅDATA_KVARTAL-'!$A$5:$DS$385,98,FALSE)&gt;0,VLOOKUP(CONCATENATE($FK$6," ",GG$9),'-RÅDATA_KVARTAL-'!$A$5:$DS$385,98,FALSE),"")</f>
        <v/>
      </c>
      <c r="GH72" s="37"/>
      <c r="GI72" s="37" t="str">
        <f>IF(VLOOKUP(CONCATENATE($FK$6," ",GI$9),'-RÅDATA_KVARTAL-'!$A$5:$DS$385,98,FALSE)&gt;0,VLOOKUP(CONCATENATE($FK$6," ",GI$9),'-RÅDATA_KVARTAL-'!$A$5:$DS$385,98,FALSE),"")</f>
        <v/>
      </c>
      <c r="GJ72" s="147"/>
      <c r="GK72" s="275"/>
      <c r="GL72" s="37" t="str">
        <f>IF(VLOOKUP(CONCATENATE($GL$6," ",GL$9),'-RÅDATA_KVARTAL-'!$A$5:$DS$385,98,FALSE)&gt;0,VLOOKUP(CONCATENATE($GL$6," ",GL$9),'-RÅDATA_KVARTAL-'!$A$5:$DS$385,98,FALSE),"")</f>
        <v/>
      </c>
      <c r="GM72" s="37"/>
      <c r="GN72" s="37" t="str">
        <f>IF(VLOOKUP(CONCATENATE($GL$6," ",GN$9),'-RÅDATA_KVARTAL-'!$A$5:$DS$385,98,FALSE)&gt;0,VLOOKUP(CONCATENATE($GL$6," ",GN$9),'-RÅDATA_KVARTAL-'!$A$5:$DS$385,98,FALSE),"")</f>
        <v/>
      </c>
      <c r="GO72" s="37"/>
      <c r="GP72" s="37" t="str">
        <f>IF(VLOOKUP(CONCATENATE($GL$6," ",GP$9),'-RÅDATA_KVARTAL-'!$A$5:$DS$385,98,FALSE)&gt;0,VLOOKUP(CONCATENATE($GL$6," ",GP$9),'-RÅDATA_KVARTAL-'!$A$5:$DS$385,98,FALSE),"")</f>
        <v/>
      </c>
      <c r="GQ72" s="37"/>
      <c r="GR72" s="37" t="str">
        <f>IF(VLOOKUP(CONCATENATE($GL$6," ",GR$9),'-RÅDATA_KVARTAL-'!$A$5:$DS$385,98,FALSE)&gt;0,VLOOKUP(CONCATENATE($GL$6," ",GR$9),'-RÅDATA_KVARTAL-'!$A$5:$DS$385,98,FALSE),"")</f>
        <v/>
      </c>
      <c r="GS72" s="37"/>
      <c r="GT72" s="37" t="str">
        <f>IF(VLOOKUP(CONCATENATE($GL$6," ",GT$9),'-RÅDATA_KVARTAL-'!$A$5:$DS$385,98,FALSE)&gt;0,VLOOKUP(CONCATENATE($GL$6," ",GT$9),'-RÅDATA_KVARTAL-'!$A$5:$DS$385,98,FALSE),"")</f>
        <v/>
      </c>
      <c r="GU72" s="37"/>
      <c r="GV72" s="37" t="str">
        <f>IF(VLOOKUP(CONCATENATE($GL$6," ",GV$9),'-RÅDATA_KVARTAL-'!$A$5:$DS$385,98,FALSE)&gt;0,VLOOKUP(CONCATENATE($GL$6," ",GV$9),'-RÅDATA_KVARTAL-'!$A$5:$DS$385,98,FALSE),"")</f>
        <v/>
      </c>
      <c r="GW72" s="37"/>
      <c r="GX72" s="37" t="str">
        <f>IF(VLOOKUP(CONCATENATE($GL$6," ",GX$9),'-RÅDATA_KVARTAL-'!$A$5:$DS$385,98,FALSE)&gt;0,VLOOKUP(CONCATENATE($GL$6," ",GX$9),'-RÅDATA_KVARTAL-'!$A$5:$DS$385,98,FALSE),"")</f>
        <v/>
      </c>
      <c r="GY72" s="37"/>
      <c r="GZ72" s="37" t="str">
        <f>IF(VLOOKUP(CONCATENATE($GL$6," ",GZ$9),'-RÅDATA_KVARTAL-'!$A$5:$DS$385,98,FALSE)&gt;0,VLOOKUP(CONCATENATE($GL$6," ",GZ$9),'-RÅDATA_KVARTAL-'!$A$5:$DS$385,98,FALSE),"")</f>
        <v/>
      </c>
      <c r="HA72" s="37"/>
      <c r="HB72" s="37" t="str">
        <f>IF(VLOOKUP(CONCATENATE($GL$6," ",HB$9),'-RÅDATA_KVARTAL-'!$A$5:$DS$385,98,FALSE)&gt;0,VLOOKUP(CONCATENATE($GL$6," ",HB$9),'-RÅDATA_KVARTAL-'!$A$5:$DS$385,98,FALSE),"")</f>
        <v/>
      </c>
      <c r="HC72" s="37"/>
      <c r="HD72" s="37" t="str">
        <f>IF(VLOOKUP(CONCATENATE($GL$6," ",HD$9),'-RÅDATA_KVARTAL-'!$A$5:$DS$385,98,FALSE)&gt;0,VLOOKUP(CONCATENATE($GL$6," ",HD$9),'-RÅDATA_KVARTAL-'!$A$5:$DS$385,98,FALSE),"")</f>
        <v/>
      </c>
      <c r="HE72" s="37"/>
      <c r="HF72" s="37" t="str">
        <f>IF(VLOOKUP(CONCATENATE($GL$6," ",HF$9),'-RÅDATA_KVARTAL-'!$A$5:$DS$385,98,FALSE)&gt;0,VLOOKUP(CONCATENATE($GL$6," ",HF$9),'-RÅDATA_KVARTAL-'!$A$5:$DS$385,98,FALSE),"")</f>
        <v/>
      </c>
      <c r="HG72" s="37"/>
      <c r="HH72" s="37" t="str">
        <f>IF(VLOOKUP(CONCATENATE($GL$6," ",HH$9),'-RÅDATA_KVARTAL-'!$A$5:$DS$385,98,FALSE)&gt;0,VLOOKUP(CONCATENATE($GL$6," ",HH$9),'-RÅDATA_KVARTAL-'!$A$5:$DS$385,98,FALSE),"")</f>
        <v/>
      </c>
      <c r="HI72" s="37"/>
      <c r="HJ72" s="37" t="str">
        <f>IF(VLOOKUP(CONCATENATE($GL$6," ",HJ$9),'-RÅDATA_KVARTAL-'!$A$5:$DS$385,98,FALSE)&gt;0,VLOOKUP(CONCATENATE($GL$6," ",HJ$9),'-RÅDATA_KVARTAL-'!$A$5:$DS$385,98,FALSE),"")</f>
        <v/>
      </c>
      <c r="HK72" s="147"/>
      <c r="HL72" s="148"/>
      <c r="HM72" s="103" t="s">
        <v>475</v>
      </c>
      <c r="HN72" s="15"/>
    </row>
    <row r="73" spans="2:223" s="15" customFormat="1" ht="10.5" customHeight="1" x14ac:dyDescent="0.2">
      <c r="B73" s="248">
        <v>17</v>
      </c>
      <c r="C73" s="195"/>
      <c r="D73" s="92" t="s">
        <v>76</v>
      </c>
      <c r="E73" s="156">
        <f>IF(VLOOKUP(CONCATENATE($E$6," ",E$9),'-RÅDATA_KVARTAL-'!$A$5:$DS$385,102,FALSE)&gt;0,VLOOKUP(CONCATENATE($E$6," ",E$9),'-RÅDATA_KVARTAL-'!$A$5:$DS$385,102,FALSE),"")</f>
        <v>97.188768057133572</v>
      </c>
      <c r="F73" s="156"/>
      <c r="G73" s="156">
        <f>IF(VLOOKUP(CONCATENATE($E$6," ",G$9),'-RÅDATA_KVARTAL-'!$A$5:$DS$385,102,FALSE)&gt;0,VLOOKUP(CONCATENATE($E$6," ",G$9),'-RÅDATA_KVARTAL-'!$A$5:$DS$385,102,FALSE),"")</f>
        <v>97.763681324588759</v>
      </c>
      <c r="H73" s="156"/>
      <c r="I73" s="156">
        <f>IF(VLOOKUP(CONCATENATE($E$6," ",I$9),'-RÅDATA_KVARTAL-'!$A$5:$DS$385,102,FALSE)&gt;0,VLOOKUP(CONCATENATE($E$6," ",I$9),'-RÅDATA_KVARTAL-'!$A$5:$DS$385,102,FALSE),"")</f>
        <v>97.633415365944103</v>
      </c>
      <c r="J73" s="156"/>
      <c r="K73" s="156">
        <f>IF(VLOOKUP(CONCATENATE($E$6," ",K$9),'-RÅDATA_KVARTAL-'!$A$5:$DS$385,102,FALSE)&gt;0,VLOOKUP(CONCATENATE($E$6," ",K$9),'-RÅDATA_KVARTAL-'!$A$5:$DS$385,102,FALSE),"")</f>
        <v>97.824177309277644</v>
      </c>
      <c r="L73" s="156"/>
      <c r="M73" s="156">
        <f>IF(VLOOKUP(CONCATENATE($E$6," ",M$9),'-RÅDATA_KVARTAL-'!$A$5:$DS$385,102,FALSE)&gt;0,VLOOKUP(CONCATENATE($E$6," ",M$9),'-RÅDATA_KVARTAL-'!$A$5:$DS$385,102,FALSE),"")</f>
        <v>97.466542379652438</v>
      </c>
      <c r="N73" s="156"/>
      <c r="O73" s="156">
        <f>IF(VLOOKUP(CONCATENATE($E$6," ",O$9),'-RÅDATA_KVARTAL-'!$A$5:$DS$385,102,FALSE)&gt;0,VLOOKUP(CONCATENATE($E$6," ",O$9),'-RÅDATA_KVARTAL-'!$A$5:$DS$385,102,FALSE),"")</f>
        <v>98.059848733969091</v>
      </c>
      <c r="P73" s="156"/>
      <c r="Q73" s="156">
        <f>IF(VLOOKUP(CONCATENATE($E$6," ",Q$9),'-RÅDATA_KVARTAL-'!$A$5:$DS$385,102,FALSE)&gt;0,VLOOKUP(CONCATENATE($E$6," ",Q$9),'-RÅDATA_KVARTAL-'!$A$5:$DS$385,102,FALSE),"")</f>
        <v>97.209629513834599</v>
      </c>
      <c r="R73" s="156"/>
      <c r="S73" s="156">
        <f>IF(VLOOKUP(CONCATENATE($E$6," ",S$9),'-RÅDATA_KVARTAL-'!$A$5:$DS$385,102,FALSE)&gt;0,VLOOKUP(CONCATENATE($E$6," ",S$9),'-RÅDATA_KVARTAL-'!$A$5:$DS$385,102,FALSE),"")</f>
        <v>98.566505858028947</v>
      </c>
      <c r="T73" s="156"/>
      <c r="U73" s="156">
        <f>IF(VLOOKUP(CONCATENATE($E$6," ",U$9),'-RÅDATA_KVARTAL-'!$A$5:$DS$385,102,FALSE)&gt;0,VLOOKUP(CONCATENATE($E$6," ",U$9),'-RÅDATA_KVARTAL-'!$A$5:$DS$385,102,FALSE),"")</f>
        <v>98.560655624806301</v>
      </c>
      <c r="V73" s="156"/>
      <c r="W73" s="156">
        <f>IF(VLOOKUP(CONCATENATE($E$6," ",W$9),'-RÅDATA_KVARTAL-'!$A$5:$DS$385,102,FALSE)&gt;0,VLOOKUP(CONCATENATE($E$6," ",W$9),'-RÅDATA_KVARTAL-'!$A$5:$DS$385,102,FALSE),"")</f>
        <v>97.612562089408755</v>
      </c>
      <c r="X73" s="156"/>
      <c r="Y73" s="156">
        <f>IF(VLOOKUP(CONCATENATE($E$6," ",Y$9),'-RÅDATA_KVARTAL-'!$A$5:$DS$385,102,FALSE)&gt;0,VLOOKUP(CONCATENATE($E$6," ",Y$9),'-RÅDATA_KVARTAL-'!$A$5:$DS$385,102,FALSE),"")</f>
        <v>98.205085031150034</v>
      </c>
      <c r="Z73" s="156"/>
      <c r="AA73" s="156">
        <f>IF(VLOOKUP(CONCATENATE($E$6," ",AA$9),'-RÅDATA_KVARTAL-'!$A$5:$DS$385,102,FALSE)&gt;0,VLOOKUP(CONCATENATE($E$6," ",AA$9),'-RÅDATA_KVARTAL-'!$A$5:$DS$385,102,FALSE),"")</f>
        <v>96.840780793035435</v>
      </c>
      <c r="AB73" s="156"/>
      <c r="AC73" s="156">
        <f>IF(VLOOKUP(CONCATENATE($E$6," ",AC$9),'-RÅDATA_KVARTAL-'!$A$5:$DS$385,102,FALSE)&gt;0,VLOOKUP(CONCATENATE($E$6," ",AC$9),'-RÅDATA_KVARTAL-'!$A$5:$DS$385,102,FALSE),"")</f>
        <v>97.743400957830829</v>
      </c>
      <c r="AD73" s="118"/>
      <c r="AE73" s="106"/>
      <c r="AF73" s="156">
        <f>IF(VLOOKUP(CONCATENATE($AF$6," ",AF$9),'-RÅDATA_KVARTAL-'!$A$5:$DS$385,102,FALSE)&gt;0,VLOOKUP(CONCATENATE($AF$6," ",AF$9),'-RÅDATA_KVARTAL-'!$A$5:$DS$385,102,FALSE),"")</f>
        <v>97.78398342491667</v>
      </c>
      <c r="AG73" s="156"/>
      <c r="AH73" s="156">
        <f>IF(VLOOKUP(CONCATENATE($AF$6," ",AH$9),'-RÅDATA_KVARTAL-'!$A$5:$DS$385,102,FALSE)&gt;0,VLOOKUP(CONCATENATE($AF$6," ",AH$9),'-RÅDATA_KVARTAL-'!$A$5:$DS$385,102,FALSE),"")</f>
        <v>97.986049710187643</v>
      </c>
      <c r="AI73" s="156"/>
      <c r="AJ73" s="156">
        <f>IF(VLOOKUP(CONCATENATE($AF$6," ",AJ$9),'-RÅDATA_KVARTAL-'!$A$5:$DS$385,102,FALSE)&gt;0,VLOOKUP(CONCATENATE($AF$6," ",AJ$9),'-RÅDATA_KVARTAL-'!$A$5:$DS$385,102,FALSE),"")</f>
        <v>99.042035598803295</v>
      </c>
      <c r="AK73" s="156"/>
      <c r="AL73" s="156">
        <f>IF(VLOOKUP(CONCATENATE($AF$6," ",AL$9),'-RÅDATA_KVARTAL-'!$A$5:$DS$385,102,FALSE)&gt;0,VLOOKUP(CONCATENATE($AF$6," ",AL$9),'-RÅDATA_KVARTAL-'!$A$5:$DS$385,102,FALSE),"")</f>
        <v>98.728786626835316</v>
      </c>
      <c r="AM73" s="156"/>
      <c r="AN73" s="156">
        <f>IF(VLOOKUP(CONCATENATE($AF$6," ",AN$9),'-RÅDATA_KVARTAL-'!$A$5:$DS$385,102,FALSE)&gt;0,VLOOKUP(CONCATENATE($AF$6," ",AN$9),'-RÅDATA_KVARTAL-'!$A$5:$DS$385,102,FALSE),"")</f>
        <v>98.550361626851185</v>
      </c>
      <c r="AO73" s="156"/>
      <c r="AP73" s="156">
        <f>IF(VLOOKUP(CONCATENATE($AF$6," ",AP$9),'-RÅDATA_KVARTAL-'!$A$5:$DS$385,102,FALSE)&gt;0,VLOOKUP(CONCATENATE($AF$6," ",AP$9),'-RÅDATA_KVARTAL-'!$A$5:$DS$385,102,FALSE),"")</f>
        <v>92.647506854879651</v>
      </c>
      <c r="AQ73" s="156"/>
      <c r="AR73" s="156">
        <f>IF(VLOOKUP(CONCATENATE($AF$6," ",AR$9),'-RÅDATA_KVARTAL-'!$A$5:$DS$385,102,FALSE)&gt;0,VLOOKUP(CONCATENATE($AF$6," ",AR$9),'-RÅDATA_KVARTAL-'!$A$5:$DS$385,102,FALSE),"")</f>
        <v>96.727017050448239</v>
      </c>
      <c r="AS73" s="156"/>
      <c r="AT73" s="156">
        <f>IF(VLOOKUP(CONCATENATE($AF$6," ",AT$9),'-RÅDATA_KVARTAL-'!$A$5:$DS$385,102,FALSE)&gt;0,VLOOKUP(CONCATENATE($AF$6," ",AT$9),'-RÅDATA_KVARTAL-'!$A$5:$DS$385,102,FALSE),"")</f>
        <v>97.052366500936273</v>
      </c>
      <c r="AU73" s="156"/>
      <c r="AV73" s="156">
        <f>IF(VLOOKUP(CONCATENATE($AF$6," ",AV$9),'-RÅDATA_KVARTAL-'!$A$5:$DS$385,102,FALSE)&gt;0,VLOOKUP(CONCATENATE($AF$6," ",AV$9),'-RÅDATA_KVARTAL-'!$A$5:$DS$385,102,FALSE),"")</f>
        <v>98.218121312963248</v>
      </c>
      <c r="AW73" s="156"/>
      <c r="AX73" s="156">
        <f>IF(VLOOKUP(CONCATENATE($AF$6," ",AX$9),'-RÅDATA_KVARTAL-'!$A$5:$DS$385,102,FALSE)&gt;0,VLOOKUP(CONCATENATE($AF$6," ",AX$9),'-RÅDATA_KVARTAL-'!$A$5:$DS$385,102,FALSE),"")</f>
        <v>98.594553529686763</v>
      </c>
      <c r="AY73" s="156"/>
      <c r="AZ73" s="156">
        <f>IF(VLOOKUP(CONCATENATE($AF$6," ",AZ$9),'-RÅDATA_KVARTAL-'!$A$5:$DS$385,102,FALSE)&gt;0,VLOOKUP(CONCATENATE($AF$6," ",AZ$9),'-RÅDATA_KVARTAL-'!$A$5:$DS$385,102,FALSE),"")</f>
        <v>98.813325818773876</v>
      </c>
      <c r="BA73" s="156"/>
      <c r="BB73" s="156">
        <f>IF(VLOOKUP(CONCATENATE($AF$6," ",BB$9),'-RÅDATA_KVARTAL-'!$A$5:$DS$385,102,FALSE)&gt;0,VLOOKUP(CONCATENATE($AF$6," ",BB$9),'-RÅDATA_KVARTAL-'!$A$5:$DS$385,102,FALSE),"")</f>
        <v>98.862779592862523</v>
      </c>
      <c r="BC73" s="156"/>
      <c r="BD73" s="156">
        <f>IF(VLOOKUP(CONCATENATE($AF$6," ",BD$9),'-RÅDATA_KVARTAL-'!$A$5:$DS$385,102,FALSE)&gt;0,VLOOKUP(CONCATENATE($AF$6," ",BD$9),'-RÅDATA_KVARTAL-'!$A$5:$DS$385,102,FALSE),"")</f>
        <v>97.801995556665659</v>
      </c>
      <c r="BE73" s="118"/>
      <c r="BF73" s="106"/>
      <c r="BG73" s="156">
        <f>IF(VLOOKUP(CONCATENATE($BG$6," ",BG$9),'-RÅDATA_KVARTAL-'!$A$5:$DS$385,102,FALSE)&gt;0,VLOOKUP(CONCATENATE($BG$6," ",BG$9),'-RÅDATA_KVARTAL-'!$A$5:$DS$385,102,FALSE),"")</f>
        <v>97.492741350108886</v>
      </c>
      <c r="BH73" s="156"/>
      <c r="BI73" s="156">
        <f>IF(VLOOKUP(CONCATENATE($BG$6," ",BI$9),'-RÅDATA_KVARTAL-'!$A$5:$DS$385,102,FALSE)&gt;0,VLOOKUP(CONCATENATE($BG$6," ",BI$9),'-RÅDATA_KVARTAL-'!$A$5:$DS$385,102,FALSE),"")</f>
        <v>97.61904761904762</v>
      </c>
      <c r="BJ73" s="156"/>
      <c r="BK73" s="156">
        <f>IF(VLOOKUP(CONCATENATE($BG$6," ",BK$9),'-RÅDATA_KVARTAL-'!$A$5:$DS$385,102,FALSE)&gt;0,VLOOKUP(CONCATENATE($BG$6," ",BK$9),'-RÅDATA_KVARTAL-'!$A$5:$DS$385,102,FALSE),"")</f>
        <v>98.933704218822442</v>
      </c>
      <c r="BL73" s="156"/>
      <c r="BM73" s="156">
        <f>IF(VLOOKUP(CONCATENATE($BG$6," ",BM$9),'-RÅDATA_KVARTAL-'!$A$5:$DS$385,102,FALSE)&gt;0,VLOOKUP(CONCATENATE($BG$6," ",BM$9),'-RÅDATA_KVARTAL-'!$A$5:$DS$385,102,FALSE),"")</f>
        <v>97.583176396735709</v>
      </c>
      <c r="BN73" s="156"/>
      <c r="BO73" s="156">
        <f>IF(VLOOKUP(CONCATENATE($BG$6," ",BO$9),'-RÅDATA_KVARTAL-'!$A$5:$DS$385,102,FALSE)&gt;0,VLOOKUP(CONCATENATE($BG$6," ",BO$9),'-RÅDATA_KVARTAL-'!$A$5:$DS$385,102,FALSE),"")</f>
        <v>98.829186050142056</v>
      </c>
      <c r="BP73" s="156"/>
      <c r="BQ73" s="156">
        <f>IF(VLOOKUP(CONCATENATE($BG$6," ",BQ$9),'-RÅDATA_KVARTAL-'!$A$5:$DS$385,102,FALSE)&gt;0,VLOOKUP(CONCATENATE($BG$6," ",BQ$9),'-RÅDATA_KVARTAL-'!$A$5:$DS$385,102,FALSE),"")</f>
        <v>98.031069364161851</v>
      </c>
      <c r="BR73" s="156"/>
      <c r="BS73" s="156">
        <f>IF(VLOOKUP(CONCATENATE($BG$6," ",BS$9),'-RÅDATA_KVARTAL-'!$A$5:$DS$385,102,FALSE)&gt;0,VLOOKUP(CONCATENATE($BG$6," ",BS$9),'-RÅDATA_KVARTAL-'!$A$5:$DS$385,102,FALSE),"")</f>
        <v>97.949652202716138</v>
      </c>
      <c r="BT73" s="156"/>
      <c r="BU73" s="156">
        <f>IF(VLOOKUP(CONCATENATE($BG$6," ",BU$9),'-RÅDATA_KVARTAL-'!$A$5:$DS$385,102,FALSE)&gt;0,VLOOKUP(CONCATENATE($BG$6," ",BU$9),'-RÅDATA_KVARTAL-'!$A$5:$DS$385,102,FALSE),"")</f>
        <v>98.170712509051981</v>
      </c>
      <c r="BV73" s="156"/>
      <c r="BW73" s="156">
        <f>IF(VLOOKUP(CONCATENATE($BG$6," ",BW$9),'-RÅDATA_KVARTAL-'!$A$5:$DS$385,102,FALSE)&gt;0,VLOOKUP(CONCATENATE($BG$6," ",BW$9),'-RÅDATA_KVARTAL-'!$A$5:$DS$385,102,FALSE),"")</f>
        <v>98.550979701982868</v>
      </c>
      <c r="BX73" s="156"/>
      <c r="BY73" s="156">
        <f>IF(VLOOKUP(CONCATENATE($BG$6," ",BY$9),'-RÅDATA_KVARTAL-'!$A$5:$DS$385,102,FALSE)&gt;0,VLOOKUP(CONCATENATE($BG$6," ",BY$9),'-RÅDATA_KVARTAL-'!$A$5:$DS$385,102,FALSE),"")</f>
        <v>97.846740243486181</v>
      </c>
      <c r="BZ73" s="156"/>
      <c r="CA73" s="156">
        <f>IF(VLOOKUP(CONCATENATE($BG$6," ",CA$9),'-RÅDATA_KVARTAL-'!$A$5:$DS$385,102,FALSE)&gt;0,VLOOKUP(CONCATENATE($BG$6," ",CA$9),'-RÅDATA_KVARTAL-'!$A$5:$DS$385,102,FALSE),"")</f>
        <v>98.001414927484959</v>
      </c>
      <c r="CB73" s="156"/>
      <c r="CC73" s="156">
        <f>IF(VLOOKUP(CONCATENATE($BG$6," ",CC$9),'-RÅDATA_KVARTAL-'!$A$5:$DS$385,102,FALSE)&gt;0,VLOOKUP(CONCATENATE($BG$6," ",CC$9),'-RÅDATA_KVARTAL-'!$A$5:$DS$385,102,FALSE),"")</f>
        <v>96.148104785599301</v>
      </c>
      <c r="CD73" s="156"/>
      <c r="CE73" s="156">
        <f>IF(VLOOKUP(CONCATENATE($BG$6," ",CE$9),'-RÅDATA_KVARTAL-'!$A$5:$DS$385,102,FALSE)&gt;0,VLOOKUP(CONCATENATE($BG$6," ",CE$9),'-RÅDATA_KVARTAL-'!$A$5:$DS$385,102,FALSE),"")</f>
        <v>97.929018789144052</v>
      </c>
      <c r="CF73" s="106"/>
      <c r="CG73" s="106"/>
      <c r="CH73" s="156">
        <f>IF(VLOOKUP(CONCATENATE($CH$6," ",CH$9),'-RÅDATA_KVARTAL-'!$A$5:$DS$385,102,FALSE)&gt;0,VLOOKUP(CONCATENATE($CH$6," ",CH$9),'-RÅDATA_KVARTAL-'!$A$5:$DS$385,102,FALSE),"")</f>
        <v>95.551376605059787</v>
      </c>
      <c r="CI73" s="156"/>
      <c r="CJ73" s="156">
        <f>IF(VLOOKUP(CONCATENATE($CH$6," ",CJ$9),'-RÅDATA_KVARTAL-'!$A$5:$DS$385,102,FALSE)&gt;0,VLOOKUP(CONCATENATE($CH$6," ",CJ$9),'-RÅDATA_KVARTAL-'!$A$5:$DS$385,102,FALSE),"")</f>
        <v>98.081541882876195</v>
      </c>
      <c r="CK73" s="156"/>
      <c r="CL73" s="156">
        <f>IF(VLOOKUP(CONCATENATE($CH$6," ",CL$9),'-RÅDATA_KVARTAL-'!$A$5:$DS$385,102,FALSE)&gt;0,VLOOKUP(CONCATENATE($CH$6," ",CL$9),'-RÅDATA_KVARTAL-'!$A$5:$DS$385,102,FALSE),"")</f>
        <v>98.535779398359153</v>
      </c>
      <c r="CM73" s="156"/>
      <c r="CN73" s="156">
        <f>IF(VLOOKUP(CONCATENATE($CH$6," ",CN$9),'-RÅDATA_KVARTAL-'!$A$5:$DS$385,102,FALSE)&gt;0,VLOOKUP(CONCATENATE($CH$6," ",CN$9),'-RÅDATA_KVARTAL-'!$A$5:$DS$385,102,FALSE),"")</f>
        <v>98.858056080197585</v>
      </c>
      <c r="CO73" s="156"/>
      <c r="CP73" s="156">
        <f>IF(VLOOKUP(CONCATENATE($CH$6," ",CP$9),'-RÅDATA_KVARTAL-'!$A$5:$DS$385,102,FALSE)&gt;0,VLOOKUP(CONCATENATE($CH$6," ",CP$9),'-RÅDATA_KVARTAL-'!$A$5:$DS$385,102,FALSE),"")</f>
        <v>98.477829252150897</v>
      </c>
      <c r="CQ73" s="156"/>
      <c r="CR73" s="156">
        <f>IF(VLOOKUP(CONCATENATE($CH$6," ",CR$9),'-RÅDATA_KVARTAL-'!$A$5:$DS$385,102,FALSE)&gt;0,VLOOKUP(CONCATENATE($CH$6," ",CR$9),'-RÅDATA_KVARTAL-'!$A$5:$DS$385,102,FALSE),"")</f>
        <v>97.940600030152268</v>
      </c>
      <c r="CS73" s="156"/>
      <c r="CT73" s="156">
        <f>IF(VLOOKUP(CONCATENATE($CH$6," ",CT$9),'-RÅDATA_KVARTAL-'!$A$5:$DS$385,102,FALSE)&gt;0,VLOOKUP(CONCATENATE($CH$6," ",CT$9),'-RÅDATA_KVARTAL-'!$A$5:$DS$385,102,FALSE),"")</f>
        <v>98.128298954049427</v>
      </c>
      <c r="CU73" s="156"/>
      <c r="CV73" s="156">
        <f>IF(VLOOKUP(CONCATENATE($CH$6," ",CV$9),'-RÅDATA_KVARTAL-'!$A$5:$DS$385,102,FALSE)&gt;0,VLOOKUP(CONCATENATE($CH$6," ",CV$9),'-RÅDATA_KVARTAL-'!$A$5:$DS$385,102,FALSE),"")</f>
        <v>97.67285484578278</v>
      </c>
      <c r="CW73" s="156"/>
      <c r="CX73" s="156">
        <f>IF(VLOOKUP(CONCATENATE($CH$6," ",CX$9),'-RÅDATA_KVARTAL-'!$A$5:$DS$385,102,FALSE)&gt;0,VLOOKUP(CONCATENATE($CH$6," ",CX$9),'-RÅDATA_KVARTAL-'!$A$5:$DS$385,102,FALSE),"")</f>
        <v>96.98762622671029</v>
      </c>
      <c r="CY73" s="156"/>
      <c r="CZ73" s="156">
        <f>IF(VLOOKUP(CONCATENATE($CH$6," ",CZ$9),'-RÅDATA_KVARTAL-'!$A$5:$DS$385,102,FALSE)&gt;0,VLOOKUP(CONCATENATE($CH$6," ",CZ$9),'-RÅDATA_KVARTAL-'!$A$5:$DS$385,102,FALSE),"")</f>
        <v>97.016463851109521</v>
      </c>
      <c r="DA73" s="156"/>
      <c r="DB73" s="156">
        <f>IF(VLOOKUP(CONCATENATE($CH$6," ",DB$9),'-RÅDATA_KVARTAL-'!$A$5:$DS$385,102,FALSE)&gt;0,VLOOKUP(CONCATENATE($CH$6," ",DB$9),'-RÅDATA_KVARTAL-'!$A$5:$DS$385,102,FALSE),"")</f>
        <v>95.439377085650719</v>
      </c>
      <c r="DC73" s="156"/>
      <c r="DD73" s="156">
        <f>IF(VLOOKUP(CONCATENATE($CH$6," ",DD$9),'-RÅDATA_KVARTAL-'!$A$5:$DS$385,102,FALSE)&gt;0,VLOOKUP(CONCATENATE($CH$6," ",DD$9),'-RÅDATA_KVARTAL-'!$A$5:$DS$385,102,FALSE),"")</f>
        <v>97.658522396742285</v>
      </c>
      <c r="DE73" s="156"/>
      <c r="DF73" s="156">
        <f>IF(VLOOKUP(CONCATENATE($CH$6," ",DF$9),'-RÅDATA_KVARTAL-'!$A$5:$DS$385,102,FALSE)&gt;0,VLOOKUP(CONCATENATE($CH$6," ",DF$9),'-RÅDATA_KVARTAL-'!$A$5:$DS$385,102,FALSE),"")</f>
        <v>97.525574525009588</v>
      </c>
      <c r="DG73" s="106"/>
      <c r="DH73" s="106"/>
      <c r="DI73" s="156">
        <f>IF(VLOOKUP(CONCATENATE($DI$6," ",DI$9),'-RÅDATA_KVARTAL-'!$A$5:$DS$385,102,FALSE)&gt;0,VLOOKUP(CONCATENATE($DI$6," ",DI$9),'-RÅDATA_KVARTAL-'!$A$5:$DS$385,102,FALSE),"")</f>
        <v>96.767497855146274</v>
      </c>
      <c r="DJ73" s="156"/>
      <c r="DK73" s="156">
        <f>IF(VLOOKUP(CONCATENATE($DI$6," ",DK$9),'-RÅDATA_KVARTAL-'!$A$5:$DS$385,102,FALSE)&gt;0,VLOOKUP(CONCATENATE($DI$6," ",DK$9),'-RÅDATA_KVARTAL-'!$A$5:$DS$385,102,FALSE),"")</f>
        <v>97.714336272746039</v>
      </c>
      <c r="DL73" s="156"/>
      <c r="DM73" s="156">
        <f>IF(VLOOKUP(CONCATENATE($DI$6," ",DM$9),'-RÅDATA_KVARTAL-'!$A$5:$DS$385,102,FALSE)&gt;0,VLOOKUP(CONCATENATE($DI$6," ",DM$9),'-RÅDATA_KVARTAL-'!$A$5:$DS$385,102,FALSE),"")</f>
        <v>97.808990241721247</v>
      </c>
      <c r="DN73" s="156"/>
      <c r="DO73" s="156">
        <f>IF(VLOOKUP(CONCATENATE($DI$6," ",DO$9),'-RÅDATA_KVARTAL-'!$A$5:$DS$385,102,FALSE)&gt;0,VLOOKUP(CONCATENATE($DI$6," ",DO$9),'-RÅDATA_KVARTAL-'!$A$5:$DS$385,102,FALSE),"")</f>
        <v>97.185935602357887</v>
      </c>
      <c r="DP73" s="156"/>
      <c r="DQ73" s="156">
        <f>IF(VLOOKUP(CONCATENATE($DI$6," ",DQ$9),'-RÅDATA_KVARTAL-'!$A$5:$DS$385,102,FALSE)&gt;0,VLOOKUP(CONCATENATE($DI$6," ",DQ$9),'-RÅDATA_KVARTAL-'!$A$5:$DS$385,102,FALSE),"")</f>
        <v>96.015610075594253</v>
      </c>
      <c r="DR73" s="156"/>
      <c r="DS73" s="156">
        <f>IF(VLOOKUP(CONCATENATE($DI$6," ",DS$9),'-RÅDATA_KVARTAL-'!$A$5:$DS$385,102,FALSE)&gt;0,VLOOKUP(CONCATENATE($DI$6," ",DS$9),'-RÅDATA_KVARTAL-'!$A$5:$DS$385,102,FALSE),"")</f>
        <v>97.778235536460471</v>
      </c>
      <c r="DT73" s="156"/>
      <c r="DU73" s="156" t="str">
        <f>IF(VLOOKUP(CONCATENATE($DI$6," ",DU$9),'-RÅDATA_KVARTAL-'!$A$5:$DS$385,102,FALSE)&gt;0,VLOOKUP(CONCATENATE($DI$6," ",DU$9),'-RÅDATA_KVARTAL-'!$A$5:$DS$385,102,FALSE),"")</f>
        <v/>
      </c>
      <c r="DV73" s="156"/>
      <c r="DW73" s="156" t="str">
        <f>IF(VLOOKUP(CONCATENATE($DI$6," ",DW$9),'-RÅDATA_KVARTAL-'!$A$5:$DS$385,102,FALSE)&gt;0,VLOOKUP(CONCATENATE($DI$6," ",DW$9),'-RÅDATA_KVARTAL-'!$A$5:$DS$385,102,FALSE),"")</f>
        <v/>
      </c>
      <c r="DX73" s="156"/>
      <c r="DY73" s="156" t="str">
        <f>IF(VLOOKUP(CONCATENATE($DI$6," ",DY$9),'-RÅDATA_KVARTAL-'!$A$5:$DS$385,102,FALSE)&gt;0,VLOOKUP(CONCATENATE($DI$6," ",DY$9),'-RÅDATA_KVARTAL-'!$A$5:$DS$385,102,FALSE),"")</f>
        <v/>
      </c>
      <c r="DZ73" s="156"/>
      <c r="EA73" s="156" t="str">
        <f>IF(VLOOKUP(CONCATENATE($DI$6," ",EA$9),'-RÅDATA_KVARTAL-'!$A$5:$DS$385,102,FALSE)&gt;0,VLOOKUP(CONCATENATE($DI$6," ",EA$9),'-RÅDATA_KVARTAL-'!$A$5:$DS$385,102,FALSE),"")</f>
        <v/>
      </c>
      <c r="EB73" s="156"/>
      <c r="EC73" s="156" t="str">
        <f>IF(VLOOKUP(CONCATENATE($DI$6," ",EC$9),'-RÅDATA_KVARTAL-'!$A$5:$DS$385,102,FALSE)&gt;0,VLOOKUP(CONCATENATE($DI$6," ",EC$9),'-RÅDATA_KVARTAL-'!$A$5:$DS$385,102,FALSE),"")</f>
        <v/>
      </c>
      <c r="ED73" s="156"/>
      <c r="EE73" s="156" t="str">
        <f>IF(VLOOKUP(CONCATENATE($DI$6," ",EE$9),'-RÅDATA_KVARTAL-'!$A$5:$DS$385,102,FALSE)&gt;0,VLOOKUP(CONCATENATE($DI$6," ",EE$9),'-RÅDATA_KVARTAL-'!$A$5:$DS$385,102,FALSE),"")</f>
        <v/>
      </c>
      <c r="EF73" s="156"/>
      <c r="EG73" s="156">
        <f>IF(VLOOKUP(CONCATENATE($DI$6," ",EG$9),'-RÅDATA_KVARTAL-'!$A$5:$DS$385,102,FALSE)&gt;0,VLOOKUP(CONCATENATE($DI$6," ",EG$9),'-RÅDATA_KVARTAL-'!$A$5:$DS$385,102,FALSE),"")</f>
        <v>97.203485170139757</v>
      </c>
      <c r="EH73" s="106"/>
      <c r="EI73" s="106"/>
      <c r="EJ73" s="156" t="str">
        <f>IF(VLOOKUP(CONCATENATE($EJ$6," ",EJ$9),'-RÅDATA_KVARTAL-'!$A$5:$DS$385,102,FALSE)&gt;0,VLOOKUP(CONCATENATE($EJ$6," ",EJ$9),'-RÅDATA_KVARTAL-'!$A$5:$DS$385,102,FALSE),"")</f>
        <v/>
      </c>
      <c r="EK73" s="156"/>
      <c r="EL73" s="156" t="str">
        <f>IF(VLOOKUP(CONCATENATE($EJ$6," ",EL$9),'-RÅDATA_KVARTAL-'!$A$5:$DS$385,102,FALSE)&gt;0,VLOOKUP(CONCATENATE($EJ$6," ",EL$9),'-RÅDATA_KVARTAL-'!$A$5:$DS$385,102,FALSE),"")</f>
        <v/>
      </c>
      <c r="EM73" s="156"/>
      <c r="EN73" s="156" t="str">
        <f>IF(VLOOKUP(CONCATENATE($EJ$6," ",EN$9),'-RÅDATA_KVARTAL-'!$A$5:$DS$385,102,FALSE)&gt;0,VLOOKUP(CONCATENATE($EJ$6," ",EN$9),'-RÅDATA_KVARTAL-'!$A$5:$DS$385,102,FALSE),"")</f>
        <v/>
      </c>
      <c r="EO73" s="156"/>
      <c r="EP73" s="156" t="str">
        <f>IF(VLOOKUP(CONCATENATE($EJ$6," ",EP$9),'-RÅDATA_KVARTAL-'!$A$5:$DS$385,102,FALSE)&gt;0,VLOOKUP(CONCATENATE($EJ$6," ",EP$9),'-RÅDATA_KVARTAL-'!$A$5:$DS$385,102,FALSE),"")</f>
        <v/>
      </c>
      <c r="EQ73" s="156"/>
      <c r="ER73" s="156" t="str">
        <f>IF(VLOOKUP(CONCATENATE($EJ$6," ",ER$9),'-RÅDATA_KVARTAL-'!$A$5:$DS$385,102,FALSE)&gt;0,VLOOKUP(CONCATENATE($EJ$6," ",ER$9),'-RÅDATA_KVARTAL-'!$A$5:$DS$385,102,FALSE),"")</f>
        <v/>
      </c>
      <c r="ES73" s="156"/>
      <c r="ET73" s="156" t="str">
        <f>IF(VLOOKUP(CONCATENATE($EJ$6," ",ET$9),'-RÅDATA_KVARTAL-'!$A$5:$DS$385,102,FALSE)&gt;0,VLOOKUP(CONCATENATE($EJ$6," ",ET$9),'-RÅDATA_KVARTAL-'!$A$5:$DS$385,102,FALSE),"")</f>
        <v/>
      </c>
      <c r="EU73" s="156"/>
      <c r="EV73" s="156" t="str">
        <f>IF(VLOOKUP(CONCATENATE($EJ$6," ",EV$9),'-RÅDATA_KVARTAL-'!$A$5:$DS$385,102,FALSE)&gt;0,VLOOKUP(CONCATENATE($EJ$6," ",EV$9),'-RÅDATA_KVARTAL-'!$A$5:$DS$385,102,FALSE),"")</f>
        <v/>
      </c>
      <c r="EW73" s="156"/>
      <c r="EX73" s="156" t="str">
        <f>IF(VLOOKUP(CONCATENATE($EJ$6," ",EX$9),'-RÅDATA_KVARTAL-'!$A$5:$DS$385,102,FALSE)&gt;0,VLOOKUP(CONCATENATE($EJ$6," ",EX$9),'-RÅDATA_KVARTAL-'!$A$5:$DS$385,102,FALSE),"")</f>
        <v/>
      </c>
      <c r="EY73" s="156"/>
      <c r="EZ73" s="156" t="str">
        <f>IF(VLOOKUP(CONCATENATE($EJ$6," ",EZ$9),'-RÅDATA_KVARTAL-'!$A$5:$DS$385,102,FALSE)&gt;0,VLOOKUP(CONCATENATE($EJ$6," ",EZ$9),'-RÅDATA_KVARTAL-'!$A$5:$DS$385,102,FALSE),"")</f>
        <v/>
      </c>
      <c r="FA73" s="156"/>
      <c r="FB73" s="156" t="str">
        <f>IF(VLOOKUP(CONCATENATE($EJ$6," ",FB$9),'-RÅDATA_KVARTAL-'!$A$5:$DS$385,102,FALSE)&gt;0,VLOOKUP(CONCATENATE($EJ$6," ",FB$9),'-RÅDATA_KVARTAL-'!$A$5:$DS$385,102,FALSE),"")</f>
        <v/>
      </c>
      <c r="FC73" s="156"/>
      <c r="FD73" s="156" t="str">
        <f>IF(VLOOKUP(CONCATENATE($EJ$6," ",FD$9),'-RÅDATA_KVARTAL-'!$A$5:$DS$385,102,FALSE)&gt;0,VLOOKUP(CONCATENATE($EJ$6," ",FD$9),'-RÅDATA_KVARTAL-'!$A$5:$DS$385,102,FALSE),"")</f>
        <v/>
      </c>
      <c r="FE73" s="156"/>
      <c r="FF73" s="156" t="str">
        <f>IF(VLOOKUP(CONCATENATE($EJ$6," ",FF$9),'-RÅDATA_KVARTAL-'!$A$5:$DS$385,102,FALSE)&gt;0,VLOOKUP(CONCATENATE($EJ$6," ",FF$9),'-RÅDATA_KVARTAL-'!$A$5:$DS$385,102,FALSE),"")</f>
        <v/>
      </c>
      <c r="FG73" s="156"/>
      <c r="FH73" s="156" t="str">
        <f>IF(VLOOKUP(CONCATENATE($EJ$6," ",FH$9),'-RÅDATA_KVARTAL-'!$A$5:$DS$385,102,FALSE)&gt;0,VLOOKUP(CONCATENATE($EJ$6," ",FH$9),'-RÅDATA_KVARTAL-'!$A$5:$DS$385,102,FALSE),"")</f>
        <v/>
      </c>
      <c r="FI73" s="106"/>
      <c r="FJ73" s="106"/>
      <c r="FK73" s="156" t="str">
        <f>IF(VLOOKUP(CONCATENATE($FK$6," ",FK$9),'-RÅDATA_KVARTAL-'!$A$5:$DS$385,102,FALSE)&gt;0,VLOOKUP(CONCATENATE($FK$6," ",FK$9),'-RÅDATA_KVARTAL-'!$A$5:$DS$385,102,FALSE),"")</f>
        <v/>
      </c>
      <c r="FL73" s="156"/>
      <c r="FM73" s="156" t="str">
        <f>IF(VLOOKUP(CONCATENATE($FK$6," ",FM$9),'-RÅDATA_KVARTAL-'!$A$5:$DS$385,102,FALSE)&gt;0,VLOOKUP(CONCATENATE($FK$6," ",FM$9),'-RÅDATA_KVARTAL-'!$A$5:$DS$385,102,FALSE),"")</f>
        <v/>
      </c>
      <c r="FN73" s="156"/>
      <c r="FO73" s="156" t="str">
        <f>IF(VLOOKUP(CONCATENATE($FK$6," ",FO$9),'-RÅDATA_KVARTAL-'!$A$5:$DS$385,102,FALSE)&gt;0,VLOOKUP(CONCATENATE($FK$6," ",FO$9),'-RÅDATA_KVARTAL-'!$A$5:$DS$385,102,FALSE),"")</f>
        <v/>
      </c>
      <c r="FP73" s="156"/>
      <c r="FQ73" s="156" t="str">
        <f>IF(VLOOKUP(CONCATENATE($FK$6," ",FQ$9),'-RÅDATA_KVARTAL-'!$A$5:$DS$385,102,FALSE)&gt;0,VLOOKUP(CONCATENATE($FK$6," ",FQ$9),'-RÅDATA_KVARTAL-'!$A$5:$DS$385,102,FALSE),"")</f>
        <v/>
      </c>
      <c r="FR73" s="156"/>
      <c r="FS73" s="156" t="str">
        <f>IF(VLOOKUP(CONCATENATE($FK$6," ",FS$9),'-RÅDATA_KVARTAL-'!$A$5:$DS$385,102,FALSE)&gt;0,VLOOKUP(CONCATENATE($FK$6," ",FS$9),'-RÅDATA_KVARTAL-'!$A$5:$DS$385,102,FALSE),"")</f>
        <v/>
      </c>
      <c r="FT73" s="156"/>
      <c r="FU73" s="156" t="str">
        <f>IF(VLOOKUP(CONCATENATE($FK$6," ",FU$9),'-RÅDATA_KVARTAL-'!$A$5:$DS$385,102,FALSE)&gt;0,VLOOKUP(CONCATENATE($FK$6," ",FU$9),'-RÅDATA_KVARTAL-'!$A$5:$DS$385,102,FALSE),"")</f>
        <v/>
      </c>
      <c r="FV73" s="156"/>
      <c r="FW73" s="156" t="str">
        <f>IF(VLOOKUP(CONCATENATE($FK$6," ",FW$9),'-RÅDATA_KVARTAL-'!$A$5:$DS$385,102,FALSE)&gt;0,VLOOKUP(CONCATENATE($FK$6," ",FW$9),'-RÅDATA_KVARTAL-'!$A$5:$DS$385,102,FALSE),"")</f>
        <v/>
      </c>
      <c r="FX73" s="156"/>
      <c r="FY73" s="156" t="str">
        <f>IF(VLOOKUP(CONCATENATE($FK$6," ",FY$9),'-RÅDATA_KVARTAL-'!$A$5:$DS$385,102,FALSE)&gt;0,VLOOKUP(CONCATENATE($FK$6," ",FY$9),'-RÅDATA_KVARTAL-'!$A$5:$DS$385,102,FALSE),"")</f>
        <v/>
      </c>
      <c r="FZ73" s="156"/>
      <c r="GA73" s="156" t="str">
        <f>IF(VLOOKUP(CONCATENATE($FK$6," ",GA$9),'-RÅDATA_KVARTAL-'!$A$5:$DS$385,102,FALSE)&gt;0,VLOOKUP(CONCATENATE($FK$6," ",GA$9),'-RÅDATA_KVARTAL-'!$A$5:$DS$385,102,FALSE),"")</f>
        <v/>
      </c>
      <c r="GB73" s="156"/>
      <c r="GC73" s="156" t="str">
        <f>IF(VLOOKUP(CONCATENATE($FK$6," ",GC$9),'-RÅDATA_KVARTAL-'!$A$5:$DS$385,102,FALSE)&gt;0,VLOOKUP(CONCATENATE($FK$6," ",GC$9),'-RÅDATA_KVARTAL-'!$A$5:$DS$385,102,FALSE),"")</f>
        <v/>
      </c>
      <c r="GD73" s="156"/>
      <c r="GE73" s="156" t="str">
        <f>IF(VLOOKUP(CONCATENATE($FK$6," ",GE$9),'-RÅDATA_KVARTAL-'!$A$5:$DS$385,102,FALSE)&gt;0,VLOOKUP(CONCATENATE($FK$6," ",GE$9),'-RÅDATA_KVARTAL-'!$A$5:$DS$385,102,FALSE),"")</f>
        <v/>
      </c>
      <c r="GF73" s="156"/>
      <c r="GG73" s="156" t="str">
        <f>IF(VLOOKUP(CONCATENATE($FK$6," ",GG$9),'-RÅDATA_KVARTAL-'!$A$5:$DS$385,102,FALSE)&gt;0,VLOOKUP(CONCATENATE($FK$6," ",GG$9),'-RÅDATA_KVARTAL-'!$A$5:$DS$385,102,FALSE),"")</f>
        <v/>
      </c>
      <c r="GH73" s="156"/>
      <c r="GI73" s="156" t="str">
        <f>IF(VLOOKUP(CONCATENATE($FK$6," ",GI$9),'-RÅDATA_KVARTAL-'!$A$5:$DS$385,102,FALSE)&gt;0,VLOOKUP(CONCATENATE($FK$6," ",GI$9),'-RÅDATA_KVARTAL-'!$A$5:$DS$385,102,FALSE),"")</f>
        <v/>
      </c>
      <c r="GJ73" s="106"/>
      <c r="GK73" s="106"/>
      <c r="GL73" s="156" t="str">
        <f>IF(VLOOKUP(CONCATENATE($GL$6," ",GL$9),'-RÅDATA_KVARTAL-'!$A$5:$DS$385,102,FALSE)&gt;0,VLOOKUP(CONCATENATE($GL$6," ",GL$9),'-RÅDATA_KVARTAL-'!$A$5:$DS$385,102,FALSE),"")</f>
        <v/>
      </c>
      <c r="GM73" s="156"/>
      <c r="GN73" s="156" t="str">
        <f>IF(VLOOKUP(CONCATENATE($GL$6," ",GN$9),'-RÅDATA_KVARTAL-'!$A$5:$DS$385,102,FALSE)&gt;0,VLOOKUP(CONCATENATE($GL$6," ",GN$9),'-RÅDATA_KVARTAL-'!$A$5:$DS$385,102,FALSE),"")</f>
        <v/>
      </c>
      <c r="GO73" s="156"/>
      <c r="GP73" s="156" t="str">
        <f>IF(VLOOKUP(CONCATENATE($GL$6," ",GP$9),'-RÅDATA_KVARTAL-'!$A$5:$DS$385,102,FALSE)&gt;0,VLOOKUP(CONCATENATE($GL$6," ",GP$9),'-RÅDATA_KVARTAL-'!$A$5:$DS$385,102,FALSE),"")</f>
        <v/>
      </c>
      <c r="GQ73" s="156"/>
      <c r="GR73" s="156" t="str">
        <f>IF(VLOOKUP(CONCATENATE($GL$6," ",GR$9),'-RÅDATA_KVARTAL-'!$A$5:$DS$385,102,FALSE)&gt;0,VLOOKUP(CONCATENATE($GL$6," ",GR$9),'-RÅDATA_KVARTAL-'!$A$5:$DS$385,102,FALSE),"")</f>
        <v/>
      </c>
      <c r="GS73" s="156"/>
      <c r="GT73" s="156" t="str">
        <f>IF(VLOOKUP(CONCATENATE($GL$6," ",GT$9),'-RÅDATA_KVARTAL-'!$A$5:$DS$385,102,FALSE)&gt;0,VLOOKUP(CONCATENATE($GL$6," ",GT$9),'-RÅDATA_KVARTAL-'!$A$5:$DS$385,102,FALSE),"")</f>
        <v/>
      </c>
      <c r="GU73" s="156"/>
      <c r="GV73" s="156" t="str">
        <f>IF(VLOOKUP(CONCATENATE($GL$6," ",GV$9),'-RÅDATA_KVARTAL-'!$A$5:$DS$385,102,FALSE)&gt;0,VLOOKUP(CONCATENATE($GL$6," ",GV$9),'-RÅDATA_KVARTAL-'!$A$5:$DS$385,102,FALSE),"")</f>
        <v/>
      </c>
      <c r="GW73" s="156"/>
      <c r="GX73" s="156" t="str">
        <f>IF(VLOOKUP(CONCATENATE($GL$6," ",GX$9),'-RÅDATA_KVARTAL-'!$A$5:$DS$385,102,FALSE)&gt;0,VLOOKUP(CONCATENATE($GL$6," ",GX$9),'-RÅDATA_KVARTAL-'!$A$5:$DS$385,102,FALSE),"")</f>
        <v/>
      </c>
      <c r="GY73" s="156"/>
      <c r="GZ73" s="156" t="str">
        <f>IF(VLOOKUP(CONCATENATE($GL$6," ",GZ$9),'-RÅDATA_KVARTAL-'!$A$5:$DS$385,102,FALSE)&gt;0,VLOOKUP(CONCATENATE($GL$6," ",GZ$9),'-RÅDATA_KVARTAL-'!$A$5:$DS$385,102,FALSE),"")</f>
        <v/>
      </c>
      <c r="HA73" s="156"/>
      <c r="HB73" s="156" t="str">
        <f>IF(VLOOKUP(CONCATENATE($GL$6," ",HB$9),'-RÅDATA_KVARTAL-'!$A$5:$DS$385,102,FALSE)&gt;0,VLOOKUP(CONCATENATE($GL$6," ",HB$9),'-RÅDATA_KVARTAL-'!$A$5:$DS$385,102,FALSE),"")</f>
        <v/>
      </c>
      <c r="HC73" s="156"/>
      <c r="HD73" s="156" t="str">
        <f>IF(VLOOKUP(CONCATENATE($GL$6," ",HD$9),'-RÅDATA_KVARTAL-'!$A$5:$DS$385,102,FALSE)&gt;0,VLOOKUP(CONCATENATE($GL$6," ",HD$9),'-RÅDATA_KVARTAL-'!$A$5:$DS$385,102,FALSE),"")</f>
        <v/>
      </c>
      <c r="HE73" s="156"/>
      <c r="HF73" s="156" t="str">
        <f>IF(VLOOKUP(CONCATENATE($GL$6," ",HF$9),'-RÅDATA_KVARTAL-'!$A$5:$DS$385,102,FALSE)&gt;0,VLOOKUP(CONCATENATE($GL$6," ",HF$9),'-RÅDATA_KVARTAL-'!$A$5:$DS$385,102,FALSE),"")</f>
        <v/>
      </c>
      <c r="HG73" s="156"/>
      <c r="HH73" s="156" t="str">
        <f>IF(VLOOKUP(CONCATENATE($GL$6," ",HH$9),'-RÅDATA_KVARTAL-'!$A$5:$DS$385,102,FALSE)&gt;0,VLOOKUP(CONCATENATE($GL$6," ",HH$9),'-RÅDATA_KVARTAL-'!$A$5:$DS$385,102,FALSE),"")</f>
        <v/>
      </c>
      <c r="HI73" s="156"/>
      <c r="HJ73" s="156" t="str">
        <f>IF(VLOOKUP(CONCATENATE($GL$6," ",HJ$9),'-RÅDATA_KVARTAL-'!$A$5:$DS$385,102,FALSE)&gt;0,VLOOKUP(CONCATENATE($GL$6," ",HJ$9),'-RÅDATA_KVARTAL-'!$A$5:$DS$385,102,FALSE),"")</f>
        <v/>
      </c>
      <c r="HK73" s="106"/>
      <c r="HL73" s="106"/>
      <c r="HM73" s="92" t="s">
        <v>476</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65</v>
      </c>
      <c r="E75" s="37">
        <f>IF(VLOOKUP(CONCATENATE($E$6," ",E$9),'-RÅDATA_KVARTAL-'!$A$5:$DS$385,38,FALSE)&gt;0,VLOOKUP(CONCATENATE($E$6," ",E$9),'-RÅDATA_KVARTAL-'!$A$5:$DS$385,38,FALSE),"")</f>
        <v>30032</v>
      </c>
      <c r="F75" s="37"/>
      <c r="G75" s="37">
        <f>IF(VLOOKUP(CONCATENATE($E$6," ",G$9),'-RÅDATA_KVARTAL-'!$A$5:$DS$385,38,FALSE)&gt;0,VLOOKUP(CONCATENATE($E$6," ",G$9),'-RÅDATA_KVARTAL-'!$A$5:$DS$385,38,FALSE),"")</f>
        <v>27347</v>
      </c>
      <c r="H75" s="37"/>
      <c r="I75" s="37">
        <f>IF(VLOOKUP(CONCATENATE($E$6," ",I$9),'-RÅDATA_KVARTAL-'!$A$5:$DS$385,38,FALSE)&gt;0,VLOOKUP(CONCATENATE($E$6," ",I$9),'-RÅDATA_KVARTAL-'!$A$5:$DS$385,38,FALSE),"")</f>
        <v>29059</v>
      </c>
      <c r="J75" s="37"/>
      <c r="K75" s="37">
        <f>IF(VLOOKUP(CONCATENATE($E$6," ",K$9),'-RÅDATA_KVARTAL-'!$A$5:$DS$385,38,FALSE)&gt;0,VLOOKUP(CONCATENATE($E$6," ",K$9),'-RÅDATA_KVARTAL-'!$A$5:$DS$385,38,FALSE),"")</f>
        <v>29028</v>
      </c>
      <c r="L75" s="37"/>
      <c r="M75" s="37">
        <f>IF(VLOOKUP(CONCATENATE($E$6," ",M$9),'-RÅDATA_KVARTAL-'!$A$5:$DS$385,38,FALSE)&gt;0,VLOOKUP(CONCATENATE($E$6," ",M$9),'-RÅDATA_KVARTAL-'!$A$5:$DS$385,38,FALSE),"")</f>
        <v>29400</v>
      </c>
      <c r="N75" s="37"/>
      <c r="O75" s="37">
        <f>IF(VLOOKUP(CONCATENATE($E$6," ",O$9),'-RÅDATA_KVARTAL-'!$A$5:$DS$385,38,FALSE)&gt;0,VLOOKUP(CONCATENATE($E$6," ",O$9),'-RÅDATA_KVARTAL-'!$A$5:$DS$385,38,FALSE),"")</f>
        <v>26962</v>
      </c>
      <c r="P75" s="37"/>
      <c r="Q75" s="37">
        <f>IF(VLOOKUP(CONCATENATE($E$6," ",Q$9),'-RÅDATA_KVARTAL-'!$A$5:$DS$385,38,FALSE)&gt;0,VLOOKUP(CONCATENATE($E$6," ",Q$9),'-RÅDATA_KVARTAL-'!$A$5:$DS$385,38,FALSE),"")</f>
        <v>24937</v>
      </c>
      <c r="R75" s="37"/>
      <c r="S75" s="37">
        <f>IF(VLOOKUP(CONCATENATE($E$6," ",S$9),'-RÅDATA_KVARTAL-'!$A$5:$DS$385,38,FALSE)&gt;0,VLOOKUP(CONCATENATE($E$6," ",S$9),'-RÅDATA_KVARTAL-'!$A$5:$DS$385,38,FALSE),"")</f>
        <v>28687</v>
      </c>
      <c r="T75" s="37"/>
      <c r="U75" s="37">
        <f>IF(VLOOKUP(CONCATENATE($E$6," ",U$9),'-RÅDATA_KVARTAL-'!$A$5:$DS$385,38,FALSE)&gt;0,VLOOKUP(CONCATENATE($E$6," ",U$9),'-RÅDATA_KVARTAL-'!$A$5:$DS$385,38,FALSE),"")</f>
        <v>28719</v>
      </c>
      <c r="V75" s="37"/>
      <c r="W75" s="37">
        <f>IF(VLOOKUP(CONCATENATE($E$6," ",W$9),'-RÅDATA_KVARTAL-'!$A$5:$DS$385,38,FALSE)&gt;0,VLOOKUP(CONCATENATE($E$6," ",W$9),'-RÅDATA_KVARTAL-'!$A$5:$DS$385,38,FALSE),"")</f>
        <v>30528</v>
      </c>
      <c r="X75" s="37"/>
      <c r="Y75" s="37">
        <f>IF(VLOOKUP(CONCATENATE($E$6," ",Y$9),'-RÅDATA_KVARTAL-'!$A$5:$DS$385,38,FALSE)&gt;0,VLOOKUP(CONCATENATE($E$6," ",Y$9),'-RÅDATA_KVARTAL-'!$A$5:$DS$385,38,FALSE),"")</f>
        <v>29270</v>
      </c>
      <c r="Z75" s="37"/>
      <c r="AA75" s="37">
        <f>IF(VLOOKUP(CONCATENATE($E$6," ",AA$9),'-RÅDATA_KVARTAL-'!$A$5:$DS$385,38,FALSE)&gt;0,VLOOKUP(CONCATENATE($E$6," ",AA$9),'-RÅDATA_KVARTAL-'!$A$5:$DS$385,38,FALSE),"")</f>
        <v>28579</v>
      </c>
      <c r="AB75" s="37"/>
      <c r="AC75" s="37">
        <f>IF(VLOOKUP(CONCATENATE($E$6," ",AC$9),'-RÅDATA_KVARTAL-'!$A$5:$DS$385,38,FALSE)&gt;0,VLOOKUP(CONCATENATE($E$6," ",AC$9),'-RÅDATA_KVARTAL-'!$A$5:$DS$385,38,FALSE),"")</f>
        <v>342548</v>
      </c>
      <c r="AD75" s="158"/>
      <c r="AE75" s="275"/>
      <c r="AF75" s="37">
        <f>IF(VLOOKUP(CONCATENATE($AF$6," ",AF$9),'-RÅDATA_KVARTAL-'!$A$5:$DS$385,38,FALSE)&gt;0,VLOOKUP(CONCATENATE($AF$6," ",AF$9),'-RÅDATA_KVARTAL-'!$A$5:$DS$385,38,FALSE),"")</f>
        <v>32703</v>
      </c>
      <c r="AG75" s="37"/>
      <c r="AH75" s="37">
        <f>IF(VLOOKUP(CONCATENATE($AF$6," ",AH$9),'-RÅDATA_KVARTAL-'!$A$5:$DS$385,38,FALSE)&gt;0,VLOOKUP(CONCATENATE($AF$6," ",AH$9),'-RÅDATA_KVARTAL-'!$A$5:$DS$385,38,FALSE),"")</f>
        <v>30056</v>
      </c>
      <c r="AI75" s="37"/>
      <c r="AJ75" s="37">
        <f>IF(VLOOKUP(CONCATENATE($AF$6," ",AJ$9),'-RÅDATA_KVARTAL-'!$A$5:$DS$385,38,FALSE)&gt;0,VLOOKUP(CONCATENATE($AF$6," ",AJ$9),'-RÅDATA_KVARTAL-'!$A$5:$DS$385,38,FALSE),"")</f>
        <v>32855</v>
      </c>
      <c r="AK75" s="37"/>
      <c r="AL75" s="37">
        <f>IF(VLOOKUP(CONCATENATE($AF$6," ",AL$9),'-RÅDATA_KVARTAL-'!$A$5:$DS$385,38,FALSE)&gt;0,VLOOKUP(CONCATENATE($AF$6," ",AL$9),'-RÅDATA_KVARTAL-'!$A$5:$DS$385,38,FALSE),"")</f>
        <v>31118</v>
      </c>
      <c r="AM75" s="37"/>
      <c r="AN75" s="37">
        <f>IF(VLOOKUP(CONCATENATE($AF$6," ",AN$9),'-RÅDATA_KVARTAL-'!$A$5:$DS$385,38,FALSE)&gt;0,VLOOKUP(CONCATENATE($AF$6," ",AN$9),'-RÅDATA_KVARTAL-'!$A$5:$DS$385,38,FALSE),"")</f>
        <v>31579</v>
      </c>
      <c r="AO75" s="37"/>
      <c r="AP75" s="37">
        <f>IF(VLOOKUP(CONCATENATE($AF$6," ",AP$9),'-RÅDATA_KVARTAL-'!$A$5:$DS$385,38,FALSE)&gt;0,VLOOKUP(CONCATENATE($AF$6," ",AP$9),'-RÅDATA_KVARTAL-'!$A$5:$DS$385,38,FALSE),"")</f>
        <v>27469</v>
      </c>
      <c r="AQ75" s="37"/>
      <c r="AR75" s="37">
        <f>IF(VLOOKUP(CONCATENATE($AF$6," ",AR$9),'-RÅDATA_KVARTAL-'!$A$5:$DS$385,38,FALSE)&gt;0,VLOOKUP(CONCATENATE($AF$6," ",AR$9),'-RÅDATA_KVARTAL-'!$A$5:$DS$385,38,FALSE),"")</f>
        <v>27705</v>
      </c>
      <c r="AS75" s="37"/>
      <c r="AT75" s="37">
        <f>IF(VLOOKUP(CONCATENATE($AF$6," ",AT$9),'-RÅDATA_KVARTAL-'!$A$5:$DS$385,38,FALSE)&gt;0,VLOOKUP(CONCATENATE($AF$6," ",AT$9),'-RÅDATA_KVARTAL-'!$A$5:$DS$385,38,FALSE),"")</f>
        <v>30203</v>
      </c>
      <c r="AU75" s="37"/>
      <c r="AV75" s="37">
        <f>IF(VLOOKUP(CONCATENATE($AF$6," ",AV$9),'-RÅDATA_KVARTAL-'!$A$5:$DS$385,38,FALSE)&gt;0,VLOOKUP(CONCATENATE($AF$6," ",AV$9),'-RÅDATA_KVARTAL-'!$A$5:$DS$385,38,FALSE),"")</f>
        <v>32568</v>
      </c>
      <c r="AW75" s="37"/>
      <c r="AX75" s="37">
        <f>IF(VLOOKUP(CONCATENATE($AF$6," ",AX$9),'-RÅDATA_KVARTAL-'!$A$5:$DS$385,38,FALSE)&gt;0,VLOOKUP(CONCATENATE($AF$6," ",AX$9),'-RÅDATA_KVARTAL-'!$A$5:$DS$385,38,FALSE),"")</f>
        <v>33833</v>
      </c>
      <c r="AY75" s="37"/>
      <c r="AZ75" s="37">
        <f>IF(VLOOKUP(CONCATENATE($AF$6," ",AZ$9),'-RÅDATA_KVARTAL-'!$A$5:$DS$385,38,FALSE)&gt;0,VLOOKUP(CONCATENATE($AF$6," ",AZ$9),'-RÅDATA_KVARTAL-'!$A$5:$DS$385,38,FALSE),"")</f>
        <v>31611</v>
      </c>
      <c r="BA75" s="37"/>
      <c r="BB75" s="37">
        <f>IF(VLOOKUP(CONCATENATE($AF$6," ",BB$9),'-RÅDATA_KVARTAL-'!$A$5:$DS$385,38,FALSE)&gt;0,VLOOKUP(CONCATENATE($AF$6," ",BB$9),'-RÅDATA_KVARTAL-'!$A$5:$DS$385,38,FALSE),"")</f>
        <v>31525</v>
      </c>
      <c r="BC75" s="37"/>
      <c r="BD75" s="37">
        <f>IF(VLOOKUP(CONCATENATE($AF$6," ",BD$9),'-RÅDATA_KVARTAL-'!$A$5:$DS$385,38,FALSE)&gt;0,VLOOKUP(CONCATENATE($AF$6," ",BD$9),'-RÅDATA_KVARTAL-'!$A$5:$DS$385,38,FALSE),"")</f>
        <v>373225</v>
      </c>
      <c r="BE75" s="158"/>
      <c r="BF75" s="275"/>
      <c r="BG75" s="37">
        <f>IF(VLOOKUP(CONCATENATE($BG$6," ",BG$9),'-RÅDATA_KVARTAL-'!$A$5:$DS$385,38,FALSE)&gt;0,VLOOKUP(CONCATENATE($BG$6," ",BG$9),'-RÅDATA_KVARTAL-'!$A$5:$DS$385,38,FALSE),"")</f>
        <v>32340</v>
      </c>
      <c r="BH75" s="37"/>
      <c r="BI75" s="37">
        <f>IF(VLOOKUP(CONCATENATE($BG$6," ",BI$9),'-RÅDATA_KVARTAL-'!$A$5:$DS$385,38,FALSE)&gt;0,VLOOKUP(CONCATENATE($BG$6," ",BI$9),'-RÅDATA_KVARTAL-'!$A$5:$DS$385,38,FALSE),"")</f>
        <v>30536</v>
      </c>
      <c r="BJ75" s="37"/>
      <c r="BK75" s="37">
        <f>IF(VLOOKUP(CONCATENATE($BG$6," ",BK$9),'-RÅDATA_KVARTAL-'!$A$5:$DS$385,38,FALSE)&gt;0,VLOOKUP(CONCATENATE($BG$6," ",BK$9),'-RÅDATA_KVARTAL-'!$A$5:$DS$385,38,FALSE),"")</f>
        <v>34244</v>
      </c>
      <c r="BL75" s="37"/>
      <c r="BM75" s="37">
        <f>IF(VLOOKUP(CONCATENATE($BG$6," ",BM$9),'-RÅDATA_KVARTAL-'!$A$5:$DS$385,38,FALSE)&gt;0,VLOOKUP(CONCATENATE($BG$6," ",BM$9),'-RÅDATA_KVARTAL-'!$A$5:$DS$385,38,FALSE),"")</f>
        <v>31196</v>
      </c>
      <c r="BN75" s="37"/>
      <c r="BO75" s="37">
        <f>IF(VLOOKUP(CONCATENATE($BG$6," ",BO$9),'-RÅDATA_KVARTAL-'!$A$5:$DS$385,38,FALSE)&gt;0,VLOOKUP(CONCATENATE($BG$6," ",BO$9),'-RÅDATA_KVARTAL-'!$A$5:$DS$385,38,FALSE),"")</f>
        <v>31719</v>
      </c>
      <c r="BP75" s="37"/>
      <c r="BQ75" s="37">
        <f>IF(VLOOKUP(CONCATENATE($BG$6," ",BQ$9),'-RÅDATA_KVARTAL-'!$A$5:$DS$385,38,FALSE)&gt;0,VLOOKUP(CONCATENATE($BG$6," ",BQ$9),'-RÅDATA_KVARTAL-'!$A$5:$DS$385,38,FALSE),"")</f>
        <v>32654</v>
      </c>
      <c r="BR75" s="37"/>
      <c r="BS75" s="37">
        <f>IF(VLOOKUP(CONCATENATE($BG$6," ",BS$9),'-RÅDATA_KVARTAL-'!$A$5:$DS$385,38,FALSE)&gt;0,VLOOKUP(CONCATENATE($BG$6," ",BS$9),'-RÅDATA_KVARTAL-'!$A$5:$DS$385,38,FALSE),"")</f>
        <v>29648</v>
      </c>
      <c r="BT75" s="37"/>
      <c r="BU75" s="37">
        <f>IF(VLOOKUP(CONCATENATE($BG$6," ",BU$9),'-RÅDATA_KVARTAL-'!$A$5:$DS$385,38,FALSE)&gt;0,VLOOKUP(CONCATENATE($BG$6," ",BU$9),'-RÅDATA_KVARTAL-'!$A$5:$DS$385,38,FALSE),"")</f>
        <v>31286</v>
      </c>
      <c r="BV75" s="37"/>
      <c r="BW75" s="37">
        <f>IF(VLOOKUP(CONCATENATE($BG$6," ",BW$9),'-RÅDATA_KVARTAL-'!$A$5:$DS$385,38,FALSE)&gt;0,VLOOKUP(CONCATENATE($BG$6," ",BW$9),'-RÅDATA_KVARTAL-'!$A$5:$DS$385,38,FALSE),"")</f>
        <v>33701</v>
      </c>
      <c r="BX75" s="37"/>
      <c r="BY75" s="37">
        <f>IF(VLOOKUP(CONCATENATE($BG$6," ",BY$9),'-RÅDATA_KVARTAL-'!$A$5:$DS$385,38,FALSE)&gt;0,VLOOKUP(CONCATENATE($BG$6," ",BY$9),'-RÅDATA_KVARTAL-'!$A$5:$DS$385,38,FALSE),"")</f>
        <v>34485</v>
      </c>
      <c r="BZ75" s="37"/>
      <c r="CA75" s="37">
        <f>IF(VLOOKUP(CONCATENATE($BG$6," ",CA$9),'-RÅDATA_KVARTAL-'!$A$5:$DS$385,38,FALSE)&gt;0,VLOOKUP(CONCATENATE($BG$6," ",CA$9),'-RÅDATA_KVARTAL-'!$A$5:$DS$385,38,FALSE),"")</f>
        <v>33324</v>
      </c>
      <c r="CB75" s="37"/>
      <c r="CC75" s="37">
        <f>IF(VLOOKUP(CONCATENATE($BG$6," ",CC$9),'-RÅDATA_KVARTAL-'!$A$5:$DS$385,38,FALSE)&gt;0,VLOOKUP(CONCATENATE($BG$6," ",CC$9),'-RÅDATA_KVARTAL-'!$A$5:$DS$385,38,FALSE),"")</f>
        <v>32952</v>
      </c>
      <c r="CD75" s="37"/>
      <c r="CE75" s="37">
        <f>IF(VLOOKUP(CONCATENATE($BG$6," ",CE$9),'-RÅDATA_KVARTAL-'!$A$5:$DS$385,38,FALSE)&gt;0,VLOOKUP(CONCATENATE($BG$6," ",CE$9),'-RÅDATA_KVARTAL-'!$A$5:$DS$385,38,FALSE),"")</f>
        <v>388085</v>
      </c>
      <c r="CF75" s="147"/>
      <c r="CG75" s="275"/>
      <c r="CH75" s="37">
        <f>IF(VLOOKUP(CONCATENATE($CH$6," ",CH$9),'-RÅDATA_KVARTAL-'!$A$5:$DS$385,38,FALSE)&gt;0,VLOOKUP(CONCATENATE($CH$6," ",CH$9),'-RÅDATA_KVARTAL-'!$A$5:$DS$385,38,FALSE),"")</f>
        <v>32698</v>
      </c>
      <c r="CI75" s="37"/>
      <c r="CJ75" s="37">
        <f>IF(VLOOKUP(CONCATENATE($CH$6," ",CJ$9),'-RÅDATA_KVARTAL-'!$A$5:$DS$385,38,FALSE)&gt;0,VLOOKUP(CONCATENATE($CH$6," ",CJ$9),'-RÅDATA_KVARTAL-'!$A$5:$DS$385,38,FALSE),"")</f>
        <v>33151</v>
      </c>
      <c r="CK75" s="37"/>
      <c r="CL75" s="37">
        <f>IF(VLOOKUP(CONCATENATE($CH$6," ",CL$9),'-RÅDATA_KVARTAL-'!$A$5:$DS$385,38,FALSE)&gt;0,VLOOKUP(CONCATENATE($CH$6," ",CL$9),'-RÅDATA_KVARTAL-'!$A$5:$DS$385,38,FALSE),"")</f>
        <v>34644</v>
      </c>
      <c r="CM75" s="37"/>
      <c r="CN75" s="37">
        <f>IF(VLOOKUP(CONCATENATE($CH$6," ",CN$9),'-RÅDATA_KVARTAL-'!$A$5:$DS$385,38,FALSE)&gt;0,VLOOKUP(CONCATENATE($CH$6," ",CN$9),'-RÅDATA_KVARTAL-'!$A$5:$DS$385,38,FALSE),"")</f>
        <v>34090</v>
      </c>
      <c r="CO75" s="37"/>
      <c r="CP75" s="37">
        <f>IF(VLOOKUP(CONCATENATE($CH$6," ",CP$9),'-RÅDATA_KVARTAL-'!$A$5:$DS$385,38,FALSE)&gt;0,VLOOKUP(CONCATENATE($CH$6," ",CP$9),'-RÅDATA_KVARTAL-'!$A$5:$DS$385,38,FALSE),"")</f>
        <v>34304</v>
      </c>
      <c r="CQ75" s="37"/>
      <c r="CR75" s="37">
        <f>IF(VLOOKUP(CONCATENATE($CH$6," ",CR$9),'-RÅDATA_KVARTAL-'!$A$5:$DS$385,38,FALSE)&gt;0,VLOOKUP(CONCATENATE($CH$6," ",CR$9),'-RÅDATA_KVARTAL-'!$A$5:$DS$385,38,FALSE),"")</f>
        <v>32563</v>
      </c>
      <c r="CS75" s="37"/>
      <c r="CT75" s="37">
        <f>IF(VLOOKUP(CONCATENATE($CH$6," ",CT$9),'-RÅDATA_KVARTAL-'!$A$5:$DS$385,38,FALSE)&gt;0,VLOOKUP(CONCATENATE($CH$6," ",CT$9),'-RÅDATA_KVARTAL-'!$A$5:$DS$385,38,FALSE),"")</f>
        <v>30391</v>
      </c>
      <c r="CU75" s="37"/>
      <c r="CV75" s="37">
        <f>IF(VLOOKUP(CONCATENATE($CH$6," ",CV$9),'-RÅDATA_KVARTAL-'!$A$5:$DS$385,38,FALSE)&gt;0,VLOOKUP(CONCATENATE($CH$6," ",CV$9),'-RÅDATA_KVARTAL-'!$A$5:$DS$385,38,FALSE),"")</f>
        <v>33504</v>
      </c>
      <c r="CW75" s="37"/>
      <c r="CX75" s="37">
        <f>IF(VLOOKUP(CONCATENATE($CH$6," ",CX$9),'-RÅDATA_KVARTAL-'!$A$5:$DS$385,38,FALSE)&gt;0,VLOOKUP(CONCATENATE($CH$6," ",CX$9),'-RÅDATA_KVARTAL-'!$A$5:$DS$385,38,FALSE),"")</f>
        <v>34191</v>
      </c>
      <c r="CY75" s="37"/>
      <c r="CZ75" s="37">
        <f>IF(VLOOKUP(CONCATENATE($CH$6," ",CZ$9),'-RÅDATA_KVARTAL-'!$A$5:$DS$385,38,FALSE)&gt;0,VLOOKUP(CONCATENATE($CH$6," ",CZ$9),'-RÅDATA_KVARTAL-'!$A$5:$DS$385,38,FALSE),"")</f>
        <v>33935</v>
      </c>
      <c r="DA75" s="37"/>
      <c r="DB75" s="37">
        <f>IF(VLOOKUP(CONCATENATE($CH$6," ",DB$9),'-RÅDATA_KVARTAL-'!$A$5:$DS$385,38,FALSE)&gt;0,VLOOKUP(CONCATENATE($CH$6," ",DB$9),'-RÅDATA_KVARTAL-'!$A$5:$DS$385,38,FALSE),"")</f>
        <v>32749</v>
      </c>
      <c r="DC75" s="37"/>
      <c r="DD75" s="37">
        <f>IF(VLOOKUP(CONCATENATE($CH$6," ",DD$9),'-RÅDATA_KVARTAL-'!$A$5:$DS$385,38,FALSE)&gt;0,VLOOKUP(CONCATENATE($CH$6," ",DD$9),'-RÅDATA_KVARTAL-'!$A$5:$DS$385,38,FALSE),"")</f>
        <v>33632</v>
      </c>
      <c r="DE75" s="37"/>
      <c r="DF75" s="37">
        <f>IF(VLOOKUP(CONCATENATE($CH$6," ",DF$9),'-RÅDATA_KVARTAL-'!$A$5:$DS$385,38,FALSE)&gt;0,VLOOKUP(CONCATENATE($CH$6," ",DF$9),'-RÅDATA_KVARTAL-'!$A$5:$DS$385,38,FALSE),"")</f>
        <v>399852</v>
      </c>
      <c r="DG75" s="147"/>
      <c r="DH75" s="275"/>
      <c r="DI75" s="37">
        <f>IF(VLOOKUP(CONCATENATE($DI$6," ",DI$9),'-RÅDATA_KVARTAL-'!$A$5:$DS$385,38,FALSE)&gt;0,VLOOKUP(CONCATENATE($DI$6," ",DI$9),'-RÅDATA_KVARTAL-'!$A$5:$DS$385,38,FALSE),"")</f>
        <v>35079</v>
      </c>
      <c r="DJ75" s="37"/>
      <c r="DK75" s="37">
        <f>IF(VLOOKUP(CONCATENATE($DI$6," ",DK$9),'-RÅDATA_KVARTAL-'!$A$5:$DS$385,38,FALSE)&gt;0,VLOOKUP(CONCATENATE($DI$6," ",DK$9),'-RÅDATA_KVARTAL-'!$A$5:$DS$385,38,FALSE),"")</f>
        <v>33220</v>
      </c>
      <c r="DL75" s="37"/>
      <c r="DM75" s="37">
        <f>IF(VLOOKUP(CONCATENATE($DI$6," ",DM$9),'-RÅDATA_KVARTAL-'!$A$5:$DS$385,38,FALSE)&gt;0,VLOOKUP(CONCATENATE($DI$6," ",DM$9),'-RÅDATA_KVARTAL-'!$A$5:$DS$385,38,FALSE),"")</f>
        <v>37233</v>
      </c>
      <c r="DN75" s="37"/>
      <c r="DO75" s="37">
        <f>IF(VLOOKUP(CONCATENATE($DI$6," ",DO$9),'-RÅDATA_KVARTAL-'!$A$5:$DS$385,38,FALSE)&gt;0,VLOOKUP(CONCATENATE($DI$6," ",DO$9),'-RÅDATA_KVARTAL-'!$A$5:$DS$385,38,FALSE),"")</f>
        <v>32907</v>
      </c>
      <c r="DP75" s="37"/>
      <c r="DQ75" s="37">
        <f>IF(VLOOKUP(CONCATENATE($DI$6," ",DQ$9),'-RÅDATA_KVARTAL-'!$A$5:$DS$385,38,FALSE)&gt;0,VLOOKUP(CONCATENATE($DI$6," ",DQ$9),'-RÅDATA_KVARTAL-'!$A$5:$DS$385,38,FALSE),"")</f>
        <v>35317</v>
      </c>
      <c r="DR75" s="37"/>
      <c r="DS75" s="37">
        <f>IF(VLOOKUP(CONCATENATE($DI$6," ",DS$9),'-RÅDATA_KVARTAL-'!$A$5:$DS$385,38,FALSE)&gt;0,VLOOKUP(CONCATENATE($DI$6," ",DS$9),'-RÅDATA_KVARTAL-'!$A$5:$DS$385,38,FALSE),"")</f>
        <v>33342</v>
      </c>
      <c r="DT75" s="37"/>
      <c r="DU75" s="37" t="str">
        <f>IF(VLOOKUP(CONCATENATE($DI$6," ",DU$9),'-RÅDATA_KVARTAL-'!$A$5:$DS$385,38,FALSE)&gt;0,VLOOKUP(CONCATENATE($DI$6," ",DU$9),'-RÅDATA_KVARTAL-'!$A$5:$DS$385,38,FALSE),"")</f>
        <v/>
      </c>
      <c r="DV75" s="37"/>
      <c r="DW75" s="37" t="str">
        <f>IF(VLOOKUP(CONCATENATE($DI$6," ",DW$9),'-RÅDATA_KVARTAL-'!$A$5:$DS$385,38,FALSE)&gt;0,VLOOKUP(CONCATENATE($DI$6," ",DW$9),'-RÅDATA_KVARTAL-'!$A$5:$DS$385,38,FALSE),"")</f>
        <v/>
      </c>
      <c r="DX75" s="37"/>
      <c r="DY75" s="37" t="str">
        <f>IF(VLOOKUP(CONCATENATE($DI$6," ",DY$9),'-RÅDATA_KVARTAL-'!$A$5:$DS$385,38,FALSE)&gt;0,VLOOKUP(CONCATENATE($DI$6," ",DY$9),'-RÅDATA_KVARTAL-'!$A$5:$DS$385,38,FALSE),"")</f>
        <v/>
      </c>
      <c r="DZ75" s="37"/>
      <c r="EA75" s="37" t="str">
        <f>IF(VLOOKUP(CONCATENATE($DI$6," ",EA$9),'-RÅDATA_KVARTAL-'!$A$5:$DS$385,38,FALSE)&gt;0,VLOOKUP(CONCATENATE($DI$6," ",EA$9),'-RÅDATA_KVARTAL-'!$A$5:$DS$385,38,FALSE),"")</f>
        <v/>
      </c>
      <c r="EB75" s="37"/>
      <c r="EC75" s="37" t="str">
        <f>IF(VLOOKUP(CONCATENATE($DI$6," ",EC$9),'-RÅDATA_KVARTAL-'!$A$5:$DS$385,38,FALSE)&gt;0,VLOOKUP(CONCATENATE($DI$6," ",EC$9),'-RÅDATA_KVARTAL-'!$A$5:$DS$385,38,FALSE),"")</f>
        <v/>
      </c>
      <c r="ED75" s="37"/>
      <c r="EE75" s="37" t="str">
        <f>IF(VLOOKUP(CONCATENATE($DI$6," ",EE$9),'-RÅDATA_KVARTAL-'!$A$5:$DS$385,38,FALSE)&gt;0,VLOOKUP(CONCATENATE($DI$6," ",EE$9),'-RÅDATA_KVARTAL-'!$A$5:$DS$385,38,FALSE),"")</f>
        <v/>
      </c>
      <c r="EF75" s="37"/>
      <c r="EG75" s="37">
        <f>IF(VLOOKUP(CONCATENATE($DI$6," ",EG$9),'-RÅDATA_KVARTAL-'!$A$5:$DS$385,38,FALSE)&gt;0,VLOOKUP(CONCATENATE($DI$6," ",EG$9),'-RÅDATA_KVARTAL-'!$A$5:$DS$385,38,FALSE),"")</f>
        <v>207098</v>
      </c>
      <c r="EH75" s="147"/>
      <c r="EI75" s="275"/>
      <c r="EJ75" s="37" t="str">
        <f>IF(VLOOKUP(CONCATENATE($EJ$6," ",EJ$9),'-RÅDATA_KVARTAL-'!$A$5:$DS$385,38,FALSE)&gt;0,VLOOKUP(CONCATENATE($EJ$6," ",EJ$9),'-RÅDATA_KVARTAL-'!$A$5:$DS$385,38,FALSE),"")</f>
        <v/>
      </c>
      <c r="EK75" s="37"/>
      <c r="EL75" s="37" t="str">
        <f>IF(VLOOKUP(CONCATENATE($EJ$6," ",EL$9),'-RÅDATA_KVARTAL-'!$A$5:$DS$385,38,FALSE)&gt;0,VLOOKUP(CONCATENATE($EJ$6," ",EL$9),'-RÅDATA_KVARTAL-'!$A$5:$DS$385,38,FALSE),"")</f>
        <v/>
      </c>
      <c r="EM75" s="37"/>
      <c r="EN75" s="37" t="str">
        <f>IF(VLOOKUP(CONCATENATE($EJ$6," ",EN$9),'-RÅDATA_KVARTAL-'!$A$5:$DS$385,38,FALSE)&gt;0,VLOOKUP(CONCATENATE($EJ$6," ",EN$9),'-RÅDATA_KVARTAL-'!$A$5:$DS$385,38,FALSE),"")</f>
        <v/>
      </c>
      <c r="EO75" s="37"/>
      <c r="EP75" s="37" t="str">
        <f>IF(VLOOKUP(CONCATENATE($EJ$6," ",EP$9),'-RÅDATA_KVARTAL-'!$A$5:$DS$385,38,FALSE)&gt;0,VLOOKUP(CONCATENATE($EJ$6," ",EP$9),'-RÅDATA_KVARTAL-'!$A$5:$DS$385,38,FALSE),"")</f>
        <v/>
      </c>
      <c r="EQ75" s="37"/>
      <c r="ER75" s="37" t="str">
        <f>IF(VLOOKUP(CONCATENATE($EJ$6," ",ER$9),'-RÅDATA_KVARTAL-'!$A$5:$DS$385,38,FALSE)&gt;0,VLOOKUP(CONCATENATE($EJ$6," ",ER$9),'-RÅDATA_KVARTAL-'!$A$5:$DS$385,38,FALSE),"")</f>
        <v/>
      </c>
      <c r="ES75" s="37"/>
      <c r="ET75" s="37" t="str">
        <f>IF(VLOOKUP(CONCATENATE($EJ$6," ",ET$9),'-RÅDATA_KVARTAL-'!$A$5:$DS$385,38,FALSE)&gt;0,VLOOKUP(CONCATENATE($EJ$6," ",ET$9),'-RÅDATA_KVARTAL-'!$A$5:$DS$385,38,FALSE),"")</f>
        <v/>
      </c>
      <c r="EU75" s="37"/>
      <c r="EV75" s="37" t="str">
        <f>IF(VLOOKUP(CONCATENATE($EJ$6," ",EV$9),'-RÅDATA_KVARTAL-'!$A$5:$DS$385,38,FALSE)&gt;0,VLOOKUP(CONCATENATE($EJ$6," ",EV$9),'-RÅDATA_KVARTAL-'!$A$5:$DS$385,38,FALSE),"")</f>
        <v/>
      </c>
      <c r="EW75" s="37"/>
      <c r="EX75" s="37" t="str">
        <f>IF(VLOOKUP(CONCATENATE($EJ$6," ",EX$9),'-RÅDATA_KVARTAL-'!$A$5:$DS$385,38,FALSE)&gt;0,VLOOKUP(CONCATENATE($EJ$6," ",EX$9),'-RÅDATA_KVARTAL-'!$A$5:$DS$385,38,FALSE),"")</f>
        <v/>
      </c>
      <c r="EY75" s="37"/>
      <c r="EZ75" s="37" t="str">
        <f>IF(VLOOKUP(CONCATENATE($EJ$6," ",EZ$9),'-RÅDATA_KVARTAL-'!$A$5:$DS$385,38,FALSE)&gt;0,VLOOKUP(CONCATENATE($EJ$6," ",EZ$9),'-RÅDATA_KVARTAL-'!$A$5:$DS$385,38,FALSE),"")</f>
        <v/>
      </c>
      <c r="FA75" s="37"/>
      <c r="FB75" s="37" t="str">
        <f>IF(VLOOKUP(CONCATENATE($EJ$6," ",FB$9),'-RÅDATA_KVARTAL-'!$A$5:$DS$385,38,FALSE)&gt;0,VLOOKUP(CONCATENATE($EJ$6," ",FB$9),'-RÅDATA_KVARTAL-'!$A$5:$DS$385,38,FALSE),"")</f>
        <v/>
      </c>
      <c r="FC75" s="37"/>
      <c r="FD75" s="37" t="str">
        <f>IF(VLOOKUP(CONCATENATE($EJ$6," ",FD$9),'-RÅDATA_KVARTAL-'!$A$5:$DS$385,38,FALSE)&gt;0,VLOOKUP(CONCATENATE($EJ$6," ",FD$9),'-RÅDATA_KVARTAL-'!$A$5:$DS$385,38,FALSE),"")</f>
        <v/>
      </c>
      <c r="FE75" s="37"/>
      <c r="FF75" s="37" t="str">
        <f>IF(VLOOKUP(CONCATENATE($EJ$6," ",FF$9),'-RÅDATA_KVARTAL-'!$A$5:$DS$385,38,FALSE)&gt;0,VLOOKUP(CONCATENATE($EJ$6," ",FF$9),'-RÅDATA_KVARTAL-'!$A$5:$DS$385,38,FALSE),"")</f>
        <v/>
      </c>
      <c r="FG75" s="37"/>
      <c r="FH75" s="37" t="str">
        <f>IF(VLOOKUP(CONCATENATE($EJ$6," ",FH$9),'-RÅDATA_KVARTAL-'!$A$5:$DS$385,38,FALSE)&gt;0,VLOOKUP(CONCATENATE($EJ$6," ",FH$9),'-RÅDATA_KVARTAL-'!$A$5:$DS$385,38,FALSE),"")</f>
        <v/>
      </c>
      <c r="FI75" s="147"/>
      <c r="FJ75" s="275"/>
      <c r="FK75" s="37" t="str">
        <f>IF(VLOOKUP(CONCATENATE($FK$6," ",FK$9),'-RÅDATA_KVARTAL-'!$A$5:$DS$385,38,FALSE)&gt;0,VLOOKUP(CONCATENATE($FK$6," ",FK$9),'-RÅDATA_KVARTAL-'!$A$5:$DS$385,38,FALSE),"")</f>
        <v/>
      </c>
      <c r="FL75" s="37"/>
      <c r="FM75" s="37" t="str">
        <f>IF(VLOOKUP(CONCATENATE($FK$6," ",FM$9),'-RÅDATA_KVARTAL-'!$A$5:$DS$385,38,FALSE)&gt;0,VLOOKUP(CONCATENATE($FK$6," ",FM$9),'-RÅDATA_KVARTAL-'!$A$5:$DS$385,38,FALSE),"")</f>
        <v/>
      </c>
      <c r="FN75" s="37"/>
      <c r="FO75" s="37" t="str">
        <f>IF(VLOOKUP(CONCATENATE($FK$6," ",FO$9),'-RÅDATA_KVARTAL-'!$A$5:$DS$385,38,FALSE)&gt;0,VLOOKUP(CONCATENATE($FK$6," ",FO$9),'-RÅDATA_KVARTAL-'!$A$5:$DS$385,38,FALSE),"")</f>
        <v/>
      </c>
      <c r="FP75" s="37"/>
      <c r="FQ75" s="37" t="str">
        <f>IF(VLOOKUP(CONCATENATE($FK$6," ",FQ$9),'-RÅDATA_KVARTAL-'!$A$5:$DS$385,38,FALSE)&gt;0,VLOOKUP(CONCATENATE($FK$6," ",FQ$9),'-RÅDATA_KVARTAL-'!$A$5:$DS$385,38,FALSE),"")</f>
        <v/>
      </c>
      <c r="FR75" s="37"/>
      <c r="FS75" s="37" t="str">
        <f>IF(VLOOKUP(CONCATENATE($FK$6," ",FS$9),'-RÅDATA_KVARTAL-'!$A$5:$DS$385,38,FALSE)&gt;0,VLOOKUP(CONCATENATE($FK$6," ",FS$9),'-RÅDATA_KVARTAL-'!$A$5:$DS$385,38,FALSE),"")</f>
        <v/>
      </c>
      <c r="FT75" s="37"/>
      <c r="FU75" s="37" t="str">
        <f>IF(VLOOKUP(CONCATENATE($FK$6," ",FU$9),'-RÅDATA_KVARTAL-'!$A$5:$DS$385,38,FALSE)&gt;0,VLOOKUP(CONCATENATE($FK$6," ",FU$9),'-RÅDATA_KVARTAL-'!$A$5:$DS$385,38,FALSE),"")</f>
        <v/>
      </c>
      <c r="FV75" s="37"/>
      <c r="FW75" s="37" t="str">
        <f>IF(VLOOKUP(CONCATENATE($FK$6," ",FW$9),'-RÅDATA_KVARTAL-'!$A$5:$DS$385,38,FALSE)&gt;0,VLOOKUP(CONCATENATE($FK$6," ",FW$9),'-RÅDATA_KVARTAL-'!$A$5:$DS$385,38,FALSE),"")</f>
        <v/>
      </c>
      <c r="FX75" s="37"/>
      <c r="FY75" s="37" t="str">
        <f>IF(VLOOKUP(CONCATENATE($FK$6," ",FY$9),'-RÅDATA_KVARTAL-'!$A$5:$DS$385,38,FALSE)&gt;0,VLOOKUP(CONCATENATE($FK$6," ",FY$9),'-RÅDATA_KVARTAL-'!$A$5:$DS$385,38,FALSE),"")</f>
        <v/>
      </c>
      <c r="FZ75" s="37"/>
      <c r="GA75" s="37" t="str">
        <f>IF(VLOOKUP(CONCATENATE($FK$6," ",GA$9),'-RÅDATA_KVARTAL-'!$A$5:$DS$385,38,FALSE)&gt;0,VLOOKUP(CONCATENATE($FK$6," ",GA$9),'-RÅDATA_KVARTAL-'!$A$5:$DS$385,38,FALSE),"")</f>
        <v/>
      </c>
      <c r="GB75" s="37"/>
      <c r="GC75" s="37" t="str">
        <f>IF(VLOOKUP(CONCATENATE($FK$6," ",GC$9),'-RÅDATA_KVARTAL-'!$A$5:$DS$385,38,FALSE)&gt;0,VLOOKUP(CONCATENATE($FK$6," ",GC$9),'-RÅDATA_KVARTAL-'!$A$5:$DS$385,38,FALSE),"")</f>
        <v/>
      </c>
      <c r="GD75" s="37"/>
      <c r="GE75" s="37" t="str">
        <f>IF(VLOOKUP(CONCATENATE($FK$6," ",GE$9),'-RÅDATA_KVARTAL-'!$A$5:$DS$385,38,FALSE)&gt;0,VLOOKUP(CONCATENATE($FK$6," ",GE$9),'-RÅDATA_KVARTAL-'!$A$5:$DS$385,38,FALSE),"")</f>
        <v/>
      </c>
      <c r="GF75" s="37"/>
      <c r="GG75" s="37" t="str">
        <f>IF(VLOOKUP(CONCATENATE($FK$6," ",GG$9),'-RÅDATA_KVARTAL-'!$A$5:$DS$385,38,FALSE)&gt;0,VLOOKUP(CONCATENATE($FK$6," ",GG$9),'-RÅDATA_KVARTAL-'!$A$5:$DS$385,38,FALSE),"")</f>
        <v/>
      </c>
      <c r="GH75" s="37"/>
      <c r="GI75" s="37" t="str">
        <f>IF(VLOOKUP(CONCATENATE($FK$6," ",GI$9),'-RÅDATA_KVARTAL-'!$A$5:$DS$385,38,FALSE)&gt;0,VLOOKUP(CONCATENATE($FK$6," ",GI$9),'-RÅDATA_KVARTAL-'!$A$5:$DS$385,38,FALSE),"")</f>
        <v/>
      </c>
      <c r="GJ75" s="147"/>
      <c r="GK75" s="275"/>
      <c r="GL75" s="37" t="str">
        <f>IF(VLOOKUP(CONCATENATE($GL$6," ",GL$9),'-RÅDATA_KVARTAL-'!$A$5:$DS$385,38,FALSE)&gt;0,VLOOKUP(CONCATENATE($GL$6," ",GL$9),'-RÅDATA_KVARTAL-'!$A$5:$DS$385,38,FALSE),"")</f>
        <v/>
      </c>
      <c r="GM75" s="37"/>
      <c r="GN75" s="37" t="str">
        <f>IF(VLOOKUP(CONCATENATE($GL$6," ",GN$9),'-RÅDATA_KVARTAL-'!$A$5:$DS$385,38,FALSE)&gt;0,VLOOKUP(CONCATENATE($GL$6," ",GN$9),'-RÅDATA_KVARTAL-'!$A$5:$DS$385,38,FALSE),"")</f>
        <v/>
      </c>
      <c r="GO75" s="37"/>
      <c r="GP75" s="37" t="str">
        <f>IF(VLOOKUP(CONCATENATE($GL$6," ",GP$9),'-RÅDATA_KVARTAL-'!$A$5:$DS$385,38,FALSE)&gt;0,VLOOKUP(CONCATENATE($GL$6," ",GP$9),'-RÅDATA_KVARTAL-'!$A$5:$DS$385,38,FALSE),"")</f>
        <v/>
      </c>
      <c r="GQ75" s="37"/>
      <c r="GR75" s="37" t="str">
        <f>IF(VLOOKUP(CONCATENATE($GL$6," ",GR$9),'-RÅDATA_KVARTAL-'!$A$5:$DS$385,38,FALSE)&gt;0,VLOOKUP(CONCATENATE($GL$6," ",GR$9),'-RÅDATA_KVARTAL-'!$A$5:$DS$385,38,FALSE),"")</f>
        <v/>
      </c>
      <c r="GS75" s="37"/>
      <c r="GT75" s="37" t="str">
        <f>IF(VLOOKUP(CONCATENATE($GL$6," ",GT$9),'-RÅDATA_KVARTAL-'!$A$5:$DS$385,38,FALSE)&gt;0,VLOOKUP(CONCATENATE($GL$6," ",GT$9),'-RÅDATA_KVARTAL-'!$A$5:$DS$385,38,FALSE),"")</f>
        <v/>
      </c>
      <c r="GU75" s="37"/>
      <c r="GV75" s="37" t="str">
        <f>IF(VLOOKUP(CONCATENATE($GL$6," ",GV$9),'-RÅDATA_KVARTAL-'!$A$5:$DS$385,38,FALSE)&gt;0,VLOOKUP(CONCATENATE($GL$6," ",GV$9),'-RÅDATA_KVARTAL-'!$A$5:$DS$385,38,FALSE),"")</f>
        <v/>
      </c>
      <c r="GW75" s="37"/>
      <c r="GX75" s="37" t="str">
        <f>IF(VLOOKUP(CONCATENATE($GL$6," ",GX$9),'-RÅDATA_KVARTAL-'!$A$5:$DS$385,38,FALSE)&gt;0,VLOOKUP(CONCATENATE($GL$6," ",GX$9),'-RÅDATA_KVARTAL-'!$A$5:$DS$385,38,FALSE),"")</f>
        <v/>
      </c>
      <c r="GY75" s="37"/>
      <c r="GZ75" s="37" t="str">
        <f>IF(VLOOKUP(CONCATENATE($GL$6," ",GZ$9),'-RÅDATA_KVARTAL-'!$A$5:$DS$385,38,FALSE)&gt;0,VLOOKUP(CONCATENATE($GL$6," ",GZ$9),'-RÅDATA_KVARTAL-'!$A$5:$DS$385,38,FALSE),"")</f>
        <v/>
      </c>
      <c r="HA75" s="37"/>
      <c r="HB75" s="37" t="str">
        <f>IF(VLOOKUP(CONCATENATE($GL$6," ",HB$9),'-RÅDATA_KVARTAL-'!$A$5:$DS$385,38,FALSE)&gt;0,VLOOKUP(CONCATENATE($GL$6," ",HB$9),'-RÅDATA_KVARTAL-'!$A$5:$DS$385,38,FALSE),"")</f>
        <v/>
      </c>
      <c r="HC75" s="37"/>
      <c r="HD75" s="37" t="str">
        <f>IF(VLOOKUP(CONCATENATE($GL$6," ",HD$9),'-RÅDATA_KVARTAL-'!$A$5:$DS$385,38,FALSE)&gt;0,VLOOKUP(CONCATENATE($GL$6," ",HD$9),'-RÅDATA_KVARTAL-'!$A$5:$DS$385,38,FALSE),"")</f>
        <v/>
      </c>
      <c r="HE75" s="37"/>
      <c r="HF75" s="37" t="str">
        <f>IF(VLOOKUP(CONCATENATE($GL$6," ",HF$9),'-RÅDATA_KVARTAL-'!$A$5:$DS$385,38,FALSE)&gt;0,VLOOKUP(CONCATENATE($GL$6," ",HF$9),'-RÅDATA_KVARTAL-'!$A$5:$DS$385,38,FALSE),"")</f>
        <v/>
      </c>
      <c r="HG75" s="37"/>
      <c r="HH75" s="37" t="str">
        <f>IF(VLOOKUP(CONCATENATE($GL$6," ",HH$9),'-RÅDATA_KVARTAL-'!$A$5:$DS$385,38,FALSE)&gt;0,VLOOKUP(CONCATENATE($GL$6," ",HH$9),'-RÅDATA_KVARTAL-'!$A$5:$DS$385,38,FALSE),"")</f>
        <v/>
      </c>
      <c r="HI75" s="37"/>
      <c r="HJ75" s="37" t="str">
        <f>IF(VLOOKUP(CONCATENATE($GL$6," ",HJ$9),'-RÅDATA_KVARTAL-'!$A$5:$DS$385,38,FALSE)&gt;0,VLOOKUP(CONCATENATE($GL$6," ",HJ$9),'-RÅDATA_KVARTAL-'!$A$5:$DS$385,38,FALSE),"")</f>
        <v/>
      </c>
      <c r="HK75" s="147"/>
      <c r="HL75" s="148"/>
      <c r="HM75" s="103" t="s">
        <v>360</v>
      </c>
      <c r="HN75" s="15"/>
    </row>
    <row r="76" spans="2:223" s="15" customFormat="1" ht="10.5" customHeight="1" x14ac:dyDescent="0.2">
      <c r="B76" s="248">
        <v>19</v>
      </c>
      <c r="C76" s="195"/>
      <c r="D76" s="92" t="s">
        <v>66</v>
      </c>
      <c r="E76" s="156">
        <f>IF(VLOOKUP(CONCATENATE($E$6," ",E$9),'-RÅDATA_KVARTAL-'!$A$5:$DS$385,106,FALSE)&gt;0,VLOOKUP(CONCATENATE($E$6," ",E$9),'-RÅDATA_KVARTAL-'!$A$5:$DS$385,106,FALSE),"")</f>
        <v>97.490667099496832</v>
      </c>
      <c r="F76" s="156"/>
      <c r="G76" s="156">
        <f>IF(VLOOKUP(CONCATENATE($E$6," ",G$9),'-RÅDATA_KVARTAL-'!$A$5:$DS$385,106,FALSE)&gt;0,VLOOKUP(CONCATENATE($E$6," ",G$9),'-RÅDATA_KVARTAL-'!$A$5:$DS$385,106,FALSE),"")</f>
        <v>98.007382718704079</v>
      </c>
      <c r="H76" s="156"/>
      <c r="I76" s="156">
        <f>IF(VLOOKUP(CONCATENATE($E$6," ",I$9),'-RÅDATA_KVARTAL-'!$A$5:$DS$385,106,FALSE)&gt;0,VLOOKUP(CONCATENATE($E$6," ",I$9),'-RÅDATA_KVARTAL-'!$A$5:$DS$385,106,FALSE),"")</f>
        <v>97.963793277820855</v>
      </c>
      <c r="J76" s="156"/>
      <c r="K76" s="156">
        <f>IF(VLOOKUP(CONCATENATE($E$6," ",K$9),'-RÅDATA_KVARTAL-'!$A$5:$DS$385,106,FALSE)&gt;0,VLOOKUP(CONCATENATE($E$6," ",K$9),'-RÅDATA_KVARTAL-'!$A$5:$DS$385,106,FALSE),"")</f>
        <v>98.074194202310977</v>
      </c>
      <c r="L76" s="156"/>
      <c r="M76" s="156">
        <f>IF(VLOOKUP(CONCATENATE($E$6," ",M$9),'-RÅDATA_KVARTAL-'!$A$5:$DS$385,106,FALSE)&gt;0,VLOOKUP(CONCATENATE($E$6," ",M$9),'-RÅDATA_KVARTAL-'!$A$5:$DS$385,106,FALSE),"")</f>
        <v>97.876023703309144</v>
      </c>
      <c r="N76" s="156"/>
      <c r="O76" s="156">
        <f>IF(VLOOKUP(CONCATENATE($E$6," ",O$9),'-RÅDATA_KVARTAL-'!$A$5:$DS$385,106,FALSE)&gt;0,VLOOKUP(CONCATENATE($E$6," ",O$9),'-RÅDATA_KVARTAL-'!$A$5:$DS$385,106,FALSE),"")</f>
        <v>98.512916072929229</v>
      </c>
      <c r="P76" s="156"/>
      <c r="Q76" s="156">
        <f>IF(VLOOKUP(CONCATENATE($E$6," ",Q$9),'-RÅDATA_KVARTAL-'!$A$5:$DS$385,106,FALSE)&gt;0,VLOOKUP(CONCATENATE($E$6," ",Q$9),'-RÅDATA_KVARTAL-'!$A$5:$DS$385,106,FALSE),"")</f>
        <v>97.455838674378612</v>
      </c>
      <c r="R76" s="156"/>
      <c r="S76" s="156">
        <f>IF(VLOOKUP(CONCATENATE($E$6," ",S$9),'-RÅDATA_KVARTAL-'!$A$5:$DS$385,106,FALSE)&gt;0,VLOOKUP(CONCATENATE($E$6," ",S$9),'-RÅDATA_KVARTAL-'!$A$5:$DS$385,106,FALSE),"")</f>
        <v>98.852515506547206</v>
      </c>
      <c r="T76" s="156"/>
      <c r="U76" s="156">
        <f>IF(VLOOKUP(CONCATENATE($E$6," ",U$9),'-RÅDATA_KVARTAL-'!$A$5:$DS$385,106,FALSE)&gt;0,VLOOKUP(CONCATENATE($E$6," ",U$9),'-RÅDATA_KVARTAL-'!$A$5:$DS$385,106,FALSE),"")</f>
        <v>98.8912227540374</v>
      </c>
      <c r="V76" s="156"/>
      <c r="W76" s="156">
        <f>IF(VLOOKUP(CONCATENATE($E$6," ",W$9),'-RÅDATA_KVARTAL-'!$A$5:$DS$385,106,FALSE)&gt;0,VLOOKUP(CONCATENATE($E$6," ",W$9),'-RÅDATA_KVARTAL-'!$A$5:$DS$385,106,FALSE),"")</f>
        <v>97.830475885274794</v>
      </c>
      <c r="X76" s="156"/>
      <c r="Y76" s="156">
        <f>IF(VLOOKUP(CONCATENATE($E$6," ",Y$9),'-RÅDATA_KVARTAL-'!$A$5:$DS$385,106,FALSE)&gt;0,VLOOKUP(CONCATENATE($E$6," ",Y$9),'-RÅDATA_KVARTAL-'!$A$5:$DS$385,106,FALSE),"")</f>
        <v>98.568782623337256</v>
      </c>
      <c r="Z76" s="156"/>
      <c r="AA76" s="156">
        <f>IF(VLOOKUP(CONCATENATE($E$6," ",AA$9),'-RÅDATA_KVARTAL-'!$A$5:$DS$385,106,FALSE)&gt;0,VLOOKUP(CONCATENATE($E$6," ",AA$9),'-RÅDATA_KVARTAL-'!$A$5:$DS$385,106,FALSE),"")</f>
        <v>97.187648779160725</v>
      </c>
      <c r="AB76" s="156"/>
      <c r="AC76" s="156">
        <f>IF(VLOOKUP(CONCATENATE($E$6," ",AC$9),'-RÅDATA_KVARTAL-'!$A$5:$DS$385,106,FALSE)&gt;0,VLOOKUP(CONCATENATE($E$6," ",AC$9),'-RÅDATA_KVARTAL-'!$A$5:$DS$385,106,FALSE),"")</f>
        <v>98.058288557270899</v>
      </c>
      <c r="AD76" s="118"/>
      <c r="AE76" s="106"/>
      <c r="AF76" s="156">
        <f>IF(VLOOKUP(CONCATENATE($AF$6," ",AF$9),'-RÅDATA_KVARTAL-'!$A$5:$DS$385,106,FALSE)&gt;0,VLOOKUP(CONCATENATE($AF$6," ",AF$9),'-RÅDATA_KVARTAL-'!$A$5:$DS$385,106,FALSE),"")</f>
        <v>98.198360508062336</v>
      </c>
      <c r="AG76" s="156"/>
      <c r="AH76" s="156">
        <f>IF(VLOOKUP(CONCATENATE($AF$6," ",AH$9),'-RÅDATA_KVARTAL-'!$A$5:$DS$385,106,FALSE)&gt;0,VLOOKUP(CONCATENATE($AF$6," ",AH$9),'-RÅDATA_KVARTAL-'!$A$5:$DS$385,106,FALSE),"")</f>
        <v>98.424861643252441</v>
      </c>
      <c r="AI76" s="156"/>
      <c r="AJ76" s="156">
        <f>IF(VLOOKUP(CONCATENATE($AF$6," ",AJ$9),'-RÅDATA_KVARTAL-'!$A$5:$DS$385,106,FALSE)&gt;0,VLOOKUP(CONCATENATE($AF$6," ",AJ$9),'-RÅDATA_KVARTAL-'!$A$5:$DS$385,106,FALSE),"")</f>
        <v>99.286815146112247</v>
      </c>
      <c r="AK76" s="156"/>
      <c r="AL76" s="156">
        <f>IF(VLOOKUP(CONCATENATE($AF$6," ",AL$9),'-RÅDATA_KVARTAL-'!$A$5:$DS$385,106,FALSE)&gt;0,VLOOKUP(CONCATENATE($AF$6," ",AL$9),'-RÅDATA_KVARTAL-'!$A$5:$DS$385,106,FALSE),"")</f>
        <v>98.89404436534673</v>
      </c>
      <c r="AM76" s="156"/>
      <c r="AN76" s="156">
        <f>IF(VLOOKUP(CONCATENATE($AF$6," ",AN$9),'-RÅDATA_KVARTAL-'!$A$5:$DS$385,106,FALSE)&gt;0,VLOOKUP(CONCATENATE($AF$6," ",AN$9),'-RÅDATA_KVARTAL-'!$A$5:$DS$385,106,FALSE),"")</f>
        <v>98.872851372929645</v>
      </c>
      <c r="AO76" s="156"/>
      <c r="AP76" s="156">
        <f>IF(VLOOKUP(CONCATENATE($AF$6," ",AP$9),'-RÅDATA_KVARTAL-'!$A$5:$DS$385,106,FALSE)&gt;0,VLOOKUP(CONCATENATE($AF$6," ",AP$9),'-RÅDATA_KVARTAL-'!$A$5:$DS$385,106,FALSE),"")</f>
        <v>92.986019430621852</v>
      </c>
      <c r="AQ76" s="156"/>
      <c r="AR76" s="156">
        <f>IF(VLOOKUP(CONCATENATE($AF$6," ",AR$9),'-RÅDATA_KVARTAL-'!$A$5:$DS$385,106,FALSE)&gt;0,VLOOKUP(CONCATENATE($AF$6," ",AR$9),'-RÅDATA_KVARTAL-'!$A$5:$DS$385,106,FALSE),"")</f>
        <v>97.398488310775178</v>
      </c>
      <c r="AS76" s="156"/>
      <c r="AT76" s="156">
        <f>IF(VLOOKUP(CONCATENATE($AF$6," ",AT$9),'-RÅDATA_KVARTAL-'!$A$5:$DS$385,106,FALSE)&gt;0,VLOOKUP(CONCATENATE($AF$6," ",AT$9),'-RÅDATA_KVARTAL-'!$A$5:$DS$385,106,FALSE),"")</f>
        <v>97.510815522696461</v>
      </c>
      <c r="AU76" s="156"/>
      <c r="AV76" s="156">
        <f>IF(VLOOKUP(CONCATENATE($AF$6," ",AV$9),'-RÅDATA_KVARTAL-'!$A$5:$DS$385,106,FALSE)&gt;0,VLOOKUP(CONCATENATE($AF$6," ",AV$9),'-RÅDATA_KVARTAL-'!$A$5:$DS$385,106,FALSE),"")</f>
        <v>98.526697927696262</v>
      </c>
      <c r="AW76" s="156"/>
      <c r="AX76" s="156">
        <f>IF(VLOOKUP(CONCATENATE($AF$6," ",AX$9),'-RÅDATA_KVARTAL-'!$A$5:$DS$385,106,FALSE)&gt;0,VLOOKUP(CONCATENATE($AF$6," ",AX$9),'-RÅDATA_KVARTAL-'!$A$5:$DS$385,106,FALSE),"")</f>
        <v>98.857526881720432</v>
      </c>
      <c r="AY76" s="156"/>
      <c r="AZ76" s="156">
        <f>IF(VLOOKUP(CONCATENATE($AF$6," ",AZ$9),'-RÅDATA_KVARTAL-'!$A$5:$DS$385,106,FALSE)&gt;0,VLOOKUP(CONCATENATE($AF$6," ",AZ$9),'-RÅDATA_KVARTAL-'!$A$5:$DS$385,106,FALSE),"")</f>
        <v>98.976141273717829</v>
      </c>
      <c r="BA76" s="156"/>
      <c r="BB76" s="156">
        <f>IF(VLOOKUP(CONCATENATE($AF$6," ",BB$9),'-RÅDATA_KVARTAL-'!$A$5:$DS$385,106,FALSE)&gt;0,VLOOKUP(CONCATENATE($AF$6," ",BB$9),'-RÅDATA_KVARTAL-'!$A$5:$DS$385,106,FALSE),"")</f>
        <v>99.035561698919324</v>
      </c>
      <c r="BC76" s="156"/>
      <c r="BD76" s="156">
        <f>IF(VLOOKUP(CONCATENATE($AF$6," ",BD$9),'-RÅDATA_KVARTAL-'!$A$5:$DS$385,106,FALSE)&gt;0,VLOOKUP(CONCATENATE($AF$6," ",BD$9),'-RÅDATA_KVARTAL-'!$A$5:$DS$385,106,FALSE),"")</f>
        <v>98.128015354480809</v>
      </c>
      <c r="BE76" s="118"/>
      <c r="BF76" s="106"/>
      <c r="BG76" s="156">
        <f>IF(VLOOKUP(CONCATENATE($BG$6," ",BG$9),'-RÅDATA_KVARTAL-'!$A$5:$DS$385,106,FALSE)&gt;0,VLOOKUP(CONCATENATE($BG$6," ",BG$9),'-RÅDATA_KVARTAL-'!$A$5:$DS$385,106,FALSE),"")</f>
        <v>97.810307282845386</v>
      </c>
      <c r="BH76" s="156"/>
      <c r="BI76" s="156">
        <f>IF(VLOOKUP(CONCATENATE($BG$6," ",BI$9),'-RÅDATA_KVARTAL-'!$A$5:$DS$385,106,FALSE)&gt;0,VLOOKUP(CONCATENATE($BG$6," ",BI$9),'-RÅDATA_KVARTAL-'!$A$5:$DS$385,106,FALSE),"")</f>
        <v>97.85297699160418</v>
      </c>
      <c r="BJ76" s="156"/>
      <c r="BK76" s="156">
        <f>IF(VLOOKUP(CONCATENATE($BG$6," ",BK$9),'-RÅDATA_KVARTAL-'!$A$5:$DS$385,106,FALSE)&gt;0,VLOOKUP(CONCATENATE($BG$6," ",BK$9),'-RÅDATA_KVARTAL-'!$A$5:$DS$385,106,FALSE),"")</f>
        <v>99.223458507185896</v>
      </c>
      <c r="BL76" s="156"/>
      <c r="BM76" s="156">
        <f>IF(VLOOKUP(CONCATENATE($BG$6," ",BM$9),'-RÅDATA_KVARTAL-'!$A$5:$DS$385,106,FALSE)&gt;0,VLOOKUP(CONCATENATE($BG$6," ",BM$9),'-RÅDATA_KVARTAL-'!$A$5:$DS$385,106,FALSE),"")</f>
        <v>97.915881983678602</v>
      </c>
      <c r="BN76" s="156"/>
      <c r="BO76" s="156">
        <f>IF(VLOOKUP(CONCATENATE($BG$6," ",BO$9),'-RÅDATA_KVARTAL-'!$A$5:$DS$385,106,FALSE)&gt;0,VLOOKUP(CONCATENATE($BG$6," ",BO$9),'-RÅDATA_KVARTAL-'!$A$5:$DS$385,106,FALSE),"")</f>
        <v>99.032127134784105</v>
      </c>
      <c r="BP76" s="156"/>
      <c r="BQ76" s="156">
        <f>IF(VLOOKUP(CONCATENATE($BG$6," ",BQ$9),'-RÅDATA_KVARTAL-'!$A$5:$DS$385,106,FALSE)&gt;0,VLOOKUP(CONCATENATE($BG$6," ",BQ$9),'-RÅDATA_KVARTAL-'!$A$5:$DS$385,106,FALSE),"")</f>
        <v>98.308044315992291</v>
      </c>
      <c r="BR76" s="156"/>
      <c r="BS76" s="156">
        <f>IF(VLOOKUP(CONCATENATE($BG$6," ",BS$9),'-RÅDATA_KVARTAL-'!$A$5:$DS$385,106,FALSE)&gt;0,VLOOKUP(CONCATENATE($BG$6," ",BS$9),'-RÅDATA_KVARTAL-'!$A$5:$DS$385,106,FALSE),"")</f>
        <v>98.204703544219939</v>
      </c>
      <c r="BT76" s="156"/>
      <c r="BU76" s="156">
        <f>IF(VLOOKUP(CONCATENATE($BG$6," ",BU$9),'-RÅDATA_KVARTAL-'!$A$5:$DS$385,106,FALSE)&gt;0,VLOOKUP(CONCATENATE($BG$6," ",BU$9),'-RÅDATA_KVARTAL-'!$A$5:$DS$385,106,FALSE),"")</f>
        <v>98.50445514939706</v>
      </c>
      <c r="BV76" s="156"/>
      <c r="BW76" s="156">
        <f>IF(VLOOKUP(CONCATENATE($BG$6," ",BW$9),'-RÅDATA_KVARTAL-'!$A$5:$DS$385,106,FALSE)&gt;0,VLOOKUP(CONCATENATE($BG$6," ",BW$9),'-RÅDATA_KVARTAL-'!$A$5:$DS$385,106,FALSE),"")</f>
        <v>98.853103367358912</v>
      </c>
      <c r="BX76" s="156"/>
      <c r="BY76" s="156">
        <f>IF(VLOOKUP(CONCATENATE($BG$6," ",BY$9),'-RÅDATA_KVARTAL-'!$A$5:$DS$385,106,FALSE)&gt;0,VLOOKUP(CONCATENATE($BG$6," ",BY$9),'-RÅDATA_KVARTAL-'!$A$5:$DS$385,106,FALSE),"")</f>
        <v>98.091364205256568</v>
      </c>
      <c r="BZ76" s="156"/>
      <c r="CA76" s="156">
        <f>IF(VLOOKUP(CONCATENATE($BG$6," ",CA$9),'-RÅDATA_KVARTAL-'!$A$5:$DS$385,106,FALSE)&gt;0,VLOOKUP(CONCATENATE($BG$6," ",CA$9),'-RÅDATA_KVARTAL-'!$A$5:$DS$385,106,FALSE),"")</f>
        <v>98.231340643792009</v>
      </c>
      <c r="CB76" s="156"/>
      <c r="CC76" s="156">
        <f>IF(VLOOKUP(CONCATENATE($BG$6," ",CC$9),'-RÅDATA_KVARTAL-'!$A$5:$DS$385,106,FALSE)&gt;0,VLOOKUP(CONCATENATE($BG$6," ",CC$9),'-RÅDATA_KVARTAL-'!$A$5:$DS$385,106,FALSE),"")</f>
        <v>96.449582906483244</v>
      </c>
      <c r="CD76" s="156"/>
      <c r="CE76" s="156">
        <f>IF(VLOOKUP(CONCATENATE($BG$6," ",CE$9),'-RÅDATA_KVARTAL-'!$A$5:$DS$385,106,FALSE)&gt;0,VLOOKUP(CONCATENATE($BG$6," ",CE$9),'-RÅDATA_KVARTAL-'!$A$5:$DS$385,106,FALSE),"")</f>
        <v>98.205858164104512</v>
      </c>
      <c r="CF76" s="106"/>
      <c r="CG76" s="106"/>
      <c r="CH76" s="156">
        <f>IF(VLOOKUP(CONCATENATE($CH$6," ",CH$9),'-RÅDATA_KVARTAL-'!$A$5:$DS$385,106,FALSE)&gt;0,VLOOKUP(CONCATENATE($CH$6," ",CH$9),'-RÅDATA_KVARTAL-'!$A$5:$DS$385,106,FALSE),"")</f>
        <v>96.077336702612172</v>
      </c>
      <c r="CI76" s="156"/>
      <c r="CJ76" s="156">
        <f>IF(VLOOKUP(CONCATENATE($CH$6," ",CJ$9),'-RÅDATA_KVARTAL-'!$A$5:$DS$385,106,FALSE)&gt;0,VLOOKUP(CONCATENATE($CH$6," ",CJ$9),'-RÅDATA_KVARTAL-'!$A$5:$DS$385,106,FALSE),"")</f>
        <v>98.297998517420311</v>
      </c>
      <c r="CK76" s="156"/>
      <c r="CL76" s="156">
        <f>IF(VLOOKUP(CONCATENATE($CH$6," ",CL$9),'-RÅDATA_KVARTAL-'!$A$5:$DS$385,106,FALSE)&gt;0,VLOOKUP(CONCATENATE($CH$6," ",CL$9),'-RÅDATA_KVARTAL-'!$A$5:$DS$385,106,FALSE),"")</f>
        <v>98.689608021877845</v>
      </c>
      <c r="CM76" s="156"/>
      <c r="CN76" s="156">
        <f>IF(VLOOKUP(CONCATENATE($CH$6," ",CN$9),'-RÅDATA_KVARTAL-'!$A$5:$DS$385,106,FALSE)&gt;0,VLOOKUP(CONCATENATE($CH$6," ",CN$9),'-RÅDATA_KVARTAL-'!$A$5:$DS$385,106,FALSE),"")</f>
        <v>99.055644341130318</v>
      </c>
      <c r="CO76" s="156"/>
      <c r="CP76" s="156">
        <f>IF(VLOOKUP(CONCATENATE($CH$6," ",CP$9),'-RÅDATA_KVARTAL-'!$A$5:$DS$385,106,FALSE)&gt;0,VLOOKUP(CONCATENATE($CH$6," ",CP$9),'-RÅDATA_KVARTAL-'!$A$5:$DS$385,106,FALSE),"")</f>
        <v>98.708025206456995</v>
      </c>
      <c r="CQ76" s="156"/>
      <c r="CR76" s="156">
        <f>IF(VLOOKUP(CONCATENATE($CH$6," ",CR$9),'-RÅDATA_KVARTAL-'!$A$5:$DS$385,106,FALSE)&gt;0,VLOOKUP(CONCATENATE($CH$6," ",CR$9),'-RÅDATA_KVARTAL-'!$A$5:$DS$385,106,FALSE),"")</f>
        <v>98.184833408713999</v>
      </c>
      <c r="CS76" s="156"/>
      <c r="CT76" s="156">
        <f>IF(VLOOKUP(CONCATENATE($CH$6," ",CT$9),'-RÅDATA_KVARTAL-'!$A$5:$DS$385,106,FALSE)&gt;0,VLOOKUP(CONCATENATE($CH$6," ",CT$9),'-RÅDATA_KVARTAL-'!$A$5:$DS$385,106,FALSE),"")</f>
        <v>98.413263819176848</v>
      </c>
      <c r="CU76" s="156"/>
      <c r="CV76" s="156">
        <f>IF(VLOOKUP(CONCATENATE($CH$6," ",CV$9),'-RÅDATA_KVARTAL-'!$A$5:$DS$385,106,FALSE)&gt;0,VLOOKUP(CONCATENATE($CH$6," ",CV$9),'-RÅDATA_KVARTAL-'!$A$5:$DS$385,106,FALSE),"")</f>
        <v>97.950592018710708</v>
      </c>
      <c r="CW76" s="156"/>
      <c r="CX76" s="156">
        <f>IF(VLOOKUP(CONCATENATE($CH$6," ",CX$9),'-RÅDATA_KVARTAL-'!$A$5:$DS$385,106,FALSE)&gt;0,VLOOKUP(CONCATENATE($CH$6," ",CX$9),'-RÅDATA_KVARTAL-'!$A$5:$DS$385,106,FALSE),"")</f>
        <v>97.257858057175355</v>
      </c>
      <c r="CY76" s="156"/>
      <c r="CZ76" s="156">
        <f>IF(VLOOKUP(CONCATENATE($CH$6," ",CZ$9),'-RÅDATA_KVARTAL-'!$A$5:$DS$385,106,FALSE)&gt;0,VLOOKUP(CONCATENATE($CH$6," ",CZ$9),'-RÅDATA_KVARTAL-'!$A$5:$DS$385,106,FALSE),"")</f>
        <v>97.165354330708666</v>
      </c>
      <c r="DA76" s="156"/>
      <c r="DB76" s="156">
        <f>IF(VLOOKUP(CONCATENATE($CH$6," ",DB$9),'-RÅDATA_KVARTAL-'!$A$5:$DS$385,106,FALSE)&gt;0,VLOOKUP(CONCATENATE($CH$6," ",DB$9),'-RÅDATA_KVARTAL-'!$A$5:$DS$385,106,FALSE),"")</f>
        <v>95.863825302968209</v>
      </c>
      <c r="DC76" s="156"/>
      <c r="DD76" s="156">
        <f>IF(VLOOKUP(CONCATENATE($CH$6," ",DD$9),'-RÅDATA_KVARTAL-'!$A$5:$DS$385,106,FALSE)&gt;0,VLOOKUP(CONCATENATE($CH$6," ",DD$9),'-RÅDATA_KVARTAL-'!$A$5:$DS$385,106,FALSE),"")</f>
        <v>97.82431646305993</v>
      </c>
      <c r="DE76" s="156"/>
      <c r="DF76" s="156">
        <f>IF(VLOOKUP(CONCATENATE($CH$6," ",DF$9),'-RÅDATA_KVARTAL-'!$A$5:$DS$385,106,FALSE)&gt;0,VLOOKUP(CONCATENATE($CH$6," ",DF$9),'-RÅDATA_KVARTAL-'!$A$5:$DS$385,106,FALSE),"")</f>
        <v>97.786516606627984</v>
      </c>
      <c r="DG76" s="106"/>
      <c r="DH76" s="106"/>
      <c r="DI76" s="156">
        <f>IF(VLOOKUP(CONCATENATE($DI$6," ",DI$9),'-RÅDATA_KVARTAL-'!$A$5:$DS$385,106,FALSE)&gt;0,VLOOKUP(CONCATENATE($DI$6," ",DI$9),'-RÅDATA_KVARTAL-'!$A$5:$DS$385,106,FALSE),"")</f>
        <v>97.082998920654248</v>
      </c>
      <c r="DJ76" s="156"/>
      <c r="DK76" s="156">
        <f>IF(VLOOKUP(CONCATENATE($DI$6," ",DK$9),'-RÅDATA_KVARTAL-'!$A$5:$DS$385,106,FALSE)&gt;0,VLOOKUP(CONCATENATE($DI$6," ",DK$9),'-RÅDATA_KVARTAL-'!$A$5:$DS$385,106,FALSE),"")</f>
        <v>97.973869702421325</v>
      </c>
      <c r="DL76" s="156"/>
      <c r="DM76" s="156">
        <f>IF(VLOOKUP(CONCATENATE($DI$6," ",DM$9),'-RÅDATA_KVARTAL-'!$A$5:$DS$385,106,FALSE)&gt;0,VLOOKUP(CONCATENATE($DI$6," ",DM$9),'-RÅDATA_KVARTAL-'!$A$5:$DS$385,106,FALSE),"")</f>
        <v>97.932612641047896</v>
      </c>
      <c r="DN76" s="156"/>
      <c r="DO76" s="156">
        <f>IF(VLOOKUP(CONCATENATE($DI$6," ",DO$9),'-RÅDATA_KVARTAL-'!$A$5:$DS$385,106,FALSE)&gt;0,VLOOKUP(CONCATENATE($DI$6," ",DO$9),'-RÅDATA_KVARTAL-'!$A$5:$DS$385,106,FALSE),"")</f>
        <v>97.476228561272549</v>
      </c>
      <c r="DP76" s="156"/>
      <c r="DQ76" s="156">
        <f>IF(VLOOKUP(CONCATENATE($DI$6," ",DQ$9),'-RÅDATA_KVARTAL-'!$A$5:$DS$385,106,FALSE)&gt;0,VLOOKUP(CONCATENATE($DI$6," ",DQ$9),'-RÅDATA_KVARTAL-'!$A$5:$DS$385,106,FALSE),"")</f>
        <v>96.381300657697238</v>
      </c>
      <c r="DR76" s="156"/>
      <c r="DS76" s="156">
        <f>IF(VLOOKUP(CONCATENATE($DI$6," ",DS$9),'-RÅDATA_KVARTAL-'!$A$5:$DS$385,106,FALSE)&gt;0,VLOOKUP(CONCATENATE($DI$6," ",DS$9),'-RÅDATA_KVARTAL-'!$A$5:$DS$385,106,FALSE),"")</f>
        <v>98.116649991171798</v>
      </c>
      <c r="DT76" s="156"/>
      <c r="DU76" s="156" t="str">
        <f>IF(VLOOKUP(CONCATENATE($DI$6," ",DU$9),'-RÅDATA_KVARTAL-'!$A$5:$DS$385,106,FALSE)&gt;0,VLOOKUP(CONCATENATE($DI$6," ",DU$9),'-RÅDATA_KVARTAL-'!$A$5:$DS$385,106,FALSE),"")</f>
        <v/>
      </c>
      <c r="DV76" s="156"/>
      <c r="DW76" s="156" t="str">
        <f>IF(VLOOKUP(CONCATENATE($DI$6," ",DW$9),'-RÅDATA_KVARTAL-'!$A$5:$DS$385,106,FALSE)&gt;0,VLOOKUP(CONCATENATE($DI$6," ",DW$9),'-RÅDATA_KVARTAL-'!$A$5:$DS$385,106,FALSE),"")</f>
        <v/>
      </c>
      <c r="DX76" s="156"/>
      <c r="DY76" s="156" t="str">
        <f>IF(VLOOKUP(CONCATENATE($DI$6," ",DY$9),'-RÅDATA_KVARTAL-'!$A$5:$DS$385,106,FALSE)&gt;0,VLOOKUP(CONCATENATE($DI$6," ",DY$9),'-RÅDATA_KVARTAL-'!$A$5:$DS$385,106,FALSE),"")</f>
        <v/>
      </c>
      <c r="DZ76" s="156"/>
      <c r="EA76" s="156" t="str">
        <f>IF(VLOOKUP(CONCATENATE($DI$6," ",EA$9),'-RÅDATA_KVARTAL-'!$A$5:$DS$385,106,FALSE)&gt;0,VLOOKUP(CONCATENATE($DI$6," ",EA$9),'-RÅDATA_KVARTAL-'!$A$5:$DS$385,106,FALSE),"")</f>
        <v/>
      </c>
      <c r="EB76" s="156"/>
      <c r="EC76" s="156" t="str">
        <f>IF(VLOOKUP(CONCATENATE($DI$6," ",EC$9),'-RÅDATA_KVARTAL-'!$A$5:$DS$385,106,FALSE)&gt;0,VLOOKUP(CONCATENATE($DI$6," ",EC$9),'-RÅDATA_KVARTAL-'!$A$5:$DS$385,106,FALSE),"")</f>
        <v/>
      </c>
      <c r="ED76" s="156"/>
      <c r="EE76" s="156" t="str">
        <f>IF(VLOOKUP(CONCATENATE($DI$6," ",EE$9),'-RÅDATA_KVARTAL-'!$A$5:$DS$385,106,FALSE)&gt;0,VLOOKUP(CONCATENATE($DI$6," ",EE$9),'-RÅDATA_KVARTAL-'!$A$5:$DS$385,106,FALSE),"")</f>
        <v/>
      </c>
      <c r="EF76" s="156"/>
      <c r="EG76" s="156">
        <f>IF(VLOOKUP(CONCATENATE($DI$6," ",EG$9),'-RÅDATA_KVARTAL-'!$A$5:$DS$385,106,FALSE)&gt;0,VLOOKUP(CONCATENATE($DI$6," ",EG$9),'-RÅDATA_KVARTAL-'!$A$5:$DS$385,106,FALSE),"")</f>
        <v>97.484031010671103</v>
      </c>
      <c r="EH76" s="106"/>
      <c r="EI76" s="106"/>
      <c r="EJ76" s="156" t="str">
        <f>IF(VLOOKUP(CONCATENATE($EJ$6," ",EJ$9),'-RÅDATA_KVARTAL-'!$A$5:$DS$385,106,FALSE)&gt;0,VLOOKUP(CONCATENATE($EJ$6," ",EJ$9),'-RÅDATA_KVARTAL-'!$A$5:$DS$385,106,FALSE),"")</f>
        <v/>
      </c>
      <c r="EK76" s="156"/>
      <c r="EL76" s="156" t="str">
        <f>IF(VLOOKUP(CONCATENATE($EJ$6," ",EL$9),'-RÅDATA_KVARTAL-'!$A$5:$DS$385,106,FALSE)&gt;0,VLOOKUP(CONCATENATE($EJ$6," ",EL$9),'-RÅDATA_KVARTAL-'!$A$5:$DS$385,106,FALSE),"")</f>
        <v/>
      </c>
      <c r="EM76" s="156"/>
      <c r="EN76" s="156" t="str">
        <f>IF(VLOOKUP(CONCATENATE($EJ$6," ",EN$9),'-RÅDATA_KVARTAL-'!$A$5:$DS$385,106,FALSE)&gt;0,VLOOKUP(CONCATENATE($EJ$6," ",EN$9),'-RÅDATA_KVARTAL-'!$A$5:$DS$385,106,FALSE),"")</f>
        <v/>
      </c>
      <c r="EO76" s="156"/>
      <c r="EP76" s="156" t="str">
        <f>IF(VLOOKUP(CONCATENATE($EJ$6," ",EP$9),'-RÅDATA_KVARTAL-'!$A$5:$DS$385,106,FALSE)&gt;0,VLOOKUP(CONCATENATE($EJ$6," ",EP$9),'-RÅDATA_KVARTAL-'!$A$5:$DS$385,106,FALSE),"")</f>
        <v/>
      </c>
      <c r="EQ76" s="156"/>
      <c r="ER76" s="156" t="str">
        <f>IF(VLOOKUP(CONCATENATE($EJ$6," ",ER$9),'-RÅDATA_KVARTAL-'!$A$5:$DS$385,106,FALSE)&gt;0,VLOOKUP(CONCATENATE($EJ$6," ",ER$9),'-RÅDATA_KVARTAL-'!$A$5:$DS$385,106,FALSE),"")</f>
        <v/>
      </c>
      <c r="ES76" s="156"/>
      <c r="ET76" s="156" t="str">
        <f>IF(VLOOKUP(CONCATENATE($EJ$6," ",ET$9),'-RÅDATA_KVARTAL-'!$A$5:$DS$385,106,FALSE)&gt;0,VLOOKUP(CONCATENATE($EJ$6," ",ET$9),'-RÅDATA_KVARTAL-'!$A$5:$DS$385,106,FALSE),"")</f>
        <v/>
      </c>
      <c r="EU76" s="156"/>
      <c r="EV76" s="156" t="str">
        <f>IF(VLOOKUP(CONCATENATE($EJ$6," ",EV$9),'-RÅDATA_KVARTAL-'!$A$5:$DS$385,106,FALSE)&gt;0,VLOOKUP(CONCATENATE($EJ$6," ",EV$9),'-RÅDATA_KVARTAL-'!$A$5:$DS$385,106,FALSE),"")</f>
        <v/>
      </c>
      <c r="EW76" s="156"/>
      <c r="EX76" s="156" t="str">
        <f>IF(VLOOKUP(CONCATENATE($EJ$6," ",EX$9),'-RÅDATA_KVARTAL-'!$A$5:$DS$385,106,FALSE)&gt;0,VLOOKUP(CONCATENATE($EJ$6," ",EX$9),'-RÅDATA_KVARTAL-'!$A$5:$DS$385,106,FALSE),"")</f>
        <v/>
      </c>
      <c r="EY76" s="156"/>
      <c r="EZ76" s="156" t="str">
        <f>IF(VLOOKUP(CONCATENATE($EJ$6," ",EZ$9),'-RÅDATA_KVARTAL-'!$A$5:$DS$385,106,FALSE)&gt;0,VLOOKUP(CONCATENATE($EJ$6," ",EZ$9),'-RÅDATA_KVARTAL-'!$A$5:$DS$385,106,FALSE),"")</f>
        <v/>
      </c>
      <c r="FA76" s="156"/>
      <c r="FB76" s="156" t="str">
        <f>IF(VLOOKUP(CONCATENATE($EJ$6," ",FB$9),'-RÅDATA_KVARTAL-'!$A$5:$DS$385,106,FALSE)&gt;0,VLOOKUP(CONCATENATE($EJ$6," ",FB$9),'-RÅDATA_KVARTAL-'!$A$5:$DS$385,106,FALSE),"")</f>
        <v/>
      </c>
      <c r="FC76" s="156"/>
      <c r="FD76" s="156" t="str">
        <f>IF(VLOOKUP(CONCATENATE($EJ$6," ",FD$9),'-RÅDATA_KVARTAL-'!$A$5:$DS$385,106,FALSE)&gt;0,VLOOKUP(CONCATENATE($EJ$6," ",FD$9),'-RÅDATA_KVARTAL-'!$A$5:$DS$385,106,FALSE),"")</f>
        <v/>
      </c>
      <c r="FE76" s="156"/>
      <c r="FF76" s="156" t="str">
        <f>IF(VLOOKUP(CONCATENATE($EJ$6," ",FF$9),'-RÅDATA_KVARTAL-'!$A$5:$DS$385,106,FALSE)&gt;0,VLOOKUP(CONCATENATE($EJ$6," ",FF$9),'-RÅDATA_KVARTAL-'!$A$5:$DS$385,106,FALSE),"")</f>
        <v/>
      </c>
      <c r="FG76" s="156"/>
      <c r="FH76" s="156" t="str">
        <f>IF(VLOOKUP(CONCATENATE($EJ$6," ",FH$9),'-RÅDATA_KVARTAL-'!$A$5:$DS$385,106,FALSE)&gt;0,VLOOKUP(CONCATENATE($EJ$6," ",FH$9),'-RÅDATA_KVARTAL-'!$A$5:$DS$385,106,FALSE),"")</f>
        <v/>
      </c>
      <c r="FI76" s="106"/>
      <c r="FJ76" s="106"/>
      <c r="FK76" s="156" t="str">
        <f>IF(VLOOKUP(CONCATENATE($FK$6," ",FK$9),'-RÅDATA_KVARTAL-'!$A$5:$DS$385,106,FALSE)&gt;0,VLOOKUP(CONCATENATE($FK$6," ",FK$9),'-RÅDATA_KVARTAL-'!$A$5:$DS$385,106,FALSE),"")</f>
        <v/>
      </c>
      <c r="FL76" s="156"/>
      <c r="FM76" s="156" t="str">
        <f>IF(VLOOKUP(CONCATENATE($FK$6," ",FM$9),'-RÅDATA_KVARTAL-'!$A$5:$DS$385,106,FALSE)&gt;0,VLOOKUP(CONCATENATE($FK$6," ",FM$9),'-RÅDATA_KVARTAL-'!$A$5:$DS$385,106,FALSE),"")</f>
        <v/>
      </c>
      <c r="FN76" s="156"/>
      <c r="FO76" s="156" t="str">
        <f>IF(VLOOKUP(CONCATENATE($FK$6," ",FO$9),'-RÅDATA_KVARTAL-'!$A$5:$DS$385,106,FALSE)&gt;0,VLOOKUP(CONCATENATE($FK$6," ",FO$9),'-RÅDATA_KVARTAL-'!$A$5:$DS$385,106,FALSE),"")</f>
        <v/>
      </c>
      <c r="FP76" s="156"/>
      <c r="FQ76" s="156" t="str">
        <f>IF(VLOOKUP(CONCATENATE($FK$6," ",FQ$9),'-RÅDATA_KVARTAL-'!$A$5:$DS$385,106,FALSE)&gt;0,VLOOKUP(CONCATENATE($FK$6," ",FQ$9),'-RÅDATA_KVARTAL-'!$A$5:$DS$385,106,FALSE),"")</f>
        <v/>
      </c>
      <c r="FR76" s="156"/>
      <c r="FS76" s="156" t="str">
        <f>IF(VLOOKUP(CONCATENATE($FK$6," ",FS$9),'-RÅDATA_KVARTAL-'!$A$5:$DS$385,106,FALSE)&gt;0,VLOOKUP(CONCATENATE($FK$6," ",FS$9),'-RÅDATA_KVARTAL-'!$A$5:$DS$385,106,FALSE),"")</f>
        <v/>
      </c>
      <c r="FT76" s="156"/>
      <c r="FU76" s="156" t="str">
        <f>IF(VLOOKUP(CONCATENATE($FK$6," ",FU$9),'-RÅDATA_KVARTAL-'!$A$5:$DS$385,106,FALSE)&gt;0,VLOOKUP(CONCATENATE($FK$6," ",FU$9),'-RÅDATA_KVARTAL-'!$A$5:$DS$385,106,FALSE),"")</f>
        <v/>
      </c>
      <c r="FV76" s="156"/>
      <c r="FW76" s="156" t="str">
        <f>IF(VLOOKUP(CONCATENATE($FK$6," ",FW$9),'-RÅDATA_KVARTAL-'!$A$5:$DS$385,106,FALSE)&gt;0,VLOOKUP(CONCATENATE($FK$6," ",FW$9),'-RÅDATA_KVARTAL-'!$A$5:$DS$385,106,FALSE),"")</f>
        <v/>
      </c>
      <c r="FX76" s="156"/>
      <c r="FY76" s="156" t="str">
        <f>IF(VLOOKUP(CONCATENATE($FK$6," ",FY$9),'-RÅDATA_KVARTAL-'!$A$5:$DS$385,106,FALSE)&gt;0,VLOOKUP(CONCATENATE($FK$6," ",FY$9),'-RÅDATA_KVARTAL-'!$A$5:$DS$385,106,FALSE),"")</f>
        <v/>
      </c>
      <c r="FZ76" s="156"/>
      <c r="GA76" s="156" t="str">
        <f>IF(VLOOKUP(CONCATENATE($FK$6," ",GA$9),'-RÅDATA_KVARTAL-'!$A$5:$DS$385,106,FALSE)&gt;0,VLOOKUP(CONCATENATE($FK$6," ",GA$9),'-RÅDATA_KVARTAL-'!$A$5:$DS$385,106,FALSE),"")</f>
        <v/>
      </c>
      <c r="GB76" s="156"/>
      <c r="GC76" s="156" t="str">
        <f>IF(VLOOKUP(CONCATENATE($FK$6," ",GC$9),'-RÅDATA_KVARTAL-'!$A$5:$DS$385,106,FALSE)&gt;0,VLOOKUP(CONCATENATE($FK$6," ",GC$9),'-RÅDATA_KVARTAL-'!$A$5:$DS$385,106,FALSE),"")</f>
        <v/>
      </c>
      <c r="GD76" s="156"/>
      <c r="GE76" s="156" t="str">
        <f>IF(VLOOKUP(CONCATENATE($FK$6," ",GE$9),'-RÅDATA_KVARTAL-'!$A$5:$DS$385,106,FALSE)&gt;0,VLOOKUP(CONCATENATE($FK$6," ",GE$9),'-RÅDATA_KVARTAL-'!$A$5:$DS$385,106,FALSE),"")</f>
        <v/>
      </c>
      <c r="GF76" s="156"/>
      <c r="GG76" s="156" t="str">
        <f>IF(VLOOKUP(CONCATENATE($FK$6," ",GG$9),'-RÅDATA_KVARTAL-'!$A$5:$DS$385,106,FALSE)&gt;0,VLOOKUP(CONCATENATE($FK$6," ",GG$9),'-RÅDATA_KVARTAL-'!$A$5:$DS$385,106,FALSE),"")</f>
        <v/>
      </c>
      <c r="GH76" s="156"/>
      <c r="GI76" s="156" t="str">
        <f>IF(VLOOKUP(CONCATENATE($FK$6," ",GI$9),'-RÅDATA_KVARTAL-'!$A$5:$DS$385,106,FALSE)&gt;0,VLOOKUP(CONCATENATE($FK$6," ",GI$9),'-RÅDATA_KVARTAL-'!$A$5:$DS$385,106,FALSE),"")</f>
        <v/>
      </c>
      <c r="GJ76" s="106"/>
      <c r="GK76" s="106"/>
      <c r="GL76" s="156" t="str">
        <f>IF(VLOOKUP(CONCATENATE($GL$6," ",GL$9),'-RÅDATA_KVARTAL-'!$A$5:$DS$385,106,FALSE)&gt;0,VLOOKUP(CONCATENATE($GL$6," ",GL$9),'-RÅDATA_KVARTAL-'!$A$5:$DS$385,106,FALSE),"")</f>
        <v/>
      </c>
      <c r="GM76" s="156"/>
      <c r="GN76" s="156" t="str">
        <f>IF(VLOOKUP(CONCATENATE($GL$6," ",GN$9),'-RÅDATA_KVARTAL-'!$A$5:$DS$385,106,FALSE)&gt;0,VLOOKUP(CONCATENATE($GL$6," ",GN$9),'-RÅDATA_KVARTAL-'!$A$5:$DS$385,106,FALSE),"")</f>
        <v/>
      </c>
      <c r="GO76" s="156"/>
      <c r="GP76" s="156" t="str">
        <f>IF(VLOOKUP(CONCATENATE($GL$6," ",GP$9),'-RÅDATA_KVARTAL-'!$A$5:$DS$385,106,FALSE)&gt;0,VLOOKUP(CONCATENATE($GL$6," ",GP$9),'-RÅDATA_KVARTAL-'!$A$5:$DS$385,106,FALSE),"")</f>
        <v/>
      </c>
      <c r="GQ76" s="156"/>
      <c r="GR76" s="156" t="str">
        <f>IF(VLOOKUP(CONCATENATE($GL$6," ",GR$9),'-RÅDATA_KVARTAL-'!$A$5:$DS$385,106,FALSE)&gt;0,VLOOKUP(CONCATENATE($GL$6," ",GR$9),'-RÅDATA_KVARTAL-'!$A$5:$DS$385,106,FALSE),"")</f>
        <v/>
      </c>
      <c r="GS76" s="156"/>
      <c r="GT76" s="156" t="str">
        <f>IF(VLOOKUP(CONCATENATE($GL$6," ",GT$9),'-RÅDATA_KVARTAL-'!$A$5:$DS$385,106,FALSE)&gt;0,VLOOKUP(CONCATENATE($GL$6," ",GT$9),'-RÅDATA_KVARTAL-'!$A$5:$DS$385,106,FALSE),"")</f>
        <v/>
      </c>
      <c r="GU76" s="156"/>
      <c r="GV76" s="156" t="str">
        <f>IF(VLOOKUP(CONCATENATE($GL$6," ",GV$9),'-RÅDATA_KVARTAL-'!$A$5:$DS$385,106,FALSE)&gt;0,VLOOKUP(CONCATENATE($GL$6," ",GV$9),'-RÅDATA_KVARTAL-'!$A$5:$DS$385,106,FALSE),"")</f>
        <v/>
      </c>
      <c r="GW76" s="156"/>
      <c r="GX76" s="156" t="str">
        <f>IF(VLOOKUP(CONCATENATE($GL$6," ",GX$9),'-RÅDATA_KVARTAL-'!$A$5:$DS$385,106,FALSE)&gt;0,VLOOKUP(CONCATENATE($GL$6," ",GX$9),'-RÅDATA_KVARTAL-'!$A$5:$DS$385,106,FALSE),"")</f>
        <v/>
      </c>
      <c r="GY76" s="156"/>
      <c r="GZ76" s="156" t="str">
        <f>IF(VLOOKUP(CONCATENATE($GL$6," ",GZ$9),'-RÅDATA_KVARTAL-'!$A$5:$DS$385,106,FALSE)&gt;0,VLOOKUP(CONCATENATE($GL$6," ",GZ$9),'-RÅDATA_KVARTAL-'!$A$5:$DS$385,106,FALSE),"")</f>
        <v/>
      </c>
      <c r="HA76" s="156"/>
      <c r="HB76" s="156" t="str">
        <f>IF(VLOOKUP(CONCATENATE($GL$6," ",HB$9),'-RÅDATA_KVARTAL-'!$A$5:$DS$385,106,FALSE)&gt;0,VLOOKUP(CONCATENATE($GL$6," ",HB$9),'-RÅDATA_KVARTAL-'!$A$5:$DS$385,106,FALSE),"")</f>
        <v/>
      </c>
      <c r="HC76" s="156"/>
      <c r="HD76" s="156" t="str">
        <f>IF(VLOOKUP(CONCATENATE($GL$6," ",HD$9),'-RÅDATA_KVARTAL-'!$A$5:$DS$385,106,FALSE)&gt;0,VLOOKUP(CONCATENATE($GL$6," ",HD$9),'-RÅDATA_KVARTAL-'!$A$5:$DS$385,106,FALSE),"")</f>
        <v/>
      </c>
      <c r="HE76" s="156"/>
      <c r="HF76" s="156" t="str">
        <f>IF(VLOOKUP(CONCATENATE($GL$6," ",HF$9),'-RÅDATA_KVARTAL-'!$A$5:$DS$385,106,FALSE)&gt;0,VLOOKUP(CONCATENATE($GL$6," ",HF$9),'-RÅDATA_KVARTAL-'!$A$5:$DS$385,106,FALSE),"")</f>
        <v/>
      </c>
      <c r="HG76" s="156"/>
      <c r="HH76" s="156" t="str">
        <f>IF(VLOOKUP(CONCATENATE($GL$6," ",HH$9),'-RÅDATA_KVARTAL-'!$A$5:$DS$385,106,FALSE)&gt;0,VLOOKUP(CONCATENATE($GL$6," ",HH$9),'-RÅDATA_KVARTAL-'!$A$5:$DS$385,106,FALSE),"")</f>
        <v/>
      </c>
      <c r="HI76" s="156"/>
      <c r="HJ76" s="156" t="str">
        <f>IF(VLOOKUP(CONCATENATE($GL$6," ",HJ$9),'-RÅDATA_KVARTAL-'!$A$5:$DS$385,106,FALSE)&gt;0,VLOOKUP(CONCATENATE($GL$6," ",HJ$9),'-RÅDATA_KVARTAL-'!$A$5:$DS$385,106,FALSE),"")</f>
        <v/>
      </c>
      <c r="HK76" s="106"/>
      <c r="HL76" s="106"/>
      <c r="HM76" s="92" t="s">
        <v>361</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365</v>
      </c>
      <c r="E79" s="37">
        <f>IF(VLOOKUP(CONCATENATE($E$6," ",E$9),'-RÅDATA_KVARTAL-'!$A$5:$DS$385,110,FALSE)&gt;0,VLOOKUP(CONCATENATE($E$6," ",E$9),'-RÅDATA_KVARTAL-'!$A$5:$DS$385,110,FALSE),"")</f>
        <v>2051</v>
      </c>
      <c r="F79" s="37"/>
      <c r="G79" s="37">
        <f>IF(VLOOKUP(CONCATENATE($E$6," ",G$9),'-RÅDATA_KVARTAL-'!$A$5:$DS$385,110,FALSE)&gt;0,VLOOKUP(CONCATENATE($E$6," ",G$9),'-RÅDATA_KVARTAL-'!$A$5:$DS$385,110,FALSE),"")</f>
        <v>1648</v>
      </c>
      <c r="H79" s="37"/>
      <c r="I79" s="37">
        <f>IF(VLOOKUP(CONCATENATE($E$6," ",I$9),'-RÅDATA_KVARTAL-'!$A$5:$DS$385,110,FALSE)&gt;0,VLOOKUP(CONCATENATE($E$6," ",I$9),'-RÅDATA_KVARTAL-'!$A$5:$DS$385,110,FALSE),"")</f>
        <v>1746</v>
      </c>
      <c r="J79" s="37"/>
      <c r="K79" s="37">
        <f>IF(VLOOKUP(CONCATENATE($E$6," ",K$9),'-RÅDATA_KVARTAL-'!$A$5:$DS$385,110,FALSE)&gt;0,VLOOKUP(CONCATENATE($E$6," ",K$9),'-RÅDATA_KVARTAL-'!$A$5:$DS$385,110,FALSE),"")</f>
        <v>1772</v>
      </c>
      <c r="L79" s="37"/>
      <c r="M79" s="37">
        <f>IF(VLOOKUP(CONCATENATE($E$6," ",M$9),'-RÅDATA_KVARTAL-'!$A$5:$DS$385,110,FALSE)&gt;0,VLOOKUP(CONCATENATE($E$6," ",M$9),'-RÅDATA_KVARTAL-'!$A$5:$DS$385,110,FALSE),"")</f>
        <v>2066</v>
      </c>
      <c r="N79" s="37"/>
      <c r="O79" s="37">
        <f>IF(VLOOKUP(CONCATENATE($E$6," ",O$9),'-RÅDATA_KVARTAL-'!$A$5:$DS$385,110,FALSE)&gt;0,VLOOKUP(CONCATENATE($E$6," ",O$9),'-RÅDATA_KVARTAL-'!$A$5:$DS$385,110,FALSE),"")</f>
        <v>1650</v>
      </c>
      <c r="P79" s="37"/>
      <c r="Q79" s="37">
        <f>IF(VLOOKUP(CONCATENATE($E$6," ",Q$9),'-RÅDATA_KVARTAL-'!$A$5:$DS$385,110,FALSE)&gt;0,VLOOKUP(CONCATENATE($E$6," ",Q$9),'-RÅDATA_KVARTAL-'!$A$5:$DS$385,110,FALSE),"")</f>
        <v>1528</v>
      </c>
      <c r="R79" s="37"/>
      <c r="S79" s="37">
        <f>IF(VLOOKUP(CONCATENATE($E$6," ",S$9),'-RÅDATA_KVARTAL-'!$A$5:$DS$385,110,FALSE)&gt;0,VLOOKUP(CONCATENATE($E$6," ",S$9),'-RÅDATA_KVARTAL-'!$A$5:$DS$385,110,FALSE),"")</f>
        <v>1461</v>
      </c>
      <c r="T79" s="37"/>
      <c r="U79" s="37">
        <f>IF(VLOOKUP(CONCATENATE($E$6," ",U$9),'-RÅDATA_KVARTAL-'!$A$5:$DS$385,110,FALSE)&gt;0,VLOOKUP(CONCATENATE($E$6," ",U$9),'-RÅDATA_KVARTAL-'!$A$5:$DS$385,110,FALSE),"")</f>
        <v>1610</v>
      </c>
      <c r="V79" s="37"/>
      <c r="W79" s="37">
        <f>IF(VLOOKUP(CONCATENATE($E$6," ",W$9),'-RÅDATA_KVARTAL-'!$A$5:$DS$385,110,FALSE)&gt;0,VLOOKUP(CONCATENATE($E$6," ",W$9),'-RÅDATA_KVARTAL-'!$A$5:$DS$385,110,FALSE),"")</f>
        <v>2129</v>
      </c>
      <c r="X79" s="37"/>
      <c r="Y79" s="37">
        <f>IF(VLOOKUP(CONCATENATE($E$6," ",Y$9),'-RÅDATA_KVARTAL-'!$A$5:$DS$385,110,FALSE)&gt;0,VLOOKUP(CONCATENATE($E$6," ",Y$9),'-RÅDATA_KVARTAL-'!$A$5:$DS$385,110,FALSE),"")</f>
        <v>1680</v>
      </c>
      <c r="Z79" s="37"/>
      <c r="AA79" s="37">
        <f>IF(VLOOKUP(CONCATENATE($E$6," ",AA$9),'-RÅDATA_KVARTAL-'!$A$5:$DS$385,110,FALSE)&gt;0,VLOOKUP(CONCATENATE($E$6," ",AA$9),'-RÅDATA_KVARTAL-'!$A$5:$DS$385,110,FALSE),"")</f>
        <v>1965</v>
      </c>
      <c r="AB79" s="37"/>
      <c r="AC79" s="37">
        <f>IF(VLOOKUP(CONCATENATE($E$6," ",AC$9),'-RÅDATA_KVARTAL-'!$A$5:$DS$385,110,FALSE)&gt;0,VLOOKUP(CONCATENATE($E$6," ",AC$9),'-RÅDATA_KVARTAL-'!$A$5:$DS$385,110,FALSE),"")</f>
        <v>21306</v>
      </c>
      <c r="AD79" s="147"/>
      <c r="AE79" s="146"/>
      <c r="AF79" s="37">
        <f>IF(VLOOKUP(CONCATENATE($AF$6," ",AF$9),'-RÅDATA_KVARTAL-'!$A$5:$DS$385,110,FALSE)&gt;0,VLOOKUP(CONCATENATE($AF$6," ",AF$9),'-RÅDATA_KVARTAL-'!$A$5:$DS$385,110,FALSE),"")</f>
        <v>2127</v>
      </c>
      <c r="AG79" s="37"/>
      <c r="AH79" s="37">
        <f>IF(VLOOKUP(CONCATENATE($AF$6," ",AH$9),'-RÅDATA_KVARTAL-'!$A$5:$DS$385,110,FALSE)&gt;0,VLOOKUP(CONCATENATE($AF$6," ",AH$9),'-RÅDATA_KVARTAL-'!$A$5:$DS$385,110,FALSE),"")</f>
        <v>1590</v>
      </c>
      <c r="AI79" s="37"/>
      <c r="AJ79" s="37">
        <f>IF(VLOOKUP(CONCATENATE($AF$6," ",AJ$9),'-RÅDATA_KVARTAL-'!$A$5:$DS$385,110,FALSE)&gt;0,VLOOKUP(CONCATENATE($AF$6," ",AJ$9),'-RÅDATA_KVARTAL-'!$A$5:$DS$385,110,FALSE),"")</f>
        <v>1314</v>
      </c>
      <c r="AK79" s="37"/>
      <c r="AL79" s="37">
        <f>IF(VLOOKUP(CONCATENATE($AF$6," ",AL$9),'-RÅDATA_KVARTAL-'!$A$5:$DS$385,110,FALSE)&gt;0,VLOOKUP(CONCATENATE($AF$6," ",AL$9),'-RÅDATA_KVARTAL-'!$A$5:$DS$385,110,FALSE),"")</f>
        <v>1404</v>
      </c>
      <c r="AM79" s="37"/>
      <c r="AN79" s="37">
        <f>IF(VLOOKUP(CONCATENATE($AF$6," ",AN$9),'-RÅDATA_KVARTAL-'!$A$5:$DS$385,110,FALSE)&gt;0,VLOOKUP(CONCATENATE($AF$6," ",AN$9),'-RÅDATA_KVARTAL-'!$A$5:$DS$385,110,FALSE),"")</f>
        <v>1661</v>
      </c>
      <c r="AO79" s="37"/>
      <c r="AP79" s="37">
        <f>IF(VLOOKUP(CONCATENATE($AF$6," ",AP$9),'-RÅDATA_KVARTAL-'!$A$5:$DS$385,110,FALSE)&gt;0,VLOOKUP(CONCATENATE($AF$6," ",AP$9),'-RÅDATA_KVARTAL-'!$A$5:$DS$385,110,FALSE),"")</f>
        <v>3351</v>
      </c>
      <c r="AQ79" s="37"/>
      <c r="AR79" s="37">
        <f>IF(VLOOKUP(CONCATENATE($AF$6," ",AR$9),'-RÅDATA_KVARTAL-'!$A$5:$DS$385,110,FALSE)&gt;0,VLOOKUP(CONCATENATE($AF$6," ",AR$9),'-RÅDATA_KVARTAL-'!$A$5:$DS$385,110,FALSE),"")</f>
        <v>2295</v>
      </c>
      <c r="AS79" s="37"/>
      <c r="AT79" s="37">
        <f>IF(VLOOKUP(CONCATENATE($AF$6," ",AT$9),'-RÅDATA_KVARTAL-'!$A$5:$DS$385,110,FALSE)&gt;0,VLOOKUP(CONCATENATE($AF$6," ",AT$9),'-RÅDATA_KVARTAL-'!$A$5:$DS$385,110,FALSE),"")</f>
        <v>2299</v>
      </c>
      <c r="AU79" s="37"/>
      <c r="AV79" s="37">
        <f>IF(VLOOKUP(CONCATENATE($AF$6," ",AV$9),'-RÅDATA_KVARTAL-'!$A$5:$DS$385,110,FALSE)&gt;0,VLOOKUP(CONCATENATE($AF$6," ",AV$9),'-RÅDATA_KVARTAL-'!$A$5:$DS$385,110,FALSE),"")</f>
        <v>1834</v>
      </c>
      <c r="AW79" s="37"/>
      <c r="AX79" s="37">
        <f>IF(VLOOKUP(CONCATENATE($AF$6," ",AX$9),'-RÅDATA_KVARTAL-'!$A$5:$DS$385,110,FALSE)&gt;0,VLOOKUP(CONCATENATE($AF$6," ",AX$9),'-RÅDATA_KVARTAL-'!$A$5:$DS$385,110,FALSE),"")</f>
        <v>1679</v>
      </c>
      <c r="AY79" s="37"/>
      <c r="AZ79" s="37">
        <f>IF(VLOOKUP(CONCATENATE($AF$6," ",AZ$9),'-RÅDATA_KVARTAL-'!$A$5:$DS$385,110,FALSE)&gt;0,VLOOKUP(CONCATENATE($AF$6," ",AZ$9),'-RÅDATA_KVARTAL-'!$A$5:$DS$385,110,FALSE),"")</f>
        <v>1466</v>
      </c>
      <c r="BA79" s="37"/>
      <c r="BB79" s="37">
        <f>IF(VLOOKUP(CONCATENATE($AF$6," ",BB$9),'-RÅDATA_KVARTAL-'!$A$5:$DS$385,110,FALSE)&gt;0,VLOOKUP(CONCATENATE($AF$6," ",BB$9),'-RÅDATA_KVARTAL-'!$A$5:$DS$385,110,FALSE),"")</f>
        <v>1379</v>
      </c>
      <c r="BC79" s="37"/>
      <c r="BD79" s="37">
        <f>IF(VLOOKUP(CONCATENATE($AF$6," ",BD$9),'-RÅDATA_KVARTAL-'!$A$5:$DS$385,110,FALSE)&gt;0,VLOOKUP(CONCATENATE($AF$6," ",BD$9),'-RÅDATA_KVARTAL-'!$A$5:$DS$385,110,FALSE),"")</f>
        <v>22399</v>
      </c>
      <c r="BE79" s="147"/>
      <c r="BF79" s="146"/>
      <c r="BG79" s="37">
        <f>IF(VLOOKUP(CONCATENATE($BG$6," ",BG$9),'-RÅDATA_KVARTAL-'!$A$5:$DS$385,110,FALSE)&gt;0,VLOOKUP(CONCATENATE($BG$6," ",BG$9),'-RÅDATA_KVARTAL-'!$A$5:$DS$385,110,FALSE),"")</f>
        <v>2025</v>
      </c>
      <c r="BH79" s="37"/>
      <c r="BI79" s="37">
        <f>IF(VLOOKUP(CONCATENATE($BG$6," ",BI$9),'-RÅDATA_KVARTAL-'!$A$5:$DS$385,110,FALSE)&gt;0,VLOOKUP(CONCATENATE($BG$6," ",BI$9),'-RÅDATA_KVARTAL-'!$A$5:$DS$385,110,FALSE),"")</f>
        <v>1889</v>
      </c>
      <c r="BJ79" s="37"/>
      <c r="BK79" s="37">
        <f>IF(VLOOKUP(CONCATENATE($BG$6," ",BK$9),'-RÅDATA_KVARTAL-'!$A$5:$DS$385,110,FALSE)&gt;0,VLOOKUP(CONCATENATE($BG$6," ",BK$9),'-RÅDATA_KVARTAL-'!$A$5:$DS$385,110,FALSE),"")</f>
        <v>1397</v>
      </c>
      <c r="BL79" s="37"/>
      <c r="BM79" s="37">
        <f>IF(VLOOKUP(CONCATENATE($BG$6," ",BM$9),'-RÅDATA_KVARTAL-'!$A$5:$DS$385,110,FALSE)&gt;0,VLOOKUP(CONCATENATE($BG$6," ",BM$9),'-RÅDATA_KVARTAL-'!$A$5:$DS$385,110,FALSE),"")</f>
        <v>1869</v>
      </c>
      <c r="BN79" s="37"/>
      <c r="BO79" s="37">
        <f>IF(VLOOKUP(CONCATENATE($BG$6," ",BO$9),'-RÅDATA_KVARTAL-'!$A$5:$DS$385,110,FALSE)&gt;0,VLOOKUP(CONCATENATE($BG$6," ",BO$9),'-RÅDATA_KVARTAL-'!$A$5:$DS$385,110,FALSE),"")</f>
        <v>1554</v>
      </c>
      <c r="BP79" s="37"/>
      <c r="BQ79" s="37">
        <f>IF(VLOOKUP(CONCATENATE($BG$6," ",BQ$9),'-RÅDATA_KVARTAL-'!$A$5:$DS$385,110,FALSE)&gt;0,VLOOKUP(CONCATENATE($BG$6," ",BQ$9),'-RÅDATA_KVARTAL-'!$A$5:$DS$385,110,FALSE),"")</f>
        <v>1932</v>
      </c>
      <c r="BR79" s="37"/>
      <c r="BS79" s="37">
        <f>IF(VLOOKUP(CONCATENATE($BG$6," ",BS$9),'-RÅDATA_KVARTAL-'!$A$5:$DS$385,110,FALSE)&gt;0,VLOOKUP(CONCATENATE($BG$6," ",BS$9),'-RÅDATA_KVARTAL-'!$A$5:$DS$385,110,FALSE),"")</f>
        <v>1630</v>
      </c>
      <c r="BT79" s="37"/>
      <c r="BU79" s="37">
        <f>IF(VLOOKUP(CONCATENATE($BG$6," ",BU$9),'-RÅDATA_KVARTAL-'!$A$5:$DS$385,110,FALSE)&gt;0,VLOOKUP(CONCATENATE($BG$6," ",BU$9),'-RÅDATA_KVARTAL-'!$A$5:$DS$385,110,FALSE),"")</f>
        <v>1729</v>
      </c>
      <c r="BV79" s="37"/>
      <c r="BW79" s="37">
        <f>IF(VLOOKUP(CONCATENATE($BG$6," ",BW$9),'-RÅDATA_KVARTAL-'!$A$5:$DS$385,110,FALSE)&gt;0,VLOOKUP(CONCATENATE($BG$6," ",BW$9),'-RÅDATA_KVARTAL-'!$A$5:$DS$385,110,FALSE),"")</f>
        <v>1738</v>
      </c>
      <c r="BX79" s="37"/>
      <c r="BY79" s="37">
        <f>IF(VLOOKUP(CONCATENATE($BG$6," ",BY$9),'-RÅDATA_KVARTAL-'!$A$5:$DS$385,110,FALSE)&gt;0,VLOOKUP(CONCATENATE($BG$6," ",BY$9),'-RÅDATA_KVARTAL-'!$A$5:$DS$385,110,FALSE),"")</f>
        <v>2105</v>
      </c>
      <c r="BZ79" s="37"/>
      <c r="CA79" s="37">
        <f>IF(VLOOKUP(CONCATENATE($BG$6," ",CA$9),'-RÅDATA_KVARTAL-'!$A$5:$DS$385,110,FALSE)&gt;0,VLOOKUP(CONCATENATE($BG$6," ",CA$9),'-RÅDATA_KVARTAL-'!$A$5:$DS$385,110,FALSE),"")</f>
        <v>2048</v>
      </c>
      <c r="CB79" s="37"/>
      <c r="CC79" s="37">
        <f>IF(VLOOKUP(CONCATENATE($BG$6," ",CC$9),'-RÅDATA_KVARTAL-'!$A$5:$DS$385,110,FALSE)&gt;0,VLOOKUP(CONCATENATE($BG$6," ",CC$9),'-RÅDATA_KVARTAL-'!$A$5:$DS$385,110,FALSE),"")</f>
        <v>2649</v>
      </c>
      <c r="CD79" s="37"/>
      <c r="CE79" s="37">
        <f>IF(VLOOKUP(CONCATENATE($BG$6," ",CE$9),'-RÅDATA_KVARTAL-'!$A$5:$DS$385,110,FALSE)&gt;0,VLOOKUP(CONCATENATE($BG$6," ",CE$9),'-RÅDATA_KVARTAL-'!$A$5:$DS$385,110,FALSE),"")</f>
        <v>22565</v>
      </c>
      <c r="CF79" s="147"/>
      <c r="CG79" s="146"/>
      <c r="CH79" s="37">
        <f>IF(VLOOKUP(CONCATENATE($CH$6," ",CH$9),'-RÅDATA_KVARTAL-'!$A$5:$DS$385,110,FALSE)&gt;0,VLOOKUP(CONCATENATE($CH$6," ",CH$9),'-RÅDATA_KVARTAL-'!$A$5:$DS$385,110,FALSE),"")</f>
        <v>3071</v>
      </c>
      <c r="CI79" s="37"/>
      <c r="CJ79" s="37">
        <f>IF(VLOOKUP(CONCATENATE($CH$6," ",CJ$9),'-RÅDATA_KVARTAL-'!$A$5:$DS$385,110,FALSE)&gt;0,VLOOKUP(CONCATENATE($CH$6," ",CJ$9),'-RÅDATA_KVARTAL-'!$A$5:$DS$385,110,FALSE),"")</f>
        <v>1777</v>
      </c>
      <c r="CK79" s="37"/>
      <c r="CL79" s="37">
        <f>IF(VLOOKUP(CONCATENATE($CH$6," ",CL$9),'-RÅDATA_KVARTAL-'!$A$5:$DS$385,110,FALSE)&gt;0,VLOOKUP(CONCATENATE($CH$6," ",CL$9),'-RÅDATA_KVARTAL-'!$A$5:$DS$385,110,FALSE),"")</f>
        <v>1669</v>
      </c>
      <c r="CM79" s="37"/>
      <c r="CN79" s="37">
        <f>IF(VLOOKUP(CONCATENATE($CH$6," ",CN$9),'-RÅDATA_KVARTAL-'!$A$5:$DS$385,110,FALSE)&gt;0,VLOOKUP(CONCATENATE($CH$6," ",CN$9),'-RÅDATA_KVARTAL-'!$A$5:$DS$385,110,FALSE),"")</f>
        <v>1496</v>
      </c>
      <c r="CO79" s="37"/>
      <c r="CP79" s="37">
        <f>IF(VLOOKUP(CONCATENATE($CH$6," ",CP$9),'-RÅDATA_KVARTAL-'!$A$5:$DS$385,110,FALSE)&gt;0,VLOOKUP(CONCATENATE($CH$6," ",CP$9),'-RÅDATA_KVARTAL-'!$A$5:$DS$385,110,FALSE),"")</f>
        <v>1781</v>
      </c>
      <c r="CQ79" s="37"/>
      <c r="CR79" s="37">
        <f>IF(VLOOKUP(CONCATENATE($CH$6," ",CR$9),'-RÅDATA_KVARTAL-'!$A$5:$DS$385,110,FALSE)&gt;0,VLOOKUP(CONCATENATE($CH$6," ",CR$9),'-RÅDATA_KVARTAL-'!$A$5:$DS$385,110,FALSE),"")</f>
        <v>1901</v>
      </c>
      <c r="CS79" s="37"/>
      <c r="CT79" s="37">
        <f>IF(VLOOKUP(CONCATENATE($CH$6," ",CT$9),'-RÅDATA_KVARTAL-'!$A$5:$DS$385,110,FALSE)&gt;0,VLOOKUP(CONCATENATE($CH$6," ",CT$9),'-RÅDATA_KVARTAL-'!$A$5:$DS$385,110,FALSE),"")</f>
        <v>1534</v>
      </c>
      <c r="CU79" s="37"/>
      <c r="CV79" s="37">
        <f>IF(VLOOKUP(CONCATENATE($CH$6," ",CV$9),'-RÅDATA_KVARTAL-'!$A$5:$DS$385,110,FALSE)&gt;0,VLOOKUP(CONCATENATE($CH$6," ",CV$9),'-RÅDATA_KVARTAL-'!$A$5:$DS$385,110,FALSE),"")</f>
        <v>1885</v>
      </c>
      <c r="CW79" s="37"/>
      <c r="CX79" s="37">
        <f>IF(VLOOKUP(CONCATENATE($CH$6," ",CX$9),'-RÅDATA_KVARTAL-'!$A$5:$DS$385,110,FALSE)&gt;0,VLOOKUP(CONCATENATE($CH$6," ",CX$9),'-RÅDATA_KVARTAL-'!$A$5:$DS$385,110,FALSE),"")</f>
        <v>2310</v>
      </c>
      <c r="CY79" s="37"/>
      <c r="CZ79" s="37">
        <f>IF(VLOOKUP(CONCATENATE($CH$6," ",CZ$9),'-RÅDATA_KVARTAL-'!$A$5:$DS$385,110,FALSE)&gt;0,VLOOKUP(CONCATENATE($CH$6," ",CZ$9),'-RÅDATA_KVARTAL-'!$A$5:$DS$385,110,FALSE),"")</f>
        <v>2504</v>
      </c>
      <c r="DA79" s="37"/>
      <c r="DB79" s="37">
        <f>IF(VLOOKUP(CONCATENATE($CH$6," ",DB$9),'-RÅDATA_KVARTAL-'!$A$5:$DS$385,110,FALSE)&gt;0,VLOOKUP(CONCATENATE($CH$6," ",DB$9),'-RÅDATA_KVARTAL-'!$A$5:$DS$385,110,FALSE),"")</f>
        <v>3050</v>
      </c>
      <c r="DC79" s="37"/>
      <c r="DD79" s="37">
        <f>IF(VLOOKUP(CONCATENATE($CH$6," ",DD$9),'-RÅDATA_KVARTAL-'!$A$5:$DS$385,110,FALSE)&gt;0,VLOOKUP(CONCATENATE($CH$6," ",DD$9),'-RÅDATA_KVARTAL-'!$A$5:$DS$385,110,FALSE),"")</f>
        <v>1813</v>
      </c>
      <c r="DE79" s="37"/>
      <c r="DF79" s="37">
        <f>IF(VLOOKUP(CONCATENATE($CH$6," ",DF$9),'-RÅDATA_KVARTAL-'!$A$5:$DS$385,110,FALSE)&gt;0,VLOOKUP(CONCATENATE($CH$6," ",DF$9),'-RÅDATA_KVARTAL-'!$A$5:$DS$385,110,FALSE),"")</f>
        <v>24791</v>
      </c>
      <c r="DG79" s="147"/>
      <c r="DH79" s="146"/>
      <c r="DI79" s="37">
        <f>IF(VLOOKUP(CONCATENATE($DI$6," ",DI$9),'-RÅDATA_KVARTAL-'!$A$5:$DS$385,110,FALSE)&gt;0,VLOOKUP(CONCATENATE($DI$6," ",DI$9),'-RÅDATA_KVARTAL-'!$A$5:$DS$385,110,FALSE),"")</f>
        <v>2282</v>
      </c>
      <c r="DJ79" s="37"/>
      <c r="DK79" s="37">
        <f>IF(VLOOKUP(CONCATENATE($DI$6," ",DK$9),'-RÅDATA_KVARTAL-'!$A$5:$DS$385,110,FALSE)&gt;0,VLOOKUP(CONCATENATE($DI$6," ",DK$9),'-RÅDATA_KVARTAL-'!$A$5:$DS$385,110,FALSE),"")</f>
        <v>1694</v>
      </c>
      <c r="DL79" s="37"/>
      <c r="DM79" s="37">
        <f>IF(VLOOKUP(CONCATENATE($DI$6," ",DM$9),'-RÅDATA_KVARTAL-'!$A$5:$DS$385,110,FALSE)&gt;0,VLOOKUP(CONCATENATE($DI$6," ",DM$9),'-RÅDATA_KVARTAL-'!$A$5:$DS$385,110,FALSE),"")</f>
        <v>1865</v>
      </c>
      <c r="DN79" s="37"/>
      <c r="DO79" s="37">
        <f>IF(VLOOKUP(CONCATENATE($DI$6," ",DO$9),'-RÅDATA_KVARTAL-'!$A$5:$DS$385,110,FALSE)&gt;0,VLOOKUP(CONCATENATE($DI$6," ",DO$9),'-RÅDATA_KVARTAL-'!$A$5:$DS$385,110,FALSE),"")</f>
        <v>1986</v>
      </c>
      <c r="DP79" s="37"/>
      <c r="DQ79" s="37">
        <f>IF(VLOOKUP(CONCATENATE($DI$6," ",DQ$9),'-RÅDATA_KVARTAL-'!$A$5:$DS$385,110,FALSE)&gt;0,VLOOKUP(CONCATENATE($DI$6," ",DQ$9),'-RÅDATA_KVARTAL-'!$A$5:$DS$385,110,FALSE),"")</f>
        <v>2814</v>
      </c>
      <c r="DR79" s="37"/>
      <c r="DS79" s="37">
        <f>IF(VLOOKUP(CONCATENATE($DI$6," ",DS$9),'-RÅDATA_KVARTAL-'!$A$5:$DS$385,110,FALSE)&gt;0,VLOOKUP(CONCATENATE($DI$6," ",DS$9),'-RÅDATA_KVARTAL-'!$A$5:$DS$385,110,FALSE),"")</f>
        <v>1999</v>
      </c>
      <c r="DT79" s="37"/>
      <c r="DU79" s="37" t="str">
        <f>IF(VLOOKUP(CONCATENATE($DI$6," ",DU$9),'-RÅDATA_KVARTAL-'!$A$5:$DS$385,110,FALSE)&gt;0,VLOOKUP(CONCATENATE($DI$6," ",DU$9),'-RÅDATA_KVARTAL-'!$A$5:$DS$385,110,FALSE),"")</f>
        <v/>
      </c>
      <c r="DV79" s="37"/>
      <c r="DW79" s="37" t="str">
        <f>IF(VLOOKUP(CONCATENATE($DI$6," ",DW$9),'-RÅDATA_KVARTAL-'!$A$5:$DS$385,110,FALSE)&gt;0,VLOOKUP(CONCATENATE($DI$6," ",DW$9),'-RÅDATA_KVARTAL-'!$A$5:$DS$385,110,FALSE),"")</f>
        <v/>
      </c>
      <c r="DX79" s="37"/>
      <c r="DY79" s="37" t="str">
        <f>IF(VLOOKUP(CONCATENATE($DI$6," ",DY$9),'-RÅDATA_KVARTAL-'!$A$5:$DS$385,110,FALSE)&gt;0,VLOOKUP(CONCATENATE($DI$6," ",DY$9),'-RÅDATA_KVARTAL-'!$A$5:$DS$385,110,FALSE),"")</f>
        <v/>
      </c>
      <c r="DZ79" s="37"/>
      <c r="EA79" s="37" t="str">
        <f>IF(VLOOKUP(CONCATENATE($DI$6," ",EA$9),'-RÅDATA_KVARTAL-'!$A$5:$DS$385,110,FALSE)&gt;0,VLOOKUP(CONCATENATE($DI$6," ",EA$9),'-RÅDATA_KVARTAL-'!$A$5:$DS$385,110,FALSE),"")</f>
        <v/>
      </c>
      <c r="EB79" s="37"/>
      <c r="EC79" s="37" t="str">
        <f>IF(VLOOKUP(CONCATENATE($DI$6," ",EC$9),'-RÅDATA_KVARTAL-'!$A$5:$DS$385,110,FALSE)&gt;0,VLOOKUP(CONCATENATE($DI$6," ",EC$9),'-RÅDATA_KVARTAL-'!$A$5:$DS$385,110,FALSE),"")</f>
        <v/>
      </c>
      <c r="ED79" s="37"/>
      <c r="EE79" s="37" t="str">
        <f>IF(VLOOKUP(CONCATENATE($DI$6," ",EE$9),'-RÅDATA_KVARTAL-'!$A$5:$DS$385,110,FALSE)&gt;0,VLOOKUP(CONCATENATE($DI$6," ",EE$9),'-RÅDATA_KVARTAL-'!$A$5:$DS$385,110,FALSE),"")</f>
        <v/>
      </c>
      <c r="EF79" s="37"/>
      <c r="EG79" s="37">
        <f>IF(VLOOKUP(CONCATENATE($DI$6," ",EG$9),'-RÅDATA_KVARTAL-'!$A$5:$DS$385,110,FALSE)&gt;0,VLOOKUP(CONCATENATE($DI$6," ",EG$9),'-RÅDATA_KVARTAL-'!$A$5:$DS$385,110,FALSE),"")</f>
        <v>12640</v>
      </c>
      <c r="EH79" s="147"/>
      <c r="EI79" s="146"/>
      <c r="EJ79" s="37" t="str">
        <f>IF(VLOOKUP(CONCATENATE($EJ$6," ",EJ$9),'-RÅDATA_KVARTAL-'!$A$5:$DS$385,110,FALSE)&gt;0,VLOOKUP(CONCATENATE($EJ$6," ",EJ$9),'-RÅDATA_KVARTAL-'!$A$5:$DS$385,110,FALSE),"")</f>
        <v/>
      </c>
      <c r="EK79" s="37"/>
      <c r="EL79" s="37" t="str">
        <f>IF(VLOOKUP(CONCATENATE($EJ$6," ",EL$9),'-RÅDATA_KVARTAL-'!$A$5:$DS$385,110,FALSE)&gt;0,VLOOKUP(CONCATENATE($EJ$6," ",EL$9),'-RÅDATA_KVARTAL-'!$A$5:$DS$385,110,FALSE),"")</f>
        <v/>
      </c>
      <c r="EM79" s="37"/>
      <c r="EN79" s="37" t="str">
        <f>IF(VLOOKUP(CONCATENATE($EJ$6," ",EN$9),'-RÅDATA_KVARTAL-'!$A$5:$DS$385,110,FALSE)&gt;0,VLOOKUP(CONCATENATE($EJ$6," ",EN$9),'-RÅDATA_KVARTAL-'!$A$5:$DS$385,110,FALSE),"")</f>
        <v/>
      </c>
      <c r="EO79" s="37"/>
      <c r="EP79" s="37" t="str">
        <f>IF(VLOOKUP(CONCATENATE($EJ$6," ",EP$9),'-RÅDATA_KVARTAL-'!$A$5:$DS$385,110,FALSE)&gt;0,VLOOKUP(CONCATENATE($EJ$6," ",EP$9),'-RÅDATA_KVARTAL-'!$A$5:$DS$385,110,FALSE),"")</f>
        <v/>
      </c>
      <c r="EQ79" s="37"/>
      <c r="ER79" s="37" t="str">
        <f>IF(VLOOKUP(CONCATENATE($EJ$6," ",ER$9),'-RÅDATA_KVARTAL-'!$A$5:$DS$385,110,FALSE)&gt;0,VLOOKUP(CONCATENATE($EJ$6," ",ER$9),'-RÅDATA_KVARTAL-'!$A$5:$DS$385,110,FALSE),"")</f>
        <v/>
      </c>
      <c r="ES79" s="37"/>
      <c r="ET79" s="37" t="str">
        <f>IF(VLOOKUP(CONCATENATE($EJ$6," ",ET$9),'-RÅDATA_KVARTAL-'!$A$5:$DS$385,110,FALSE)&gt;0,VLOOKUP(CONCATENATE($EJ$6," ",ET$9),'-RÅDATA_KVARTAL-'!$A$5:$DS$385,110,FALSE),"")</f>
        <v/>
      </c>
      <c r="EU79" s="37"/>
      <c r="EV79" s="37" t="str">
        <f>IF(VLOOKUP(CONCATENATE($EJ$6," ",EV$9),'-RÅDATA_KVARTAL-'!$A$5:$DS$385,110,FALSE)&gt;0,VLOOKUP(CONCATENATE($EJ$6," ",EV$9),'-RÅDATA_KVARTAL-'!$A$5:$DS$385,110,FALSE),"")</f>
        <v/>
      </c>
      <c r="EW79" s="37"/>
      <c r="EX79" s="37" t="str">
        <f>IF(VLOOKUP(CONCATENATE($EJ$6," ",EX$9),'-RÅDATA_KVARTAL-'!$A$5:$DS$385,110,FALSE)&gt;0,VLOOKUP(CONCATENATE($EJ$6," ",EX$9),'-RÅDATA_KVARTAL-'!$A$5:$DS$385,110,FALSE),"")</f>
        <v/>
      </c>
      <c r="EY79" s="37"/>
      <c r="EZ79" s="37" t="str">
        <f>IF(VLOOKUP(CONCATENATE($EJ$6," ",EZ$9),'-RÅDATA_KVARTAL-'!$A$5:$DS$385,110,FALSE)&gt;0,VLOOKUP(CONCATENATE($EJ$6," ",EZ$9),'-RÅDATA_KVARTAL-'!$A$5:$DS$385,110,FALSE),"")</f>
        <v/>
      </c>
      <c r="FA79" s="37"/>
      <c r="FB79" s="37" t="str">
        <f>IF(VLOOKUP(CONCATENATE($EJ$6," ",FB$9),'-RÅDATA_KVARTAL-'!$A$5:$DS$385,110,FALSE)&gt;0,VLOOKUP(CONCATENATE($EJ$6," ",FB$9),'-RÅDATA_KVARTAL-'!$A$5:$DS$385,110,FALSE),"")</f>
        <v/>
      </c>
      <c r="FC79" s="37"/>
      <c r="FD79" s="37" t="str">
        <f>IF(VLOOKUP(CONCATENATE($EJ$6," ",FD$9),'-RÅDATA_KVARTAL-'!$A$5:$DS$385,110,FALSE)&gt;0,VLOOKUP(CONCATENATE($EJ$6," ",FD$9),'-RÅDATA_KVARTAL-'!$A$5:$DS$385,110,FALSE),"")</f>
        <v/>
      </c>
      <c r="FE79" s="37"/>
      <c r="FF79" s="37" t="str">
        <f>IF(VLOOKUP(CONCATENATE($EJ$6," ",FF$9),'-RÅDATA_KVARTAL-'!$A$5:$DS$385,110,FALSE)&gt;0,VLOOKUP(CONCATENATE($EJ$6," ",FF$9),'-RÅDATA_KVARTAL-'!$A$5:$DS$385,110,FALSE),"")</f>
        <v/>
      </c>
      <c r="FG79" s="37"/>
      <c r="FH79" s="37" t="str">
        <f>IF(VLOOKUP(CONCATENATE($EJ$6," ",FH$9),'-RÅDATA_KVARTAL-'!$A$5:$DS$385,110,FALSE)&gt;0,VLOOKUP(CONCATENATE($EJ$6," ",FH$9),'-RÅDATA_KVARTAL-'!$A$5:$DS$385,110,FALSE),"")</f>
        <v/>
      </c>
      <c r="FI79" s="147"/>
      <c r="FJ79" s="146"/>
      <c r="FK79" s="37" t="str">
        <f>IF(VLOOKUP(CONCATENATE($FK$6," ",FK$9),'-RÅDATA_KVARTAL-'!$A$5:$DS$385,110,FALSE)&gt;0,VLOOKUP(CONCATENATE($FK$6," ",FK$9),'-RÅDATA_KVARTAL-'!$A$5:$DS$385,110,FALSE),"")</f>
        <v/>
      </c>
      <c r="FL79" s="37"/>
      <c r="FM79" s="37" t="str">
        <f>IF(VLOOKUP(CONCATENATE($FK$6," ",FM$9),'-RÅDATA_KVARTAL-'!$A$5:$DS$385,110,FALSE)&gt;0,VLOOKUP(CONCATENATE($FK$6," ",FM$9),'-RÅDATA_KVARTAL-'!$A$5:$DS$385,110,FALSE),"")</f>
        <v/>
      </c>
      <c r="FN79" s="37"/>
      <c r="FO79" s="37" t="str">
        <f>IF(VLOOKUP(CONCATENATE($FK$6," ",FO$9),'-RÅDATA_KVARTAL-'!$A$5:$DS$385,110,FALSE)&gt;0,VLOOKUP(CONCATENATE($FK$6," ",FO$9),'-RÅDATA_KVARTAL-'!$A$5:$DS$385,110,FALSE),"")</f>
        <v/>
      </c>
      <c r="FP79" s="37"/>
      <c r="FQ79" s="37" t="str">
        <f>IF(VLOOKUP(CONCATENATE($FK$6," ",FQ$9),'-RÅDATA_KVARTAL-'!$A$5:$DS$385,110,FALSE)&gt;0,VLOOKUP(CONCATENATE($FK$6," ",FQ$9),'-RÅDATA_KVARTAL-'!$A$5:$DS$385,110,FALSE),"")</f>
        <v/>
      </c>
      <c r="FR79" s="37"/>
      <c r="FS79" s="37" t="str">
        <f>IF(VLOOKUP(CONCATENATE($FK$6," ",FS$9),'-RÅDATA_KVARTAL-'!$A$5:$DS$385,110,FALSE)&gt;0,VLOOKUP(CONCATENATE($FK$6," ",FS$9),'-RÅDATA_KVARTAL-'!$A$5:$DS$385,110,FALSE),"")</f>
        <v/>
      </c>
      <c r="FT79" s="37"/>
      <c r="FU79" s="37" t="str">
        <f>IF(VLOOKUP(CONCATENATE($FK$6," ",FU$9),'-RÅDATA_KVARTAL-'!$A$5:$DS$385,110,FALSE)&gt;0,VLOOKUP(CONCATENATE($FK$6," ",FU$9),'-RÅDATA_KVARTAL-'!$A$5:$DS$385,110,FALSE),"")</f>
        <v/>
      </c>
      <c r="FV79" s="37"/>
      <c r="FW79" s="37" t="str">
        <f>IF(VLOOKUP(CONCATENATE($FK$6," ",FW$9),'-RÅDATA_KVARTAL-'!$A$5:$DS$385,110,FALSE)&gt;0,VLOOKUP(CONCATENATE($FK$6," ",FW$9),'-RÅDATA_KVARTAL-'!$A$5:$DS$385,110,FALSE),"")</f>
        <v/>
      </c>
      <c r="FX79" s="37"/>
      <c r="FY79" s="37" t="str">
        <f>IF(VLOOKUP(CONCATENATE($FK$6," ",FY$9),'-RÅDATA_KVARTAL-'!$A$5:$DS$385,110,FALSE)&gt;0,VLOOKUP(CONCATENATE($FK$6," ",FY$9),'-RÅDATA_KVARTAL-'!$A$5:$DS$385,110,FALSE),"")</f>
        <v/>
      </c>
      <c r="FZ79" s="37"/>
      <c r="GA79" s="37" t="str">
        <f>IF(VLOOKUP(CONCATENATE($FK$6," ",GA$9),'-RÅDATA_KVARTAL-'!$A$5:$DS$385,110,FALSE)&gt;0,VLOOKUP(CONCATENATE($FK$6," ",GA$9),'-RÅDATA_KVARTAL-'!$A$5:$DS$385,110,FALSE),"")</f>
        <v/>
      </c>
      <c r="GB79" s="37"/>
      <c r="GC79" s="37" t="str">
        <f>IF(VLOOKUP(CONCATENATE($FK$6," ",GC$9),'-RÅDATA_KVARTAL-'!$A$5:$DS$385,110,FALSE)&gt;0,VLOOKUP(CONCATENATE($FK$6," ",GC$9),'-RÅDATA_KVARTAL-'!$A$5:$DS$385,110,FALSE),"")</f>
        <v/>
      </c>
      <c r="GD79" s="37"/>
      <c r="GE79" s="37" t="str">
        <f>IF(VLOOKUP(CONCATENATE($FK$6," ",GE$9),'-RÅDATA_KVARTAL-'!$A$5:$DS$385,110,FALSE)&gt;0,VLOOKUP(CONCATENATE($FK$6," ",GE$9),'-RÅDATA_KVARTAL-'!$A$5:$DS$385,110,FALSE),"")</f>
        <v/>
      </c>
      <c r="GF79" s="37"/>
      <c r="GG79" s="37" t="str">
        <f>IF(VLOOKUP(CONCATENATE($FK$6," ",GG$9),'-RÅDATA_KVARTAL-'!$A$5:$DS$385,110,FALSE)&gt;0,VLOOKUP(CONCATENATE($FK$6," ",GG$9),'-RÅDATA_KVARTAL-'!$A$5:$DS$385,110,FALSE),"")</f>
        <v/>
      </c>
      <c r="GH79" s="37"/>
      <c r="GI79" s="37" t="str">
        <f>IF(VLOOKUP(CONCATENATE($FK$6," ",GI$9),'-RÅDATA_KVARTAL-'!$A$5:$DS$385,110,FALSE)&gt;0,VLOOKUP(CONCATENATE($FK$6," ",GI$9),'-RÅDATA_KVARTAL-'!$A$5:$DS$385,110,FALSE),"")</f>
        <v/>
      </c>
      <c r="GJ79" s="147"/>
      <c r="GK79" s="146"/>
      <c r="GL79" s="37" t="str">
        <f>IF(VLOOKUP(CONCATENATE($GL$6," ",GL$9),'-RÅDATA_KVARTAL-'!$A$5:$DS$385,110,FALSE)&gt;0,VLOOKUP(CONCATENATE($GL$6," ",GL$9),'-RÅDATA_KVARTAL-'!$A$5:$DS$385,110,FALSE),"")</f>
        <v/>
      </c>
      <c r="GM79" s="37"/>
      <c r="GN79" s="37" t="str">
        <f>IF(VLOOKUP(CONCATENATE($GL$6," ",GN$9),'-RÅDATA_KVARTAL-'!$A$5:$DS$385,110,FALSE)&gt;0,VLOOKUP(CONCATENATE($GL$6," ",GN$9),'-RÅDATA_KVARTAL-'!$A$5:$DS$385,110,FALSE),"")</f>
        <v/>
      </c>
      <c r="GO79" s="37"/>
      <c r="GP79" s="37" t="str">
        <f>IF(VLOOKUP(CONCATENATE($GL$6," ",GP$9),'-RÅDATA_KVARTAL-'!$A$5:$DS$385,110,FALSE)&gt;0,VLOOKUP(CONCATENATE($GL$6," ",GP$9),'-RÅDATA_KVARTAL-'!$A$5:$DS$385,110,FALSE),"")</f>
        <v/>
      </c>
      <c r="GQ79" s="37"/>
      <c r="GR79" s="37" t="str">
        <f>IF(VLOOKUP(CONCATENATE($GL$6," ",GR$9),'-RÅDATA_KVARTAL-'!$A$5:$DS$385,110,FALSE)&gt;0,VLOOKUP(CONCATENATE($GL$6," ",GR$9),'-RÅDATA_KVARTAL-'!$A$5:$DS$385,110,FALSE),"")</f>
        <v/>
      </c>
      <c r="GS79" s="37"/>
      <c r="GT79" s="37" t="str">
        <f>IF(VLOOKUP(CONCATENATE($GL$6," ",GT$9),'-RÅDATA_KVARTAL-'!$A$5:$DS$385,110,FALSE)&gt;0,VLOOKUP(CONCATENATE($GL$6," ",GT$9),'-RÅDATA_KVARTAL-'!$A$5:$DS$385,110,FALSE),"")</f>
        <v/>
      </c>
      <c r="GU79" s="37"/>
      <c r="GV79" s="37" t="str">
        <f>IF(VLOOKUP(CONCATENATE($GL$6," ",GV$9),'-RÅDATA_KVARTAL-'!$A$5:$DS$385,110,FALSE)&gt;0,VLOOKUP(CONCATENATE($GL$6," ",GV$9),'-RÅDATA_KVARTAL-'!$A$5:$DS$385,110,FALSE),"")</f>
        <v/>
      </c>
      <c r="GW79" s="37"/>
      <c r="GX79" s="37" t="str">
        <f>IF(VLOOKUP(CONCATENATE($GL$6," ",GX$9),'-RÅDATA_KVARTAL-'!$A$5:$DS$385,110,FALSE)&gt;0,VLOOKUP(CONCATENATE($GL$6," ",GX$9),'-RÅDATA_KVARTAL-'!$A$5:$DS$385,110,FALSE),"")</f>
        <v/>
      </c>
      <c r="GY79" s="37"/>
      <c r="GZ79" s="37" t="str">
        <f>IF(VLOOKUP(CONCATENATE($GL$6," ",GZ$9),'-RÅDATA_KVARTAL-'!$A$5:$DS$385,110,FALSE)&gt;0,VLOOKUP(CONCATENATE($GL$6," ",GZ$9),'-RÅDATA_KVARTAL-'!$A$5:$DS$385,110,FALSE),"")</f>
        <v/>
      </c>
      <c r="HA79" s="37"/>
      <c r="HB79" s="37" t="str">
        <f>IF(VLOOKUP(CONCATENATE($GL$6," ",HB$9),'-RÅDATA_KVARTAL-'!$A$5:$DS$385,110,FALSE)&gt;0,VLOOKUP(CONCATENATE($GL$6," ",HB$9),'-RÅDATA_KVARTAL-'!$A$5:$DS$385,110,FALSE),"")</f>
        <v/>
      </c>
      <c r="HC79" s="37"/>
      <c r="HD79" s="37" t="str">
        <f>IF(VLOOKUP(CONCATENATE($GL$6," ",HD$9),'-RÅDATA_KVARTAL-'!$A$5:$DS$385,110,FALSE)&gt;0,VLOOKUP(CONCATENATE($GL$6," ",HD$9),'-RÅDATA_KVARTAL-'!$A$5:$DS$385,110,FALSE),"")</f>
        <v/>
      </c>
      <c r="HE79" s="37"/>
      <c r="HF79" s="37" t="str">
        <f>IF(VLOOKUP(CONCATENATE($GL$6," ",HF$9),'-RÅDATA_KVARTAL-'!$A$5:$DS$385,110,FALSE)&gt;0,VLOOKUP(CONCATENATE($GL$6," ",HF$9),'-RÅDATA_KVARTAL-'!$A$5:$DS$385,110,FALSE),"")</f>
        <v/>
      </c>
      <c r="HG79" s="37"/>
      <c r="HH79" s="37" t="str">
        <f>IF(VLOOKUP(CONCATENATE($GL$6," ",HH$9),'-RÅDATA_KVARTAL-'!$A$5:$DS$385,110,FALSE)&gt;0,VLOOKUP(CONCATENATE($GL$6," ",HH$9),'-RÅDATA_KVARTAL-'!$A$5:$DS$385,110,FALSE),"")</f>
        <v/>
      </c>
      <c r="HI79" s="37"/>
      <c r="HJ79" s="37" t="str">
        <f>IF(VLOOKUP(CONCATENATE($GL$6," ",HJ$9),'-RÅDATA_KVARTAL-'!$A$5:$DS$385,110,FALSE)&gt;0,VLOOKUP(CONCATENATE($GL$6," ",HJ$9),'-RÅDATA_KVARTAL-'!$A$5:$DS$385,110,FALSE),"")</f>
        <v/>
      </c>
      <c r="HK79" s="147"/>
      <c r="HL79" s="148"/>
      <c r="HM79" s="116" t="s">
        <v>377</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389</v>
      </c>
      <c r="E81" s="37">
        <f>IF(VLOOKUP(CONCATENATE($E$6," ",E$9),'-RÅDATA_KVARTAL-'!$A$5:$DS$385,114,FALSE)&gt;0,VLOOKUP(CONCATENATE($E$6," ",E$9),'-RÅDATA_KVARTAL-'!$A$5:$DS$385,114,FALSE),"")</f>
        <v>4</v>
      </c>
      <c r="F81" s="37"/>
      <c r="G81" s="37">
        <f>IF(VLOOKUP(CONCATENATE($E$6," ",G$9),'-RÅDATA_KVARTAL-'!$A$5:$DS$385,114,FALSE)&gt;0,VLOOKUP(CONCATENATE($E$6," ",G$9),'-RÅDATA_KVARTAL-'!$A$5:$DS$385,114,FALSE),"")</f>
        <v>4</v>
      </c>
      <c r="H81" s="37"/>
      <c r="I81" s="37">
        <f>IF(VLOOKUP(CONCATENATE($E$6," ",I$9),'-RÅDATA_KVARTAL-'!$A$5:$DS$385,114,FALSE)&gt;0,VLOOKUP(CONCATENATE($E$6," ",I$9),'-RÅDATA_KVARTAL-'!$A$5:$DS$385,114,FALSE),"")</f>
        <v>4</v>
      </c>
      <c r="J81" s="37"/>
      <c r="K81" s="37">
        <f>IF(VLOOKUP(CONCATENATE($E$6," ",K$9),'-RÅDATA_KVARTAL-'!$A$5:$DS$385,114,FALSE)&gt;0,VLOOKUP(CONCATENATE($E$6," ",K$9),'-RÅDATA_KVARTAL-'!$A$5:$DS$385,114,FALSE),"")</f>
        <v>4</v>
      </c>
      <c r="L81" s="37"/>
      <c r="M81" s="37">
        <f>IF(VLOOKUP(CONCATENATE($E$6," ",M$9),'-RÅDATA_KVARTAL-'!$A$5:$DS$385,114,FALSE)&gt;0,VLOOKUP(CONCATENATE($E$6," ",M$9),'-RÅDATA_KVARTAL-'!$A$5:$DS$385,114,FALSE),"")</f>
        <v>4</v>
      </c>
      <c r="N81" s="37"/>
      <c r="O81" s="37">
        <f>IF(VLOOKUP(CONCATENATE($E$6," ",O$9),'-RÅDATA_KVARTAL-'!$A$5:$DS$385,114,FALSE)&gt;0,VLOOKUP(CONCATENATE($E$6," ",O$9),'-RÅDATA_KVARTAL-'!$A$5:$DS$385,114,FALSE),"")</f>
        <v>4</v>
      </c>
      <c r="P81" s="37"/>
      <c r="Q81" s="37">
        <f>IF(VLOOKUP(CONCATENATE($E$6," ",Q$9),'-RÅDATA_KVARTAL-'!$A$5:$DS$385,114,FALSE)&gt;0,VLOOKUP(CONCATENATE($E$6," ",Q$9),'-RÅDATA_KVARTAL-'!$A$5:$DS$385,114,FALSE),"")</f>
        <v>4</v>
      </c>
      <c r="R81" s="37"/>
      <c r="S81" s="37">
        <f>IF(VLOOKUP(CONCATENATE($E$6," ",S$9),'-RÅDATA_KVARTAL-'!$A$5:$DS$385,114,FALSE)&gt;0,VLOOKUP(CONCATENATE($E$6," ",S$9),'-RÅDATA_KVARTAL-'!$A$5:$DS$385,114,FALSE),"")</f>
        <v>3</v>
      </c>
      <c r="T81" s="37"/>
      <c r="U81" s="37">
        <f>IF(VLOOKUP(CONCATENATE($E$6," ",U$9),'-RÅDATA_KVARTAL-'!$A$5:$DS$385,114,FALSE)&gt;0,VLOOKUP(CONCATENATE($E$6," ",U$9),'-RÅDATA_KVARTAL-'!$A$5:$DS$385,114,FALSE),"")</f>
        <v>3</v>
      </c>
      <c r="V81" s="37"/>
      <c r="W81" s="37">
        <f>IF(VLOOKUP(CONCATENATE($E$6," ",W$9),'-RÅDATA_KVARTAL-'!$A$5:$DS$385,114,FALSE)&gt;0,VLOOKUP(CONCATENATE($E$6," ",W$9),'-RÅDATA_KVARTAL-'!$A$5:$DS$385,114,FALSE),"")</f>
        <v>4</v>
      </c>
      <c r="X81" s="37"/>
      <c r="Y81" s="37">
        <f>IF(VLOOKUP(CONCATENATE($E$6," ",Y$9),'-RÅDATA_KVARTAL-'!$A$5:$DS$385,114,FALSE)&gt;0,VLOOKUP(CONCATENATE($E$6," ",Y$9),'-RÅDATA_KVARTAL-'!$A$5:$DS$385,114,FALSE),"")</f>
        <v>3</v>
      </c>
      <c r="Z81" s="37"/>
      <c r="AA81" s="37">
        <f>IF(VLOOKUP(CONCATENATE($E$6," ",AA$9),'-RÅDATA_KVARTAL-'!$A$5:$DS$385,114,FALSE)&gt;0,VLOOKUP(CONCATENATE($E$6," ",AA$9),'-RÅDATA_KVARTAL-'!$A$5:$DS$385,114,FALSE),"")</f>
        <v>4</v>
      </c>
      <c r="AB81" s="37"/>
      <c r="AC81" s="37">
        <f>IF(VLOOKUP(CONCATENATE($E$6," ",AC$9),'-RÅDATA_KVARTAL-'!$A$5:$DS$385,114,FALSE)&gt;0,VLOOKUP(CONCATENATE($E$6," ",AC$9),'-RÅDATA_KVARTAL-'!$A$5:$DS$385,114,FALSE),"")</f>
        <v>3.659451923820102</v>
      </c>
      <c r="AD81" s="106"/>
      <c r="AE81" s="106"/>
      <c r="AF81" s="37">
        <f>IF(VLOOKUP(CONCATENATE($AF$6," ",AF$9),'-RÅDATA_KVARTAL-'!$A$5:$DS$385,114,FALSE)&gt;0,VLOOKUP(CONCATENATE($AF$6," ",AF$9),'-RÅDATA_KVARTAL-'!$A$5:$DS$385,114,FALSE),"")</f>
        <v>4</v>
      </c>
      <c r="AG81" s="37"/>
      <c r="AH81" s="37">
        <f>IF(VLOOKUP(CONCATENATE($AF$6," ",AH$9),'-RÅDATA_KVARTAL-'!$A$5:$DS$385,114,FALSE)&gt;0,VLOOKUP(CONCATENATE($AF$6," ",AH$9),'-RÅDATA_KVARTAL-'!$A$5:$DS$385,114,FALSE),"")</f>
        <v>3</v>
      </c>
      <c r="AI81" s="37"/>
      <c r="AJ81" s="37">
        <f>IF(VLOOKUP(CONCATENATE($AF$6," ",AJ$9),'-RÅDATA_KVARTAL-'!$A$5:$DS$385,114,FALSE)&gt;0,VLOOKUP(CONCATENATE($AF$6," ",AJ$9),'-RÅDATA_KVARTAL-'!$A$5:$DS$385,114,FALSE),"")</f>
        <v>2</v>
      </c>
      <c r="AK81" s="37"/>
      <c r="AL81" s="37">
        <f>IF(VLOOKUP(CONCATENATE($AF$6," ",AL$9),'-RÅDATA_KVARTAL-'!$A$5:$DS$385,114,FALSE)&gt;0,VLOOKUP(CONCATENATE($AF$6," ",AL$9),'-RÅDATA_KVARTAL-'!$A$5:$DS$385,114,FALSE),"")</f>
        <v>3</v>
      </c>
      <c r="AM81" s="37"/>
      <c r="AN81" s="37">
        <f>IF(VLOOKUP(CONCATENATE($AF$6," ",AN$9),'-RÅDATA_KVARTAL-'!$A$5:$DS$385,114,FALSE)&gt;0,VLOOKUP(CONCATENATE($AF$6," ",AN$9),'-RÅDATA_KVARTAL-'!$A$5:$DS$385,114,FALSE),"")</f>
        <v>3</v>
      </c>
      <c r="AO81" s="37"/>
      <c r="AP81" s="37">
        <f>IF(VLOOKUP(CONCATENATE($AF$6," ",AP$9),'-RÅDATA_KVARTAL-'!$A$5:$DS$385,114,FALSE)&gt;0,VLOOKUP(CONCATENATE($AF$6," ",AP$9),'-RÅDATA_KVARTAL-'!$A$5:$DS$385,114,FALSE),"")</f>
        <v>7</v>
      </c>
      <c r="AQ81" s="37"/>
      <c r="AR81" s="37">
        <f>IF(VLOOKUP(CONCATENATE($AF$6," ",AR$9),'-RÅDATA_KVARTAL-'!$A$5:$DS$385,114,FALSE)&gt;0,VLOOKUP(CONCATENATE($AF$6," ",AR$9),'-RÅDATA_KVARTAL-'!$A$5:$DS$385,114,FALSE),"")</f>
        <v>5</v>
      </c>
      <c r="AS81" s="37"/>
      <c r="AT81" s="37">
        <f>IF(VLOOKUP(CONCATENATE($AF$6," ",AT$9),'-RÅDATA_KVARTAL-'!$A$5:$DS$385,114,FALSE)&gt;0,VLOOKUP(CONCATENATE($AF$6," ",AT$9),'-RÅDATA_KVARTAL-'!$A$5:$DS$385,114,FALSE),"")</f>
        <v>4</v>
      </c>
      <c r="AU81" s="37"/>
      <c r="AV81" s="37">
        <f>IF(VLOOKUP(CONCATENATE($AF$6," ",AV$9),'-RÅDATA_KVARTAL-'!$A$5:$DS$385,114,FALSE)&gt;0,VLOOKUP(CONCATENATE($AF$6," ",AV$9),'-RÅDATA_KVARTAL-'!$A$5:$DS$385,114,FALSE),"")</f>
        <v>3</v>
      </c>
      <c r="AW81" s="37"/>
      <c r="AX81" s="37">
        <f>IF(VLOOKUP(CONCATENATE($AF$6," ",AX$9),'-RÅDATA_KVARTAL-'!$A$5:$DS$385,114,FALSE)&gt;0,VLOOKUP(CONCATENATE($AF$6," ",AX$9),'-RÅDATA_KVARTAL-'!$A$5:$DS$385,114,FALSE),"")</f>
        <v>3</v>
      </c>
      <c r="AY81" s="37"/>
      <c r="AZ81" s="37">
        <f>IF(VLOOKUP(CONCATENATE($AF$6," ",AZ$9),'-RÅDATA_KVARTAL-'!$A$5:$DS$385,114,FALSE)&gt;0,VLOOKUP(CONCATENATE($AF$6," ",AZ$9),'-RÅDATA_KVARTAL-'!$A$5:$DS$385,114,FALSE),"")</f>
        <v>3</v>
      </c>
      <c r="BA81" s="37"/>
      <c r="BB81" s="37">
        <f>IF(VLOOKUP(CONCATENATE($AF$6," ",BB$9),'-RÅDATA_KVARTAL-'!$A$5:$DS$385,114,FALSE)&gt;0,VLOOKUP(CONCATENATE($AF$6," ",BB$9),'-RÅDATA_KVARTAL-'!$A$5:$DS$385,114,FALSE),"")</f>
        <v>3</v>
      </c>
      <c r="BC81" s="37"/>
      <c r="BD81" s="37">
        <f>IF(VLOOKUP(CONCATENATE($AF$6," ",BD$9),'-RÅDATA_KVARTAL-'!$A$5:$DS$385,114,FALSE)&gt;0,VLOOKUP(CONCATENATE($AF$6," ",BD$9),'-RÅDATA_KVARTAL-'!$A$5:$DS$385,114,FALSE),"")</f>
        <v>3.5334761860942039</v>
      </c>
      <c r="BE81" s="106"/>
      <c r="BF81" s="106"/>
      <c r="BG81" s="37">
        <f>IF(VLOOKUP(CONCATENATE($BG$6," ",BG$9),'-RÅDATA_KVARTAL-'!$A$5:$DS$385,114,FALSE)&gt;0,VLOOKUP(CONCATENATE($BG$6," ",BG$9),'-RÅDATA_KVARTAL-'!$A$5:$DS$385,114,FALSE),"")</f>
        <v>4</v>
      </c>
      <c r="BH81" s="37"/>
      <c r="BI81" s="37">
        <f>IF(VLOOKUP(CONCATENATE($BG$6," ",BI$9),'-RÅDATA_KVARTAL-'!$A$5:$DS$385,114,FALSE)&gt;0,VLOOKUP(CONCATENATE($BG$6," ",BI$9),'-RÅDATA_KVARTAL-'!$A$5:$DS$385,114,FALSE),"")</f>
        <v>4</v>
      </c>
      <c r="BJ81" s="37"/>
      <c r="BK81" s="37">
        <f>IF(VLOOKUP(CONCATENATE($BG$6," ",BK$9),'-RÅDATA_KVARTAL-'!$A$5:$DS$385,114,FALSE)&gt;0,VLOOKUP(CONCATENATE($BG$6," ",BK$9),'-RÅDATA_KVARTAL-'!$A$5:$DS$385,114,FALSE),"")</f>
        <v>2</v>
      </c>
      <c r="BL81" s="37"/>
      <c r="BM81" s="37">
        <f>IF(VLOOKUP(CONCATENATE($BG$6," ",BM$9),'-RÅDATA_KVARTAL-'!$A$5:$DS$385,114,FALSE)&gt;0,VLOOKUP(CONCATENATE($BG$6," ",BM$9),'-RÅDATA_KVARTAL-'!$A$5:$DS$385,114,FALSE),"")</f>
        <v>4</v>
      </c>
      <c r="BN81" s="37"/>
      <c r="BO81" s="37">
        <f>IF(VLOOKUP(CONCATENATE($BG$6," ",BO$9),'-RÅDATA_KVARTAL-'!$A$5:$DS$385,114,FALSE)&gt;0,VLOOKUP(CONCATENATE($BG$6," ",BO$9),'-RÅDATA_KVARTAL-'!$A$5:$DS$385,114,FALSE),"")</f>
        <v>3</v>
      </c>
      <c r="BP81" s="37"/>
      <c r="BQ81" s="37">
        <f>IF(VLOOKUP(CONCATENATE($BG$6," ",BQ$9),'-RÅDATA_KVARTAL-'!$A$5:$DS$385,114,FALSE)&gt;0,VLOOKUP(CONCATENATE($BG$6," ",BQ$9),'-RÅDATA_KVARTAL-'!$A$5:$DS$385,114,FALSE),"")</f>
        <v>3</v>
      </c>
      <c r="BR81" s="37"/>
      <c r="BS81" s="37">
        <f>IF(VLOOKUP(CONCATENATE($BG$6," ",BS$9),'-RÅDATA_KVARTAL-'!$A$5:$DS$385,114,FALSE)&gt;0,VLOOKUP(CONCATENATE($BG$6," ",BS$9),'-RÅDATA_KVARTAL-'!$A$5:$DS$385,114,FALSE),"")</f>
        <v>3</v>
      </c>
      <c r="BT81" s="37"/>
      <c r="BU81" s="37">
        <f>IF(VLOOKUP(CONCATENATE($BG$6," ",BU$9),'-RÅDATA_KVARTAL-'!$A$5:$DS$385,114,FALSE)&gt;0,VLOOKUP(CONCATENATE($BG$6," ",BU$9),'-RÅDATA_KVARTAL-'!$A$5:$DS$385,114,FALSE),"")</f>
        <v>3</v>
      </c>
      <c r="BV81" s="37"/>
      <c r="BW81" s="37">
        <f>IF(VLOOKUP(CONCATENATE($BG$6," ",BW$9),'-RÅDATA_KVARTAL-'!$A$5:$DS$385,114,FALSE)&gt;0,VLOOKUP(CONCATENATE($BG$6," ",BW$9),'-RÅDATA_KVARTAL-'!$A$5:$DS$385,114,FALSE),"")</f>
        <v>3</v>
      </c>
      <c r="BX81" s="37"/>
      <c r="BY81" s="37">
        <f>IF(VLOOKUP(CONCATENATE($BG$6," ",BY$9),'-RÅDATA_KVARTAL-'!$A$5:$DS$385,114,FALSE)&gt;0,VLOOKUP(CONCATENATE($BG$6," ",BY$9),'-RÅDATA_KVARTAL-'!$A$5:$DS$385,114,FALSE),"")</f>
        <v>4</v>
      </c>
      <c r="BZ81" s="37"/>
      <c r="CA81" s="37">
        <f>IF(VLOOKUP(CONCATENATE($BG$6," ",CA$9),'-RÅDATA_KVARTAL-'!$A$5:$DS$385,114,FALSE)&gt;0,VLOOKUP(CONCATENATE($BG$6," ",CA$9),'-RÅDATA_KVARTAL-'!$A$5:$DS$385,114,FALSE),"")</f>
        <v>4</v>
      </c>
      <c r="CB81" s="37"/>
      <c r="CC81" s="37">
        <f>IF(VLOOKUP(CONCATENATE($BG$6," ",CC$9),'-RÅDATA_KVARTAL-'!$A$5:$DS$385,114,FALSE)&gt;0,VLOOKUP(CONCATENATE($BG$6," ",CC$9),'-RÅDATA_KVARTAL-'!$A$5:$DS$385,114,FALSE),"")</f>
        <v>5</v>
      </c>
      <c r="CD81" s="37"/>
      <c r="CE81" s="37">
        <f>IF(VLOOKUP(CONCATENATE($BG$6," ",CE$9),'-RÅDATA_KVARTAL-'!$A$5:$DS$385,114,FALSE)&gt;0,VLOOKUP(CONCATENATE($BG$6," ",CE$9),'-RÅDATA_KVARTAL-'!$A$5:$DS$385,114,FALSE),"")</f>
        <v>3.4260770544695389</v>
      </c>
      <c r="CF81" s="106"/>
      <c r="CG81" s="106"/>
      <c r="CH81" s="37">
        <f>IF(VLOOKUP(CONCATENATE($CH$6," ",CH$9),'-RÅDATA_KVARTAL-'!$A$5:$DS$385,114,FALSE)&gt;0,VLOOKUP(CONCATENATE($CH$6," ",CH$9),'-RÅDATA_KVARTAL-'!$A$5:$DS$385,114,FALSE),"")</f>
        <v>5</v>
      </c>
      <c r="CI81" s="37"/>
      <c r="CJ81" s="37">
        <f>IF(VLOOKUP(CONCATENATE($CH$6," ",CJ$9),'-RÅDATA_KVARTAL-'!$A$5:$DS$385,114,FALSE)&gt;0,VLOOKUP(CONCATENATE($CH$6," ",CJ$9),'-RÅDATA_KVARTAL-'!$A$5:$DS$385,114,FALSE),"")</f>
        <v>3</v>
      </c>
      <c r="CK81" s="37"/>
      <c r="CL81" s="37">
        <f>IF(VLOOKUP(CONCATENATE($CH$6," ",CL$9),'-RÅDATA_KVARTAL-'!$A$5:$DS$385,114,FALSE)&gt;0,VLOOKUP(CONCATENATE($CH$6," ",CL$9),'-RÅDATA_KVARTAL-'!$A$5:$DS$385,114,FALSE),"")</f>
        <v>3</v>
      </c>
      <c r="CM81" s="37"/>
      <c r="CN81" s="37">
        <f>IF(VLOOKUP(CONCATENATE($CH$6," ",CN$9),'-RÅDATA_KVARTAL-'!$A$5:$DS$385,114,FALSE)&gt;0,VLOOKUP(CONCATENATE($CH$6," ",CN$9),'-RÅDATA_KVARTAL-'!$A$5:$DS$385,114,FALSE),"")</f>
        <v>3</v>
      </c>
      <c r="CO81" s="37"/>
      <c r="CP81" s="37">
        <f>IF(VLOOKUP(CONCATENATE($CH$6," ",CP$9),'-RÅDATA_KVARTAL-'!$A$5:$DS$385,114,FALSE)&gt;0,VLOOKUP(CONCATENATE($CH$6," ",CP$9),'-RÅDATA_KVARTAL-'!$A$5:$DS$385,114,FALSE),"")</f>
        <v>3</v>
      </c>
      <c r="CQ81" s="37"/>
      <c r="CR81" s="37">
        <f>IF(VLOOKUP(CONCATENATE($CH$6," ",CR$9),'-RÅDATA_KVARTAL-'!$A$5:$DS$385,114,FALSE)&gt;0,VLOOKUP(CONCATENATE($CH$6," ",CR$9),'-RÅDATA_KVARTAL-'!$A$5:$DS$385,114,FALSE),"")</f>
        <v>3</v>
      </c>
      <c r="CS81" s="37"/>
      <c r="CT81" s="37">
        <f>IF(VLOOKUP(CONCATENATE($CH$6," ",CT$9),'-RÅDATA_KVARTAL-'!$A$5:$DS$385,114,FALSE)&gt;0,VLOOKUP(CONCATENATE($CH$6," ",CT$9),'-RÅDATA_KVARTAL-'!$A$5:$DS$385,114,FALSE),"")</f>
        <v>3</v>
      </c>
      <c r="CU81" s="37"/>
      <c r="CV81" s="37">
        <f>IF(VLOOKUP(CONCATENATE($CH$6," ",CV$9),'-RÅDATA_KVARTAL-'!$A$5:$DS$385,114,FALSE)&gt;0,VLOOKUP(CONCATENATE($CH$6," ",CV$9),'-RÅDATA_KVARTAL-'!$A$5:$DS$385,114,FALSE),"")</f>
        <v>3</v>
      </c>
      <c r="CW81" s="37"/>
      <c r="CX81" s="37">
        <f>IF(VLOOKUP(CONCATENATE($CH$6," ",CX$9),'-RÅDATA_KVARTAL-'!$A$5:$DS$385,114,FALSE)&gt;0,VLOOKUP(CONCATENATE($CH$6," ",CX$9),'-RÅDATA_KVARTAL-'!$A$5:$DS$385,114,FALSE),"")</f>
        <v>4</v>
      </c>
      <c r="CY81" s="37"/>
      <c r="CZ81" s="37">
        <f>IF(VLOOKUP(CONCATENATE($CH$6," ",CZ$9),'-RÅDATA_KVARTAL-'!$A$5:$DS$385,114,FALSE)&gt;0,VLOOKUP(CONCATENATE($CH$6," ",CZ$9),'-RÅDATA_KVARTAL-'!$A$5:$DS$385,114,FALSE),"")</f>
        <v>4</v>
      </c>
      <c r="DA81" s="37"/>
      <c r="DB81" s="37">
        <f>IF(VLOOKUP(CONCATENATE($CH$6," ",DB$9),'-RÅDATA_KVARTAL-'!$A$5:$DS$385,114,FALSE)&gt;0,VLOOKUP(CONCATENATE($CH$6," ",DB$9),'-RÅDATA_KVARTAL-'!$A$5:$DS$385,114,FALSE),"")</f>
        <v>5</v>
      </c>
      <c r="DC81" s="37"/>
      <c r="DD81" s="37">
        <f>IF(VLOOKUP(CONCATENATE($CH$6," ",DD$9),'-RÅDATA_KVARTAL-'!$A$5:$DS$385,114,FALSE)&gt;0,VLOOKUP(CONCATENATE($CH$6," ",DD$9),'-RÅDATA_KVARTAL-'!$A$5:$DS$385,114,FALSE),"")</f>
        <v>3</v>
      </c>
      <c r="DE81" s="37"/>
      <c r="DF81" s="37">
        <f>IF(VLOOKUP(CONCATENATE($CH$6," ",DF$9),'-RÅDATA_KVARTAL-'!$A$5:$DS$385,114,FALSE)&gt;0,VLOOKUP(CONCATENATE($CH$6," ",DF$9),'-RÅDATA_KVARTAL-'!$A$5:$DS$385,114,FALSE),"")</f>
        <v>3.6376842429622673</v>
      </c>
      <c r="DG81" s="106"/>
      <c r="DH81" s="106"/>
      <c r="DI81" s="37">
        <f>IF(VLOOKUP(CONCATENATE($DI$6," ",DI$9),'-RÅDATA_KVARTAL-'!$A$5:$DS$385,114,FALSE)&gt;0,VLOOKUP(CONCATENATE($DI$6," ",DI$9),'-RÅDATA_KVARTAL-'!$A$5:$DS$385,114,FALSE),"")</f>
        <v>4</v>
      </c>
      <c r="DJ81" s="37"/>
      <c r="DK81" s="37">
        <f>IF(VLOOKUP(CONCATENATE($DI$6," ",DK$9),'-RÅDATA_KVARTAL-'!$A$5:$DS$385,114,FALSE)&gt;0,VLOOKUP(CONCATENATE($DI$6," ",DK$9),'-RÅDATA_KVARTAL-'!$A$5:$DS$385,114,FALSE),"")</f>
        <v>3</v>
      </c>
      <c r="DL81" s="37"/>
      <c r="DM81" s="37">
        <f>IF(VLOOKUP(CONCATENATE($DI$6," ",DM$9),'-RÅDATA_KVARTAL-'!$A$5:$DS$385,114,FALSE)&gt;0,VLOOKUP(CONCATENATE($DI$6," ",DM$9),'-RÅDATA_KVARTAL-'!$A$5:$DS$385,114,FALSE),"")</f>
        <v>3</v>
      </c>
      <c r="DN81" s="37"/>
      <c r="DO81" s="37">
        <f>IF(VLOOKUP(CONCATENATE($DI$6," ",DO$9),'-RÅDATA_KVARTAL-'!$A$5:$DS$385,114,FALSE)&gt;0,VLOOKUP(CONCATENATE($DI$6," ",DO$9),'-RÅDATA_KVARTAL-'!$A$5:$DS$385,114,FALSE),"")</f>
        <v>4</v>
      </c>
      <c r="DP81" s="37"/>
      <c r="DQ81" s="37">
        <f>IF(VLOOKUP(CONCATENATE($DI$6," ",DQ$9),'-RÅDATA_KVARTAL-'!$A$5:$DS$385,114,FALSE)&gt;0,VLOOKUP(CONCATENATE($DI$6," ",DQ$9),'-RÅDATA_KVARTAL-'!$A$5:$DS$385,114,FALSE),"")</f>
        <v>5</v>
      </c>
      <c r="DR81" s="37"/>
      <c r="DS81" s="37">
        <f>IF(VLOOKUP(CONCATENATE($DI$6," ",DS$9),'-RÅDATA_KVARTAL-'!$A$5:$DS$385,114,FALSE)&gt;0,VLOOKUP(CONCATENATE($DI$6," ",DS$9),'-RÅDATA_KVARTAL-'!$A$5:$DS$385,114,FALSE),"")</f>
        <v>4</v>
      </c>
      <c r="DT81" s="37"/>
      <c r="DU81" s="37" t="str">
        <f>IF(VLOOKUP(CONCATENATE($DI$6," ",DU$9),'-RÅDATA_KVARTAL-'!$A$5:$DS$385,114,FALSE)&gt;0,VLOOKUP(CONCATENATE($DI$6," ",DU$9),'-RÅDATA_KVARTAL-'!$A$5:$DS$385,114,FALSE),"")</f>
        <v/>
      </c>
      <c r="DV81" s="37"/>
      <c r="DW81" s="37" t="str">
        <f>IF(VLOOKUP(CONCATENATE($DI$6," ",DW$9),'-RÅDATA_KVARTAL-'!$A$5:$DS$385,114,FALSE)&gt;0,VLOOKUP(CONCATENATE($DI$6," ",DW$9),'-RÅDATA_KVARTAL-'!$A$5:$DS$385,114,FALSE),"")</f>
        <v/>
      </c>
      <c r="DX81" s="37"/>
      <c r="DY81" s="37" t="str">
        <f>IF(VLOOKUP(CONCATENATE($DI$6," ",DY$9),'-RÅDATA_KVARTAL-'!$A$5:$DS$385,114,FALSE)&gt;0,VLOOKUP(CONCATENATE($DI$6," ",DY$9),'-RÅDATA_KVARTAL-'!$A$5:$DS$385,114,FALSE),"")</f>
        <v/>
      </c>
      <c r="DZ81" s="37"/>
      <c r="EA81" s="37" t="str">
        <f>IF(VLOOKUP(CONCATENATE($DI$6," ",EA$9),'-RÅDATA_KVARTAL-'!$A$5:$DS$385,114,FALSE)&gt;0,VLOOKUP(CONCATENATE($DI$6," ",EA$9),'-RÅDATA_KVARTAL-'!$A$5:$DS$385,114,FALSE),"")</f>
        <v/>
      </c>
      <c r="EB81" s="37"/>
      <c r="EC81" s="37" t="str">
        <f>IF(VLOOKUP(CONCATENATE($DI$6," ",EC$9),'-RÅDATA_KVARTAL-'!$A$5:$DS$385,114,FALSE)&gt;0,VLOOKUP(CONCATENATE($DI$6," ",EC$9),'-RÅDATA_KVARTAL-'!$A$5:$DS$385,114,FALSE),"")</f>
        <v/>
      </c>
      <c r="ED81" s="37"/>
      <c r="EE81" s="37" t="str">
        <f>IF(VLOOKUP(CONCATENATE($DI$6," ",EE$9),'-RÅDATA_KVARTAL-'!$A$5:$DS$385,114,FALSE)&gt;0,VLOOKUP(CONCATENATE($DI$6," ",EE$9),'-RÅDATA_KVARTAL-'!$A$5:$DS$385,114,FALSE),"")</f>
        <v/>
      </c>
      <c r="EF81" s="37"/>
      <c r="EG81" s="37">
        <f>IF(VLOOKUP(CONCATENATE($DI$6," ",EG$9),'-RÅDATA_KVARTAL-'!$A$5:$DS$385,114,FALSE)&gt;0,VLOOKUP(CONCATENATE($DI$6," ",EG$9),'-RÅDATA_KVARTAL-'!$A$5:$DS$385,114,FALSE),"")</f>
        <v>3.5698987493115801</v>
      </c>
      <c r="EH81" s="106"/>
      <c r="EI81" s="106"/>
      <c r="EJ81" s="37" t="str">
        <f>IF(VLOOKUP(CONCATENATE($EJ$6," ",EJ$9),'-RÅDATA_KVARTAL-'!$A$5:$DS$385,114,FALSE)&gt;0,VLOOKUP(CONCATENATE($EJ$6," ",EJ$9),'-RÅDATA_KVARTAL-'!$A$5:$DS$385,114,FALSE),"")</f>
        <v/>
      </c>
      <c r="EK81" s="37"/>
      <c r="EL81" s="37" t="str">
        <f>IF(VLOOKUP(CONCATENATE($EJ$6," ",EL$9),'-RÅDATA_KVARTAL-'!$A$5:$DS$385,114,FALSE)&gt;0,VLOOKUP(CONCATENATE($EJ$6," ",EL$9),'-RÅDATA_KVARTAL-'!$A$5:$DS$385,114,FALSE),"")</f>
        <v/>
      </c>
      <c r="EM81" s="37"/>
      <c r="EN81" s="37" t="str">
        <f>IF(VLOOKUP(CONCATENATE($EJ$6," ",EN$9),'-RÅDATA_KVARTAL-'!$A$5:$DS$385,114,FALSE)&gt;0,VLOOKUP(CONCATENATE($EJ$6," ",EN$9),'-RÅDATA_KVARTAL-'!$A$5:$DS$385,114,FALSE),"")</f>
        <v/>
      </c>
      <c r="EO81" s="37"/>
      <c r="EP81" s="37" t="str">
        <f>IF(VLOOKUP(CONCATENATE($EJ$6," ",EP$9),'-RÅDATA_KVARTAL-'!$A$5:$DS$385,114,FALSE)&gt;0,VLOOKUP(CONCATENATE($EJ$6," ",EP$9),'-RÅDATA_KVARTAL-'!$A$5:$DS$385,114,FALSE),"")</f>
        <v/>
      </c>
      <c r="EQ81" s="37"/>
      <c r="ER81" s="37" t="str">
        <f>IF(VLOOKUP(CONCATENATE($EJ$6," ",ER$9),'-RÅDATA_KVARTAL-'!$A$5:$DS$385,114,FALSE)&gt;0,VLOOKUP(CONCATENATE($EJ$6," ",ER$9),'-RÅDATA_KVARTAL-'!$A$5:$DS$385,114,FALSE),"")</f>
        <v/>
      </c>
      <c r="ES81" s="37"/>
      <c r="ET81" s="37" t="str">
        <f>IF(VLOOKUP(CONCATENATE($EJ$6," ",ET$9),'-RÅDATA_KVARTAL-'!$A$5:$DS$385,114,FALSE)&gt;0,VLOOKUP(CONCATENATE($EJ$6," ",ET$9),'-RÅDATA_KVARTAL-'!$A$5:$DS$385,114,FALSE),"")</f>
        <v/>
      </c>
      <c r="EU81" s="37"/>
      <c r="EV81" s="37" t="str">
        <f>IF(VLOOKUP(CONCATENATE($EJ$6," ",EV$9),'-RÅDATA_KVARTAL-'!$A$5:$DS$385,114,FALSE)&gt;0,VLOOKUP(CONCATENATE($EJ$6," ",EV$9),'-RÅDATA_KVARTAL-'!$A$5:$DS$385,114,FALSE),"")</f>
        <v/>
      </c>
      <c r="EW81" s="37"/>
      <c r="EX81" s="37" t="str">
        <f>IF(VLOOKUP(CONCATENATE($EJ$6," ",EX$9),'-RÅDATA_KVARTAL-'!$A$5:$DS$385,114,FALSE)&gt;0,VLOOKUP(CONCATENATE($EJ$6," ",EX$9),'-RÅDATA_KVARTAL-'!$A$5:$DS$385,114,FALSE),"")</f>
        <v/>
      </c>
      <c r="EY81" s="37"/>
      <c r="EZ81" s="37" t="str">
        <f>IF(VLOOKUP(CONCATENATE($EJ$6," ",EZ$9),'-RÅDATA_KVARTAL-'!$A$5:$DS$385,114,FALSE)&gt;0,VLOOKUP(CONCATENATE($EJ$6," ",EZ$9),'-RÅDATA_KVARTAL-'!$A$5:$DS$385,114,FALSE),"")</f>
        <v/>
      </c>
      <c r="FA81" s="37"/>
      <c r="FB81" s="37" t="str">
        <f>IF(VLOOKUP(CONCATENATE($EJ$6," ",FB$9),'-RÅDATA_KVARTAL-'!$A$5:$DS$385,114,FALSE)&gt;0,VLOOKUP(CONCATENATE($EJ$6," ",FB$9),'-RÅDATA_KVARTAL-'!$A$5:$DS$385,114,FALSE),"")</f>
        <v/>
      </c>
      <c r="FC81" s="37"/>
      <c r="FD81" s="37" t="str">
        <f>IF(VLOOKUP(CONCATENATE($EJ$6," ",FD$9),'-RÅDATA_KVARTAL-'!$A$5:$DS$385,114,FALSE)&gt;0,VLOOKUP(CONCATENATE($EJ$6," ",FD$9),'-RÅDATA_KVARTAL-'!$A$5:$DS$385,114,FALSE),"")</f>
        <v/>
      </c>
      <c r="FE81" s="37"/>
      <c r="FF81" s="37" t="str">
        <f>IF(VLOOKUP(CONCATENATE($EJ$6," ",FF$9),'-RÅDATA_KVARTAL-'!$A$5:$DS$385,114,FALSE)&gt;0,VLOOKUP(CONCATENATE($EJ$6," ",FF$9),'-RÅDATA_KVARTAL-'!$A$5:$DS$385,114,FALSE),"")</f>
        <v/>
      </c>
      <c r="FG81" s="37"/>
      <c r="FH81" s="37" t="str">
        <f>IF(VLOOKUP(CONCATENATE($EJ$6," ",FH$9),'-RÅDATA_KVARTAL-'!$A$5:$DS$385,114,FALSE)&gt;0,VLOOKUP(CONCATENATE($EJ$6," ",FH$9),'-RÅDATA_KVARTAL-'!$A$5:$DS$385,114,FALSE),"")</f>
        <v/>
      </c>
      <c r="FI81" s="106"/>
      <c r="FJ81" s="106"/>
      <c r="FK81" s="37" t="str">
        <f>IF(VLOOKUP(CONCATENATE($FK$6," ",FK$9),'-RÅDATA_KVARTAL-'!$A$5:$DS$385,114,FALSE)&gt;0,VLOOKUP(CONCATENATE($FK$6," ",FK$9),'-RÅDATA_KVARTAL-'!$A$5:$DS$385,114,FALSE),"")</f>
        <v/>
      </c>
      <c r="FL81" s="37"/>
      <c r="FM81" s="37" t="str">
        <f>IF(VLOOKUP(CONCATENATE($FK$6," ",FM$9),'-RÅDATA_KVARTAL-'!$A$5:$DS$385,114,FALSE)&gt;0,VLOOKUP(CONCATENATE($FK$6," ",FM$9),'-RÅDATA_KVARTAL-'!$A$5:$DS$385,114,FALSE),"")</f>
        <v/>
      </c>
      <c r="FN81" s="37"/>
      <c r="FO81" s="37" t="str">
        <f>IF(VLOOKUP(CONCATENATE($FK$6," ",FO$9),'-RÅDATA_KVARTAL-'!$A$5:$DS$385,114,FALSE)&gt;0,VLOOKUP(CONCATENATE($FK$6," ",FO$9),'-RÅDATA_KVARTAL-'!$A$5:$DS$385,114,FALSE),"")</f>
        <v/>
      </c>
      <c r="FP81" s="37"/>
      <c r="FQ81" s="37" t="str">
        <f>IF(VLOOKUP(CONCATENATE($FK$6," ",FQ$9),'-RÅDATA_KVARTAL-'!$A$5:$DS$385,114,FALSE)&gt;0,VLOOKUP(CONCATENATE($FK$6," ",FQ$9),'-RÅDATA_KVARTAL-'!$A$5:$DS$385,114,FALSE),"")</f>
        <v/>
      </c>
      <c r="FR81" s="37"/>
      <c r="FS81" s="37" t="str">
        <f>IF(VLOOKUP(CONCATENATE($FK$6," ",FS$9),'-RÅDATA_KVARTAL-'!$A$5:$DS$385,114,FALSE)&gt;0,VLOOKUP(CONCATENATE($FK$6," ",FS$9),'-RÅDATA_KVARTAL-'!$A$5:$DS$385,114,FALSE),"")</f>
        <v/>
      </c>
      <c r="FT81" s="37"/>
      <c r="FU81" s="37" t="str">
        <f>IF(VLOOKUP(CONCATENATE($FK$6," ",FU$9),'-RÅDATA_KVARTAL-'!$A$5:$DS$385,114,FALSE)&gt;0,VLOOKUP(CONCATENATE($FK$6," ",FU$9),'-RÅDATA_KVARTAL-'!$A$5:$DS$385,114,FALSE),"")</f>
        <v/>
      </c>
      <c r="FV81" s="37"/>
      <c r="FW81" s="37" t="str">
        <f>IF(VLOOKUP(CONCATENATE($FK$6," ",FW$9),'-RÅDATA_KVARTAL-'!$A$5:$DS$385,114,FALSE)&gt;0,VLOOKUP(CONCATENATE($FK$6," ",FW$9),'-RÅDATA_KVARTAL-'!$A$5:$DS$385,114,FALSE),"")</f>
        <v/>
      </c>
      <c r="FX81" s="37"/>
      <c r="FY81" s="37" t="str">
        <f>IF(VLOOKUP(CONCATENATE($FK$6," ",FY$9),'-RÅDATA_KVARTAL-'!$A$5:$DS$385,114,FALSE)&gt;0,VLOOKUP(CONCATENATE($FK$6," ",FY$9),'-RÅDATA_KVARTAL-'!$A$5:$DS$385,114,FALSE),"")</f>
        <v/>
      </c>
      <c r="FZ81" s="37"/>
      <c r="GA81" s="37" t="str">
        <f>IF(VLOOKUP(CONCATENATE($FK$6," ",GA$9),'-RÅDATA_KVARTAL-'!$A$5:$DS$385,114,FALSE)&gt;0,VLOOKUP(CONCATENATE($FK$6," ",GA$9),'-RÅDATA_KVARTAL-'!$A$5:$DS$385,114,FALSE),"")</f>
        <v/>
      </c>
      <c r="GB81" s="37"/>
      <c r="GC81" s="37" t="str">
        <f>IF(VLOOKUP(CONCATENATE($FK$6," ",GC$9),'-RÅDATA_KVARTAL-'!$A$5:$DS$385,114,FALSE)&gt;0,VLOOKUP(CONCATENATE($FK$6," ",GC$9),'-RÅDATA_KVARTAL-'!$A$5:$DS$385,114,FALSE),"")</f>
        <v/>
      </c>
      <c r="GD81" s="37"/>
      <c r="GE81" s="37" t="str">
        <f>IF(VLOOKUP(CONCATENATE($FK$6," ",GE$9),'-RÅDATA_KVARTAL-'!$A$5:$DS$385,114,FALSE)&gt;0,VLOOKUP(CONCATENATE($FK$6," ",GE$9),'-RÅDATA_KVARTAL-'!$A$5:$DS$385,114,FALSE),"")</f>
        <v/>
      </c>
      <c r="GF81" s="37"/>
      <c r="GG81" s="37" t="str">
        <f>IF(VLOOKUP(CONCATENATE($FK$6," ",GG$9),'-RÅDATA_KVARTAL-'!$A$5:$DS$385,114,FALSE)&gt;0,VLOOKUP(CONCATENATE($FK$6," ",GG$9),'-RÅDATA_KVARTAL-'!$A$5:$DS$385,114,FALSE),"")</f>
        <v/>
      </c>
      <c r="GH81" s="37"/>
      <c r="GI81" s="37" t="str">
        <f>IF(VLOOKUP(CONCATENATE($FK$6," ",GI$9),'-RÅDATA_KVARTAL-'!$A$5:$DS$385,114,FALSE)&gt;0,VLOOKUP(CONCATENATE($FK$6," ",GI$9),'-RÅDATA_KVARTAL-'!$A$5:$DS$385,114,FALSE),"")</f>
        <v/>
      </c>
      <c r="GJ81" s="106"/>
      <c r="GK81" s="106"/>
      <c r="GL81" s="37" t="str">
        <f>IF(VLOOKUP(CONCATENATE($GL$6," ",GL$9),'-RÅDATA_KVARTAL-'!$A$5:$DS$385,114,FALSE)&gt;0,VLOOKUP(CONCATENATE($GL$6," ",GL$9),'-RÅDATA_KVARTAL-'!$A$5:$DS$385,114,FALSE),"")</f>
        <v/>
      </c>
      <c r="GM81" s="37"/>
      <c r="GN81" s="37" t="str">
        <f>IF(VLOOKUP(CONCATENATE($GL$6," ",GN$9),'-RÅDATA_KVARTAL-'!$A$5:$DS$385,114,FALSE)&gt;0,VLOOKUP(CONCATENATE($GL$6," ",GN$9),'-RÅDATA_KVARTAL-'!$A$5:$DS$385,114,FALSE),"")</f>
        <v/>
      </c>
      <c r="GO81" s="37"/>
      <c r="GP81" s="37" t="str">
        <f>IF(VLOOKUP(CONCATENATE($GL$6," ",GP$9),'-RÅDATA_KVARTAL-'!$A$5:$DS$385,114,FALSE)&gt;0,VLOOKUP(CONCATENATE($GL$6," ",GP$9),'-RÅDATA_KVARTAL-'!$A$5:$DS$385,114,FALSE),"")</f>
        <v/>
      </c>
      <c r="GQ81" s="37"/>
      <c r="GR81" s="37" t="str">
        <f>IF(VLOOKUP(CONCATENATE($GL$6," ",GR$9),'-RÅDATA_KVARTAL-'!$A$5:$DS$385,114,FALSE)&gt;0,VLOOKUP(CONCATENATE($GL$6," ",GR$9),'-RÅDATA_KVARTAL-'!$A$5:$DS$385,114,FALSE),"")</f>
        <v/>
      </c>
      <c r="GS81" s="37"/>
      <c r="GT81" s="37" t="str">
        <f>IF(VLOOKUP(CONCATENATE($GL$6," ",GT$9),'-RÅDATA_KVARTAL-'!$A$5:$DS$385,114,FALSE)&gt;0,VLOOKUP(CONCATENATE($GL$6," ",GT$9),'-RÅDATA_KVARTAL-'!$A$5:$DS$385,114,FALSE),"")</f>
        <v/>
      </c>
      <c r="GU81" s="37"/>
      <c r="GV81" s="37" t="str">
        <f>IF(VLOOKUP(CONCATENATE($GL$6," ",GV$9),'-RÅDATA_KVARTAL-'!$A$5:$DS$385,114,FALSE)&gt;0,VLOOKUP(CONCATENATE($GL$6," ",GV$9),'-RÅDATA_KVARTAL-'!$A$5:$DS$385,114,FALSE),"")</f>
        <v/>
      </c>
      <c r="GW81" s="37"/>
      <c r="GX81" s="37" t="str">
        <f>IF(VLOOKUP(CONCATENATE($GL$6," ",GX$9),'-RÅDATA_KVARTAL-'!$A$5:$DS$385,114,FALSE)&gt;0,VLOOKUP(CONCATENATE($GL$6," ",GX$9),'-RÅDATA_KVARTAL-'!$A$5:$DS$385,114,FALSE),"")</f>
        <v/>
      </c>
      <c r="GY81" s="37"/>
      <c r="GZ81" s="37" t="str">
        <f>IF(VLOOKUP(CONCATENATE($GL$6," ",GZ$9),'-RÅDATA_KVARTAL-'!$A$5:$DS$385,114,FALSE)&gt;0,VLOOKUP(CONCATENATE($GL$6," ",GZ$9),'-RÅDATA_KVARTAL-'!$A$5:$DS$385,114,FALSE),"")</f>
        <v/>
      </c>
      <c r="HA81" s="37"/>
      <c r="HB81" s="37" t="str">
        <f>IF(VLOOKUP(CONCATENATE($GL$6," ",HB$9),'-RÅDATA_KVARTAL-'!$A$5:$DS$385,114,FALSE)&gt;0,VLOOKUP(CONCATENATE($GL$6," ",HB$9),'-RÅDATA_KVARTAL-'!$A$5:$DS$385,114,FALSE),"")</f>
        <v/>
      </c>
      <c r="HC81" s="37"/>
      <c r="HD81" s="37" t="str">
        <f>IF(VLOOKUP(CONCATENATE($GL$6," ",HD$9),'-RÅDATA_KVARTAL-'!$A$5:$DS$385,114,FALSE)&gt;0,VLOOKUP(CONCATENATE($GL$6," ",HD$9),'-RÅDATA_KVARTAL-'!$A$5:$DS$385,114,FALSE),"")</f>
        <v/>
      </c>
      <c r="HE81" s="37"/>
      <c r="HF81" s="37" t="str">
        <f>IF(VLOOKUP(CONCATENATE($GL$6," ",HF$9),'-RÅDATA_KVARTAL-'!$A$5:$DS$385,114,FALSE)&gt;0,VLOOKUP(CONCATENATE($GL$6," ",HF$9),'-RÅDATA_KVARTAL-'!$A$5:$DS$385,114,FALSE),"")</f>
        <v/>
      </c>
      <c r="HG81" s="37"/>
      <c r="HH81" s="37" t="str">
        <f>IF(VLOOKUP(CONCATENATE($GL$6," ",HH$9),'-RÅDATA_KVARTAL-'!$A$5:$DS$385,114,FALSE)&gt;0,VLOOKUP(CONCATENATE($GL$6," ",HH$9),'-RÅDATA_KVARTAL-'!$A$5:$DS$385,114,FALSE),"")</f>
        <v/>
      </c>
      <c r="HI81" s="37"/>
      <c r="HJ81" s="37" t="str">
        <f>IF(VLOOKUP(CONCATENATE($GL$6," ",HJ$9),'-RÅDATA_KVARTAL-'!$A$5:$DS$385,114,FALSE)&gt;0,VLOOKUP(CONCATENATE($GL$6," ",HJ$9),'-RÅDATA_KVARTAL-'!$A$5:$DS$385,114,FALSE),"")</f>
        <v/>
      </c>
      <c r="HK81" s="106"/>
      <c r="HL81" s="106"/>
      <c r="HM81" s="92" t="s">
        <v>362</v>
      </c>
      <c r="HO81" s="123"/>
    </row>
    <row r="82" spans="2:223" s="15" customFormat="1" ht="10.5" customHeight="1" x14ac:dyDescent="0.2">
      <c r="B82" s="248">
        <v>22</v>
      </c>
      <c r="C82" s="195"/>
      <c r="D82" s="92" t="s">
        <v>67</v>
      </c>
      <c r="E82" s="37">
        <f>IF(VLOOKUP(CONCATENATE($E$6," ",E$9),'-RÅDATA_KVARTAL-'!$A$5:$DS$385,118,FALSE)&gt;0,VLOOKUP(CONCATENATE($E$6," ",E$9),'-RÅDATA_KVARTAL-'!$A$5:$DS$385,118,FALSE),"")</f>
        <v>10</v>
      </c>
      <c r="F82" s="37"/>
      <c r="G82" s="37">
        <f>IF(VLOOKUP(CONCATENATE($E$6," ",G$9),'-RÅDATA_KVARTAL-'!$A$5:$DS$385,118,FALSE)&gt;0,VLOOKUP(CONCATENATE($E$6," ",G$9),'-RÅDATA_KVARTAL-'!$A$5:$DS$385,118,FALSE),"")</f>
        <v>9</v>
      </c>
      <c r="H82" s="37"/>
      <c r="I82" s="37">
        <f>IF(VLOOKUP(CONCATENATE($E$6," ",I$9),'-RÅDATA_KVARTAL-'!$A$5:$DS$385,118,FALSE)&gt;0,VLOOKUP(CONCATENATE($E$6," ",I$9),'-RÅDATA_KVARTAL-'!$A$5:$DS$385,118,FALSE),"")</f>
        <v>9</v>
      </c>
      <c r="J82" s="37"/>
      <c r="K82" s="37">
        <f>IF(VLOOKUP(CONCATENATE($E$6," ",K$9),'-RÅDATA_KVARTAL-'!$A$5:$DS$385,118,FALSE)&gt;0,VLOOKUP(CONCATENATE($E$6," ",K$9),'-RÅDATA_KVARTAL-'!$A$5:$DS$385,118,FALSE),"")</f>
        <v>9</v>
      </c>
      <c r="L82" s="37"/>
      <c r="M82" s="37">
        <f>IF(VLOOKUP(CONCATENATE($E$6," ",M$9),'-RÅDATA_KVARTAL-'!$A$5:$DS$385,118,FALSE)&gt;0,VLOOKUP(CONCATENATE($E$6," ",M$9),'-RÅDATA_KVARTAL-'!$A$5:$DS$385,118,FALSE),"")</f>
        <v>9</v>
      </c>
      <c r="N82" s="37"/>
      <c r="O82" s="37">
        <f>IF(VLOOKUP(CONCATENATE($E$6," ",O$9),'-RÅDATA_KVARTAL-'!$A$5:$DS$385,118,FALSE)&gt;0,VLOOKUP(CONCATENATE($E$6," ",O$9),'-RÅDATA_KVARTAL-'!$A$5:$DS$385,118,FALSE),"")</f>
        <v>9</v>
      </c>
      <c r="P82" s="37"/>
      <c r="Q82" s="37">
        <f>IF(VLOOKUP(CONCATENATE($E$6," ",Q$9),'-RÅDATA_KVARTAL-'!$A$5:$DS$385,118,FALSE)&gt;0,VLOOKUP(CONCATENATE($E$6," ",Q$9),'-RÅDATA_KVARTAL-'!$A$5:$DS$385,118,FALSE),"")</f>
        <v>10</v>
      </c>
      <c r="R82" s="37"/>
      <c r="S82" s="37">
        <f>IF(VLOOKUP(CONCATENATE($E$6," ",S$9),'-RÅDATA_KVARTAL-'!$A$5:$DS$385,118,FALSE)&gt;0,VLOOKUP(CONCATENATE($E$6," ",S$9),'-RÅDATA_KVARTAL-'!$A$5:$DS$385,118,FALSE),"")</f>
        <v>8</v>
      </c>
      <c r="T82" s="37"/>
      <c r="U82" s="37">
        <f>IF(VLOOKUP(CONCATENATE($E$6," ",U$9),'-RÅDATA_KVARTAL-'!$A$5:$DS$385,118,FALSE)&gt;0,VLOOKUP(CONCATENATE($E$6," ",U$9),'-RÅDATA_KVARTAL-'!$A$5:$DS$385,118,FALSE),"")</f>
        <v>8</v>
      </c>
      <c r="V82" s="37"/>
      <c r="W82" s="37">
        <f>IF(VLOOKUP(CONCATENATE($E$6," ",W$9),'-RÅDATA_KVARTAL-'!$A$5:$DS$385,118,FALSE)&gt;0,VLOOKUP(CONCATENATE($E$6," ",W$9),'-RÅDATA_KVARTAL-'!$A$5:$DS$385,118,FALSE),"")</f>
        <v>8</v>
      </c>
      <c r="X82" s="37"/>
      <c r="Y82" s="37">
        <f>IF(VLOOKUP(CONCATENATE($E$6," ",Y$9),'-RÅDATA_KVARTAL-'!$A$5:$DS$385,118,FALSE)&gt;0,VLOOKUP(CONCATENATE($E$6," ",Y$9),'-RÅDATA_KVARTAL-'!$A$5:$DS$385,118,FALSE),"")</f>
        <v>8</v>
      </c>
      <c r="Z82" s="37"/>
      <c r="AA82" s="37">
        <f>IF(VLOOKUP(CONCATENATE($E$6," ",AA$9),'-RÅDATA_KVARTAL-'!$A$5:$DS$385,118,FALSE)&gt;0,VLOOKUP(CONCATENATE($E$6," ",AA$9),'-RÅDATA_KVARTAL-'!$A$5:$DS$385,118,FALSE),"")</f>
        <v>10</v>
      </c>
      <c r="AB82" s="37"/>
      <c r="AC82" s="37">
        <f>IF(VLOOKUP(CONCATENATE($E$6," ",AC$9),'-RÅDATA_KVARTAL-'!$A$5:$DS$385,118,FALSE)&gt;0,VLOOKUP(CONCATENATE($E$6," ",AC$9),'-RÅDATA_KVARTAL-'!$A$5:$DS$385,118,FALSE),"")</f>
        <v>8.8578773411678302</v>
      </c>
      <c r="AD82" s="106"/>
      <c r="AE82" s="106"/>
      <c r="AF82" s="37">
        <f>IF(VLOOKUP(CONCATENATE($AF$6," ",AF$9),'-RÅDATA_KVARTAL-'!$A$5:$DS$385,118,FALSE)&gt;0,VLOOKUP(CONCATENATE($AF$6," ",AF$9),'-RÅDATA_KVARTAL-'!$A$5:$DS$385,118,FALSE),"")</f>
        <v>9</v>
      </c>
      <c r="AG82" s="37"/>
      <c r="AH82" s="37">
        <f>IF(VLOOKUP(CONCATENATE($AF$6," ",AH$9),'-RÅDATA_KVARTAL-'!$A$5:$DS$385,118,FALSE)&gt;0,VLOOKUP(CONCATENATE($AF$6," ",AH$9),'-RÅDATA_KVARTAL-'!$A$5:$DS$385,118,FALSE),"")</f>
        <v>9</v>
      </c>
      <c r="AI82" s="37"/>
      <c r="AJ82" s="37">
        <f>IF(VLOOKUP(CONCATENATE($AF$6," ",AJ$9),'-RÅDATA_KVARTAL-'!$A$5:$DS$385,118,FALSE)&gt;0,VLOOKUP(CONCATENATE($AF$6," ",AJ$9),'-RÅDATA_KVARTAL-'!$A$5:$DS$385,118,FALSE),"")</f>
        <v>7</v>
      </c>
      <c r="AK82" s="37"/>
      <c r="AL82" s="37">
        <f>IF(VLOOKUP(CONCATENATE($AF$6," ",AL$9),'-RÅDATA_KVARTAL-'!$A$5:$DS$385,118,FALSE)&gt;0,VLOOKUP(CONCATENATE($AF$6," ",AL$9),'-RÅDATA_KVARTAL-'!$A$5:$DS$385,118,FALSE),"")</f>
        <v>7</v>
      </c>
      <c r="AM82" s="37"/>
      <c r="AN82" s="37">
        <f>IF(VLOOKUP(CONCATENATE($AF$6," ",AN$9),'-RÅDATA_KVARTAL-'!$A$5:$DS$385,118,FALSE)&gt;0,VLOOKUP(CONCATENATE($AF$6," ",AN$9),'-RÅDATA_KVARTAL-'!$A$5:$DS$385,118,FALSE),"")</f>
        <v>8</v>
      </c>
      <c r="AO82" s="37"/>
      <c r="AP82" s="37">
        <f>IF(VLOOKUP(CONCATENATE($AF$6," ",AP$9),'-RÅDATA_KVARTAL-'!$A$5:$DS$385,118,FALSE)&gt;0,VLOOKUP(CONCATENATE($AF$6," ",AP$9),'-RÅDATA_KVARTAL-'!$A$5:$DS$385,118,FALSE),"")</f>
        <v>15</v>
      </c>
      <c r="AQ82" s="37"/>
      <c r="AR82" s="37">
        <f>IF(VLOOKUP(CONCATENATE($AF$6," ",AR$9),'-RÅDATA_KVARTAL-'!$A$5:$DS$385,118,FALSE)&gt;0,VLOOKUP(CONCATENATE($AF$6," ",AR$9),'-RÅDATA_KVARTAL-'!$A$5:$DS$385,118,FALSE),"")</f>
        <v>12</v>
      </c>
      <c r="AS82" s="37"/>
      <c r="AT82" s="37">
        <f>IF(VLOOKUP(CONCATENATE($AF$6," ",AT$9),'-RÅDATA_KVARTAL-'!$A$5:$DS$385,118,FALSE)&gt;0,VLOOKUP(CONCATENATE($AF$6," ",AT$9),'-RÅDATA_KVARTAL-'!$A$5:$DS$385,118,FALSE),"")</f>
        <v>10</v>
      </c>
      <c r="AU82" s="37"/>
      <c r="AV82" s="37">
        <f>IF(VLOOKUP(CONCATENATE($AF$6," ",AV$9),'-RÅDATA_KVARTAL-'!$A$5:$DS$385,118,FALSE)&gt;0,VLOOKUP(CONCATENATE($AF$6," ",AV$9),'-RÅDATA_KVARTAL-'!$A$5:$DS$385,118,FALSE),"")</f>
        <v>8</v>
      </c>
      <c r="AW82" s="37"/>
      <c r="AX82" s="37">
        <f>IF(VLOOKUP(CONCATENATE($AF$6," ",AX$9),'-RÅDATA_KVARTAL-'!$A$5:$DS$385,118,FALSE)&gt;0,VLOOKUP(CONCATENATE($AF$6," ",AX$9),'-RÅDATA_KVARTAL-'!$A$5:$DS$385,118,FALSE),"")</f>
        <v>7</v>
      </c>
      <c r="AY82" s="37"/>
      <c r="AZ82" s="37">
        <f>IF(VLOOKUP(CONCATENATE($AF$6," ",AZ$9),'-RÅDATA_KVARTAL-'!$A$5:$DS$385,118,FALSE)&gt;0,VLOOKUP(CONCATENATE($AF$6," ",AZ$9),'-RÅDATA_KVARTAL-'!$A$5:$DS$385,118,FALSE),"")</f>
        <v>7</v>
      </c>
      <c r="BA82" s="37"/>
      <c r="BB82" s="37">
        <f>IF(VLOOKUP(CONCATENATE($AF$6," ",BB$9),'-RÅDATA_KVARTAL-'!$A$5:$DS$385,118,FALSE)&gt;0,VLOOKUP(CONCATENATE($AF$6," ",BB$9),'-RÅDATA_KVARTAL-'!$A$5:$DS$385,118,FALSE),"")</f>
        <v>7</v>
      </c>
      <c r="BC82" s="37"/>
      <c r="BD82" s="37">
        <f>IF(VLOOKUP(CONCATENATE($AF$6," ",BD$9),'-RÅDATA_KVARTAL-'!$A$5:$DS$385,118,FALSE)&gt;0,VLOOKUP(CONCATENATE($AF$6," ",BD$9),'-RÅDATA_KVARTAL-'!$A$5:$DS$385,118,FALSE),"")</f>
        <v>8.7448839494283686</v>
      </c>
      <c r="BE82" s="106"/>
      <c r="BF82" s="106"/>
      <c r="BG82" s="37">
        <f>IF(VLOOKUP(CONCATENATE($BG$6," ",BG$9),'-RÅDATA_KVARTAL-'!$A$5:$DS$385,118,FALSE)&gt;0,VLOOKUP(CONCATENATE($BG$6," ",BG$9),'-RÅDATA_KVARTAL-'!$A$5:$DS$385,118,FALSE),"")</f>
        <v>9</v>
      </c>
      <c r="BH82" s="37"/>
      <c r="BI82" s="37">
        <f>IF(VLOOKUP(CONCATENATE($BG$6," ",BI$9),'-RÅDATA_KVARTAL-'!$A$5:$DS$385,118,FALSE)&gt;0,VLOOKUP(CONCATENATE($BG$6," ",BI$9),'-RÅDATA_KVARTAL-'!$A$5:$DS$385,118,FALSE),"")</f>
        <v>9</v>
      </c>
      <c r="BJ82" s="37"/>
      <c r="BK82" s="37">
        <f>IF(VLOOKUP(CONCATENATE($BG$6," ",BK$9),'-RÅDATA_KVARTAL-'!$A$5:$DS$385,118,FALSE)&gt;0,VLOOKUP(CONCATENATE($BG$6," ",BK$9),'-RÅDATA_KVARTAL-'!$A$5:$DS$385,118,FALSE),"")</f>
        <v>7</v>
      </c>
      <c r="BL82" s="37"/>
      <c r="BM82" s="37">
        <f>IF(VLOOKUP(CONCATENATE($BG$6," ",BM$9),'-RÅDATA_KVARTAL-'!$A$5:$DS$385,118,FALSE)&gt;0,VLOOKUP(CONCATENATE($BG$6," ",BM$9),'-RÅDATA_KVARTAL-'!$A$5:$DS$385,118,FALSE),"")</f>
        <v>9</v>
      </c>
      <c r="BN82" s="37"/>
      <c r="BO82" s="37">
        <f>IF(VLOOKUP(CONCATENATE($BG$6," ",BO$9),'-RÅDATA_KVARTAL-'!$A$5:$DS$385,118,FALSE)&gt;0,VLOOKUP(CONCATENATE($BG$6," ",BO$9),'-RÅDATA_KVARTAL-'!$A$5:$DS$385,118,FALSE),"")</f>
        <v>7</v>
      </c>
      <c r="BP82" s="37"/>
      <c r="BQ82" s="37">
        <f>IF(VLOOKUP(CONCATENATE($BG$6," ",BQ$9),'-RÅDATA_KVARTAL-'!$A$5:$DS$385,118,FALSE)&gt;0,VLOOKUP(CONCATENATE($BG$6," ",BQ$9),'-RÅDATA_KVARTAL-'!$A$5:$DS$385,118,FALSE),"")</f>
        <v>8</v>
      </c>
      <c r="BR82" s="37"/>
      <c r="BS82" s="37">
        <f>IF(VLOOKUP(CONCATENATE($BG$6," ",BS$9),'-RÅDATA_KVARTAL-'!$A$5:$DS$385,118,FALSE)&gt;0,VLOOKUP(CONCATENATE($BG$6," ",BS$9),'-RÅDATA_KVARTAL-'!$A$5:$DS$385,118,FALSE),"")</f>
        <v>8</v>
      </c>
      <c r="BT82" s="37"/>
      <c r="BU82" s="37">
        <f>IF(VLOOKUP(CONCATENATE($BG$6," ",BU$9),'-RÅDATA_KVARTAL-'!$A$5:$DS$385,118,FALSE)&gt;0,VLOOKUP(CONCATENATE($BG$6," ",BU$9),'-RÅDATA_KVARTAL-'!$A$5:$DS$385,118,FALSE),"")</f>
        <v>8</v>
      </c>
      <c r="BV82" s="37"/>
      <c r="BW82" s="37">
        <f>IF(VLOOKUP(CONCATENATE($BG$6," ",BW$9),'-RÅDATA_KVARTAL-'!$A$5:$DS$385,118,FALSE)&gt;0,VLOOKUP(CONCATENATE($BG$6," ",BW$9),'-RÅDATA_KVARTAL-'!$A$5:$DS$385,118,FALSE),"")</f>
        <v>7</v>
      </c>
      <c r="BX82" s="37"/>
      <c r="BY82" s="37">
        <f>IF(VLOOKUP(CONCATENATE($BG$6," ",BY$9),'-RÅDATA_KVARTAL-'!$A$5:$DS$385,118,FALSE)&gt;0,VLOOKUP(CONCATENATE($BG$6," ",BY$9),'-RÅDATA_KVARTAL-'!$A$5:$DS$385,118,FALSE),"")</f>
        <v>8</v>
      </c>
      <c r="BZ82" s="37"/>
      <c r="CA82" s="37">
        <f>IF(VLOOKUP(CONCATENATE($BG$6," ",CA$9),'-RÅDATA_KVARTAL-'!$A$5:$DS$385,118,FALSE)&gt;0,VLOOKUP(CONCATENATE($BG$6," ",CA$9),'-RÅDATA_KVARTAL-'!$A$5:$DS$385,118,FALSE),"")</f>
        <v>8</v>
      </c>
      <c r="CB82" s="37"/>
      <c r="CC82" s="37">
        <f>IF(VLOOKUP(CONCATENATE($BG$6," ",CC$9),'-RÅDATA_KVARTAL-'!$A$5:$DS$385,118,FALSE)&gt;0,VLOOKUP(CONCATENATE($BG$6," ",CC$9),'-RÅDATA_KVARTAL-'!$A$5:$DS$385,118,FALSE),"")</f>
        <v>11</v>
      </c>
      <c r="CD82" s="37"/>
      <c r="CE82" s="37">
        <f>IF(VLOOKUP(CONCATENATE($BG$6," ",CE$9),'-RÅDATA_KVARTAL-'!$A$5:$DS$385,118,FALSE)&gt;0,VLOOKUP(CONCATENATE($BG$6," ",CE$9),'-RÅDATA_KVARTAL-'!$A$5:$DS$385,118,FALSE),"")</f>
        <v>8.0976817627215958</v>
      </c>
      <c r="CF82" s="106"/>
      <c r="CG82" s="106"/>
      <c r="CH82" s="37">
        <f>IF(VLOOKUP(CONCATENATE($CH$6," ",CH$9),'-RÅDATA_KVARTAL-'!$A$5:$DS$385,118,FALSE)&gt;0,VLOOKUP(CONCATENATE($CH$6," ",CH$9),'-RÅDATA_KVARTAL-'!$A$5:$DS$385,118,FALSE),"")</f>
        <v>11</v>
      </c>
      <c r="CI82" s="37"/>
      <c r="CJ82" s="37">
        <f>IF(VLOOKUP(CONCATENATE($CH$6," ",CJ$9),'-RÅDATA_KVARTAL-'!$A$5:$DS$385,118,FALSE)&gt;0,VLOOKUP(CONCATENATE($CH$6," ",CJ$9),'-RÅDATA_KVARTAL-'!$A$5:$DS$385,118,FALSE),"")</f>
        <v>8</v>
      </c>
      <c r="CK82" s="37"/>
      <c r="CL82" s="37">
        <f>IF(VLOOKUP(CONCATENATE($CH$6," ",CL$9),'-RÅDATA_KVARTAL-'!$A$5:$DS$385,118,FALSE)&gt;0,VLOOKUP(CONCATENATE($CH$6," ",CL$9),'-RÅDATA_KVARTAL-'!$A$5:$DS$385,118,FALSE),"")</f>
        <v>7</v>
      </c>
      <c r="CM82" s="37"/>
      <c r="CN82" s="37">
        <f>IF(VLOOKUP(CONCATENATE($CH$6," ",CN$9),'-RÅDATA_KVARTAL-'!$A$5:$DS$385,118,FALSE)&gt;0,VLOOKUP(CONCATENATE($CH$6," ",CN$9),'-RÅDATA_KVARTAL-'!$A$5:$DS$385,118,FALSE),"")</f>
        <v>7</v>
      </c>
      <c r="CO82" s="37"/>
      <c r="CP82" s="37">
        <f>IF(VLOOKUP(CONCATENATE($CH$6," ",CP$9),'-RÅDATA_KVARTAL-'!$A$5:$DS$385,118,FALSE)&gt;0,VLOOKUP(CONCATENATE($CH$6," ",CP$9),'-RÅDATA_KVARTAL-'!$A$5:$DS$385,118,FALSE),"")</f>
        <v>7</v>
      </c>
      <c r="CQ82" s="37"/>
      <c r="CR82" s="37">
        <f>IF(VLOOKUP(CONCATENATE($CH$6," ",CR$9),'-RÅDATA_KVARTAL-'!$A$5:$DS$385,118,FALSE)&gt;0,VLOOKUP(CONCATENATE($CH$6," ",CR$9),'-RÅDATA_KVARTAL-'!$A$5:$DS$385,118,FALSE),"")</f>
        <v>8</v>
      </c>
      <c r="CS82" s="37"/>
      <c r="CT82" s="37">
        <f>IF(VLOOKUP(CONCATENATE($CH$6," ",CT$9),'-RÅDATA_KVARTAL-'!$A$5:$DS$385,118,FALSE)&gt;0,VLOOKUP(CONCATENATE($CH$6," ",CT$9),'-RÅDATA_KVARTAL-'!$A$5:$DS$385,118,FALSE),"")</f>
        <v>8</v>
      </c>
      <c r="CU82" s="37"/>
      <c r="CV82" s="37">
        <f>IF(VLOOKUP(CONCATENATE($CH$6," ",CV$9),'-RÅDATA_KVARTAL-'!$A$5:$DS$385,118,FALSE)&gt;0,VLOOKUP(CONCATENATE($CH$6," ",CV$9),'-RÅDATA_KVARTAL-'!$A$5:$DS$385,118,FALSE),"")</f>
        <v>9</v>
      </c>
      <c r="CW82" s="37"/>
      <c r="CX82" s="37">
        <f>IF(VLOOKUP(CONCATENATE($CH$6," ",CX$9),'-RÅDATA_KVARTAL-'!$A$5:$DS$385,118,FALSE)&gt;0,VLOOKUP(CONCATENATE($CH$6," ",CX$9),'-RÅDATA_KVARTAL-'!$A$5:$DS$385,118,FALSE),"")</f>
        <v>9</v>
      </c>
      <c r="CY82" s="37"/>
      <c r="CZ82" s="37">
        <f>IF(VLOOKUP(CONCATENATE($CH$6," ",CZ$9),'-RÅDATA_KVARTAL-'!$A$5:$DS$385,118,FALSE)&gt;0,VLOOKUP(CONCATENATE($CH$6," ",CZ$9),'-RÅDATA_KVARTAL-'!$A$5:$DS$385,118,FALSE),"")</f>
        <v>9</v>
      </c>
      <c r="DA82" s="37"/>
      <c r="DB82" s="37">
        <f>IF(VLOOKUP(CONCATENATE($CH$6," ",DB$9),'-RÅDATA_KVARTAL-'!$A$5:$DS$385,118,FALSE)&gt;0,VLOOKUP(CONCATENATE($CH$6," ",DB$9),'-RÅDATA_KVARTAL-'!$A$5:$DS$385,118,FALSE),"")</f>
        <v>11</v>
      </c>
      <c r="DC82" s="37"/>
      <c r="DD82" s="37">
        <f>IF(VLOOKUP(CONCATENATE($CH$6," ",DD$9),'-RÅDATA_KVARTAL-'!$A$5:$DS$385,118,FALSE)&gt;0,VLOOKUP(CONCATENATE($CH$6," ",DD$9),'-RÅDATA_KVARTAL-'!$A$5:$DS$385,118,FALSE),"")</f>
        <v>8</v>
      </c>
      <c r="DE82" s="37"/>
      <c r="DF82" s="37">
        <f>IF(VLOOKUP(CONCATENATE($CH$6," ",DF$9),'-RÅDATA_KVARTAL-'!$A$5:$DS$385,118,FALSE)&gt;0,VLOOKUP(CONCATENATE($CH$6," ",DF$9),'-RÅDATA_KVARTAL-'!$A$5:$DS$385,118,FALSE),"")</f>
        <v>8.6589476257836928</v>
      </c>
      <c r="DG82" s="106"/>
      <c r="DH82" s="106"/>
      <c r="DI82" s="37">
        <f>IF(VLOOKUP(CONCATENATE($DI$6," ",DI$9),'-RÅDATA_KVARTAL-'!$A$5:$DS$385,118,FALSE)&gt;0,VLOOKUP(CONCATENATE($DI$6," ",DI$9),'-RÅDATA_KVARTAL-'!$A$5:$DS$385,118,FALSE),"")</f>
        <v>10</v>
      </c>
      <c r="DJ82" s="37"/>
      <c r="DK82" s="37">
        <f>IF(VLOOKUP(CONCATENATE($DI$6," ",DK$9),'-RÅDATA_KVARTAL-'!$A$5:$DS$385,118,FALSE)&gt;0,VLOOKUP(CONCATENATE($DI$6," ",DK$9),'-RÅDATA_KVARTAL-'!$A$5:$DS$385,118,FALSE),"")</f>
        <v>9</v>
      </c>
      <c r="DL82" s="37"/>
      <c r="DM82" s="37">
        <f>IF(VLOOKUP(CONCATENATE($DI$6," ",DM$9),'-RÅDATA_KVARTAL-'!$A$5:$DS$385,118,FALSE)&gt;0,VLOOKUP(CONCATENATE($DI$6," ",DM$9),'-RÅDATA_KVARTAL-'!$A$5:$DS$385,118,FALSE),"")</f>
        <v>8</v>
      </c>
      <c r="DN82" s="37"/>
      <c r="DO82" s="37">
        <f>IF(VLOOKUP(CONCATENATE($DI$6," ",DO$9),'-RÅDATA_KVARTAL-'!$A$5:$DS$385,118,FALSE)&gt;0,VLOOKUP(CONCATENATE($DI$6," ",DO$9),'-RÅDATA_KVARTAL-'!$A$5:$DS$385,118,FALSE),"")</f>
        <v>10</v>
      </c>
      <c r="DP82" s="37"/>
      <c r="DQ82" s="37">
        <f>IF(VLOOKUP(CONCATENATE($DI$6," ",DQ$9),'-RÅDATA_KVARTAL-'!$A$5:$DS$385,118,FALSE)&gt;0,VLOOKUP(CONCATENATE($DI$6," ",DQ$9),'-RÅDATA_KVARTAL-'!$A$5:$DS$385,118,FALSE),"")</f>
        <v>12</v>
      </c>
      <c r="DR82" s="37"/>
      <c r="DS82" s="37">
        <f>IF(VLOOKUP(CONCATENATE($DI$6," ",DS$9),'-RÅDATA_KVARTAL-'!$A$5:$DS$385,118,FALSE)&gt;0,VLOOKUP(CONCATENATE($DI$6," ",DS$9),'-RÅDATA_KVARTAL-'!$A$5:$DS$385,118,FALSE),"")</f>
        <v>9</v>
      </c>
      <c r="DT82" s="37"/>
      <c r="DU82" s="37" t="str">
        <f>IF(VLOOKUP(CONCATENATE($DI$6," ",DU$9),'-RÅDATA_KVARTAL-'!$A$5:$DS$385,118,FALSE)&gt;0,VLOOKUP(CONCATENATE($DI$6," ",DU$9),'-RÅDATA_KVARTAL-'!$A$5:$DS$385,118,FALSE),"")</f>
        <v/>
      </c>
      <c r="DV82" s="37"/>
      <c r="DW82" s="37" t="str">
        <f>IF(VLOOKUP(CONCATENATE($DI$6," ",DW$9),'-RÅDATA_KVARTAL-'!$A$5:$DS$385,118,FALSE)&gt;0,VLOOKUP(CONCATENATE($DI$6," ",DW$9),'-RÅDATA_KVARTAL-'!$A$5:$DS$385,118,FALSE),"")</f>
        <v/>
      </c>
      <c r="DX82" s="37"/>
      <c r="DY82" s="37" t="str">
        <f>IF(VLOOKUP(CONCATENATE($DI$6," ",DY$9),'-RÅDATA_KVARTAL-'!$A$5:$DS$385,118,FALSE)&gt;0,VLOOKUP(CONCATENATE($DI$6," ",DY$9),'-RÅDATA_KVARTAL-'!$A$5:$DS$385,118,FALSE),"")</f>
        <v/>
      </c>
      <c r="DZ82" s="37"/>
      <c r="EA82" s="37" t="str">
        <f>IF(VLOOKUP(CONCATENATE($DI$6," ",EA$9),'-RÅDATA_KVARTAL-'!$A$5:$DS$385,118,FALSE)&gt;0,VLOOKUP(CONCATENATE($DI$6," ",EA$9),'-RÅDATA_KVARTAL-'!$A$5:$DS$385,118,FALSE),"")</f>
        <v/>
      </c>
      <c r="EB82" s="37"/>
      <c r="EC82" s="37" t="str">
        <f>IF(VLOOKUP(CONCATENATE($DI$6," ",EC$9),'-RÅDATA_KVARTAL-'!$A$5:$DS$385,118,FALSE)&gt;0,VLOOKUP(CONCATENATE($DI$6," ",EC$9),'-RÅDATA_KVARTAL-'!$A$5:$DS$385,118,FALSE),"")</f>
        <v/>
      </c>
      <c r="ED82" s="37"/>
      <c r="EE82" s="37" t="str">
        <f>IF(VLOOKUP(CONCATENATE($DI$6," ",EE$9),'-RÅDATA_KVARTAL-'!$A$5:$DS$385,118,FALSE)&gt;0,VLOOKUP(CONCATENATE($DI$6," ",EE$9),'-RÅDATA_KVARTAL-'!$A$5:$DS$385,118,FALSE),"")</f>
        <v/>
      </c>
      <c r="EF82" s="37"/>
      <c r="EG82" s="37">
        <f>IF(VLOOKUP(CONCATENATE($DI$6," ",EG$9),'-RÅDATA_KVARTAL-'!$A$5:$DS$385,118,FALSE)&gt;0,VLOOKUP(CONCATENATE($DI$6," ",EG$9),'-RÅDATA_KVARTAL-'!$A$5:$DS$385,118,FALSE),"")</f>
        <v>9.6063231494148038</v>
      </c>
      <c r="EH82" s="106"/>
      <c r="EI82" s="106"/>
      <c r="EJ82" s="37" t="str">
        <f>IF(VLOOKUP(CONCATENATE($EJ$6," ",EJ$9),'-RÅDATA_KVARTAL-'!$A$5:$DS$385,118,FALSE)&gt;0,VLOOKUP(CONCATENATE($EJ$6," ",EJ$9),'-RÅDATA_KVARTAL-'!$A$5:$DS$385,118,FALSE),"")</f>
        <v/>
      </c>
      <c r="EK82" s="37"/>
      <c r="EL82" s="37" t="str">
        <f>IF(VLOOKUP(CONCATENATE($EJ$6," ",EL$9),'-RÅDATA_KVARTAL-'!$A$5:$DS$385,118,FALSE)&gt;0,VLOOKUP(CONCATENATE($EJ$6," ",EL$9),'-RÅDATA_KVARTAL-'!$A$5:$DS$385,118,FALSE),"")</f>
        <v/>
      </c>
      <c r="EM82" s="37"/>
      <c r="EN82" s="37" t="str">
        <f>IF(VLOOKUP(CONCATENATE($EJ$6," ",EN$9),'-RÅDATA_KVARTAL-'!$A$5:$DS$385,118,FALSE)&gt;0,VLOOKUP(CONCATENATE($EJ$6," ",EN$9),'-RÅDATA_KVARTAL-'!$A$5:$DS$385,118,FALSE),"")</f>
        <v/>
      </c>
      <c r="EO82" s="37"/>
      <c r="EP82" s="37" t="str">
        <f>IF(VLOOKUP(CONCATENATE($EJ$6," ",EP$9),'-RÅDATA_KVARTAL-'!$A$5:$DS$385,118,FALSE)&gt;0,VLOOKUP(CONCATENATE($EJ$6," ",EP$9),'-RÅDATA_KVARTAL-'!$A$5:$DS$385,118,FALSE),"")</f>
        <v/>
      </c>
      <c r="EQ82" s="37"/>
      <c r="ER82" s="37" t="str">
        <f>IF(VLOOKUP(CONCATENATE($EJ$6," ",ER$9),'-RÅDATA_KVARTAL-'!$A$5:$DS$385,118,FALSE)&gt;0,VLOOKUP(CONCATENATE($EJ$6," ",ER$9),'-RÅDATA_KVARTAL-'!$A$5:$DS$385,118,FALSE),"")</f>
        <v/>
      </c>
      <c r="ES82" s="37"/>
      <c r="ET82" s="37" t="str">
        <f>IF(VLOOKUP(CONCATENATE($EJ$6," ",ET$9),'-RÅDATA_KVARTAL-'!$A$5:$DS$385,118,FALSE)&gt;0,VLOOKUP(CONCATENATE($EJ$6," ",ET$9),'-RÅDATA_KVARTAL-'!$A$5:$DS$385,118,FALSE),"")</f>
        <v/>
      </c>
      <c r="EU82" s="37"/>
      <c r="EV82" s="37" t="str">
        <f>IF(VLOOKUP(CONCATENATE($EJ$6," ",EV$9),'-RÅDATA_KVARTAL-'!$A$5:$DS$385,118,FALSE)&gt;0,VLOOKUP(CONCATENATE($EJ$6," ",EV$9),'-RÅDATA_KVARTAL-'!$A$5:$DS$385,118,FALSE),"")</f>
        <v/>
      </c>
      <c r="EW82" s="37"/>
      <c r="EX82" s="37" t="str">
        <f>IF(VLOOKUP(CONCATENATE($EJ$6," ",EX$9),'-RÅDATA_KVARTAL-'!$A$5:$DS$385,118,FALSE)&gt;0,VLOOKUP(CONCATENATE($EJ$6," ",EX$9),'-RÅDATA_KVARTAL-'!$A$5:$DS$385,118,FALSE),"")</f>
        <v/>
      </c>
      <c r="EY82" s="37"/>
      <c r="EZ82" s="37" t="str">
        <f>IF(VLOOKUP(CONCATENATE($EJ$6," ",EZ$9),'-RÅDATA_KVARTAL-'!$A$5:$DS$385,118,FALSE)&gt;0,VLOOKUP(CONCATENATE($EJ$6," ",EZ$9),'-RÅDATA_KVARTAL-'!$A$5:$DS$385,118,FALSE),"")</f>
        <v/>
      </c>
      <c r="FA82" s="37"/>
      <c r="FB82" s="37" t="str">
        <f>IF(VLOOKUP(CONCATENATE($EJ$6," ",FB$9),'-RÅDATA_KVARTAL-'!$A$5:$DS$385,118,FALSE)&gt;0,VLOOKUP(CONCATENATE($EJ$6," ",FB$9),'-RÅDATA_KVARTAL-'!$A$5:$DS$385,118,FALSE),"")</f>
        <v/>
      </c>
      <c r="FC82" s="37"/>
      <c r="FD82" s="37" t="str">
        <f>IF(VLOOKUP(CONCATENATE($EJ$6," ",FD$9),'-RÅDATA_KVARTAL-'!$A$5:$DS$385,118,FALSE)&gt;0,VLOOKUP(CONCATENATE($EJ$6," ",FD$9),'-RÅDATA_KVARTAL-'!$A$5:$DS$385,118,FALSE),"")</f>
        <v/>
      </c>
      <c r="FE82" s="37"/>
      <c r="FF82" s="37" t="str">
        <f>IF(VLOOKUP(CONCATENATE($EJ$6," ",FF$9),'-RÅDATA_KVARTAL-'!$A$5:$DS$385,118,FALSE)&gt;0,VLOOKUP(CONCATENATE($EJ$6," ",FF$9),'-RÅDATA_KVARTAL-'!$A$5:$DS$385,118,FALSE),"")</f>
        <v/>
      </c>
      <c r="FG82" s="37"/>
      <c r="FH82" s="37" t="str">
        <f>IF(VLOOKUP(CONCATENATE($EJ$6," ",FH$9),'-RÅDATA_KVARTAL-'!$A$5:$DS$385,118,FALSE)&gt;0,VLOOKUP(CONCATENATE($EJ$6," ",FH$9),'-RÅDATA_KVARTAL-'!$A$5:$DS$385,118,FALSE),"")</f>
        <v/>
      </c>
      <c r="FI82" s="106"/>
      <c r="FJ82" s="106"/>
      <c r="FK82" s="37" t="str">
        <f>IF(VLOOKUP(CONCATENATE($FK$6," ",FK$9),'-RÅDATA_KVARTAL-'!$A$5:$DS$385,118,FALSE)&gt;0,VLOOKUP(CONCATENATE($FK$6," ",FK$9),'-RÅDATA_KVARTAL-'!$A$5:$DS$385,118,FALSE),"")</f>
        <v/>
      </c>
      <c r="FL82" s="37"/>
      <c r="FM82" s="37" t="str">
        <f>IF(VLOOKUP(CONCATENATE($FK$6," ",FM$9),'-RÅDATA_KVARTAL-'!$A$5:$DS$385,118,FALSE)&gt;0,VLOOKUP(CONCATENATE($FK$6," ",FM$9),'-RÅDATA_KVARTAL-'!$A$5:$DS$385,118,FALSE),"")</f>
        <v/>
      </c>
      <c r="FN82" s="37"/>
      <c r="FO82" s="37" t="str">
        <f>IF(VLOOKUP(CONCATENATE($FK$6," ",FO$9),'-RÅDATA_KVARTAL-'!$A$5:$DS$385,118,FALSE)&gt;0,VLOOKUP(CONCATENATE($FK$6," ",FO$9),'-RÅDATA_KVARTAL-'!$A$5:$DS$385,118,FALSE),"")</f>
        <v/>
      </c>
      <c r="FP82" s="37"/>
      <c r="FQ82" s="37" t="str">
        <f>IF(VLOOKUP(CONCATENATE($FK$6," ",FQ$9),'-RÅDATA_KVARTAL-'!$A$5:$DS$385,118,FALSE)&gt;0,VLOOKUP(CONCATENATE($FK$6," ",FQ$9),'-RÅDATA_KVARTAL-'!$A$5:$DS$385,118,FALSE),"")</f>
        <v/>
      </c>
      <c r="FR82" s="37"/>
      <c r="FS82" s="37" t="str">
        <f>IF(VLOOKUP(CONCATENATE($FK$6," ",FS$9),'-RÅDATA_KVARTAL-'!$A$5:$DS$385,118,FALSE)&gt;0,VLOOKUP(CONCATENATE($FK$6," ",FS$9),'-RÅDATA_KVARTAL-'!$A$5:$DS$385,118,FALSE),"")</f>
        <v/>
      </c>
      <c r="FT82" s="37"/>
      <c r="FU82" s="37" t="str">
        <f>IF(VLOOKUP(CONCATENATE($FK$6," ",FU$9),'-RÅDATA_KVARTAL-'!$A$5:$DS$385,118,FALSE)&gt;0,VLOOKUP(CONCATENATE($FK$6," ",FU$9),'-RÅDATA_KVARTAL-'!$A$5:$DS$385,118,FALSE),"")</f>
        <v/>
      </c>
      <c r="FV82" s="37"/>
      <c r="FW82" s="37" t="str">
        <f>IF(VLOOKUP(CONCATENATE($FK$6," ",FW$9),'-RÅDATA_KVARTAL-'!$A$5:$DS$385,118,FALSE)&gt;0,VLOOKUP(CONCATENATE($FK$6," ",FW$9),'-RÅDATA_KVARTAL-'!$A$5:$DS$385,118,FALSE),"")</f>
        <v/>
      </c>
      <c r="FX82" s="37"/>
      <c r="FY82" s="37" t="str">
        <f>IF(VLOOKUP(CONCATENATE($FK$6," ",FY$9),'-RÅDATA_KVARTAL-'!$A$5:$DS$385,118,FALSE)&gt;0,VLOOKUP(CONCATENATE($FK$6," ",FY$9),'-RÅDATA_KVARTAL-'!$A$5:$DS$385,118,FALSE),"")</f>
        <v/>
      </c>
      <c r="FZ82" s="37"/>
      <c r="GA82" s="37" t="str">
        <f>IF(VLOOKUP(CONCATENATE($FK$6," ",GA$9),'-RÅDATA_KVARTAL-'!$A$5:$DS$385,118,FALSE)&gt;0,VLOOKUP(CONCATENATE($FK$6," ",GA$9),'-RÅDATA_KVARTAL-'!$A$5:$DS$385,118,FALSE),"")</f>
        <v/>
      </c>
      <c r="GB82" s="37"/>
      <c r="GC82" s="37" t="str">
        <f>IF(VLOOKUP(CONCATENATE($FK$6," ",GC$9),'-RÅDATA_KVARTAL-'!$A$5:$DS$385,118,FALSE)&gt;0,VLOOKUP(CONCATENATE($FK$6," ",GC$9),'-RÅDATA_KVARTAL-'!$A$5:$DS$385,118,FALSE),"")</f>
        <v/>
      </c>
      <c r="GD82" s="37"/>
      <c r="GE82" s="37" t="str">
        <f>IF(VLOOKUP(CONCATENATE($FK$6," ",GE$9),'-RÅDATA_KVARTAL-'!$A$5:$DS$385,118,FALSE)&gt;0,VLOOKUP(CONCATENATE($FK$6," ",GE$9),'-RÅDATA_KVARTAL-'!$A$5:$DS$385,118,FALSE),"")</f>
        <v/>
      </c>
      <c r="GF82" s="37"/>
      <c r="GG82" s="37" t="str">
        <f>IF(VLOOKUP(CONCATENATE($FK$6," ",GG$9),'-RÅDATA_KVARTAL-'!$A$5:$DS$385,118,FALSE)&gt;0,VLOOKUP(CONCATENATE($FK$6," ",GG$9),'-RÅDATA_KVARTAL-'!$A$5:$DS$385,118,FALSE),"")</f>
        <v/>
      </c>
      <c r="GH82" s="37"/>
      <c r="GI82" s="37" t="str">
        <f>IF(VLOOKUP(CONCATENATE($FK$6," ",GI$9),'-RÅDATA_KVARTAL-'!$A$5:$DS$385,118,FALSE)&gt;0,VLOOKUP(CONCATENATE($FK$6," ",GI$9),'-RÅDATA_KVARTAL-'!$A$5:$DS$385,118,FALSE),"")</f>
        <v/>
      </c>
      <c r="GJ82" s="106"/>
      <c r="GK82" s="106"/>
      <c r="GL82" s="37" t="str">
        <f>IF(VLOOKUP(CONCATENATE($GL$6," ",GL$9),'-RÅDATA_KVARTAL-'!$A$5:$DS$385,118,FALSE)&gt;0,VLOOKUP(CONCATENATE($GL$6," ",GL$9),'-RÅDATA_KVARTAL-'!$A$5:$DS$385,118,FALSE),"")</f>
        <v/>
      </c>
      <c r="GM82" s="37"/>
      <c r="GN82" s="37" t="str">
        <f>IF(VLOOKUP(CONCATENATE($GL$6," ",GN$9),'-RÅDATA_KVARTAL-'!$A$5:$DS$385,118,FALSE)&gt;0,VLOOKUP(CONCATENATE($GL$6," ",GN$9),'-RÅDATA_KVARTAL-'!$A$5:$DS$385,118,FALSE),"")</f>
        <v/>
      </c>
      <c r="GO82" s="37"/>
      <c r="GP82" s="37" t="str">
        <f>IF(VLOOKUP(CONCATENATE($GL$6," ",GP$9),'-RÅDATA_KVARTAL-'!$A$5:$DS$385,118,FALSE)&gt;0,VLOOKUP(CONCATENATE($GL$6," ",GP$9),'-RÅDATA_KVARTAL-'!$A$5:$DS$385,118,FALSE),"")</f>
        <v/>
      </c>
      <c r="GQ82" s="37"/>
      <c r="GR82" s="37" t="str">
        <f>IF(VLOOKUP(CONCATENATE($GL$6," ",GR$9),'-RÅDATA_KVARTAL-'!$A$5:$DS$385,118,FALSE)&gt;0,VLOOKUP(CONCATENATE($GL$6," ",GR$9),'-RÅDATA_KVARTAL-'!$A$5:$DS$385,118,FALSE),"")</f>
        <v/>
      </c>
      <c r="GS82" s="37"/>
      <c r="GT82" s="37" t="str">
        <f>IF(VLOOKUP(CONCATENATE($GL$6," ",GT$9),'-RÅDATA_KVARTAL-'!$A$5:$DS$385,118,FALSE)&gt;0,VLOOKUP(CONCATENATE($GL$6," ",GT$9),'-RÅDATA_KVARTAL-'!$A$5:$DS$385,118,FALSE),"")</f>
        <v/>
      </c>
      <c r="GU82" s="37"/>
      <c r="GV82" s="37" t="str">
        <f>IF(VLOOKUP(CONCATENATE($GL$6," ",GV$9),'-RÅDATA_KVARTAL-'!$A$5:$DS$385,118,FALSE)&gt;0,VLOOKUP(CONCATENATE($GL$6," ",GV$9),'-RÅDATA_KVARTAL-'!$A$5:$DS$385,118,FALSE),"")</f>
        <v/>
      </c>
      <c r="GW82" s="37"/>
      <c r="GX82" s="37" t="str">
        <f>IF(VLOOKUP(CONCATENATE($GL$6," ",GX$9),'-RÅDATA_KVARTAL-'!$A$5:$DS$385,118,FALSE)&gt;0,VLOOKUP(CONCATENATE($GL$6," ",GX$9),'-RÅDATA_KVARTAL-'!$A$5:$DS$385,118,FALSE),"")</f>
        <v/>
      </c>
      <c r="GY82" s="37"/>
      <c r="GZ82" s="37" t="str">
        <f>IF(VLOOKUP(CONCATENATE($GL$6," ",GZ$9),'-RÅDATA_KVARTAL-'!$A$5:$DS$385,118,FALSE)&gt;0,VLOOKUP(CONCATENATE($GL$6," ",GZ$9),'-RÅDATA_KVARTAL-'!$A$5:$DS$385,118,FALSE),"")</f>
        <v/>
      </c>
      <c r="HA82" s="37"/>
      <c r="HB82" s="37" t="str">
        <f>IF(VLOOKUP(CONCATENATE($GL$6," ",HB$9),'-RÅDATA_KVARTAL-'!$A$5:$DS$385,118,FALSE)&gt;0,VLOOKUP(CONCATENATE($GL$6," ",HB$9),'-RÅDATA_KVARTAL-'!$A$5:$DS$385,118,FALSE),"")</f>
        <v/>
      </c>
      <c r="HC82" s="37"/>
      <c r="HD82" s="37" t="str">
        <f>IF(VLOOKUP(CONCATENATE($GL$6," ",HD$9),'-RÅDATA_KVARTAL-'!$A$5:$DS$385,118,FALSE)&gt;0,VLOOKUP(CONCATENATE($GL$6," ",HD$9),'-RÅDATA_KVARTAL-'!$A$5:$DS$385,118,FALSE),"")</f>
        <v/>
      </c>
      <c r="HE82" s="37"/>
      <c r="HF82" s="37" t="str">
        <f>IF(VLOOKUP(CONCATENATE($GL$6," ",HF$9),'-RÅDATA_KVARTAL-'!$A$5:$DS$385,118,FALSE)&gt;0,VLOOKUP(CONCATENATE($GL$6," ",HF$9),'-RÅDATA_KVARTAL-'!$A$5:$DS$385,118,FALSE),"")</f>
        <v/>
      </c>
      <c r="HG82" s="37"/>
      <c r="HH82" s="37" t="str">
        <f>IF(VLOOKUP(CONCATENATE($GL$6," ",HH$9),'-RÅDATA_KVARTAL-'!$A$5:$DS$385,118,FALSE)&gt;0,VLOOKUP(CONCATENATE($GL$6," ",HH$9),'-RÅDATA_KVARTAL-'!$A$5:$DS$385,118,FALSE),"")</f>
        <v/>
      </c>
      <c r="HI82" s="37"/>
      <c r="HJ82" s="37" t="str">
        <f>IF(VLOOKUP(CONCATENATE($GL$6," ",HJ$9),'-RÅDATA_KVARTAL-'!$A$5:$DS$385,118,FALSE)&gt;0,VLOOKUP(CONCATENATE($GL$6," ",HJ$9),'-RÅDATA_KVARTAL-'!$A$5:$DS$385,118,FALSE),"")</f>
        <v/>
      </c>
      <c r="HK82" s="106"/>
      <c r="HL82" s="106"/>
      <c r="HM82" s="92" t="s">
        <v>363</v>
      </c>
      <c r="HO82" s="123"/>
    </row>
    <row r="83" spans="2:223" s="15" customFormat="1" ht="10.5" customHeight="1" x14ac:dyDescent="0.2">
      <c r="B83" s="248">
        <v>23</v>
      </c>
      <c r="C83" s="195"/>
      <c r="D83" s="92" t="s">
        <v>68</v>
      </c>
      <c r="E83" s="37">
        <f>IF(VLOOKUP(CONCATENATE($E$6," ",E$9),'-RÅDATA_KVARTAL-'!$A$5:$DS$385,122,FALSE)&gt;0,VLOOKUP(CONCATENATE($E$6," ",E$9),'-RÅDATA_KVARTAL-'!$A$5:$DS$385,122,FALSE),"")</f>
        <v>25</v>
      </c>
      <c r="F83" s="37"/>
      <c r="G83" s="37">
        <f>IF(VLOOKUP(CONCATENATE($E$6," ",G$9),'-RÅDATA_KVARTAL-'!$A$5:$DS$385,122,FALSE)&gt;0,VLOOKUP(CONCATENATE($E$6," ",G$9),'-RÅDATA_KVARTAL-'!$A$5:$DS$385,122,FALSE),"")</f>
        <v>24</v>
      </c>
      <c r="H83" s="37"/>
      <c r="I83" s="37">
        <f>IF(VLOOKUP(CONCATENATE($E$6," ",I$9),'-RÅDATA_KVARTAL-'!$A$5:$DS$385,122,FALSE)&gt;0,VLOOKUP(CONCATENATE($E$6," ",I$9),'-RÅDATA_KVARTAL-'!$A$5:$DS$385,122,FALSE),"")</f>
        <v>26</v>
      </c>
      <c r="J83" s="37"/>
      <c r="K83" s="37">
        <f>IF(VLOOKUP(CONCATENATE($E$6," ",K$9),'-RÅDATA_KVARTAL-'!$A$5:$DS$385,122,FALSE)&gt;0,VLOOKUP(CONCATENATE($E$6," ",K$9),'-RÅDATA_KVARTAL-'!$A$5:$DS$385,122,FALSE),"")</f>
        <v>23</v>
      </c>
      <c r="L83" s="37"/>
      <c r="M83" s="37">
        <f>IF(VLOOKUP(CONCATENATE($E$6," ",M$9),'-RÅDATA_KVARTAL-'!$A$5:$DS$385,122,FALSE)&gt;0,VLOOKUP(CONCATENATE($E$6," ",M$9),'-RÅDATA_KVARTAL-'!$A$5:$DS$385,122,FALSE),"")</f>
        <v>24</v>
      </c>
      <c r="N83" s="37"/>
      <c r="O83" s="37">
        <f>IF(VLOOKUP(CONCATENATE($E$6," ",O$9),'-RÅDATA_KVARTAL-'!$A$5:$DS$385,122,FALSE)&gt;0,VLOOKUP(CONCATENATE($E$6," ",O$9),'-RÅDATA_KVARTAL-'!$A$5:$DS$385,122,FALSE),"")</f>
        <v>23</v>
      </c>
      <c r="P83" s="37"/>
      <c r="Q83" s="37">
        <f>IF(VLOOKUP(CONCATENATE($E$6," ",Q$9),'-RÅDATA_KVARTAL-'!$A$5:$DS$385,122,FALSE)&gt;0,VLOOKUP(CONCATENATE($E$6," ",Q$9),'-RÅDATA_KVARTAL-'!$A$5:$DS$385,122,FALSE),"")</f>
        <v>26</v>
      </c>
      <c r="R83" s="37"/>
      <c r="S83" s="37">
        <f>IF(VLOOKUP(CONCATENATE($E$6," ",S$9),'-RÅDATA_KVARTAL-'!$A$5:$DS$385,122,FALSE)&gt;0,VLOOKUP(CONCATENATE($E$6," ",S$9),'-RÅDATA_KVARTAL-'!$A$5:$DS$385,122,FALSE),"")</f>
        <v>21</v>
      </c>
      <c r="T83" s="37"/>
      <c r="U83" s="37">
        <f>IF(VLOOKUP(CONCATENATE($E$6," ",U$9),'-RÅDATA_KVARTAL-'!$A$5:$DS$385,122,FALSE)&gt;0,VLOOKUP(CONCATENATE($E$6," ",U$9),'-RÅDATA_KVARTAL-'!$A$5:$DS$385,122,FALSE),"")</f>
        <v>21</v>
      </c>
      <c r="V83" s="37"/>
      <c r="W83" s="37">
        <f>IF(VLOOKUP(CONCATENATE($E$6," ",W$9),'-RÅDATA_KVARTAL-'!$A$5:$DS$385,122,FALSE)&gt;0,VLOOKUP(CONCATENATE($E$6," ",W$9),'-RÅDATA_KVARTAL-'!$A$5:$DS$385,122,FALSE),"")</f>
        <v>22</v>
      </c>
      <c r="X83" s="37"/>
      <c r="Y83" s="37">
        <f>IF(VLOOKUP(CONCATENATE($E$6," ",Y$9),'-RÅDATA_KVARTAL-'!$A$5:$DS$385,122,FALSE)&gt;0,VLOOKUP(CONCATENATE($E$6," ",Y$9),'-RÅDATA_KVARTAL-'!$A$5:$DS$385,122,FALSE),"")</f>
        <v>23</v>
      </c>
      <c r="Z83" s="37"/>
      <c r="AA83" s="37">
        <f>IF(VLOOKUP(CONCATENATE($E$6," ",AA$9),'-RÅDATA_KVARTAL-'!$A$5:$DS$385,122,FALSE)&gt;0,VLOOKUP(CONCATENATE($E$6," ",AA$9),'-RÅDATA_KVARTAL-'!$A$5:$DS$385,122,FALSE),"")</f>
        <v>28</v>
      </c>
      <c r="AB83" s="37"/>
      <c r="AC83" s="37">
        <f>IF(VLOOKUP(CONCATENATE($E$6," ",AC$9),'-RÅDATA_KVARTAL-'!$A$5:$DS$385,122,FALSE)&gt;0,VLOOKUP(CONCATENATE($E$6," ",AC$9),'-RÅDATA_KVARTAL-'!$A$5:$DS$385,122,FALSE),"")</f>
        <v>23.767858363524507</v>
      </c>
      <c r="AD83" s="106"/>
      <c r="AE83" s="106"/>
      <c r="AF83" s="37">
        <f>IF(VLOOKUP(CONCATENATE($AF$6," ",AF$9),'-RÅDATA_KVARTAL-'!$A$5:$DS$385,122,FALSE)&gt;0,VLOOKUP(CONCATENATE($AF$6," ",AF$9),'-RÅDATA_KVARTAL-'!$A$5:$DS$385,122,FALSE),"")</f>
        <v>24</v>
      </c>
      <c r="AG83" s="37"/>
      <c r="AH83" s="37">
        <f>IF(VLOOKUP(CONCATENATE($AF$6," ",AH$9),'-RÅDATA_KVARTAL-'!$A$5:$DS$385,122,FALSE)&gt;0,VLOOKUP(CONCATENATE($AF$6," ",AH$9),'-RÅDATA_KVARTAL-'!$A$5:$DS$385,122,FALSE),"")</f>
        <v>26</v>
      </c>
      <c r="AI83" s="37"/>
      <c r="AJ83" s="37">
        <f>IF(VLOOKUP(CONCATENATE($AF$6," ",AJ$9),'-RÅDATA_KVARTAL-'!$A$5:$DS$385,122,FALSE)&gt;0,VLOOKUP(CONCATENATE($AF$6," ",AJ$9),'-RÅDATA_KVARTAL-'!$A$5:$DS$385,122,FALSE),"")</f>
        <v>20</v>
      </c>
      <c r="AK83" s="37"/>
      <c r="AL83" s="37">
        <f>IF(VLOOKUP(CONCATENATE($AF$6," ",AL$9),'-RÅDATA_KVARTAL-'!$A$5:$DS$385,122,FALSE)&gt;0,VLOOKUP(CONCATENATE($AF$6," ",AL$9),'-RÅDATA_KVARTAL-'!$A$5:$DS$385,122,FALSE),"")</f>
        <v>21</v>
      </c>
      <c r="AM83" s="37"/>
      <c r="AN83" s="37">
        <f>IF(VLOOKUP(CONCATENATE($AF$6," ",AN$9),'-RÅDATA_KVARTAL-'!$A$5:$DS$385,122,FALSE)&gt;0,VLOOKUP(CONCATENATE($AF$6," ",AN$9),'-RÅDATA_KVARTAL-'!$A$5:$DS$385,122,FALSE),"")</f>
        <v>21</v>
      </c>
      <c r="AO83" s="37"/>
      <c r="AP83" s="37">
        <f>IF(VLOOKUP(CONCATENATE($AF$6," ",AP$9),'-RÅDATA_KVARTAL-'!$A$5:$DS$385,122,FALSE)&gt;0,VLOOKUP(CONCATENATE($AF$6," ",AP$9),'-RÅDATA_KVARTAL-'!$A$5:$DS$385,122,FALSE),"")</f>
        <v>34</v>
      </c>
      <c r="AQ83" s="37" t="e">
        <f>IF(VLOOKUP(CONCATENATE($AF$6," ",AQ$9),'-RÅDATA_KVARTAL-'!$A$5:$DS$385,122,FALSE)&gt;0,VLOOKUP(CONCATENATE($AF$6," ",AQ$9),'-RÅDATA_KVARTAL-'!$A$5:$DS$385,122,FALSE),"")</f>
        <v>#N/A</v>
      </c>
      <c r="AR83" s="37">
        <f>IF(VLOOKUP(CONCATENATE($AF$6," ",AR$9),'-RÅDATA_KVARTAL-'!$A$5:$DS$385,122,FALSE)&gt;0,VLOOKUP(CONCATENATE($AF$6," ",AR$9),'-RÅDATA_KVARTAL-'!$A$5:$DS$385,122,FALSE),"")</f>
        <v>28</v>
      </c>
      <c r="AS83" s="37"/>
      <c r="AT83" s="37">
        <f>IF(VLOOKUP(CONCATENATE($AF$6," ",AT$9),'-RÅDATA_KVARTAL-'!$A$5:$DS$385,122,FALSE)&gt;0,VLOOKUP(CONCATENATE($AF$6," ",AT$9),'-RÅDATA_KVARTAL-'!$A$5:$DS$385,122,FALSE),"")</f>
        <v>26</v>
      </c>
      <c r="AU83" s="37"/>
      <c r="AV83" s="37">
        <f>IF(VLOOKUP(CONCATENATE($AF$6," ",AV$9),'-RÅDATA_KVARTAL-'!$A$5:$DS$385,122,FALSE)&gt;0,VLOOKUP(CONCATENATE($AF$6," ",AV$9),'-RÅDATA_KVARTAL-'!$A$5:$DS$385,122,FALSE),"")</f>
        <v>22</v>
      </c>
      <c r="AW83" s="37"/>
      <c r="AX83" s="37">
        <f>IF(VLOOKUP(CONCATENATE($AF$6," ",AX$9),'-RÅDATA_KVARTAL-'!$A$5:$DS$385,122,FALSE)&gt;0,VLOOKUP(CONCATENATE($AF$6," ",AX$9),'-RÅDATA_KVARTAL-'!$A$5:$DS$385,122,FALSE),"")</f>
        <v>20</v>
      </c>
      <c r="AY83" s="37"/>
      <c r="AZ83" s="37">
        <f>IF(VLOOKUP(CONCATENATE($AF$6," ",AZ$9),'-RÅDATA_KVARTAL-'!$A$5:$DS$385,122,FALSE)&gt;0,VLOOKUP(CONCATENATE($AF$6," ",AZ$9),'-RÅDATA_KVARTAL-'!$A$5:$DS$385,122,FALSE),"")</f>
        <v>20</v>
      </c>
      <c r="BA83" s="37"/>
      <c r="BB83" s="37">
        <f>IF(VLOOKUP(CONCATENATE($AF$6," ",BB$9),'-RÅDATA_KVARTAL-'!$A$5:$DS$385,122,FALSE)&gt;0,VLOOKUP(CONCATENATE($AF$6," ",BB$9),'-RÅDATA_KVARTAL-'!$A$5:$DS$385,122,FALSE),"")</f>
        <v>20</v>
      </c>
      <c r="BC83" s="37"/>
      <c r="BD83" s="37">
        <f>IF(VLOOKUP(CONCATENATE($AF$6," ",BD$9),'-RÅDATA_KVARTAL-'!$A$5:$DS$385,122,FALSE)&gt;0,VLOOKUP(CONCATENATE($AF$6," ",BD$9),'-RÅDATA_KVARTAL-'!$A$5:$DS$385,122,FALSE),"")</f>
        <v>24.159029471879737</v>
      </c>
      <c r="BE83" s="106"/>
      <c r="BF83" s="106"/>
      <c r="BG83" s="37">
        <f>IF(VLOOKUP(CONCATENATE($BG$6," ",BG$9),'-RÅDATA_KVARTAL-'!$A$5:$DS$385,122,FALSE)&gt;0,VLOOKUP(CONCATENATE($BG$6," ",BG$9),'-RÅDATA_KVARTAL-'!$A$5:$DS$385,122,FALSE),"")</f>
        <v>25</v>
      </c>
      <c r="BH83" s="37"/>
      <c r="BI83" s="37">
        <f>IF(VLOOKUP(CONCATENATE($BG$6," ",BI$9),'-RÅDATA_KVARTAL-'!$A$5:$DS$385,122,FALSE)&gt;0,VLOOKUP(CONCATENATE($BG$6," ",BI$9),'-RÅDATA_KVARTAL-'!$A$5:$DS$385,122,FALSE),"")</f>
        <v>24</v>
      </c>
      <c r="BJ83" s="37"/>
      <c r="BK83" s="37">
        <f>IF(VLOOKUP(CONCATENATE($BG$6," ",BK$9),'-RÅDATA_KVARTAL-'!$A$5:$DS$385,122,FALSE)&gt;0,VLOOKUP(CONCATENATE($BG$6," ",BK$9),'-RÅDATA_KVARTAL-'!$A$5:$DS$385,122,FALSE),"")</f>
        <v>21</v>
      </c>
      <c r="BL83" s="37"/>
      <c r="BM83" s="37">
        <f>IF(VLOOKUP(CONCATENATE($BG$6," ",BM$9),'-RÅDATA_KVARTAL-'!$A$5:$DS$385,122,FALSE)&gt;0,VLOOKUP(CONCATENATE($BG$6," ",BM$9),'-RÅDATA_KVARTAL-'!$A$5:$DS$385,122,FALSE),"")</f>
        <v>25</v>
      </c>
      <c r="BN83" s="37"/>
      <c r="BO83" s="37">
        <f>IF(VLOOKUP(CONCATENATE($BG$6," ",BO$9),'-RÅDATA_KVARTAL-'!$A$5:$DS$385,122,FALSE)&gt;0,VLOOKUP(CONCATENATE($BG$6," ",BO$9),'-RÅDATA_KVARTAL-'!$A$5:$DS$385,122,FALSE),"")</f>
        <v>19</v>
      </c>
      <c r="BP83" s="37"/>
      <c r="BQ83" s="37">
        <f>IF(VLOOKUP(CONCATENATE($BG$6," ",BQ$9),'-RÅDATA_KVARTAL-'!$A$5:$DS$385,122,FALSE)&gt;0,VLOOKUP(CONCATENATE($BG$6," ",BQ$9),'-RÅDATA_KVARTAL-'!$A$5:$DS$385,122,FALSE),"")</f>
        <v>22</v>
      </c>
      <c r="BR83" s="37"/>
      <c r="BS83" s="37">
        <f>IF(VLOOKUP(CONCATENATE($BG$6," ",BS$9),'-RÅDATA_KVARTAL-'!$A$5:$DS$385,122,FALSE)&gt;0,VLOOKUP(CONCATENATE($BG$6," ",BS$9),'-RÅDATA_KVARTAL-'!$A$5:$DS$385,122,FALSE),"")</f>
        <v>23</v>
      </c>
      <c r="BT83" s="37"/>
      <c r="BU83" s="37">
        <f>IF(VLOOKUP(CONCATENATE($BG$6," ",BU$9),'-RÅDATA_KVARTAL-'!$A$5:$DS$385,122,FALSE)&gt;0,VLOOKUP(CONCATENATE($BG$6," ",BU$9),'-RÅDATA_KVARTAL-'!$A$5:$DS$385,122,FALSE),"")</f>
        <v>23</v>
      </c>
      <c r="BV83" s="37"/>
      <c r="BW83" s="37">
        <f>IF(VLOOKUP(CONCATENATE($BG$6," ",BW$9),'-RÅDATA_KVARTAL-'!$A$5:$DS$385,122,FALSE)&gt;0,VLOOKUP(CONCATENATE($BG$6," ",BW$9),'-RÅDATA_KVARTAL-'!$A$5:$DS$385,122,FALSE),"")</f>
        <v>20</v>
      </c>
      <c r="BX83" s="37"/>
      <c r="BY83" s="37">
        <f>IF(VLOOKUP(CONCATENATE($BG$6," ",BY$9),'-RÅDATA_KVARTAL-'!$A$5:$DS$385,122,FALSE)&gt;0,VLOOKUP(CONCATENATE($BG$6," ",BY$9),'-RÅDATA_KVARTAL-'!$A$5:$DS$385,122,FALSE),"")</f>
        <v>22</v>
      </c>
      <c r="BZ83" s="37"/>
      <c r="CA83" s="37">
        <f>IF(VLOOKUP(CONCATENATE($BG$6," ",CA$9),'-RÅDATA_KVARTAL-'!$A$5:$DS$385,122,FALSE)&gt;0,VLOOKUP(CONCATENATE($BG$6," ",CA$9),'-RÅDATA_KVARTAL-'!$A$5:$DS$385,122,FALSE),"")</f>
        <v>20</v>
      </c>
      <c r="CB83" s="37"/>
      <c r="CC83" s="37">
        <f>IF(VLOOKUP(CONCATENATE($BG$6," ",CC$9),'-RÅDATA_KVARTAL-'!$A$5:$DS$385,122,FALSE)&gt;0,VLOOKUP(CONCATENATE($BG$6," ",CC$9),'-RÅDATA_KVARTAL-'!$A$5:$DS$385,122,FALSE),"")</f>
        <v>28</v>
      </c>
      <c r="CD83" s="37"/>
      <c r="CE83" s="37">
        <f>IF(VLOOKUP(CONCATENATE($BG$6," ",CE$9),'-RÅDATA_KVARTAL-'!$A$5:$DS$385,122,FALSE)&gt;0,VLOOKUP(CONCATENATE($BG$6," ",CE$9),'-RÅDATA_KVARTAL-'!$A$5:$DS$385,122,FALSE),"")</f>
        <v>23.001901018860671</v>
      </c>
      <c r="CF83" s="106"/>
      <c r="CG83" s="106"/>
      <c r="CH83" s="37">
        <f>IF(VLOOKUP(CONCATENATE($CH$6," ",CH$9),'-RÅDATA_KVARTAL-'!$A$5:$DS$385,122,FALSE)&gt;0,VLOOKUP(CONCATENATE($CH$6," ",CH$9),'-RÅDATA_KVARTAL-'!$A$5:$DS$385,122,FALSE),"")</f>
        <v>28</v>
      </c>
      <c r="CI83" s="37"/>
      <c r="CJ83" s="37">
        <f>IF(VLOOKUP(CONCATENATE($CH$6," ",CJ$9),'-RÅDATA_KVARTAL-'!$A$5:$DS$385,122,FALSE)&gt;0,VLOOKUP(CONCATENATE($CH$6," ",CJ$9),'-RÅDATA_KVARTAL-'!$A$5:$DS$385,122,FALSE),"")</f>
        <v>23</v>
      </c>
      <c r="CK83" s="37"/>
      <c r="CL83" s="37">
        <f>IF(VLOOKUP(CONCATENATE($CH$6," ",CL$9),'-RÅDATA_KVARTAL-'!$A$5:$DS$385,122,FALSE)&gt;0,VLOOKUP(CONCATENATE($CH$6," ",CL$9),'-RÅDATA_KVARTAL-'!$A$5:$DS$385,122,FALSE),"")</f>
        <v>21</v>
      </c>
      <c r="CM83" s="37"/>
      <c r="CN83" s="37">
        <f>IF(VLOOKUP(CONCATENATE($CH$6," ",CN$9),'-RÅDATA_KVARTAL-'!$A$5:$DS$385,122,FALSE)&gt;0,VLOOKUP(CONCATENATE($CH$6," ",CN$9),'-RÅDATA_KVARTAL-'!$A$5:$DS$385,122,FALSE),"")</f>
        <v>20</v>
      </c>
      <c r="CO83" s="37"/>
      <c r="CP83" s="37">
        <f>IF(VLOOKUP(CONCATENATE($CH$6," ",CP$9),'-RÅDATA_KVARTAL-'!$A$5:$DS$385,122,FALSE)&gt;0,VLOOKUP(CONCATENATE($CH$6," ",CP$9),'-RÅDATA_KVARTAL-'!$A$5:$DS$385,122,FALSE),"")</f>
        <v>21</v>
      </c>
      <c r="CQ83" s="37"/>
      <c r="CR83" s="37">
        <f>IF(VLOOKUP(CONCATENATE($CH$6," ",CR$9),'-RÅDATA_KVARTAL-'!$A$5:$DS$385,122,FALSE)&gt;0,VLOOKUP(CONCATENATE($CH$6," ",CR$9),'-RÅDATA_KVARTAL-'!$A$5:$DS$385,122,FALSE),"")</f>
        <v>22</v>
      </c>
      <c r="CS83" s="37"/>
      <c r="CT83" s="37">
        <f>IF(VLOOKUP(CONCATENATE($CH$6," ",CT$9),'-RÅDATA_KVARTAL-'!$A$5:$DS$385,122,FALSE)&gt;0,VLOOKUP(CONCATENATE($CH$6," ",CT$9),'-RÅDATA_KVARTAL-'!$A$5:$DS$385,122,FALSE),"")</f>
        <v>24</v>
      </c>
      <c r="CU83" s="37"/>
      <c r="CV83" s="37">
        <f>IF(VLOOKUP(CONCATENATE($CH$6," ",CV$9),'-RÅDATA_KVARTAL-'!$A$5:$DS$385,122,FALSE)&gt;0,VLOOKUP(CONCATENATE($CH$6," ",CV$9),'-RÅDATA_KVARTAL-'!$A$5:$DS$385,122,FALSE),"")</f>
        <v>26</v>
      </c>
      <c r="CW83" s="37"/>
      <c r="CX83" s="37">
        <f>IF(VLOOKUP(CONCATENATE($CH$6," ",CX$9),'-RÅDATA_KVARTAL-'!$A$5:$DS$385,122,FALSE)&gt;0,VLOOKUP(CONCATENATE($CH$6," ",CX$9),'-RÅDATA_KVARTAL-'!$A$5:$DS$385,122,FALSE),"")</f>
        <v>26</v>
      </c>
      <c r="CY83" s="37"/>
      <c r="CZ83" s="37">
        <f>IF(VLOOKUP(CONCATENATE($CH$6," ",CZ$9),'-RÅDATA_KVARTAL-'!$A$5:$DS$385,122,FALSE)&gt;0,VLOOKUP(CONCATENATE($CH$6," ",CZ$9),'-RÅDATA_KVARTAL-'!$A$5:$DS$385,122,FALSE),"")</f>
        <v>23</v>
      </c>
      <c r="DA83" s="37"/>
      <c r="DB83" s="37">
        <f>IF(VLOOKUP(CONCATENATE($CH$6," ",DB$9),'-RÅDATA_KVARTAL-'!$A$5:$DS$385,122,FALSE)&gt;0,VLOOKUP(CONCATENATE($CH$6," ",DB$9),'-RÅDATA_KVARTAL-'!$A$5:$DS$385,122,FALSE),"")</f>
        <v>27</v>
      </c>
      <c r="DC83" s="37"/>
      <c r="DD83" s="37">
        <f>IF(VLOOKUP(CONCATENATE($CH$6," ",DD$9),'-RÅDATA_KVARTAL-'!$A$5:$DS$385,122,FALSE)&gt;0,VLOOKUP(CONCATENATE($CH$6," ",DD$9),'-RÅDATA_KVARTAL-'!$A$5:$DS$385,122,FALSE),"")</f>
        <v>26</v>
      </c>
      <c r="DE83" s="37"/>
      <c r="DF83" s="37">
        <f>IF(VLOOKUP(CONCATENATE($CH$6," ",DF$9),'-RÅDATA_KVARTAL-'!$A$5:$DS$385,122,FALSE)&gt;0,VLOOKUP(CONCATENATE($CH$6," ",DF$9),'-RÅDATA_KVARTAL-'!$A$5:$DS$385,122,FALSE),"")</f>
        <v>24.284102357445093</v>
      </c>
      <c r="DG83" s="106"/>
      <c r="DH83" s="106"/>
      <c r="DI83" s="37">
        <f>IF(VLOOKUP(CONCATENATE($DI$6," ",DI$9),'-RÅDATA_KVARTAL-'!$A$5:$DS$385,122,FALSE)&gt;0,VLOOKUP(CONCATENATE($DI$6," ",DI$9),'-RÅDATA_KVARTAL-'!$A$5:$DS$385,122,FALSE),"")</f>
        <v>30</v>
      </c>
      <c r="DJ83" s="37"/>
      <c r="DK83" s="37">
        <f>IF(VLOOKUP(CONCATENATE($DI$6," ",DK$9),'-RÅDATA_KVARTAL-'!$A$5:$DS$385,122,FALSE)&gt;0,VLOOKUP(CONCATENATE($DI$6," ",DK$9),'-RÅDATA_KVARTAL-'!$A$5:$DS$385,122,FALSE),"")</f>
        <v>28</v>
      </c>
      <c r="DL83" s="37"/>
      <c r="DM83" s="37">
        <f>IF(VLOOKUP(CONCATENATE($DI$6," ",DM$9),'-RÅDATA_KVARTAL-'!$A$5:$DS$385,122,FALSE)&gt;0,VLOOKUP(CONCATENATE($DI$6," ",DM$9),'-RÅDATA_KVARTAL-'!$A$5:$DS$385,122,FALSE),"")</f>
        <v>25</v>
      </c>
      <c r="DN83" s="37"/>
      <c r="DO83" s="37">
        <f>IF(VLOOKUP(CONCATENATE($DI$6," ",DO$9),'-RÅDATA_KVARTAL-'!$A$5:$DS$385,122,FALSE)&gt;0,VLOOKUP(CONCATENATE($DI$6," ",DO$9),'-RÅDATA_KVARTAL-'!$A$5:$DS$385,122,FALSE),"")</f>
        <v>28</v>
      </c>
      <c r="DP83" s="37"/>
      <c r="DQ83" s="37">
        <f>IF(VLOOKUP(CONCATENATE($DI$6," ",DQ$9),'-RÅDATA_KVARTAL-'!$A$5:$DS$385,122,FALSE)&gt;0,VLOOKUP(CONCATENATE($DI$6," ",DQ$9),'-RÅDATA_KVARTAL-'!$A$5:$DS$385,122,FALSE),"")</f>
        <v>29</v>
      </c>
      <c r="DR83" s="37"/>
      <c r="DS83" s="37">
        <f>IF(VLOOKUP(CONCATENATE($DI$6," ",DS$9),'-RÅDATA_KVARTAL-'!$A$5:$DS$385,122,FALSE)&gt;0,VLOOKUP(CONCATENATE($DI$6," ",DS$9),'-RÅDATA_KVARTAL-'!$A$5:$DS$385,122,FALSE),"")</f>
        <v>25</v>
      </c>
      <c r="DT83" s="37"/>
      <c r="DU83" s="37" t="str">
        <f>IF(VLOOKUP(CONCATENATE($DI$6," ",DU$9),'-RÅDATA_KVARTAL-'!$A$5:$DS$385,122,FALSE)&gt;0,VLOOKUP(CONCATENATE($DI$6," ",DU$9),'-RÅDATA_KVARTAL-'!$A$5:$DS$385,122,FALSE),"")</f>
        <v/>
      </c>
      <c r="DV83" s="37"/>
      <c r="DW83" s="37" t="str">
        <f>IF(VLOOKUP(CONCATENATE($DI$6," ",DW$9),'-RÅDATA_KVARTAL-'!$A$5:$DS$385,122,FALSE)&gt;0,VLOOKUP(CONCATENATE($DI$6," ",DW$9),'-RÅDATA_KVARTAL-'!$A$5:$DS$385,122,FALSE),"")</f>
        <v/>
      </c>
      <c r="DX83" s="37"/>
      <c r="DY83" s="37" t="str">
        <f>IF(VLOOKUP(CONCATENATE($DI$6," ",DY$9),'-RÅDATA_KVARTAL-'!$A$5:$DS$385,122,FALSE)&gt;0,VLOOKUP(CONCATENATE($DI$6," ",DY$9),'-RÅDATA_KVARTAL-'!$A$5:$DS$385,122,FALSE),"")</f>
        <v/>
      </c>
      <c r="DZ83" s="37"/>
      <c r="EA83" s="37" t="str">
        <f>IF(VLOOKUP(CONCATENATE($DI$6," ",EA$9),'-RÅDATA_KVARTAL-'!$A$5:$DS$385,122,FALSE)&gt;0,VLOOKUP(CONCATENATE($DI$6," ",EA$9),'-RÅDATA_KVARTAL-'!$A$5:$DS$385,122,FALSE),"")</f>
        <v/>
      </c>
      <c r="EB83" s="37"/>
      <c r="EC83" s="37" t="str">
        <f>IF(VLOOKUP(CONCATENATE($DI$6," ",EC$9),'-RÅDATA_KVARTAL-'!$A$5:$DS$385,122,FALSE)&gt;0,VLOOKUP(CONCATENATE($DI$6," ",EC$9),'-RÅDATA_KVARTAL-'!$A$5:$DS$385,122,FALSE),"")</f>
        <v/>
      </c>
      <c r="ED83" s="37"/>
      <c r="EE83" s="37" t="str">
        <f>IF(VLOOKUP(CONCATENATE($DI$6," ",EE$9),'-RÅDATA_KVARTAL-'!$A$5:$DS$385,122,FALSE)&gt;0,VLOOKUP(CONCATENATE($DI$6," ",EE$9),'-RÅDATA_KVARTAL-'!$A$5:$DS$385,122,FALSE),"")</f>
        <v/>
      </c>
      <c r="EF83" s="37"/>
      <c r="EG83" s="37">
        <f>IF(VLOOKUP(CONCATENATE($DI$6," ",EG$9),'-RÅDATA_KVARTAL-'!$A$5:$DS$385,122,FALSE)&gt;0,VLOOKUP(CONCATENATE($DI$6," ",EG$9),'-RÅDATA_KVARTAL-'!$A$5:$DS$385,122,FALSE),"")</f>
        <v>27.529045911976851</v>
      </c>
      <c r="EH83" s="106"/>
      <c r="EI83" s="106"/>
      <c r="EJ83" s="37" t="str">
        <f>IF(VLOOKUP(CONCATENATE($EJ$6," ",EJ$9),'-RÅDATA_KVARTAL-'!$A$5:$DS$385,122,FALSE)&gt;0,VLOOKUP(CONCATENATE($EJ$6," ",EJ$9),'-RÅDATA_KVARTAL-'!$A$5:$DS$385,122,FALSE),"")</f>
        <v/>
      </c>
      <c r="EK83" s="37"/>
      <c r="EL83" s="37" t="str">
        <f>IF(VLOOKUP(CONCATENATE($EJ$6," ",EL$9),'-RÅDATA_KVARTAL-'!$A$5:$DS$385,122,FALSE)&gt;0,VLOOKUP(CONCATENATE($EJ$6," ",EL$9),'-RÅDATA_KVARTAL-'!$A$5:$DS$385,122,FALSE),"")</f>
        <v/>
      </c>
      <c r="EM83" s="37"/>
      <c r="EN83" s="37" t="str">
        <f>IF(VLOOKUP(CONCATENATE($EJ$6," ",EN$9),'-RÅDATA_KVARTAL-'!$A$5:$DS$385,122,FALSE)&gt;0,VLOOKUP(CONCATENATE($EJ$6," ",EN$9),'-RÅDATA_KVARTAL-'!$A$5:$DS$385,122,FALSE),"")</f>
        <v/>
      </c>
      <c r="EO83" s="37"/>
      <c r="EP83" s="37" t="str">
        <f>IF(VLOOKUP(CONCATENATE($EJ$6," ",EP$9),'-RÅDATA_KVARTAL-'!$A$5:$DS$385,122,FALSE)&gt;0,VLOOKUP(CONCATENATE($EJ$6," ",EP$9),'-RÅDATA_KVARTAL-'!$A$5:$DS$385,122,FALSE),"")</f>
        <v/>
      </c>
      <c r="EQ83" s="37"/>
      <c r="ER83" s="37" t="str">
        <f>IF(VLOOKUP(CONCATENATE($EJ$6," ",ER$9),'-RÅDATA_KVARTAL-'!$A$5:$DS$385,122,FALSE)&gt;0,VLOOKUP(CONCATENATE($EJ$6," ",ER$9),'-RÅDATA_KVARTAL-'!$A$5:$DS$385,122,FALSE),"")</f>
        <v/>
      </c>
      <c r="ES83" s="37"/>
      <c r="ET83" s="37" t="str">
        <f>IF(VLOOKUP(CONCATENATE($EJ$6," ",ET$9),'-RÅDATA_KVARTAL-'!$A$5:$DS$385,122,FALSE)&gt;0,VLOOKUP(CONCATENATE($EJ$6," ",ET$9),'-RÅDATA_KVARTAL-'!$A$5:$DS$385,122,FALSE),"")</f>
        <v/>
      </c>
      <c r="EU83" s="37"/>
      <c r="EV83" s="37" t="str">
        <f>IF(VLOOKUP(CONCATENATE($EJ$6," ",EV$9),'-RÅDATA_KVARTAL-'!$A$5:$DS$385,122,FALSE)&gt;0,VLOOKUP(CONCATENATE($EJ$6," ",EV$9),'-RÅDATA_KVARTAL-'!$A$5:$DS$385,122,FALSE),"")</f>
        <v/>
      </c>
      <c r="EW83" s="37"/>
      <c r="EX83" s="37" t="str">
        <f>IF(VLOOKUP(CONCATENATE($EJ$6," ",EX$9),'-RÅDATA_KVARTAL-'!$A$5:$DS$385,122,FALSE)&gt;0,VLOOKUP(CONCATENATE($EJ$6," ",EX$9),'-RÅDATA_KVARTAL-'!$A$5:$DS$385,122,FALSE),"")</f>
        <v/>
      </c>
      <c r="EY83" s="37"/>
      <c r="EZ83" s="37" t="str">
        <f>IF(VLOOKUP(CONCATENATE($EJ$6," ",EZ$9),'-RÅDATA_KVARTAL-'!$A$5:$DS$385,122,FALSE)&gt;0,VLOOKUP(CONCATENATE($EJ$6," ",EZ$9),'-RÅDATA_KVARTAL-'!$A$5:$DS$385,122,FALSE),"")</f>
        <v/>
      </c>
      <c r="FA83" s="37"/>
      <c r="FB83" s="37" t="str">
        <f>IF(VLOOKUP(CONCATENATE($EJ$6," ",FB$9),'-RÅDATA_KVARTAL-'!$A$5:$DS$385,122,FALSE)&gt;0,VLOOKUP(CONCATENATE($EJ$6," ",FB$9),'-RÅDATA_KVARTAL-'!$A$5:$DS$385,122,FALSE),"")</f>
        <v/>
      </c>
      <c r="FC83" s="37"/>
      <c r="FD83" s="37" t="str">
        <f>IF(VLOOKUP(CONCATENATE($EJ$6," ",FD$9),'-RÅDATA_KVARTAL-'!$A$5:$DS$385,122,FALSE)&gt;0,VLOOKUP(CONCATENATE($EJ$6," ",FD$9),'-RÅDATA_KVARTAL-'!$A$5:$DS$385,122,FALSE),"")</f>
        <v/>
      </c>
      <c r="FE83" s="37"/>
      <c r="FF83" s="37" t="str">
        <f>IF(VLOOKUP(CONCATENATE($EJ$6," ",FF$9),'-RÅDATA_KVARTAL-'!$A$5:$DS$385,122,FALSE)&gt;0,VLOOKUP(CONCATENATE($EJ$6," ",FF$9),'-RÅDATA_KVARTAL-'!$A$5:$DS$385,122,FALSE),"")</f>
        <v/>
      </c>
      <c r="FG83" s="37"/>
      <c r="FH83" s="37" t="str">
        <f>IF(VLOOKUP(CONCATENATE($EJ$6," ",FH$9),'-RÅDATA_KVARTAL-'!$A$5:$DS$385,122,FALSE)&gt;0,VLOOKUP(CONCATENATE($EJ$6," ",FH$9),'-RÅDATA_KVARTAL-'!$A$5:$DS$385,122,FALSE),"")</f>
        <v/>
      </c>
      <c r="FI83" s="106"/>
      <c r="FJ83" s="106"/>
      <c r="FK83" s="37" t="str">
        <f>IF(VLOOKUP(CONCATENATE($FK$6," ",FK$9),'-RÅDATA_KVARTAL-'!$A$5:$DS$385,122,FALSE)&gt;0,VLOOKUP(CONCATENATE($FK$6," ",FK$9),'-RÅDATA_KVARTAL-'!$A$5:$DS$385,122,FALSE),"")</f>
        <v/>
      </c>
      <c r="FL83" s="37"/>
      <c r="FM83" s="37" t="str">
        <f>IF(VLOOKUP(CONCATENATE($FK$6," ",FM$9),'-RÅDATA_KVARTAL-'!$A$5:$DS$385,122,FALSE)&gt;0,VLOOKUP(CONCATENATE($FK$6," ",FM$9),'-RÅDATA_KVARTAL-'!$A$5:$DS$385,122,FALSE),"")</f>
        <v/>
      </c>
      <c r="FN83" s="37"/>
      <c r="FO83" s="37" t="str">
        <f>IF(VLOOKUP(CONCATENATE($FK$6," ",FO$9),'-RÅDATA_KVARTAL-'!$A$5:$DS$385,122,FALSE)&gt;0,VLOOKUP(CONCATENATE($FK$6," ",FO$9),'-RÅDATA_KVARTAL-'!$A$5:$DS$385,122,FALSE),"")</f>
        <v/>
      </c>
      <c r="FP83" s="37"/>
      <c r="FQ83" s="37" t="str">
        <f>IF(VLOOKUP(CONCATENATE($FK$6," ",FQ$9),'-RÅDATA_KVARTAL-'!$A$5:$DS$385,122,FALSE)&gt;0,VLOOKUP(CONCATENATE($FK$6," ",FQ$9),'-RÅDATA_KVARTAL-'!$A$5:$DS$385,122,FALSE),"")</f>
        <v/>
      </c>
      <c r="FR83" s="37"/>
      <c r="FS83" s="37" t="str">
        <f>IF(VLOOKUP(CONCATENATE($FK$6," ",FS$9),'-RÅDATA_KVARTAL-'!$A$5:$DS$385,122,FALSE)&gt;0,VLOOKUP(CONCATENATE($FK$6," ",FS$9),'-RÅDATA_KVARTAL-'!$A$5:$DS$385,122,FALSE),"")</f>
        <v/>
      </c>
      <c r="FT83" s="37"/>
      <c r="FU83" s="37" t="str">
        <f>IF(VLOOKUP(CONCATENATE($FK$6," ",FU$9),'-RÅDATA_KVARTAL-'!$A$5:$DS$385,122,FALSE)&gt;0,VLOOKUP(CONCATENATE($FK$6," ",FU$9),'-RÅDATA_KVARTAL-'!$A$5:$DS$385,122,FALSE),"")</f>
        <v/>
      </c>
      <c r="FV83" s="37"/>
      <c r="FW83" s="37" t="str">
        <f>IF(VLOOKUP(CONCATENATE($FK$6," ",FW$9),'-RÅDATA_KVARTAL-'!$A$5:$DS$385,122,FALSE)&gt;0,VLOOKUP(CONCATENATE($FK$6," ",FW$9),'-RÅDATA_KVARTAL-'!$A$5:$DS$385,122,FALSE),"")</f>
        <v/>
      </c>
      <c r="FX83" s="37"/>
      <c r="FY83" s="37" t="str">
        <f>IF(VLOOKUP(CONCATENATE($FK$6," ",FY$9),'-RÅDATA_KVARTAL-'!$A$5:$DS$385,122,FALSE)&gt;0,VLOOKUP(CONCATENATE($FK$6," ",FY$9),'-RÅDATA_KVARTAL-'!$A$5:$DS$385,122,FALSE),"")</f>
        <v/>
      </c>
      <c r="FZ83" s="37"/>
      <c r="GA83" s="37" t="str">
        <f>IF(VLOOKUP(CONCATENATE($FK$6," ",GA$9),'-RÅDATA_KVARTAL-'!$A$5:$DS$385,122,FALSE)&gt;0,VLOOKUP(CONCATENATE($FK$6," ",GA$9),'-RÅDATA_KVARTAL-'!$A$5:$DS$385,122,FALSE),"")</f>
        <v/>
      </c>
      <c r="GB83" s="37"/>
      <c r="GC83" s="37" t="str">
        <f>IF(VLOOKUP(CONCATENATE($FK$6," ",GC$9),'-RÅDATA_KVARTAL-'!$A$5:$DS$385,122,FALSE)&gt;0,VLOOKUP(CONCATENATE($FK$6," ",GC$9),'-RÅDATA_KVARTAL-'!$A$5:$DS$385,122,FALSE),"")</f>
        <v/>
      </c>
      <c r="GD83" s="37"/>
      <c r="GE83" s="37" t="str">
        <f>IF(VLOOKUP(CONCATENATE($FK$6," ",GE$9),'-RÅDATA_KVARTAL-'!$A$5:$DS$385,122,FALSE)&gt;0,VLOOKUP(CONCATENATE($FK$6," ",GE$9),'-RÅDATA_KVARTAL-'!$A$5:$DS$385,122,FALSE),"")</f>
        <v/>
      </c>
      <c r="GF83" s="37"/>
      <c r="GG83" s="37" t="str">
        <f>IF(VLOOKUP(CONCATENATE($FK$6," ",GG$9),'-RÅDATA_KVARTAL-'!$A$5:$DS$385,122,FALSE)&gt;0,VLOOKUP(CONCATENATE($FK$6," ",GG$9),'-RÅDATA_KVARTAL-'!$A$5:$DS$385,122,FALSE),"")</f>
        <v/>
      </c>
      <c r="GH83" s="37"/>
      <c r="GI83" s="37" t="str">
        <f>IF(VLOOKUP(CONCATENATE($FK$6," ",GI$9),'-RÅDATA_KVARTAL-'!$A$5:$DS$385,122,FALSE)&gt;0,VLOOKUP(CONCATENATE($FK$6," ",GI$9),'-RÅDATA_KVARTAL-'!$A$5:$DS$385,122,FALSE),"")</f>
        <v/>
      </c>
      <c r="GJ83" s="106"/>
      <c r="GK83" s="106"/>
      <c r="GL83" s="37" t="str">
        <f>IF(VLOOKUP(CONCATENATE($GL$6," ",GL$9),'-RÅDATA_KVARTAL-'!$A$5:$DS$385,122,FALSE)&gt;0,VLOOKUP(CONCATENATE($GL$6," ",GL$9),'-RÅDATA_KVARTAL-'!$A$5:$DS$385,122,FALSE),"")</f>
        <v/>
      </c>
      <c r="GM83" s="37"/>
      <c r="GN83" s="37" t="str">
        <f>IF(VLOOKUP(CONCATENATE($GL$6," ",GN$9),'-RÅDATA_KVARTAL-'!$A$5:$DS$385,122,FALSE)&gt;0,VLOOKUP(CONCATENATE($GL$6," ",GN$9),'-RÅDATA_KVARTAL-'!$A$5:$DS$385,122,FALSE),"")</f>
        <v/>
      </c>
      <c r="GO83" s="37"/>
      <c r="GP83" s="37" t="str">
        <f>IF(VLOOKUP(CONCATENATE($GL$6," ",GP$9),'-RÅDATA_KVARTAL-'!$A$5:$DS$385,122,FALSE)&gt;0,VLOOKUP(CONCATENATE($GL$6," ",GP$9),'-RÅDATA_KVARTAL-'!$A$5:$DS$385,122,FALSE),"")</f>
        <v/>
      </c>
      <c r="GQ83" s="37"/>
      <c r="GR83" s="37" t="str">
        <f>IF(VLOOKUP(CONCATENATE($GL$6," ",GR$9),'-RÅDATA_KVARTAL-'!$A$5:$DS$385,122,FALSE)&gt;0,VLOOKUP(CONCATENATE($GL$6," ",GR$9),'-RÅDATA_KVARTAL-'!$A$5:$DS$385,122,FALSE),"")</f>
        <v/>
      </c>
      <c r="GS83" s="37"/>
      <c r="GT83" s="37" t="str">
        <f>IF(VLOOKUP(CONCATENATE($GL$6," ",GT$9),'-RÅDATA_KVARTAL-'!$A$5:$DS$385,122,FALSE)&gt;0,VLOOKUP(CONCATENATE($GL$6," ",GT$9),'-RÅDATA_KVARTAL-'!$A$5:$DS$385,122,FALSE),"")</f>
        <v/>
      </c>
      <c r="GU83" s="37"/>
      <c r="GV83" s="37" t="str">
        <f>IF(VLOOKUP(CONCATENATE($GL$6," ",GV$9),'-RÅDATA_KVARTAL-'!$A$5:$DS$385,122,FALSE)&gt;0,VLOOKUP(CONCATENATE($GL$6," ",GV$9),'-RÅDATA_KVARTAL-'!$A$5:$DS$385,122,FALSE),"")</f>
        <v/>
      </c>
      <c r="GW83" s="37"/>
      <c r="GX83" s="37" t="str">
        <f>IF(VLOOKUP(CONCATENATE($GL$6," ",GX$9),'-RÅDATA_KVARTAL-'!$A$5:$DS$385,122,FALSE)&gt;0,VLOOKUP(CONCATENATE($GL$6," ",GX$9),'-RÅDATA_KVARTAL-'!$A$5:$DS$385,122,FALSE),"")</f>
        <v/>
      </c>
      <c r="GY83" s="37"/>
      <c r="GZ83" s="37" t="str">
        <f>IF(VLOOKUP(CONCATENATE($GL$6," ",GZ$9),'-RÅDATA_KVARTAL-'!$A$5:$DS$385,122,FALSE)&gt;0,VLOOKUP(CONCATENATE($GL$6," ",GZ$9),'-RÅDATA_KVARTAL-'!$A$5:$DS$385,122,FALSE),"")</f>
        <v/>
      </c>
      <c r="HA83" s="37"/>
      <c r="HB83" s="37" t="str">
        <f>IF(VLOOKUP(CONCATENATE($GL$6," ",HB$9),'-RÅDATA_KVARTAL-'!$A$5:$DS$385,122,FALSE)&gt;0,VLOOKUP(CONCATENATE($GL$6," ",HB$9),'-RÅDATA_KVARTAL-'!$A$5:$DS$385,122,FALSE),"")</f>
        <v/>
      </c>
      <c r="HC83" s="37"/>
      <c r="HD83" s="37" t="str">
        <f>IF(VLOOKUP(CONCATENATE($GL$6," ",HD$9),'-RÅDATA_KVARTAL-'!$A$5:$DS$385,122,FALSE)&gt;0,VLOOKUP(CONCATENATE($GL$6," ",HD$9),'-RÅDATA_KVARTAL-'!$A$5:$DS$385,122,FALSE),"")</f>
        <v/>
      </c>
      <c r="HE83" s="37"/>
      <c r="HF83" s="37" t="str">
        <f>IF(VLOOKUP(CONCATENATE($GL$6," ",HF$9),'-RÅDATA_KVARTAL-'!$A$5:$DS$385,122,FALSE)&gt;0,VLOOKUP(CONCATENATE($GL$6," ",HF$9),'-RÅDATA_KVARTAL-'!$A$5:$DS$385,122,FALSE),"")</f>
        <v/>
      </c>
      <c r="HG83" s="37"/>
      <c r="HH83" s="37" t="str">
        <f>IF(VLOOKUP(CONCATENATE($GL$6," ",HH$9),'-RÅDATA_KVARTAL-'!$A$5:$DS$385,122,FALSE)&gt;0,VLOOKUP(CONCATENATE($GL$6," ",HH$9),'-RÅDATA_KVARTAL-'!$A$5:$DS$385,122,FALSE),"")</f>
        <v/>
      </c>
      <c r="HI83" s="37"/>
      <c r="HJ83" s="37" t="str">
        <f>IF(VLOOKUP(CONCATENATE($GL$6," ",HJ$9),'-RÅDATA_KVARTAL-'!$A$5:$DS$385,122,FALSE)&gt;0,VLOOKUP(CONCATENATE($GL$6," ",HJ$9),'-RÅDATA_KVARTAL-'!$A$5:$DS$385,122,FALSE),"")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8" t="s">
        <v>596</v>
      </c>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c r="CN86" s="343"/>
      <c r="CO86" s="343"/>
      <c r="CP86" s="343"/>
      <c r="CQ86" s="343"/>
      <c r="CR86" s="343"/>
      <c r="CS86" s="343"/>
      <c r="CT86" s="343"/>
      <c r="CU86" s="343"/>
      <c r="CV86" s="343"/>
      <c r="CW86" s="343"/>
      <c r="CX86" s="343"/>
      <c r="CY86" s="343"/>
      <c r="CZ86" s="343"/>
      <c r="DA86" s="343"/>
      <c r="DB86" s="343"/>
      <c r="DC86" s="343"/>
      <c r="DD86" s="343"/>
      <c r="DE86" s="343"/>
      <c r="DF86" s="343"/>
      <c r="DG86" s="343"/>
      <c r="DH86" s="343"/>
      <c r="DI86" s="343"/>
      <c r="DJ86" s="343"/>
      <c r="DK86" s="343"/>
      <c r="DL86" s="343"/>
      <c r="DM86" s="343"/>
      <c r="DN86" s="343"/>
      <c r="DO86" s="343"/>
      <c r="DP86" s="343"/>
      <c r="DQ86" s="343"/>
      <c r="DR86" s="343"/>
      <c r="DS86" s="343"/>
      <c r="DT86" s="343"/>
      <c r="DU86" s="343"/>
      <c r="DV86" s="343"/>
      <c r="DW86" s="343"/>
      <c r="DX86" s="343"/>
      <c r="DY86" s="343"/>
      <c r="DZ86" s="343"/>
      <c r="EA86" s="343"/>
      <c r="EB86" s="343"/>
      <c r="EC86" s="343"/>
      <c r="ED86" s="343"/>
      <c r="EE86" s="343"/>
      <c r="EF86" s="343"/>
      <c r="EG86" s="343"/>
      <c r="EH86" s="343"/>
      <c r="EI86" s="343"/>
      <c r="EJ86" s="343"/>
      <c r="EK86" s="343"/>
      <c r="EL86" s="343"/>
      <c r="EM86" s="343"/>
      <c r="EN86" s="343"/>
      <c r="EO86" s="343"/>
      <c r="EP86" s="343"/>
      <c r="EQ86" s="343"/>
      <c r="ER86" s="343"/>
      <c r="ES86" s="343"/>
      <c r="ET86" s="343"/>
      <c r="EU86" s="343"/>
      <c r="EV86" s="343"/>
      <c r="EW86" s="343"/>
      <c r="EX86" s="343"/>
      <c r="EY86" s="343"/>
      <c r="EZ86" s="343"/>
      <c r="FA86" s="343"/>
      <c r="FB86" s="343"/>
      <c r="FC86" s="343"/>
      <c r="FD86" s="343"/>
      <c r="FE86" s="343"/>
      <c r="FF86" s="343"/>
      <c r="FG86" s="343"/>
      <c r="FH86" s="343"/>
      <c r="FI86" s="343"/>
      <c r="FJ86" s="343"/>
      <c r="FK86" s="343"/>
      <c r="FL86" s="343"/>
      <c r="FM86" s="343"/>
      <c r="FN86" s="343"/>
      <c r="FO86" s="343"/>
      <c r="FP86" s="343"/>
      <c r="FQ86" s="343"/>
      <c r="FR86" s="343"/>
      <c r="FS86" s="343"/>
      <c r="FT86" s="343"/>
      <c r="FU86" s="343"/>
      <c r="FV86" s="343"/>
      <c r="FW86" s="343"/>
      <c r="FX86" s="343"/>
      <c r="FY86" s="343"/>
      <c r="FZ86" s="343"/>
      <c r="GA86" s="343"/>
      <c r="GB86" s="343"/>
      <c r="GC86" s="343"/>
      <c r="GD86" s="343"/>
      <c r="GE86" s="343"/>
      <c r="GF86" s="343"/>
      <c r="GG86" s="343"/>
      <c r="GH86" s="343"/>
      <c r="GI86" s="343"/>
      <c r="GJ86" s="343"/>
      <c r="GK86" s="343"/>
      <c r="GL86" s="343"/>
      <c r="GM86" s="343"/>
      <c r="GN86" s="343"/>
      <c r="GO86" s="343"/>
      <c r="GP86" s="343"/>
      <c r="GQ86" s="343"/>
      <c r="GR86" s="343"/>
      <c r="GS86" s="343"/>
      <c r="GT86" s="343"/>
      <c r="GU86" s="343"/>
      <c r="GV86" s="343"/>
      <c r="GW86" s="343"/>
      <c r="GX86" s="343"/>
      <c r="GY86" s="343"/>
      <c r="GZ86" s="343"/>
      <c r="HA86" s="343"/>
      <c r="HB86" s="343"/>
      <c r="HC86" s="343"/>
      <c r="HD86" s="343"/>
      <c r="HE86" s="343"/>
      <c r="HF86" s="343"/>
      <c r="HG86" s="343"/>
      <c r="HH86" s="343"/>
      <c r="HI86" s="343"/>
      <c r="HJ86" s="343"/>
      <c r="HK86" s="343"/>
      <c r="HL86" s="343"/>
      <c r="HM86" s="343"/>
    </row>
    <row r="87" spans="2:223" s="15" customFormat="1" ht="54" customHeight="1" x14ac:dyDescent="0.2">
      <c r="B87" s="378" t="s">
        <v>532</v>
      </c>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2"/>
      <c r="BB87" s="342"/>
      <c r="BC87" s="342"/>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c r="CN87" s="343"/>
      <c r="CO87" s="343"/>
      <c r="CP87" s="343"/>
      <c r="CQ87" s="343"/>
      <c r="CR87" s="343"/>
      <c r="CS87" s="343"/>
      <c r="CT87" s="343"/>
      <c r="CU87" s="343"/>
      <c r="CV87" s="343"/>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343"/>
      <c r="GT87" s="343"/>
      <c r="GU87" s="343"/>
      <c r="GV87" s="343"/>
      <c r="GW87" s="343"/>
      <c r="GX87" s="343"/>
      <c r="GY87" s="343"/>
      <c r="GZ87" s="343"/>
      <c r="HA87" s="343"/>
      <c r="HB87" s="343"/>
      <c r="HC87" s="343"/>
      <c r="HD87" s="343"/>
      <c r="HE87" s="343"/>
      <c r="HF87" s="343"/>
      <c r="HG87" s="343"/>
      <c r="HH87" s="343"/>
      <c r="HI87" s="343"/>
      <c r="HJ87" s="343"/>
      <c r="HK87" s="343"/>
      <c r="HL87" s="343"/>
      <c r="HM87" s="343"/>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hidden="1" customWidth="1"/>
    <col min="126" max="126" width="1.5" style="11" hidden="1" customWidth="1"/>
    <col min="127" max="127" width="6.5" style="11" hidden="1" customWidth="1"/>
    <col min="128" max="128" width="1.5" style="11" hidden="1" customWidth="1"/>
    <col min="129" max="129" width="6.5" style="11" hidden="1" customWidth="1"/>
    <col min="130" max="130" width="1.5" style="11" hidden="1" customWidth="1"/>
    <col min="131" max="131" width="6.5" style="11" hidden="1" customWidth="1"/>
    <col min="132" max="132" width="1.5" style="11" hidden="1" customWidth="1"/>
    <col min="133" max="133" width="6.5" style="11" hidden="1" customWidth="1"/>
    <col min="134" max="134" width="1.5" style="11" hidden="1" customWidth="1"/>
    <col min="135" max="135" width="6.5" style="11" hidden="1" customWidth="1"/>
    <col min="136" max="136" width="1.5" style="11" hidden="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455</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456</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5" t="s">
        <v>376</v>
      </c>
      <c r="C6" s="385"/>
      <c r="D6" s="385"/>
      <c r="E6" s="382" t="s">
        <v>426</v>
      </c>
      <c r="F6" s="383"/>
      <c r="G6" s="387"/>
      <c r="H6" s="387"/>
      <c r="I6" s="387"/>
      <c r="J6" s="387"/>
      <c r="K6" s="387"/>
      <c r="L6" s="387"/>
      <c r="M6" s="387"/>
      <c r="N6" s="387"/>
      <c r="O6" s="387"/>
      <c r="P6" s="387"/>
      <c r="Q6" s="387"/>
      <c r="R6" s="387"/>
      <c r="S6" s="387"/>
      <c r="T6" s="387"/>
      <c r="U6" s="387"/>
      <c r="V6" s="387"/>
      <c r="W6" s="387"/>
      <c r="X6" s="387"/>
      <c r="Y6" s="387"/>
      <c r="Z6" s="387"/>
      <c r="AA6" s="387"/>
      <c r="AB6" s="387"/>
      <c r="AC6" s="387"/>
      <c r="AD6" s="387"/>
      <c r="AE6" s="272"/>
      <c r="AF6" s="382" t="s">
        <v>51</v>
      </c>
      <c r="AG6" s="383"/>
      <c r="AH6" s="387"/>
      <c r="AI6" s="387"/>
      <c r="AJ6" s="387"/>
      <c r="AK6" s="387"/>
      <c r="AL6" s="387"/>
      <c r="AM6" s="387"/>
      <c r="AN6" s="387"/>
      <c r="AO6" s="387"/>
      <c r="AP6" s="387"/>
      <c r="AQ6" s="387"/>
      <c r="AR6" s="387"/>
      <c r="AS6" s="387"/>
      <c r="AT6" s="387"/>
      <c r="AU6" s="387"/>
      <c r="AV6" s="387"/>
      <c r="AW6" s="387"/>
      <c r="AX6" s="387"/>
      <c r="AY6" s="387"/>
      <c r="AZ6" s="387"/>
      <c r="BA6" s="387"/>
      <c r="BB6" s="387"/>
      <c r="BC6" s="387"/>
      <c r="BD6" s="387"/>
      <c r="BE6" s="387"/>
      <c r="BF6" s="272"/>
      <c r="BG6" s="379">
        <v>2015</v>
      </c>
      <c r="BH6" s="380"/>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272"/>
      <c r="CH6" s="379">
        <v>2016</v>
      </c>
      <c r="CI6" s="380"/>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272"/>
      <c r="DI6" s="379">
        <v>2017</v>
      </c>
      <c r="DJ6" s="380"/>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272"/>
      <c r="EJ6" s="379">
        <v>2018</v>
      </c>
      <c r="EK6" s="380"/>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272"/>
      <c r="FK6" s="379">
        <v>2019</v>
      </c>
      <c r="FL6" s="380"/>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272"/>
      <c r="GL6" s="379">
        <v>2020</v>
      </c>
      <c r="GM6" s="380"/>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5" t="s">
        <v>379</v>
      </c>
      <c r="HM6" s="385"/>
    </row>
    <row r="7" spans="1:221" ht="6" customHeight="1" x14ac:dyDescent="0.2">
      <c r="B7" s="386"/>
      <c r="C7" s="386"/>
      <c r="D7" s="386"/>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6"/>
      <c r="HM7" s="386"/>
    </row>
    <row r="8" spans="1:221" ht="6" customHeight="1" x14ac:dyDescent="0.2">
      <c r="B8" s="386"/>
      <c r="C8" s="386"/>
      <c r="D8" s="38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6"/>
      <c r="HM8" s="386"/>
    </row>
    <row r="9" spans="1:221" s="143" customFormat="1" ht="14.25" customHeight="1" x14ac:dyDescent="0.2">
      <c r="B9" s="386"/>
      <c r="C9" s="386"/>
      <c r="D9" s="386"/>
      <c r="E9" s="382" t="s">
        <v>123</v>
      </c>
      <c r="F9" s="383"/>
      <c r="G9" s="382" t="s">
        <v>124</v>
      </c>
      <c r="H9" s="383"/>
      <c r="I9" s="382" t="s">
        <v>125</v>
      </c>
      <c r="J9" s="383"/>
      <c r="K9" s="382" t="s">
        <v>126</v>
      </c>
      <c r="L9" s="383"/>
      <c r="M9" s="382" t="s">
        <v>35</v>
      </c>
      <c r="N9" s="383"/>
      <c r="O9" s="382" t="s">
        <v>127</v>
      </c>
      <c r="P9" s="383"/>
      <c r="Q9" s="382" t="s">
        <v>128</v>
      </c>
      <c r="R9" s="383"/>
      <c r="S9" s="382" t="s">
        <v>129</v>
      </c>
      <c r="T9" s="383"/>
      <c r="U9" s="382" t="s">
        <v>130</v>
      </c>
      <c r="V9" s="383"/>
      <c r="W9" s="382" t="s">
        <v>131</v>
      </c>
      <c r="X9" s="383"/>
      <c r="Y9" s="382" t="s">
        <v>132</v>
      </c>
      <c r="Z9" s="383"/>
      <c r="AA9" s="382" t="s">
        <v>133</v>
      </c>
      <c r="AB9" s="383"/>
      <c r="AC9" s="382" t="s">
        <v>1</v>
      </c>
      <c r="AD9" s="383"/>
      <c r="AE9" s="270"/>
      <c r="AF9" s="382" t="s">
        <v>123</v>
      </c>
      <c r="AG9" s="383"/>
      <c r="AH9" s="382" t="s">
        <v>124</v>
      </c>
      <c r="AI9" s="383"/>
      <c r="AJ9" s="382" t="s">
        <v>125</v>
      </c>
      <c r="AK9" s="383"/>
      <c r="AL9" s="382" t="s">
        <v>126</v>
      </c>
      <c r="AM9" s="383"/>
      <c r="AN9" s="382" t="s">
        <v>35</v>
      </c>
      <c r="AO9" s="383"/>
      <c r="AP9" s="382" t="s">
        <v>127</v>
      </c>
      <c r="AQ9" s="383"/>
      <c r="AR9" s="382" t="s">
        <v>128</v>
      </c>
      <c r="AS9" s="383"/>
      <c r="AT9" s="382" t="s">
        <v>129</v>
      </c>
      <c r="AU9" s="383"/>
      <c r="AV9" s="382" t="s">
        <v>130</v>
      </c>
      <c r="AW9" s="383"/>
      <c r="AX9" s="382" t="s">
        <v>131</v>
      </c>
      <c r="AY9" s="383"/>
      <c r="AZ9" s="382" t="s">
        <v>132</v>
      </c>
      <c r="BA9" s="383"/>
      <c r="BB9" s="382" t="s">
        <v>133</v>
      </c>
      <c r="BC9" s="383"/>
      <c r="BD9" s="382" t="s">
        <v>1</v>
      </c>
      <c r="BE9" s="383"/>
      <c r="BF9" s="270"/>
      <c r="BG9" s="382" t="s">
        <v>123</v>
      </c>
      <c r="BH9" s="383"/>
      <c r="BI9" s="382" t="s">
        <v>124</v>
      </c>
      <c r="BJ9" s="383"/>
      <c r="BK9" s="382" t="s">
        <v>125</v>
      </c>
      <c r="BL9" s="383"/>
      <c r="BM9" s="382" t="s">
        <v>126</v>
      </c>
      <c r="BN9" s="383"/>
      <c r="BO9" s="382" t="s">
        <v>35</v>
      </c>
      <c r="BP9" s="383"/>
      <c r="BQ9" s="382" t="s">
        <v>127</v>
      </c>
      <c r="BR9" s="383"/>
      <c r="BS9" s="382" t="s">
        <v>128</v>
      </c>
      <c r="BT9" s="383"/>
      <c r="BU9" s="382" t="s">
        <v>129</v>
      </c>
      <c r="BV9" s="383"/>
      <c r="BW9" s="382" t="s">
        <v>130</v>
      </c>
      <c r="BX9" s="383"/>
      <c r="BY9" s="382" t="s">
        <v>131</v>
      </c>
      <c r="BZ9" s="383"/>
      <c r="CA9" s="382" t="s">
        <v>132</v>
      </c>
      <c r="CB9" s="383"/>
      <c r="CC9" s="382" t="s">
        <v>133</v>
      </c>
      <c r="CD9" s="383"/>
      <c r="CE9" s="382" t="s">
        <v>1</v>
      </c>
      <c r="CF9" s="383"/>
      <c r="CG9" s="286"/>
      <c r="CH9" s="382" t="s">
        <v>123</v>
      </c>
      <c r="CI9" s="383"/>
      <c r="CJ9" s="382" t="s">
        <v>124</v>
      </c>
      <c r="CK9" s="383"/>
      <c r="CL9" s="382" t="s">
        <v>125</v>
      </c>
      <c r="CM9" s="383"/>
      <c r="CN9" s="382" t="s">
        <v>126</v>
      </c>
      <c r="CO9" s="383"/>
      <c r="CP9" s="382" t="s">
        <v>35</v>
      </c>
      <c r="CQ9" s="383"/>
      <c r="CR9" s="382" t="s">
        <v>127</v>
      </c>
      <c r="CS9" s="383"/>
      <c r="CT9" s="382" t="s">
        <v>128</v>
      </c>
      <c r="CU9" s="383"/>
      <c r="CV9" s="382" t="s">
        <v>129</v>
      </c>
      <c r="CW9" s="383"/>
      <c r="CX9" s="382" t="s">
        <v>130</v>
      </c>
      <c r="CY9" s="383"/>
      <c r="CZ9" s="382" t="s">
        <v>131</v>
      </c>
      <c r="DA9" s="383"/>
      <c r="DB9" s="382" t="s">
        <v>132</v>
      </c>
      <c r="DC9" s="383"/>
      <c r="DD9" s="382" t="s">
        <v>133</v>
      </c>
      <c r="DE9" s="383"/>
      <c r="DF9" s="382" t="s">
        <v>1</v>
      </c>
      <c r="DG9" s="383"/>
      <c r="DH9" s="315"/>
      <c r="DI9" s="382" t="s">
        <v>123</v>
      </c>
      <c r="DJ9" s="383"/>
      <c r="DK9" s="382" t="s">
        <v>124</v>
      </c>
      <c r="DL9" s="383"/>
      <c r="DM9" s="382" t="s">
        <v>125</v>
      </c>
      <c r="DN9" s="383"/>
      <c r="DO9" s="382" t="s">
        <v>126</v>
      </c>
      <c r="DP9" s="383"/>
      <c r="DQ9" s="382" t="s">
        <v>35</v>
      </c>
      <c r="DR9" s="383"/>
      <c r="DS9" s="382" t="s">
        <v>127</v>
      </c>
      <c r="DT9" s="383"/>
      <c r="DU9" s="382" t="s">
        <v>128</v>
      </c>
      <c r="DV9" s="383"/>
      <c r="DW9" s="382" t="s">
        <v>129</v>
      </c>
      <c r="DX9" s="383"/>
      <c r="DY9" s="382" t="s">
        <v>130</v>
      </c>
      <c r="DZ9" s="383"/>
      <c r="EA9" s="382" t="s">
        <v>131</v>
      </c>
      <c r="EB9" s="383"/>
      <c r="EC9" s="382" t="s">
        <v>132</v>
      </c>
      <c r="ED9" s="383"/>
      <c r="EE9" s="382" t="s">
        <v>133</v>
      </c>
      <c r="EF9" s="383"/>
      <c r="EG9" s="382" t="s">
        <v>1</v>
      </c>
      <c r="EH9" s="383"/>
      <c r="EI9" s="315"/>
      <c r="EJ9" s="382" t="s">
        <v>123</v>
      </c>
      <c r="EK9" s="383"/>
      <c r="EL9" s="382" t="s">
        <v>124</v>
      </c>
      <c r="EM9" s="383"/>
      <c r="EN9" s="382" t="s">
        <v>125</v>
      </c>
      <c r="EO9" s="383"/>
      <c r="EP9" s="382" t="s">
        <v>126</v>
      </c>
      <c r="EQ9" s="383"/>
      <c r="ER9" s="382" t="s">
        <v>35</v>
      </c>
      <c r="ES9" s="383"/>
      <c r="ET9" s="382" t="s">
        <v>127</v>
      </c>
      <c r="EU9" s="383"/>
      <c r="EV9" s="382" t="s">
        <v>128</v>
      </c>
      <c r="EW9" s="383"/>
      <c r="EX9" s="382" t="s">
        <v>129</v>
      </c>
      <c r="EY9" s="383"/>
      <c r="EZ9" s="382" t="s">
        <v>130</v>
      </c>
      <c r="FA9" s="383"/>
      <c r="FB9" s="382" t="s">
        <v>131</v>
      </c>
      <c r="FC9" s="383"/>
      <c r="FD9" s="382" t="s">
        <v>132</v>
      </c>
      <c r="FE9" s="383"/>
      <c r="FF9" s="382" t="s">
        <v>133</v>
      </c>
      <c r="FG9" s="383"/>
      <c r="FH9" s="382" t="s">
        <v>1</v>
      </c>
      <c r="FI9" s="383"/>
      <c r="FJ9" s="315"/>
      <c r="FK9" s="382" t="s">
        <v>123</v>
      </c>
      <c r="FL9" s="383"/>
      <c r="FM9" s="382" t="s">
        <v>124</v>
      </c>
      <c r="FN9" s="383"/>
      <c r="FO9" s="382" t="s">
        <v>125</v>
      </c>
      <c r="FP9" s="383"/>
      <c r="FQ9" s="382" t="s">
        <v>126</v>
      </c>
      <c r="FR9" s="383"/>
      <c r="FS9" s="382" t="s">
        <v>35</v>
      </c>
      <c r="FT9" s="383"/>
      <c r="FU9" s="382" t="s">
        <v>127</v>
      </c>
      <c r="FV9" s="383"/>
      <c r="FW9" s="382" t="s">
        <v>128</v>
      </c>
      <c r="FX9" s="383"/>
      <c r="FY9" s="382" t="s">
        <v>129</v>
      </c>
      <c r="FZ9" s="383"/>
      <c r="GA9" s="382" t="s">
        <v>130</v>
      </c>
      <c r="GB9" s="383"/>
      <c r="GC9" s="382" t="s">
        <v>131</v>
      </c>
      <c r="GD9" s="383"/>
      <c r="GE9" s="382" t="s">
        <v>132</v>
      </c>
      <c r="GF9" s="383"/>
      <c r="GG9" s="382" t="s">
        <v>133</v>
      </c>
      <c r="GH9" s="383"/>
      <c r="GI9" s="382" t="s">
        <v>1</v>
      </c>
      <c r="GJ9" s="383"/>
      <c r="GK9" s="315"/>
      <c r="GL9" s="382" t="s">
        <v>123</v>
      </c>
      <c r="GM9" s="383"/>
      <c r="GN9" s="382" t="s">
        <v>124</v>
      </c>
      <c r="GO9" s="383"/>
      <c r="GP9" s="382" t="s">
        <v>125</v>
      </c>
      <c r="GQ9" s="383"/>
      <c r="GR9" s="382" t="s">
        <v>126</v>
      </c>
      <c r="GS9" s="383"/>
      <c r="GT9" s="382" t="s">
        <v>35</v>
      </c>
      <c r="GU9" s="383"/>
      <c r="GV9" s="382" t="s">
        <v>127</v>
      </c>
      <c r="GW9" s="383"/>
      <c r="GX9" s="382" t="s">
        <v>128</v>
      </c>
      <c r="GY9" s="383"/>
      <c r="GZ9" s="382" t="s">
        <v>129</v>
      </c>
      <c r="HA9" s="383"/>
      <c r="HB9" s="382" t="s">
        <v>130</v>
      </c>
      <c r="HC9" s="383"/>
      <c r="HD9" s="382" t="s">
        <v>131</v>
      </c>
      <c r="HE9" s="383"/>
      <c r="HF9" s="382" t="s">
        <v>132</v>
      </c>
      <c r="HG9" s="383"/>
      <c r="HH9" s="382" t="s">
        <v>133</v>
      </c>
      <c r="HI9" s="383"/>
      <c r="HJ9" s="382" t="s">
        <v>1</v>
      </c>
      <c r="HK9" s="383"/>
      <c r="HL9" s="386" t="s">
        <v>42</v>
      </c>
      <c r="HM9" s="386"/>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",E$9),'-RÅDATA_KVARTAL-'!$A$5:$DO$385,7,FALSE)&gt;0,VLOOKUP(CONCATENATE($E$6," ",E$9),'-RÅDATA_KVARTAL-'!$A$5:$DO$385,7,FALSE),"")</f>
        <v>6785</v>
      </c>
      <c r="F12" s="37"/>
      <c r="G12" s="37">
        <f>IF(VLOOKUP(CONCATENATE($E$6," ",G$9),'-RÅDATA_KVARTAL-'!$A$5:$DO$385,7,FALSE)&gt;0,VLOOKUP(CONCATENATE($E$6," ",G$9),'-RÅDATA_KVARTAL-'!$A$5:$DO$385,7,FALSE),"")</f>
        <v>6292</v>
      </c>
      <c r="H12" s="37"/>
      <c r="I12" s="37">
        <f>IF(VLOOKUP(CONCATENATE($E$6," ",I$9),'-RÅDATA_KVARTAL-'!$A$5:$DO$385,7,FALSE)&gt;0,VLOOKUP(CONCATENATE($E$6," ",I$9),'-RÅDATA_KVARTAL-'!$A$5:$DO$385,7,FALSE),"")</f>
        <v>6852</v>
      </c>
      <c r="J12" s="37"/>
      <c r="K12" s="37">
        <f>IF(VLOOKUP(CONCATENATE($E$6," ",K$9),'-RÅDATA_KVARTAL-'!$A$5:$DO$385,7,FALSE)&gt;0,VLOOKUP(CONCATENATE($E$6," ",K$9),'-RÅDATA_KVARTAL-'!$A$5:$DO$385,7,FALSE),"")</f>
        <v>6861</v>
      </c>
      <c r="L12" s="37"/>
      <c r="M12" s="37">
        <f>IF(VLOOKUP(CONCATENATE($E$6," ",M$9),'-RÅDATA_KVARTAL-'!$A$5:$DO$385,7,FALSE)&gt;0,VLOOKUP(CONCATENATE($E$6," ",M$9),'-RÅDATA_KVARTAL-'!$A$5:$DO$385,7,FALSE),"")</f>
        <v>7063</v>
      </c>
      <c r="N12" s="37"/>
      <c r="O12" s="37">
        <f>IF(VLOOKUP(CONCATENATE($E$6," ",O$9),'-RÅDATA_KVARTAL-'!$A$5:$DO$385,7,FALSE)&gt;0,VLOOKUP(CONCATENATE($E$6," ",O$9),'-RÅDATA_KVARTAL-'!$A$5:$DO$385,7,FALSE),"")</f>
        <v>6558</v>
      </c>
      <c r="P12" s="37"/>
      <c r="Q12" s="37">
        <f>IF(VLOOKUP(CONCATENATE($E$6," ",Q$9),'-RÅDATA_KVARTAL-'!$A$5:$DO$385,7,FALSE)&gt;0,VLOOKUP(CONCATENATE($E$6," ",Q$9),'-RÅDATA_KVARTAL-'!$A$5:$DO$385,7,FALSE),"")</f>
        <v>6224</v>
      </c>
      <c r="R12" s="37"/>
      <c r="S12" s="37">
        <f>IF(VLOOKUP(CONCATENATE($E$6," ",S$9),'-RÅDATA_KVARTAL-'!$A$5:$DO$385,7,FALSE)&gt;0,VLOOKUP(CONCATENATE($E$6," ",S$9),'-RÅDATA_KVARTAL-'!$A$5:$DO$385,7,FALSE),"")</f>
        <v>6792</v>
      </c>
      <c r="T12" s="37"/>
      <c r="U12" s="37">
        <f>IF(VLOOKUP(CONCATENATE($E$6," ",U$9),'-RÅDATA_KVARTAL-'!$A$5:$DO$385,7,FALSE)&gt;0,VLOOKUP(CONCATENATE($E$6," ",U$9),'-RÅDATA_KVARTAL-'!$A$5:$DO$385,7,FALSE),"")</f>
        <v>6812</v>
      </c>
      <c r="V12" s="37"/>
      <c r="W12" s="37">
        <f>IF(VLOOKUP(CONCATENATE($E$6," ",W$9),'-RÅDATA_KVARTAL-'!$A$5:$DO$385,7,FALSE)&gt;0,VLOOKUP(CONCATENATE($E$6," ",W$9),'-RÅDATA_KVARTAL-'!$A$5:$DO$385,7,FALSE),"")</f>
        <v>7128</v>
      </c>
      <c r="X12" s="37"/>
      <c r="Y12" s="37">
        <f>IF(VLOOKUP(CONCATENATE($E$6," ",Y$9),'-RÅDATA_KVARTAL-'!$A$5:$DO$385,7,FALSE)&gt;0,VLOOKUP(CONCATENATE($E$6," ",Y$9),'-RÅDATA_KVARTAL-'!$A$5:$DO$385,7,FALSE),"")</f>
        <v>6705</v>
      </c>
      <c r="Z12" s="37"/>
      <c r="AA12" s="37">
        <f>IF(VLOOKUP(CONCATENATE($E$6," ",AA$9),'-RÅDATA_KVARTAL-'!$A$5:$DO$385,7,FALSE)&gt;0,VLOOKUP(CONCATENATE($E$6," ",AA$9),'-RÅDATA_KVARTAL-'!$A$5:$DO$385,7,FALSE),"")</f>
        <v>6125</v>
      </c>
      <c r="AB12" s="37"/>
      <c r="AC12" s="37">
        <f>IF(VLOOKUP(CONCATENATE($E$6," ",AC$9),'-RÅDATA_KVARTAL-'!$A$5:$DO$385,7,FALSE)&gt;0,VLOOKUP(CONCATENATE($E$6," ",AC$9),'-RÅDATA_KVARTAL-'!$A$5:$DO$385,7,FALSE),"")</f>
        <v>80197</v>
      </c>
      <c r="AD12" s="37"/>
      <c r="AE12" s="37"/>
      <c r="AF12" s="37">
        <f>IF(VLOOKUP(CONCATENATE($AF$6," ",AF$9),'-RÅDATA_KVARTAL-'!$A$5:$DO$385,7,FALSE)&gt;0,VLOOKUP(CONCATENATE($AF$6," ",AF$9),'-RÅDATA_KVARTAL-'!$A$5:$DO$385,7,FALSE),"")</f>
        <v>5834</v>
      </c>
      <c r="AG12" s="37"/>
      <c r="AH12" s="37">
        <f>IF(VLOOKUP(CONCATENATE($AF$6," ",AH$9),'-RÅDATA_KVARTAL-'!$A$5:$DO$385,7,FALSE)&gt;0,VLOOKUP(CONCATENATE($AF$6," ",AH$9),'-RÅDATA_KVARTAL-'!$A$5:$DO$385,7,FALSE),"")</f>
        <v>5418</v>
      </c>
      <c r="AI12" s="37"/>
      <c r="AJ12" s="37">
        <f>IF(VLOOKUP(CONCATENATE($AF$6," ",AJ$9),'-RÅDATA_KVARTAL-'!$A$5:$DO$385,7,FALSE)&gt;0,VLOOKUP(CONCATENATE($AF$6," ",AJ$9),'-RÅDATA_KVARTAL-'!$A$5:$DO$385,7,FALSE),"")</f>
        <v>6019</v>
      </c>
      <c r="AK12" s="37"/>
      <c r="AL12" s="37">
        <f>IF(VLOOKUP(CONCATENATE($AF$6," ",AL$9),'-RÅDATA_KVARTAL-'!$A$5:$DO$385,7,FALSE)&gt;0,VLOOKUP(CONCATENATE($AF$6," ",AL$9),'-RÅDATA_KVARTAL-'!$A$5:$DO$385,7,FALSE),"")</f>
        <v>5743</v>
      </c>
      <c r="AM12" s="37"/>
      <c r="AN12" s="37">
        <f>IF(VLOOKUP(CONCATENATE($AF$6," ",AN$9),'-RÅDATA_KVARTAL-'!$A$5:$DO$385,7,FALSE)&gt;0,VLOOKUP(CONCATENATE($AF$6," ",AN$9),'-RÅDATA_KVARTAL-'!$A$5:$DO$385,7,FALSE),"")</f>
        <v>6031</v>
      </c>
      <c r="AO12" s="37"/>
      <c r="AP12" s="37">
        <f>IF(VLOOKUP(CONCATENATE($AF$6," ",AP$9),'-RÅDATA_KVARTAL-'!$A$5:$DO$385,7,FALSE)&gt;0,VLOOKUP(CONCATENATE($AF$6," ",AP$9),'-RÅDATA_KVARTAL-'!$A$5:$DO$385,7,FALSE),"")</f>
        <v>5782</v>
      </c>
      <c r="AQ12" s="37"/>
      <c r="AR12" s="37">
        <f>IF(VLOOKUP(CONCATENATE($AF$6," ",AR$9),'-RÅDATA_KVARTAL-'!$A$5:$DO$385,7,FALSE)&gt;0,VLOOKUP(CONCATENATE($AF$6," ",AR$9),'-RÅDATA_KVARTAL-'!$A$5:$DO$385,7,FALSE),"")</f>
        <v>5187</v>
      </c>
      <c r="AS12" s="37"/>
      <c r="AT12" s="37">
        <f>IF(VLOOKUP(CONCATENATE($AF$6," ",AT$9),'-RÅDATA_KVARTAL-'!$A$5:$DO$385,7,FALSE)&gt;0,VLOOKUP(CONCATENATE($AF$6," ",AT$9),'-RÅDATA_KVARTAL-'!$A$5:$DO$385,7,FALSE),"")</f>
        <v>5894</v>
      </c>
      <c r="AU12" s="37"/>
      <c r="AV12" s="37">
        <f>IF(VLOOKUP(CONCATENATE($AF$6," ",AV$9),'-RÅDATA_KVARTAL-'!$A$5:$DO$385,7,FALSE)&gt;0,VLOOKUP(CONCATENATE($AF$6," ",AV$9),'-RÅDATA_KVARTAL-'!$A$5:$DO$385,7,FALSE),"")</f>
        <v>6239</v>
      </c>
      <c r="AW12" s="37"/>
      <c r="AX12" s="37">
        <f>IF(VLOOKUP(CONCATENATE($AF$6," ",AX$9),'-RÅDATA_KVARTAL-'!$A$5:$DO$385,7,FALSE)&gt;0,VLOOKUP(CONCATENATE($AF$6," ",AX$9),'-RÅDATA_KVARTAL-'!$A$5:$DO$385,7,FALSE),"")</f>
        <v>6445</v>
      </c>
      <c r="AY12" s="37"/>
      <c r="AZ12" s="37">
        <f>IF(VLOOKUP(CONCATENATE($AF$6," ",AZ$9),'-RÅDATA_KVARTAL-'!$A$5:$DO$385,7,FALSE)&gt;0,VLOOKUP(CONCATENATE($AF$6," ",AZ$9),'-RÅDATA_KVARTAL-'!$A$5:$DO$385,7,FALSE),"")</f>
        <v>6130</v>
      </c>
      <c r="BA12" s="37"/>
      <c r="BB12" s="37">
        <f>IF(VLOOKUP(CONCATENATE($AF$6," ",BB$9),'-RÅDATA_KVARTAL-'!$A$5:$DO$385,7,FALSE)&gt;0,VLOOKUP(CONCATENATE($AF$6," ",BB$9),'-RÅDATA_KVARTAL-'!$A$5:$DO$385,7,FALSE),"")</f>
        <v>6014</v>
      </c>
      <c r="BC12" s="37"/>
      <c r="BD12" s="37">
        <f>IF(VLOOKUP(CONCATENATE($AF$6," ",BD$9),'-RÅDATA_KVARTAL-'!$A$5:$DO$385,7,FALSE)&gt;0,VLOOKUP(CONCATENATE($AF$6," ",BD$9),'-RÅDATA_KVARTAL-'!$A$5:$DO$385,7,FALSE),"")</f>
        <v>70736</v>
      </c>
      <c r="BE12" s="37"/>
      <c r="BF12" s="37"/>
      <c r="BG12" s="37">
        <f>IF(VLOOKUP(CONCATENATE($BG$6," ",BG$9),'-RÅDATA_KVARTAL-'!$A$5:$DO$385,7,FALSE)&gt;0,VLOOKUP(CONCATENATE($BG$6," ",BG$9),'-RÅDATA_KVARTAL-'!$A$5:$DO$385,7,FALSE),"")</f>
        <v>5921</v>
      </c>
      <c r="BH12" s="37"/>
      <c r="BI12" s="37">
        <f>IF(VLOOKUP(CONCATENATE($BG$6," ",BI$9),'-RÅDATA_KVARTAL-'!$A$5:$DO$385,7,FALSE)&gt;0,VLOOKUP(CONCATENATE($BG$6," ",BI$9),'-RÅDATA_KVARTAL-'!$A$5:$DO$385,7,FALSE),"")</f>
        <v>5761</v>
      </c>
      <c r="BJ12" s="37"/>
      <c r="BK12" s="37">
        <f>IF(VLOOKUP(CONCATENATE($BG$6," ",BK$9),'-RÅDATA_KVARTAL-'!$A$5:$DO$385,7,FALSE)&gt;0,VLOOKUP(CONCATENATE($BG$6," ",BK$9),'-RÅDATA_KVARTAL-'!$A$5:$DO$385,7,FALSE),"")</f>
        <v>6550</v>
      </c>
      <c r="BL12" s="37"/>
      <c r="BM12" s="37">
        <f>IF(VLOOKUP(CONCATENATE($BG$6," ",BM$9),'-RÅDATA_KVARTAL-'!$A$5:$DO$385,7,FALSE)&gt;0,VLOOKUP(CONCATENATE($BG$6," ",BM$9),'-RÅDATA_KVARTAL-'!$A$5:$DO$385,7,FALSE),"")</f>
        <v>6320</v>
      </c>
      <c r="BN12" s="37"/>
      <c r="BO12" s="37">
        <f>IF(VLOOKUP(CONCATENATE($BG$6," ",BO$9),'-RÅDATA_KVARTAL-'!$A$5:$DO$385,7,FALSE)&gt;0,VLOOKUP(CONCATENATE($BG$6," ",BO$9),'-RÅDATA_KVARTAL-'!$A$5:$DO$385,7,FALSE),"")</f>
        <v>6510</v>
      </c>
      <c r="BP12" s="37"/>
      <c r="BQ12" s="37">
        <f>IF(VLOOKUP(CONCATENATE($BG$6," ",BQ$9),'-RÅDATA_KVARTAL-'!$A$5:$DO$385,7,FALSE)&gt;0,VLOOKUP(CONCATENATE($BG$6," ",BQ$9),'-RÅDATA_KVARTAL-'!$A$5:$DO$385,7,FALSE),"")</f>
        <v>6365</v>
      </c>
      <c r="BR12" s="37"/>
      <c r="BS12" s="37">
        <f>IF(VLOOKUP(CONCATENATE($BG$6," ",BS$9),'-RÅDATA_KVARTAL-'!$A$5:$DO$385,7,FALSE)&gt;0,VLOOKUP(CONCATENATE($BG$6," ",BS$9),'-RÅDATA_KVARTAL-'!$A$5:$DO$385,7,FALSE),"")</f>
        <v>5683</v>
      </c>
      <c r="BT12" s="37"/>
      <c r="BU12" s="37">
        <f>IF(VLOOKUP(CONCATENATE($BG$6," ",BU$9),'-RÅDATA_KVARTAL-'!$A$5:$DO$385,7,FALSE)&gt;0,VLOOKUP(CONCATENATE($BG$6," ",BU$9),'-RÅDATA_KVARTAL-'!$A$5:$DO$385,7,FALSE),"")</f>
        <v>6352</v>
      </c>
      <c r="BV12" s="37"/>
      <c r="BW12" s="37">
        <f>IF(VLOOKUP(CONCATENATE($BG$6," ",BW$9),'-RÅDATA_KVARTAL-'!$A$5:$DO$385,7,FALSE)&gt;0,VLOOKUP(CONCATENATE($BG$6," ",BW$9),'-RÅDATA_KVARTAL-'!$A$5:$DO$385,7,FALSE),"")</f>
        <v>6481</v>
      </c>
      <c r="BX12" s="37"/>
      <c r="BY12" s="37">
        <f>IF(VLOOKUP(CONCATENATE($BG$6," ",BY$9),'-RÅDATA_KVARTAL-'!$A$5:$DO$385,7,FALSE)&gt;0,VLOOKUP(CONCATENATE($BG$6," ",BY$9),'-RÅDATA_KVARTAL-'!$A$5:$DO$385,7,FALSE),"")</f>
        <v>6620</v>
      </c>
      <c r="BZ12" s="37"/>
      <c r="CA12" s="37">
        <f>IF(VLOOKUP(CONCATENATE($BG$6," ",CA$9),'-RÅDATA_KVARTAL-'!$A$5:$DO$385,7,FALSE)&gt;0,VLOOKUP(CONCATENATE($BG$6," ",CA$9),'-RÅDATA_KVARTAL-'!$A$5:$DO$385,7,FALSE),"")</f>
        <v>6463</v>
      </c>
      <c r="CB12" s="37"/>
      <c r="CC12" s="37">
        <f>IF(VLOOKUP(CONCATENATE($BG$6," ",CC$9),'-RÅDATA_KVARTAL-'!$A$5:$DO$385,7,FALSE)&gt;0,VLOOKUP(CONCATENATE($BG$6," ",CC$9),'-RÅDATA_KVARTAL-'!$A$5:$DO$385,7,FALSE),"")</f>
        <v>6296</v>
      </c>
      <c r="CD12" s="37"/>
      <c r="CE12" s="37">
        <f>IF(VLOOKUP(CONCATENATE($BG$6," ",CE$9),'-RÅDATA_KVARTAL-'!$A$5:$DO$385,7,FALSE)&gt;0,VLOOKUP(CONCATENATE($BG$6," ",CE$9),'-RÅDATA_KVARTAL-'!$A$5:$DO$385,7,FALSE),"")</f>
        <v>75322</v>
      </c>
      <c r="CF12" s="91"/>
      <c r="CG12" s="37"/>
      <c r="CH12" s="37">
        <f>IF(VLOOKUP(CONCATENATE($CH$6," ",CH$9),'-RÅDATA_KVARTAL-'!$A$5:$DO$385,7,FALSE)&gt;0,VLOOKUP(CONCATENATE($CH$6," ",CH$9),'-RÅDATA_KVARTAL-'!$A$5:$DO$385,7,FALSE),"")</f>
        <v>6306</v>
      </c>
      <c r="CI12" s="37"/>
      <c r="CJ12" s="37">
        <f>IF(VLOOKUP(CONCATENATE($CH$6," ",CJ$9),'-RÅDATA_KVARTAL-'!$A$5:$DO$385,7,FALSE)&gt;0,VLOOKUP(CONCATENATE($CH$6," ",CJ$9),'-RÅDATA_KVARTAL-'!$A$5:$DO$385,7,FALSE),"")</f>
        <v>6331</v>
      </c>
      <c r="CK12" s="37"/>
      <c r="CL12" s="37">
        <f>IF(VLOOKUP(CONCATENATE($CH$6," ",CL$9),'-RÅDATA_KVARTAL-'!$A$5:$DO$385,7,FALSE)&gt;0,VLOOKUP(CONCATENATE($CH$6," ",CL$9),'-RÅDATA_KVARTAL-'!$A$5:$DO$385,7,FALSE),"")</f>
        <v>6521</v>
      </c>
      <c r="CM12" s="37"/>
      <c r="CN12" s="37">
        <f>IF(VLOOKUP(CONCATENATE($CH$6," ",CN$9),'-RÅDATA_KVARTAL-'!$A$5:$DO$385,7,FALSE)&gt;0,VLOOKUP(CONCATENATE($CH$6," ",CN$9),'-RÅDATA_KVARTAL-'!$A$5:$DO$385,7,FALSE),"")</f>
        <v>6285</v>
      </c>
      <c r="CO12" s="37"/>
      <c r="CP12" s="37">
        <f>IF(VLOOKUP(CONCATENATE($CH$6," ",CP$9),'-RÅDATA_KVARTAL-'!$A$5:$DO$385,7,FALSE)&gt;0,VLOOKUP(CONCATENATE($CH$6," ",CP$9),'-RÅDATA_KVARTAL-'!$A$5:$DO$385,7,FALSE),"")</f>
        <v>6664</v>
      </c>
      <c r="CQ12" s="37"/>
      <c r="CR12" s="37">
        <f>IF(VLOOKUP(CONCATENATE($CH$6," ",CR$9),'-RÅDATA_KVARTAL-'!$A$5:$DO$385,7,FALSE)&gt;0,VLOOKUP(CONCATENATE($CH$6," ",CR$9),'-RÅDATA_KVARTAL-'!$A$5:$DO$385,7,FALSE),"")</f>
        <v>6322</v>
      </c>
      <c r="CS12" s="37"/>
      <c r="CT12" s="37">
        <f>IF(VLOOKUP(CONCATENATE($CH$6," ",CT$9),'-RÅDATA_KVARTAL-'!$A$5:$DO$385,7,FALSE)&gt;0,VLOOKUP(CONCATENATE($CH$6," ",CT$9),'-RÅDATA_KVARTAL-'!$A$5:$DO$385,7,FALSE),"")</f>
        <v>5460</v>
      </c>
      <c r="CU12" s="37"/>
      <c r="CV12" s="37">
        <f>IF(VLOOKUP(CONCATENATE($CH$6," ",CV$9),'-RÅDATA_KVARTAL-'!$A$5:$DO$385,7,FALSE)&gt;0,VLOOKUP(CONCATENATE($CH$6," ",CV$9),'-RÅDATA_KVARTAL-'!$A$5:$DO$385,7,FALSE),"")</f>
        <v>6216</v>
      </c>
      <c r="CW12" s="37"/>
      <c r="CX12" s="37">
        <f>IF(VLOOKUP(CONCATENATE($CH$6," ",CX$9),'-RÅDATA_KVARTAL-'!$A$5:$DO$385,7,FALSE)&gt;0,VLOOKUP(CONCATENATE($CH$6," ",CX$9),'-RÅDATA_KVARTAL-'!$A$5:$DO$385,7,FALSE),"")</f>
        <v>6533</v>
      </c>
      <c r="CY12" s="37"/>
      <c r="CZ12" s="37">
        <f>IF(VLOOKUP(CONCATENATE($CH$6," ",CZ$9),'-RÅDATA_KVARTAL-'!$A$5:$DO$385,7,FALSE)&gt;0,VLOOKUP(CONCATENATE($CH$6," ",CZ$9),'-RÅDATA_KVARTAL-'!$A$5:$DO$385,7,FALSE),"")</f>
        <v>6620</v>
      </c>
      <c r="DA12" s="37"/>
      <c r="DB12" s="37">
        <f>IF(VLOOKUP(CONCATENATE($CH$6," ",DB$9),'-RÅDATA_KVARTAL-'!$A$5:$DO$385,7,FALSE)&gt;0,VLOOKUP(CONCATENATE($CH$6," ",DB$9),'-RÅDATA_KVARTAL-'!$A$5:$DO$385,7,FALSE),"")</f>
        <v>6468</v>
      </c>
      <c r="DC12" s="37"/>
      <c r="DD12" s="37">
        <f>IF(VLOOKUP(CONCATENATE($CH$6," ",DD$9),'-RÅDATA_KVARTAL-'!$A$5:$DO$385,7,FALSE)&gt;0,VLOOKUP(CONCATENATE($CH$6," ",DD$9),'-RÅDATA_KVARTAL-'!$A$5:$DO$385,7,FALSE),"")</f>
        <v>6660</v>
      </c>
      <c r="DE12" s="37"/>
      <c r="DF12" s="37">
        <f>IF(VLOOKUP(CONCATENATE($CH$6," ",DF$9),'-RÅDATA_KVARTAL-'!$A$5:$DO$385,7,FALSE)&gt;0,VLOOKUP(CONCATENATE($CH$6," ",DF$9),'-RÅDATA_KVARTAL-'!$A$5:$DO$385,7,FALSE),"")</f>
        <v>76386</v>
      </c>
      <c r="DG12" s="91"/>
      <c r="DH12" s="37"/>
      <c r="DI12" s="37">
        <f>IF(VLOOKUP(CONCATENATE($DI$6," ",DI$9),'-RÅDATA_KVARTAL-'!$A$5:$DO$385,7,FALSE)&gt;0,VLOOKUP(CONCATENATE($DI$6," ",DI$9),'-RÅDATA_KVARTAL-'!$A$5:$DO$385,7,FALSE),"")</f>
        <v>6741</v>
      </c>
      <c r="DJ12" s="37"/>
      <c r="DK12" s="37">
        <f>IF(VLOOKUP(CONCATENATE($DI$6," ",DK$9),'-RÅDATA_KVARTAL-'!$A$5:$DO$385,7,FALSE)&gt;0,VLOOKUP(CONCATENATE($DI$6," ",DK$9),'-RÅDATA_KVARTAL-'!$A$5:$DO$385,7,FALSE),"")</f>
        <v>6353</v>
      </c>
      <c r="DL12" s="37"/>
      <c r="DM12" s="37">
        <f>IF(VLOOKUP(CONCATENATE($DI$6," ",DM$9),'-RÅDATA_KVARTAL-'!$A$5:$DO$385,7,FALSE)&gt;0,VLOOKUP(CONCATENATE($DI$6," ",DM$9),'-RÅDATA_KVARTAL-'!$A$5:$DO$385,7,FALSE),"")</f>
        <v>7105</v>
      </c>
      <c r="DN12" s="37"/>
      <c r="DO12" s="37">
        <f>IF(VLOOKUP(CONCATENATE($DI$6," ",DO$9),'-RÅDATA_KVARTAL-'!$A$5:$DO$385,7,FALSE)&gt;0,VLOOKUP(CONCATENATE($DI$6," ",DO$9),'-RÅDATA_KVARTAL-'!$A$5:$DO$385,7,FALSE),"")</f>
        <v>6662</v>
      </c>
      <c r="DP12" s="37"/>
      <c r="DQ12" s="37">
        <f>IF(VLOOKUP(CONCATENATE($DI$6," ",DQ$9),'-RÅDATA_KVARTAL-'!$A$5:$DO$385,7,FALSE)&gt;0,VLOOKUP(CONCATENATE($DI$6," ",DQ$9),'-RÅDATA_KVARTAL-'!$A$5:$DO$385,7,FALSE),"")</f>
        <v>7121</v>
      </c>
      <c r="DR12" s="37"/>
      <c r="DS12" s="37">
        <f>IF(VLOOKUP(CONCATENATE($DI$6," ",DS$9),'-RÅDATA_KVARTAL-'!$A$5:$DO$385,7,FALSE)&gt;0,VLOOKUP(CONCATENATE($DI$6," ",DS$9),'-RÅDATA_KVARTAL-'!$A$5:$DO$385,7,FALSE),"")</f>
        <v>6851</v>
      </c>
      <c r="DT12" s="37"/>
      <c r="DU12" s="37" t="str">
        <f>IF(VLOOKUP(CONCATENATE($DI$6," ",DU$9),'-RÅDATA_KVARTAL-'!$A$5:$DO$385,7,FALSE)&gt;0,VLOOKUP(CONCATENATE($DI$6," ",DU$9),'-RÅDATA_KVARTAL-'!$A$5:$DO$385,7,FALSE),"")</f>
        <v/>
      </c>
      <c r="DV12" s="37"/>
      <c r="DW12" s="37" t="str">
        <f>IF(VLOOKUP(CONCATENATE($DI$6," ",DW$9),'-RÅDATA_KVARTAL-'!$A$5:$DO$385,7,FALSE)&gt;0,VLOOKUP(CONCATENATE($DI$6," ",DW$9),'-RÅDATA_KVARTAL-'!$A$5:$DO$385,7,FALSE),"")</f>
        <v/>
      </c>
      <c r="DX12" s="37"/>
      <c r="DY12" s="37" t="str">
        <f>IF(VLOOKUP(CONCATENATE($DI$6," ",DY$9),'-RÅDATA_KVARTAL-'!$A$5:$DO$385,7,FALSE)&gt;0,VLOOKUP(CONCATENATE($DI$6," ",DY$9),'-RÅDATA_KVARTAL-'!$A$5:$DO$385,7,FALSE),"")</f>
        <v/>
      </c>
      <c r="DZ12" s="37"/>
      <c r="EA12" s="37" t="str">
        <f>IF(VLOOKUP(CONCATENATE($DI$6," ",EA$9),'-RÅDATA_KVARTAL-'!$A$5:$DO$385,7,FALSE)&gt;0,VLOOKUP(CONCATENATE($DI$6," ",EA$9),'-RÅDATA_KVARTAL-'!$A$5:$DO$385,7,FALSE),"")</f>
        <v/>
      </c>
      <c r="EB12" s="37"/>
      <c r="EC12" s="37" t="str">
        <f>IF(VLOOKUP(CONCATENATE($DI$6," ",EC$9),'-RÅDATA_KVARTAL-'!$A$5:$DO$385,7,FALSE)&gt;0,VLOOKUP(CONCATENATE($DI$6," ",EC$9),'-RÅDATA_KVARTAL-'!$A$5:$DO$385,7,FALSE),"")</f>
        <v/>
      </c>
      <c r="ED12" s="37"/>
      <c r="EE12" s="37" t="str">
        <f>IF(VLOOKUP(CONCATENATE($DI$6," ",EE$9),'-RÅDATA_KVARTAL-'!$A$5:$DO$385,7,FALSE)&gt;0,VLOOKUP(CONCATENATE($DI$6," ",EE$9),'-RÅDATA_KVARTAL-'!$A$5:$DO$385,7,FALSE),"")</f>
        <v/>
      </c>
      <c r="EF12" s="37"/>
      <c r="EG12" s="37">
        <f>IF(VLOOKUP(CONCATENATE($DI$6," ",EG$9),'-RÅDATA_KVARTAL-'!$A$5:$DO$385,7,FALSE)&gt;0,VLOOKUP(CONCATENATE($DI$6," ",EG$9),'-RÅDATA_KVARTAL-'!$A$5:$DO$385,7,FALSE),"")</f>
        <v>40833</v>
      </c>
      <c r="EH12" s="91"/>
      <c r="EI12" s="37"/>
      <c r="EJ12" s="37" t="str">
        <f>IF(VLOOKUP(CONCATENATE($EJ$6," ",EJ$9),'-RÅDATA_KVARTAL-'!$A$5:$DO$385,7,FALSE)&gt;0,VLOOKUP(CONCATENATE($EJ$6," ",EJ$9),'-RÅDATA_KVARTAL-'!$A$5:$DO$385,7,FALSE),"")</f>
        <v/>
      </c>
      <c r="EK12" s="37"/>
      <c r="EL12" s="37" t="str">
        <f>IF(VLOOKUP(CONCATENATE($EJ$6," ",EL$9),'-RÅDATA_KVARTAL-'!$A$5:$DO$385,7,FALSE)&gt;0,VLOOKUP(CONCATENATE($EJ$6," ",EL$9),'-RÅDATA_KVARTAL-'!$A$5:$DO$385,7,FALSE),"")</f>
        <v/>
      </c>
      <c r="EM12" s="37"/>
      <c r="EN12" s="37" t="str">
        <f>IF(VLOOKUP(CONCATENATE($EJ$6," ",EN$9),'-RÅDATA_KVARTAL-'!$A$5:$DO$385,7,FALSE)&gt;0,VLOOKUP(CONCATENATE($EJ$6," ",EN$9),'-RÅDATA_KVARTAL-'!$A$5:$DO$385,7,FALSE),"")</f>
        <v/>
      </c>
      <c r="EO12" s="37"/>
      <c r="EP12" s="37" t="str">
        <f>IF(VLOOKUP(CONCATENATE($EJ$6," ",EP$9),'-RÅDATA_KVARTAL-'!$A$5:$DO$385,7,FALSE)&gt;0,VLOOKUP(CONCATENATE($EJ$6," ",EP$9),'-RÅDATA_KVARTAL-'!$A$5:$DO$385,7,FALSE),"")</f>
        <v/>
      </c>
      <c r="EQ12" s="37"/>
      <c r="ER12" s="37" t="str">
        <f>IF(VLOOKUP(CONCATENATE($EJ$6," ",ER$9),'-RÅDATA_KVARTAL-'!$A$5:$DO$385,7,FALSE)&gt;0,VLOOKUP(CONCATENATE($EJ$6," ",ER$9),'-RÅDATA_KVARTAL-'!$A$5:$DO$385,7,FALSE),"")</f>
        <v/>
      </c>
      <c r="ES12" s="37"/>
      <c r="ET12" s="37" t="str">
        <f>IF(VLOOKUP(CONCATENATE($EJ$6," ",ET$9),'-RÅDATA_KVARTAL-'!$A$5:$DO$385,7,FALSE)&gt;0,VLOOKUP(CONCATENATE($EJ$6," ",ET$9),'-RÅDATA_KVARTAL-'!$A$5:$DO$385,7,FALSE),"")</f>
        <v/>
      </c>
      <c r="EU12" s="37"/>
      <c r="EV12" s="37" t="str">
        <f>IF(VLOOKUP(CONCATENATE($EJ$6," ",EV$9),'-RÅDATA_KVARTAL-'!$A$5:$DO$385,7,FALSE)&gt;0,VLOOKUP(CONCATENATE($EJ$6," ",EV$9),'-RÅDATA_KVARTAL-'!$A$5:$DO$385,7,FALSE),"")</f>
        <v/>
      </c>
      <c r="EW12" s="37"/>
      <c r="EX12" s="37" t="str">
        <f>IF(VLOOKUP(CONCATENATE($EJ$6," ",EX$9),'-RÅDATA_KVARTAL-'!$A$5:$DO$385,7,FALSE)&gt;0,VLOOKUP(CONCATENATE($EJ$6," ",EX$9),'-RÅDATA_KVARTAL-'!$A$5:$DO$385,7,FALSE),"")</f>
        <v/>
      </c>
      <c r="EY12" s="37"/>
      <c r="EZ12" s="37" t="str">
        <f>IF(VLOOKUP(CONCATENATE($EJ$6," ",EZ$9),'-RÅDATA_KVARTAL-'!$A$5:$DO$385,7,FALSE)&gt;0,VLOOKUP(CONCATENATE($EJ$6," ",EZ$9),'-RÅDATA_KVARTAL-'!$A$5:$DO$385,7,FALSE),"")</f>
        <v/>
      </c>
      <c r="FA12" s="37"/>
      <c r="FB12" s="37" t="str">
        <f>IF(VLOOKUP(CONCATENATE($EJ$6," ",FB$9),'-RÅDATA_KVARTAL-'!$A$5:$DO$385,7,FALSE)&gt;0,VLOOKUP(CONCATENATE($EJ$6," ",FB$9),'-RÅDATA_KVARTAL-'!$A$5:$DO$385,7,FALSE),"")</f>
        <v/>
      </c>
      <c r="FC12" s="37"/>
      <c r="FD12" s="37" t="str">
        <f>IF(VLOOKUP(CONCATENATE($EJ$6," ",FD$9),'-RÅDATA_KVARTAL-'!$A$5:$DO$385,7,FALSE)&gt;0,VLOOKUP(CONCATENATE($EJ$6," ",FD$9),'-RÅDATA_KVARTAL-'!$A$5:$DO$385,7,FALSE),"")</f>
        <v/>
      </c>
      <c r="FE12" s="37"/>
      <c r="FF12" s="37" t="str">
        <f>IF(VLOOKUP(CONCATENATE($EJ$6," ",FF$9),'-RÅDATA_KVARTAL-'!$A$5:$DO$385,7,FALSE)&gt;0,VLOOKUP(CONCATENATE($EJ$6," ",FF$9),'-RÅDATA_KVARTAL-'!$A$5:$DO$385,7,FALSE),"")</f>
        <v/>
      </c>
      <c r="FG12" s="37"/>
      <c r="FH12" s="37" t="str">
        <f>IF(VLOOKUP(CONCATENATE($EJ$6," ",FH$9),'-RÅDATA_KVARTAL-'!$A$5:$DO$385,7,FALSE)&gt;0,VLOOKUP(CONCATENATE($EJ$6," ",FH$9),'-RÅDATA_KVARTAL-'!$A$5:$DO$385,7,FALSE),"")</f>
        <v/>
      </c>
      <c r="FI12" s="91"/>
      <c r="FJ12" s="37"/>
      <c r="FK12" s="37" t="str">
        <f>IF(VLOOKUP(CONCATENATE($FK$6," ",FK$9),'-RÅDATA_KVARTAL-'!$A$5:$DO$385,7,FALSE)&gt;0,VLOOKUP(CONCATENATE($FK$6," ",FK$9),'-RÅDATA_KVARTAL-'!$A$5:$DO$385,7,FALSE),"")</f>
        <v/>
      </c>
      <c r="FL12" s="37"/>
      <c r="FM12" s="37" t="str">
        <f>IF(VLOOKUP(CONCATENATE($FK$6," ",FM$9),'-RÅDATA_KVARTAL-'!$A$5:$DO$385,7,FALSE)&gt;0,VLOOKUP(CONCATENATE($FK$6," ",FM$9),'-RÅDATA_KVARTAL-'!$A$5:$DO$385,7,FALSE),"")</f>
        <v/>
      </c>
      <c r="FN12" s="37"/>
      <c r="FO12" s="37" t="str">
        <f>IF(VLOOKUP(CONCATENATE($FK$6," ",FO$9),'-RÅDATA_KVARTAL-'!$A$5:$DO$385,7,FALSE)&gt;0,VLOOKUP(CONCATENATE($FK$6," ",FO$9),'-RÅDATA_KVARTAL-'!$A$5:$DO$385,7,FALSE),"")</f>
        <v/>
      </c>
      <c r="FP12" s="37"/>
      <c r="FQ12" s="37" t="str">
        <f>IF(VLOOKUP(CONCATENATE($FK$6," ",FQ$9),'-RÅDATA_KVARTAL-'!$A$5:$DO$385,7,FALSE)&gt;0,VLOOKUP(CONCATENATE($FK$6," ",FQ$9),'-RÅDATA_KVARTAL-'!$A$5:$DO$385,7,FALSE),"")</f>
        <v/>
      </c>
      <c r="FR12" s="37"/>
      <c r="FS12" s="37" t="str">
        <f>IF(VLOOKUP(CONCATENATE($FK$6," ",FS$9),'-RÅDATA_KVARTAL-'!$A$5:$DO$385,7,FALSE)&gt;0,VLOOKUP(CONCATENATE($FK$6," ",FS$9),'-RÅDATA_KVARTAL-'!$A$5:$DO$385,7,FALSE),"")</f>
        <v/>
      </c>
      <c r="FT12" s="37"/>
      <c r="FU12" s="37" t="str">
        <f>IF(VLOOKUP(CONCATENATE($FK$6," ",FU$9),'-RÅDATA_KVARTAL-'!$A$5:$DO$385,7,FALSE)&gt;0,VLOOKUP(CONCATENATE($FK$6," ",FU$9),'-RÅDATA_KVARTAL-'!$A$5:$DO$385,7,FALSE),"")</f>
        <v/>
      </c>
      <c r="FV12" s="37"/>
      <c r="FW12" s="37" t="str">
        <f>IF(VLOOKUP(CONCATENATE($FK$6," ",FW$9),'-RÅDATA_KVARTAL-'!$A$5:$DO$385,7,FALSE)&gt;0,VLOOKUP(CONCATENATE($FK$6," ",FW$9),'-RÅDATA_KVARTAL-'!$A$5:$DO$385,7,FALSE),"")</f>
        <v/>
      </c>
      <c r="FX12" s="37"/>
      <c r="FY12" s="37" t="str">
        <f>IF(VLOOKUP(CONCATENATE($FK$6," ",FY$9),'-RÅDATA_KVARTAL-'!$A$5:$DO$385,7,FALSE)&gt;0,VLOOKUP(CONCATENATE($FK$6," ",FY$9),'-RÅDATA_KVARTAL-'!$A$5:$DO$385,7,FALSE),"")</f>
        <v/>
      </c>
      <c r="FZ12" s="37"/>
      <c r="GA12" s="37" t="str">
        <f>IF(VLOOKUP(CONCATENATE($FK$6," ",GA$9),'-RÅDATA_KVARTAL-'!$A$5:$DO$385,7,FALSE)&gt;0,VLOOKUP(CONCATENATE($FK$6," ",GA$9),'-RÅDATA_KVARTAL-'!$A$5:$DO$385,7,FALSE),"")</f>
        <v/>
      </c>
      <c r="GB12" s="37"/>
      <c r="GC12" s="37" t="str">
        <f>IF(VLOOKUP(CONCATENATE($FK$6," ",GC$9),'-RÅDATA_KVARTAL-'!$A$5:$DO$385,7,FALSE)&gt;0,VLOOKUP(CONCATENATE($FK$6," ",GC$9),'-RÅDATA_KVARTAL-'!$A$5:$DO$385,7,FALSE),"")</f>
        <v/>
      </c>
      <c r="GD12" s="37"/>
      <c r="GE12" s="37" t="str">
        <f>IF(VLOOKUP(CONCATENATE($FK$6," ",GE$9),'-RÅDATA_KVARTAL-'!$A$5:$DO$385,7,FALSE)&gt;0,VLOOKUP(CONCATENATE($FK$6," ",GE$9),'-RÅDATA_KVARTAL-'!$A$5:$DO$385,7,FALSE),"")</f>
        <v/>
      </c>
      <c r="GF12" s="37"/>
      <c r="GG12" s="37" t="str">
        <f>IF(VLOOKUP(CONCATENATE($FK$6," ",GG$9),'-RÅDATA_KVARTAL-'!$A$5:$DO$385,7,FALSE)&gt;0,VLOOKUP(CONCATENATE($FK$6," ",GG$9),'-RÅDATA_KVARTAL-'!$A$5:$DO$385,7,FALSE),"")</f>
        <v/>
      </c>
      <c r="GH12" s="37"/>
      <c r="GI12" s="37" t="str">
        <f>IF(VLOOKUP(CONCATENATE($FK$6," ",GI$9),'-RÅDATA_KVARTAL-'!$A$5:$DO$385,7,FALSE)&gt;0,VLOOKUP(CONCATENATE($FK$6," ",GI$9),'-RÅDATA_KVARTAL-'!$A$5:$DO$385,7,FALSE),"")</f>
        <v/>
      </c>
      <c r="GJ12" s="91"/>
      <c r="GK12" s="37"/>
      <c r="GL12" s="37" t="str">
        <f>IF(VLOOKUP(CONCATENATE($GL$6," ",GL$9),'-RÅDATA_KVARTAL-'!$A$5:$DO$385,7,FALSE)&gt;0,VLOOKUP(CONCATENATE($GL$6," ",GL$9),'-RÅDATA_KVARTAL-'!$A$5:$DO$385,7,FALSE),"")</f>
        <v/>
      </c>
      <c r="GM12" s="37"/>
      <c r="GN12" s="37" t="str">
        <f>IF(VLOOKUP(CONCATENATE($GL$6," ",GN$9),'-RÅDATA_KVARTAL-'!$A$5:$DO$385,7,FALSE)&gt;0,VLOOKUP(CONCATENATE($GL$6," ",GN$9),'-RÅDATA_KVARTAL-'!$A$5:$DO$385,7,FALSE),"")</f>
        <v/>
      </c>
      <c r="GO12" s="37"/>
      <c r="GP12" s="37" t="str">
        <f>IF(VLOOKUP(CONCATENATE($GL$6," ",GP$9),'-RÅDATA_KVARTAL-'!$A$5:$DO$385,7,FALSE)&gt;0,VLOOKUP(CONCATENATE($GL$6," ",GP$9),'-RÅDATA_KVARTAL-'!$A$5:$DO$385,7,FALSE),"")</f>
        <v/>
      </c>
      <c r="GQ12" s="37"/>
      <c r="GR12" s="37" t="str">
        <f>IF(VLOOKUP(CONCATENATE($GL$6," ",GR$9),'-RÅDATA_KVARTAL-'!$A$5:$DO$385,7,FALSE)&gt;0,VLOOKUP(CONCATENATE($GL$6," ",GR$9),'-RÅDATA_KVARTAL-'!$A$5:$DO$385,7,FALSE),"")</f>
        <v/>
      </c>
      <c r="GS12" s="37"/>
      <c r="GT12" s="37" t="str">
        <f>IF(VLOOKUP(CONCATENATE($GL$6," ",GT$9),'-RÅDATA_KVARTAL-'!$A$5:$DO$385,7,FALSE)&gt;0,VLOOKUP(CONCATENATE($GL$6," ",GT$9),'-RÅDATA_KVARTAL-'!$A$5:$DO$385,7,FALSE),"")</f>
        <v/>
      </c>
      <c r="GU12" s="37"/>
      <c r="GV12" s="37" t="str">
        <f>IF(VLOOKUP(CONCATENATE($GL$6," ",GV$9),'-RÅDATA_KVARTAL-'!$A$5:$DO$385,7,FALSE)&gt;0,VLOOKUP(CONCATENATE($GL$6," ",GV$9),'-RÅDATA_KVARTAL-'!$A$5:$DO$385,7,FALSE),"")</f>
        <v/>
      </c>
      <c r="GW12" s="37"/>
      <c r="GX12" s="37" t="str">
        <f>IF(VLOOKUP(CONCATENATE($GL$6," ",GX$9),'-RÅDATA_KVARTAL-'!$A$5:$DO$385,7,FALSE)&gt;0,VLOOKUP(CONCATENATE($GL$6," ",GX$9),'-RÅDATA_KVARTAL-'!$A$5:$DO$385,7,FALSE),"")</f>
        <v/>
      </c>
      <c r="GY12" s="37"/>
      <c r="GZ12" s="37" t="str">
        <f>IF(VLOOKUP(CONCATENATE($GL$6," ",GZ$9),'-RÅDATA_KVARTAL-'!$A$5:$DO$385,7,FALSE)&gt;0,VLOOKUP(CONCATENATE($GL$6," ",GZ$9),'-RÅDATA_KVARTAL-'!$A$5:$DO$385,7,FALSE),"")</f>
        <v/>
      </c>
      <c r="HA12" s="37"/>
      <c r="HB12" s="37" t="str">
        <f>IF(VLOOKUP(CONCATENATE($GL$6," ",HB$9),'-RÅDATA_KVARTAL-'!$A$5:$DO$385,7,FALSE)&gt;0,VLOOKUP(CONCATENATE($GL$6," ",HB$9),'-RÅDATA_KVARTAL-'!$A$5:$DO$385,7,FALSE),"")</f>
        <v/>
      </c>
      <c r="HC12" s="37"/>
      <c r="HD12" s="37" t="str">
        <f>IF(VLOOKUP(CONCATENATE($GL$6," ",HD$9),'-RÅDATA_KVARTAL-'!$A$5:$DO$385,7,FALSE)&gt;0,VLOOKUP(CONCATENATE($GL$6," ",HD$9),'-RÅDATA_KVARTAL-'!$A$5:$DO$385,7,FALSE),"")</f>
        <v/>
      </c>
      <c r="HE12" s="37"/>
      <c r="HF12" s="37" t="str">
        <f>IF(VLOOKUP(CONCATENATE($GL$6," ",HF$9),'-RÅDATA_KVARTAL-'!$A$5:$DO$385,7,FALSE)&gt;0,VLOOKUP(CONCATENATE($GL$6," ",HF$9),'-RÅDATA_KVARTAL-'!$A$5:$DO$385,7,FALSE),"")</f>
        <v/>
      </c>
      <c r="HG12" s="37"/>
      <c r="HH12" s="37" t="str">
        <f>IF(VLOOKUP(CONCATENATE($GL$6," ",HH$9),'-RÅDATA_KVARTAL-'!$A$5:$DO$385,7,FALSE)&gt;0,VLOOKUP(CONCATENATE($GL$6," ",HH$9),'-RÅDATA_KVARTAL-'!$A$5:$DO$385,7,FALSE),"")</f>
        <v/>
      </c>
      <c r="HI12" s="37"/>
      <c r="HJ12" s="37" t="str">
        <f>IF(VLOOKUP(CONCATENATE($GL$6," ",HJ$9),'-RÅDATA_KVARTAL-'!$A$5:$DO$385,7,FALSE)&gt;0,VLOOKUP(CONCATENATE($GL$6," ",HJ$9),'-RÅDATA_KVARTAL-'!$A$5:$DO$385,7,FALSE),"")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",E$9),'-RÅDATA_KVARTAL-'!$A$5:$DO$385,11,FALSE)&lt;&gt;0,VLOOKUP(CONCATENATE($E$6," ",E$9),'-RÅDATA_KVARTAL-'!$A$5:$DO$385,11,FALSE),"")</f>
        <v>-293</v>
      </c>
      <c r="F14" s="37"/>
      <c r="G14" s="37">
        <f>IF(VLOOKUP(CONCATENATE($E$6," ",G$9),'-RÅDATA_KVARTAL-'!$A$5:$DO$385,11,FALSE)&lt;&gt;0,VLOOKUP(CONCATENATE($E$6," ",G$9),'-RÅDATA_KVARTAL-'!$A$5:$DO$385,11,FALSE),"")</f>
        <v>-273</v>
      </c>
      <c r="H14" s="37"/>
      <c r="I14" s="37">
        <f>IF(VLOOKUP(CONCATENATE($E$6," ",I$9),'-RÅDATA_KVARTAL-'!$A$5:$DO$385,11,FALSE)&lt;&gt;0,VLOOKUP(CONCATENATE($E$6," ",I$9),'-RÅDATA_KVARTAL-'!$A$5:$DO$385,11,FALSE),"")</f>
        <v>-478</v>
      </c>
      <c r="J14" s="37"/>
      <c r="K14" s="37">
        <f>IF(VLOOKUP(CONCATENATE($E$6," ",K$9),'-RÅDATA_KVARTAL-'!$A$5:$DO$385,11,FALSE)&lt;&gt;0,VLOOKUP(CONCATENATE($E$6," ",K$9),'-RÅDATA_KVARTAL-'!$A$5:$DO$385,11,FALSE),"")</f>
        <v>-455</v>
      </c>
      <c r="L14" s="37"/>
      <c r="M14" s="37">
        <f>IF(VLOOKUP(CONCATENATE($E$6," ",M$9),'-RÅDATA_KVARTAL-'!$A$5:$DO$385,11,FALSE)&lt;&gt;0,VLOOKUP(CONCATENATE($E$6," ",M$9),'-RÅDATA_KVARTAL-'!$A$5:$DO$385,11,FALSE),"")</f>
        <v>-541</v>
      </c>
      <c r="N14" s="37"/>
      <c r="O14" s="37">
        <f>IF(VLOOKUP(CONCATENATE($E$6," ",O$9),'-RÅDATA_KVARTAL-'!$A$5:$DO$385,11,FALSE)&lt;&gt;0,VLOOKUP(CONCATENATE($E$6," ",O$9),'-RÅDATA_KVARTAL-'!$A$5:$DO$385,11,FALSE),"")</f>
        <v>-428</v>
      </c>
      <c r="P14" s="37"/>
      <c r="Q14" s="37">
        <f>IF(VLOOKUP(CONCATENATE($E$6," ",Q$9),'-RÅDATA_KVARTAL-'!$A$5:$DO$385,11,FALSE)&lt;&gt;0,VLOOKUP(CONCATENATE($E$6," ",Q$9),'-RÅDATA_KVARTAL-'!$A$5:$DO$385,11,FALSE),"")</f>
        <v>-431</v>
      </c>
      <c r="R14" s="37"/>
      <c r="S14" s="37">
        <f>IF(VLOOKUP(CONCATENATE($E$6," ",S$9),'-RÅDATA_KVARTAL-'!$A$5:$DO$385,11,FALSE)&lt;&gt;0,VLOOKUP(CONCATENATE($E$6," ",S$9),'-RÅDATA_KVARTAL-'!$A$5:$DO$385,11,FALSE),"")</f>
        <v>-393</v>
      </c>
      <c r="T14" s="37"/>
      <c r="U14" s="37">
        <f>IF(VLOOKUP(CONCATENATE($E$6," ",U$9),'-RÅDATA_KVARTAL-'!$A$5:$DO$385,11,FALSE)&lt;&gt;0,VLOOKUP(CONCATENATE($E$6," ",U$9),'-RÅDATA_KVARTAL-'!$A$5:$DO$385,11,FALSE),"")</f>
        <v>-551</v>
      </c>
      <c r="V14" s="37"/>
      <c r="W14" s="37">
        <f>IF(VLOOKUP(CONCATENATE($E$6," ",W$9),'-RÅDATA_KVARTAL-'!$A$5:$DO$385,11,FALSE)&lt;&gt;0,VLOOKUP(CONCATENATE($E$6," ",W$9),'-RÅDATA_KVARTAL-'!$A$5:$DO$385,11,FALSE),"")</f>
        <v>-524</v>
      </c>
      <c r="X14" s="37"/>
      <c r="Y14" s="37">
        <f>IF(VLOOKUP(CONCATENATE($E$6," ",Y$9),'-RÅDATA_KVARTAL-'!$A$5:$DO$385,11,FALSE)&lt;&gt;0,VLOOKUP(CONCATENATE($E$6," ",Y$9),'-RÅDATA_KVARTAL-'!$A$5:$DO$385,11,FALSE),"")</f>
        <v>-613</v>
      </c>
      <c r="Z14" s="37"/>
      <c r="AA14" s="37">
        <f>IF(VLOOKUP(CONCATENATE($E$6," ",AA$9),'-RÅDATA_KVARTAL-'!$A$5:$DO$385,11,FALSE)&lt;&gt;0,VLOOKUP(CONCATENATE($E$6," ",AA$9),'-RÅDATA_KVARTAL-'!$A$5:$DO$385,11,FALSE),"")</f>
        <v>-400</v>
      </c>
      <c r="AB14" s="37"/>
      <c r="AC14" s="37">
        <f>IF(VLOOKUP(CONCATENATE($E$6," ",AC$9),'-RÅDATA_KVARTAL-'!$A$5:$DO$385,11,FALSE)&lt;&gt;0,VLOOKUP(CONCATENATE($E$6," ",AC$9),'-RÅDATA_KVARTAL-'!$A$5:$DO$385,11,FALSE),"")</f>
        <v>-5380</v>
      </c>
      <c r="AD14" s="91"/>
      <c r="AE14" s="91"/>
      <c r="AF14" s="37">
        <f>IF(VLOOKUP(CONCATENATE($AF$6," ",AF$9),'-RÅDATA_KVARTAL-'!$A$5:$DO$385,11,FALSE)&lt;&gt;0,VLOOKUP(CONCATENATE($AF$6," ",AF$9),'-RÅDATA_KVARTAL-'!$A$5:$DO$385,11,FALSE),"")</f>
        <v>-309</v>
      </c>
      <c r="AG14" s="37"/>
      <c r="AH14" s="37">
        <f>IF(VLOOKUP(CONCATENATE($AF$6," ",AH$9),'-RÅDATA_KVARTAL-'!$A$5:$DO$385,11,FALSE)&lt;&gt;0,VLOOKUP(CONCATENATE($AF$6," ",AH$9),'-RÅDATA_KVARTAL-'!$A$5:$DO$385,11,FALSE),"")</f>
        <v>-106</v>
      </c>
      <c r="AI14" s="37"/>
      <c r="AJ14" s="37">
        <f>IF(VLOOKUP(CONCATENATE($AF$6," ",AJ$9),'-RÅDATA_KVARTAL-'!$A$5:$DO$385,11,FALSE)&lt;&gt;0,VLOOKUP(CONCATENATE($AF$6," ",AJ$9),'-RÅDATA_KVARTAL-'!$A$5:$DO$385,11,FALSE),"")</f>
        <v>-171</v>
      </c>
      <c r="AK14" s="37"/>
      <c r="AL14" s="37">
        <f>IF(VLOOKUP(CONCATENATE($AF$6," ",AL$9),'-RÅDATA_KVARTAL-'!$A$5:$DO$385,11,FALSE)&lt;&gt;0,VLOOKUP(CONCATENATE($AF$6," ",AL$9),'-RÅDATA_KVARTAL-'!$A$5:$DO$385,11,FALSE),"")</f>
        <v>-193</v>
      </c>
      <c r="AM14" s="37"/>
      <c r="AN14" s="37">
        <f>IF(VLOOKUP(CONCATENATE($AF$6," ",AN$9),'-RÅDATA_KVARTAL-'!$A$5:$DO$385,11,FALSE)&lt;&gt;0,VLOOKUP(CONCATENATE($AF$6," ",AN$9),'-RÅDATA_KVARTAL-'!$A$5:$DO$385,11,FALSE),"")</f>
        <v>-224</v>
      </c>
      <c r="AO14" s="37"/>
      <c r="AP14" s="37">
        <f>IF(VLOOKUP(CONCATENATE($AF$6," ",AP$9),'-RÅDATA_KVARTAL-'!$A$5:$DO$385,11,FALSE)&lt;&gt;0,VLOOKUP(CONCATENATE($AF$6," ",AP$9),'-RÅDATA_KVARTAL-'!$A$5:$DO$385,11,FALSE),"")</f>
        <v>-393</v>
      </c>
      <c r="AQ14" s="37"/>
      <c r="AR14" s="37">
        <f>IF(VLOOKUP(CONCATENATE($AF$6," ",AR$9),'-RÅDATA_KVARTAL-'!$A$5:$DO$385,11,FALSE)&lt;&gt;0,VLOOKUP(CONCATENATE($AF$6," ",AR$9),'-RÅDATA_KVARTAL-'!$A$5:$DO$385,11,FALSE),"")</f>
        <v>44</v>
      </c>
      <c r="AS14" s="37"/>
      <c r="AT14" s="37">
        <f>IF(VLOOKUP(CONCATENATE($AF$6," ",AT$9),'-RÅDATA_KVARTAL-'!$A$5:$DO$385,11,FALSE)&lt;&gt;0,VLOOKUP(CONCATENATE($AF$6," ",AT$9),'-RÅDATA_KVARTAL-'!$A$5:$DO$385,11,FALSE),"")</f>
        <v>-82</v>
      </c>
      <c r="AU14" s="37"/>
      <c r="AV14" s="37">
        <f>IF(VLOOKUP(CONCATENATE($AF$6," ",AV$9),'-RÅDATA_KVARTAL-'!$A$5:$DO$385,11,FALSE)&lt;&gt;0,VLOOKUP(CONCATENATE($AF$6," ",AV$9),'-RÅDATA_KVARTAL-'!$A$5:$DO$385,11,FALSE),"")</f>
        <v>-304</v>
      </c>
      <c r="AW14" s="37"/>
      <c r="AX14" s="37">
        <f>IF(VLOOKUP(CONCATENATE($AF$6," ",AX$9),'-RÅDATA_KVARTAL-'!$A$5:$DO$385,11,FALSE)&lt;&gt;0,VLOOKUP(CONCATENATE($AF$6," ",AX$9),'-RÅDATA_KVARTAL-'!$A$5:$DO$385,11,FALSE),"")</f>
        <v>-345</v>
      </c>
      <c r="AY14" s="37"/>
      <c r="AZ14" s="37">
        <f>IF(VLOOKUP(CONCATENATE($AF$6," ",AZ$9),'-RÅDATA_KVARTAL-'!$A$5:$DO$385,11,FALSE)&lt;&gt;0,VLOOKUP(CONCATENATE($AF$6," ",AZ$9),'-RÅDATA_KVARTAL-'!$A$5:$DO$385,11,FALSE),"")</f>
        <v>-316</v>
      </c>
      <c r="BA14" s="37"/>
      <c r="BB14" s="37">
        <f>IF(VLOOKUP(CONCATENATE($AF$6," ",BB$9),'-RÅDATA_KVARTAL-'!$A$5:$DO$385,11,FALSE)&lt;&gt;0,VLOOKUP(CONCATENATE($AF$6," ",BB$9),'-RÅDATA_KVARTAL-'!$A$5:$DO$385,11,FALSE),"")</f>
        <v>-329</v>
      </c>
      <c r="BC14" s="37"/>
      <c r="BD14" s="37">
        <f>IF(VLOOKUP(CONCATENATE($AF$6," ",BD$9),'-RÅDATA_KVARTAL-'!$A$5:$DO$385,11,FALSE)&lt;&gt;0,VLOOKUP(CONCATENATE($AF$6," ",BD$9),'-RÅDATA_KVARTAL-'!$A$5:$DO$385,11,FALSE),"")</f>
        <v>-2728</v>
      </c>
      <c r="BE14" s="91"/>
      <c r="BF14" s="91"/>
      <c r="BG14" s="37">
        <f>IF(VLOOKUP(CONCATENATE($BG$6," ",BG$9),'-RÅDATA_KVARTAL-'!$A$5:$DO$385,11,FALSE)&lt;&gt;0,VLOOKUP(CONCATENATE($BG$6," ",BG$9),'-RÅDATA_KVARTAL-'!$A$5:$DO$385,11,FALSE),"")</f>
        <v>-132</v>
      </c>
      <c r="BH14" s="37"/>
      <c r="BI14" s="37">
        <f>IF(VLOOKUP(CONCATENATE($BG$6," ",BI$9),'-RÅDATA_KVARTAL-'!$A$5:$DO$385,11,FALSE)&lt;&gt;0,VLOOKUP(CONCATENATE($BG$6," ",BI$9),'-RÅDATA_KVARTAL-'!$A$5:$DO$385,11,FALSE),"")</f>
        <v>-52</v>
      </c>
      <c r="BJ14" s="37"/>
      <c r="BK14" s="37">
        <f>IF(VLOOKUP(CONCATENATE($BG$6," ",BK$9),'-RÅDATA_KVARTAL-'!$A$5:$DO$385,11,FALSE)&lt;&gt;0,VLOOKUP(CONCATENATE($BG$6," ",BK$9),'-RÅDATA_KVARTAL-'!$A$5:$DO$385,11,FALSE),"")</f>
        <v>-130</v>
      </c>
      <c r="BL14" s="37"/>
      <c r="BM14" s="37">
        <f>IF(VLOOKUP(CONCATENATE($BG$6," ",BM$9),'-RÅDATA_KVARTAL-'!$A$5:$DO$385,11,FALSE)&lt;&gt;0,VLOOKUP(CONCATENATE($BG$6," ",BM$9),'-RÅDATA_KVARTAL-'!$A$5:$DO$385,11,FALSE),"")</f>
        <v>-359</v>
      </c>
      <c r="BN14" s="37"/>
      <c r="BO14" s="37">
        <f>IF(VLOOKUP(CONCATENATE($BG$6," ",BO$9),'-RÅDATA_KVARTAL-'!$A$5:$DO$385,11,FALSE)&lt;&gt;0,VLOOKUP(CONCATENATE($BG$6," ",BO$9),'-RÅDATA_KVARTAL-'!$A$5:$DO$385,11,FALSE),"")</f>
        <v>-444</v>
      </c>
      <c r="BP14" s="37"/>
      <c r="BQ14" s="37">
        <f>IF(VLOOKUP(CONCATENATE($BG$6," ",BQ$9),'-RÅDATA_KVARTAL-'!$A$5:$DO$385,11,FALSE)&lt;&gt;0,VLOOKUP(CONCATENATE($BG$6," ",BQ$9),'-RÅDATA_KVARTAL-'!$A$5:$DO$385,11,FALSE),"")</f>
        <v>-313</v>
      </c>
      <c r="BR14" s="37"/>
      <c r="BS14" s="37">
        <f>IF(VLOOKUP(CONCATENATE($BG$6," ",BS$9),'-RÅDATA_KVARTAL-'!$A$5:$DO$385,11,FALSE)&lt;&gt;0,VLOOKUP(CONCATENATE($BG$6," ",BS$9),'-RÅDATA_KVARTAL-'!$A$5:$DO$385,11,FALSE),"")</f>
        <v>-226</v>
      </c>
      <c r="BT14" s="37"/>
      <c r="BU14" s="37">
        <f>IF(VLOOKUP(CONCATENATE($BG$6," ",BU$9),'-RÅDATA_KVARTAL-'!$A$5:$DO$385,11,FALSE)&lt;&gt;0,VLOOKUP(CONCATENATE($BG$6," ",BU$9),'-RÅDATA_KVARTAL-'!$A$5:$DO$385,11,FALSE),"")</f>
        <v>-225</v>
      </c>
      <c r="BV14" s="37"/>
      <c r="BW14" s="37">
        <f>IF(VLOOKUP(CONCATENATE($BG$6," ",BW$9),'-RÅDATA_KVARTAL-'!$A$5:$DO$385,11,FALSE)&lt;&gt;0,VLOOKUP(CONCATENATE($BG$6," ",BW$9),'-RÅDATA_KVARTAL-'!$A$5:$DO$385,11,FALSE),"")</f>
        <v>-241</v>
      </c>
      <c r="BX14" s="37"/>
      <c r="BY14" s="37">
        <f>IF(VLOOKUP(CONCATENATE($BG$6," ",BY$9),'-RÅDATA_KVARTAL-'!$A$5:$DO$385,11,FALSE)&lt;&gt;0,VLOOKUP(CONCATENATE($BG$6," ",BY$9),'-RÅDATA_KVARTAL-'!$A$5:$DO$385,11,FALSE),"")</f>
        <v>-367</v>
      </c>
      <c r="BZ14" s="37"/>
      <c r="CA14" s="37">
        <f>IF(VLOOKUP(CONCATENATE($BG$6," ",CA$9),'-RÅDATA_KVARTAL-'!$A$5:$DO$385,11,FALSE)&lt;&gt;0,VLOOKUP(CONCATENATE($BG$6," ",CA$9),'-RÅDATA_KVARTAL-'!$A$5:$DO$385,11,FALSE),"")</f>
        <v>-193</v>
      </c>
      <c r="CB14" s="37"/>
      <c r="CC14" s="37">
        <f>IF(VLOOKUP(CONCATENATE($BG$6," ",CC$9),'-RÅDATA_KVARTAL-'!$A$5:$DO$385,11,FALSE)&lt;&gt;0,VLOOKUP(CONCATENATE($BG$6," ",CC$9),'-RÅDATA_KVARTAL-'!$A$5:$DO$385,11,FALSE),"")</f>
        <v>-203</v>
      </c>
      <c r="CD14" s="37"/>
      <c r="CE14" s="37">
        <f>IF(VLOOKUP(CONCATENATE($BG$6," ",CE$9),'-RÅDATA_KVARTAL-'!$A$5:$DO$385,11,FALSE)&lt;&gt;0,VLOOKUP(CONCATENATE($BG$6," ",CE$9),'-RÅDATA_KVARTAL-'!$A$5:$DO$385,11,FALSE),"")</f>
        <v>-2885</v>
      </c>
      <c r="CF14" s="91"/>
      <c r="CG14" s="91"/>
      <c r="CH14" s="37">
        <f>IF(VLOOKUP(CONCATENATE($CH$6," ",CH$9),'-RÅDATA_KVARTAL-'!$A$5:$DO$385,11,FALSE)&lt;&gt;0,VLOOKUP(CONCATENATE($CH$6," ",CH$9),'-RÅDATA_KVARTAL-'!$A$5:$DO$385,11,FALSE),"")</f>
        <v>-434</v>
      </c>
      <c r="CI14" s="37"/>
      <c r="CJ14" s="37">
        <f>IF(VLOOKUP(CONCATENATE($CH$6," ",CJ$9),'-RÅDATA_KVARTAL-'!$A$5:$DO$385,11,FALSE)&lt;&gt;0,VLOOKUP(CONCATENATE($CH$6," ",CJ$9),'-RÅDATA_KVARTAL-'!$A$5:$DO$385,11,FALSE),"")</f>
        <v>-477</v>
      </c>
      <c r="CK14" s="37"/>
      <c r="CL14" s="37">
        <f>IF(VLOOKUP(CONCATENATE($CH$6," ",CL$9),'-RÅDATA_KVARTAL-'!$A$5:$DO$385,11,FALSE)&lt;&gt;0,VLOOKUP(CONCATENATE($CH$6," ",CL$9),'-RÅDATA_KVARTAL-'!$A$5:$DO$385,11,FALSE),"")</f>
        <v>-273</v>
      </c>
      <c r="CM14" s="37"/>
      <c r="CN14" s="37">
        <f>IF(VLOOKUP(CONCATENATE($CH$6," ",CN$9),'-RÅDATA_KVARTAL-'!$A$5:$DO$385,11,FALSE)&lt;&gt;0,VLOOKUP(CONCATENATE($CH$6," ",CN$9),'-RÅDATA_KVARTAL-'!$A$5:$DO$385,11,FALSE),"")</f>
        <v>83</v>
      </c>
      <c r="CO14" s="37"/>
      <c r="CP14" s="37">
        <f>IF(VLOOKUP(CONCATENATE($CH$6," ",CP$9),'-RÅDATA_KVARTAL-'!$A$5:$DO$385,11,FALSE)&lt;&gt;0,VLOOKUP(CONCATENATE($CH$6," ",CP$9),'-RÅDATA_KVARTAL-'!$A$5:$DO$385,11,FALSE),"")</f>
        <v>-351</v>
      </c>
      <c r="CQ14" s="37"/>
      <c r="CR14" s="37">
        <f>IF(VLOOKUP(CONCATENATE($CH$6," ",CR$9),'-RÅDATA_KVARTAL-'!$A$5:$DO$385,11,FALSE)&lt;&gt;0,VLOOKUP(CONCATENATE($CH$6," ",CR$9),'-RÅDATA_KVARTAL-'!$A$5:$DO$385,11,FALSE),"")</f>
        <v>-351</v>
      </c>
      <c r="CS14" s="37"/>
      <c r="CT14" s="37">
        <f>IF(VLOOKUP(CONCATENATE($CH$6," ",CT$9),'-RÅDATA_KVARTAL-'!$A$5:$DO$385,11,FALSE)&lt;&gt;0,VLOOKUP(CONCATENATE($CH$6," ",CT$9),'-RÅDATA_KVARTAL-'!$A$5:$DO$385,11,FALSE),"")</f>
        <v>-238</v>
      </c>
      <c r="CU14" s="37"/>
      <c r="CV14" s="37">
        <f>IF(VLOOKUP(CONCATENATE($CH$6," ",CV$9),'-RÅDATA_KVARTAL-'!$A$5:$DO$385,11,FALSE)&lt;&gt;0,VLOOKUP(CONCATENATE($CH$6," ",CV$9),'-RÅDATA_KVARTAL-'!$A$5:$DO$385,11,FALSE),"")</f>
        <v>-247</v>
      </c>
      <c r="CW14" s="37"/>
      <c r="CX14" s="37">
        <f>IF(VLOOKUP(CONCATENATE($CH$6," ",CX$9),'-RÅDATA_KVARTAL-'!$A$5:$DO$385,11,FALSE)&lt;&gt;0,VLOOKUP(CONCATENATE($CH$6," ",CX$9),'-RÅDATA_KVARTAL-'!$A$5:$DO$385,11,FALSE),"")</f>
        <v>-431</v>
      </c>
      <c r="CY14" s="37"/>
      <c r="CZ14" s="37">
        <f>IF(VLOOKUP(CONCATENATE($CH$6," ",CZ$9),'-RÅDATA_KVARTAL-'!$A$5:$DO$385,11,FALSE)&lt;&gt;0,VLOOKUP(CONCATENATE($CH$6," ",CZ$9),'-RÅDATA_KVARTAL-'!$A$5:$DO$385,11,FALSE),"")</f>
        <v>-339</v>
      </c>
      <c r="DA14" s="37"/>
      <c r="DB14" s="37">
        <f>IF(VLOOKUP(CONCATENATE($CH$6," ",DB$9),'-RÅDATA_KVARTAL-'!$A$5:$DO$385,11,FALSE)&lt;&gt;0,VLOOKUP(CONCATENATE($CH$6," ",DB$9),'-RÅDATA_KVARTAL-'!$A$5:$DO$385,11,FALSE),"")</f>
        <v>-429</v>
      </c>
      <c r="DC14" s="37"/>
      <c r="DD14" s="37">
        <f>IF(VLOOKUP(CONCATENATE($CH$6," ",DD$9),'-RÅDATA_KVARTAL-'!$A$5:$DO$385,11,FALSE)&lt;&gt;0,VLOOKUP(CONCATENATE($CH$6," ",DD$9),'-RÅDATA_KVARTAL-'!$A$5:$DO$385,11,FALSE),"")</f>
        <v>-461</v>
      </c>
      <c r="DE14" s="37"/>
      <c r="DF14" s="37">
        <f>IF(VLOOKUP(CONCATENATE($CH$6," ",DF$9),'-RÅDATA_KVARTAL-'!$A$5:$DO$385,11,FALSE)&lt;&gt;0,VLOOKUP(CONCATENATE($CH$6," ",DF$9),'-RÅDATA_KVARTAL-'!$A$5:$DO$385,11,FALSE),"")</f>
        <v>-3948</v>
      </c>
      <c r="DG14" s="91"/>
      <c r="DH14" s="91"/>
      <c r="DI14" s="37">
        <f>IF(VLOOKUP(CONCATENATE($DI$6," ",DI$9),'-RÅDATA_KVARTAL-'!$A$5:$DO$385,11,FALSE)&lt;&gt;0,VLOOKUP(CONCATENATE($DI$6," ",DI$9),'-RÅDATA_KVARTAL-'!$A$5:$DO$385,11,FALSE),"")</f>
        <v>-391</v>
      </c>
      <c r="DJ14" s="37"/>
      <c r="DK14" s="37">
        <f>IF(VLOOKUP(CONCATENATE($DI$6," ",DK$9),'-RÅDATA_KVARTAL-'!$A$5:$DO$385,11,FALSE)&lt;&gt;0,VLOOKUP(CONCATENATE($DI$6," ",DK$9),'-RÅDATA_KVARTAL-'!$A$5:$DO$385,11,FALSE),"")</f>
        <v>-414</v>
      </c>
      <c r="DL14" s="37"/>
      <c r="DM14" s="37">
        <f>IF(VLOOKUP(CONCATENATE($DI$6," ",DM$9),'-RÅDATA_KVARTAL-'!$A$5:$DO$385,11,FALSE)&lt;&gt;0,VLOOKUP(CONCATENATE($DI$6," ",DM$9),'-RÅDATA_KVARTAL-'!$A$5:$DO$385,11,FALSE),"")</f>
        <v>-495</v>
      </c>
      <c r="DN14" s="37"/>
      <c r="DO14" s="37">
        <f>IF(VLOOKUP(CONCATENATE($DI$6," ",DO$9),'-RÅDATA_KVARTAL-'!$A$5:$DO$385,11,FALSE)&lt;&gt;0,VLOOKUP(CONCATENATE($DI$6," ",DO$9),'-RÅDATA_KVARTAL-'!$A$5:$DO$385,11,FALSE),"")</f>
        <v>-888</v>
      </c>
      <c r="DP14" s="37"/>
      <c r="DQ14" s="37">
        <f>IF(VLOOKUP(CONCATENATE($DI$6," ",DQ$9),'-RÅDATA_KVARTAL-'!$A$5:$DO$385,11,FALSE)&lt;&gt;0,VLOOKUP(CONCATENATE($DI$6," ",DQ$9),'-RÅDATA_KVARTAL-'!$A$5:$DO$385,11,FALSE),"")</f>
        <v>-826</v>
      </c>
      <c r="DR14" s="37"/>
      <c r="DS14" s="37">
        <f>IF(VLOOKUP(CONCATENATE($DI$6," ",DS$9),'-RÅDATA_KVARTAL-'!$A$5:$DO$385,11,FALSE)&lt;&gt;0,VLOOKUP(CONCATENATE($DI$6," ",DS$9),'-RÅDATA_KVARTAL-'!$A$5:$DO$385,11,FALSE),"")</f>
        <v>-960</v>
      </c>
      <c r="DT14" s="37"/>
      <c r="DU14" s="37" t="str">
        <f>IF(VLOOKUP(CONCATENATE($DI$6," ",DU$9),'-RÅDATA_KVARTAL-'!$A$5:$DO$385,11,FALSE)&lt;&gt;0,VLOOKUP(CONCATENATE($DI$6," ",DU$9),'-RÅDATA_KVARTAL-'!$A$5:$DO$385,11,FALSE),"")</f>
        <v/>
      </c>
      <c r="DV14" s="37"/>
      <c r="DW14" s="37" t="str">
        <f>IF(VLOOKUP(CONCATENATE($DI$6," ",DW$9),'-RÅDATA_KVARTAL-'!$A$5:$DO$385,11,FALSE)&lt;&gt;0,VLOOKUP(CONCATENATE($DI$6," ",DW$9),'-RÅDATA_KVARTAL-'!$A$5:$DO$385,11,FALSE),"")</f>
        <v/>
      </c>
      <c r="DX14" s="37"/>
      <c r="DY14" s="37" t="str">
        <f>IF(VLOOKUP(CONCATENATE($DI$6," ",DY$9),'-RÅDATA_KVARTAL-'!$A$5:$DO$385,11,FALSE)&lt;&gt;0,VLOOKUP(CONCATENATE($DI$6," ",DY$9),'-RÅDATA_KVARTAL-'!$A$5:$DO$385,11,FALSE),"")</f>
        <v/>
      </c>
      <c r="DZ14" s="37"/>
      <c r="EA14" s="37" t="str">
        <f>IF(VLOOKUP(CONCATENATE($DI$6," ",EA$9),'-RÅDATA_KVARTAL-'!$A$5:$DO$385,11,FALSE)&lt;&gt;0,VLOOKUP(CONCATENATE($DI$6," ",EA$9),'-RÅDATA_KVARTAL-'!$A$5:$DO$385,11,FALSE),"")</f>
        <v/>
      </c>
      <c r="EB14" s="37"/>
      <c r="EC14" s="37" t="str">
        <f>IF(VLOOKUP(CONCATENATE($DI$6," ",EC$9),'-RÅDATA_KVARTAL-'!$A$5:$DO$385,11,FALSE)&lt;&gt;0,VLOOKUP(CONCATENATE($DI$6," ",EC$9),'-RÅDATA_KVARTAL-'!$A$5:$DO$385,11,FALSE),"")</f>
        <v/>
      </c>
      <c r="ED14" s="37"/>
      <c r="EE14" s="37" t="str">
        <f>IF(VLOOKUP(CONCATENATE($DI$6," ",EE$9),'-RÅDATA_KVARTAL-'!$A$5:$DO$385,11,FALSE)&lt;&gt;0,VLOOKUP(CONCATENATE($DI$6," ",EE$9),'-RÅDATA_KVARTAL-'!$A$5:$DO$385,11,FALSE),"")</f>
        <v/>
      </c>
      <c r="EF14" s="37"/>
      <c r="EG14" s="37">
        <f>IF(VLOOKUP(CONCATENATE($DI$6," ",EG$9),'-RÅDATA_KVARTAL-'!$A$5:$DO$385,11,FALSE)&lt;&gt;0,VLOOKUP(CONCATENATE($DI$6," ",EG$9),'-RÅDATA_KVARTAL-'!$A$5:$DO$385,11,FALSE),"")</f>
        <v>-3974</v>
      </c>
      <c r="EH14" s="91"/>
      <c r="EI14" s="91"/>
      <c r="EJ14" s="37" t="str">
        <f>IF(VLOOKUP(CONCATENATE($EJ$6," ",EJ$9),'-RÅDATA_KVARTAL-'!$A$5:$DO$385,11,FALSE)&lt;&gt;0,VLOOKUP(CONCATENATE($EJ$6," ",EJ$9),'-RÅDATA_KVARTAL-'!$A$5:$DO$385,11,FALSE),"")</f>
        <v/>
      </c>
      <c r="EK14" s="37"/>
      <c r="EL14" s="37" t="str">
        <f>IF(VLOOKUP(CONCATENATE($EJ$6," ",EL$9),'-RÅDATA_KVARTAL-'!$A$5:$DO$385,11,FALSE)&lt;&gt;0,VLOOKUP(CONCATENATE($EJ$6," ",EL$9),'-RÅDATA_KVARTAL-'!$A$5:$DO$385,11,FALSE),"")</f>
        <v/>
      </c>
      <c r="EM14" s="37"/>
      <c r="EN14" s="37" t="str">
        <f>IF(VLOOKUP(CONCATENATE($EJ$6," ",EN$9),'-RÅDATA_KVARTAL-'!$A$5:$DO$385,11,FALSE)&lt;&gt;0,VLOOKUP(CONCATENATE($EJ$6," ",EN$9),'-RÅDATA_KVARTAL-'!$A$5:$DO$385,11,FALSE),"")</f>
        <v/>
      </c>
      <c r="EO14" s="37"/>
      <c r="EP14" s="37" t="str">
        <f>IF(VLOOKUP(CONCATENATE($EJ$6," ",EP$9),'-RÅDATA_KVARTAL-'!$A$5:$DO$385,11,FALSE)&lt;&gt;0,VLOOKUP(CONCATENATE($EJ$6," ",EP$9),'-RÅDATA_KVARTAL-'!$A$5:$DO$385,11,FALSE),"")</f>
        <v/>
      </c>
      <c r="EQ14" s="37"/>
      <c r="ER14" s="37" t="str">
        <f>IF(VLOOKUP(CONCATENATE($EJ$6," ",ER$9),'-RÅDATA_KVARTAL-'!$A$5:$DO$385,11,FALSE)&lt;&gt;0,VLOOKUP(CONCATENATE($EJ$6," ",ER$9),'-RÅDATA_KVARTAL-'!$A$5:$DO$385,11,FALSE),"")</f>
        <v/>
      </c>
      <c r="ES14" s="37"/>
      <c r="ET14" s="37" t="str">
        <f>IF(VLOOKUP(CONCATENATE($EJ$6," ",ET$9),'-RÅDATA_KVARTAL-'!$A$5:$DO$385,11,FALSE)&lt;&gt;0,VLOOKUP(CONCATENATE($EJ$6," ",ET$9),'-RÅDATA_KVARTAL-'!$A$5:$DO$385,11,FALSE),"")</f>
        <v/>
      </c>
      <c r="EU14" s="37"/>
      <c r="EV14" s="37" t="str">
        <f>IF(VLOOKUP(CONCATENATE($EJ$6," ",EV$9),'-RÅDATA_KVARTAL-'!$A$5:$DO$385,11,FALSE)&lt;&gt;0,VLOOKUP(CONCATENATE($EJ$6," ",EV$9),'-RÅDATA_KVARTAL-'!$A$5:$DO$385,11,FALSE),"")</f>
        <v/>
      </c>
      <c r="EW14" s="37"/>
      <c r="EX14" s="37" t="str">
        <f>IF(VLOOKUP(CONCATENATE($EJ$6," ",EX$9),'-RÅDATA_KVARTAL-'!$A$5:$DO$385,11,FALSE)&lt;&gt;0,VLOOKUP(CONCATENATE($EJ$6," ",EX$9),'-RÅDATA_KVARTAL-'!$A$5:$DO$385,11,FALSE),"")</f>
        <v/>
      </c>
      <c r="EY14" s="37"/>
      <c r="EZ14" s="37" t="str">
        <f>IF(VLOOKUP(CONCATENATE($EJ$6," ",EZ$9),'-RÅDATA_KVARTAL-'!$A$5:$DO$385,11,FALSE)&lt;&gt;0,VLOOKUP(CONCATENATE($EJ$6," ",EZ$9),'-RÅDATA_KVARTAL-'!$A$5:$DO$385,11,FALSE),"")</f>
        <v/>
      </c>
      <c r="FA14" s="37"/>
      <c r="FB14" s="37" t="str">
        <f>IF(VLOOKUP(CONCATENATE($EJ$6," ",FB$9),'-RÅDATA_KVARTAL-'!$A$5:$DO$385,11,FALSE)&lt;&gt;0,VLOOKUP(CONCATENATE($EJ$6," ",FB$9),'-RÅDATA_KVARTAL-'!$A$5:$DO$385,11,FALSE),"")</f>
        <v/>
      </c>
      <c r="FC14" s="37"/>
      <c r="FD14" s="37" t="str">
        <f>IF(VLOOKUP(CONCATENATE($EJ$6," ",FD$9),'-RÅDATA_KVARTAL-'!$A$5:$DO$385,11,FALSE)&lt;&gt;0,VLOOKUP(CONCATENATE($EJ$6," ",FD$9),'-RÅDATA_KVARTAL-'!$A$5:$DO$385,11,FALSE),"")</f>
        <v/>
      </c>
      <c r="FE14" s="37"/>
      <c r="FF14" s="37" t="str">
        <f>IF(VLOOKUP(CONCATENATE($EJ$6," ",FF$9),'-RÅDATA_KVARTAL-'!$A$5:$DO$385,11,FALSE)&lt;&gt;0,VLOOKUP(CONCATENATE($EJ$6," ",FF$9),'-RÅDATA_KVARTAL-'!$A$5:$DO$385,11,FALSE),"")</f>
        <v/>
      </c>
      <c r="FG14" s="37"/>
      <c r="FH14" s="37" t="str">
        <f>IF(VLOOKUP(CONCATENATE($EJ$6," ",FH$9),'-RÅDATA_KVARTAL-'!$A$5:$DO$385,11,FALSE)&lt;&gt;0,VLOOKUP(CONCATENATE($EJ$6," ",FH$9),'-RÅDATA_KVARTAL-'!$A$5:$DO$385,11,FALSE),"")</f>
        <v/>
      </c>
      <c r="FI14" s="91"/>
      <c r="FJ14" s="91"/>
      <c r="FK14" s="37" t="str">
        <f>IF(VLOOKUP(CONCATENATE($FK$6," ",FK$9),'-RÅDATA_KVARTAL-'!$A$5:$DO$385,11,FALSE)&lt;&gt;0,VLOOKUP(CONCATENATE($FK$6," ",FK$9),'-RÅDATA_KVARTAL-'!$A$5:$DO$385,11,FALSE),"")</f>
        <v/>
      </c>
      <c r="FL14" s="37"/>
      <c r="FM14" s="37" t="str">
        <f>IF(VLOOKUP(CONCATENATE($FK$6," ",FM$9),'-RÅDATA_KVARTAL-'!$A$5:$DO$385,11,FALSE)&lt;&gt;0,VLOOKUP(CONCATENATE($FK$6," ",FM$9),'-RÅDATA_KVARTAL-'!$A$5:$DO$385,11,FALSE),"")</f>
        <v/>
      </c>
      <c r="FN14" s="37"/>
      <c r="FO14" s="37" t="str">
        <f>IF(VLOOKUP(CONCATENATE($FK$6," ",FO$9),'-RÅDATA_KVARTAL-'!$A$5:$DO$385,11,FALSE)&lt;&gt;0,VLOOKUP(CONCATENATE($FK$6," ",FO$9),'-RÅDATA_KVARTAL-'!$A$5:$DO$385,11,FALSE),"")</f>
        <v/>
      </c>
      <c r="FP14" s="37"/>
      <c r="FQ14" s="37" t="str">
        <f>IF(VLOOKUP(CONCATENATE($FK$6," ",FQ$9),'-RÅDATA_KVARTAL-'!$A$5:$DO$385,11,FALSE)&lt;&gt;0,VLOOKUP(CONCATENATE($FK$6," ",FQ$9),'-RÅDATA_KVARTAL-'!$A$5:$DO$385,11,FALSE),"")</f>
        <v/>
      </c>
      <c r="FR14" s="37"/>
      <c r="FS14" s="37" t="str">
        <f>IF(VLOOKUP(CONCATENATE($FK$6," ",FS$9),'-RÅDATA_KVARTAL-'!$A$5:$DO$385,11,FALSE)&lt;&gt;0,VLOOKUP(CONCATENATE($FK$6," ",FS$9),'-RÅDATA_KVARTAL-'!$A$5:$DO$385,11,FALSE),"")</f>
        <v/>
      </c>
      <c r="FT14" s="37"/>
      <c r="FU14" s="37" t="str">
        <f>IF(VLOOKUP(CONCATENATE($FK$6," ",FU$9),'-RÅDATA_KVARTAL-'!$A$5:$DO$385,11,FALSE)&lt;&gt;0,VLOOKUP(CONCATENATE($FK$6," ",FU$9),'-RÅDATA_KVARTAL-'!$A$5:$DO$385,11,FALSE),"")</f>
        <v/>
      </c>
      <c r="FV14" s="37"/>
      <c r="FW14" s="37" t="str">
        <f>IF(VLOOKUP(CONCATENATE($FK$6," ",FW$9),'-RÅDATA_KVARTAL-'!$A$5:$DO$385,11,FALSE)&lt;&gt;0,VLOOKUP(CONCATENATE($FK$6," ",FW$9),'-RÅDATA_KVARTAL-'!$A$5:$DO$385,11,FALSE),"")</f>
        <v/>
      </c>
      <c r="FX14" s="37"/>
      <c r="FY14" s="37" t="str">
        <f>IF(VLOOKUP(CONCATENATE($FK$6," ",FY$9),'-RÅDATA_KVARTAL-'!$A$5:$DO$385,11,FALSE)&lt;&gt;0,VLOOKUP(CONCATENATE($FK$6," ",FY$9),'-RÅDATA_KVARTAL-'!$A$5:$DO$385,11,FALSE),"")</f>
        <v/>
      </c>
      <c r="FZ14" s="37"/>
      <c r="GA14" s="37" t="str">
        <f>IF(VLOOKUP(CONCATENATE($FK$6," ",GA$9),'-RÅDATA_KVARTAL-'!$A$5:$DO$385,11,FALSE)&lt;&gt;0,VLOOKUP(CONCATENATE($FK$6," ",GA$9),'-RÅDATA_KVARTAL-'!$A$5:$DO$385,11,FALSE),"")</f>
        <v/>
      </c>
      <c r="GB14" s="37"/>
      <c r="GC14" s="37" t="str">
        <f>IF(VLOOKUP(CONCATENATE($FK$6," ",GC$9),'-RÅDATA_KVARTAL-'!$A$5:$DO$385,11,FALSE)&lt;&gt;0,VLOOKUP(CONCATENATE($FK$6," ",GC$9),'-RÅDATA_KVARTAL-'!$A$5:$DO$385,11,FALSE),"")</f>
        <v/>
      </c>
      <c r="GD14" s="37"/>
      <c r="GE14" s="37" t="str">
        <f>IF(VLOOKUP(CONCATENATE($FK$6," ",GE$9),'-RÅDATA_KVARTAL-'!$A$5:$DO$385,11,FALSE)&lt;&gt;0,VLOOKUP(CONCATENATE($FK$6," ",GE$9),'-RÅDATA_KVARTAL-'!$A$5:$DO$385,11,FALSE),"")</f>
        <v/>
      </c>
      <c r="GF14" s="37"/>
      <c r="GG14" s="37" t="str">
        <f>IF(VLOOKUP(CONCATENATE($FK$6," ",GG$9),'-RÅDATA_KVARTAL-'!$A$5:$DO$385,11,FALSE)&lt;&gt;0,VLOOKUP(CONCATENATE($FK$6," ",GG$9),'-RÅDATA_KVARTAL-'!$A$5:$DO$385,11,FALSE),"")</f>
        <v/>
      </c>
      <c r="GH14" s="37"/>
      <c r="GI14" s="37" t="str">
        <f>IF(VLOOKUP(CONCATENATE($FK$6," ",GI$9),'-RÅDATA_KVARTAL-'!$A$5:$DO$385,11,FALSE)&lt;&gt;0,VLOOKUP(CONCATENATE($FK$6," ",GI$9),'-RÅDATA_KVARTAL-'!$A$5:$DO$385,11,FALSE),"")</f>
        <v/>
      </c>
      <c r="GJ14" s="91"/>
      <c r="GK14" s="91"/>
      <c r="GL14" s="37" t="str">
        <f>IF(VLOOKUP(CONCATENATE($GL$6," ",GL$9),'-RÅDATA_KVARTAL-'!$A$5:$DO$385,11,FALSE)&lt;&gt;0,VLOOKUP(CONCATENATE($GL$6," ",GL$9),'-RÅDATA_KVARTAL-'!$A$5:$DO$385,11,FALSE),"")</f>
        <v/>
      </c>
      <c r="GM14" s="37"/>
      <c r="GN14" s="37" t="str">
        <f>IF(VLOOKUP(CONCATENATE($GL$6," ",GN$9),'-RÅDATA_KVARTAL-'!$A$5:$DO$385,11,FALSE)&lt;&gt;0,VLOOKUP(CONCATENATE($GL$6," ",GN$9),'-RÅDATA_KVARTAL-'!$A$5:$DO$385,11,FALSE),"")</f>
        <v/>
      </c>
      <c r="GO14" s="37"/>
      <c r="GP14" s="37" t="str">
        <f>IF(VLOOKUP(CONCATENATE($GL$6," ",GP$9),'-RÅDATA_KVARTAL-'!$A$5:$DO$385,11,FALSE)&lt;&gt;0,VLOOKUP(CONCATENATE($GL$6," ",GP$9),'-RÅDATA_KVARTAL-'!$A$5:$DO$385,11,FALSE),"")</f>
        <v/>
      </c>
      <c r="GQ14" s="37"/>
      <c r="GR14" s="37" t="str">
        <f>IF(VLOOKUP(CONCATENATE($GL$6," ",GR$9),'-RÅDATA_KVARTAL-'!$A$5:$DO$385,11,FALSE)&lt;&gt;0,VLOOKUP(CONCATENATE($GL$6," ",GR$9),'-RÅDATA_KVARTAL-'!$A$5:$DO$385,11,FALSE),"")</f>
        <v/>
      </c>
      <c r="GS14" s="37"/>
      <c r="GT14" s="37" t="str">
        <f>IF(VLOOKUP(CONCATENATE($GL$6," ",GT$9),'-RÅDATA_KVARTAL-'!$A$5:$DO$385,11,FALSE)&lt;&gt;0,VLOOKUP(CONCATENATE($GL$6," ",GT$9),'-RÅDATA_KVARTAL-'!$A$5:$DO$385,11,FALSE),"")</f>
        <v/>
      </c>
      <c r="GU14" s="37"/>
      <c r="GV14" s="37" t="str">
        <f>IF(VLOOKUP(CONCATENATE($GL$6," ",GV$9),'-RÅDATA_KVARTAL-'!$A$5:$DO$385,11,FALSE)&lt;&gt;0,VLOOKUP(CONCATENATE($GL$6," ",GV$9),'-RÅDATA_KVARTAL-'!$A$5:$DO$385,11,FALSE),"")</f>
        <v/>
      </c>
      <c r="GW14" s="37"/>
      <c r="GX14" s="37" t="str">
        <f>IF(VLOOKUP(CONCATENATE($GL$6," ",GX$9),'-RÅDATA_KVARTAL-'!$A$5:$DO$385,11,FALSE)&lt;&gt;0,VLOOKUP(CONCATENATE($GL$6," ",GX$9),'-RÅDATA_KVARTAL-'!$A$5:$DO$385,11,FALSE),"")</f>
        <v/>
      </c>
      <c r="GY14" s="37"/>
      <c r="GZ14" s="37" t="str">
        <f>IF(VLOOKUP(CONCATENATE($GL$6," ",GZ$9),'-RÅDATA_KVARTAL-'!$A$5:$DO$385,11,FALSE)&lt;&gt;0,VLOOKUP(CONCATENATE($GL$6," ",GZ$9),'-RÅDATA_KVARTAL-'!$A$5:$DO$385,11,FALSE),"")</f>
        <v/>
      </c>
      <c r="HA14" s="37"/>
      <c r="HB14" s="37" t="str">
        <f>IF(VLOOKUP(CONCATENATE($GL$6," ",HB$9),'-RÅDATA_KVARTAL-'!$A$5:$DO$385,11,FALSE)&lt;&gt;0,VLOOKUP(CONCATENATE($GL$6," ",HB$9),'-RÅDATA_KVARTAL-'!$A$5:$DO$385,11,FALSE),"")</f>
        <v/>
      </c>
      <c r="HC14" s="37"/>
      <c r="HD14" s="37" t="str">
        <f>IF(VLOOKUP(CONCATENATE($GL$6," ",HD$9),'-RÅDATA_KVARTAL-'!$A$5:$DO$385,11,FALSE)&lt;&gt;0,VLOOKUP(CONCATENATE($GL$6," ",HD$9),'-RÅDATA_KVARTAL-'!$A$5:$DO$385,11,FALSE),"")</f>
        <v/>
      </c>
      <c r="HE14" s="37"/>
      <c r="HF14" s="37" t="str">
        <f>IF(VLOOKUP(CONCATENATE($GL$6," ",HF$9),'-RÅDATA_KVARTAL-'!$A$5:$DO$385,11,FALSE)&lt;&gt;0,VLOOKUP(CONCATENATE($GL$6," ",HF$9),'-RÅDATA_KVARTAL-'!$A$5:$DO$385,11,FALSE),"")</f>
        <v/>
      </c>
      <c r="HG14" s="37"/>
      <c r="HH14" s="37" t="str">
        <f>IF(VLOOKUP(CONCATENATE($GL$6," ",HH$9),'-RÅDATA_KVARTAL-'!$A$5:$DO$385,11,FALSE)&lt;&gt;0,VLOOKUP(CONCATENATE($GL$6," ",HH$9),'-RÅDATA_KVARTAL-'!$A$5:$DO$385,11,FALSE),"")</f>
        <v/>
      </c>
      <c r="HI14" s="37"/>
      <c r="HJ14" s="37" t="str">
        <f>IF(VLOOKUP(CONCATENATE($GL$6," ",HJ$9),'-RÅDATA_KVARTAL-'!$A$5:$DO$385,11,FALSE)&lt;&gt;0,VLOOKUP(CONCATENATE($GL$6," ",HJ$9),'-RÅDATA_KVARTAL-'!$A$5:$DO$385,11,FALSE),"")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",E$9),'-RÅDATA_KVARTAL-'!$A$5:$DO$385,15,FALSE)&lt;&gt;0,VLOOKUP(CONCATENATE($E$6," ",E$9),'-RÅDATA_KVARTAL-'!$A$5:$DO$385,15,FALSE),"")</f>
        <v>42</v>
      </c>
      <c r="F16" s="29"/>
      <c r="G16" s="29">
        <f>IF(VLOOKUP(CONCATENATE($E$6," ",G$9),'-RÅDATA_KVARTAL-'!$A$5:$DO$385,15,FALSE)&lt;&gt;0,VLOOKUP(CONCATENATE($E$6," ",G$9),'-RÅDATA_KVARTAL-'!$A$5:$DO$385,15,FALSE),"")</f>
        <v>59</v>
      </c>
      <c r="H16" s="29"/>
      <c r="I16" s="29">
        <f>IF(VLOOKUP(CONCATENATE($E$6," ",I$9),'-RÅDATA_KVARTAL-'!$A$5:$DO$385,15,FALSE)&lt;&gt;0,VLOOKUP(CONCATENATE($E$6," ",I$9),'-RÅDATA_KVARTAL-'!$A$5:$DO$385,15,FALSE),"")</f>
        <v>93</v>
      </c>
      <c r="J16" s="29"/>
      <c r="K16" s="29">
        <f>IF(VLOOKUP(CONCATENATE($E$6," ",K$9),'-RÅDATA_KVARTAL-'!$A$5:$DO$385,15,FALSE)&lt;&gt;0,VLOOKUP(CONCATENATE($E$6," ",K$9),'-RÅDATA_KVARTAL-'!$A$5:$DO$385,15,FALSE),"")</f>
        <v>84</v>
      </c>
      <c r="L16" s="29"/>
      <c r="M16" s="29">
        <f>IF(VLOOKUP(CONCATENATE($E$6," ",M$9),'-RÅDATA_KVARTAL-'!$A$5:$DO$385,15,FALSE)&lt;&gt;0,VLOOKUP(CONCATENATE($E$6," ",M$9),'-RÅDATA_KVARTAL-'!$A$5:$DO$385,15,FALSE),"")</f>
        <v>140</v>
      </c>
      <c r="N16" s="29"/>
      <c r="O16" s="29">
        <f>IF(VLOOKUP(CONCATENATE($E$6," ",O$9),'-RÅDATA_KVARTAL-'!$A$5:$DO$385,15,FALSE)&lt;&gt;0,VLOOKUP(CONCATENATE($E$6," ",O$9),'-RÅDATA_KVARTAL-'!$A$5:$DO$385,15,FALSE),"")</f>
        <v>127</v>
      </c>
      <c r="P16" s="29"/>
      <c r="Q16" s="29">
        <f>IF(VLOOKUP(CONCATENATE($E$6," ",Q$9),'-RÅDATA_KVARTAL-'!$A$5:$DO$385,15,FALSE)&lt;&gt;0,VLOOKUP(CONCATENATE($E$6," ",Q$9),'-RÅDATA_KVARTAL-'!$A$5:$DO$385,15,FALSE),"")</f>
        <v>93</v>
      </c>
      <c r="R16" s="29"/>
      <c r="S16" s="29">
        <f>IF(VLOOKUP(CONCATENATE($E$6," ",S$9),'-RÅDATA_KVARTAL-'!$A$5:$DO$385,15,FALSE)&lt;&gt;0,VLOOKUP(CONCATENATE($E$6," ",S$9),'-RÅDATA_KVARTAL-'!$A$5:$DO$385,15,FALSE),"")</f>
        <v>118</v>
      </c>
      <c r="T16" s="29"/>
      <c r="U16" s="29">
        <f>IF(VLOOKUP(CONCATENATE($E$6," ",U$9),'-RÅDATA_KVARTAL-'!$A$5:$DO$385,15,FALSE)&lt;&gt;0,VLOOKUP(CONCATENATE($E$6," ",U$9),'-RÅDATA_KVARTAL-'!$A$5:$DO$385,15,FALSE),"")</f>
        <v>127</v>
      </c>
      <c r="V16" s="29"/>
      <c r="W16" s="29">
        <f>IF(VLOOKUP(CONCATENATE($E$6," ",W$9),'-RÅDATA_KVARTAL-'!$A$5:$DO$385,15,FALSE)&lt;&gt;0,VLOOKUP(CONCATENATE($E$6," ",W$9),'-RÅDATA_KVARTAL-'!$A$5:$DO$385,15,FALSE),"")</f>
        <v>216</v>
      </c>
      <c r="X16" s="29"/>
      <c r="Y16" s="29">
        <f>IF(VLOOKUP(CONCATENATE($E$6," ",Y$9),'-RÅDATA_KVARTAL-'!$A$5:$DO$385,15,FALSE)&lt;&gt;0,VLOOKUP(CONCATENATE($E$6," ",Y$9),'-RÅDATA_KVARTAL-'!$A$5:$DO$385,15,FALSE),"")</f>
        <v>150</v>
      </c>
      <c r="Z16" s="29"/>
      <c r="AA16" s="29">
        <f>IF(VLOOKUP(CONCATENATE($E$6," ",AA$9),'-RÅDATA_KVARTAL-'!$A$5:$DO$385,15,FALSE)&lt;&gt;0,VLOOKUP(CONCATENATE($E$6," ",AA$9),'-RÅDATA_KVARTAL-'!$A$5:$DO$385,15,FALSE),"")</f>
        <v>91</v>
      </c>
      <c r="AB16" s="29"/>
      <c r="AC16" s="29">
        <f>IF(VLOOKUP(CONCATENATE($E$6," ",AC$9),'-RÅDATA_KVARTAL-'!$A$5:$DO$385,15,FALSE)&lt;&gt;0,VLOOKUP(CONCATENATE($E$6," ",AC$9),'-RÅDATA_KVARTAL-'!$A$5:$DO$385,15,FALSE),"")</f>
        <v>1340</v>
      </c>
      <c r="AD16" s="91"/>
      <c r="AE16" s="91"/>
      <c r="AF16" s="29">
        <f>IF(VLOOKUP(CONCATENATE($AF$6," ",AF$9),'-RÅDATA_KVARTAL-'!$A$5:$DO$385,15,FALSE)&lt;&gt;0,VLOOKUP(CONCATENATE($AF$6," ",AF$9),'-RÅDATA_KVARTAL-'!$A$5:$DO$385,15,FALSE),"")</f>
        <v>93</v>
      </c>
      <c r="AG16" s="29"/>
      <c r="AH16" s="29">
        <f>IF(VLOOKUP(CONCATENATE($AF$6," ",AH$9),'-RÅDATA_KVARTAL-'!$A$5:$DO$385,15,FALSE)&lt;&gt;0,VLOOKUP(CONCATENATE($AF$6," ",AH$9),'-RÅDATA_KVARTAL-'!$A$5:$DO$385,15,FALSE),"")</f>
        <v>62</v>
      </c>
      <c r="AI16" s="29"/>
      <c r="AJ16" s="29">
        <f>IF(VLOOKUP(CONCATENATE($AF$6," ",AJ$9),'-RÅDATA_KVARTAL-'!$A$5:$DO$385,15,FALSE)&lt;&gt;0,VLOOKUP(CONCATENATE($AF$6," ",AJ$9),'-RÅDATA_KVARTAL-'!$A$5:$DO$385,15,FALSE),"")</f>
        <v>82</v>
      </c>
      <c r="AK16" s="29"/>
      <c r="AL16" s="29">
        <f>IF(VLOOKUP(CONCATENATE($AF$6," ",AL$9),'-RÅDATA_KVARTAL-'!$A$5:$DO$385,15,FALSE)&lt;&gt;0,VLOOKUP(CONCATENATE($AF$6," ",AL$9),'-RÅDATA_KVARTAL-'!$A$5:$DO$385,15,FALSE),"")</f>
        <v>94</v>
      </c>
      <c r="AM16" s="29"/>
      <c r="AN16" s="29">
        <f>IF(VLOOKUP(CONCATENATE($AF$6," ",AN$9),'-RÅDATA_KVARTAL-'!$A$5:$DO$385,15,FALSE)&lt;&gt;0,VLOOKUP(CONCATENATE($AF$6," ",AN$9),'-RÅDATA_KVARTAL-'!$A$5:$DO$385,15,FALSE),"")</f>
        <v>395</v>
      </c>
      <c r="AO16" s="29"/>
      <c r="AP16" s="29">
        <f>IF(VLOOKUP(CONCATENATE($AF$6," ",AP$9),'-RÅDATA_KVARTAL-'!$A$5:$DO$385,15,FALSE)&lt;&gt;0,VLOOKUP(CONCATENATE($AF$6," ",AP$9),'-RÅDATA_KVARTAL-'!$A$5:$DO$385,15,FALSE),"")</f>
        <v>409</v>
      </c>
      <c r="AQ16" s="29"/>
      <c r="AR16" s="29">
        <f>IF(VLOOKUP(CONCATENATE($AF$6," ",AR$9),'-RÅDATA_KVARTAL-'!$A$5:$DO$385,15,FALSE)&lt;&gt;0,VLOOKUP(CONCATENATE($AF$6," ",AR$9),'-RÅDATA_KVARTAL-'!$A$5:$DO$385,15,FALSE),"")</f>
        <v>461</v>
      </c>
      <c r="AS16" s="29"/>
      <c r="AT16" s="29">
        <f>IF(VLOOKUP(CONCATENATE($AF$6," ",AT$9),'-RÅDATA_KVARTAL-'!$A$5:$DO$385,15,FALSE)&lt;&gt;0,VLOOKUP(CONCATENATE($AF$6," ",AT$9),'-RÅDATA_KVARTAL-'!$A$5:$DO$385,15,FALSE),"")</f>
        <v>483</v>
      </c>
      <c r="AU16" s="29"/>
      <c r="AV16" s="29">
        <f>IF(VLOOKUP(CONCATENATE($AF$6," ",AV$9),'-RÅDATA_KVARTAL-'!$A$5:$DO$385,15,FALSE)&lt;&gt;0,VLOOKUP(CONCATENATE($AF$6," ",AV$9),'-RÅDATA_KVARTAL-'!$A$5:$DO$385,15,FALSE),"")</f>
        <v>525</v>
      </c>
      <c r="AW16" s="29"/>
      <c r="AX16" s="29">
        <f>IF(VLOOKUP(CONCATENATE($AF$6," ",AX$9),'-RÅDATA_KVARTAL-'!$A$5:$DO$385,15,FALSE)&lt;&gt;0,VLOOKUP(CONCATENATE($AF$6," ",AX$9),'-RÅDATA_KVARTAL-'!$A$5:$DO$385,15,FALSE),"")</f>
        <v>643</v>
      </c>
      <c r="AY16" s="29"/>
      <c r="AZ16" s="29">
        <f>IF(VLOOKUP(CONCATENATE($AF$6," ",AZ$9),'-RÅDATA_KVARTAL-'!$A$5:$DO$385,15,FALSE)&lt;&gt;0,VLOOKUP(CONCATENATE($AF$6," ",AZ$9),'-RÅDATA_KVARTAL-'!$A$5:$DO$385,15,FALSE),"")</f>
        <v>592</v>
      </c>
      <c r="BA16" s="29"/>
      <c r="BB16" s="29">
        <f>IF(VLOOKUP(CONCATENATE($AF$6," ",BB$9),'-RÅDATA_KVARTAL-'!$A$5:$DO$385,15,FALSE)&lt;&gt;0,VLOOKUP(CONCATENATE($AF$6," ",BB$9),'-RÅDATA_KVARTAL-'!$A$5:$DO$385,15,FALSE),"")</f>
        <v>333</v>
      </c>
      <c r="BC16" s="29"/>
      <c r="BD16" s="29">
        <f>IF(VLOOKUP(CONCATENATE($AF$6," ",BD$9),'-RÅDATA_KVARTAL-'!$A$5:$DO$385,15,FALSE)&lt;&gt;0,VLOOKUP(CONCATENATE($AF$6," ",BD$9),'-RÅDATA_KVARTAL-'!$A$5:$DO$385,15,FALSE),"")</f>
        <v>4172</v>
      </c>
      <c r="BE16" s="91"/>
      <c r="BF16" s="91"/>
      <c r="BG16" s="29">
        <f>IF(VLOOKUP(CONCATENATE($BG$6," ",BG$9),'-RÅDATA_KVARTAL-'!$A$5:$DO$385,15,FALSE)&lt;&gt;0,VLOOKUP(CONCATENATE($BG$6," ",BG$9),'-RÅDATA_KVARTAL-'!$A$5:$DO$385,15,FALSE),"")</f>
        <v>146</v>
      </c>
      <c r="BH16" s="29"/>
      <c r="BI16" s="29">
        <f>IF(VLOOKUP(CONCATENATE($BG$6," ",BI$9),'-RÅDATA_KVARTAL-'!$A$5:$DO$385,15,FALSE)&lt;&gt;0,VLOOKUP(CONCATENATE($BG$6," ",BI$9),'-RÅDATA_KVARTAL-'!$A$5:$DO$385,15,FALSE),"")</f>
        <v>123</v>
      </c>
      <c r="BJ16" s="29"/>
      <c r="BK16" s="29">
        <f>IF(VLOOKUP(CONCATENATE($BG$6," ",BK$9),'-RÅDATA_KVARTAL-'!$A$5:$DO$385,15,FALSE)&lt;&gt;0,VLOOKUP(CONCATENATE($BG$6," ",BK$9),'-RÅDATA_KVARTAL-'!$A$5:$DO$385,15,FALSE),"")</f>
        <v>146</v>
      </c>
      <c r="BL16" s="29"/>
      <c r="BM16" s="29">
        <f>IF(VLOOKUP(CONCATENATE($BG$6," ",BM$9),'-RÅDATA_KVARTAL-'!$A$5:$DO$385,15,FALSE)&lt;&gt;0,VLOOKUP(CONCATENATE($BG$6," ",BM$9),'-RÅDATA_KVARTAL-'!$A$5:$DO$385,15,FALSE),"")</f>
        <v>177</v>
      </c>
      <c r="BN16" s="29"/>
      <c r="BO16" s="29">
        <f>IF(VLOOKUP(CONCATENATE($BG$6," ",BO$9),'-RÅDATA_KVARTAL-'!$A$5:$DO$385,15,FALSE)&lt;&gt;0,VLOOKUP(CONCATENATE($BG$6," ",BO$9),'-RÅDATA_KVARTAL-'!$A$5:$DO$385,15,FALSE),"")</f>
        <v>139</v>
      </c>
      <c r="BP16" s="29"/>
      <c r="BQ16" s="29">
        <f>IF(VLOOKUP(CONCATENATE($BG$6," ",BQ$9),'-RÅDATA_KVARTAL-'!$A$5:$DO$385,15,FALSE)&lt;&gt;0,VLOOKUP(CONCATENATE($BG$6," ",BQ$9),'-RÅDATA_KVARTAL-'!$A$5:$DO$385,15,FALSE),"")</f>
        <v>106</v>
      </c>
      <c r="BR16" s="29"/>
      <c r="BS16" s="29">
        <f>IF(VLOOKUP(CONCATENATE($BG$6," ",BS$9),'-RÅDATA_KVARTAL-'!$A$5:$DO$385,15,FALSE)&lt;&gt;0,VLOOKUP(CONCATENATE($BG$6," ",BS$9),'-RÅDATA_KVARTAL-'!$A$5:$DO$385,15,FALSE),"")</f>
        <v>251</v>
      </c>
      <c r="BT16" s="29"/>
      <c r="BU16" s="29">
        <f>IF(VLOOKUP(CONCATENATE($BG$6," ",BU$9),'-RÅDATA_KVARTAL-'!$A$5:$DO$385,15,FALSE)&lt;&gt;0,VLOOKUP(CONCATENATE($BG$6," ",BU$9),'-RÅDATA_KVARTAL-'!$A$5:$DO$385,15,FALSE),"")</f>
        <v>208</v>
      </c>
      <c r="BV16" s="29"/>
      <c r="BW16" s="29">
        <f>IF(VLOOKUP(CONCATENATE($BG$6," ",BW$9),'-RÅDATA_KVARTAL-'!$A$5:$DO$385,15,FALSE)&lt;&gt;0,VLOOKUP(CONCATENATE($BG$6," ",BW$9),'-RÅDATA_KVARTAL-'!$A$5:$DO$385,15,FALSE),"")</f>
        <v>235</v>
      </c>
      <c r="BX16" s="29"/>
      <c r="BY16" s="29">
        <f>IF(VLOOKUP(CONCATENATE($BG$6," ",BY$9),'-RÅDATA_KVARTAL-'!$A$5:$DO$385,15,FALSE)&lt;&gt;0,VLOOKUP(CONCATENATE($BG$6," ",BY$9),'-RÅDATA_KVARTAL-'!$A$5:$DO$385,15,FALSE),"")</f>
        <v>330</v>
      </c>
      <c r="BZ16" s="29"/>
      <c r="CA16" s="29">
        <f>IF(VLOOKUP(CONCATENATE($BG$6," ",CA$9),'-RÅDATA_KVARTAL-'!$A$5:$DO$385,15,FALSE)&lt;&gt;0,VLOOKUP(CONCATENATE($BG$6," ",CA$9),'-RÅDATA_KVARTAL-'!$A$5:$DO$385,15,FALSE),"")</f>
        <v>899</v>
      </c>
      <c r="CB16" s="29"/>
      <c r="CC16" s="29">
        <f>IF(VLOOKUP(CONCATENATE($BG$6," ",CC$9),'-RÅDATA_KVARTAL-'!$A$5:$DO$385,15,FALSE)&lt;&gt;0,VLOOKUP(CONCATENATE($BG$6," ",CC$9),'-RÅDATA_KVARTAL-'!$A$5:$DO$385,15,FALSE),"")</f>
        <v>454</v>
      </c>
      <c r="CD16" s="29"/>
      <c r="CE16" s="29">
        <f>IF(VLOOKUP(CONCATENATE($BG$6," ",CE$9),'-RÅDATA_KVARTAL-'!$A$5:$DO$385,15,FALSE)&lt;&gt;0,VLOOKUP(CONCATENATE($BG$6," ",CE$9),'-RÅDATA_KVARTAL-'!$A$5:$DO$385,15,FALSE),"")</f>
        <v>3214</v>
      </c>
      <c r="CF16" s="91"/>
      <c r="CG16" s="91"/>
      <c r="CH16" s="29">
        <f>IF(VLOOKUP(CONCATENATE($CH$6," ",CH$9),'-RÅDATA_KVARTAL-'!$A$5:$DO$385,15,FALSE)&lt;&gt;0,VLOOKUP(CONCATENATE($CH$6," ",CH$9),'-RÅDATA_KVARTAL-'!$A$5:$DO$385,15,FALSE),"")</f>
        <v>65</v>
      </c>
      <c r="CI16" s="29"/>
      <c r="CJ16" s="29">
        <f>IF(VLOOKUP(CONCATENATE($CH$6," ",CJ$9),'-RÅDATA_KVARTAL-'!$A$5:$DO$385,15,FALSE)&lt;&gt;0,VLOOKUP(CONCATENATE($CH$6," ",CJ$9),'-RÅDATA_KVARTAL-'!$A$5:$DO$385,15,FALSE),"")</f>
        <v>62</v>
      </c>
      <c r="CK16" s="29"/>
      <c r="CL16" s="29">
        <f>IF(VLOOKUP(CONCATENATE($CH$6," ",CL$9),'-RÅDATA_KVARTAL-'!$A$5:$DO$385,15,FALSE)&lt;&gt;0,VLOOKUP(CONCATENATE($CH$6," ",CL$9),'-RÅDATA_KVARTAL-'!$A$5:$DO$385,15,FALSE),"")</f>
        <v>329</v>
      </c>
      <c r="CM16" s="29"/>
      <c r="CN16" s="29">
        <f>IF(VLOOKUP(CONCATENATE($CH$6," ",CN$9),'-RÅDATA_KVARTAL-'!$A$5:$DO$385,15,FALSE)&lt;&gt;0,VLOOKUP(CONCATENATE($CH$6," ",CN$9),'-RÅDATA_KVARTAL-'!$A$5:$DO$385,15,FALSE),"")</f>
        <v>371</v>
      </c>
      <c r="CO16" s="29"/>
      <c r="CP16" s="29">
        <f>IF(VLOOKUP(CONCATENATE($CH$6," ",CP$9),'-RÅDATA_KVARTAL-'!$A$5:$DO$385,15,FALSE)&lt;&gt;0,VLOOKUP(CONCATENATE($CH$6," ",CP$9),'-RÅDATA_KVARTAL-'!$A$5:$DO$385,15,FALSE),"")</f>
        <v>334</v>
      </c>
      <c r="CQ16" s="29"/>
      <c r="CR16" s="29">
        <f>IF(VLOOKUP(CONCATENATE($CH$6," ",CR$9),'-RÅDATA_KVARTAL-'!$A$5:$DO$385,15,FALSE)&lt;&gt;0,VLOOKUP(CONCATENATE($CH$6," ",CR$9),'-RÅDATA_KVARTAL-'!$A$5:$DO$385,15,FALSE),"")</f>
        <v>302</v>
      </c>
      <c r="CS16" s="29"/>
      <c r="CT16" s="29">
        <f>IF(VLOOKUP(CONCATENATE($CH$6," ",CT$9),'-RÅDATA_KVARTAL-'!$A$5:$DO$385,15,FALSE)&lt;&gt;0,VLOOKUP(CONCATENATE($CH$6," ",CT$9),'-RÅDATA_KVARTAL-'!$A$5:$DO$385,15,FALSE),"")</f>
        <v>670</v>
      </c>
      <c r="CU16" s="29"/>
      <c r="CV16" s="29">
        <f>IF(VLOOKUP(CONCATENATE($CH$6," ",CV$9),'-RÅDATA_KVARTAL-'!$A$5:$DO$385,15,FALSE)&lt;&gt;0,VLOOKUP(CONCATENATE($CH$6," ",CV$9),'-RÅDATA_KVARTAL-'!$A$5:$DO$385,15,FALSE),"")</f>
        <v>372</v>
      </c>
      <c r="CW16" s="29"/>
      <c r="CX16" s="29">
        <f>IF(VLOOKUP(CONCATENATE($CH$6," ",CX$9),'-RÅDATA_KVARTAL-'!$A$5:$DO$385,15,FALSE)&lt;&gt;0,VLOOKUP(CONCATENATE($CH$6," ",CX$9),'-RÅDATA_KVARTAL-'!$A$5:$DO$385,15,FALSE),"")</f>
        <v>228</v>
      </c>
      <c r="CY16" s="29"/>
      <c r="CZ16" s="29">
        <f>IF(VLOOKUP(CONCATENATE($CH$6," ",CZ$9),'-RÅDATA_KVARTAL-'!$A$5:$DO$385,15,FALSE)&lt;&gt;0,VLOOKUP(CONCATENATE($CH$6," ",CZ$9),'-RÅDATA_KVARTAL-'!$A$5:$DO$385,15,FALSE),"")</f>
        <v>316</v>
      </c>
      <c r="DA16" s="29"/>
      <c r="DB16" s="29">
        <f>IF(VLOOKUP(CONCATENATE($CH$6," ",DB$9),'-RÅDATA_KVARTAL-'!$A$5:$DO$385,15,FALSE)&lt;&gt;0,VLOOKUP(CONCATENATE($CH$6," ",DB$9),'-RÅDATA_KVARTAL-'!$A$5:$DO$385,15,FALSE),"")</f>
        <v>207</v>
      </c>
      <c r="DC16" s="29"/>
      <c r="DD16" s="29">
        <f>IF(VLOOKUP(CONCATENATE($CH$6," ",DD$9),'-RÅDATA_KVARTAL-'!$A$5:$DO$385,15,FALSE)&lt;&gt;0,VLOOKUP(CONCATENATE($CH$6," ",DD$9),'-RÅDATA_KVARTAL-'!$A$5:$DO$385,15,FALSE),"")</f>
        <v>307</v>
      </c>
      <c r="DE16" s="29"/>
      <c r="DF16" s="29">
        <f>IF(VLOOKUP(CONCATENATE($CH$6," ",DF$9),'-RÅDATA_KVARTAL-'!$A$5:$DO$385,15,FALSE)&lt;&gt;0,VLOOKUP(CONCATENATE($CH$6," ",DF$9),'-RÅDATA_KVARTAL-'!$A$5:$DO$385,15,FALSE),"")</f>
        <v>3563</v>
      </c>
      <c r="DG16" s="91"/>
      <c r="DH16" s="91"/>
      <c r="DI16" s="29">
        <f>IF(VLOOKUP(CONCATENATE($DI$6," ",DI$9),'-RÅDATA_KVARTAL-'!$A$5:$DO$385,15,FALSE)&lt;&gt;0,VLOOKUP(CONCATENATE($DI$6," ",DI$9),'-RÅDATA_KVARTAL-'!$A$5:$DO$385,15,FALSE),"")</f>
        <v>346</v>
      </c>
      <c r="DJ16" s="29"/>
      <c r="DK16" s="29">
        <f>IF(VLOOKUP(CONCATENATE($DI$6," ",DK$9),'-RÅDATA_KVARTAL-'!$A$5:$DO$385,15,FALSE)&lt;&gt;0,VLOOKUP(CONCATENATE($DI$6," ",DK$9),'-RÅDATA_KVARTAL-'!$A$5:$DO$385,15,FALSE),"")</f>
        <v>344</v>
      </c>
      <c r="DL16" s="29"/>
      <c r="DM16" s="29">
        <f>IF(VLOOKUP(CONCATENATE($DI$6," ",DM$9),'-RÅDATA_KVARTAL-'!$A$5:$DO$385,15,FALSE)&lt;&gt;0,VLOOKUP(CONCATENATE($DI$6," ",DM$9),'-RÅDATA_KVARTAL-'!$A$5:$DO$385,15,FALSE),"")</f>
        <v>436</v>
      </c>
      <c r="DN16" s="29"/>
      <c r="DO16" s="29">
        <f>IF(VLOOKUP(CONCATENATE($DI$6," ",DO$9),'-RÅDATA_KVARTAL-'!$A$5:$DO$385,15,FALSE)&lt;&gt;0,VLOOKUP(CONCATENATE($DI$6," ",DO$9),'-RÅDATA_KVARTAL-'!$A$5:$DO$385,15,FALSE),"")</f>
        <v>473</v>
      </c>
      <c r="DP16" s="29"/>
      <c r="DQ16" s="29">
        <f>IF(VLOOKUP(CONCATENATE($DI$6," ",DQ$9),'-RÅDATA_KVARTAL-'!$A$5:$DO$385,15,FALSE)&lt;&gt;0,VLOOKUP(CONCATENATE($DI$6," ",DQ$9),'-RÅDATA_KVARTAL-'!$A$5:$DO$385,15,FALSE),"")</f>
        <v>490</v>
      </c>
      <c r="DR16" s="29"/>
      <c r="DS16" s="29">
        <f>IF(VLOOKUP(CONCATENATE($DI$6," ",DS$9),'-RÅDATA_KVARTAL-'!$A$5:$DO$385,15,FALSE)&lt;&gt;0,VLOOKUP(CONCATENATE($DI$6," ",DS$9),'-RÅDATA_KVARTAL-'!$A$5:$DO$385,15,FALSE),"")</f>
        <v>615</v>
      </c>
      <c r="DT16" s="29"/>
      <c r="DU16" s="29" t="str">
        <f>IF(VLOOKUP(CONCATENATE($DI$6," ",DU$9),'-RÅDATA_KVARTAL-'!$A$5:$DO$385,15,FALSE)&lt;&gt;0,VLOOKUP(CONCATENATE($DI$6," ",DU$9),'-RÅDATA_KVARTAL-'!$A$5:$DO$385,15,FALSE),"")</f>
        <v/>
      </c>
      <c r="DV16" s="29"/>
      <c r="DW16" s="29" t="str">
        <f>IF(VLOOKUP(CONCATENATE($DI$6," ",DW$9),'-RÅDATA_KVARTAL-'!$A$5:$DO$385,15,FALSE)&lt;&gt;0,VLOOKUP(CONCATENATE($DI$6," ",DW$9),'-RÅDATA_KVARTAL-'!$A$5:$DO$385,15,FALSE),"")</f>
        <v/>
      </c>
      <c r="DX16" s="29"/>
      <c r="DY16" s="29" t="str">
        <f>IF(VLOOKUP(CONCATENATE($DI$6," ",DY$9),'-RÅDATA_KVARTAL-'!$A$5:$DO$385,15,FALSE)&lt;&gt;0,VLOOKUP(CONCATENATE($DI$6," ",DY$9),'-RÅDATA_KVARTAL-'!$A$5:$DO$385,15,FALSE),"")</f>
        <v/>
      </c>
      <c r="DZ16" s="29"/>
      <c r="EA16" s="29" t="str">
        <f>IF(VLOOKUP(CONCATENATE($DI$6," ",EA$9),'-RÅDATA_KVARTAL-'!$A$5:$DO$385,15,FALSE)&lt;&gt;0,VLOOKUP(CONCATENATE($DI$6," ",EA$9),'-RÅDATA_KVARTAL-'!$A$5:$DO$385,15,FALSE),"")</f>
        <v/>
      </c>
      <c r="EB16" s="29"/>
      <c r="EC16" s="29" t="str">
        <f>IF(VLOOKUP(CONCATENATE($DI$6," ",EC$9),'-RÅDATA_KVARTAL-'!$A$5:$DO$385,15,FALSE)&lt;&gt;0,VLOOKUP(CONCATENATE($DI$6," ",EC$9),'-RÅDATA_KVARTAL-'!$A$5:$DO$385,15,FALSE),"")</f>
        <v/>
      </c>
      <c r="ED16" s="29"/>
      <c r="EE16" s="29" t="str">
        <f>IF(VLOOKUP(CONCATENATE($DI$6," ",EE$9),'-RÅDATA_KVARTAL-'!$A$5:$DO$385,15,FALSE)&lt;&gt;0,VLOOKUP(CONCATENATE($DI$6," ",EE$9),'-RÅDATA_KVARTAL-'!$A$5:$DO$385,15,FALSE),"")</f>
        <v/>
      </c>
      <c r="EF16" s="29"/>
      <c r="EG16" s="29">
        <f>IF(VLOOKUP(CONCATENATE($DI$6," ",EG$9),'-RÅDATA_KVARTAL-'!$A$5:$DO$385,15,FALSE)&lt;&gt;0,VLOOKUP(CONCATENATE($DI$6," ",EG$9),'-RÅDATA_KVARTAL-'!$A$5:$DO$385,15,FALSE),"")</f>
        <v>2704</v>
      </c>
      <c r="EH16" s="91"/>
      <c r="EI16" s="91"/>
      <c r="EJ16" s="29" t="str">
        <f>IF(VLOOKUP(CONCATENATE($EJ$6," ",EJ$9),'-RÅDATA_KVARTAL-'!$A$5:$DO$385,15,FALSE)&lt;&gt;0,VLOOKUP(CONCATENATE($EJ$6," ",EJ$9),'-RÅDATA_KVARTAL-'!$A$5:$DO$385,15,FALSE),"")</f>
        <v/>
      </c>
      <c r="EK16" s="29"/>
      <c r="EL16" s="29" t="str">
        <f>IF(VLOOKUP(CONCATENATE($EJ$6," ",EL$9),'-RÅDATA_KVARTAL-'!$A$5:$DO$385,15,FALSE)&lt;&gt;0,VLOOKUP(CONCATENATE($EJ$6," ",EL$9),'-RÅDATA_KVARTAL-'!$A$5:$DO$385,15,FALSE),"")</f>
        <v/>
      </c>
      <c r="EM16" s="29"/>
      <c r="EN16" s="29" t="str">
        <f>IF(VLOOKUP(CONCATENATE($EJ$6," ",EN$9),'-RÅDATA_KVARTAL-'!$A$5:$DO$385,15,FALSE)&lt;&gt;0,VLOOKUP(CONCATENATE($EJ$6," ",EN$9),'-RÅDATA_KVARTAL-'!$A$5:$DO$385,15,FALSE),"")</f>
        <v/>
      </c>
      <c r="EO16" s="29"/>
      <c r="EP16" s="29" t="str">
        <f>IF(VLOOKUP(CONCATENATE($EJ$6," ",EP$9),'-RÅDATA_KVARTAL-'!$A$5:$DO$385,15,FALSE)&lt;&gt;0,VLOOKUP(CONCATENATE($EJ$6," ",EP$9),'-RÅDATA_KVARTAL-'!$A$5:$DO$385,15,FALSE),"")</f>
        <v/>
      </c>
      <c r="EQ16" s="29"/>
      <c r="ER16" s="29" t="str">
        <f>IF(VLOOKUP(CONCATENATE($EJ$6," ",ER$9),'-RÅDATA_KVARTAL-'!$A$5:$DO$385,15,FALSE)&lt;&gt;0,VLOOKUP(CONCATENATE($EJ$6," ",ER$9),'-RÅDATA_KVARTAL-'!$A$5:$DO$385,15,FALSE),"")</f>
        <v/>
      </c>
      <c r="ES16" s="29"/>
      <c r="ET16" s="29" t="str">
        <f>IF(VLOOKUP(CONCATENATE($EJ$6," ",ET$9),'-RÅDATA_KVARTAL-'!$A$5:$DO$385,15,FALSE)&lt;&gt;0,VLOOKUP(CONCATENATE($EJ$6," ",ET$9),'-RÅDATA_KVARTAL-'!$A$5:$DO$385,15,FALSE),"")</f>
        <v/>
      </c>
      <c r="EU16" s="29"/>
      <c r="EV16" s="29" t="str">
        <f>IF(VLOOKUP(CONCATENATE($EJ$6," ",EV$9),'-RÅDATA_KVARTAL-'!$A$5:$DO$385,15,FALSE)&lt;&gt;0,VLOOKUP(CONCATENATE($EJ$6," ",EV$9),'-RÅDATA_KVARTAL-'!$A$5:$DO$385,15,FALSE),"")</f>
        <v/>
      </c>
      <c r="EW16" s="29"/>
      <c r="EX16" s="29" t="str">
        <f>IF(VLOOKUP(CONCATENATE($EJ$6," ",EX$9),'-RÅDATA_KVARTAL-'!$A$5:$DO$385,15,FALSE)&lt;&gt;0,VLOOKUP(CONCATENATE($EJ$6," ",EX$9),'-RÅDATA_KVARTAL-'!$A$5:$DO$385,15,FALSE),"")</f>
        <v/>
      </c>
      <c r="EY16" s="29"/>
      <c r="EZ16" s="29" t="str">
        <f>IF(VLOOKUP(CONCATENATE($EJ$6," ",EZ$9),'-RÅDATA_KVARTAL-'!$A$5:$DO$385,15,FALSE)&lt;&gt;0,VLOOKUP(CONCATENATE($EJ$6," ",EZ$9),'-RÅDATA_KVARTAL-'!$A$5:$DO$385,15,FALSE),"")</f>
        <v/>
      </c>
      <c r="FA16" s="29"/>
      <c r="FB16" s="29" t="str">
        <f>IF(VLOOKUP(CONCATENATE($EJ$6," ",FB$9),'-RÅDATA_KVARTAL-'!$A$5:$DO$385,15,FALSE)&lt;&gt;0,VLOOKUP(CONCATENATE($EJ$6," ",FB$9),'-RÅDATA_KVARTAL-'!$A$5:$DO$385,15,FALSE),"")</f>
        <v/>
      </c>
      <c r="FC16" s="29"/>
      <c r="FD16" s="29" t="str">
        <f>IF(VLOOKUP(CONCATENATE($EJ$6," ",FD$9),'-RÅDATA_KVARTAL-'!$A$5:$DO$385,15,FALSE)&lt;&gt;0,VLOOKUP(CONCATENATE($EJ$6," ",FD$9),'-RÅDATA_KVARTAL-'!$A$5:$DO$385,15,FALSE),"")</f>
        <v/>
      </c>
      <c r="FE16" s="29"/>
      <c r="FF16" s="29" t="str">
        <f>IF(VLOOKUP(CONCATENATE($EJ$6," ",FF$9),'-RÅDATA_KVARTAL-'!$A$5:$DO$385,15,FALSE)&lt;&gt;0,VLOOKUP(CONCATENATE($EJ$6," ",FF$9),'-RÅDATA_KVARTAL-'!$A$5:$DO$385,15,FALSE),"")</f>
        <v/>
      </c>
      <c r="FG16" s="29"/>
      <c r="FH16" s="29" t="str">
        <f>IF(VLOOKUP(CONCATENATE($EJ$6," ",FH$9),'-RÅDATA_KVARTAL-'!$A$5:$DO$385,15,FALSE)&lt;&gt;0,VLOOKUP(CONCATENATE($EJ$6," ",FH$9),'-RÅDATA_KVARTAL-'!$A$5:$DO$385,15,FALSE),"")</f>
        <v/>
      </c>
      <c r="FI16" s="91"/>
      <c r="FJ16" s="91"/>
      <c r="FK16" s="29" t="str">
        <f>IF(VLOOKUP(CONCATENATE($FK$6," ",FK$9),'-RÅDATA_KVARTAL-'!$A$5:$DO$385,15,FALSE)&lt;&gt;0,VLOOKUP(CONCATENATE($FK$6," ",FK$9),'-RÅDATA_KVARTAL-'!$A$5:$DO$385,15,FALSE),"")</f>
        <v/>
      </c>
      <c r="FL16" s="29"/>
      <c r="FM16" s="29" t="str">
        <f>IF(VLOOKUP(CONCATENATE($FK$6," ",FM$9),'-RÅDATA_KVARTAL-'!$A$5:$DO$385,15,FALSE)&lt;&gt;0,VLOOKUP(CONCATENATE($FK$6," ",FM$9),'-RÅDATA_KVARTAL-'!$A$5:$DO$385,15,FALSE),"")</f>
        <v/>
      </c>
      <c r="FN16" s="29"/>
      <c r="FO16" s="29" t="str">
        <f>IF(VLOOKUP(CONCATENATE($FK$6," ",FO$9),'-RÅDATA_KVARTAL-'!$A$5:$DO$385,15,FALSE)&lt;&gt;0,VLOOKUP(CONCATENATE($FK$6," ",FO$9),'-RÅDATA_KVARTAL-'!$A$5:$DO$385,15,FALSE),"")</f>
        <v/>
      </c>
      <c r="FP16" s="29"/>
      <c r="FQ16" s="29" t="str">
        <f>IF(VLOOKUP(CONCATENATE($FK$6," ",FQ$9),'-RÅDATA_KVARTAL-'!$A$5:$DO$385,15,FALSE)&lt;&gt;0,VLOOKUP(CONCATENATE($FK$6," ",FQ$9),'-RÅDATA_KVARTAL-'!$A$5:$DO$385,15,FALSE),"")</f>
        <v/>
      </c>
      <c r="FR16" s="29"/>
      <c r="FS16" s="29" t="str">
        <f>IF(VLOOKUP(CONCATENATE($FK$6," ",FS$9),'-RÅDATA_KVARTAL-'!$A$5:$DO$385,15,FALSE)&lt;&gt;0,VLOOKUP(CONCATENATE($FK$6," ",FS$9),'-RÅDATA_KVARTAL-'!$A$5:$DO$385,15,FALSE),"")</f>
        <v/>
      </c>
      <c r="FT16" s="29"/>
      <c r="FU16" s="29" t="str">
        <f>IF(VLOOKUP(CONCATENATE($FK$6," ",FU$9),'-RÅDATA_KVARTAL-'!$A$5:$DO$385,15,FALSE)&lt;&gt;0,VLOOKUP(CONCATENATE($FK$6," ",FU$9),'-RÅDATA_KVARTAL-'!$A$5:$DO$385,15,FALSE),"")</f>
        <v/>
      </c>
      <c r="FV16" s="29"/>
      <c r="FW16" s="29" t="str">
        <f>IF(VLOOKUP(CONCATENATE($FK$6," ",FW$9),'-RÅDATA_KVARTAL-'!$A$5:$DO$385,15,FALSE)&lt;&gt;0,VLOOKUP(CONCATENATE($FK$6," ",FW$9),'-RÅDATA_KVARTAL-'!$A$5:$DO$385,15,FALSE),"")</f>
        <v/>
      </c>
      <c r="FX16" s="29"/>
      <c r="FY16" s="29" t="str">
        <f>IF(VLOOKUP(CONCATENATE($FK$6," ",FY$9),'-RÅDATA_KVARTAL-'!$A$5:$DO$385,15,FALSE)&lt;&gt;0,VLOOKUP(CONCATENATE($FK$6," ",FY$9),'-RÅDATA_KVARTAL-'!$A$5:$DO$385,15,FALSE),"")</f>
        <v/>
      </c>
      <c r="FZ16" s="29"/>
      <c r="GA16" s="29" t="str">
        <f>IF(VLOOKUP(CONCATENATE($FK$6," ",GA$9),'-RÅDATA_KVARTAL-'!$A$5:$DO$385,15,FALSE)&lt;&gt;0,VLOOKUP(CONCATENATE($FK$6," ",GA$9),'-RÅDATA_KVARTAL-'!$A$5:$DO$385,15,FALSE),"")</f>
        <v/>
      </c>
      <c r="GB16" s="29"/>
      <c r="GC16" s="29" t="str">
        <f>IF(VLOOKUP(CONCATENATE($FK$6," ",GC$9),'-RÅDATA_KVARTAL-'!$A$5:$DO$385,15,FALSE)&lt;&gt;0,VLOOKUP(CONCATENATE($FK$6," ",GC$9),'-RÅDATA_KVARTAL-'!$A$5:$DO$385,15,FALSE),"")</f>
        <v/>
      </c>
      <c r="GD16" s="29"/>
      <c r="GE16" s="29" t="str">
        <f>IF(VLOOKUP(CONCATENATE($FK$6," ",GE$9),'-RÅDATA_KVARTAL-'!$A$5:$DO$385,15,FALSE)&lt;&gt;0,VLOOKUP(CONCATENATE($FK$6," ",GE$9),'-RÅDATA_KVARTAL-'!$A$5:$DO$385,15,FALSE),"")</f>
        <v/>
      </c>
      <c r="GF16" s="29"/>
      <c r="GG16" s="29" t="str">
        <f>IF(VLOOKUP(CONCATENATE($FK$6," ",GG$9),'-RÅDATA_KVARTAL-'!$A$5:$DO$385,15,FALSE)&lt;&gt;0,VLOOKUP(CONCATENATE($FK$6," ",GG$9),'-RÅDATA_KVARTAL-'!$A$5:$DO$385,15,FALSE),"")</f>
        <v/>
      </c>
      <c r="GH16" s="29"/>
      <c r="GI16" s="29" t="str">
        <f>IF(VLOOKUP(CONCATENATE($FK$6," ",GI$9),'-RÅDATA_KVARTAL-'!$A$5:$DO$385,15,FALSE)&lt;&gt;0,VLOOKUP(CONCATENATE($FK$6," ",GI$9),'-RÅDATA_KVARTAL-'!$A$5:$DO$385,15,FALSE),"")</f>
        <v/>
      </c>
      <c r="GJ16" s="91"/>
      <c r="GK16" s="91"/>
      <c r="GL16" s="29" t="str">
        <f>IF(VLOOKUP(CONCATENATE($GL$6," ",GL$9),'-RÅDATA_KVARTAL-'!$A$5:$DO$385,15,FALSE)&lt;&gt;0,VLOOKUP(CONCATENATE($GL$6," ",GL$9),'-RÅDATA_KVARTAL-'!$A$5:$DO$385,15,FALSE),"")</f>
        <v/>
      </c>
      <c r="GM16" s="29"/>
      <c r="GN16" s="29" t="str">
        <f>IF(VLOOKUP(CONCATENATE($GL$6," ",GN$9),'-RÅDATA_KVARTAL-'!$A$5:$DO$385,15,FALSE)&lt;&gt;0,VLOOKUP(CONCATENATE($GL$6," ",GN$9),'-RÅDATA_KVARTAL-'!$A$5:$DO$385,15,FALSE),"")</f>
        <v/>
      </c>
      <c r="GO16" s="29"/>
      <c r="GP16" s="29" t="str">
        <f>IF(VLOOKUP(CONCATENATE($GL$6," ",GP$9),'-RÅDATA_KVARTAL-'!$A$5:$DO$385,15,FALSE)&lt;&gt;0,VLOOKUP(CONCATENATE($GL$6," ",GP$9),'-RÅDATA_KVARTAL-'!$A$5:$DO$385,15,FALSE),"")</f>
        <v/>
      </c>
      <c r="GQ16" s="29"/>
      <c r="GR16" s="29" t="str">
        <f>IF(VLOOKUP(CONCATENATE($GL$6," ",GR$9),'-RÅDATA_KVARTAL-'!$A$5:$DO$385,15,FALSE)&lt;&gt;0,VLOOKUP(CONCATENATE($GL$6," ",GR$9),'-RÅDATA_KVARTAL-'!$A$5:$DO$385,15,FALSE),"")</f>
        <v/>
      </c>
      <c r="GS16" s="29"/>
      <c r="GT16" s="29" t="str">
        <f>IF(VLOOKUP(CONCATENATE($GL$6," ",GT$9),'-RÅDATA_KVARTAL-'!$A$5:$DO$385,15,FALSE)&lt;&gt;0,VLOOKUP(CONCATENATE($GL$6," ",GT$9),'-RÅDATA_KVARTAL-'!$A$5:$DO$385,15,FALSE),"")</f>
        <v/>
      </c>
      <c r="GU16" s="29"/>
      <c r="GV16" s="29" t="str">
        <f>IF(VLOOKUP(CONCATENATE($GL$6," ",GV$9),'-RÅDATA_KVARTAL-'!$A$5:$DO$385,15,FALSE)&lt;&gt;0,VLOOKUP(CONCATENATE($GL$6," ",GV$9),'-RÅDATA_KVARTAL-'!$A$5:$DO$385,15,FALSE),"")</f>
        <v/>
      </c>
      <c r="GW16" s="29"/>
      <c r="GX16" s="29" t="str">
        <f>IF(VLOOKUP(CONCATENATE($GL$6," ",GX$9),'-RÅDATA_KVARTAL-'!$A$5:$DO$385,15,FALSE)&lt;&gt;0,VLOOKUP(CONCATENATE($GL$6," ",GX$9),'-RÅDATA_KVARTAL-'!$A$5:$DO$385,15,FALSE),"")</f>
        <v/>
      </c>
      <c r="GY16" s="29"/>
      <c r="GZ16" s="29" t="str">
        <f>IF(VLOOKUP(CONCATENATE($GL$6," ",GZ$9),'-RÅDATA_KVARTAL-'!$A$5:$DO$385,15,FALSE)&lt;&gt;0,VLOOKUP(CONCATENATE($GL$6," ",GZ$9),'-RÅDATA_KVARTAL-'!$A$5:$DO$385,15,FALSE),"")</f>
        <v/>
      </c>
      <c r="HA16" s="29"/>
      <c r="HB16" s="29" t="str">
        <f>IF(VLOOKUP(CONCATENATE($GL$6," ",HB$9),'-RÅDATA_KVARTAL-'!$A$5:$DO$385,15,FALSE)&lt;&gt;0,VLOOKUP(CONCATENATE($GL$6," ",HB$9),'-RÅDATA_KVARTAL-'!$A$5:$DO$385,15,FALSE),"")</f>
        <v/>
      </c>
      <c r="HC16" s="29"/>
      <c r="HD16" s="29" t="str">
        <f>IF(VLOOKUP(CONCATENATE($GL$6," ",HD$9),'-RÅDATA_KVARTAL-'!$A$5:$DO$385,15,FALSE)&lt;&gt;0,VLOOKUP(CONCATENATE($GL$6," ",HD$9),'-RÅDATA_KVARTAL-'!$A$5:$DO$385,15,FALSE),"")</f>
        <v/>
      </c>
      <c r="HE16" s="29"/>
      <c r="HF16" s="29" t="str">
        <f>IF(VLOOKUP(CONCATENATE($GL$6," ",HF$9),'-RÅDATA_KVARTAL-'!$A$5:$DO$385,15,FALSE)&lt;&gt;0,VLOOKUP(CONCATENATE($GL$6," ",HF$9),'-RÅDATA_KVARTAL-'!$A$5:$DO$385,15,FALSE),"")</f>
        <v/>
      </c>
      <c r="HG16" s="29"/>
      <c r="HH16" s="29" t="str">
        <f>IF(VLOOKUP(CONCATENATE($GL$6," ",HH$9),'-RÅDATA_KVARTAL-'!$A$5:$DO$385,15,FALSE)&lt;&gt;0,VLOOKUP(CONCATENATE($GL$6," ",HH$9),'-RÅDATA_KVARTAL-'!$A$5:$DO$385,15,FALSE),"")</f>
        <v/>
      </c>
      <c r="HI16" s="29"/>
      <c r="HJ16" s="29" t="str">
        <f>IF(VLOOKUP(CONCATENATE($GL$6," ",HJ$9),'-RÅDATA_KVARTAL-'!$A$5:$DO$385,15,FALSE)&lt;&gt;0,VLOOKUP(CONCATENATE($GL$6," ",HJ$9),'-RÅDATA_KVARTAL-'!$A$5:$DO$385,15,FALSE),"")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",E$9),'-RÅDATA_KVARTAL-'!$A$5:$DO$385,19,FALSE)&lt;&gt;0,VLOOKUP(CONCATENATE($E$6," ",E$9),'-RÅDATA_KVARTAL-'!$A$5:$DO$385,19,FALSE),"")</f>
        <v>-335</v>
      </c>
      <c r="F18" s="29"/>
      <c r="G18" s="29">
        <f>IF(VLOOKUP(CONCATENATE($E$6," ",G$9),'-RÅDATA_KVARTAL-'!$A$5:$DO$385,19,FALSE)&lt;&gt;0,VLOOKUP(CONCATENATE($E$6," ",G$9),'-RÅDATA_KVARTAL-'!$A$5:$DO$385,19,FALSE),"")</f>
        <v>-332</v>
      </c>
      <c r="H18" s="29"/>
      <c r="I18" s="29">
        <f>IF(VLOOKUP(CONCATENATE($E$6," ",I$9),'-RÅDATA_KVARTAL-'!$A$5:$DO$385,19,FALSE)&lt;&gt;0,VLOOKUP(CONCATENATE($E$6," ",I$9),'-RÅDATA_KVARTAL-'!$A$5:$DO$385,19,FALSE),"")</f>
        <v>-571</v>
      </c>
      <c r="J18" s="29"/>
      <c r="K18" s="29">
        <f>IF(VLOOKUP(CONCATENATE($E$6," ",K$9),'-RÅDATA_KVARTAL-'!$A$5:$DO$385,19,FALSE)&lt;&gt;0,VLOOKUP(CONCATENATE($E$6," ",K$9),'-RÅDATA_KVARTAL-'!$A$5:$DO$385,19,FALSE),"")</f>
        <v>-539</v>
      </c>
      <c r="L18" s="29"/>
      <c r="M18" s="29">
        <f>IF(VLOOKUP(CONCATENATE($E$6," ",M$9),'-RÅDATA_KVARTAL-'!$A$5:$DO$385,19,FALSE)&lt;&gt;0,VLOOKUP(CONCATENATE($E$6," ",M$9),'-RÅDATA_KVARTAL-'!$A$5:$DO$385,19,FALSE),"")</f>
        <v>-681</v>
      </c>
      <c r="N18" s="29"/>
      <c r="O18" s="29">
        <f>IF(VLOOKUP(CONCATENATE($E$6," ",O$9),'-RÅDATA_KVARTAL-'!$A$5:$DO$385,19,FALSE)&lt;&gt;0,VLOOKUP(CONCATENATE($E$6," ",O$9),'-RÅDATA_KVARTAL-'!$A$5:$DO$385,19,FALSE),"")</f>
        <v>-555</v>
      </c>
      <c r="P18" s="29"/>
      <c r="Q18" s="29">
        <f>IF(VLOOKUP(CONCATENATE($E$6," ",Q$9),'-RÅDATA_KVARTAL-'!$A$5:$DO$385,19,FALSE)&lt;&gt;0,VLOOKUP(CONCATENATE($E$6," ",Q$9),'-RÅDATA_KVARTAL-'!$A$5:$DO$385,19,FALSE),"")</f>
        <v>-524</v>
      </c>
      <c r="R18" s="29"/>
      <c r="S18" s="29">
        <f>IF(VLOOKUP(CONCATENATE($E$6," ",S$9),'-RÅDATA_KVARTAL-'!$A$5:$DO$385,19,FALSE)&lt;&gt;0,VLOOKUP(CONCATENATE($E$6," ",S$9),'-RÅDATA_KVARTAL-'!$A$5:$DO$385,19,FALSE),"")</f>
        <v>-511</v>
      </c>
      <c r="T18" s="29"/>
      <c r="U18" s="29">
        <f>IF(VLOOKUP(CONCATENATE($E$6," ",U$9),'-RÅDATA_KVARTAL-'!$A$5:$DO$385,19,FALSE)&lt;&gt;0,VLOOKUP(CONCATENATE($E$6," ",U$9),'-RÅDATA_KVARTAL-'!$A$5:$DO$385,19,FALSE),"")</f>
        <v>-678</v>
      </c>
      <c r="V18" s="29"/>
      <c r="W18" s="29">
        <f>IF(VLOOKUP(CONCATENATE($E$6," ",W$9),'-RÅDATA_KVARTAL-'!$A$5:$DO$385,19,FALSE)&lt;&gt;0,VLOOKUP(CONCATENATE($E$6," ",W$9),'-RÅDATA_KVARTAL-'!$A$5:$DO$385,19,FALSE),"")</f>
        <v>-740</v>
      </c>
      <c r="X18" s="29"/>
      <c r="Y18" s="29">
        <f>IF(VLOOKUP(CONCATENATE($E$6," ",Y$9),'-RÅDATA_KVARTAL-'!$A$5:$DO$385,19,FALSE)&lt;&gt;0,VLOOKUP(CONCATENATE($E$6," ",Y$9),'-RÅDATA_KVARTAL-'!$A$5:$DO$385,19,FALSE),"")</f>
        <v>-763</v>
      </c>
      <c r="Z18" s="29"/>
      <c r="AA18" s="29">
        <f>IF(VLOOKUP(CONCATENATE($E$6," ",AA$9),'-RÅDATA_KVARTAL-'!$A$5:$DO$385,19,FALSE)&lt;&gt;0,VLOOKUP(CONCATENATE($E$6," ",AA$9),'-RÅDATA_KVARTAL-'!$A$5:$DO$385,19,FALSE),"")</f>
        <v>-491</v>
      </c>
      <c r="AB18" s="29"/>
      <c r="AC18" s="29">
        <f>IF(VLOOKUP(CONCATENATE($E$6," ",AC$9),'-RÅDATA_KVARTAL-'!$A$5:$DO$385,19,FALSE)&lt;&gt;0,VLOOKUP(CONCATENATE($E$6," ",AC$9),'-RÅDATA_KVARTAL-'!$A$5:$DO$385,19,FALSE),"")</f>
        <v>-6720</v>
      </c>
      <c r="AD18" s="93"/>
      <c r="AE18" s="93"/>
      <c r="AF18" s="29">
        <f>IF(VLOOKUP(CONCATENATE($AF$6," ",AF$9),'-RÅDATA_KVARTAL-'!$A$5:$DO$385,19,FALSE)&lt;&gt;0,VLOOKUP(CONCATENATE($AF$6," ",AF$9),'-RÅDATA_KVARTAL-'!$A$5:$DO$385,19,FALSE),"")</f>
        <v>-402</v>
      </c>
      <c r="AG18" s="29"/>
      <c r="AH18" s="29">
        <f>IF(VLOOKUP(CONCATENATE($AF$6," ",AH$9),'-RÅDATA_KVARTAL-'!$A$5:$DO$385,19,FALSE)&lt;&gt;0,VLOOKUP(CONCATENATE($AF$6," ",AH$9),'-RÅDATA_KVARTAL-'!$A$5:$DO$385,19,FALSE),"")</f>
        <v>-168</v>
      </c>
      <c r="AI18" s="29"/>
      <c r="AJ18" s="29">
        <f>IF(VLOOKUP(CONCATENATE($AF$6," ",AJ$9),'-RÅDATA_KVARTAL-'!$A$5:$DO$385,19,FALSE)&lt;&gt;0,VLOOKUP(CONCATENATE($AF$6," ",AJ$9),'-RÅDATA_KVARTAL-'!$A$5:$DO$385,19,FALSE),"")</f>
        <v>-253</v>
      </c>
      <c r="AK18" s="29"/>
      <c r="AL18" s="29">
        <f>IF(VLOOKUP(CONCATENATE($AF$6," ",AL$9),'-RÅDATA_KVARTAL-'!$A$5:$DO$385,19,FALSE)&lt;&gt;0,VLOOKUP(CONCATENATE($AF$6," ",AL$9),'-RÅDATA_KVARTAL-'!$A$5:$DO$385,19,FALSE),"")</f>
        <v>-287</v>
      </c>
      <c r="AM18" s="29"/>
      <c r="AN18" s="29">
        <f>IF(VLOOKUP(CONCATENATE($AF$6," ",AN$9),'-RÅDATA_KVARTAL-'!$A$5:$DO$385,19,FALSE)&lt;&gt;0,VLOOKUP(CONCATENATE($AF$6," ",AN$9),'-RÅDATA_KVARTAL-'!$A$5:$DO$385,19,FALSE),"")</f>
        <v>-619</v>
      </c>
      <c r="AO18" s="29"/>
      <c r="AP18" s="29">
        <f>IF(VLOOKUP(CONCATENATE($AF$6," ",AP$9),'-RÅDATA_KVARTAL-'!$A$5:$DO$385,19,FALSE)&lt;&gt;0,VLOOKUP(CONCATENATE($AF$6," ",AP$9),'-RÅDATA_KVARTAL-'!$A$5:$DO$385,19,FALSE),"")</f>
        <v>-802</v>
      </c>
      <c r="AQ18" s="29"/>
      <c r="AR18" s="29">
        <f>IF(VLOOKUP(CONCATENATE($AF$6," ",AR$9),'-RÅDATA_KVARTAL-'!$A$5:$DO$385,19,FALSE)&lt;&gt;0,VLOOKUP(CONCATENATE($AF$6," ",AR$9),'-RÅDATA_KVARTAL-'!$A$5:$DO$385,19,FALSE),"")</f>
        <v>-417</v>
      </c>
      <c r="AS18" s="29"/>
      <c r="AT18" s="29">
        <f>IF(VLOOKUP(CONCATENATE($AF$6," ",AT$9),'-RÅDATA_KVARTAL-'!$A$5:$DO$385,19,FALSE)&lt;&gt;0,VLOOKUP(CONCATENATE($AF$6," ",AT$9),'-RÅDATA_KVARTAL-'!$A$5:$DO$385,19,FALSE),"")</f>
        <v>-565</v>
      </c>
      <c r="AU18" s="29"/>
      <c r="AV18" s="29">
        <f>IF(VLOOKUP(CONCATENATE($AF$6," ",AV$9),'-RÅDATA_KVARTAL-'!$A$5:$DO$385,19,FALSE)&lt;&gt;0,VLOOKUP(CONCATENATE($AF$6," ",AV$9),'-RÅDATA_KVARTAL-'!$A$5:$DO$385,19,FALSE),"")</f>
        <v>-829</v>
      </c>
      <c r="AW18" s="29"/>
      <c r="AX18" s="29">
        <f>IF(VLOOKUP(CONCATENATE($AF$6," ",AX$9),'-RÅDATA_KVARTAL-'!$A$5:$DO$385,19,FALSE)&lt;&gt;0,VLOOKUP(CONCATENATE($AF$6," ",AX$9),'-RÅDATA_KVARTAL-'!$A$5:$DO$385,19,FALSE),"")</f>
        <v>-988</v>
      </c>
      <c r="AY18" s="29"/>
      <c r="AZ18" s="29">
        <f>IF(VLOOKUP(CONCATENATE($AF$6," ",AZ$9),'-RÅDATA_KVARTAL-'!$A$5:$DO$385,19,FALSE)&lt;&gt;0,VLOOKUP(CONCATENATE($AF$6," ",AZ$9),'-RÅDATA_KVARTAL-'!$A$5:$DO$385,19,FALSE),"")</f>
        <v>-908</v>
      </c>
      <c r="BA18" s="29"/>
      <c r="BB18" s="29">
        <f>IF(VLOOKUP(CONCATENATE($AF$6," ",BB$9),'-RÅDATA_KVARTAL-'!$A$5:$DO$385,19,FALSE)&lt;&gt;0,VLOOKUP(CONCATENATE($AF$6," ",BB$9),'-RÅDATA_KVARTAL-'!$A$5:$DO$385,19,FALSE),"")</f>
        <v>-662</v>
      </c>
      <c r="BC18" s="29"/>
      <c r="BD18" s="29">
        <f>IF(VLOOKUP(CONCATENATE($AF$6," ",BD$9),'-RÅDATA_KVARTAL-'!$A$5:$DO$385,19,FALSE)&lt;&gt;0,VLOOKUP(CONCATENATE($AF$6," ",BD$9),'-RÅDATA_KVARTAL-'!$A$5:$DO$385,19,FALSE),"")</f>
        <v>-6900</v>
      </c>
      <c r="BE18" s="93"/>
      <c r="BF18" s="93"/>
      <c r="BG18" s="29">
        <f>IF(VLOOKUP(CONCATENATE($BG$6," ",BG$9),'-RÅDATA_KVARTAL-'!$A$5:$DO$385,19,FALSE)&lt;&gt;0,VLOOKUP(CONCATENATE($BG$6," ",BG$9),'-RÅDATA_KVARTAL-'!$A$5:$DO$385,19,FALSE),"")</f>
        <v>-278</v>
      </c>
      <c r="BH18" s="29"/>
      <c r="BI18" s="29">
        <f>IF(VLOOKUP(CONCATENATE($BG$6," ",BI$9),'-RÅDATA_KVARTAL-'!$A$5:$DO$385,19,FALSE)&lt;&gt;0,VLOOKUP(CONCATENATE($BG$6," ",BI$9),'-RÅDATA_KVARTAL-'!$A$5:$DO$385,19,FALSE),"")</f>
        <v>-175</v>
      </c>
      <c r="BJ18" s="29"/>
      <c r="BK18" s="29">
        <f>IF(VLOOKUP(CONCATENATE($BG$6," ",BK$9),'-RÅDATA_KVARTAL-'!$A$5:$DO$385,19,FALSE)&lt;&gt;0,VLOOKUP(CONCATENATE($BG$6," ",BK$9),'-RÅDATA_KVARTAL-'!$A$5:$DO$385,19,FALSE),"")</f>
        <v>-276</v>
      </c>
      <c r="BL18" s="29"/>
      <c r="BM18" s="29">
        <f>IF(VLOOKUP(CONCATENATE($BG$6," ",BM$9),'-RÅDATA_KVARTAL-'!$A$5:$DO$385,19,FALSE)&lt;&gt;0,VLOOKUP(CONCATENATE($BG$6," ",BM$9),'-RÅDATA_KVARTAL-'!$A$5:$DO$385,19,FALSE),"")</f>
        <v>-536</v>
      </c>
      <c r="BN18" s="29"/>
      <c r="BO18" s="29">
        <f>IF(VLOOKUP(CONCATENATE($BG$6," ",BO$9),'-RÅDATA_KVARTAL-'!$A$5:$DO$385,19,FALSE)&lt;&gt;0,VLOOKUP(CONCATENATE($BG$6," ",BO$9),'-RÅDATA_KVARTAL-'!$A$5:$DO$385,19,FALSE),"")</f>
        <v>-583</v>
      </c>
      <c r="BP18" s="29"/>
      <c r="BQ18" s="29">
        <f>IF(VLOOKUP(CONCATENATE($BG$6," ",BQ$9),'-RÅDATA_KVARTAL-'!$A$5:$DO$385,19,FALSE)&lt;&gt;0,VLOOKUP(CONCATENATE($BG$6," ",BQ$9),'-RÅDATA_KVARTAL-'!$A$5:$DO$385,19,FALSE),"")</f>
        <v>-419</v>
      </c>
      <c r="BR18" s="29"/>
      <c r="BS18" s="29">
        <f>IF(VLOOKUP(CONCATENATE($BG$6," ",BS$9),'-RÅDATA_KVARTAL-'!$A$5:$DO$385,19,FALSE)&lt;&gt;0,VLOOKUP(CONCATENATE($BG$6," ",BS$9),'-RÅDATA_KVARTAL-'!$A$5:$DO$385,19,FALSE),"")</f>
        <v>-477</v>
      </c>
      <c r="BT18" s="29"/>
      <c r="BU18" s="29">
        <f>IF(VLOOKUP(CONCATENATE($BG$6," ",BU$9),'-RÅDATA_KVARTAL-'!$A$5:$DO$385,19,FALSE)&lt;&gt;0,VLOOKUP(CONCATENATE($BG$6," ",BU$9),'-RÅDATA_KVARTAL-'!$A$5:$DO$385,19,FALSE),"")</f>
        <v>-433</v>
      </c>
      <c r="BV18" s="29"/>
      <c r="BW18" s="29">
        <f>IF(VLOOKUP(CONCATENATE($BG$6," ",BW$9),'-RÅDATA_KVARTAL-'!$A$5:$DO$385,19,FALSE)&lt;&gt;0,VLOOKUP(CONCATENATE($BG$6," ",BW$9),'-RÅDATA_KVARTAL-'!$A$5:$DO$385,19,FALSE),"")</f>
        <v>-476</v>
      </c>
      <c r="BX18" s="29"/>
      <c r="BY18" s="29">
        <f>IF(VLOOKUP(CONCATENATE($BG$6," ",BY$9),'-RÅDATA_KVARTAL-'!$A$5:$DO$385,19,FALSE)&lt;&gt;0,VLOOKUP(CONCATENATE($BG$6," ",BY$9),'-RÅDATA_KVARTAL-'!$A$5:$DO$385,19,FALSE),"")</f>
        <v>-697</v>
      </c>
      <c r="BZ18" s="29"/>
      <c r="CA18" s="29">
        <f>IF(VLOOKUP(CONCATENATE($BG$6," ",CA$9),'-RÅDATA_KVARTAL-'!$A$5:$DO$385,19,FALSE)&lt;&gt;0,VLOOKUP(CONCATENATE($BG$6," ",CA$9),'-RÅDATA_KVARTAL-'!$A$5:$DO$385,19,FALSE),"")</f>
        <v>-1092</v>
      </c>
      <c r="CB18" s="29"/>
      <c r="CC18" s="29">
        <f>IF(VLOOKUP(CONCATENATE($BG$6," ",CC$9),'-RÅDATA_KVARTAL-'!$A$5:$DO$385,19,FALSE)&lt;&gt;0,VLOOKUP(CONCATENATE($BG$6," ",CC$9),'-RÅDATA_KVARTAL-'!$A$5:$DO$385,19,FALSE),"")</f>
        <v>-657</v>
      </c>
      <c r="CD18" s="29"/>
      <c r="CE18" s="29">
        <f>IF(VLOOKUP(CONCATENATE($BG$6," ",CE$9),'-RÅDATA_KVARTAL-'!$A$5:$DO$385,19,FALSE)&lt;&gt;0,VLOOKUP(CONCATENATE($BG$6," ",CE$9),'-RÅDATA_KVARTAL-'!$A$5:$DO$385,19,FALSE),"")</f>
        <v>-6099</v>
      </c>
      <c r="CF18" s="93"/>
      <c r="CG18" s="93"/>
      <c r="CH18" s="29">
        <f>IF(VLOOKUP(CONCATENATE($CH$6," ",CH$9),'-RÅDATA_KVARTAL-'!$A$5:$DO$385,19,FALSE)&lt;&gt;0,VLOOKUP(CONCATENATE($CH$6," ",CH$9),'-RÅDATA_KVARTAL-'!$A$5:$DO$385,19,FALSE),"")</f>
        <v>-499</v>
      </c>
      <c r="CI18" s="29"/>
      <c r="CJ18" s="29">
        <f>IF(VLOOKUP(CONCATENATE($CH$6," ",CJ$9),'-RÅDATA_KVARTAL-'!$A$5:$DO$385,19,FALSE)&lt;&gt;0,VLOOKUP(CONCATENATE($CH$6," ",CJ$9),'-RÅDATA_KVARTAL-'!$A$5:$DO$385,19,FALSE),"")</f>
        <v>-539</v>
      </c>
      <c r="CK18" s="29"/>
      <c r="CL18" s="29">
        <f>IF(VLOOKUP(CONCATENATE($CH$6," ",CL$9),'-RÅDATA_KVARTAL-'!$A$5:$DO$385,19,FALSE)&lt;&gt;0,VLOOKUP(CONCATENATE($CH$6," ",CL$9),'-RÅDATA_KVARTAL-'!$A$5:$DO$385,19,FALSE),"")</f>
        <v>-602</v>
      </c>
      <c r="CM18" s="29"/>
      <c r="CN18" s="29">
        <f>IF(VLOOKUP(CONCATENATE($CH$6," ",CN$9),'-RÅDATA_KVARTAL-'!$A$5:$DO$385,19,FALSE)&lt;&gt;0,VLOOKUP(CONCATENATE($CH$6," ",CN$9),'-RÅDATA_KVARTAL-'!$A$5:$DO$385,19,FALSE),"")</f>
        <v>-288</v>
      </c>
      <c r="CO18" s="29"/>
      <c r="CP18" s="29">
        <f>IF(VLOOKUP(CONCATENATE($CH$6," ",CP$9),'-RÅDATA_KVARTAL-'!$A$5:$DO$385,19,FALSE)&lt;&gt;0,VLOOKUP(CONCATENATE($CH$6," ",CP$9),'-RÅDATA_KVARTAL-'!$A$5:$DO$385,19,FALSE),"")</f>
        <v>-685</v>
      </c>
      <c r="CQ18" s="29"/>
      <c r="CR18" s="29">
        <f>IF(VLOOKUP(CONCATENATE($CH$6," ",CR$9),'-RÅDATA_KVARTAL-'!$A$5:$DO$385,19,FALSE)&lt;&gt;0,VLOOKUP(CONCATENATE($CH$6," ",CR$9),'-RÅDATA_KVARTAL-'!$A$5:$DO$385,19,FALSE),"")</f>
        <v>-653</v>
      </c>
      <c r="CS18" s="29"/>
      <c r="CT18" s="29">
        <f>IF(VLOOKUP(CONCATENATE($CH$6," ",CT$9),'-RÅDATA_KVARTAL-'!$A$5:$DO$385,19,FALSE)&lt;&gt;0,VLOOKUP(CONCATENATE($CH$6," ",CT$9),'-RÅDATA_KVARTAL-'!$A$5:$DO$385,19,FALSE),"")</f>
        <v>-908</v>
      </c>
      <c r="CU18" s="29"/>
      <c r="CV18" s="29">
        <f>IF(VLOOKUP(CONCATENATE($CH$6," ",CV$9),'-RÅDATA_KVARTAL-'!$A$5:$DO$385,19,FALSE)&lt;&gt;0,VLOOKUP(CONCATENATE($CH$6," ",CV$9),'-RÅDATA_KVARTAL-'!$A$5:$DO$385,19,FALSE),"")</f>
        <v>-619</v>
      </c>
      <c r="CW18" s="29"/>
      <c r="CX18" s="29">
        <f>IF(VLOOKUP(CONCATENATE($CH$6," ",CX$9),'-RÅDATA_KVARTAL-'!$A$5:$DO$385,19,FALSE)&lt;&gt;0,VLOOKUP(CONCATENATE($CH$6," ",CX$9),'-RÅDATA_KVARTAL-'!$A$5:$DO$385,19,FALSE),"")</f>
        <v>-659</v>
      </c>
      <c r="CY18" s="29"/>
      <c r="CZ18" s="29">
        <f>IF(VLOOKUP(CONCATENATE($CH$6," ",CZ$9),'-RÅDATA_KVARTAL-'!$A$5:$DO$385,19,FALSE)&lt;&gt;0,VLOOKUP(CONCATENATE($CH$6," ",CZ$9),'-RÅDATA_KVARTAL-'!$A$5:$DO$385,19,FALSE),"")</f>
        <v>-655</v>
      </c>
      <c r="DA18" s="29"/>
      <c r="DB18" s="29">
        <f>IF(VLOOKUP(CONCATENATE($CH$6," ",DB$9),'-RÅDATA_KVARTAL-'!$A$5:$DO$385,19,FALSE)&lt;&gt;0,VLOOKUP(CONCATENATE($CH$6," ",DB$9),'-RÅDATA_KVARTAL-'!$A$5:$DO$385,19,FALSE),"")</f>
        <v>-636</v>
      </c>
      <c r="DC18" s="29"/>
      <c r="DD18" s="29">
        <f>IF(VLOOKUP(CONCATENATE($CH$6," ",DD$9),'-RÅDATA_KVARTAL-'!$A$5:$DO$385,19,FALSE)&lt;&gt;0,VLOOKUP(CONCATENATE($CH$6," ",DD$9),'-RÅDATA_KVARTAL-'!$A$5:$DO$385,19,FALSE),"")</f>
        <v>-768</v>
      </c>
      <c r="DE18" s="29"/>
      <c r="DF18" s="29">
        <f>IF(VLOOKUP(CONCATENATE($CH$6," ",DF$9),'-RÅDATA_KVARTAL-'!$A$5:$DO$385,19,FALSE)&lt;&gt;0,VLOOKUP(CONCATENATE($CH$6," ",DF$9),'-RÅDATA_KVARTAL-'!$A$5:$DO$385,19,FALSE),"")</f>
        <v>-7511</v>
      </c>
      <c r="DG18" s="93"/>
      <c r="DH18" s="93"/>
      <c r="DI18" s="29">
        <f>IF(VLOOKUP(CONCATENATE($DI$6," ",DI$9),'-RÅDATA_KVARTAL-'!$A$5:$DO$385,19,FALSE)&lt;&gt;0,VLOOKUP(CONCATENATE($DI$6," ",DI$9),'-RÅDATA_KVARTAL-'!$A$5:$DO$385,19,FALSE),"")</f>
        <v>-737</v>
      </c>
      <c r="DJ18" s="29"/>
      <c r="DK18" s="29">
        <f>IF(VLOOKUP(CONCATENATE($DI$6," ",DK$9),'-RÅDATA_KVARTAL-'!$A$5:$DO$385,19,FALSE)&lt;&gt;0,VLOOKUP(CONCATENATE($DI$6," ",DK$9),'-RÅDATA_KVARTAL-'!$A$5:$DO$385,19,FALSE),"")</f>
        <v>-758</v>
      </c>
      <c r="DL18" s="29"/>
      <c r="DM18" s="29">
        <f>IF(VLOOKUP(CONCATENATE($DI$6," ",DM$9),'-RÅDATA_KVARTAL-'!$A$5:$DO$385,19,FALSE)&lt;&gt;0,VLOOKUP(CONCATENATE($DI$6," ",DM$9),'-RÅDATA_KVARTAL-'!$A$5:$DO$385,19,FALSE),"")</f>
        <v>-931</v>
      </c>
      <c r="DN18" s="29"/>
      <c r="DO18" s="29">
        <f>IF(VLOOKUP(CONCATENATE($DI$6," ",DO$9),'-RÅDATA_KVARTAL-'!$A$5:$DO$385,19,FALSE)&lt;&gt;0,VLOOKUP(CONCATENATE($DI$6," ",DO$9),'-RÅDATA_KVARTAL-'!$A$5:$DO$385,19,FALSE),"")</f>
        <v>-1361</v>
      </c>
      <c r="DP18" s="29"/>
      <c r="DQ18" s="29">
        <f>IF(VLOOKUP(CONCATENATE($DI$6," ",DQ$9),'-RÅDATA_KVARTAL-'!$A$5:$DO$385,19,FALSE)&lt;&gt;0,VLOOKUP(CONCATENATE($DI$6," ",DQ$9),'-RÅDATA_KVARTAL-'!$A$5:$DO$385,19,FALSE),"")</f>
        <v>-1316</v>
      </c>
      <c r="DR18" s="29"/>
      <c r="DS18" s="29">
        <f>IF(VLOOKUP(CONCATENATE($DI$6," ",DS$9),'-RÅDATA_KVARTAL-'!$A$5:$DO$385,19,FALSE)&lt;&gt;0,VLOOKUP(CONCATENATE($DI$6," ",DS$9),'-RÅDATA_KVARTAL-'!$A$5:$DO$385,19,FALSE),"")</f>
        <v>-1575</v>
      </c>
      <c r="DT18" s="29"/>
      <c r="DU18" s="29" t="str">
        <f>IF(VLOOKUP(CONCATENATE($DI$6," ",DU$9),'-RÅDATA_KVARTAL-'!$A$5:$DO$385,19,FALSE)&lt;&gt;0,VLOOKUP(CONCATENATE($DI$6," ",DU$9),'-RÅDATA_KVARTAL-'!$A$5:$DO$385,19,FALSE),"")</f>
        <v/>
      </c>
      <c r="DV18" s="29"/>
      <c r="DW18" s="29" t="str">
        <f>IF(VLOOKUP(CONCATENATE($DI$6," ",DW$9),'-RÅDATA_KVARTAL-'!$A$5:$DO$385,19,FALSE)&lt;&gt;0,VLOOKUP(CONCATENATE($DI$6," ",DW$9),'-RÅDATA_KVARTAL-'!$A$5:$DO$385,19,FALSE),"")</f>
        <v/>
      </c>
      <c r="DX18" s="29"/>
      <c r="DY18" s="29" t="str">
        <f>IF(VLOOKUP(CONCATENATE($DI$6," ",DY$9),'-RÅDATA_KVARTAL-'!$A$5:$DO$385,19,FALSE)&lt;&gt;0,VLOOKUP(CONCATENATE($DI$6," ",DY$9),'-RÅDATA_KVARTAL-'!$A$5:$DO$385,19,FALSE),"")</f>
        <v/>
      </c>
      <c r="DZ18" s="29"/>
      <c r="EA18" s="29" t="str">
        <f>IF(VLOOKUP(CONCATENATE($DI$6," ",EA$9),'-RÅDATA_KVARTAL-'!$A$5:$DO$385,19,FALSE)&lt;&gt;0,VLOOKUP(CONCATENATE($DI$6," ",EA$9),'-RÅDATA_KVARTAL-'!$A$5:$DO$385,19,FALSE),"")</f>
        <v/>
      </c>
      <c r="EB18" s="29"/>
      <c r="EC18" s="29" t="str">
        <f>IF(VLOOKUP(CONCATENATE($DI$6," ",EC$9),'-RÅDATA_KVARTAL-'!$A$5:$DO$385,19,FALSE)&lt;&gt;0,VLOOKUP(CONCATENATE($DI$6," ",EC$9),'-RÅDATA_KVARTAL-'!$A$5:$DO$385,19,FALSE),"")</f>
        <v/>
      </c>
      <c r="ED18" s="29"/>
      <c r="EE18" s="29" t="str">
        <f>IF(VLOOKUP(CONCATENATE($DI$6," ",EE$9),'-RÅDATA_KVARTAL-'!$A$5:$DO$385,19,FALSE)&lt;&gt;0,VLOOKUP(CONCATENATE($DI$6," ",EE$9),'-RÅDATA_KVARTAL-'!$A$5:$DO$385,19,FALSE),"")</f>
        <v/>
      </c>
      <c r="EF18" s="29"/>
      <c r="EG18" s="29">
        <f>IF(VLOOKUP(CONCATENATE($DI$6," ",EG$9),'-RÅDATA_KVARTAL-'!$A$5:$DO$385,19,FALSE)&lt;&gt;0,VLOOKUP(CONCATENATE($DI$6," ",EG$9),'-RÅDATA_KVARTAL-'!$A$5:$DO$385,19,FALSE),"")</f>
        <v>-6678</v>
      </c>
      <c r="EH18" s="93"/>
      <c r="EI18" s="93"/>
      <c r="EJ18" s="29" t="str">
        <f>IF(VLOOKUP(CONCATENATE($EJ$6," ",EJ$9),'-RÅDATA_KVARTAL-'!$A$5:$DO$385,19,FALSE)&lt;&gt;0,VLOOKUP(CONCATENATE($EJ$6," ",EJ$9),'-RÅDATA_KVARTAL-'!$A$5:$DO$385,19,FALSE),"")</f>
        <v/>
      </c>
      <c r="EK18" s="29"/>
      <c r="EL18" s="29" t="str">
        <f>IF(VLOOKUP(CONCATENATE($EJ$6," ",EL$9),'-RÅDATA_KVARTAL-'!$A$5:$DO$385,19,FALSE)&lt;&gt;0,VLOOKUP(CONCATENATE($EJ$6," ",EL$9),'-RÅDATA_KVARTAL-'!$A$5:$DO$385,19,FALSE),"")</f>
        <v/>
      </c>
      <c r="EM18" s="29"/>
      <c r="EN18" s="29" t="str">
        <f>IF(VLOOKUP(CONCATENATE($EJ$6," ",EN$9),'-RÅDATA_KVARTAL-'!$A$5:$DO$385,19,FALSE)&lt;&gt;0,VLOOKUP(CONCATENATE($EJ$6," ",EN$9),'-RÅDATA_KVARTAL-'!$A$5:$DO$385,19,FALSE),"")</f>
        <v/>
      </c>
      <c r="EO18" s="29"/>
      <c r="EP18" s="29" t="str">
        <f>IF(VLOOKUP(CONCATENATE($EJ$6," ",EP$9),'-RÅDATA_KVARTAL-'!$A$5:$DO$385,19,FALSE)&lt;&gt;0,VLOOKUP(CONCATENATE($EJ$6," ",EP$9),'-RÅDATA_KVARTAL-'!$A$5:$DO$385,19,FALSE),"")</f>
        <v/>
      </c>
      <c r="EQ18" s="29"/>
      <c r="ER18" s="29" t="str">
        <f>IF(VLOOKUP(CONCATENATE($EJ$6," ",ER$9),'-RÅDATA_KVARTAL-'!$A$5:$DO$385,19,FALSE)&lt;&gt;0,VLOOKUP(CONCATENATE($EJ$6," ",ER$9),'-RÅDATA_KVARTAL-'!$A$5:$DO$385,19,FALSE),"")</f>
        <v/>
      </c>
      <c r="ES18" s="29"/>
      <c r="ET18" s="29" t="str">
        <f>IF(VLOOKUP(CONCATENATE($EJ$6," ",ET$9),'-RÅDATA_KVARTAL-'!$A$5:$DO$385,19,FALSE)&lt;&gt;0,VLOOKUP(CONCATENATE($EJ$6," ",ET$9),'-RÅDATA_KVARTAL-'!$A$5:$DO$385,19,FALSE),"")</f>
        <v/>
      </c>
      <c r="EU18" s="29"/>
      <c r="EV18" s="29" t="str">
        <f>IF(VLOOKUP(CONCATENATE($EJ$6," ",EV$9),'-RÅDATA_KVARTAL-'!$A$5:$DO$385,19,FALSE)&lt;&gt;0,VLOOKUP(CONCATENATE($EJ$6," ",EV$9),'-RÅDATA_KVARTAL-'!$A$5:$DO$385,19,FALSE),"")</f>
        <v/>
      </c>
      <c r="EW18" s="29"/>
      <c r="EX18" s="29" t="str">
        <f>IF(VLOOKUP(CONCATENATE($EJ$6," ",EX$9),'-RÅDATA_KVARTAL-'!$A$5:$DO$385,19,FALSE)&lt;&gt;0,VLOOKUP(CONCATENATE($EJ$6," ",EX$9),'-RÅDATA_KVARTAL-'!$A$5:$DO$385,19,FALSE),"")</f>
        <v/>
      </c>
      <c r="EY18" s="29"/>
      <c r="EZ18" s="29" t="str">
        <f>IF(VLOOKUP(CONCATENATE($EJ$6," ",EZ$9),'-RÅDATA_KVARTAL-'!$A$5:$DO$385,19,FALSE)&lt;&gt;0,VLOOKUP(CONCATENATE($EJ$6," ",EZ$9),'-RÅDATA_KVARTAL-'!$A$5:$DO$385,19,FALSE),"")</f>
        <v/>
      </c>
      <c r="FA18" s="29"/>
      <c r="FB18" s="29" t="str">
        <f>IF(VLOOKUP(CONCATENATE($EJ$6," ",FB$9),'-RÅDATA_KVARTAL-'!$A$5:$DO$385,19,FALSE)&lt;&gt;0,VLOOKUP(CONCATENATE($EJ$6," ",FB$9),'-RÅDATA_KVARTAL-'!$A$5:$DO$385,19,FALSE),"")</f>
        <v/>
      </c>
      <c r="FC18" s="29"/>
      <c r="FD18" s="29" t="str">
        <f>IF(VLOOKUP(CONCATENATE($EJ$6," ",FD$9),'-RÅDATA_KVARTAL-'!$A$5:$DO$385,19,FALSE)&lt;&gt;0,VLOOKUP(CONCATENATE($EJ$6," ",FD$9),'-RÅDATA_KVARTAL-'!$A$5:$DO$385,19,FALSE),"")</f>
        <v/>
      </c>
      <c r="FE18" s="29"/>
      <c r="FF18" s="29" t="str">
        <f>IF(VLOOKUP(CONCATENATE($EJ$6," ",FF$9),'-RÅDATA_KVARTAL-'!$A$5:$DO$385,19,FALSE)&lt;&gt;0,VLOOKUP(CONCATENATE($EJ$6," ",FF$9),'-RÅDATA_KVARTAL-'!$A$5:$DO$385,19,FALSE),"")</f>
        <v/>
      </c>
      <c r="FG18" s="29"/>
      <c r="FH18" s="29" t="str">
        <f>IF(VLOOKUP(CONCATENATE($EJ$6," ",FH$9),'-RÅDATA_KVARTAL-'!$A$5:$DO$385,19,FALSE)&lt;&gt;0,VLOOKUP(CONCATENATE($EJ$6," ",FH$9),'-RÅDATA_KVARTAL-'!$A$5:$DO$385,19,FALSE),"")</f>
        <v/>
      </c>
      <c r="FI18" s="93"/>
      <c r="FJ18" s="93"/>
      <c r="FK18" s="29" t="str">
        <f>IF(VLOOKUP(CONCATENATE($FK$6," ",FK$9),'-RÅDATA_KVARTAL-'!$A$5:$DO$385,19,FALSE)&lt;&gt;0,VLOOKUP(CONCATENATE($FK$6," ",FK$9),'-RÅDATA_KVARTAL-'!$A$5:$DO$385,19,FALSE),"")</f>
        <v/>
      </c>
      <c r="FL18" s="29"/>
      <c r="FM18" s="29" t="str">
        <f>IF(VLOOKUP(CONCATENATE($FK$6," ",FM$9),'-RÅDATA_KVARTAL-'!$A$5:$DO$385,19,FALSE)&lt;&gt;0,VLOOKUP(CONCATENATE($FK$6," ",FM$9),'-RÅDATA_KVARTAL-'!$A$5:$DO$385,19,FALSE),"")</f>
        <v/>
      </c>
      <c r="FN18" s="29"/>
      <c r="FO18" s="29" t="str">
        <f>IF(VLOOKUP(CONCATENATE($FK$6," ",FO$9),'-RÅDATA_KVARTAL-'!$A$5:$DO$385,19,FALSE)&lt;&gt;0,VLOOKUP(CONCATENATE($FK$6," ",FO$9),'-RÅDATA_KVARTAL-'!$A$5:$DO$385,19,FALSE),"")</f>
        <v/>
      </c>
      <c r="FP18" s="29"/>
      <c r="FQ18" s="29" t="str">
        <f>IF(VLOOKUP(CONCATENATE($FK$6," ",FQ$9),'-RÅDATA_KVARTAL-'!$A$5:$DO$385,19,FALSE)&lt;&gt;0,VLOOKUP(CONCATENATE($FK$6," ",FQ$9),'-RÅDATA_KVARTAL-'!$A$5:$DO$385,19,FALSE),"")</f>
        <v/>
      </c>
      <c r="FR18" s="29"/>
      <c r="FS18" s="29" t="str">
        <f>IF(VLOOKUP(CONCATENATE($FK$6," ",FS$9),'-RÅDATA_KVARTAL-'!$A$5:$DO$385,19,FALSE)&lt;&gt;0,VLOOKUP(CONCATENATE($FK$6," ",FS$9),'-RÅDATA_KVARTAL-'!$A$5:$DO$385,19,FALSE),"")</f>
        <v/>
      </c>
      <c r="FT18" s="29"/>
      <c r="FU18" s="29" t="str">
        <f>IF(VLOOKUP(CONCATENATE($FK$6," ",FU$9),'-RÅDATA_KVARTAL-'!$A$5:$DO$385,19,FALSE)&lt;&gt;0,VLOOKUP(CONCATENATE($FK$6," ",FU$9),'-RÅDATA_KVARTAL-'!$A$5:$DO$385,19,FALSE),"")</f>
        <v/>
      </c>
      <c r="FV18" s="29"/>
      <c r="FW18" s="29" t="str">
        <f>IF(VLOOKUP(CONCATENATE($FK$6," ",FW$9),'-RÅDATA_KVARTAL-'!$A$5:$DO$385,19,FALSE)&lt;&gt;0,VLOOKUP(CONCATENATE($FK$6," ",FW$9),'-RÅDATA_KVARTAL-'!$A$5:$DO$385,19,FALSE),"")</f>
        <v/>
      </c>
      <c r="FX18" s="29"/>
      <c r="FY18" s="29" t="str">
        <f>IF(VLOOKUP(CONCATENATE($FK$6," ",FY$9),'-RÅDATA_KVARTAL-'!$A$5:$DO$385,19,FALSE)&lt;&gt;0,VLOOKUP(CONCATENATE($FK$6," ",FY$9),'-RÅDATA_KVARTAL-'!$A$5:$DO$385,19,FALSE),"")</f>
        <v/>
      </c>
      <c r="FZ18" s="29"/>
      <c r="GA18" s="29" t="str">
        <f>IF(VLOOKUP(CONCATENATE($FK$6," ",GA$9),'-RÅDATA_KVARTAL-'!$A$5:$DO$385,19,FALSE)&lt;&gt;0,VLOOKUP(CONCATENATE($FK$6," ",GA$9),'-RÅDATA_KVARTAL-'!$A$5:$DO$385,19,FALSE),"")</f>
        <v/>
      </c>
      <c r="GB18" s="29"/>
      <c r="GC18" s="29" t="str">
        <f>IF(VLOOKUP(CONCATENATE($FK$6," ",GC$9),'-RÅDATA_KVARTAL-'!$A$5:$DO$385,19,FALSE)&lt;&gt;0,VLOOKUP(CONCATENATE($FK$6," ",GC$9),'-RÅDATA_KVARTAL-'!$A$5:$DO$385,19,FALSE),"")</f>
        <v/>
      </c>
      <c r="GD18" s="29"/>
      <c r="GE18" s="29" t="str">
        <f>IF(VLOOKUP(CONCATENATE($FK$6," ",GE$9),'-RÅDATA_KVARTAL-'!$A$5:$DO$385,19,FALSE)&lt;&gt;0,VLOOKUP(CONCATENATE($FK$6," ",GE$9),'-RÅDATA_KVARTAL-'!$A$5:$DO$385,19,FALSE),"")</f>
        <v/>
      </c>
      <c r="GF18" s="29"/>
      <c r="GG18" s="29" t="str">
        <f>IF(VLOOKUP(CONCATENATE($FK$6," ",GG$9),'-RÅDATA_KVARTAL-'!$A$5:$DO$385,19,FALSE)&lt;&gt;0,VLOOKUP(CONCATENATE($FK$6," ",GG$9),'-RÅDATA_KVARTAL-'!$A$5:$DO$385,19,FALSE),"")</f>
        <v/>
      </c>
      <c r="GH18" s="29"/>
      <c r="GI18" s="29" t="str">
        <f>IF(VLOOKUP(CONCATENATE($FK$6," ",GI$9),'-RÅDATA_KVARTAL-'!$A$5:$DO$385,19,FALSE)&lt;&gt;0,VLOOKUP(CONCATENATE($FK$6," ",GI$9),'-RÅDATA_KVARTAL-'!$A$5:$DO$385,19,FALSE),"")</f>
        <v/>
      </c>
      <c r="GJ18" s="93"/>
      <c r="GK18" s="93"/>
      <c r="GL18" s="29" t="str">
        <f>IF(VLOOKUP(CONCATENATE($GL$6," ",GL$9),'-RÅDATA_KVARTAL-'!$A$5:$DO$385,19,FALSE)&lt;&gt;0,VLOOKUP(CONCATENATE($GL$6," ",GL$9),'-RÅDATA_KVARTAL-'!$A$5:$DO$385,19,FALSE),"")</f>
        <v/>
      </c>
      <c r="GM18" s="29"/>
      <c r="GN18" s="29" t="str">
        <f>IF(VLOOKUP(CONCATENATE($GL$6," ",GN$9),'-RÅDATA_KVARTAL-'!$A$5:$DO$385,19,FALSE)&lt;&gt;0,VLOOKUP(CONCATENATE($GL$6," ",GN$9),'-RÅDATA_KVARTAL-'!$A$5:$DO$385,19,FALSE),"")</f>
        <v/>
      </c>
      <c r="GO18" s="29"/>
      <c r="GP18" s="29" t="str">
        <f>IF(VLOOKUP(CONCATENATE($GL$6," ",GP$9),'-RÅDATA_KVARTAL-'!$A$5:$DO$385,19,FALSE)&lt;&gt;0,VLOOKUP(CONCATENATE($GL$6," ",GP$9),'-RÅDATA_KVARTAL-'!$A$5:$DO$385,19,FALSE),"")</f>
        <v/>
      </c>
      <c r="GQ18" s="29"/>
      <c r="GR18" s="29" t="str">
        <f>IF(VLOOKUP(CONCATENATE($GL$6," ",GR$9),'-RÅDATA_KVARTAL-'!$A$5:$DO$385,19,FALSE)&lt;&gt;0,VLOOKUP(CONCATENATE($GL$6," ",GR$9),'-RÅDATA_KVARTAL-'!$A$5:$DO$385,19,FALSE),"")</f>
        <v/>
      </c>
      <c r="GS18" s="29"/>
      <c r="GT18" s="29" t="str">
        <f>IF(VLOOKUP(CONCATENATE($GL$6," ",GT$9),'-RÅDATA_KVARTAL-'!$A$5:$DO$385,19,FALSE)&lt;&gt;0,VLOOKUP(CONCATENATE($GL$6," ",GT$9),'-RÅDATA_KVARTAL-'!$A$5:$DO$385,19,FALSE),"")</f>
        <v/>
      </c>
      <c r="GU18" s="29"/>
      <c r="GV18" s="29" t="str">
        <f>IF(VLOOKUP(CONCATENATE($GL$6," ",GV$9),'-RÅDATA_KVARTAL-'!$A$5:$DO$385,19,FALSE)&lt;&gt;0,VLOOKUP(CONCATENATE($GL$6," ",GV$9),'-RÅDATA_KVARTAL-'!$A$5:$DO$385,19,FALSE),"")</f>
        <v/>
      </c>
      <c r="GW18" s="29"/>
      <c r="GX18" s="29" t="str">
        <f>IF(VLOOKUP(CONCATENATE($GL$6," ",GX$9),'-RÅDATA_KVARTAL-'!$A$5:$DO$385,19,FALSE)&lt;&gt;0,VLOOKUP(CONCATENATE($GL$6," ",GX$9),'-RÅDATA_KVARTAL-'!$A$5:$DO$385,19,FALSE),"")</f>
        <v/>
      </c>
      <c r="GY18" s="29"/>
      <c r="GZ18" s="29" t="str">
        <f>IF(VLOOKUP(CONCATENATE($GL$6," ",GZ$9),'-RÅDATA_KVARTAL-'!$A$5:$DO$385,19,FALSE)&lt;&gt;0,VLOOKUP(CONCATENATE($GL$6," ",GZ$9),'-RÅDATA_KVARTAL-'!$A$5:$DO$385,19,FALSE),"")</f>
        <v/>
      </c>
      <c r="HA18" s="29"/>
      <c r="HB18" s="29" t="str">
        <f>IF(VLOOKUP(CONCATENATE($GL$6," ",HB$9),'-RÅDATA_KVARTAL-'!$A$5:$DO$385,19,FALSE)&lt;&gt;0,VLOOKUP(CONCATENATE($GL$6," ",HB$9),'-RÅDATA_KVARTAL-'!$A$5:$DO$385,19,FALSE),"")</f>
        <v/>
      </c>
      <c r="HC18" s="29"/>
      <c r="HD18" s="29" t="str">
        <f>IF(VLOOKUP(CONCATENATE($GL$6," ",HD$9),'-RÅDATA_KVARTAL-'!$A$5:$DO$385,19,FALSE)&lt;&gt;0,VLOOKUP(CONCATENATE($GL$6," ",HD$9),'-RÅDATA_KVARTAL-'!$A$5:$DO$385,19,FALSE),"")</f>
        <v/>
      </c>
      <c r="HE18" s="29"/>
      <c r="HF18" s="29" t="str">
        <f>IF(VLOOKUP(CONCATENATE($GL$6," ",HF$9),'-RÅDATA_KVARTAL-'!$A$5:$DO$385,19,FALSE)&lt;&gt;0,VLOOKUP(CONCATENATE($GL$6," ",HF$9),'-RÅDATA_KVARTAL-'!$A$5:$DO$385,19,FALSE),"")</f>
        <v/>
      </c>
      <c r="HG18" s="29"/>
      <c r="HH18" s="29" t="str">
        <f>IF(VLOOKUP(CONCATENATE($GL$6," ",HH$9),'-RÅDATA_KVARTAL-'!$A$5:$DO$385,19,FALSE)&lt;&gt;0,VLOOKUP(CONCATENATE($GL$6," ",HH$9),'-RÅDATA_KVARTAL-'!$A$5:$DO$385,19,FALSE),"")</f>
        <v/>
      </c>
      <c r="HI18" s="29"/>
      <c r="HJ18" s="29" t="str">
        <f>IF(VLOOKUP(CONCATENATE($GL$6," ",HJ$9),'-RÅDATA_KVARTAL-'!$A$5:$DO$385,19,FALSE)&lt;&gt;0,VLOOKUP(CONCATENATE($GL$6," ",HJ$9),'-RÅDATA_KVARTAL-'!$A$5:$DO$385,19,FALSE),"")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",E$9),'-RÅDATA_KVARTAL-'!$A$5:$DO$385,23,FALSE)&lt;&gt;0,VLOOKUP(CONCATENATE($E$6," ",E$9),'-RÅDATA_KVARTAL-'!$A$5:$DO$385,23,FALSE),"")</f>
        <v>6492</v>
      </c>
      <c r="F20" s="37"/>
      <c r="G20" s="37">
        <f>IF(VLOOKUP(CONCATENATE($E$6," ",G$9),'-RÅDATA_KVARTAL-'!$A$5:$DO$385,23,FALSE)&lt;&gt;0,VLOOKUP(CONCATENATE($E$6," ",G$9),'-RÅDATA_KVARTAL-'!$A$5:$DO$385,23,FALSE),"")</f>
        <v>6019</v>
      </c>
      <c r="H20" s="37"/>
      <c r="I20" s="37">
        <f>IF(VLOOKUP(CONCATENATE($E$6," ",I$9),'-RÅDATA_KVARTAL-'!$A$5:$DO$385,23,FALSE)&lt;&gt;0,VLOOKUP(CONCATENATE($E$6," ",I$9),'-RÅDATA_KVARTAL-'!$A$5:$DO$385,23,FALSE),"")</f>
        <v>6374</v>
      </c>
      <c r="J20" s="37"/>
      <c r="K20" s="37">
        <f>IF(VLOOKUP(CONCATENATE($E$6," ",K$9),'-RÅDATA_KVARTAL-'!$A$5:$DO$385,23,FALSE)&lt;&gt;0,VLOOKUP(CONCATENATE($E$6," ",K$9),'-RÅDATA_KVARTAL-'!$A$5:$DO$385,23,FALSE),"")</f>
        <v>6406</v>
      </c>
      <c r="L20" s="37"/>
      <c r="M20" s="37">
        <f>IF(VLOOKUP(CONCATENATE($E$6," ",M$9),'-RÅDATA_KVARTAL-'!$A$5:$DO$385,23,FALSE)&lt;&gt;0,VLOOKUP(CONCATENATE($E$6," ",M$9),'-RÅDATA_KVARTAL-'!$A$5:$DO$385,23,FALSE),"")</f>
        <v>6522</v>
      </c>
      <c r="N20" s="37"/>
      <c r="O20" s="37">
        <f>IF(VLOOKUP(CONCATENATE($E$6," ",O$9),'-RÅDATA_KVARTAL-'!$A$5:$DO$385,23,FALSE)&lt;&gt;0,VLOOKUP(CONCATENATE($E$6," ",O$9),'-RÅDATA_KVARTAL-'!$A$5:$DO$385,23,FALSE),"")</f>
        <v>6130</v>
      </c>
      <c r="P20" s="37"/>
      <c r="Q20" s="37">
        <f>IF(VLOOKUP(CONCATENATE($E$6," ",Q$9),'-RÅDATA_KVARTAL-'!$A$5:$DO$385,23,FALSE)&lt;&gt;0,VLOOKUP(CONCATENATE($E$6," ",Q$9),'-RÅDATA_KVARTAL-'!$A$5:$DO$385,23,FALSE),"")</f>
        <v>5793</v>
      </c>
      <c r="R20" s="37"/>
      <c r="S20" s="37">
        <f>IF(VLOOKUP(CONCATENATE($E$6," ",S$9),'-RÅDATA_KVARTAL-'!$A$5:$DO$385,23,FALSE)&lt;&gt;0,VLOOKUP(CONCATENATE($E$6," ",S$9),'-RÅDATA_KVARTAL-'!$A$5:$DO$385,23,FALSE),"")</f>
        <v>6399</v>
      </c>
      <c r="T20" s="37"/>
      <c r="U20" s="37">
        <f>IF(VLOOKUP(CONCATENATE($E$6," ",U$9),'-RÅDATA_KVARTAL-'!$A$5:$DO$385,23,FALSE)&lt;&gt;0,VLOOKUP(CONCATENATE($E$6," ",U$9),'-RÅDATA_KVARTAL-'!$A$5:$DO$385,23,FALSE),"")</f>
        <v>6261</v>
      </c>
      <c r="V20" s="37"/>
      <c r="W20" s="37">
        <f>IF(VLOOKUP(CONCATENATE($E$6," ",W$9),'-RÅDATA_KVARTAL-'!$A$5:$DO$385,23,FALSE)&lt;&gt;0,VLOOKUP(CONCATENATE($E$6," ",W$9),'-RÅDATA_KVARTAL-'!$A$5:$DO$385,23,FALSE),"")</f>
        <v>6604</v>
      </c>
      <c r="X20" s="37"/>
      <c r="Y20" s="37">
        <f>IF(VLOOKUP(CONCATENATE($E$6," ",Y$9),'-RÅDATA_KVARTAL-'!$A$5:$DO$385,23,FALSE)&lt;&gt;0,VLOOKUP(CONCATENATE($E$6," ",Y$9),'-RÅDATA_KVARTAL-'!$A$5:$DO$385,23,FALSE),"")</f>
        <v>6092</v>
      </c>
      <c r="Z20" s="37"/>
      <c r="AA20" s="37">
        <f>IF(VLOOKUP(CONCATENATE($E$6," ",AA$9),'-RÅDATA_KVARTAL-'!$A$5:$DO$385,23,FALSE)&lt;&gt;0,VLOOKUP(CONCATENATE($E$6," ",AA$9),'-RÅDATA_KVARTAL-'!$A$5:$DO$385,23,FALSE),"")</f>
        <v>5725</v>
      </c>
      <c r="AB20" s="37"/>
      <c r="AC20" s="37">
        <f>IF(VLOOKUP(CONCATENATE($E$6," ",AC$9),'-RÅDATA_KVARTAL-'!$A$5:$DO$385,23,FALSE)&lt;&gt;0,VLOOKUP(CONCATENATE($E$6," ",AC$9),'-RÅDATA_KVARTAL-'!$A$5:$DO$385,23,FALSE),"")</f>
        <v>74817</v>
      </c>
      <c r="AD20" s="104"/>
      <c r="AE20" s="104"/>
      <c r="AF20" s="37">
        <f>IF(VLOOKUP(CONCATENATE($AF$6," ",AF$9),'-RÅDATA_KVARTAL-'!$A$5:$DO$385,23,FALSE)&lt;&gt;0,VLOOKUP(CONCATENATE($AF$6," ",AF$9),'-RÅDATA_KVARTAL-'!$A$5:$DO$385,23,FALSE),"")</f>
        <v>5525</v>
      </c>
      <c r="AG20" s="37"/>
      <c r="AH20" s="37">
        <f>IF(VLOOKUP(CONCATENATE($AF$6," ",AH$9),'-RÅDATA_KVARTAL-'!$A$5:$DO$385,23,FALSE)&lt;&gt;0,VLOOKUP(CONCATENATE($AF$6," ",AH$9),'-RÅDATA_KVARTAL-'!$A$5:$DO$385,23,FALSE),"")</f>
        <v>5312</v>
      </c>
      <c r="AI20" s="37"/>
      <c r="AJ20" s="37">
        <f>IF(VLOOKUP(CONCATENATE($AF$6," ",AJ$9),'-RÅDATA_KVARTAL-'!$A$5:$DO$385,23,FALSE)&lt;&gt;0,VLOOKUP(CONCATENATE($AF$6," ",AJ$9),'-RÅDATA_KVARTAL-'!$A$5:$DO$385,23,FALSE),"")</f>
        <v>5848</v>
      </c>
      <c r="AK20" s="37"/>
      <c r="AL20" s="37">
        <f>IF(VLOOKUP(CONCATENATE($AF$6," ",AL$9),'-RÅDATA_KVARTAL-'!$A$5:$DO$385,23,FALSE)&lt;&gt;0,VLOOKUP(CONCATENATE($AF$6," ",AL$9),'-RÅDATA_KVARTAL-'!$A$5:$DO$385,23,FALSE),"")</f>
        <v>5550</v>
      </c>
      <c r="AM20" s="37"/>
      <c r="AN20" s="37">
        <f>IF(VLOOKUP(CONCATENATE($AF$6," ",AN$9),'-RÅDATA_KVARTAL-'!$A$5:$DO$385,23,FALSE)&lt;&gt;0,VLOOKUP(CONCATENATE($AF$6," ",AN$9),'-RÅDATA_KVARTAL-'!$A$5:$DO$385,23,FALSE),"")</f>
        <v>5807</v>
      </c>
      <c r="AO20" s="37"/>
      <c r="AP20" s="37">
        <f>IF(VLOOKUP(CONCATENATE($AF$6," ",AP$9),'-RÅDATA_KVARTAL-'!$A$5:$DO$385,23,FALSE)&lt;&gt;0,VLOOKUP(CONCATENATE($AF$6," ",AP$9),'-RÅDATA_KVARTAL-'!$A$5:$DO$385,23,FALSE),"")</f>
        <v>5389</v>
      </c>
      <c r="AQ20" s="37"/>
      <c r="AR20" s="37">
        <f>IF(VLOOKUP(CONCATENATE($AF$6," ",AR$9),'-RÅDATA_KVARTAL-'!$A$5:$DO$385,23,FALSE)&lt;&gt;0,VLOOKUP(CONCATENATE($AF$6," ",AR$9),'-RÅDATA_KVARTAL-'!$A$5:$DO$385,23,FALSE),"")</f>
        <v>5231</v>
      </c>
      <c r="AS20" s="37"/>
      <c r="AT20" s="37">
        <f>IF(VLOOKUP(CONCATENATE($AF$6," ",AT$9),'-RÅDATA_KVARTAL-'!$A$5:$DO$385,23,FALSE)&lt;&gt;0,VLOOKUP(CONCATENATE($AF$6," ",AT$9),'-RÅDATA_KVARTAL-'!$A$5:$DO$385,23,FALSE),"")</f>
        <v>5812</v>
      </c>
      <c r="AU20" s="37"/>
      <c r="AV20" s="37">
        <f>IF(VLOOKUP(CONCATENATE($AF$6," ",AV$9),'-RÅDATA_KVARTAL-'!$A$5:$DO$385,23,FALSE)&lt;&gt;0,VLOOKUP(CONCATENATE($AF$6," ",AV$9),'-RÅDATA_KVARTAL-'!$A$5:$DO$385,23,FALSE),"")</f>
        <v>5935</v>
      </c>
      <c r="AW20" s="37"/>
      <c r="AX20" s="37">
        <f>IF(VLOOKUP(CONCATENATE($AF$6," ",AX$9),'-RÅDATA_KVARTAL-'!$A$5:$DO$385,23,FALSE)&lt;&gt;0,VLOOKUP(CONCATENATE($AF$6," ",AX$9),'-RÅDATA_KVARTAL-'!$A$5:$DO$385,23,FALSE),"")</f>
        <v>6100</v>
      </c>
      <c r="AY20" s="37"/>
      <c r="AZ20" s="37">
        <f>IF(VLOOKUP(CONCATENATE($AF$6," ",AZ$9),'-RÅDATA_KVARTAL-'!$A$5:$DO$385,23,FALSE)&lt;&gt;0,VLOOKUP(CONCATENATE($AF$6," ",AZ$9),'-RÅDATA_KVARTAL-'!$A$5:$DO$385,23,FALSE),"")</f>
        <v>5814</v>
      </c>
      <c r="BA20" s="37"/>
      <c r="BB20" s="37">
        <f>IF(VLOOKUP(CONCATENATE($AF$6," ",BB$9),'-RÅDATA_KVARTAL-'!$A$5:$DO$385,23,FALSE)&lt;&gt;0,VLOOKUP(CONCATENATE($AF$6," ",BB$9),'-RÅDATA_KVARTAL-'!$A$5:$DO$385,23,FALSE),"")</f>
        <v>5685</v>
      </c>
      <c r="BC20" s="37"/>
      <c r="BD20" s="37">
        <f>IF(VLOOKUP(CONCATENATE($AF$6," ",BD$9),'-RÅDATA_KVARTAL-'!$A$5:$DO$385,23,FALSE)&lt;&gt;0,VLOOKUP(CONCATENATE($AF$6," ",BD$9),'-RÅDATA_KVARTAL-'!$A$5:$DO$385,23,FALSE),"")</f>
        <v>68008</v>
      </c>
      <c r="BE20" s="104"/>
      <c r="BF20" s="104"/>
      <c r="BG20" s="37">
        <f>IF(VLOOKUP(CONCATENATE($BG$6," ",BG$9),'-RÅDATA_KVARTAL-'!$A$5:$DO$385,23,FALSE)&lt;&gt;0,VLOOKUP(CONCATENATE($BG$6," ",BG$9),'-RÅDATA_KVARTAL-'!$A$5:$DO$385,23,FALSE),"")</f>
        <v>5789</v>
      </c>
      <c r="BH20" s="37"/>
      <c r="BI20" s="37">
        <f>IF(VLOOKUP(CONCATENATE($BG$6," ",BI$9),'-RÅDATA_KVARTAL-'!$A$5:$DO$385,23,FALSE)&lt;&gt;0,VLOOKUP(CONCATENATE($BG$6," ",BI$9),'-RÅDATA_KVARTAL-'!$A$5:$DO$385,23,FALSE),"")</f>
        <v>5709</v>
      </c>
      <c r="BJ20" s="37"/>
      <c r="BK20" s="37">
        <f>IF(VLOOKUP(CONCATENATE($BG$6," ",BK$9),'-RÅDATA_KVARTAL-'!$A$5:$DO$385,23,FALSE)&lt;&gt;0,VLOOKUP(CONCATENATE($BG$6," ",BK$9),'-RÅDATA_KVARTAL-'!$A$5:$DO$385,23,FALSE),"")</f>
        <v>6420</v>
      </c>
      <c r="BL20" s="37"/>
      <c r="BM20" s="37">
        <f>IF(VLOOKUP(CONCATENATE($BG$6," ",BM$9),'-RÅDATA_KVARTAL-'!$A$5:$DO$385,23,FALSE)&lt;&gt;0,VLOOKUP(CONCATENATE($BG$6," ",BM$9),'-RÅDATA_KVARTAL-'!$A$5:$DO$385,23,FALSE),"")</f>
        <v>5961</v>
      </c>
      <c r="BN20" s="37"/>
      <c r="BO20" s="37">
        <f>IF(VLOOKUP(CONCATENATE($BG$6," ",BO$9),'-RÅDATA_KVARTAL-'!$A$5:$DO$385,23,FALSE)&lt;&gt;0,VLOOKUP(CONCATENATE($BG$6," ",BO$9),'-RÅDATA_KVARTAL-'!$A$5:$DO$385,23,FALSE),"")</f>
        <v>6066</v>
      </c>
      <c r="BP20" s="37"/>
      <c r="BQ20" s="37">
        <f>IF(VLOOKUP(CONCATENATE($BG$6," ",BQ$9),'-RÅDATA_KVARTAL-'!$A$5:$DO$385,23,FALSE)&lt;&gt;0,VLOOKUP(CONCATENATE($BG$6," ",BQ$9),'-RÅDATA_KVARTAL-'!$A$5:$DO$385,23,FALSE),"")</f>
        <v>6052</v>
      </c>
      <c r="BR20" s="37"/>
      <c r="BS20" s="37">
        <f>IF(VLOOKUP(CONCATENATE($BG$6," ",BS$9),'-RÅDATA_KVARTAL-'!$A$5:$DO$385,23,FALSE)&lt;&gt;0,VLOOKUP(CONCATENATE($BG$6," ",BS$9),'-RÅDATA_KVARTAL-'!$A$5:$DO$385,23,FALSE),"")</f>
        <v>5457</v>
      </c>
      <c r="BT20" s="37"/>
      <c r="BU20" s="37">
        <f>IF(VLOOKUP(CONCATENATE($BG$6," ",BU$9),'-RÅDATA_KVARTAL-'!$A$5:$DO$385,23,FALSE)&lt;&gt;0,VLOOKUP(CONCATENATE($BG$6," ",BU$9),'-RÅDATA_KVARTAL-'!$A$5:$DO$385,23,FALSE),"")</f>
        <v>6127</v>
      </c>
      <c r="BV20" s="37"/>
      <c r="BW20" s="37">
        <f>IF(VLOOKUP(CONCATENATE($BG$6," ",BW$9),'-RÅDATA_KVARTAL-'!$A$5:$DO$385,23,FALSE)&lt;&gt;0,VLOOKUP(CONCATENATE($BG$6," ",BW$9),'-RÅDATA_KVARTAL-'!$A$5:$DO$385,23,FALSE),"")</f>
        <v>6240</v>
      </c>
      <c r="BX20" s="37"/>
      <c r="BY20" s="37">
        <f>IF(VLOOKUP(CONCATENATE($BG$6," ",BY$9),'-RÅDATA_KVARTAL-'!$A$5:$DO$385,23,FALSE)&lt;&gt;0,VLOOKUP(CONCATENATE($BG$6," ",BY$9),'-RÅDATA_KVARTAL-'!$A$5:$DO$385,23,FALSE),"")</f>
        <v>6253</v>
      </c>
      <c r="BZ20" s="37"/>
      <c r="CA20" s="37">
        <f>IF(VLOOKUP(CONCATENATE($BG$6," ",CA$9),'-RÅDATA_KVARTAL-'!$A$5:$DO$385,23,FALSE)&lt;&gt;0,VLOOKUP(CONCATENATE($BG$6," ",CA$9),'-RÅDATA_KVARTAL-'!$A$5:$DO$385,23,FALSE),"")</f>
        <v>6270</v>
      </c>
      <c r="CB20" s="37"/>
      <c r="CC20" s="37">
        <f>IF(VLOOKUP(CONCATENATE($BG$6," ",CC$9),'-RÅDATA_KVARTAL-'!$A$5:$DO$385,23,FALSE)&lt;&gt;0,VLOOKUP(CONCATENATE($BG$6," ",CC$9),'-RÅDATA_KVARTAL-'!$A$5:$DO$385,23,FALSE),"")</f>
        <v>6093</v>
      </c>
      <c r="CD20" s="37"/>
      <c r="CE20" s="37">
        <f>IF(VLOOKUP(CONCATENATE($BG$6," ",CE$9),'-RÅDATA_KVARTAL-'!$A$5:$DO$385,23,FALSE)&lt;&gt;0,VLOOKUP(CONCATENATE($BG$6," ",CE$9),'-RÅDATA_KVARTAL-'!$A$5:$DO$385,23,FALSE),"")</f>
        <v>72437</v>
      </c>
      <c r="CF20" s="104"/>
      <c r="CG20" s="104"/>
      <c r="CH20" s="37">
        <f>IF(VLOOKUP(CONCATENATE($CH$6," ",CH$9),'-RÅDATA_KVARTAL-'!$A$5:$DO$385,23,FALSE)&lt;&gt;0,VLOOKUP(CONCATENATE($CH$6," ",CH$9),'-RÅDATA_KVARTAL-'!$A$5:$DO$385,23,FALSE),"")</f>
        <v>5872</v>
      </c>
      <c r="CI20" s="37"/>
      <c r="CJ20" s="37">
        <f>IF(VLOOKUP(CONCATENATE($CH$6," ",CJ$9),'-RÅDATA_KVARTAL-'!$A$5:$DO$385,23,FALSE)&lt;&gt;0,VLOOKUP(CONCATENATE($CH$6," ",CJ$9),'-RÅDATA_KVARTAL-'!$A$5:$DO$385,23,FALSE),"")</f>
        <v>5854</v>
      </c>
      <c r="CK20" s="37"/>
      <c r="CL20" s="37">
        <f>IF(VLOOKUP(CONCATENATE($CH$6," ",CL$9),'-RÅDATA_KVARTAL-'!$A$5:$DO$385,23,FALSE)&lt;&gt;0,VLOOKUP(CONCATENATE($CH$6," ",CL$9),'-RÅDATA_KVARTAL-'!$A$5:$DO$385,23,FALSE),"")</f>
        <v>6248</v>
      </c>
      <c r="CM20" s="37"/>
      <c r="CN20" s="37">
        <f>IF(VLOOKUP(CONCATENATE($CH$6," ",CN$9),'-RÅDATA_KVARTAL-'!$A$5:$DO$385,23,FALSE)&lt;&gt;0,VLOOKUP(CONCATENATE($CH$6," ",CN$9),'-RÅDATA_KVARTAL-'!$A$5:$DO$385,23,FALSE),"")</f>
        <v>6368</v>
      </c>
      <c r="CO20" s="37"/>
      <c r="CP20" s="37">
        <f>IF(VLOOKUP(CONCATENATE($CH$6," ",CP$9),'-RÅDATA_KVARTAL-'!$A$5:$DO$385,23,FALSE)&lt;&gt;0,VLOOKUP(CONCATENATE($CH$6," ",CP$9),'-RÅDATA_KVARTAL-'!$A$5:$DO$385,23,FALSE),"")</f>
        <v>6313</v>
      </c>
      <c r="CQ20" s="37"/>
      <c r="CR20" s="37">
        <f>IF(VLOOKUP(CONCATENATE($CH$6," ",CR$9),'-RÅDATA_KVARTAL-'!$A$5:$DO$385,23,FALSE)&lt;&gt;0,VLOOKUP(CONCATENATE($CH$6," ",CR$9),'-RÅDATA_KVARTAL-'!$A$5:$DO$385,23,FALSE),"")</f>
        <v>5971</v>
      </c>
      <c r="CS20" s="37"/>
      <c r="CT20" s="37">
        <f>IF(VLOOKUP(CONCATENATE($CH$6," ",CT$9),'-RÅDATA_KVARTAL-'!$A$5:$DO$385,23,FALSE)&lt;&gt;0,VLOOKUP(CONCATENATE($CH$6," ",CT$9),'-RÅDATA_KVARTAL-'!$A$5:$DO$385,23,FALSE),"")</f>
        <v>5222</v>
      </c>
      <c r="CU20" s="37"/>
      <c r="CV20" s="37">
        <f>IF(VLOOKUP(CONCATENATE($CH$6," ",CV$9),'-RÅDATA_KVARTAL-'!$A$5:$DO$385,23,FALSE)&lt;&gt;0,VLOOKUP(CONCATENATE($CH$6," ",CV$9),'-RÅDATA_KVARTAL-'!$A$5:$DO$385,23,FALSE),"")</f>
        <v>5969</v>
      </c>
      <c r="CW20" s="37"/>
      <c r="CX20" s="37">
        <f>IF(VLOOKUP(CONCATENATE($CH$6," ",CX$9),'-RÅDATA_KVARTAL-'!$A$5:$DO$385,23,FALSE)&lt;&gt;0,VLOOKUP(CONCATENATE($CH$6," ",CX$9),'-RÅDATA_KVARTAL-'!$A$5:$DO$385,23,FALSE),"")</f>
        <v>6102</v>
      </c>
      <c r="CY20" s="37"/>
      <c r="CZ20" s="37">
        <f>IF(VLOOKUP(CONCATENATE($CH$6," ",CZ$9),'-RÅDATA_KVARTAL-'!$A$5:$DO$385,23,FALSE)&lt;&gt;0,VLOOKUP(CONCATENATE($CH$6," ",CZ$9),'-RÅDATA_KVARTAL-'!$A$5:$DO$385,23,FALSE),"")</f>
        <v>6281</v>
      </c>
      <c r="DA20" s="37"/>
      <c r="DB20" s="37">
        <f>IF(VLOOKUP(CONCATENATE($CH$6," ",DB$9),'-RÅDATA_KVARTAL-'!$A$5:$DO$385,23,FALSE)&lt;&gt;0,VLOOKUP(CONCATENATE($CH$6," ",DB$9),'-RÅDATA_KVARTAL-'!$A$5:$DO$385,23,FALSE),"")</f>
        <v>6039</v>
      </c>
      <c r="DC20" s="37"/>
      <c r="DD20" s="37">
        <f>IF(VLOOKUP(CONCATENATE($CH$6," ",DD$9),'-RÅDATA_KVARTAL-'!$A$5:$DO$385,23,FALSE)&lt;&gt;0,VLOOKUP(CONCATENATE($CH$6," ",DD$9),'-RÅDATA_KVARTAL-'!$A$5:$DO$385,23,FALSE),"")</f>
        <v>6199</v>
      </c>
      <c r="DE20" s="37"/>
      <c r="DF20" s="37">
        <f>IF(VLOOKUP(CONCATENATE($CH$6," ",DF$9),'-RÅDATA_KVARTAL-'!$A$5:$DO$385,23,FALSE)&lt;&gt;0,VLOOKUP(CONCATENATE($CH$6," ",DF$9),'-RÅDATA_KVARTAL-'!$A$5:$DO$385,23,FALSE),"")</f>
        <v>72438</v>
      </c>
      <c r="DG20" s="104"/>
      <c r="DH20" s="104"/>
      <c r="DI20" s="37">
        <f>IF(VLOOKUP(CONCATENATE($DI$6," ",DI$9),'-RÅDATA_KVARTAL-'!$A$5:$DO$385,23,FALSE)&lt;&gt;0,VLOOKUP(CONCATENATE($DI$6," ",DI$9),'-RÅDATA_KVARTAL-'!$A$5:$DO$385,23,FALSE),"")</f>
        <v>6350</v>
      </c>
      <c r="DJ20" s="37"/>
      <c r="DK20" s="37">
        <f>IF(VLOOKUP(CONCATENATE($DI$6," ",DK$9),'-RÅDATA_KVARTAL-'!$A$5:$DO$385,23,FALSE)&lt;&gt;0,VLOOKUP(CONCATENATE($DI$6," ",DK$9),'-RÅDATA_KVARTAL-'!$A$5:$DO$385,23,FALSE),"")</f>
        <v>5939</v>
      </c>
      <c r="DL20" s="37"/>
      <c r="DM20" s="37">
        <f>IF(VLOOKUP(CONCATENATE($DI$6," ",DM$9),'-RÅDATA_KVARTAL-'!$A$5:$DO$385,23,FALSE)&lt;&gt;0,VLOOKUP(CONCATENATE($DI$6," ",DM$9),'-RÅDATA_KVARTAL-'!$A$5:$DO$385,23,FALSE),"")</f>
        <v>6610</v>
      </c>
      <c r="DN20" s="37"/>
      <c r="DO20" s="37">
        <f>IF(VLOOKUP(CONCATENATE($DI$6," ",DO$9),'-RÅDATA_KVARTAL-'!$A$5:$DO$385,23,FALSE)&lt;&gt;0,VLOOKUP(CONCATENATE($DI$6," ",DO$9),'-RÅDATA_KVARTAL-'!$A$5:$DO$385,23,FALSE),"")</f>
        <v>5774</v>
      </c>
      <c r="DP20" s="37"/>
      <c r="DQ20" s="37">
        <f>IF(VLOOKUP(CONCATENATE($DI$6," ",DQ$9),'-RÅDATA_KVARTAL-'!$A$5:$DO$385,23,FALSE)&lt;&gt;0,VLOOKUP(CONCATENATE($DI$6," ",DQ$9),'-RÅDATA_KVARTAL-'!$A$5:$DO$385,23,FALSE),"")</f>
        <v>6295</v>
      </c>
      <c r="DR20" s="37"/>
      <c r="DS20" s="37">
        <f>IF(VLOOKUP(CONCATENATE($DI$6," ",DS$9),'-RÅDATA_KVARTAL-'!$A$5:$DO$385,23,FALSE)&lt;&gt;0,VLOOKUP(CONCATENATE($DI$6," ",DS$9),'-RÅDATA_KVARTAL-'!$A$5:$DO$385,23,FALSE),"")</f>
        <v>5891</v>
      </c>
      <c r="DT20" s="37"/>
      <c r="DU20" s="37" t="str">
        <f>IF(VLOOKUP(CONCATENATE($DI$6," ",DU$9),'-RÅDATA_KVARTAL-'!$A$5:$DO$385,23,FALSE)&lt;&gt;0,VLOOKUP(CONCATENATE($DI$6," ",DU$9),'-RÅDATA_KVARTAL-'!$A$5:$DO$385,23,FALSE),"")</f>
        <v/>
      </c>
      <c r="DV20" s="37"/>
      <c r="DW20" s="37" t="str">
        <f>IF(VLOOKUP(CONCATENATE($DI$6," ",DW$9),'-RÅDATA_KVARTAL-'!$A$5:$DO$385,23,FALSE)&lt;&gt;0,VLOOKUP(CONCATENATE($DI$6," ",DW$9),'-RÅDATA_KVARTAL-'!$A$5:$DO$385,23,FALSE),"")</f>
        <v/>
      </c>
      <c r="DX20" s="37"/>
      <c r="DY20" s="37" t="str">
        <f>IF(VLOOKUP(CONCATENATE($DI$6," ",DY$9),'-RÅDATA_KVARTAL-'!$A$5:$DO$385,23,FALSE)&lt;&gt;0,VLOOKUP(CONCATENATE($DI$6," ",DY$9),'-RÅDATA_KVARTAL-'!$A$5:$DO$385,23,FALSE),"")</f>
        <v/>
      </c>
      <c r="DZ20" s="37"/>
      <c r="EA20" s="37" t="str">
        <f>IF(VLOOKUP(CONCATENATE($DI$6," ",EA$9),'-RÅDATA_KVARTAL-'!$A$5:$DO$385,23,FALSE)&lt;&gt;0,VLOOKUP(CONCATENATE($DI$6," ",EA$9),'-RÅDATA_KVARTAL-'!$A$5:$DO$385,23,FALSE),"")</f>
        <v/>
      </c>
      <c r="EB20" s="37"/>
      <c r="EC20" s="37" t="str">
        <f>IF(VLOOKUP(CONCATENATE($DI$6," ",EC$9),'-RÅDATA_KVARTAL-'!$A$5:$DO$385,23,FALSE)&lt;&gt;0,VLOOKUP(CONCATENATE($DI$6," ",EC$9),'-RÅDATA_KVARTAL-'!$A$5:$DO$385,23,FALSE),"")</f>
        <v/>
      </c>
      <c r="ED20" s="37"/>
      <c r="EE20" s="37" t="str">
        <f>IF(VLOOKUP(CONCATENATE($DI$6," ",EE$9),'-RÅDATA_KVARTAL-'!$A$5:$DO$385,23,FALSE)&lt;&gt;0,VLOOKUP(CONCATENATE($DI$6," ",EE$9),'-RÅDATA_KVARTAL-'!$A$5:$DO$385,23,FALSE),"")</f>
        <v/>
      </c>
      <c r="EF20" s="37"/>
      <c r="EG20" s="37">
        <f>IF(VLOOKUP(CONCATENATE($DI$6," ",EG$9),'-RÅDATA_KVARTAL-'!$A$5:$DO$385,23,FALSE)&lt;&gt;0,VLOOKUP(CONCATENATE($DI$6," ",EG$9),'-RÅDATA_KVARTAL-'!$A$5:$DO$385,23,FALSE),"")</f>
        <v>36859</v>
      </c>
      <c r="EH20" s="104"/>
      <c r="EI20" s="104"/>
      <c r="EJ20" s="37" t="str">
        <f>IF(VLOOKUP(CONCATENATE($EJ$6," ",EJ$9),'-RÅDATA_KVARTAL-'!$A$5:$DO$385,23,FALSE)&lt;&gt;0,VLOOKUP(CONCATENATE($EJ$6," ",EJ$9),'-RÅDATA_KVARTAL-'!$A$5:$DO$385,23,FALSE),"")</f>
        <v/>
      </c>
      <c r="EK20" s="37"/>
      <c r="EL20" s="37" t="str">
        <f>IF(VLOOKUP(CONCATENATE($EJ$6," ",EL$9),'-RÅDATA_KVARTAL-'!$A$5:$DO$385,23,FALSE)&lt;&gt;0,VLOOKUP(CONCATENATE($EJ$6," ",EL$9),'-RÅDATA_KVARTAL-'!$A$5:$DO$385,23,FALSE),"")</f>
        <v/>
      </c>
      <c r="EM20" s="37"/>
      <c r="EN20" s="37" t="str">
        <f>IF(VLOOKUP(CONCATENATE($EJ$6," ",EN$9),'-RÅDATA_KVARTAL-'!$A$5:$DO$385,23,FALSE)&lt;&gt;0,VLOOKUP(CONCATENATE($EJ$6," ",EN$9),'-RÅDATA_KVARTAL-'!$A$5:$DO$385,23,FALSE),"")</f>
        <v/>
      </c>
      <c r="EO20" s="37"/>
      <c r="EP20" s="37" t="str">
        <f>IF(VLOOKUP(CONCATENATE($EJ$6," ",EP$9),'-RÅDATA_KVARTAL-'!$A$5:$DO$385,23,FALSE)&lt;&gt;0,VLOOKUP(CONCATENATE($EJ$6," ",EP$9),'-RÅDATA_KVARTAL-'!$A$5:$DO$385,23,FALSE),"")</f>
        <v/>
      </c>
      <c r="EQ20" s="37"/>
      <c r="ER20" s="37" t="str">
        <f>IF(VLOOKUP(CONCATENATE($EJ$6," ",ER$9),'-RÅDATA_KVARTAL-'!$A$5:$DO$385,23,FALSE)&lt;&gt;0,VLOOKUP(CONCATENATE($EJ$6," ",ER$9),'-RÅDATA_KVARTAL-'!$A$5:$DO$385,23,FALSE),"")</f>
        <v/>
      </c>
      <c r="ES20" s="37"/>
      <c r="ET20" s="37" t="str">
        <f>IF(VLOOKUP(CONCATENATE($EJ$6," ",ET$9),'-RÅDATA_KVARTAL-'!$A$5:$DO$385,23,FALSE)&lt;&gt;0,VLOOKUP(CONCATENATE($EJ$6," ",ET$9),'-RÅDATA_KVARTAL-'!$A$5:$DO$385,23,FALSE),"")</f>
        <v/>
      </c>
      <c r="EU20" s="37"/>
      <c r="EV20" s="37" t="str">
        <f>IF(VLOOKUP(CONCATENATE($EJ$6," ",EV$9),'-RÅDATA_KVARTAL-'!$A$5:$DO$385,23,FALSE)&lt;&gt;0,VLOOKUP(CONCATENATE($EJ$6," ",EV$9),'-RÅDATA_KVARTAL-'!$A$5:$DO$385,23,FALSE),"")</f>
        <v/>
      </c>
      <c r="EW20" s="37"/>
      <c r="EX20" s="37" t="str">
        <f>IF(VLOOKUP(CONCATENATE($EJ$6," ",EX$9),'-RÅDATA_KVARTAL-'!$A$5:$DO$385,23,FALSE)&lt;&gt;0,VLOOKUP(CONCATENATE($EJ$6," ",EX$9),'-RÅDATA_KVARTAL-'!$A$5:$DO$385,23,FALSE),"")</f>
        <v/>
      </c>
      <c r="EY20" s="37"/>
      <c r="EZ20" s="37" t="str">
        <f>IF(VLOOKUP(CONCATENATE($EJ$6," ",EZ$9),'-RÅDATA_KVARTAL-'!$A$5:$DO$385,23,FALSE)&lt;&gt;0,VLOOKUP(CONCATENATE($EJ$6," ",EZ$9),'-RÅDATA_KVARTAL-'!$A$5:$DO$385,23,FALSE),"")</f>
        <v/>
      </c>
      <c r="FA20" s="37"/>
      <c r="FB20" s="37" t="str">
        <f>IF(VLOOKUP(CONCATENATE($EJ$6," ",FB$9),'-RÅDATA_KVARTAL-'!$A$5:$DO$385,23,FALSE)&lt;&gt;0,VLOOKUP(CONCATENATE($EJ$6," ",FB$9),'-RÅDATA_KVARTAL-'!$A$5:$DO$385,23,FALSE),"")</f>
        <v/>
      </c>
      <c r="FC20" s="37"/>
      <c r="FD20" s="37" t="str">
        <f>IF(VLOOKUP(CONCATENATE($EJ$6," ",FD$9),'-RÅDATA_KVARTAL-'!$A$5:$DO$385,23,FALSE)&lt;&gt;0,VLOOKUP(CONCATENATE($EJ$6," ",FD$9),'-RÅDATA_KVARTAL-'!$A$5:$DO$385,23,FALSE),"")</f>
        <v/>
      </c>
      <c r="FE20" s="37"/>
      <c r="FF20" s="37" t="str">
        <f>IF(VLOOKUP(CONCATENATE($EJ$6," ",FF$9),'-RÅDATA_KVARTAL-'!$A$5:$DO$385,23,FALSE)&lt;&gt;0,VLOOKUP(CONCATENATE($EJ$6," ",FF$9),'-RÅDATA_KVARTAL-'!$A$5:$DO$385,23,FALSE),"")</f>
        <v/>
      </c>
      <c r="FG20" s="37"/>
      <c r="FH20" s="37" t="str">
        <f>IF(VLOOKUP(CONCATENATE($EJ$6," ",FH$9),'-RÅDATA_KVARTAL-'!$A$5:$DO$385,23,FALSE)&lt;&gt;0,VLOOKUP(CONCATENATE($EJ$6," ",FH$9),'-RÅDATA_KVARTAL-'!$A$5:$DO$385,23,FALSE),"")</f>
        <v/>
      </c>
      <c r="FI20" s="104"/>
      <c r="FJ20" s="104"/>
      <c r="FK20" s="37" t="str">
        <f>IF(VLOOKUP(CONCATENATE($FK$6," ",FK$9),'-RÅDATA_KVARTAL-'!$A$5:$DO$385,23,FALSE)&lt;&gt;0,VLOOKUP(CONCATENATE($FK$6," ",FK$9),'-RÅDATA_KVARTAL-'!$A$5:$DO$385,23,FALSE),"")</f>
        <v/>
      </c>
      <c r="FL20" s="37"/>
      <c r="FM20" s="37" t="str">
        <f>IF(VLOOKUP(CONCATENATE($FK$6," ",FM$9),'-RÅDATA_KVARTAL-'!$A$5:$DO$385,23,FALSE)&lt;&gt;0,VLOOKUP(CONCATENATE($FK$6," ",FM$9),'-RÅDATA_KVARTAL-'!$A$5:$DO$385,23,FALSE),"")</f>
        <v/>
      </c>
      <c r="FN20" s="37"/>
      <c r="FO20" s="37" t="str">
        <f>IF(VLOOKUP(CONCATENATE($FK$6," ",FO$9),'-RÅDATA_KVARTAL-'!$A$5:$DO$385,23,FALSE)&lt;&gt;0,VLOOKUP(CONCATENATE($FK$6," ",FO$9),'-RÅDATA_KVARTAL-'!$A$5:$DO$385,23,FALSE),"")</f>
        <v/>
      </c>
      <c r="FP20" s="37"/>
      <c r="FQ20" s="37" t="str">
        <f>IF(VLOOKUP(CONCATENATE($FK$6," ",FQ$9),'-RÅDATA_KVARTAL-'!$A$5:$DO$385,23,FALSE)&lt;&gt;0,VLOOKUP(CONCATENATE($FK$6," ",FQ$9),'-RÅDATA_KVARTAL-'!$A$5:$DO$385,23,FALSE),"")</f>
        <v/>
      </c>
      <c r="FR20" s="37"/>
      <c r="FS20" s="37" t="str">
        <f>IF(VLOOKUP(CONCATENATE($FK$6," ",FS$9),'-RÅDATA_KVARTAL-'!$A$5:$DO$385,23,FALSE)&lt;&gt;0,VLOOKUP(CONCATENATE($FK$6," ",FS$9),'-RÅDATA_KVARTAL-'!$A$5:$DO$385,23,FALSE),"")</f>
        <v/>
      </c>
      <c r="FT20" s="37"/>
      <c r="FU20" s="37" t="str">
        <f>IF(VLOOKUP(CONCATENATE($FK$6," ",FU$9),'-RÅDATA_KVARTAL-'!$A$5:$DO$385,23,FALSE)&lt;&gt;0,VLOOKUP(CONCATENATE($FK$6," ",FU$9),'-RÅDATA_KVARTAL-'!$A$5:$DO$385,23,FALSE),"")</f>
        <v/>
      </c>
      <c r="FV20" s="37"/>
      <c r="FW20" s="37" t="str">
        <f>IF(VLOOKUP(CONCATENATE($FK$6," ",FW$9),'-RÅDATA_KVARTAL-'!$A$5:$DO$385,23,FALSE)&lt;&gt;0,VLOOKUP(CONCATENATE($FK$6," ",FW$9),'-RÅDATA_KVARTAL-'!$A$5:$DO$385,23,FALSE),"")</f>
        <v/>
      </c>
      <c r="FX20" s="37"/>
      <c r="FY20" s="37" t="str">
        <f>IF(VLOOKUP(CONCATENATE($FK$6," ",FY$9),'-RÅDATA_KVARTAL-'!$A$5:$DO$385,23,FALSE)&lt;&gt;0,VLOOKUP(CONCATENATE($FK$6," ",FY$9),'-RÅDATA_KVARTAL-'!$A$5:$DO$385,23,FALSE),"")</f>
        <v/>
      </c>
      <c r="FZ20" s="37"/>
      <c r="GA20" s="37" t="str">
        <f>IF(VLOOKUP(CONCATENATE($FK$6," ",GA$9),'-RÅDATA_KVARTAL-'!$A$5:$DO$385,23,FALSE)&lt;&gt;0,VLOOKUP(CONCATENATE($FK$6," ",GA$9),'-RÅDATA_KVARTAL-'!$A$5:$DO$385,23,FALSE),"")</f>
        <v/>
      </c>
      <c r="GB20" s="37"/>
      <c r="GC20" s="37" t="str">
        <f>IF(VLOOKUP(CONCATENATE($FK$6," ",GC$9),'-RÅDATA_KVARTAL-'!$A$5:$DO$385,23,FALSE)&lt;&gt;0,VLOOKUP(CONCATENATE($FK$6," ",GC$9),'-RÅDATA_KVARTAL-'!$A$5:$DO$385,23,FALSE),"")</f>
        <v/>
      </c>
      <c r="GD20" s="37"/>
      <c r="GE20" s="37" t="str">
        <f>IF(VLOOKUP(CONCATENATE($FK$6," ",GE$9),'-RÅDATA_KVARTAL-'!$A$5:$DO$385,23,FALSE)&lt;&gt;0,VLOOKUP(CONCATENATE($FK$6," ",GE$9),'-RÅDATA_KVARTAL-'!$A$5:$DO$385,23,FALSE),"")</f>
        <v/>
      </c>
      <c r="GF20" s="37"/>
      <c r="GG20" s="37" t="str">
        <f>IF(VLOOKUP(CONCATENATE($FK$6," ",GG$9),'-RÅDATA_KVARTAL-'!$A$5:$DO$385,23,FALSE)&lt;&gt;0,VLOOKUP(CONCATENATE($FK$6," ",GG$9),'-RÅDATA_KVARTAL-'!$A$5:$DO$385,23,FALSE),"")</f>
        <v/>
      </c>
      <c r="GH20" s="37"/>
      <c r="GI20" s="37" t="str">
        <f>IF(VLOOKUP(CONCATENATE($FK$6," ",GI$9),'-RÅDATA_KVARTAL-'!$A$5:$DO$385,23,FALSE)&lt;&gt;0,VLOOKUP(CONCATENATE($FK$6," ",GI$9),'-RÅDATA_KVARTAL-'!$A$5:$DO$385,23,FALSE),"")</f>
        <v/>
      </c>
      <c r="GJ20" s="104"/>
      <c r="GK20" s="104"/>
      <c r="GL20" s="37" t="str">
        <f>IF(VLOOKUP(CONCATENATE($GL$6," ",GL$9),'-RÅDATA_KVARTAL-'!$A$5:$DO$385,23,FALSE)&lt;&gt;0,VLOOKUP(CONCATENATE($GL$6," ",GL$9),'-RÅDATA_KVARTAL-'!$A$5:$DO$385,23,FALSE),"")</f>
        <v/>
      </c>
      <c r="GM20" s="37"/>
      <c r="GN20" s="37" t="str">
        <f>IF(VLOOKUP(CONCATENATE($GL$6," ",GN$9),'-RÅDATA_KVARTAL-'!$A$5:$DO$385,23,FALSE)&lt;&gt;0,VLOOKUP(CONCATENATE($GL$6," ",GN$9),'-RÅDATA_KVARTAL-'!$A$5:$DO$385,23,FALSE),"")</f>
        <v/>
      </c>
      <c r="GO20" s="37"/>
      <c r="GP20" s="37" t="str">
        <f>IF(VLOOKUP(CONCATENATE($GL$6," ",GP$9),'-RÅDATA_KVARTAL-'!$A$5:$DO$385,23,FALSE)&lt;&gt;0,VLOOKUP(CONCATENATE($GL$6," ",GP$9),'-RÅDATA_KVARTAL-'!$A$5:$DO$385,23,FALSE),"")</f>
        <v/>
      </c>
      <c r="GQ20" s="37"/>
      <c r="GR20" s="37" t="str">
        <f>IF(VLOOKUP(CONCATENATE($GL$6," ",GR$9),'-RÅDATA_KVARTAL-'!$A$5:$DO$385,23,FALSE)&lt;&gt;0,VLOOKUP(CONCATENATE($GL$6," ",GR$9),'-RÅDATA_KVARTAL-'!$A$5:$DO$385,23,FALSE),"")</f>
        <v/>
      </c>
      <c r="GS20" s="37"/>
      <c r="GT20" s="37" t="str">
        <f>IF(VLOOKUP(CONCATENATE($GL$6," ",GT$9),'-RÅDATA_KVARTAL-'!$A$5:$DO$385,23,FALSE)&lt;&gt;0,VLOOKUP(CONCATENATE($GL$6," ",GT$9),'-RÅDATA_KVARTAL-'!$A$5:$DO$385,23,FALSE),"")</f>
        <v/>
      </c>
      <c r="GU20" s="37"/>
      <c r="GV20" s="37" t="str">
        <f>IF(VLOOKUP(CONCATENATE($GL$6," ",GV$9),'-RÅDATA_KVARTAL-'!$A$5:$DO$385,23,FALSE)&lt;&gt;0,VLOOKUP(CONCATENATE($GL$6," ",GV$9),'-RÅDATA_KVARTAL-'!$A$5:$DO$385,23,FALSE),"")</f>
        <v/>
      </c>
      <c r="GW20" s="37"/>
      <c r="GX20" s="37" t="str">
        <f>IF(VLOOKUP(CONCATENATE($GL$6," ",GX$9),'-RÅDATA_KVARTAL-'!$A$5:$DO$385,23,FALSE)&lt;&gt;0,VLOOKUP(CONCATENATE($GL$6," ",GX$9),'-RÅDATA_KVARTAL-'!$A$5:$DO$385,23,FALSE),"")</f>
        <v/>
      </c>
      <c r="GY20" s="37"/>
      <c r="GZ20" s="37" t="str">
        <f>IF(VLOOKUP(CONCATENATE($GL$6," ",GZ$9),'-RÅDATA_KVARTAL-'!$A$5:$DO$385,23,FALSE)&lt;&gt;0,VLOOKUP(CONCATENATE($GL$6," ",GZ$9),'-RÅDATA_KVARTAL-'!$A$5:$DO$385,23,FALSE),"")</f>
        <v/>
      </c>
      <c r="HA20" s="37"/>
      <c r="HB20" s="37" t="str">
        <f>IF(VLOOKUP(CONCATENATE($GL$6," ",HB$9),'-RÅDATA_KVARTAL-'!$A$5:$DO$385,23,FALSE)&lt;&gt;0,VLOOKUP(CONCATENATE($GL$6," ",HB$9),'-RÅDATA_KVARTAL-'!$A$5:$DO$385,23,FALSE),"")</f>
        <v/>
      </c>
      <c r="HC20" s="37"/>
      <c r="HD20" s="37" t="str">
        <f>IF(VLOOKUP(CONCATENATE($GL$6," ",HD$9),'-RÅDATA_KVARTAL-'!$A$5:$DO$385,23,FALSE)&lt;&gt;0,VLOOKUP(CONCATENATE($GL$6," ",HD$9),'-RÅDATA_KVARTAL-'!$A$5:$DO$385,23,FALSE),"")</f>
        <v/>
      </c>
      <c r="HE20" s="37"/>
      <c r="HF20" s="37" t="str">
        <f>IF(VLOOKUP(CONCATENATE($GL$6," ",HF$9),'-RÅDATA_KVARTAL-'!$A$5:$DO$385,23,FALSE)&lt;&gt;0,VLOOKUP(CONCATENATE($GL$6," ",HF$9),'-RÅDATA_KVARTAL-'!$A$5:$DO$385,23,FALSE),"")</f>
        <v/>
      </c>
      <c r="HG20" s="37"/>
      <c r="HH20" s="37" t="str">
        <f>IF(VLOOKUP(CONCATENATE($GL$6," ",HH$9),'-RÅDATA_KVARTAL-'!$A$5:$DO$385,23,FALSE)&lt;&gt;0,VLOOKUP(CONCATENATE($GL$6," ",HH$9),'-RÅDATA_KVARTAL-'!$A$5:$DO$385,23,FALSE),"")</f>
        <v/>
      </c>
      <c r="HI20" s="37"/>
      <c r="HJ20" s="37" t="str">
        <f>IF(VLOOKUP(CONCATENATE($GL$6," ",HJ$9),'-RÅDATA_KVARTAL-'!$A$5:$DO$385,23,FALSE)&lt;&gt;0,VLOOKUP(CONCATENATE($GL$6," ",HJ$9),'-RÅDATA_KVARTAL-'!$A$5:$DO$385,23,FALSE),"")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",E$9),'-RÅDATA_KVARTAL-'!$A$5:$DO$385,27,FALSE)&lt;&gt;0,VLOOKUP(CONCATENATE($E$6," ",E$9),'-RÅDATA_KVARTAL-'!$A$5:$DO$385,27,FALSE),"")</f>
        <v>-72</v>
      </c>
      <c r="F23" s="37"/>
      <c r="G23" s="37">
        <f>IF(VLOOKUP(CONCATENATE($E$6," ",G$9),'-RÅDATA_KVARTAL-'!$A$5:$DO$385,27,FALSE)&lt;&gt;0,VLOOKUP(CONCATENATE($E$6," ",G$9),'-RÅDATA_KVARTAL-'!$A$5:$DO$385,27,FALSE),"")</f>
        <v>-49</v>
      </c>
      <c r="H23" s="37"/>
      <c r="I23" s="37">
        <f>IF(VLOOKUP(CONCATENATE($E$6," ",I$9),'-RÅDATA_KVARTAL-'!$A$5:$DO$385,27,FALSE)&lt;&gt;0,VLOOKUP(CONCATENATE($E$6," ",I$9),'-RÅDATA_KVARTAL-'!$A$5:$DO$385,27,FALSE),"")</f>
        <v>-95</v>
      </c>
      <c r="J23" s="37"/>
      <c r="K23" s="37">
        <f>IF(VLOOKUP(CONCATENATE($E$6," ",K$9),'-RÅDATA_KVARTAL-'!$A$5:$DO$385,27,FALSE)&lt;&gt;0,VLOOKUP(CONCATENATE($E$6," ",K$9),'-RÅDATA_KVARTAL-'!$A$5:$DO$385,27,FALSE),"")</f>
        <v>-53</v>
      </c>
      <c r="L23" s="37"/>
      <c r="M23" s="37">
        <f>IF(VLOOKUP(CONCATENATE($E$6," ",M$9),'-RÅDATA_KVARTAL-'!$A$5:$DO$385,27,FALSE)&lt;&gt;0,VLOOKUP(CONCATENATE($E$6," ",M$9),'-RÅDATA_KVARTAL-'!$A$5:$DO$385,27,FALSE),"")</f>
        <v>-48</v>
      </c>
      <c r="N23" s="37"/>
      <c r="O23" s="37">
        <f>IF(VLOOKUP(CONCATENATE($E$6," ",O$9),'-RÅDATA_KVARTAL-'!$A$5:$DO$385,27,FALSE)&lt;&gt;0,VLOOKUP(CONCATENATE($E$6," ",O$9),'-RÅDATA_KVARTAL-'!$A$5:$DO$385,27,FALSE),"")</f>
        <v>-34</v>
      </c>
      <c r="P23" s="37"/>
      <c r="Q23" s="37">
        <f>IF(VLOOKUP(CONCATENATE($E$6," ",Q$9),'-RÅDATA_KVARTAL-'!$A$5:$DO$385,27,FALSE)&lt;&gt;0,VLOOKUP(CONCATENATE($E$6," ",Q$9),'-RÅDATA_KVARTAL-'!$A$5:$DO$385,27,FALSE),"")</f>
        <v>-23</v>
      </c>
      <c r="R23" s="37"/>
      <c r="S23" s="37">
        <f>IF(VLOOKUP(CONCATENATE($E$6," ",S$9),'-RÅDATA_KVARTAL-'!$A$5:$DO$385,27,FALSE)&lt;&gt;0,VLOOKUP(CONCATENATE($E$6," ",S$9),'-RÅDATA_KVARTAL-'!$A$5:$DO$385,27,FALSE),"")</f>
        <v>-39</v>
      </c>
      <c r="T23" s="37"/>
      <c r="U23" s="37">
        <f>IF(VLOOKUP(CONCATENATE($E$6," ",U$9),'-RÅDATA_KVARTAL-'!$A$5:$DO$385,27,FALSE)&lt;&gt;0,VLOOKUP(CONCATENATE($E$6," ",U$9),'-RÅDATA_KVARTAL-'!$A$5:$DO$385,27,FALSE),"")</f>
        <v>-17</v>
      </c>
      <c r="V23" s="37"/>
      <c r="W23" s="37">
        <f>IF(VLOOKUP(CONCATENATE($E$6," ",W$9),'-RÅDATA_KVARTAL-'!$A$5:$DO$385,27,FALSE)&lt;&gt;0,VLOOKUP(CONCATENATE($E$6," ",W$9),'-RÅDATA_KVARTAL-'!$A$5:$DO$385,27,FALSE),"")</f>
        <v>-106</v>
      </c>
      <c r="X23" s="37"/>
      <c r="Y23" s="37">
        <f>IF(VLOOKUP(CONCATENATE($E$6," ",Y$9),'-RÅDATA_KVARTAL-'!$A$5:$DO$385,27,FALSE)&lt;&gt;0,VLOOKUP(CONCATENATE($E$6," ",Y$9),'-RÅDATA_KVARTAL-'!$A$5:$DO$385,27,FALSE),"")</f>
        <v>-203</v>
      </c>
      <c r="Z23" s="37"/>
      <c r="AA23" s="37">
        <f>IF(VLOOKUP(CONCATENATE($E$6," ",AA$9),'-RÅDATA_KVARTAL-'!$A$5:$DO$385,27,FALSE)&lt;&gt;0,VLOOKUP(CONCATENATE($E$6," ",AA$9),'-RÅDATA_KVARTAL-'!$A$5:$DO$385,27,FALSE),"")</f>
        <v>-196</v>
      </c>
      <c r="AB23" s="37"/>
      <c r="AC23" s="37">
        <f>IF(VLOOKUP(CONCATENATE($E$6," ",AC$9),'-RÅDATA_KVARTAL-'!$A$5:$DO$385,27,FALSE)&lt;&gt;0,VLOOKUP(CONCATENATE($E$6," ",AC$9),'-RÅDATA_KVARTAL-'!$A$5:$DO$385,27,FALSE),"")</f>
        <v>-935</v>
      </c>
      <c r="AD23" s="91"/>
      <c r="AE23" s="91"/>
      <c r="AF23" s="37">
        <f>IF(VLOOKUP(CONCATENATE($AF$6," ",AF$9),'-RÅDATA_KVARTAL-'!$A$5:$DO$385,27,FALSE)&lt;&gt;0,VLOOKUP(CONCATENATE($AF$6," ",AF$9),'-RÅDATA_KVARTAL-'!$A$5:$DO$385,27,FALSE),"")</f>
        <v>-83</v>
      </c>
      <c r="AG23" s="37"/>
      <c r="AH23" s="37">
        <f>IF(VLOOKUP(CONCATENATE($AF$6," ",AH$9),'-RÅDATA_KVARTAL-'!$A$5:$DO$385,27,FALSE)&lt;&gt;0,VLOOKUP(CONCATENATE($AF$6," ",AH$9),'-RÅDATA_KVARTAL-'!$A$5:$DO$385,27,FALSE),"")</f>
        <v>-23</v>
      </c>
      <c r="AI23" s="37"/>
      <c r="AJ23" s="37">
        <f>IF(VLOOKUP(CONCATENATE($AF$6," ",AJ$9),'-RÅDATA_KVARTAL-'!$A$5:$DO$385,27,FALSE)&lt;&gt;0,VLOOKUP(CONCATENATE($AF$6," ",AJ$9),'-RÅDATA_KVARTAL-'!$A$5:$DO$385,27,FALSE),"")</f>
        <v>-45</v>
      </c>
      <c r="AK23" s="37"/>
      <c r="AL23" s="37">
        <f>IF(VLOOKUP(CONCATENATE($AF$6," ",AL$9),'-RÅDATA_KVARTAL-'!$A$5:$DO$385,27,FALSE)&lt;&gt;0,VLOOKUP(CONCATENATE($AF$6," ",AL$9),'-RÅDATA_KVARTAL-'!$A$5:$DO$385,27,FALSE),"")</f>
        <v>-34</v>
      </c>
      <c r="AM23" s="37"/>
      <c r="AN23" s="37">
        <f>IF(VLOOKUP(CONCATENATE($AF$6," ",AN$9),'-RÅDATA_KVARTAL-'!$A$5:$DO$385,27,FALSE)&lt;&gt;0,VLOOKUP(CONCATENATE($AF$6," ",AN$9),'-RÅDATA_KVARTAL-'!$A$5:$DO$385,27,FALSE),"")</f>
        <v>-105</v>
      </c>
      <c r="AO23" s="37"/>
      <c r="AP23" s="37">
        <f>IF(VLOOKUP(CONCATENATE($AF$6," ",AP$9),'-RÅDATA_KVARTAL-'!$A$5:$DO$385,27,FALSE)&lt;&gt;0,VLOOKUP(CONCATENATE($AF$6," ",AP$9),'-RÅDATA_KVARTAL-'!$A$5:$DO$385,27,FALSE),"")</f>
        <v>-493</v>
      </c>
      <c r="AQ23" s="37"/>
      <c r="AR23" s="37">
        <f>IF(VLOOKUP(CONCATENATE($AF$6," ",AR$9),'-RÅDATA_KVARTAL-'!$A$5:$DO$385,27,FALSE)&lt;&gt;0,VLOOKUP(CONCATENATE($AF$6," ",AR$9),'-RÅDATA_KVARTAL-'!$A$5:$DO$385,27,FALSE),"")</f>
        <v>-123</v>
      </c>
      <c r="AS23" s="37"/>
      <c r="AT23" s="37">
        <f>IF(VLOOKUP(CONCATENATE($AF$6," ",AT$9),'-RÅDATA_KVARTAL-'!$A$5:$DO$385,27,FALSE)&lt;&gt;0,VLOOKUP(CONCATENATE($AF$6," ",AT$9),'-RÅDATA_KVARTAL-'!$A$5:$DO$385,27,FALSE),"")</f>
        <v>-87</v>
      </c>
      <c r="AU23" s="37"/>
      <c r="AV23" s="37">
        <f>IF(VLOOKUP(CONCATENATE($AF$6," ",AV$9),'-RÅDATA_KVARTAL-'!$A$5:$DO$385,27,FALSE)&lt;&gt;0,VLOOKUP(CONCATENATE($AF$6," ",AV$9),'-RÅDATA_KVARTAL-'!$A$5:$DO$385,27,FALSE),"")</f>
        <v>-43</v>
      </c>
      <c r="AW23" s="37"/>
      <c r="AX23" s="37">
        <f>IF(VLOOKUP(CONCATENATE($AF$6," ",AX$9),'-RÅDATA_KVARTAL-'!$A$5:$DO$385,27,FALSE)&lt;&gt;0,VLOOKUP(CONCATENATE($AF$6," ",AX$9),'-RÅDATA_KVARTAL-'!$A$5:$DO$385,27,FALSE),"")</f>
        <v>-19</v>
      </c>
      <c r="AY23" s="37"/>
      <c r="AZ23" s="37">
        <f>IF(VLOOKUP(CONCATENATE($AF$6," ",AZ$9),'-RÅDATA_KVARTAL-'!$A$5:$DO$385,27,FALSE)&lt;&gt;0,VLOOKUP(CONCATENATE($AF$6," ",AZ$9),'-RÅDATA_KVARTAL-'!$A$5:$DO$385,27,FALSE),"")</f>
        <v>-28</v>
      </c>
      <c r="BA23" s="37"/>
      <c r="BB23" s="37">
        <f>IF(VLOOKUP(CONCATENATE($AF$6," ",BB$9),'-RÅDATA_KVARTAL-'!$A$5:$DO$385,27,FALSE)&lt;&gt;0,VLOOKUP(CONCATENATE($AF$6," ",BB$9),'-RÅDATA_KVARTAL-'!$A$5:$DO$385,27,FALSE),"")</f>
        <v>-3</v>
      </c>
      <c r="BC23" s="37"/>
      <c r="BD23" s="37">
        <f>IF(VLOOKUP(CONCATENATE($AF$6," ",BD$9),'-RÅDATA_KVARTAL-'!$A$5:$DO$385,27,FALSE)&lt;&gt;0,VLOOKUP(CONCATENATE($AF$6," ",BD$9),'-RÅDATA_KVARTAL-'!$A$5:$DO$385,27,FALSE),"")</f>
        <v>-1086</v>
      </c>
      <c r="BE23" s="91"/>
      <c r="BF23" s="91"/>
      <c r="BG23" s="37">
        <f>IF(VLOOKUP(CONCATENATE($BG$6," ",BG$9),'-RÅDATA_KVARTAL-'!$A$5:$DO$385,27,FALSE)&lt;&gt;0,VLOOKUP(CONCATENATE($BG$6," ",BG$9),'-RÅDATA_KVARTAL-'!$A$5:$DO$385,27,FALSE),"")</f>
        <v>-81</v>
      </c>
      <c r="BH23" s="37"/>
      <c r="BI23" s="37">
        <f>IF(VLOOKUP(CONCATENATE($BG$6," ",BI$9),'-RÅDATA_KVARTAL-'!$A$5:$DO$385,27,FALSE)&lt;&gt;0,VLOOKUP(CONCATENATE($BG$6," ",BI$9),'-RÅDATA_KVARTAL-'!$A$5:$DO$385,27,FALSE),"")</f>
        <v>-42</v>
      </c>
      <c r="BJ23" s="37"/>
      <c r="BK23" s="37">
        <f>IF(VLOOKUP(CONCATENATE($BG$6," ",BK$9),'-RÅDATA_KVARTAL-'!$A$5:$DO$385,27,FALSE)&lt;&gt;0,VLOOKUP(CONCATENATE($BG$6," ",BK$9),'-RÅDATA_KVARTAL-'!$A$5:$DO$385,27,FALSE),"")</f>
        <v>-16</v>
      </c>
      <c r="BL23" s="37"/>
      <c r="BM23" s="37">
        <f>IF(VLOOKUP(CONCATENATE($BG$6," ",BM$9),'-RÅDATA_KVARTAL-'!$A$5:$DO$385,27,FALSE)&lt;&gt;0,VLOOKUP(CONCATENATE($BG$6," ",BM$9),'-RÅDATA_KVARTAL-'!$A$5:$DO$385,27,FALSE),"")</f>
        <v>-23</v>
      </c>
      <c r="BN23" s="37"/>
      <c r="BO23" s="37">
        <f>IF(VLOOKUP(CONCATENATE($BG$6," ",BO$9),'-RÅDATA_KVARTAL-'!$A$5:$DO$385,27,FALSE)&lt;&gt;0,VLOOKUP(CONCATENATE($BG$6," ",BO$9),'-RÅDATA_KVARTAL-'!$A$5:$DO$385,27,FALSE),"")</f>
        <v>-40</v>
      </c>
      <c r="BP23" s="37"/>
      <c r="BQ23" s="37">
        <f>IF(VLOOKUP(CONCATENATE($BG$6," ",BQ$9),'-RÅDATA_KVARTAL-'!$A$5:$DO$385,27,FALSE)&lt;&gt;0,VLOOKUP(CONCATENATE($BG$6," ",BQ$9),'-RÅDATA_KVARTAL-'!$A$5:$DO$385,27,FALSE),"")</f>
        <v>-85</v>
      </c>
      <c r="BR23" s="37"/>
      <c r="BS23" s="37">
        <f>IF(VLOOKUP(CONCATENATE($BG$6," ",BS$9),'-RÅDATA_KVARTAL-'!$A$5:$DO$385,27,FALSE)&lt;&gt;0,VLOOKUP(CONCATENATE($BG$6," ",BS$9),'-RÅDATA_KVARTAL-'!$A$5:$DO$385,27,FALSE),"")</f>
        <v>-64</v>
      </c>
      <c r="BT23" s="37"/>
      <c r="BU23" s="37">
        <f>IF(VLOOKUP(CONCATENATE($BG$6," ",BU$9),'-RÅDATA_KVARTAL-'!$A$5:$DO$385,27,FALSE)&lt;&gt;0,VLOOKUP(CONCATENATE($BG$6," ",BU$9),'-RÅDATA_KVARTAL-'!$A$5:$DO$385,27,FALSE),"")</f>
        <v>-22</v>
      </c>
      <c r="BV23" s="37"/>
      <c r="BW23" s="37">
        <f>IF(VLOOKUP(CONCATENATE($BG$6," ",BW$9),'-RÅDATA_KVARTAL-'!$A$5:$DO$385,27,FALSE)&lt;&gt;0,VLOOKUP(CONCATENATE($BG$6," ",BW$9),'-RÅDATA_KVARTAL-'!$A$5:$DO$385,27,FALSE),"")</f>
        <v>-63</v>
      </c>
      <c r="BX23" s="37"/>
      <c r="BY23" s="37">
        <f>IF(VLOOKUP(CONCATENATE($BG$6," ",BY$9),'-RÅDATA_KVARTAL-'!$A$5:$DO$385,27,FALSE)&lt;&gt;0,VLOOKUP(CONCATENATE($BG$6," ",BY$9),'-RÅDATA_KVARTAL-'!$A$5:$DO$385,27,FALSE),"")</f>
        <v>-77</v>
      </c>
      <c r="BZ23" s="37"/>
      <c r="CA23" s="37">
        <f>IF(VLOOKUP(CONCATENATE($BG$6," ",CA$9),'-RÅDATA_KVARTAL-'!$A$5:$DO$385,27,FALSE)&lt;&gt;0,VLOOKUP(CONCATENATE($BG$6," ",CA$9),'-RÅDATA_KVARTAL-'!$A$5:$DO$385,27,FALSE),"")</f>
        <v>-79</v>
      </c>
      <c r="CB23" s="37"/>
      <c r="CC23" s="37">
        <f>IF(VLOOKUP(CONCATENATE($BG$6," ",CC$9),'-RÅDATA_KVARTAL-'!$A$5:$DO$385,27,FALSE)&lt;&gt;0,VLOOKUP(CONCATENATE($BG$6," ",CC$9),'-RÅDATA_KVARTAL-'!$A$5:$DO$385,27,FALSE),"")</f>
        <v>-96</v>
      </c>
      <c r="CD23" s="37"/>
      <c r="CE23" s="37">
        <f>IF(VLOOKUP(CONCATENATE($BG$6," ",CE$9),'-RÅDATA_KVARTAL-'!$A$5:$DO$385,27,FALSE)&lt;&gt;0,VLOOKUP(CONCATENATE($BG$6," ",CE$9),'-RÅDATA_KVARTAL-'!$A$5:$DO$385,27,FALSE),"")</f>
        <v>-688</v>
      </c>
      <c r="CF23" s="91"/>
      <c r="CG23" s="91"/>
      <c r="CH23" s="37">
        <f>IF(VLOOKUP(CONCATENATE($CH$6," ",CH$9),'-RÅDATA_KVARTAL-'!$A$5:$DO$385,27,FALSE)&lt;&gt;0,VLOOKUP(CONCATENATE($CH$6," ",CH$9),'-RÅDATA_KVARTAL-'!$A$5:$DO$385,27,FALSE),"")</f>
        <v>-85</v>
      </c>
      <c r="CI23" s="37"/>
      <c r="CJ23" s="37">
        <f>IF(VLOOKUP(CONCATENATE($CH$6," ",CJ$9),'-RÅDATA_KVARTAL-'!$A$5:$DO$385,27,FALSE)&lt;&gt;0,VLOOKUP(CONCATENATE($CH$6," ",CJ$9),'-RÅDATA_KVARTAL-'!$A$5:$DO$385,27,FALSE),"")</f>
        <v>-10</v>
      </c>
      <c r="CK23" s="37"/>
      <c r="CL23" s="37">
        <f>IF(VLOOKUP(CONCATENATE($CH$6," ",CL$9),'-RÅDATA_KVARTAL-'!$A$5:$DO$385,27,FALSE)&lt;&gt;0,VLOOKUP(CONCATENATE($CH$6," ",CL$9),'-RÅDATA_KVARTAL-'!$A$5:$DO$385,27,FALSE),"")</f>
        <v>-39</v>
      </c>
      <c r="CM23" s="37"/>
      <c r="CN23" s="37">
        <f>IF(VLOOKUP(CONCATENATE($CH$6," ",CN$9),'-RÅDATA_KVARTAL-'!$A$5:$DO$385,27,FALSE)&lt;&gt;0,VLOOKUP(CONCATENATE($CH$6," ",CN$9),'-RÅDATA_KVARTAL-'!$A$5:$DO$385,27,FALSE),"")</f>
        <v>-9</v>
      </c>
      <c r="CO23" s="37"/>
      <c r="CP23" s="37">
        <f>IF(VLOOKUP(CONCATENATE($CH$6," ",CP$9),'-RÅDATA_KVARTAL-'!$A$5:$DO$385,27,FALSE)&lt;&gt;0,VLOOKUP(CONCATENATE($CH$6," ",CP$9),'-RÅDATA_KVARTAL-'!$A$5:$DO$385,27,FALSE),"")</f>
        <v>-31</v>
      </c>
      <c r="CQ23" s="37"/>
      <c r="CR23" s="37">
        <f>IF(VLOOKUP(CONCATENATE($CH$6," ",CR$9),'-RÅDATA_KVARTAL-'!$A$5:$DO$385,27,FALSE)&lt;&gt;0,VLOOKUP(CONCATENATE($CH$6," ",CR$9),'-RÅDATA_KVARTAL-'!$A$5:$DO$385,27,FALSE),"")</f>
        <v>-39</v>
      </c>
      <c r="CS23" s="37"/>
      <c r="CT23" s="37">
        <f>IF(VLOOKUP(CONCATENATE($CH$6," ",CT$9),'-RÅDATA_KVARTAL-'!$A$5:$DO$385,27,FALSE)&lt;&gt;0,VLOOKUP(CONCATENATE($CH$6," ",CT$9),'-RÅDATA_KVARTAL-'!$A$5:$DO$385,27,FALSE),"")</f>
        <v>-16</v>
      </c>
      <c r="CU23" s="37"/>
      <c r="CV23" s="37">
        <f>IF(VLOOKUP(CONCATENATE($CH$6," ",CV$9),'-RÅDATA_KVARTAL-'!$A$5:$DO$385,27,FALSE)&lt;&gt;0,VLOOKUP(CONCATENATE($CH$6," ",CV$9),'-RÅDATA_KVARTAL-'!$A$5:$DO$385,27,FALSE),"")</f>
        <v>-49</v>
      </c>
      <c r="CW23" s="37"/>
      <c r="CX23" s="37">
        <f>IF(VLOOKUP(CONCATENATE($CH$6," ",CX$9),'-RÅDATA_KVARTAL-'!$A$5:$DO$385,27,FALSE)&lt;&gt;0,VLOOKUP(CONCATENATE($CH$6," ",CX$9),'-RÅDATA_KVARTAL-'!$A$5:$DO$385,27,FALSE),"")</f>
        <v>-28</v>
      </c>
      <c r="CY23" s="37"/>
      <c r="CZ23" s="37">
        <f>IF(VLOOKUP(CONCATENATE($CH$6," ",CZ$9),'-RÅDATA_KVARTAL-'!$A$5:$DO$385,27,FALSE)&lt;&gt;0,VLOOKUP(CONCATENATE($CH$6," ",CZ$9),'-RÅDATA_KVARTAL-'!$A$5:$DO$385,27,FALSE),"")</f>
        <v>-90</v>
      </c>
      <c r="DA23" s="37"/>
      <c r="DB23" s="37">
        <f>IF(VLOOKUP(CONCATENATE($CH$6," ",DB$9),'-RÅDATA_KVARTAL-'!$A$5:$DO$385,27,FALSE)&lt;&gt;0,VLOOKUP(CONCATENATE($CH$6," ",DB$9),'-RÅDATA_KVARTAL-'!$A$5:$DO$385,27,FALSE),"")</f>
        <v>-54</v>
      </c>
      <c r="DC23" s="37"/>
      <c r="DD23" s="37">
        <f>IF(VLOOKUP(CONCATENATE($CH$6," ",DD$9),'-RÅDATA_KVARTAL-'!$A$5:$DO$385,27,FALSE)&lt;&gt;0,VLOOKUP(CONCATENATE($CH$6," ",DD$9),'-RÅDATA_KVARTAL-'!$A$5:$DO$385,27,FALSE),"")</f>
        <v>-45</v>
      </c>
      <c r="DE23" s="37"/>
      <c r="DF23" s="37">
        <f>IF(VLOOKUP(CONCATENATE($CH$6," ",DF$9),'-RÅDATA_KVARTAL-'!$A$5:$DO$385,27,FALSE)&lt;&gt;0,VLOOKUP(CONCATENATE($CH$6," ",DF$9),'-RÅDATA_KVARTAL-'!$A$5:$DO$385,27,FALSE),"")</f>
        <v>-495</v>
      </c>
      <c r="DG23" s="91"/>
      <c r="DH23" s="91"/>
      <c r="DI23" s="37">
        <f>IF(VLOOKUP(CONCATENATE($DI$6," ",DI$9),'-RÅDATA_KVARTAL-'!$A$5:$DO$385,27,FALSE)&lt;&gt;0,VLOOKUP(CONCATENATE($DI$6," ",DI$9),'-RÅDATA_KVARTAL-'!$A$5:$DO$385,27,FALSE),"")</f>
        <v>-53</v>
      </c>
      <c r="DJ23" s="37"/>
      <c r="DK23" s="37">
        <f>IF(VLOOKUP(CONCATENATE($DI$6," ",DK$9),'-RÅDATA_KVARTAL-'!$A$5:$DO$385,27,FALSE)&lt;&gt;0,VLOOKUP(CONCATENATE($DI$6," ",DK$9),'-RÅDATA_KVARTAL-'!$A$5:$DO$385,27,FALSE),"")</f>
        <v>-41</v>
      </c>
      <c r="DL23" s="37"/>
      <c r="DM23" s="37">
        <f>IF(VLOOKUP(CONCATENATE($DI$6," ",DM$9),'-RÅDATA_KVARTAL-'!$A$5:$DO$385,27,FALSE)&lt;&gt;0,VLOOKUP(CONCATENATE($DI$6," ",DM$9),'-RÅDATA_KVARTAL-'!$A$5:$DO$385,27,FALSE),"")</f>
        <v>-31</v>
      </c>
      <c r="DN23" s="37"/>
      <c r="DO23" s="37">
        <f>IF(VLOOKUP(CONCATENATE($DI$6," ",DO$9),'-RÅDATA_KVARTAL-'!$A$5:$DO$385,27,FALSE)&lt;&gt;0,VLOOKUP(CONCATENATE($DI$6," ",DO$9),'-RÅDATA_KVARTAL-'!$A$5:$DO$385,27,FALSE),"")</f>
        <v>-131</v>
      </c>
      <c r="DP23" s="37"/>
      <c r="DQ23" s="37">
        <f>IF(VLOOKUP(CONCATENATE($DI$6," ",DQ$9),'-RÅDATA_KVARTAL-'!$A$5:$DO$385,27,FALSE)&lt;&gt;0,VLOOKUP(CONCATENATE($DI$6," ",DQ$9),'-RÅDATA_KVARTAL-'!$A$5:$DO$385,27,FALSE),"")</f>
        <v>-64</v>
      </c>
      <c r="DR23" s="37"/>
      <c r="DS23" s="37">
        <f>IF(VLOOKUP(CONCATENATE($DI$6," ",DS$9),'-RÅDATA_KVARTAL-'!$A$5:$DO$385,27,FALSE)&lt;&gt;0,VLOOKUP(CONCATENATE($DI$6," ",DS$9),'-RÅDATA_KVARTAL-'!$A$5:$DO$385,27,FALSE),"")</f>
        <v>-36</v>
      </c>
      <c r="DT23" s="37"/>
      <c r="DU23" s="37" t="str">
        <f>IF(VLOOKUP(CONCATENATE($DI$6," ",DU$9),'-RÅDATA_KVARTAL-'!$A$5:$DO$385,27,FALSE)&lt;&gt;0,VLOOKUP(CONCATENATE($DI$6," ",DU$9),'-RÅDATA_KVARTAL-'!$A$5:$DO$385,27,FALSE),"")</f>
        <v/>
      </c>
      <c r="DV23" s="37"/>
      <c r="DW23" s="37" t="str">
        <f>IF(VLOOKUP(CONCATENATE($DI$6," ",DW$9),'-RÅDATA_KVARTAL-'!$A$5:$DO$385,27,FALSE)&lt;&gt;0,VLOOKUP(CONCATENATE($DI$6," ",DW$9),'-RÅDATA_KVARTAL-'!$A$5:$DO$385,27,FALSE),"")</f>
        <v/>
      </c>
      <c r="DX23" s="37"/>
      <c r="DY23" s="37" t="str">
        <f>IF(VLOOKUP(CONCATENATE($DI$6," ",DY$9),'-RÅDATA_KVARTAL-'!$A$5:$DO$385,27,FALSE)&lt;&gt;0,VLOOKUP(CONCATENATE($DI$6," ",DY$9),'-RÅDATA_KVARTAL-'!$A$5:$DO$385,27,FALSE),"")</f>
        <v/>
      </c>
      <c r="DZ23" s="37"/>
      <c r="EA23" s="37" t="str">
        <f>IF(VLOOKUP(CONCATENATE($DI$6," ",EA$9),'-RÅDATA_KVARTAL-'!$A$5:$DO$385,27,FALSE)&lt;&gt;0,VLOOKUP(CONCATENATE($DI$6," ",EA$9),'-RÅDATA_KVARTAL-'!$A$5:$DO$385,27,FALSE),"")</f>
        <v/>
      </c>
      <c r="EB23" s="37"/>
      <c r="EC23" s="37" t="str">
        <f>IF(VLOOKUP(CONCATENATE($DI$6," ",EC$9),'-RÅDATA_KVARTAL-'!$A$5:$DO$385,27,FALSE)&lt;&gt;0,VLOOKUP(CONCATENATE($DI$6," ",EC$9),'-RÅDATA_KVARTAL-'!$A$5:$DO$385,27,FALSE),"")</f>
        <v/>
      </c>
      <c r="ED23" s="37"/>
      <c r="EE23" s="37" t="str">
        <f>IF(VLOOKUP(CONCATENATE($DI$6," ",EE$9),'-RÅDATA_KVARTAL-'!$A$5:$DO$385,27,FALSE)&lt;&gt;0,VLOOKUP(CONCATENATE($DI$6," ",EE$9),'-RÅDATA_KVARTAL-'!$A$5:$DO$385,27,FALSE),"")</f>
        <v/>
      </c>
      <c r="EF23" s="37"/>
      <c r="EG23" s="37">
        <f>IF(VLOOKUP(CONCATENATE($DI$6," ",EG$9),'-RÅDATA_KVARTAL-'!$A$5:$DO$385,27,FALSE)&lt;&gt;0,VLOOKUP(CONCATENATE($DI$6," ",EG$9),'-RÅDATA_KVARTAL-'!$A$5:$DO$385,27,FALSE),"")</f>
        <v>-356</v>
      </c>
      <c r="EH23" s="91"/>
      <c r="EI23" s="91"/>
      <c r="EJ23" s="37" t="str">
        <f>IF(VLOOKUP(CONCATENATE($EJ$6," ",EJ$9),'-RÅDATA_KVARTAL-'!$A$5:$DO$385,27,FALSE)&lt;&gt;0,VLOOKUP(CONCATENATE($EJ$6," ",EJ$9),'-RÅDATA_KVARTAL-'!$A$5:$DO$385,27,FALSE),"")</f>
        <v/>
      </c>
      <c r="EK23" s="37"/>
      <c r="EL23" s="37" t="str">
        <f>IF(VLOOKUP(CONCATENATE($EJ$6," ",EL$9),'-RÅDATA_KVARTAL-'!$A$5:$DO$385,27,FALSE)&lt;&gt;0,VLOOKUP(CONCATENATE($EJ$6," ",EL$9),'-RÅDATA_KVARTAL-'!$A$5:$DO$385,27,FALSE),"")</f>
        <v/>
      </c>
      <c r="EM23" s="37"/>
      <c r="EN23" s="37" t="str">
        <f>IF(VLOOKUP(CONCATENATE($EJ$6," ",EN$9),'-RÅDATA_KVARTAL-'!$A$5:$DO$385,27,FALSE)&lt;&gt;0,VLOOKUP(CONCATENATE($EJ$6," ",EN$9),'-RÅDATA_KVARTAL-'!$A$5:$DO$385,27,FALSE),"")</f>
        <v/>
      </c>
      <c r="EO23" s="37"/>
      <c r="EP23" s="37" t="str">
        <f>IF(VLOOKUP(CONCATENATE($EJ$6," ",EP$9),'-RÅDATA_KVARTAL-'!$A$5:$DO$385,27,FALSE)&lt;&gt;0,VLOOKUP(CONCATENATE($EJ$6," ",EP$9),'-RÅDATA_KVARTAL-'!$A$5:$DO$385,27,FALSE),"")</f>
        <v/>
      </c>
      <c r="EQ23" s="37"/>
      <c r="ER23" s="37" t="str">
        <f>IF(VLOOKUP(CONCATENATE($EJ$6," ",ER$9),'-RÅDATA_KVARTAL-'!$A$5:$DO$385,27,FALSE)&lt;&gt;0,VLOOKUP(CONCATENATE($EJ$6," ",ER$9),'-RÅDATA_KVARTAL-'!$A$5:$DO$385,27,FALSE),"")</f>
        <v/>
      </c>
      <c r="ES23" s="37"/>
      <c r="ET23" s="37" t="str">
        <f>IF(VLOOKUP(CONCATENATE($EJ$6," ",ET$9),'-RÅDATA_KVARTAL-'!$A$5:$DO$385,27,FALSE)&lt;&gt;0,VLOOKUP(CONCATENATE($EJ$6," ",ET$9),'-RÅDATA_KVARTAL-'!$A$5:$DO$385,27,FALSE),"")</f>
        <v/>
      </c>
      <c r="EU23" s="37"/>
      <c r="EV23" s="37" t="str">
        <f>IF(VLOOKUP(CONCATENATE($EJ$6," ",EV$9),'-RÅDATA_KVARTAL-'!$A$5:$DO$385,27,FALSE)&lt;&gt;0,VLOOKUP(CONCATENATE($EJ$6," ",EV$9),'-RÅDATA_KVARTAL-'!$A$5:$DO$385,27,FALSE),"")</f>
        <v/>
      </c>
      <c r="EW23" s="37"/>
      <c r="EX23" s="37" t="str">
        <f>IF(VLOOKUP(CONCATENATE($EJ$6," ",EX$9),'-RÅDATA_KVARTAL-'!$A$5:$DO$385,27,FALSE)&lt;&gt;0,VLOOKUP(CONCATENATE($EJ$6," ",EX$9),'-RÅDATA_KVARTAL-'!$A$5:$DO$385,27,FALSE),"")</f>
        <v/>
      </c>
      <c r="EY23" s="37"/>
      <c r="EZ23" s="37" t="str">
        <f>IF(VLOOKUP(CONCATENATE($EJ$6," ",EZ$9),'-RÅDATA_KVARTAL-'!$A$5:$DO$385,27,FALSE)&lt;&gt;0,VLOOKUP(CONCATENATE($EJ$6," ",EZ$9),'-RÅDATA_KVARTAL-'!$A$5:$DO$385,27,FALSE),"")</f>
        <v/>
      </c>
      <c r="FA23" s="37"/>
      <c r="FB23" s="37" t="str">
        <f>IF(VLOOKUP(CONCATENATE($EJ$6," ",FB$9),'-RÅDATA_KVARTAL-'!$A$5:$DO$385,27,FALSE)&lt;&gt;0,VLOOKUP(CONCATENATE($EJ$6," ",FB$9),'-RÅDATA_KVARTAL-'!$A$5:$DO$385,27,FALSE),"")</f>
        <v/>
      </c>
      <c r="FC23" s="37"/>
      <c r="FD23" s="37" t="str">
        <f>IF(VLOOKUP(CONCATENATE($EJ$6," ",FD$9),'-RÅDATA_KVARTAL-'!$A$5:$DO$385,27,FALSE)&lt;&gt;0,VLOOKUP(CONCATENATE($EJ$6," ",FD$9),'-RÅDATA_KVARTAL-'!$A$5:$DO$385,27,FALSE),"")</f>
        <v/>
      </c>
      <c r="FE23" s="37"/>
      <c r="FF23" s="37" t="str">
        <f>IF(VLOOKUP(CONCATENATE($EJ$6," ",FF$9),'-RÅDATA_KVARTAL-'!$A$5:$DO$385,27,FALSE)&lt;&gt;0,VLOOKUP(CONCATENATE($EJ$6," ",FF$9),'-RÅDATA_KVARTAL-'!$A$5:$DO$385,27,FALSE),"")</f>
        <v/>
      </c>
      <c r="FG23" s="37"/>
      <c r="FH23" s="37" t="str">
        <f>IF(VLOOKUP(CONCATENATE($EJ$6," ",FH$9),'-RÅDATA_KVARTAL-'!$A$5:$DO$385,27,FALSE)&lt;&gt;0,VLOOKUP(CONCATENATE($EJ$6," ",FH$9),'-RÅDATA_KVARTAL-'!$A$5:$DO$385,27,FALSE),"")</f>
        <v/>
      </c>
      <c r="FI23" s="91"/>
      <c r="FJ23" s="91"/>
      <c r="FK23" s="37" t="str">
        <f>IF(VLOOKUP(CONCATENATE($FK$6," ",FK$9),'-RÅDATA_KVARTAL-'!$A$5:$DO$385,27,FALSE)&lt;&gt;0,VLOOKUP(CONCATENATE($FK$6," ",FK$9),'-RÅDATA_KVARTAL-'!$A$5:$DO$385,27,FALSE),"")</f>
        <v/>
      </c>
      <c r="FL23" s="37"/>
      <c r="FM23" s="37" t="str">
        <f>IF(VLOOKUP(CONCATENATE($FK$6," ",FM$9),'-RÅDATA_KVARTAL-'!$A$5:$DO$385,27,FALSE)&lt;&gt;0,VLOOKUP(CONCATENATE($FK$6," ",FM$9),'-RÅDATA_KVARTAL-'!$A$5:$DO$385,27,FALSE),"")</f>
        <v/>
      </c>
      <c r="FN23" s="37"/>
      <c r="FO23" s="37" t="str">
        <f>IF(VLOOKUP(CONCATENATE($FK$6," ",FO$9),'-RÅDATA_KVARTAL-'!$A$5:$DO$385,27,FALSE)&lt;&gt;0,VLOOKUP(CONCATENATE($FK$6," ",FO$9),'-RÅDATA_KVARTAL-'!$A$5:$DO$385,27,FALSE),"")</f>
        <v/>
      </c>
      <c r="FP23" s="37"/>
      <c r="FQ23" s="37" t="str">
        <f>IF(VLOOKUP(CONCATENATE($FK$6," ",FQ$9),'-RÅDATA_KVARTAL-'!$A$5:$DO$385,27,FALSE)&lt;&gt;0,VLOOKUP(CONCATENATE($FK$6," ",FQ$9),'-RÅDATA_KVARTAL-'!$A$5:$DO$385,27,FALSE),"")</f>
        <v/>
      </c>
      <c r="FR23" s="37"/>
      <c r="FS23" s="37" t="str">
        <f>IF(VLOOKUP(CONCATENATE($FK$6," ",FS$9),'-RÅDATA_KVARTAL-'!$A$5:$DO$385,27,FALSE)&lt;&gt;0,VLOOKUP(CONCATENATE($FK$6," ",FS$9),'-RÅDATA_KVARTAL-'!$A$5:$DO$385,27,FALSE),"")</f>
        <v/>
      </c>
      <c r="FT23" s="37"/>
      <c r="FU23" s="37" t="str">
        <f>IF(VLOOKUP(CONCATENATE($FK$6," ",FU$9),'-RÅDATA_KVARTAL-'!$A$5:$DO$385,27,FALSE)&lt;&gt;0,VLOOKUP(CONCATENATE($FK$6," ",FU$9),'-RÅDATA_KVARTAL-'!$A$5:$DO$385,27,FALSE),"")</f>
        <v/>
      </c>
      <c r="FV23" s="37"/>
      <c r="FW23" s="37" t="str">
        <f>IF(VLOOKUP(CONCATENATE($FK$6," ",FW$9),'-RÅDATA_KVARTAL-'!$A$5:$DO$385,27,FALSE)&lt;&gt;0,VLOOKUP(CONCATENATE($FK$6," ",FW$9),'-RÅDATA_KVARTAL-'!$A$5:$DO$385,27,FALSE),"")</f>
        <v/>
      </c>
      <c r="FX23" s="37"/>
      <c r="FY23" s="37" t="str">
        <f>IF(VLOOKUP(CONCATENATE($FK$6," ",FY$9),'-RÅDATA_KVARTAL-'!$A$5:$DO$385,27,FALSE)&lt;&gt;0,VLOOKUP(CONCATENATE($FK$6," ",FY$9),'-RÅDATA_KVARTAL-'!$A$5:$DO$385,27,FALSE),"")</f>
        <v/>
      </c>
      <c r="FZ23" s="37"/>
      <c r="GA23" s="37" t="str">
        <f>IF(VLOOKUP(CONCATENATE($FK$6," ",GA$9),'-RÅDATA_KVARTAL-'!$A$5:$DO$385,27,FALSE)&lt;&gt;0,VLOOKUP(CONCATENATE($FK$6," ",GA$9),'-RÅDATA_KVARTAL-'!$A$5:$DO$385,27,FALSE),"")</f>
        <v/>
      </c>
      <c r="GB23" s="37"/>
      <c r="GC23" s="37" t="str">
        <f>IF(VLOOKUP(CONCATENATE($FK$6," ",GC$9),'-RÅDATA_KVARTAL-'!$A$5:$DO$385,27,FALSE)&lt;&gt;0,VLOOKUP(CONCATENATE($FK$6," ",GC$9),'-RÅDATA_KVARTAL-'!$A$5:$DO$385,27,FALSE),"")</f>
        <v/>
      </c>
      <c r="GD23" s="37"/>
      <c r="GE23" s="37" t="str">
        <f>IF(VLOOKUP(CONCATENATE($FK$6," ",GE$9),'-RÅDATA_KVARTAL-'!$A$5:$DO$385,27,FALSE)&lt;&gt;0,VLOOKUP(CONCATENATE($FK$6," ",GE$9),'-RÅDATA_KVARTAL-'!$A$5:$DO$385,27,FALSE),"")</f>
        <v/>
      </c>
      <c r="GF23" s="37"/>
      <c r="GG23" s="37" t="str">
        <f>IF(VLOOKUP(CONCATENATE($FK$6," ",GG$9),'-RÅDATA_KVARTAL-'!$A$5:$DO$385,27,FALSE)&lt;&gt;0,VLOOKUP(CONCATENATE($FK$6," ",GG$9),'-RÅDATA_KVARTAL-'!$A$5:$DO$385,27,FALSE),"")</f>
        <v/>
      </c>
      <c r="GH23" s="37"/>
      <c r="GI23" s="37" t="str">
        <f>IF(VLOOKUP(CONCATENATE($FK$6," ",GI$9),'-RÅDATA_KVARTAL-'!$A$5:$DO$385,27,FALSE)&lt;&gt;0,VLOOKUP(CONCATENATE($FK$6," ",GI$9),'-RÅDATA_KVARTAL-'!$A$5:$DO$385,27,FALSE),"")</f>
        <v/>
      </c>
      <c r="GJ23" s="91"/>
      <c r="GK23" s="91"/>
      <c r="GL23" s="37" t="str">
        <f>IF(VLOOKUP(CONCATENATE($GL$6," ",GL$9),'-RÅDATA_KVARTAL-'!$A$5:$DO$385,27,FALSE)&lt;&gt;0,VLOOKUP(CONCATENATE($GL$6," ",GL$9),'-RÅDATA_KVARTAL-'!$A$5:$DO$385,27,FALSE),"")</f>
        <v/>
      </c>
      <c r="GM23" s="37"/>
      <c r="GN23" s="37" t="str">
        <f>IF(VLOOKUP(CONCATENATE($GL$6," ",GN$9),'-RÅDATA_KVARTAL-'!$A$5:$DO$385,27,FALSE)&lt;&gt;0,VLOOKUP(CONCATENATE($GL$6," ",GN$9),'-RÅDATA_KVARTAL-'!$A$5:$DO$385,27,FALSE),"")</f>
        <v/>
      </c>
      <c r="GO23" s="37"/>
      <c r="GP23" s="37" t="str">
        <f>IF(VLOOKUP(CONCATENATE($GL$6," ",GP$9),'-RÅDATA_KVARTAL-'!$A$5:$DO$385,27,FALSE)&lt;&gt;0,VLOOKUP(CONCATENATE($GL$6," ",GP$9),'-RÅDATA_KVARTAL-'!$A$5:$DO$385,27,FALSE),"")</f>
        <v/>
      </c>
      <c r="GQ23" s="37"/>
      <c r="GR23" s="37" t="str">
        <f>IF(VLOOKUP(CONCATENATE($GL$6," ",GR$9),'-RÅDATA_KVARTAL-'!$A$5:$DO$385,27,FALSE)&lt;&gt;0,VLOOKUP(CONCATENATE($GL$6," ",GR$9),'-RÅDATA_KVARTAL-'!$A$5:$DO$385,27,FALSE),"")</f>
        <v/>
      </c>
      <c r="GS23" s="37"/>
      <c r="GT23" s="37" t="str">
        <f>IF(VLOOKUP(CONCATENATE($GL$6," ",GT$9),'-RÅDATA_KVARTAL-'!$A$5:$DO$385,27,FALSE)&lt;&gt;0,VLOOKUP(CONCATENATE($GL$6," ",GT$9),'-RÅDATA_KVARTAL-'!$A$5:$DO$385,27,FALSE),"")</f>
        <v/>
      </c>
      <c r="GU23" s="37"/>
      <c r="GV23" s="37" t="str">
        <f>IF(VLOOKUP(CONCATENATE($GL$6," ",GV$9),'-RÅDATA_KVARTAL-'!$A$5:$DO$385,27,FALSE)&lt;&gt;0,VLOOKUP(CONCATENATE($GL$6," ",GV$9),'-RÅDATA_KVARTAL-'!$A$5:$DO$385,27,FALSE),"")</f>
        <v/>
      </c>
      <c r="GW23" s="37"/>
      <c r="GX23" s="37" t="str">
        <f>IF(VLOOKUP(CONCATENATE($GL$6," ",GX$9),'-RÅDATA_KVARTAL-'!$A$5:$DO$385,27,FALSE)&lt;&gt;0,VLOOKUP(CONCATENATE($GL$6," ",GX$9),'-RÅDATA_KVARTAL-'!$A$5:$DO$385,27,FALSE),"")</f>
        <v/>
      </c>
      <c r="GY23" s="37"/>
      <c r="GZ23" s="37" t="str">
        <f>IF(VLOOKUP(CONCATENATE($GL$6," ",GZ$9),'-RÅDATA_KVARTAL-'!$A$5:$DO$385,27,FALSE)&lt;&gt;0,VLOOKUP(CONCATENATE($GL$6," ",GZ$9),'-RÅDATA_KVARTAL-'!$A$5:$DO$385,27,FALSE),"")</f>
        <v/>
      </c>
      <c r="HA23" s="37"/>
      <c r="HB23" s="37" t="str">
        <f>IF(VLOOKUP(CONCATENATE($GL$6," ",HB$9),'-RÅDATA_KVARTAL-'!$A$5:$DO$385,27,FALSE)&lt;&gt;0,VLOOKUP(CONCATENATE($GL$6," ",HB$9),'-RÅDATA_KVARTAL-'!$A$5:$DO$385,27,FALSE),"")</f>
        <v/>
      </c>
      <c r="HC23" s="37"/>
      <c r="HD23" s="37" t="str">
        <f>IF(VLOOKUP(CONCATENATE($GL$6," ",HD$9),'-RÅDATA_KVARTAL-'!$A$5:$DO$385,27,FALSE)&lt;&gt;0,VLOOKUP(CONCATENATE($GL$6," ",HD$9),'-RÅDATA_KVARTAL-'!$A$5:$DO$385,27,FALSE),"")</f>
        <v/>
      </c>
      <c r="HE23" s="37"/>
      <c r="HF23" s="37" t="str">
        <f>IF(VLOOKUP(CONCATENATE($GL$6," ",HF$9),'-RÅDATA_KVARTAL-'!$A$5:$DO$385,27,FALSE)&lt;&gt;0,VLOOKUP(CONCATENATE($GL$6," ",HF$9),'-RÅDATA_KVARTAL-'!$A$5:$DO$385,27,FALSE),"")</f>
        <v/>
      </c>
      <c r="HG23" s="37"/>
      <c r="HH23" s="37" t="str">
        <f>IF(VLOOKUP(CONCATENATE($GL$6," ",HH$9),'-RÅDATA_KVARTAL-'!$A$5:$DO$385,27,FALSE)&lt;&gt;0,VLOOKUP(CONCATENATE($GL$6," ",HH$9),'-RÅDATA_KVARTAL-'!$A$5:$DO$385,27,FALSE),"")</f>
        <v/>
      </c>
      <c r="HI23" s="37"/>
      <c r="HJ23" s="37" t="str">
        <f>IF(VLOOKUP(CONCATENATE($GL$6," ",HJ$9),'-RÅDATA_KVARTAL-'!$A$5:$DO$385,27,FALSE)&lt;&gt;0,VLOOKUP(CONCATENATE($GL$6," ",HJ$9),'-RÅDATA_KVARTAL-'!$A$5:$DO$385,27,FALSE),"")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",E$9),'-RÅDATA_KVARTAL-'!$A$5:$DO$385,31,FALSE)&lt;&gt;0,VLOOKUP(CONCATENATE($E$6," ",E$9),'-RÅDATA_KVARTAL-'!$A$5:$DO$385,31,FALSE),"")</f>
        <v>27</v>
      </c>
      <c r="F25" s="29"/>
      <c r="G25" s="29">
        <f>IF(VLOOKUP(CONCATENATE($E$6," ",G$9),'-RÅDATA_KVARTAL-'!$A$5:$DO$385,31,FALSE)&lt;&gt;0,VLOOKUP(CONCATENATE($E$6," ",G$9),'-RÅDATA_KVARTAL-'!$A$5:$DO$385,31,FALSE),"")</f>
        <v>12</v>
      </c>
      <c r="H25" s="29"/>
      <c r="I25" s="29">
        <f>IF(VLOOKUP(CONCATENATE($E$6," ",I$9),'-RÅDATA_KVARTAL-'!$A$5:$DO$385,31,FALSE)&lt;&gt;0,VLOOKUP(CONCATENATE($E$6," ",I$9),'-RÅDATA_KVARTAL-'!$A$5:$DO$385,31,FALSE),"")</f>
        <v>23</v>
      </c>
      <c r="J25" s="29"/>
      <c r="K25" s="29">
        <f>IF(VLOOKUP(CONCATENATE($E$6," ",K$9),'-RÅDATA_KVARTAL-'!$A$5:$DO$385,31,FALSE)&lt;&gt;0,VLOOKUP(CONCATENATE($E$6," ",K$9),'-RÅDATA_KVARTAL-'!$A$5:$DO$385,31,FALSE),"")</f>
        <v>14</v>
      </c>
      <c r="L25" s="29"/>
      <c r="M25" s="29">
        <f>IF(VLOOKUP(CONCATENATE($E$6," ",M$9),'-RÅDATA_KVARTAL-'!$A$5:$DO$385,31,FALSE)&lt;&gt;0,VLOOKUP(CONCATENATE($E$6," ",M$9),'-RÅDATA_KVARTAL-'!$A$5:$DO$385,31,FALSE),"")</f>
        <v>31</v>
      </c>
      <c r="N25" s="29"/>
      <c r="O25" s="29">
        <f>IF(VLOOKUP(CONCATENATE($E$6," ",O$9),'-RÅDATA_KVARTAL-'!$A$5:$DO$385,31,FALSE)&lt;&gt;0,VLOOKUP(CONCATENATE($E$6," ",O$9),'-RÅDATA_KVARTAL-'!$A$5:$DO$385,31,FALSE),"")</f>
        <v>23</v>
      </c>
      <c r="P25" s="29"/>
      <c r="Q25" s="29">
        <f>IF(VLOOKUP(CONCATENATE($E$6," ",Q$9),'-RÅDATA_KVARTAL-'!$A$5:$DO$385,31,FALSE)&lt;&gt;0,VLOOKUP(CONCATENATE($E$6," ",Q$9),'-RÅDATA_KVARTAL-'!$A$5:$DO$385,31,FALSE),"")</f>
        <v>15</v>
      </c>
      <c r="R25" s="29"/>
      <c r="S25" s="29">
        <f>IF(VLOOKUP(CONCATENATE($E$6," ",S$9),'-RÅDATA_KVARTAL-'!$A$5:$DO$385,31,FALSE)&lt;&gt;0,VLOOKUP(CONCATENATE($E$6," ",S$9),'-RÅDATA_KVARTAL-'!$A$5:$DO$385,31,FALSE),"")</f>
        <v>19</v>
      </c>
      <c r="T25" s="29"/>
      <c r="U25" s="29">
        <f>IF(VLOOKUP(CONCATENATE($E$6," ",U$9),'-RÅDATA_KVARTAL-'!$A$5:$DO$385,31,FALSE)&lt;&gt;0,VLOOKUP(CONCATENATE($E$6," ",U$9),'-RÅDATA_KVARTAL-'!$A$5:$DO$385,31,FALSE),"")</f>
        <v>26</v>
      </c>
      <c r="V25" s="29"/>
      <c r="W25" s="29">
        <f>IF(VLOOKUP(CONCATENATE($E$6," ",W$9),'-RÅDATA_KVARTAL-'!$A$5:$DO$385,31,FALSE)&lt;&gt;0,VLOOKUP(CONCATENATE($E$6," ",W$9),'-RÅDATA_KVARTAL-'!$A$5:$DO$385,31,FALSE),"")</f>
        <v>16</v>
      </c>
      <c r="X25" s="29"/>
      <c r="Y25" s="29">
        <f>IF(VLOOKUP(CONCATENATE($E$6," ",Y$9),'-RÅDATA_KVARTAL-'!$A$5:$DO$385,31,FALSE)&lt;&gt;0,VLOOKUP(CONCATENATE($E$6," ",Y$9),'-RÅDATA_KVARTAL-'!$A$5:$DO$385,31,FALSE),"")</f>
        <v>62</v>
      </c>
      <c r="Z25" s="29"/>
      <c r="AA25" s="29">
        <f>IF(VLOOKUP(CONCATENATE($E$6," ",AA$9),'-RÅDATA_KVARTAL-'!$A$5:$DO$385,31,FALSE)&lt;&gt;0,VLOOKUP(CONCATENATE($E$6," ",AA$9),'-RÅDATA_KVARTAL-'!$A$5:$DO$385,31,FALSE),"")</f>
        <v>27</v>
      </c>
      <c r="AB25" s="29"/>
      <c r="AC25" s="29">
        <f>IF(VLOOKUP(CONCATENATE($E$6," ",AC$9),'-RÅDATA_KVARTAL-'!$A$5:$DO$385,31,FALSE)&lt;&gt;0,VLOOKUP(CONCATENATE($E$6," ",AC$9),'-RÅDATA_KVARTAL-'!$A$5:$DO$385,31,FALSE),"")</f>
        <v>295</v>
      </c>
      <c r="AD25" s="25"/>
      <c r="AE25" s="25"/>
      <c r="AF25" s="29">
        <f>IF(VLOOKUP(CONCATENATE($AF$6," ",AF$9),'-RÅDATA_KVARTAL-'!$A$5:$DO$385,31,FALSE)&lt;&gt;0,VLOOKUP(CONCATENATE($AF$6," ",AF$9),'-RÅDATA_KVARTAL-'!$A$5:$DO$385,31,FALSE),"")</f>
        <v>24</v>
      </c>
      <c r="AG25" s="29"/>
      <c r="AH25" s="29">
        <f>IF(VLOOKUP(CONCATENATE($AF$6," ",AH$9),'-RÅDATA_KVARTAL-'!$A$5:$DO$385,31,FALSE)&lt;&gt;0,VLOOKUP(CONCATENATE($AF$6," ",AH$9),'-RÅDATA_KVARTAL-'!$A$5:$DO$385,31,FALSE),"")</f>
        <v>11</v>
      </c>
      <c r="AI25" s="29"/>
      <c r="AJ25" s="29">
        <f>IF(VLOOKUP(CONCATENATE($AF$6," ",AJ$9),'-RÅDATA_KVARTAL-'!$A$5:$DO$385,31,FALSE)&lt;&gt;0,VLOOKUP(CONCATENATE($AF$6," ",AJ$9),'-RÅDATA_KVARTAL-'!$A$5:$DO$385,31,FALSE),"")</f>
        <v>19</v>
      </c>
      <c r="AK25" s="29"/>
      <c r="AL25" s="29">
        <f>IF(VLOOKUP(CONCATENATE($AF$6," ",AL$9),'-RÅDATA_KVARTAL-'!$A$5:$DO$385,31,FALSE)&lt;&gt;0,VLOOKUP(CONCATENATE($AF$6," ",AL$9),'-RÅDATA_KVARTAL-'!$A$5:$DO$385,31,FALSE),"")</f>
        <v>9</v>
      </c>
      <c r="AM25" s="29"/>
      <c r="AN25" s="29">
        <f>IF(VLOOKUP(CONCATENATE($AF$6," ",AN$9),'-RÅDATA_KVARTAL-'!$A$5:$DO$385,31,FALSE)&lt;&gt;0,VLOOKUP(CONCATENATE($AF$6," ",AN$9),'-RÅDATA_KVARTAL-'!$A$5:$DO$385,31,FALSE),"")</f>
        <v>31</v>
      </c>
      <c r="AO25" s="29"/>
      <c r="AP25" s="29">
        <f>IF(VLOOKUP(CONCATENATE($AF$6," ",AP$9),'-RÅDATA_KVARTAL-'!$A$5:$DO$385,31,FALSE)&lt;&gt;0,VLOOKUP(CONCATENATE($AF$6," ",AP$9),'-RÅDATA_KVARTAL-'!$A$5:$DO$385,31,FALSE),"")</f>
        <v>28</v>
      </c>
      <c r="AQ25" s="29"/>
      <c r="AR25" s="29">
        <f>IF(VLOOKUP(CONCATENATE($AF$6," ",AR$9),'-RÅDATA_KVARTAL-'!$A$5:$DO$385,31,FALSE)&lt;&gt;0,VLOOKUP(CONCATENATE($AF$6," ",AR$9),'-RÅDATA_KVARTAL-'!$A$5:$DO$385,31,FALSE),"")</f>
        <v>28</v>
      </c>
      <c r="AS25" s="29"/>
      <c r="AT25" s="29">
        <f>IF(VLOOKUP(CONCATENATE($AF$6," ",AT$9),'-RÅDATA_KVARTAL-'!$A$5:$DO$385,31,FALSE)&lt;&gt;0,VLOOKUP(CONCATENATE($AF$6," ",AT$9),'-RÅDATA_KVARTAL-'!$A$5:$DO$385,31,FALSE),"")</f>
        <v>19</v>
      </c>
      <c r="AU25" s="29"/>
      <c r="AV25" s="29">
        <f>IF(VLOOKUP(CONCATENATE($AF$6," ",AV$9),'-RÅDATA_KVARTAL-'!$A$5:$DO$385,31,FALSE)&lt;&gt;0,VLOOKUP(CONCATENATE($AF$6," ",AV$9),'-RÅDATA_KVARTAL-'!$A$5:$DO$385,31,FALSE),"")</f>
        <v>27</v>
      </c>
      <c r="AW25" s="29"/>
      <c r="AX25" s="29">
        <f>IF(VLOOKUP(CONCATENATE($AF$6," ",AX$9),'-RÅDATA_KVARTAL-'!$A$5:$DO$385,31,FALSE)&lt;&gt;0,VLOOKUP(CONCATENATE($AF$6," ",AX$9),'-RÅDATA_KVARTAL-'!$A$5:$DO$385,31,FALSE),"")</f>
        <v>26</v>
      </c>
      <c r="AY25" s="29"/>
      <c r="AZ25" s="29">
        <f>IF(VLOOKUP(CONCATENATE($AF$6," ",AZ$9),'-RÅDATA_KVARTAL-'!$A$5:$DO$385,31,FALSE)&lt;&gt;0,VLOOKUP(CONCATENATE($AF$6," ",AZ$9),'-RÅDATA_KVARTAL-'!$A$5:$DO$385,31,FALSE),"")</f>
        <v>20</v>
      </c>
      <c r="BA25" s="29"/>
      <c r="BB25" s="29">
        <f>IF(VLOOKUP(CONCATENATE($AF$6," ",BB$9),'-RÅDATA_KVARTAL-'!$A$5:$DO$385,31,FALSE)&lt;&gt;0,VLOOKUP(CONCATENATE($AF$6," ",BB$9),'-RÅDATA_KVARTAL-'!$A$5:$DO$385,31,FALSE),"")</f>
        <v>57</v>
      </c>
      <c r="BC25" s="29"/>
      <c r="BD25" s="29">
        <f>IF(VLOOKUP(CONCATENATE($AF$6," ",BD$9),'-RÅDATA_KVARTAL-'!$A$5:$DO$385,31,FALSE)&lt;&gt;0,VLOOKUP(CONCATENATE($AF$6," ",BD$9),'-RÅDATA_KVARTAL-'!$A$5:$DO$385,31,FALSE),"")</f>
        <v>299</v>
      </c>
      <c r="BE25" s="25"/>
      <c r="BF25" s="25"/>
      <c r="BG25" s="29">
        <f>IF(VLOOKUP(CONCATENATE($BG$6," ",BG$9),'-RÅDATA_KVARTAL-'!$A$5:$DO$385,31,FALSE)&lt;&gt;0,VLOOKUP(CONCATENATE($BG$6," ",BG$9),'-RÅDATA_KVARTAL-'!$A$5:$DO$385,31,FALSE),"")</f>
        <v>22</v>
      </c>
      <c r="BH25" s="29"/>
      <c r="BI25" s="29">
        <f>IF(VLOOKUP(CONCATENATE($BG$6," ",BI$9),'-RÅDATA_KVARTAL-'!$A$5:$DO$385,31,FALSE)&lt;&gt;0,VLOOKUP(CONCATENATE($BG$6," ",BI$9),'-RÅDATA_KVARTAL-'!$A$5:$DO$385,31,FALSE),"")</f>
        <v>18</v>
      </c>
      <c r="BJ25" s="29"/>
      <c r="BK25" s="29">
        <f>IF(VLOOKUP(CONCATENATE($BG$6," ",BK$9),'-RÅDATA_KVARTAL-'!$A$5:$DO$385,31,FALSE)&lt;&gt;0,VLOOKUP(CONCATENATE($BG$6," ",BK$9),'-RÅDATA_KVARTAL-'!$A$5:$DO$385,31,FALSE),"")</f>
        <v>29</v>
      </c>
      <c r="BL25" s="29"/>
      <c r="BM25" s="29">
        <f>IF(VLOOKUP(CONCATENATE($BG$6," ",BM$9),'-RÅDATA_KVARTAL-'!$A$5:$DO$385,31,FALSE)&lt;&gt;0,VLOOKUP(CONCATENATE($BG$6," ",BM$9),'-RÅDATA_KVARTAL-'!$A$5:$DO$385,31,FALSE),"")</f>
        <v>25</v>
      </c>
      <c r="BN25" s="29"/>
      <c r="BO25" s="29">
        <f>IF(VLOOKUP(CONCATENATE($BG$6," ",BO$9),'-RÅDATA_KVARTAL-'!$A$5:$DO$385,31,FALSE)&lt;&gt;0,VLOOKUP(CONCATENATE($BG$6," ",BO$9),'-RÅDATA_KVARTAL-'!$A$5:$DO$385,31,FALSE),"")</f>
        <v>19</v>
      </c>
      <c r="BP25" s="29"/>
      <c r="BQ25" s="29">
        <f>IF(VLOOKUP(CONCATENATE($BG$6," ",BQ$9),'-RÅDATA_KVARTAL-'!$A$5:$DO$385,31,FALSE)&lt;&gt;0,VLOOKUP(CONCATENATE($BG$6," ",BQ$9),'-RÅDATA_KVARTAL-'!$A$5:$DO$385,31,FALSE),"")</f>
        <v>18</v>
      </c>
      <c r="BR25" s="29"/>
      <c r="BS25" s="29">
        <f>IF(VLOOKUP(CONCATENATE($BG$6," ",BS$9),'-RÅDATA_KVARTAL-'!$A$5:$DO$385,31,FALSE)&lt;&gt;0,VLOOKUP(CONCATENATE($BG$6," ",BS$9),'-RÅDATA_KVARTAL-'!$A$5:$DO$385,31,FALSE),"")</f>
        <v>21</v>
      </c>
      <c r="BT25" s="29"/>
      <c r="BU25" s="29">
        <f>IF(VLOOKUP(CONCATENATE($BG$6," ",BU$9),'-RÅDATA_KVARTAL-'!$A$5:$DO$385,31,FALSE)&lt;&gt;0,VLOOKUP(CONCATENATE($BG$6," ",BU$9),'-RÅDATA_KVARTAL-'!$A$5:$DO$385,31,FALSE),"")</f>
        <v>37</v>
      </c>
      <c r="BV25" s="29"/>
      <c r="BW25" s="29">
        <f>IF(VLOOKUP(CONCATENATE($BG$6," ",BW$9),'-RÅDATA_KVARTAL-'!$A$5:$DO$385,31,FALSE)&lt;&gt;0,VLOOKUP(CONCATENATE($BG$6," ",BW$9),'-RÅDATA_KVARTAL-'!$A$5:$DO$385,31,FALSE),"")</f>
        <v>57</v>
      </c>
      <c r="BX25" s="29"/>
      <c r="BY25" s="29">
        <f>IF(VLOOKUP(CONCATENATE($BG$6," ",BY$9),'-RÅDATA_KVARTAL-'!$A$5:$DO$385,31,FALSE)&lt;&gt;0,VLOOKUP(CONCATENATE($BG$6," ",BY$9),'-RÅDATA_KVARTAL-'!$A$5:$DO$385,31,FALSE),"")</f>
        <v>31</v>
      </c>
      <c r="BZ25" s="29"/>
      <c r="CA25" s="29">
        <f>IF(VLOOKUP(CONCATENATE($BG$6," ",CA$9),'-RÅDATA_KVARTAL-'!$A$5:$DO$385,31,FALSE)&lt;&gt;0,VLOOKUP(CONCATENATE($BG$6," ",CA$9),'-RÅDATA_KVARTAL-'!$A$5:$DO$385,31,FALSE),"")</f>
        <v>26</v>
      </c>
      <c r="CB25" s="29"/>
      <c r="CC25" s="29">
        <f>IF(VLOOKUP(CONCATENATE($BG$6," ",CC$9),'-RÅDATA_KVARTAL-'!$A$5:$DO$385,31,FALSE)&lt;&gt;0,VLOOKUP(CONCATENATE($BG$6," ",CC$9),'-RÅDATA_KVARTAL-'!$A$5:$DO$385,31,FALSE),"")</f>
        <v>37</v>
      </c>
      <c r="CD25" s="29"/>
      <c r="CE25" s="29">
        <f>IF(VLOOKUP(CONCATENATE($BG$6," ",CE$9),'-RÅDATA_KVARTAL-'!$A$5:$DO$385,31,FALSE)&lt;&gt;0,VLOOKUP(CONCATENATE($BG$6," ",CE$9),'-RÅDATA_KVARTAL-'!$A$5:$DO$385,31,FALSE),"")</f>
        <v>340</v>
      </c>
      <c r="CF25" s="25"/>
      <c r="CG25" s="25"/>
      <c r="CH25" s="29">
        <f>IF(VLOOKUP(CONCATENATE($CH$6," ",CH$9),'-RÅDATA_KVARTAL-'!$A$5:$DO$385,31,FALSE)&lt;&gt;0,VLOOKUP(CONCATENATE($CH$6," ",CH$9),'-RÅDATA_KVARTAL-'!$A$5:$DO$385,31,FALSE),"")</f>
        <v>37</v>
      </c>
      <c r="CI25" s="29"/>
      <c r="CJ25" s="29">
        <f>IF(VLOOKUP(CONCATENATE($CH$6," ",CJ$9),'-RÅDATA_KVARTAL-'!$A$5:$DO$385,31,FALSE)&lt;&gt;0,VLOOKUP(CONCATENATE($CH$6," ",CJ$9),'-RÅDATA_KVARTAL-'!$A$5:$DO$385,31,FALSE),"")</f>
        <v>23</v>
      </c>
      <c r="CK25" s="29"/>
      <c r="CL25" s="29">
        <f>IF(VLOOKUP(CONCATENATE($CH$6," ",CL$9),'-RÅDATA_KVARTAL-'!$A$5:$DO$385,31,FALSE)&lt;&gt;0,VLOOKUP(CONCATENATE($CH$6," ",CL$9),'-RÅDATA_KVARTAL-'!$A$5:$DO$385,31,FALSE),"")</f>
        <v>28</v>
      </c>
      <c r="CM25" s="29"/>
      <c r="CN25" s="29">
        <f>IF(VLOOKUP(CONCATENATE($CH$6," ",CN$9),'-RÅDATA_KVARTAL-'!$A$5:$DO$385,31,FALSE)&lt;&gt;0,VLOOKUP(CONCATENATE($CH$6," ",CN$9),'-RÅDATA_KVARTAL-'!$A$5:$DO$385,31,FALSE),"")</f>
        <v>34</v>
      </c>
      <c r="CO25" s="29"/>
      <c r="CP25" s="29">
        <f>IF(VLOOKUP(CONCATENATE($CH$6," ",CP$9),'-RÅDATA_KVARTAL-'!$A$5:$DO$385,31,FALSE)&lt;&gt;0,VLOOKUP(CONCATENATE($CH$6," ",CP$9),'-RÅDATA_KVARTAL-'!$A$5:$DO$385,31,FALSE),"")</f>
        <v>42</v>
      </c>
      <c r="CQ25" s="29"/>
      <c r="CR25" s="29">
        <f>IF(VLOOKUP(CONCATENATE($CH$6," ",CR$9),'-RÅDATA_KVARTAL-'!$A$5:$DO$385,31,FALSE)&lt;&gt;0,VLOOKUP(CONCATENATE($CH$6," ",CR$9),'-RÅDATA_KVARTAL-'!$A$5:$DO$385,31,FALSE),"")</f>
        <v>42</v>
      </c>
      <c r="CS25" s="29"/>
      <c r="CT25" s="29">
        <f>IF(VLOOKUP(CONCATENATE($CH$6," ",CT$9),'-RÅDATA_KVARTAL-'!$A$5:$DO$385,31,FALSE)&lt;&gt;0,VLOOKUP(CONCATENATE($CH$6," ",CT$9),'-RÅDATA_KVARTAL-'!$A$5:$DO$385,31,FALSE),"")</f>
        <v>31</v>
      </c>
      <c r="CU25" s="29"/>
      <c r="CV25" s="29">
        <f>IF(VLOOKUP(CONCATENATE($CH$6," ",CV$9),'-RÅDATA_KVARTAL-'!$A$5:$DO$385,31,FALSE)&lt;&gt;0,VLOOKUP(CONCATENATE($CH$6," ",CV$9),'-RÅDATA_KVARTAL-'!$A$5:$DO$385,31,FALSE),"")</f>
        <v>45</v>
      </c>
      <c r="CW25" s="29"/>
      <c r="CX25" s="29">
        <f>IF(VLOOKUP(CONCATENATE($CH$6," ",CX$9),'-RÅDATA_KVARTAL-'!$A$5:$DO$385,31,FALSE)&lt;&gt;0,VLOOKUP(CONCATENATE($CH$6," ",CX$9),'-RÅDATA_KVARTAL-'!$A$5:$DO$385,31,FALSE),"")</f>
        <v>26</v>
      </c>
      <c r="CY25" s="29"/>
      <c r="CZ25" s="29">
        <f>IF(VLOOKUP(CONCATENATE($CH$6," ",CZ$9),'-RÅDATA_KVARTAL-'!$A$5:$DO$385,31,FALSE)&lt;&gt;0,VLOOKUP(CONCATENATE($CH$6," ",CZ$9),'-RÅDATA_KVARTAL-'!$A$5:$DO$385,31,FALSE),"")</f>
        <v>28</v>
      </c>
      <c r="DA25" s="29"/>
      <c r="DB25" s="29">
        <f>IF(VLOOKUP(CONCATENATE($CH$6," ",DB$9),'-RÅDATA_KVARTAL-'!$A$5:$DO$385,31,FALSE)&lt;&gt;0,VLOOKUP(CONCATENATE($CH$6," ",DB$9),'-RÅDATA_KVARTAL-'!$A$5:$DO$385,31,FALSE),"")</f>
        <v>49</v>
      </c>
      <c r="DC25" s="29"/>
      <c r="DD25" s="29">
        <f>IF(VLOOKUP(CONCATENATE($CH$6," ",DD$9),'-RÅDATA_KVARTAL-'!$A$5:$DO$385,31,FALSE)&lt;&gt;0,VLOOKUP(CONCATENATE($CH$6," ",DD$9),'-RÅDATA_KVARTAL-'!$A$5:$DO$385,31,FALSE),"")</f>
        <v>26</v>
      </c>
      <c r="DE25" s="29"/>
      <c r="DF25" s="29">
        <f>IF(VLOOKUP(CONCATENATE($CH$6," ",DF$9),'-RÅDATA_KVARTAL-'!$A$5:$DO$385,31,FALSE)&lt;&gt;0,VLOOKUP(CONCATENATE($CH$6," ",DF$9),'-RÅDATA_KVARTAL-'!$A$5:$DO$385,31,FALSE),"")</f>
        <v>411</v>
      </c>
      <c r="DG25" s="25"/>
      <c r="DH25" s="25"/>
      <c r="DI25" s="29">
        <f>IF(VLOOKUP(CONCATENATE($DI$6," ",DI$9),'-RÅDATA_KVARTAL-'!$A$5:$DO$385,31,FALSE)&lt;&gt;0,VLOOKUP(CONCATENATE($DI$6," ",DI$9),'-RÅDATA_KVARTAL-'!$A$5:$DO$385,31,FALSE),"")</f>
        <v>22</v>
      </c>
      <c r="DJ25" s="29"/>
      <c r="DK25" s="29">
        <f>IF(VLOOKUP(CONCATENATE($DI$6," ",DK$9),'-RÅDATA_KVARTAL-'!$A$5:$DO$385,31,FALSE)&lt;&gt;0,VLOOKUP(CONCATENATE($DI$6," ",DK$9),'-RÅDATA_KVARTAL-'!$A$5:$DO$385,31,FALSE),"")</f>
        <v>26</v>
      </c>
      <c r="DL25" s="29"/>
      <c r="DM25" s="29">
        <f>IF(VLOOKUP(CONCATENATE($DI$6," ",DM$9),'-RÅDATA_KVARTAL-'!$A$5:$DO$385,31,FALSE)&lt;&gt;0,VLOOKUP(CONCATENATE($DI$6," ",DM$9),'-RÅDATA_KVARTAL-'!$A$5:$DO$385,31,FALSE),"")</f>
        <v>33</v>
      </c>
      <c r="DN25" s="29"/>
      <c r="DO25" s="29">
        <f>IF(VLOOKUP(CONCATENATE($DI$6," ",DO$9),'-RÅDATA_KVARTAL-'!$A$5:$DO$385,31,FALSE)&lt;&gt;0,VLOOKUP(CONCATENATE($DI$6," ",DO$9),'-RÅDATA_KVARTAL-'!$A$5:$DO$385,31,FALSE),"")</f>
        <v>24</v>
      </c>
      <c r="DP25" s="29"/>
      <c r="DQ25" s="29">
        <f>IF(VLOOKUP(CONCATENATE($DI$6," ",DQ$9),'-RÅDATA_KVARTAL-'!$A$5:$DO$385,31,FALSE)&lt;&gt;0,VLOOKUP(CONCATENATE($DI$6," ",DQ$9),'-RÅDATA_KVARTAL-'!$A$5:$DO$385,31,FALSE),"")</f>
        <v>25</v>
      </c>
      <c r="DR25" s="29"/>
      <c r="DS25" s="29">
        <f>IF(VLOOKUP(CONCATENATE($DI$6," ",DS$9),'-RÅDATA_KVARTAL-'!$A$5:$DO$385,31,FALSE)&lt;&gt;0,VLOOKUP(CONCATENATE($DI$6," ",DS$9),'-RÅDATA_KVARTAL-'!$A$5:$DO$385,31,FALSE),"")</f>
        <v>57</v>
      </c>
      <c r="DT25" s="29"/>
      <c r="DU25" s="29" t="str">
        <f>IF(VLOOKUP(CONCATENATE($DI$6," ",DU$9),'-RÅDATA_KVARTAL-'!$A$5:$DO$385,31,FALSE)&lt;&gt;0,VLOOKUP(CONCATENATE($DI$6," ",DU$9),'-RÅDATA_KVARTAL-'!$A$5:$DO$385,31,FALSE),"")</f>
        <v/>
      </c>
      <c r="DV25" s="29"/>
      <c r="DW25" s="29" t="str">
        <f>IF(VLOOKUP(CONCATENATE($DI$6," ",DW$9),'-RÅDATA_KVARTAL-'!$A$5:$DO$385,31,FALSE)&lt;&gt;0,VLOOKUP(CONCATENATE($DI$6," ",DW$9),'-RÅDATA_KVARTAL-'!$A$5:$DO$385,31,FALSE),"")</f>
        <v/>
      </c>
      <c r="DX25" s="29"/>
      <c r="DY25" s="29" t="str">
        <f>IF(VLOOKUP(CONCATENATE($DI$6," ",DY$9),'-RÅDATA_KVARTAL-'!$A$5:$DO$385,31,FALSE)&lt;&gt;0,VLOOKUP(CONCATENATE($DI$6," ",DY$9),'-RÅDATA_KVARTAL-'!$A$5:$DO$385,31,FALSE),"")</f>
        <v/>
      </c>
      <c r="DZ25" s="29"/>
      <c r="EA25" s="29" t="str">
        <f>IF(VLOOKUP(CONCATENATE($DI$6," ",EA$9),'-RÅDATA_KVARTAL-'!$A$5:$DO$385,31,FALSE)&lt;&gt;0,VLOOKUP(CONCATENATE($DI$6," ",EA$9),'-RÅDATA_KVARTAL-'!$A$5:$DO$385,31,FALSE),"")</f>
        <v/>
      </c>
      <c r="EB25" s="29"/>
      <c r="EC25" s="29" t="str">
        <f>IF(VLOOKUP(CONCATENATE($DI$6," ",EC$9),'-RÅDATA_KVARTAL-'!$A$5:$DO$385,31,FALSE)&lt;&gt;0,VLOOKUP(CONCATENATE($DI$6," ",EC$9),'-RÅDATA_KVARTAL-'!$A$5:$DO$385,31,FALSE),"")</f>
        <v/>
      </c>
      <c r="ED25" s="29"/>
      <c r="EE25" s="29" t="str">
        <f>IF(VLOOKUP(CONCATENATE($DI$6," ",EE$9),'-RÅDATA_KVARTAL-'!$A$5:$DO$385,31,FALSE)&lt;&gt;0,VLOOKUP(CONCATENATE($DI$6," ",EE$9),'-RÅDATA_KVARTAL-'!$A$5:$DO$385,31,FALSE),"")</f>
        <v/>
      </c>
      <c r="EF25" s="29"/>
      <c r="EG25" s="29">
        <f>IF(VLOOKUP(CONCATENATE($DI$6," ",EG$9),'-RÅDATA_KVARTAL-'!$A$5:$DO$385,31,FALSE)&lt;&gt;0,VLOOKUP(CONCATENATE($DI$6," ",EG$9),'-RÅDATA_KVARTAL-'!$A$5:$DO$385,31,FALSE),"")</f>
        <v>187</v>
      </c>
      <c r="EH25" s="25"/>
      <c r="EI25" s="25"/>
      <c r="EJ25" s="29" t="str">
        <f>IF(VLOOKUP(CONCATENATE($EJ$6," ",EJ$9),'-RÅDATA_KVARTAL-'!$A$5:$DO$385,31,FALSE)&lt;&gt;0,VLOOKUP(CONCATENATE($EJ$6," ",EJ$9),'-RÅDATA_KVARTAL-'!$A$5:$DO$385,31,FALSE),"")</f>
        <v/>
      </c>
      <c r="EK25" s="29"/>
      <c r="EL25" s="29" t="str">
        <f>IF(VLOOKUP(CONCATENATE($EJ$6," ",EL$9),'-RÅDATA_KVARTAL-'!$A$5:$DO$385,31,FALSE)&lt;&gt;0,VLOOKUP(CONCATENATE($EJ$6," ",EL$9),'-RÅDATA_KVARTAL-'!$A$5:$DO$385,31,FALSE),"")</f>
        <v/>
      </c>
      <c r="EM25" s="29"/>
      <c r="EN25" s="29" t="str">
        <f>IF(VLOOKUP(CONCATENATE($EJ$6," ",EN$9),'-RÅDATA_KVARTAL-'!$A$5:$DO$385,31,FALSE)&lt;&gt;0,VLOOKUP(CONCATENATE($EJ$6," ",EN$9),'-RÅDATA_KVARTAL-'!$A$5:$DO$385,31,FALSE),"")</f>
        <v/>
      </c>
      <c r="EO25" s="29"/>
      <c r="EP25" s="29" t="str">
        <f>IF(VLOOKUP(CONCATENATE($EJ$6," ",EP$9),'-RÅDATA_KVARTAL-'!$A$5:$DO$385,31,FALSE)&lt;&gt;0,VLOOKUP(CONCATENATE($EJ$6," ",EP$9),'-RÅDATA_KVARTAL-'!$A$5:$DO$385,31,FALSE),"")</f>
        <v/>
      </c>
      <c r="EQ25" s="29"/>
      <c r="ER25" s="29" t="str">
        <f>IF(VLOOKUP(CONCATENATE($EJ$6," ",ER$9),'-RÅDATA_KVARTAL-'!$A$5:$DO$385,31,FALSE)&lt;&gt;0,VLOOKUP(CONCATENATE($EJ$6," ",ER$9),'-RÅDATA_KVARTAL-'!$A$5:$DO$385,31,FALSE),"")</f>
        <v/>
      </c>
      <c r="ES25" s="29"/>
      <c r="ET25" s="29" t="str">
        <f>IF(VLOOKUP(CONCATENATE($EJ$6," ",ET$9),'-RÅDATA_KVARTAL-'!$A$5:$DO$385,31,FALSE)&lt;&gt;0,VLOOKUP(CONCATENATE($EJ$6," ",ET$9),'-RÅDATA_KVARTAL-'!$A$5:$DO$385,31,FALSE),"")</f>
        <v/>
      </c>
      <c r="EU25" s="29"/>
      <c r="EV25" s="29" t="str">
        <f>IF(VLOOKUP(CONCATENATE($EJ$6," ",EV$9),'-RÅDATA_KVARTAL-'!$A$5:$DO$385,31,FALSE)&lt;&gt;0,VLOOKUP(CONCATENATE($EJ$6," ",EV$9),'-RÅDATA_KVARTAL-'!$A$5:$DO$385,31,FALSE),"")</f>
        <v/>
      </c>
      <c r="EW25" s="29"/>
      <c r="EX25" s="29" t="str">
        <f>IF(VLOOKUP(CONCATENATE($EJ$6," ",EX$9),'-RÅDATA_KVARTAL-'!$A$5:$DO$385,31,FALSE)&lt;&gt;0,VLOOKUP(CONCATENATE($EJ$6," ",EX$9),'-RÅDATA_KVARTAL-'!$A$5:$DO$385,31,FALSE),"")</f>
        <v/>
      </c>
      <c r="EY25" s="29"/>
      <c r="EZ25" s="29" t="str">
        <f>IF(VLOOKUP(CONCATENATE($EJ$6," ",EZ$9),'-RÅDATA_KVARTAL-'!$A$5:$DO$385,31,FALSE)&lt;&gt;0,VLOOKUP(CONCATENATE($EJ$6," ",EZ$9),'-RÅDATA_KVARTAL-'!$A$5:$DO$385,31,FALSE),"")</f>
        <v/>
      </c>
      <c r="FA25" s="29"/>
      <c r="FB25" s="29" t="str">
        <f>IF(VLOOKUP(CONCATENATE($EJ$6," ",FB$9),'-RÅDATA_KVARTAL-'!$A$5:$DO$385,31,FALSE)&lt;&gt;0,VLOOKUP(CONCATENATE($EJ$6," ",FB$9),'-RÅDATA_KVARTAL-'!$A$5:$DO$385,31,FALSE),"")</f>
        <v/>
      </c>
      <c r="FC25" s="29"/>
      <c r="FD25" s="29" t="str">
        <f>IF(VLOOKUP(CONCATENATE($EJ$6," ",FD$9),'-RÅDATA_KVARTAL-'!$A$5:$DO$385,31,FALSE)&lt;&gt;0,VLOOKUP(CONCATENATE($EJ$6," ",FD$9),'-RÅDATA_KVARTAL-'!$A$5:$DO$385,31,FALSE),"")</f>
        <v/>
      </c>
      <c r="FE25" s="29"/>
      <c r="FF25" s="29" t="str">
        <f>IF(VLOOKUP(CONCATENATE($EJ$6," ",FF$9),'-RÅDATA_KVARTAL-'!$A$5:$DO$385,31,FALSE)&lt;&gt;0,VLOOKUP(CONCATENATE($EJ$6," ",FF$9),'-RÅDATA_KVARTAL-'!$A$5:$DO$385,31,FALSE),"")</f>
        <v/>
      </c>
      <c r="FG25" s="29"/>
      <c r="FH25" s="29" t="str">
        <f>IF(VLOOKUP(CONCATENATE($EJ$6," ",FH$9),'-RÅDATA_KVARTAL-'!$A$5:$DO$385,31,FALSE)&lt;&gt;0,VLOOKUP(CONCATENATE($EJ$6," ",FH$9),'-RÅDATA_KVARTAL-'!$A$5:$DO$385,31,FALSE),"")</f>
        <v/>
      </c>
      <c r="FI25" s="25"/>
      <c r="FJ25" s="25"/>
      <c r="FK25" s="29" t="str">
        <f>IF(VLOOKUP(CONCATENATE($FK$6," ",FK$9),'-RÅDATA_KVARTAL-'!$A$5:$DO$385,31,FALSE)&lt;&gt;0,VLOOKUP(CONCATENATE($FK$6," ",FK$9),'-RÅDATA_KVARTAL-'!$A$5:$DO$385,31,FALSE),"")</f>
        <v/>
      </c>
      <c r="FL25" s="29"/>
      <c r="FM25" s="29" t="str">
        <f>IF(VLOOKUP(CONCATENATE($FK$6," ",FM$9),'-RÅDATA_KVARTAL-'!$A$5:$DO$385,31,FALSE)&lt;&gt;0,VLOOKUP(CONCATENATE($FK$6," ",FM$9),'-RÅDATA_KVARTAL-'!$A$5:$DO$385,31,FALSE),"")</f>
        <v/>
      </c>
      <c r="FN25" s="29"/>
      <c r="FO25" s="29" t="str">
        <f>IF(VLOOKUP(CONCATENATE($FK$6," ",FO$9),'-RÅDATA_KVARTAL-'!$A$5:$DO$385,31,FALSE)&lt;&gt;0,VLOOKUP(CONCATENATE($FK$6," ",FO$9),'-RÅDATA_KVARTAL-'!$A$5:$DO$385,31,FALSE),"")</f>
        <v/>
      </c>
      <c r="FP25" s="29"/>
      <c r="FQ25" s="29" t="str">
        <f>IF(VLOOKUP(CONCATENATE($FK$6," ",FQ$9),'-RÅDATA_KVARTAL-'!$A$5:$DO$385,31,FALSE)&lt;&gt;0,VLOOKUP(CONCATENATE($FK$6," ",FQ$9),'-RÅDATA_KVARTAL-'!$A$5:$DO$385,31,FALSE),"")</f>
        <v/>
      </c>
      <c r="FR25" s="29"/>
      <c r="FS25" s="29" t="str">
        <f>IF(VLOOKUP(CONCATENATE($FK$6," ",FS$9),'-RÅDATA_KVARTAL-'!$A$5:$DO$385,31,FALSE)&lt;&gt;0,VLOOKUP(CONCATENATE($FK$6," ",FS$9),'-RÅDATA_KVARTAL-'!$A$5:$DO$385,31,FALSE),"")</f>
        <v/>
      </c>
      <c r="FT25" s="29"/>
      <c r="FU25" s="29" t="str">
        <f>IF(VLOOKUP(CONCATENATE($FK$6," ",FU$9),'-RÅDATA_KVARTAL-'!$A$5:$DO$385,31,FALSE)&lt;&gt;0,VLOOKUP(CONCATENATE($FK$6," ",FU$9),'-RÅDATA_KVARTAL-'!$A$5:$DO$385,31,FALSE),"")</f>
        <v/>
      </c>
      <c r="FV25" s="29"/>
      <c r="FW25" s="29" t="str">
        <f>IF(VLOOKUP(CONCATENATE($FK$6," ",FW$9),'-RÅDATA_KVARTAL-'!$A$5:$DO$385,31,FALSE)&lt;&gt;0,VLOOKUP(CONCATENATE($FK$6," ",FW$9),'-RÅDATA_KVARTAL-'!$A$5:$DO$385,31,FALSE),"")</f>
        <v/>
      </c>
      <c r="FX25" s="29"/>
      <c r="FY25" s="29" t="str">
        <f>IF(VLOOKUP(CONCATENATE($FK$6," ",FY$9),'-RÅDATA_KVARTAL-'!$A$5:$DO$385,31,FALSE)&lt;&gt;0,VLOOKUP(CONCATENATE($FK$6," ",FY$9),'-RÅDATA_KVARTAL-'!$A$5:$DO$385,31,FALSE),"")</f>
        <v/>
      </c>
      <c r="FZ25" s="29"/>
      <c r="GA25" s="29" t="str">
        <f>IF(VLOOKUP(CONCATENATE($FK$6," ",GA$9),'-RÅDATA_KVARTAL-'!$A$5:$DO$385,31,FALSE)&lt;&gt;0,VLOOKUP(CONCATENATE($FK$6," ",GA$9),'-RÅDATA_KVARTAL-'!$A$5:$DO$385,31,FALSE),"")</f>
        <v/>
      </c>
      <c r="GB25" s="29"/>
      <c r="GC25" s="29" t="str">
        <f>IF(VLOOKUP(CONCATENATE($FK$6," ",GC$9),'-RÅDATA_KVARTAL-'!$A$5:$DO$385,31,FALSE)&lt;&gt;0,VLOOKUP(CONCATENATE($FK$6," ",GC$9),'-RÅDATA_KVARTAL-'!$A$5:$DO$385,31,FALSE),"")</f>
        <v/>
      </c>
      <c r="GD25" s="29"/>
      <c r="GE25" s="29" t="str">
        <f>IF(VLOOKUP(CONCATENATE($FK$6," ",GE$9),'-RÅDATA_KVARTAL-'!$A$5:$DO$385,31,FALSE)&lt;&gt;0,VLOOKUP(CONCATENATE($FK$6," ",GE$9),'-RÅDATA_KVARTAL-'!$A$5:$DO$385,31,FALSE),"")</f>
        <v/>
      </c>
      <c r="GF25" s="29"/>
      <c r="GG25" s="29" t="str">
        <f>IF(VLOOKUP(CONCATENATE($FK$6," ",GG$9),'-RÅDATA_KVARTAL-'!$A$5:$DO$385,31,FALSE)&lt;&gt;0,VLOOKUP(CONCATENATE($FK$6," ",GG$9),'-RÅDATA_KVARTAL-'!$A$5:$DO$385,31,FALSE),"")</f>
        <v/>
      </c>
      <c r="GH25" s="29"/>
      <c r="GI25" s="29" t="str">
        <f>IF(VLOOKUP(CONCATENATE($FK$6," ",GI$9),'-RÅDATA_KVARTAL-'!$A$5:$DO$385,31,FALSE)&lt;&gt;0,VLOOKUP(CONCATENATE($FK$6," ",GI$9),'-RÅDATA_KVARTAL-'!$A$5:$DO$385,31,FALSE),"")</f>
        <v/>
      </c>
      <c r="GJ25" s="25"/>
      <c r="GK25" s="25"/>
      <c r="GL25" s="29" t="str">
        <f>IF(VLOOKUP(CONCATENATE($GL$6," ",GL$9),'-RÅDATA_KVARTAL-'!$A$5:$DO$385,31,FALSE)&lt;&gt;0,VLOOKUP(CONCATENATE($GL$6," ",GL$9),'-RÅDATA_KVARTAL-'!$A$5:$DO$385,31,FALSE),"")</f>
        <v/>
      </c>
      <c r="GM25" s="29"/>
      <c r="GN25" s="29" t="str">
        <f>IF(VLOOKUP(CONCATENATE($GL$6," ",GN$9),'-RÅDATA_KVARTAL-'!$A$5:$DO$385,31,FALSE)&lt;&gt;0,VLOOKUP(CONCATENATE($GL$6," ",GN$9),'-RÅDATA_KVARTAL-'!$A$5:$DO$385,31,FALSE),"")</f>
        <v/>
      </c>
      <c r="GO25" s="29"/>
      <c r="GP25" s="29" t="str">
        <f>IF(VLOOKUP(CONCATENATE($GL$6," ",GP$9),'-RÅDATA_KVARTAL-'!$A$5:$DO$385,31,FALSE)&lt;&gt;0,VLOOKUP(CONCATENATE($GL$6," ",GP$9),'-RÅDATA_KVARTAL-'!$A$5:$DO$385,31,FALSE),"")</f>
        <v/>
      </c>
      <c r="GQ25" s="29"/>
      <c r="GR25" s="29" t="str">
        <f>IF(VLOOKUP(CONCATENATE($GL$6," ",GR$9),'-RÅDATA_KVARTAL-'!$A$5:$DO$385,31,FALSE)&lt;&gt;0,VLOOKUP(CONCATENATE($GL$6," ",GR$9),'-RÅDATA_KVARTAL-'!$A$5:$DO$385,31,FALSE),"")</f>
        <v/>
      </c>
      <c r="GS25" s="29"/>
      <c r="GT25" s="29" t="str">
        <f>IF(VLOOKUP(CONCATENATE($GL$6," ",GT$9),'-RÅDATA_KVARTAL-'!$A$5:$DO$385,31,FALSE)&lt;&gt;0,VLOOKUP(CONCATENATE($GL$6," ",GT$9),'-RÅDATA_KVARTAL-'!$A$5:$DO$385,31,FALSE),"")</f>
        <v/>
      </c>
      <c r="GU25" s="29"/>
      <c r="GV25" s="29" t="str">
        <f>IF(VLOOKUP(CONCATENATE($GL$6," ",GV$9),'-RÅDATA_KVARTAL-'!$A$5:$DO$385,31,FALSE)&lt;&gt;0,VLOOKUP(CONCATENATE($GL$6," ",GV$9),'-RÅDATA_KVARTAL-'!$A$5:$DO$385,31,FALSE),"")</f>
        <v/>
      </c>
      <c r="GW25" s="29"/>
      <c r="GX25" s="29" t="str">
        <f>IF(VLOOKUP(CONCATENATE($GL$6," ",GX$9),'-RÅDATA_KVARTAL-'!$A$5:$DO$385,31,FALSE)&lt;&gt;0,VLOOKUP(CONCATENATE($GL$6," ",GX$9),'-RÅDATA_KVARTAL-'!$A$5:$DO$385,31,FALSE),"")</f>
        <v/>
      </c>
      <c r="GY25" s="29"/>
      <c r="GZ25" s="29" t="str">
        <f>IF(VLOOKUP(CONCATENATE($GL$6," ",GZ$9),'-RÅDATA_KVARTAL-'!$A$5:$DO$385,31,FALSE)&lt;&gt;0,VLOOKUP(CONCATENATE($GL$6," ",GZ$9),'-RÅDATA_KVARTAL-'!$A$5:$DO$385,31,FALSE),"")</f>
        <v/>
      </c>
      <c r="HA25" s="29"/>
      <c r="HB25" s="29" t="str">
        <f>IF(VLOOKUP(CONCATENATE($GL$6," ",HB$9),'-RÅDATA_KVARTAL-'!$A$5:$DO$385,31,FALSE)&lt;&gt;0,VLOOKUP(CONCATENATE($GL$6," ",HB$9),'-RÅDATA_KVARTAL-'!$A$5:$DO$385,31,FALSE),"")</f>
        <v/>
      </c>
      <c r="HC25" s="29"/>
      <c r="HD25" s="29" t="str">
        <f>IF(VLOOKUP(CONCATENATE($GL$6," ",HD$9),'-RÅDATA_KVARTAL-'!$A$5:$DO$385,31,FALSE)&lt;&gt;0,VLOOKUP(CONCATENATE($GL$6," ",HD$9),'-RÅDATA_KVARTAL-'!$A$5:$DO$385,31,FALSE),"")</f>
        <v/>
      </c>
      <c r="HE25" s="29"/>
      <c r="HF25" s="29" t="str">
        <f>IF(VLOOKUP(CONCATENATE($GL$6," ",HF$9),'-RÅDATA_KVARTAL-'!$A$5:$DO$385,31,FALSE)&lt;&gt;0,VLOOKUP(CONCATENATE($GL$6," ",HF$9),'-RÅDATA_KVARTAL-'!$A$5:$DO$385,31,FALSE),"")</f>
        <v/>
      </c>
      <c r="HG25" s="29"/>
      <c r="HH25" s="29" t="str">
        <f>IF(VLOOKUP(CONCATENATE($GL$6," ",HH$9),'-RÅDATA_KVARTAL-'!$A$5:$DO$385,31,FALSE)&lt;&gt;0,VLOOKUP(CONCATENATE($GL$6," ",HH$9),'-RÅDATA_KVARTAL-'!$A$5:$DO$385,31,FALSE),"")</f>
        <v/>
      </c>
      <c r="HI25" s="29"/>
      <c r="HJ25" s="29" t="str">
        <f>IF(VLOOKUP(CONCATENATE($GL$6," ",HJ$9),'-RÅDATA_KVARTAL-'!$A$5:$DO$385,31,FALSE)&lt;&gt;0,VLOOKUP(CONCATENATE($GL$6," ",HJ$9),'-RÅDATA_KVARTAL-'!$A$5:$DO$385,31,FALSE),"")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",E$9),'-RÅDATA_KVARTAL-'!$A$5:$DO$385,35,FALSE)&lt;&gt;0,VLOOKUP(CONCATENATE($E$6," ",E$9),'-RÅDATA_KVARTAL-'!$A$5:$DO$385,35,FALSE),"")</f>
        <v>-99</v>
      </c>
      <c r="F27" s="29"/>
      <c r="G27" s="29">
        <f>IF(VLOOKUP(CONCATENATE($E$6," ",G$9),'-RÅDATA_KVARTAL-'!$A$5:$DO$385,35,FALSE)&lt;&gt;0,VLOOKUP(CONCATENATE($E$6," ",G$9),'-RÅDATA_KVARTAL-'!$A$5:$DO$385,35,FALSE),"")</f>
        <v>-61</v>
      </c>
      <c r="H27" s="29"/>
      <c r="I27" s="29">
        <f>IF(VLOOKUP(CONCATENATE($E$6," ",I$9),'-RÅDATA_KVARTAL-'!$A$5:$DO$385,35,FALSE)&lt;&gt;0,VLOOKUP(CONCATENATE($E$6," ",I$9),'-RÅDATA_KVARTAL-'!$A$5:$DO$385,35,FALSE),"")</f>
        <v>-118</v>
      </c>
      <c r="J27" s="29"/>
      <c r="K27" s="29">
        <f>IF(VLOOKUP(CONCATENATE($E$6," ",K$9),'-RÅDATA_KVARTAL-'!$A$5:$DO$385,35,FALSE)&lt;&gt;0,VLOOKUP(CONCATENATE($E$6," ",K$9),'-RÅDATA_KVARTAL-'!$A$5:$DO$385,35,FALSE),"")</f>
        <v>-67</v>
      </c>
      <c r="L27" s="29"/>
      <c r="M27" s="29">
        <f>IF(VLOOKUP(CONCATENATE($E$6," ",M$9),'-RÅDATA_KVARTAL-'!$A$5:$DO$385,35,FALSE)&lt;&gt;0,VLOOKUP(CONCATENATE($E$6," ",M$9),'-RÅDATA_KVARTAL-'!$A$5:$DO$385,35,FALSE),"")</f>
        <v>-79</v>
      </c>
      <c r="N27" s="29"/>
      <c r="O27" s="29">
        <f>IF(VLOOKUP(CONCATENATE($E$6," ",O$9),'-RÅDATA_KVARTAL-'!$A$5:$DO$385,35,FALSE)&lt;&gt;0,VLOOKUP(CONCATENATE($E$6," ",O$9),'-RÅDATA_KVARTAL-'!$A$5:$DO$385,35,FALSE),"")</f>
        <v>-57</v>
      </c>
      <c r="P27" s="29"/>
      <c r="Q27" s="29">
        <f>IF(VLOOKUP(CONCATENATE($E$6," ",Q$9),'-RÅDATA_KVARTAL-'!$A$5:$DO$385,35,FALSE)&lt;&gt;0,VLOOKUP(CONCATENATE($E$6," ",Q$9),'-RÅDATA_KVARTAL-'!$A$5:$DO$385,35,FALSE),"")</f>
        <v>-38</v>
      </c>
      <c r="R27" s="29"/>
      <c r="S27" s="29">
        <f>IF(VLOOKUP(CONCATENATE($E$6," ",S$9),'-RÅDATA_KVARTAL-'!$A$5:$DO$385,35,FALSE)&lt;&gt;0,VLOOKUP(CONCATENATE($E$6," ",S$9),'-RÅDATA_KVARTAL-'!$A$5:$DO$385,35,FALSE),"")</f>
        <v>-58</v>
      </c>
      <c r="T27" s="29"/>
      <c r="U27" s="29">
        <f>IF(VLOOKUP(CONCATENATE($E$6," ",U$9),'-RÅDATA_KVARTAL-'!$A$5:$DO$385,35,FALSE)&lt;&gt;0,VLOOKUP(CONCATENATE($E$6," ",U$9),'-RÅDATA_KVARTAL-'!$A$5:$DO$385,35,FALSE),"")</f>
        <v>-43</v>
      </c>
      <c r="V27" s="29"/>
      <c r="W27" s="29">
        <f>IF(VLOOKUP(CONCATENATE($E$6," ",W$9),'-RÅDATA_KVARTAL-'!$A$5:$DO$385,35,FALSE)&lt;&gt;0,VLOOKUP(CONCATENATE($E$6," ",W$9),'-RÅDATA_KVARTAL-'!$A$5:$DO$385,35,FALSE),"")</f>
        <v>-122</v>
      </c>
      <c r="X27" s="29"/>
      <c r="Y27" s="29">
        <f>IF(VLOOKUP(CONCATENATE($E$6," ",Y$9),'-RÅDATA_KVARTAL-'!$A$5:$DO$385,35,FALSE)&lt;&gt;0,VLOOKUP(CONCATENATE($E$6," ",Y$9),'-RÅDATA_KVARTAL-'!$A$5:$DO$385,35,FALSE),"")</f>
        <v>-265</v>
      </c>
      <c r="Z27" s="29"/>
      <c r="AA27" s="29">
        <f>IF(VLOOKUP(CONCATENATE($E$6," ",AA$9),'-RÅDATA_KVARTAL-'!$A$5:$DO$385,35,FALSE)&lt;&gt;0,VLOOKUP(CONCATENATE($E$6," ",AA$9),'-RÅDATA_KVARTAL-'!$A$5:$DO$385,35,FALSE),"")</f>
        <v>-223</v>
      </c>
      <c r="AB27" s="29"/>
      <c r="AC27" s="29">
        <f>IF(VLOOKUP(CONCATENATE($E$6," ",AC$9),'-RÅDATA_KVARTAL-'!$A$5:$DO$385,35,FALSE)&lt;&gt;0,VLOOKUP(CONCATENATE($E$6," ",AC$9),'-RÅDATA_KVARTAL-'!$A$5:$DO$385,35,FALSE),"")</f>
        <v>-1230</v>
      </c>
      <c r="AD27" s="93"/>
      <c r="AE27" s="93"/>
      <c r="AF27" s="29">
        <f>IF(VLOOKUP(CONCATENATE($AF$6," ",AF$9),'-RÅDATA_KVARTAL-'!$A$5:$DO$385,35,FALSE)&lt;&gt;0,VLOOKUP(CONCATENATE($AF$6," ",AF$9),'-RÅDATA_KVARTAL-'!$A$5:$DO$385,35,FALSE),"")</f>
        <v>-107</v>
      </c>
      <c r="AG27" s="29"/>
      <c r="AH27" s="29">
        <f>IF(VLOOKUP(CONCATENATE($AF$6," ",AH$9),'-RÅDATA_KVARTAL-'!$A$5:$DO$385,35,FALSE)&lt;&gt;0,VLOOKUP(CONCATENATE($AF$6," ",AH$9),'-RÅDATA_KVARTAL-'!$A$5:$DO$385,35,FALSE),"")</f>
        <v>-34</v>
      </c>
      <c r="AI27" s="29"/>
      <c r="AJ27" s="29">
        <f>IF(VLOOKUP(CONCATENATE($AF$6," ",AJ$9),'-RÅDATA_KVARTAL-'!$A$5:$DO$385,35,FALSE)&lt;&gt;0,VLOOKUP(CONCATENATE($AF$6," ",AJ$9),'-RÅDATA_KVARTAL-'!$A$5:$DO$385,35,FALSE),"")</f>
        <v>-64</v>
      </c>
      <c r="AK27" s="29"/>
      <c r="AL27" s="29">
        <f>IF(VLOOKUP(CONCATENATE($AF$6," ",AL$9),'-RÅDATA_KVARTAL-'!$A$5:$DO$385,35,FALSE)&lt;&gt;0,VLOOKUP(CONCATENATE($AF$6," ",AL$9),'-RÅDATA_KVARTAL-'!$A$5:$DO$385,35,FALSE),"")</f>
        <v>-43</v>
      </c>
      <c r="AM27" s="29"/>
      <c r="AN27" s="29">
        <f>IF(VLOOKUP(CONCATENATE($AF$6," ",AN$9),'-RÅDATA_KVARTAL-'!$A$5:$DO$385,35,FALSE)&lt;&gt;0,VLOOKUP(CONCATENATE($AF$6," ",AN$9),'-RÅDATA_KVARTAL-'!$A$5:$DO$385,35,FALSE),"")</f>
        <v>-136</v>
      </c>
      <c r="AO27" s="29"/>
      <c r="AP27" s="29">
        <f>IF(VLOOKUP(CONCATENATE($AF$6," ",AP$9),'-RÅDATA_KVARTAL-'!$A$5:$DO$385,35,FALSE)&lt;&gt;0,VLOOKUP(CONCATENATE($AF$6," ",AP$9),'-RÅDATA_KVARTAL-'!$A$5:$DO$385,35,FALSE),"")</f>
        <v>-521</v>
      </c>
      <c r="AQ27" s="29"/>
      <c r="AR27" s="29">
        <f>IF(VLOOKUP(CONCATENATE($AF$6," ",AR$9),'-RÅDATA_KVARTAL-'!$A$5:$DO$385,35,FALSE)&lt;&gt;0,VLOOKUP(CONCATENATE($AF$6," ",AR$9),'-RÅDATA_KVARTAL-'!$A$5:$DO$385,35,FALSE),"")</f>
        <v>-151</v>
      </c>
      <c r="AS27" s="29"/>
      <c r="AT27" s="29">
        <f>IF(VLOOKUP(CONCATENATE($AF$6," ",AT$9),'-RÅDATA_KVARTAL-'!$A$5:$DO$385,35,FALSE)&lt;&gt;0,VLOOKUP(CONCATENATE($AF$6," ",AT$9),'-RÅDATA_KVARTAL-'!$A$5:$DO$385,35,FALSE),"")</f>
        <v>-106</v>
      </c>
      <c r="AU27" s="29"/>
      <c r="AV27" s="29">
        <f>IF(VLOOKUP(CONCATENATE($AF$6," ",AV$9),'-RÅDATA_KVARTAL-'!$A$5:$DO$385,35,FALSE)&lt;&gt;0,VLOOKUP(CONCATENATE($AF$6," ",AV$9),'-RÅDATA_KVARTAL-'!$A$5:$DO$385,35,FALSE),"")</f>
        <v>-70</v>
      </c>
      <c r="AW27" s="29"/>
      <c r="AX27" s="29">
        <f>IF(VLOOKUP(CONCATENATE($AF$6," ",AX$9),'-RÅDATA_KVARTAL-'!$A$5:$DO$385,35,FALSE)&lt;&gt;0,VLOOKUP(CONCATENATE($AF$6," ",AX$9),'-RÅDATA_KVARTAL-'!$A$5:$DO$385,35,FALSE),"")</f>
        <v>-45</v>
      </c>
      <c r="AY27" s="29"/>
      <c r="AZ27" s="29">
        <f>IF(VLOOKUP(CONCATENATE($AF$6," ",AZ$9),'-RÅDATA_KVARTAL-'!$A$5:$DO$385,35,FALSE)&lt;&gt;0,VLOOKUP(CONCATENATE($AF$6," ",AZ$9),'-RÅDATA_KVARTAL-'!$A$5:$DO$385,35,FALSE),"")</f>
        <v>-48</v>
      </c>
      <c r="BA27" s="29"/>
      <c r="BB27" s="29">
        <f>IF(VLOOKUP(CONCATENATE($AF$6," ",BB$9),'-RÅDATA_KVARTAL-'!$A$5:$DO$385,35,FALSE)&lt;&gt;0,VLOOKUP(CONCATENATE($AF$6," ",BB$9),'-RÅDATA_KVARTAL-'!$A$5:$DO$385,35,FALSE),"")</f>
        <v>-60</v>
      </c>
      <c r="BC27" s="29"/>
      <c r="BD27" s="29">
        <f>IF(VLOOKUP(CONCATENATE($AF$6," ",BD$9),'-RÅDATA_KVARTAL-'!$A$5:$DO$385,35,FALSE)&lt;&gt;0,VLOOKUP(CONCATENATE($AF$6," ",BD$9),'-RÅDATA_KVARTAL-'!$A$5:$DO$385,35,FALSE),"")</f>
        <v>-1385</v>
      </c>
      <c r="BE27" s="93"/>
      <c r="BF27" s="93"/>
      <c r="BG27" s="29">
        <f>IF(VLOOKUP(CONCATENATE($BG$6," ",BG$9),'-RÅDATA_KVARTAL-'!$A$5:$DO$385,35,FALSE)&lt;&gt;0,VLOOKUP(CONCATENATE($BG$6," ",BG$9),'-RÅDATA_KVARTAL-'!$A$5:$DO$385,35,FALSE),"")</f>
        <v>-103</v>
      </c>
      <c r="BH27" s="29"/>
      <c r="BI27" s="29">
        <f>IF(VLOOKUP(CONCATENATE($BG$6," ",BI$9),'-RÅDATA_KVARTAL-'!$A$5:$DO$385,35,FALSE)&lt;&gt;0,VLOOKUP(CONCATENATE($BG$6," ",BI$9),'-RÅDATA_KVARTAL-'!$A$5:$DO$385,35,FALSE),"")</f>
        <v>-60</v>
      </c>
      <c r="BJ27" s="29"/>
      <c r="BK27" s="29">
        <f>IF(VLOOKUP(CONCATENATE($BG$6," ",BK$9),'-RÅDATA_KVARTAL-'!$A$5:$DO$385,35,FALSE)&lt;&gt;0,VLOOKUP(CONCATENATE($BG$6," ",BK$9),'-RÅDATA_KVARTAL-'!$A$5:$DO$385,35,FALSE),"")</f>
        <v>-45</v>
      </c>
      <c r="BL27" s="29"/>
      <c r="BM27" s="29">
        <f>IF(VLOOKUP(CONCATENATE($BG$6," ",BM$9),'-RÅDATA_KVARTAL-'!$A$5:$DO$385,35,FALSE)&lt;&gt;0,VLOOKUP(CONCATENATE($BG$6," ",BM$9),'-RÅDATA_KVARTAL-'!$A$5:$DO$385,35,FALSE),"")</f>
        <v>-48</v>
      </c>
      <c r="BN27" s="29"/>
      <c r="BO27" s="29">
        <f>IF(VLOOKUP(CONCATENATE($BG$6," ",BO$9),'-RÅDATA_KVARTAL-'!$A$5:$DO$385,35,FALSE)&lt;&gt;0,VLOOKUP(CONCATENATE($BG$6," ",BO$9),'-RÅDATA_KVARTAL-'!$A$5:$DO$385,35,FALSE),"")</f>
        <v>-59</v>
      </c>
      <c r="BP27" s="29"/>
      <c r="BQ27" s="29">
        <f>IF(VLOOKUP(CONCATENATE($BG$6," ",BQ$9),'-RÅDATA_KVARTAL-'!$A$5:$DO$385,35,FALSE)&lt;&gt;0,VLOOKUP(CONCATENATE($BG$6," ",BQ$9),'-RÅDATA_KVARTAL-'!$A$5:$DO$385,35,FALSE),"")</f>
        <v>-103</v>
      </c>
      <c r="BR27" s="29"/>
      <c r="BS27" s="29">
        <f>IF(VLOOKUP(CONCATENATE($BG$6," ",BS$9),'-RÅDATA_KVARTAL-'!$A$5:$DO$385,35,FALSE)&lt;&gt;0,VLOOKUP(CONCATENATE($BG$6," ",BS$9),'-RÅDATA_KVARTAL-'!$A$5:$DO$385,35,FALSE),"")</f>
        <v>-85</v>
      </c>
      <c r="BT27" s="29"/>
      <c r="BU27" s="29">
        <f>IF(VLOOKUP(CONCATENATE($BG$6," ",BU$9),'-RÅDATA_KVARTAL-'!$A$5:$DO$385,35,FALSE)&lt;&gt;0,VLOOKUP(CONCATENATE($BG$6," ",BU$9),'-RÅDATA_KVARTAL-'!$A$5:$DO$385,35,FALSE),"")</f>
        <v>-59</v>
      </c>
      <c r="BV27" s="29"/>
      <c r="BW27" s="29">
        <f>IF(VLOOKUP(CONCATENATE($BG$6," ",BW$9),'-RÅDATA_KVARTAL-'!$A$5:$DO$385,35,FALSE)&lt;&gt;0,VLOOKUP(CONCATENATE($BG$6," ",BW$9),'-RÅDATA_KVARTAL-'!$A$5:$DO$385,35,FALSE),"")</f>
        <v>-120</v>
      </c>
      <c r="BX27" s="29"/>
      <c r="BY27" s="29">
        <f>IF(VLOOKUP(CONCATENATE($BG$6," ",BY$9),'-RÅDATA_KVARTAL-'!$A$5:$DO$385,35,FALSE)&lt;&gt;0,VLOOKUP(CONCATENATE($BG$6," ",BY$9),'-RÅDATA_KVARTAL-'!$A$5:$DO$385,35,FALSE),"")</f>
        <v>-108</v>
      </c>
      <c r="BZ27" s="29"/>
      <c r="CA27" s="29">
        <f>IF(VLOOKUP(CONCATENATE($BG$6," ",CA$9),'-RÅDATA_KVARTAL-'!$A$5:$DO$385,35,FALSE)&lt;&gt;0,VLOOKUP(CONCATENATE($BG$6," ",CA$9),'-RÅDATA_KVARTAL-'!$A$5:$DO$385,35,FALSE),"")</f>
        <v>-105</v>
      </c>
      <c r="CB27" s="29"/>
      <c r="CC27" s="29">
        <f>IF(VLOOKUP(CONCATENATE($BG$6," ",CC$9),'-RÅDATA_KVARTAL-'!$A$5:$DO$385,35,FALSE)&lt;&gt;0,VLOOKUP(CONCATENATE($BG$6," ",CC$9),'-RÅDATA_KVARTAL-'!$A$5:$DO$385,35,FALSE),"")</f>
        <v>-133</v>
      </c>
      <c r="CD27" s="29"/>
      <c r="CE27" s="29">
        <f>IF(VLOOKUP(CONCATENATE($BG$6," ",CE$9),'-RÅDATA_KVARTAL-'!$A$5:$DO$385,35,FALSE)&lt;&gt;0,VLOOKUP(CONCATENATE($BG$6," ",CE$9),'-RÅDATA_KVARTAL-'!$A$5:$DO$385,35,FALSE),"")</f>
        <v>-1028</v>
      </c>
      <c r="CF27" s="93"/>
      <c r="CG27" s="93"/>
      <c r="CH27" s="29">
        <f>IF(VLOOKUP(CONCATENATE($CH$6," ",CH$9),'-RÅDATA_KVARTAL-'!$A$5:$DO$385,35,FALSE)&lt;&gt;0,VLOOKUP(CONCATENATE($CH$6," ",CH$9),'-RÅDATA_KVARTAL-'!$A$5:$DO$385,35,FALSE),"")</f>
        <v>-122</v>
      </c>
      <c r="CI27" s="29"/>
      <c r="CJ27" s="29">
        <f>IF(VLOOKUP(CONCATENATE($CH$6," ",CJ$9),'-RÅDATA_KVARTAL-'!$A$5:$DO$385,35,FALSE)&lt;&gt;0,VLOOKUP(CONCATENATE($CH$6," ",CJ$9),'-RÅDATA_KVARTAL-'!$A$5:$DO$385,35,FALSE),"")</f>
        <v>-33</v>
      </c>
      <c r="CK27" s="29"/>
      <c r="CL27" s="29">
        <f>IF(VLOOKUP(CONCATENATE($CH$6," ",CL$9),'-RÅDATA_KVARTAL-'!$A$5:$DO$385,35,FALSE)&lt;&gt;0,VLOOKUP(CONCATENATE($CH$6," ",CL$9),'-RÅDATA_KVARTAL-'!$A$5:$DO$385,35,FALSE),"")</f>
        <v>-67</v>
      </c>
      <c r="CM27" s="29"/>
      <c r="CN27" s="29">
        <f>IF(VLOOKUP(CONCATENATE($CH$6," ",CN$9),'-RÅDATA_KVARTAL-'!$A$5:$DO$385,35,FALSE)&lt;&gt;0,VLOOKUP(CONCATENATE($CH$6," ",CN$9),'-RÅDATA_KVARTAL-'!$A$5:$DO$385,35,FALSE),"")</f>
        <v>-43</v>
      </c>
      <c r="CO27" s="29"/>
      <c r="CP27" s="29">
        <f>IF(VLOOKUP(CONCATENATE($CH$6," ",CP$9),'-RÅDATA_KVARTAL-'!$A$5:$DO$385,35,FALSE)&lt;&gt;0,VLOOKUP(CONCATENATE($CH$6," ",CP$9),'-RÅDATA_KVARTAL-'!$A$5:$DO$385,35,FALSE),"")</f>
        <v>-73</v>
      </c>
      <c r="CQ27" s="29"/>
      <c r="CR27" s="29">
        <f>IF(VLOOKUP(CONCATENATE($CH$6," ",CR$9),'-RÅDATA_KVARTAL-'!$A$5:$DO$385,35,FALSE)&lt;&gt;0,VLOOKUP(CONCATENATE($CH$6," ",CR$9),'-RÅDATA_KVARTAL-'!$A$5:$DO$385,35,FALSE),"")</f>
        <v>-81</v>
      </c>
      <c r="CS27" s="29"/>
      <c r="CT27" s="29">
        <f>IF(VLOOKUP(CONCATENATE($CH$6," ",CT$9),'-RÅDATA_KVARTAL-'!$A$5:$DO$385,35,FALSE)&lt;&gt;0,VLOOKUP(CONCATENATE($CH$6," ",CT$9),'-RÅDATA_KVARTAL-'!$A$5:$DO$385,35,FALSE),"")</f>
        <v>-47</v>
      </c>
      <c r="CU27" s="29"/>
      <c r="CV27" s="29">
        <f>IF(VLOOKUP(CONCATENATE($CH$6," ",CV$9),'-RÅDATA_KVARTAL-'!$A$5:$DO$385,35,FALSE)&lt;&gt;0,VLOOKUP(CONCATENATE($CH$6," ",CV$9),'-RÅDATA_KVARTAL-'!$A$5:$DO$385,35,FALSE),"")</f>
        <v>-94</v>
      </c>
      <c r="CW27" s="29"/>
      <c r="CX27" s="29">
        <f>IF(VLOOKUP(CONCATENATE($CH$6," ",CX$9),'-RÅDATA_KVARTAL-'!$A$5:$DO$385,35,FALSE)&lt;&gt;0,VLOOKUP(CONCATENATE($CH$6," ",CX$9),'-RÅDATA_KVARTAL-'!$A$5:$DO$385,35,FALSE),"")</f>
        <v>-54</v>
      </c>
      <c r="CY27" s="29"/>
      <c r="CZ27" s="29">
        <f>IF(VLOOKUP(CONCATENATE($CH$6," ",CZ$9),'-RÅDATA_KVARTAL-'!$A$5:$DO$385,35,FALSE)&lt;&gt;0,VLOOKUP(CONCATENATE($CH$6," ",CZ$9),'-RÅDATA_KVARTAL-'!$A$5:$DO$385,35,FALSE),"")</f>
        <v>-118</v>
      </c>
      <c r="DA27" s="29"/>
      <c r="DB27" s="29">
        <f>IF(VLOOKUP(CONCATENATE($CH$6," ",DB$9),'-RÅDATA_KVARTAL-'!$A$5:$DO$385,35,FALSE)&lt;&gt;0,VLOOKUP(CONCATENATE($CH$6," ",DB$9),'-RÅDATA_KVARTAL-'!$A$5:$DO$385,35,FALSE),"")</f>
        <v>-103</v>
      </c>
      <c r="DC27" s="29"/>
      <c r="DD27" s="29">
        <f>IF(VLOOKUP(CONCATENATE($CH$6," ",DD$9),'-RÅDATA_KVARTAL-'!$A$5:$DO$385,35,FALSE)&lt;&gt;0,VLOOKUP(CONCATENATE($CH$6," ",DD$9),'-RÅDATA_KVARTAL-'!$A$5:$DO$385,35,FALSE),"")</f>
        <v>-71</v>
      </c>
      <c r="DE27" s="29"/>
      <c r="DF27" s="29">
        <f>IF(VLOOKUP(CONCATENATE($CH$6," ",DF$9),'-RÅDATA_KVARTAL-'!$A$5:$DO$385,35,FALSE)&lt;&gt;0,VLOOKUP(CONCATENATE($CH$6," ",DF$9),'-RÅDATA_KVARTAL-'!$A$5:$DO$385,35,FALSE),"")</f>
        <v>-906</v>
      </c>
      <c r="DG27" s="93"/>
      <c r="DH27" s="93"/>
      <c r="DI27" s="29">
        <f>IF(VLOOKUP(CONCATENATE($DI$6," ",DI$9),'-RÅDATA_KVARTAL-'!$A$5:$DO$385,35,FALSE)&lt;&gt;0,VLOOKUP(CONCATENATE($DI$6," ",DI$9),'-RÅDATA_KVARTAL-'!$A$5:$DO$385,35,FALSE),"")</f>
        <v>-75</v>
      </c>
      <c r="DJ27" s="29"/>
      <c r="DK27" s="29">
        <f>IF(VLOOKUP(CONCATENATE($DI$6," ",DK$9),'-RÅDATA_KVARTAL-'!$A$5:$DO$385,35,FALSE)&lt;&gt;0,VLOOKUP(CONCATENATE($DI$6," ",DK$9),'-RÅDATA_KVARTAL-'!$A$5:$DO$385,35,FALSE),"")</f>
        <v>-67</v>
      </c>
      <c r="DL27" s="29"/>
      <c r="DM27" s="29">
        <f>IF(VLOOKUP(CONCATENATE($DI$6," ",DM$9),'-RÅDATA_KVARTAL-'!$A$5:$DO$385,35,FALSE)&lt;&gt;0,VLOOKUP(CONCATENATE($DI$6," ",DM$9),'-RÅDATA_KVARTAL-'!$A$5:$DO$385,35,FALSE),"")</f>
        <v>-64</v>
      </c>
      <c r="DN27" s="29"/>
      <c r="DO27" s="29">
        <f>IF(VLOOKUP(CONCATENATE($DI$6," ",DO$9),'-RÅDATA_KVARTAL-'!$A$5:$DO$385,35,FALSE)&lt;&gt;0,VLOOKUP(CONCATENATE($DI$6," ",DO$9),'-RÅDATA_KVARTAL-'!$A$5:$DO$385,35,FALSE),"")</f>
        <v>-155</v>
      </c>
      <c r="DP27" s="29"/>
      <c r="DQ27" s="29">
        <f>IF(VLOOKUP(CONCATENATE($DI$6," ",DQ$9),'-RÅDATA_KVARTAL-'!$A$5:$DO$385,35,FALSE)&lt;&gt;0,VLOOKUP(CONCATENATE($DI$6," ",DQ$9),'-RÅDATA_KVARTAL-'!$A$5:$DO$385,35,FALSE),"")</f>
        <v>-89</v>
      </c>
      <c r="DR27" s="29"/>
      <c r="DS27" s="29">
        <f>IF(VLOOKUP(CONCATENATE($DI$6," ",DS$9),'-RÅDATA_KVARTAL-'!$A$5:$DO$385,35,FALSE)&lt;&gt;0,VLOOKUP(CONCATENATE($DI$6," ",DS$9),'-RÅDATA_KVARTAL-'!$A$5:$DO$385,35,FALSE),"")</f>
        <v>-93</v>
      </c>
      <c r="DT27" s="29"/>
      <c r="DU27" s="29" t="str">
        <f>IF(VLOOKUP(CONCATENATE($DI$6," ",DU$9),'-RÅDATA_KVARTAL-'!$A$5:$DO$385,35,FALSE)&lt;&gt;0,VLOOKUP(CONCATENATE($DI$6," ",DU$9),'-RÅDATA_KVARTAL-'!$A$5:$DO$385,35,FALSE),"")</f>
        <v/>
      </c>
      <c r="DV27" s="29"/>
      <c r="DW27" s="29" t="str">
        <f>IF(VLOOKUP(CONCATENATE($DI$6," ",DW$9),'-RÅDATA_KVARTAL-'!$A$5:$DO$385,35,FALSE)&lt;&gt;0,VLOOKUP(CONCATENATE($DI$6," ",DW$9),'-RÅDATA_KVARTAL-'!$A$5:$DO$385,35,FALSE),"")</f>
        <v/>
      </c>
      <c r="DX27" s="29"/>
      <c r="DY27" s="29" t="str">
        <f>IF(VLOOKUP(CONCATENATE($DI$6," ",DY$9),'-RÅDATA_KVARTAL-'!$A$5:$DO$385,35,FALSE)&lt;&gt;0,VLOOKUP(CONCATENATE($DI$6," ",DY$9),'-RÅDATA_KVARTAL-'!$A$5:$DO$385,35,FALSE),"")</f>
        <v/>
      </c>
      <c r="DZ27" s="29"/>
      <c r="EA27" s="29" t="str">
        <f>IF(VLOOKUP(CONCATENATE($DI$6," ",EA$9),'-RÅDATA_KVARTAL-'!$A$5:$DO$385,35,FALSE)&lt;&gt;0,VLOOKUP(CONCATENATE($DI$6," ",EA$9),'-RÅDATA_KVARTAL-'!$A$5:$DO$385,35,FALSE),"")</f>
        <v/>
      </c>
      <c r="EB27" s="29"/>
      <c r="EC27" s="29" t="str">
        <f>IF(VLOOKUP(CONCATENATE($DI$6," ",EC$9),'-RÅDATA_KVARTAL-'!$A$5:$DO$385,35,FALSE)&lt;&gt;0,VLOOKUP(CONCATENATE($DI$6," ",EC$9),'-RÅDATA_KVARTAL-'!$A$5:$DO$385,35,FALSE),"")</f>
        <v/>
      </c>
      <c r="ED27" s="29"/>
      <c r="EE27" s="29" t="str">
        <f>IF(VLOOKUP(CONCATENATE($DI$6," ",EE$9),'-RÅDATA_KVARTAL-'!$A$5:$DO$385,35,FALSE)&lt;&gt;0,VLOOKUP(CONCATENATE($DI$6," ",EE$9),'-RÅDATA_KVARTAL-'!$A$5:$DO$385,35,FALSE),"")</f>
        <v/>
      </c>
      <c r="EF27" s="29"/>
      <c r="EG27" s="29">
        <f>IF(VLOOKUP(CONCATENATE($DI$6," ",EG$9),'-RÅDATA_KVARTAL-'!$A$5:$DO$385,35,FALSE)&lt;&gt;0,VLOOKUP(CONCATENATE($DI$6," ",EG$9),'-RÅDATA_KVARTAL-'!$A$5:$DO$385,35,FALSE),"")</f>
        <v>-543</v>
      </c>
      <c r="EH27" s="93"/>
      <c r="EI27" s="93"/>
      <c r="EJ27" s="29" t="str">
        <f>IF(VLOOKUP(CONCATENATE($EJ$6," ",EJ$9),'-RÅDATA_KVARTAL-'!$A$5:$DO$385,35,FALSE)&lt;&gt;0,VLOOKUP(CONCATENATE($EJ$6," ",EJ$9),'-RÅDATA_KVARTAL-'!$A$5:$DO$385,35,FALSE),"")</f>
        <v/>
      </c>
      <c r="EK27" s="29"/>
      <c r="EL27" s="29" t="str">
        <f>IF(VLOOKUP(CONCATENATE($EJ$6," ",EL$9),'-RÅDATA_KVARTAL-'!$A$5:$DO$385,35,FALSE)&lt;&gt;0,VLOOKUP(CONCATENATE($EJ$6," ",EL$9),'-RÅDATA_KVARTAL-'!$A$5:$DO$385,35,FALSE),"")</f>
        <v/>
      </c>
      <c r="EM27" s="29"/>
      <c r="EN27" s="29" t="str">
        <f>IF(VLOOKUP(CONCATENATE($EJ$6," ",EN$9),'-RÅDATA_KVARTAL-'!$A$5:$DO$385,35,FALSE)&lt;&gt;0,VLOOKUP(CONCATENATE($EJ$6," ",EN$9),'-RÅDATA_KVARTAL-'!$A$5:$DO$385,35,FALSE),"")</f>
        <v/>
      </c>
      <c r="EO27" s="29"/>
      <c r="EP27" s="29" t="str">
        <f>IF(VLOOKUP(CONCATENATE($EJ$6," ",EP$9),'-RÅDATA_KVARTAL-'!$A$5:$DO$385,35,FALSE)&lt;&gt;0,VLOOKUP(CONCATENATE($EJ$6," ",EP$9),'-RÅDATA_KVARTAL-'!$A$5:$DO$385,35,FALSE),"")</f>
        <v/>
      </c>
      <c r="EQ27" s="29"/>
      <c r="ER27" s="29" t="str">
        <f>IF(VLOOKUP(CONCATENATE($EJ$6," ",ER$9),'-RÅDATA_KVARTAL-'!$A$5:$DO$385,35,FALSE)&lt;&gt;0,VLOOKUP(CONCATENATE($EJ$6," ",ER$9),'-RÅDATA_KVARTAL-'!$A$5:$DO$385,35,FALSE),"")</f>
        <v/>
      </c>
      <c r="ES27" s="29"/>
      <c r="ET27" s="29" t="str">
        <f>IF(VLOOKUP(CONCATENATE($EJ$6," ",ET$9),'-RÅDATA_KVARTAL-'!$A$5:$DO$385,35,FALSE)&lt;&gt;0,VLOOKUP(CONCATENATE($EJ$6," ",ET$9),'-RÅDATA_KVARTAL-'!$A$5:$DO$385,35,FALSE),"")</f>
        <v/>
      </c>
      <c r="EU27" s="29"/>
      <c r="EV27" s="29" t="str">
        <f>IF(VLOOKUP(CONCATENATE($EJ$6," ",EV$9),'-RÅDATA_KVARTAL-'!$A$5:$DO$385,35,FALSE)&lt;&gt;0,VLOOKUP(CONCATENATE($EJ$6," ",EV$9),'-RÅDATA_KVARTAL-'!$A$5:$DO$385,35,FALSE),"")</f>
        <v/>
      </c>
      <c r="EW27" s="29"/>
      <c r="EX27" s="29" t="str">
        <f>IF(VLOOKUP(CONCATENATE($EJ$6," ",EX$9),'-RÅDATA_KVARTAL-'!$A$5:$DO$385,35,FALSE)&lt;&gt;0,VLOOKUP(CONCATENATE($EJ$6," ",EX$9),'-RÅDATA_KVARTAL-'!$A$5:$DO$385,35,FALSE),"")</f>
        <v/>
      </c>
      <c r="EY27" s="29"/>
      <c r="EZ27" s="29" t="str">
        <f>IF(VLOOKUP(CONCATENATE($EJ$6," ",EZ$9),'-RÅDATA_KVARTAL-'!$A$5:$DO$385,35,FALSE)&lt;&gt;0,VLOOKUP(CONCATENATE($EJ$6," ",EZ$9),'-RÅDATA_KVARTAL-'!$A$5:$DO$385,35,FALSE),"")</f>
        <v/>
      </c>
      <c r="FA27" s="29"/>
      <c r="FB27" s="29" t="str">
        <f>IF(VLOOKUP(CONCATENATE($EJ$6," ",FB$9),'-RÅDATA_KVARTAL-'!$A$5:$DO$385,35,FALSE)&lt;&gt;0,VLOOKUP(CONCATENATE($EJ$6," ",FB$9),'-RÅDATA_KVARTAL-'!$A$5:$DO$385,35,FALSE),"")</f>
        <v/>
      </c>
      <c r="FC27" s="29"/>
      <c r="FD27" s="29" t="str">
        <f>IF(VLOOKUP(CONCATENATE($EJ$6," ",FD$9),'-RÅDATA_KVARTAL-'!$A$5:$DO$385,35,FALSE)&lt;&gt;0,VLOOKUP(CONCATENATE($EJ$6," ",FD$9),'-RÅDATA_KVARTAL-'!$A$5:$DO$385,35,FALSE),"")</f>
        <v/>
      </c>
      <c r="FE27" s="29"/>
      <c r="FF27" s="29" t="str">
        <f>IF(VLOOKUP(CONCATENATE($EJ$6," ",FF$9),'-RÅDATA_KVARTAL-'!$A$5:$DO$385,35,FALSE)&lt;&gt;0,VLOOKUP(CONCATENATE($EJ$6," ",FF$9),'-RÅDATA_KVARTAL-'!$A$5:$DO$385,35,FALSE),"")</f>
        <v/>
      </c>
      <c r="FG27" s="29"/>
      <c r="FH27" s="29" t="str">
        <f>IF(VLOOKUP(CONCATENATE($EJ$6," ",FH$9),'-RÅDATA_KVARTAL-'!$A$5:$DO$385,35,FALSE)&lt;&gt;0,VLOOKUP(CONCATENATE($EJ$6," ",FH$9),'-RÅDATA_KVARTAL-'!$A$5:$DO$385,35,FALSE),"")</f>
        <v/>
      </c>
      <c r="FI27" s="93"/>
      <c r="FJ27" s="93"/>
      <c r="FK27" s="29" t="str">
        <f>IF(VLOOKUP(CONCATENATE($FK$6," ",FK$9),'-RÅDATA_KVARTAL-'!$A$5:$DO$385,35,FALSE)&lt;&gt;0,VLOOKUP(CONCATENATE($FK$6," ",FK$9),'-RÅDATA_KVARTAL-'!$A$5:$DO$385,35,FALSE),"")</f>
        <v/>
      </c>
      <c r="FL27" s="29"/>
      <c r="FM27" s="29" t="str">
        <f>IF(VLOOKUP(CONCATENATE($FK$6," ",FM$9),'-RÅDATA_KVARTAL-'!$A$5:$DO$385,35,FALSE)&lt;&gt;0,VLOOKUP(CONCATENATE($FK$6," ",FM$9),'-RÅDATA_KVARTAL-'!$A$5:$DO$385,35,FALSE),"")</f>
        <v/>
      </c>
      <c r="FN27" s="29"/>
      <c r="FO27" s="29" t="str">
        <f>IF(VLOOKUP(CONCATENATE($FK$6," ",FO$9),'-RÅDATA_KVARTAL-'!$A$5:$DO$385,35,FALSE)&lt;&gt;0,VLOOKUP(CONCATENATE($FK$6," ",FO$9),'-RÅDATA_KVARTAL-'!$A$5:$DO$385,35,FALSE),"")</f>
        <v/>
      </c>
      <c r="FP27" s="29"/>
      <c r="FQ27" s="29" t="str">
        <f>IF(VLOOKUP(CONCATENATE($FK$6," ",FQ$9),'-RÅDATA_KVARTAL-'!$A$5:$DO$385,35,FALSE)&lt;&gt;0,VLOOKUP(CONCATENATE($FK$6," ",FQ$9),'-RÅDATA_KVARTAL-'!$A$5:$DO$385,35,FALSE),"")</f>
        <v/>
      </c>
      <c r="FR27" s="29"/>
      <c r="FS27" s="29" t="str">
        <f>IF(VLOOKUP(CONCATENATE($FK$6," ",FS$9),'-RÅDATA_KVARTAL-'!$A$5:$DO$385,35,FALSE)&lt;&gt;0,VLOOKUP(CONCATENATE($FK$6," ",FS$9),'-RÅDATA_KVARTAL-'!$A$5:$DO$385,35,FALSE),"")</f>
        <v/>
      </c>
      <c r="FT27" s="29"/>
      <c r="FU27" s="29" t="str">
        <f>IF(VLOOKUP(CONCATENATE($FK$6," ",FU$9),'-RÅDATA_KVARTAL-'!$A$5:$DO$385,35,FALSE)&lt;&gt;0,VLOOKUP(CONCATENATE($FK$6," ",FU$9),'-RÅDATA_KVARTAL-'!$A$5:$DO$385,35,FALSE),"")</f>
        <v/>
      </c>
      <c r="FV27" s="29"/>
      <c r="FW27" s="29" t="str">
        <f>IF(VLOOKUP(CONCATENATE($FK$6," ",FW$9),'-RÅDATA_KVARTAL-'!$A$5:$DO$385,35,FALSE)&lt;&gt;0,VLOOKUP(CONCATENATE($FK$6," ",FW$9),'-RÅDATA_KVARTAL-'!$A$5:$DO$385,35,FALSE),"")</f>
        <v/>
      </c>
      <c r="FX27" s="29"/>
      <c r="FY27" s="29" t="str">
        <f>IF(VLOOKUP(CONCATENATE($FK$6," ",FY$9),'-RÅDATA_KVARTAL-'!$A$5:$DO$385,35,FALSE)&lt;&gt;0,VLOOKUP(CONCATENATE($FK$6," ",FY$9),'-RÅDATA_KVARTAL-'!$A$5:$DO$385,35,FALSE),"")</f>
        <v/>
      </c>
      <c r="FZ27" s="29"/>
      <c r="GA27" s="29" t="str">
        <f>IF(VLOOKUP(CONCATENATE($FK$6," ",GA$9),'-RÅDATA_KVARTAL-'!$A$5:$DO$385,35,FALSE)&lt;&gt;0,VLOOKUP(CONCATENATE($FK$6," ",GA$9),'-RÅDATA_KVARTAL-'!$A$5:$DO$385,35,FALSE),"")</f>
        <v/>
      </c>
      <c r="GB27" s="29"/>
      <c r="GC27" s="29" t="str">
        <f>IF(VLOOKUP(CONCATENATE($FK$6," ",GC$9),'-RÅDATA_KVARTAL-'!$A$5:$DO$385,35,FALSE)&lt;&gt;0,VLOOKUP(CONCATENATE($FK$6," ",GC$9),'-RÅDATA_KVARTAL-'!$A$5:$DO$385,35,FALSE),"")</f>
        <v/>
      </c>
      <c r="GD27" s="29"/>
      <c r="GE27" s="29" t="str">
        <f>IF(VLOOKUP(CONCATENATE($FK$6," ",GE$9),'-RÅDATA_KVARTAL-'!$A$5:$DO$385,35,FALSE)&lt;&gt;0,VLOOKUP(CONCATENATE($FK$6," ",GE$9),'-RÅDATA_KVARTAL-'!$A$5:$DO$385,35,FALSE),"")</f>
        <v/>
      </c>
      <c r="GF27" s="29"/>
      <c r="GG27" s="29" t="str">
        <f>IF(VLOOKUP(CONCATENATE($FK$6," ",GG$9),'-RÅDATA_KVARTAL-'!$A$5:$DO$385,35,FALSE)&lt;&gt;0,VLOOKUP(CONCATENATE($FK$6," ",GG$9),'-RÅDATA_KVARTAL-'!$A$5:$DO$385,35,FALSE),"")</f>
        <v/>
      </c>
      <c r="GH27" s="29"/>
      <c r="GI27" s="29" t="str">
        <f>IF(VLOOKUP(CONCATENATE($FK$6," ",GI$9),'-RÅDATA_KVARTAL-'!$A$5:$DO$385,35,FALSE)&lt;&gt;0,VLOOKUP(CONCATENATE($FK$6," ",GI$9),'-RÅDATA_KVARTAL-'!$A$5:$DO$385,35,FALSE),"")</f>
        <v/>
      </c>
      <c r="GJ27" s="93"/>
      <c r="GK27" s="93"/>
      <c r="GL27" s="29" t="str">
        <f>IF(VLOOKUP(CONCATENATE($GL$6," ",GL$9),'-RÅDATA_KVARTAL-'!$A$5:$DO$385,35,FALSE)&lt;&gt;0,VLOOKUP(CONCATENATE($GL$6," ",GL$9),'-RÅDATA_KVARTAL-'!$A$5:$DO$385,35,FALSE),"")</f>
        <v/>
      </c>
      <c r="GM27" s="29"/>
      <c r="GN27" s="29" t="str">
        <f>IF(VLOOKUP(CONCATENATE($GL$6," ",GN$9),'-RÅDATA_KVARTAL-'!$A$5:$DO$385,35,FALSE)&lt;&gt;0,VLOOKUP(CONCATENATE($GL$6," ",GN$9),'-RÅDATA_KVARTAL-'!$A$5:$DO$385,35,FALSE),"")</f>
        <v/>
      </c>
      <c r="GO27" s="29"/>
      <c r="GP27" s="29" t="str">
        <f>IF(VLOOKUP(CONCATENATE($GL$6," ",GP$9),'-RÅDATA_KVARTAL-'!$A$5:$DO$385,35,FALSE)&lt;&gt;0,VLOOKUP(CONCATENATE($GL$6," ",GP$9),'-RÅDATA_KVARTAL-'!$A$5:$DO$385,35,FALSE),"")</f>
        <v/>
      </c>
      <c r="GQ27" s="29"/>
      <c r="GR27" s="29" t="str">
        <f>IF(VLOOKUP(CONCATENATE($GL$6," ",GR$9),'-RÅDATA_KVARTAL-'!$A$5:$DO$385,35,FALSE)&lt;&gt;0,VLOOKUP(CONCATENATE($GL$6," ",GR$9),'-RÅDATA_KVARTAL-'!$A$5:$DO$385,35,FALSE),"")</f>
        <v/>
      </c>
      <c r="GS27" s="29"/>
      <c r="GT27" s="29" t="str">
        <f>IF(VLOOKUP(CONCATENATE($GL$6," ",GT$9),'-RÅDATA_KVARTAL-'!$A$5:$DO$385,35,FALSE)&lt;&gt;0,VLOOKUP(CONCATENATE($GL$6," ",GT$9),'-RÅDATA_KVARTAL-'!$A$5:$DO$385,35,FALSE),"")</f>
        <v/>
      </c>
      <c r="GU27" s="29"/>
      <c r="GV27" s="29" t="str">
        <f>IF(VLOOKUP(CONCATENATE($GL$6," ",GV$9),'-RÅDATA_KVARTAL-'!$A$5:$DO$385,35,FALSE)&lt;&gt;0,VLOOKUP(CONCATENATE($GL$6," ",GV$9),'-RÅDATA_KVARTAL-'!$A$5:$DO$385,35,FALSE),"")</f>
        <v/>
      </c>
      <c r="GW27" s="29"/>
      <c r="GX27" s="29" t="str">
        <f>IF(VLOOKUP(CONCATENATE($GL$6," ",GX$9),'-RÅDATA_KVARTAL-'!$A$5:$DO$385,35,FALSE)&lt;&gt;0,VLOOKUP(CONCATENATE($GL$6," ",GX$9),'-RÅDATA_KVARTAL-'!$A$5:$DO$385,35,FALSE),"")</f>
        <v/>
      </c>
      <c r="GY27" s="29"/>
      <c r="GZ27" s="29" t="str">
        <f>IF(VLOOKUP(CONCATENATE($GL$6," ",GZ$9),'-RÅDATA_KVARTAL-'!$A$5:$DO$385,35,FALSE)&lt;&gt;0,VLOOKUP(CONCATENATE($GL$6," ",GZ$9),'-RÅDATA_KVARTAL-'!$A$5:$DO$385,35,FALSE),"")</f>
        <v/>
      </c>
      <c r="HA27" s="29"/>
      <c r="HB27" s="29" t="str">
        <f>IF(VLOOKUP(CONCATENATE($GL$6," ",HB$9),'-RÅDATA_KVARTAL-'!$A$5:$DO$385,35,FALSE)&lt;&gt;0,VLOOKUP(CONCATENATE($GL$6," ",HB$9),'-RÅDATA_KVARTAL-'!$A$5:$DO$385,35,FALSE),"")</f>
        <v/>
      </c>
      <c r="HC27" s="29"/>
      <c r="HD27" s="29" t="str">
        <f>IF(VLOOKUP(CONCATENATE($GL$6," ",HD$9),'-RÅDATA_KVARTAL-'!$A$5:$DO$385,35,FALSE)&lt;&gt;0,VLOOKUP(CONCATENATE($GL$6," ",HD$9),'-RÅDATA_KVARTAL-'!$A$5:$DO$385,35,FALSE),"")</f>
        <v/>
      </c>
      <c r="HE27" s="29"/>
      <c r="HF27" s="29" t="str">
        <f>IF(VLOOKUP(CONCATENATE($GL$6," ",HF$9),'-RÅDATA_KVARTAL-'!$A$5:$DO$385,35,FALSE)&lt;&gt;0,VLOOKUP(CONCATENATE($GL$6," ",HF$9),'-RÅDATA_KVARTAL-'!$A$5:$DO$385,35,FALSE),"")</f>
        <v/>
      </c>
      <c r="HG27" s="29"/>
      <c r="HH27" s="29" t="str">
        <f>IF(VLOOKUP(CONCATENATE($GL$6," ",HH$9),'-RÅDATA_KVARTAL-'!$A$5:$DO$385,35,FALSE)&lt;&gt;0,VLOOKUP(CONCATENATE($GL$6," ",HH$9),'-RÅDATA_KVARTAL-'!$A$5:$DO$385,35,FALSE),"")</f>
        <v/>
      </c>
      <c r="HI27" s="29"/>
      <c r="HJ27" s="29" t="str">
        <f>IF(VLOOKUP(CONCATENATE($GL$6," ",HJ$9),'-RÅDATA_KVARTAL-'!$A$5:$DO$385,35,FALSE)&lt;&gt;0,VLOOKUP(CONCATENATE($GL$6," ",HJ$9),'-RÅDATA_KVARTAL-'!$A$5:$DO$385,35,FALSE),"")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",E$9),'-RÅDATA_KVARTAL-'!$A$5:$DO$385,39,FALSE)&gt;0,VLOOKUP(CONCATENATE($E$6," ",E$9),'-RÅDATA_KVARTAL-'!$A$5:$DO$385,39,FALSE),"")</f>
        <v>6420</v>
      </c>
      <c r="F29" s="37"/>
      <c r="G29" s="37">
        <f>IF(VLOOKUP(CONCATENATE($E$6," ",G$9),'-RÅDATA_KVARTAL-'!$A$5:$DO$385,39,FALSE)&gt;0,VLOOKUP(CONCATENATE($E$6," ",G$9),'-RÅDATA_KVARTAL-'!$A$5:$DO$385,39,FALSE),"")</f>
        <v>5970</v>
      </c>
      <c r="H29" s="37"/>
      <c r="I29" s="37">
        <f>IF(VLOOKUP(CONCATENATE($E$6," ",I$9),'-RÅDATA_KVARTAL-'!$A$5:$DO$385,39,FALSE)&gt;0,VLOOKUP(CONCATENATE($E$6," ",I$9),'-RÅDATA_KVARTAL-'!$A$5:$DO$385,39,FALSE),"")</f>
        <v>6279</v>
      </c>
      <c r="J29" s="37"/>
      <c r="K29" s="37">
        <f>IF(VLOOKUP(CONCATENATE($E$6," ",K$9),'-RÅDATA_KVARTAL-'!$A$5:$DO$385,39,FALSE)&gt;0,VLOOKUP(CONCATENATE($E$6," ",K$9),'-RÅDATA_KVARTAL-'!$A$5:$DO$385,39,FALSE),"")</f>
        <v>6353</v>
      </c>
      <c r="L29" s="37"/>
      <c r="M29" s="37">
        <f>IF(VLOOKUP(CONCATENATE($E$6," ",M$9),'-RÅDATA_KVARTAL-'!$A$5:$DO$385,39,FALSE)&gt;0,VLOOKUP(CONCATENATE($E$6," ",M$9),'-RÅDATA_KVARTAL-'!$A$5:$DO$385,39,FALSE),"")</f>
        <v>6474</v>
      </c>
      <c r="N29" s="37"/>
      <c r="O29" s="37">
        <f>IF(VLOOKUP(CONCATENATE($E$6," ",O$9),'-RÅDATA_KVARTAL-'!$A$5:$DO$385,39,FALSE)&gt;0,VLOOKUP(CONCATENATE($E$6," ",O$9),'-RÅDATA_KVARTAL-'!$A$5:$DO$385,39,FALSE),"")</f>
        <v>6096</v>
      </c>
      <c r="P29" s="37"/>
      <c r="Q29" s="37">
        <f>IF(VLOOKUP(CONCATENATE($E$6," ",Q$9),'-RÅDATA_KVARTAL-'!$A$5:$DO$385,39,FALSE)&gt;0,VLOOKUP(CONCATENATE($E$6," ",Q$9),'-RÅDATA_KVARTAL-'!$A$5:$DO$385,39,FALSE),"")</f>
        <v>5770</v>
      </c>
      <c r="R29" s="37"/>
      <c r="S29" s="37">
        <f>IF(VLOOKUP(CONCATENATE($E$6," ",S$9),'-RÅDATA_KVARTAL-'!$A$5:$DO$385,39,FALSE)&gt;0,VLOOKUP(CONCATENATE($E$6," ",S$9),'-RÅDATA_KVARTAL-'!$A$5:$DO$385,39,FALSE),"")</f>
        <v>6360</v>
      </c>
      <c r="T29" s="37"/>
      <c r="U29" s="37">
        <f>IF(VLOOKUP(CONCATENATE($E$6," ",U$9),'-RÅDATA_KVARTAL-'!$A$5:$DO$385,39,FALSE)&gt;0,VLOOKUP(CONCATENATE($E$6," ",U$9),'-RÅDATA_KVARTAL-'!$A$5:$DO$385,39,FALSE),"")</f>
        <v>6244</v>
      </c>
      <c r="V29" s="37"/>
      <c r="W29" s="37">
        <f>IF(VLOOKUP(CONCATENATE($E$6," ",W$9),'-RÅDATA_KVARTAL-'!$A$5:$DO$385,39,FALSE)&gt;0,VLOOKUP(CONCATENATE($E$6," ",W$9),'-RÅDATA_KVARTAL-'!$A$5:$DO$385,39,FALSE),"")</f>
        <v>6498</v>
      </c>
      <c r="X29" s="37"/>
      <c r="Y29" s="37">
        <f>IF(VLOOKUP(CONCATENATE($E$6," ",Y$9),'-RÅDATA_KVARTAL-'!$A$5:$DO$385,39,FALSE)&gt;0,VLOOKUP(CONCATENATE($E$6," ",Y$9),'-RÅDATA_KVARTAL-'!$A$5:$DO$385,39,FALSE),"")</f>
        <v>5889</v>
      </c>
      <c r="Z29" s="37"/>
      <c r="AA29" s="37">
        <f>IF(VLOOKUP(CONCATENATE($E$6," ",AA$9),'-RÅDATA_KVARTAL-'!$A$5:$DO$385,39,FALSE)&gt;0,VLOOKUP(CONCATENATE($E$6," ",AA$9),'-RÅDATA_KVARTAL-'!$A$5:$DO$385,39,FALSE),"")</f>
        <v>5529</v>
      </c>
      <c r="AB29" s="37"/>
      <c r="AC29" s="37">
        <f>IF(VLOOKUP(CONCATENATE($E$6," ",AC$9),'-RÅDATA_KVARTAL-'!$A$5:$DO$385,39,FALSE)&gt;0,VLOOKUP(CONCATENATE($E$6," ",AC$9),'-RÅDATA_KVARTAL-'!$A$5:$DO$385,39,FALSE),"")</f>
        <v>73882</v>
      </c>
      <c r="AD29" s="116"/>
      <c r="AE29" s="116"/>
      <c r="AF29" s="37">
        <f>IF(VLOOKUP(CONCATENATE($AF$6," ",AF$9),'-RÅDATA_KVARTAL-'!$A$5:$DO$385,39,FALSE)&gt;0,VLOOKUP(CONCATENATE($AF$6," ",AF$9),'-RÅDATA_KVARTAL-'!$A$5:$DO$385,39,FALSE),"")</f>
        <v>5442</v>
      </c>
      <c r="AG29" s="37"/>
      <c r="AH29" s="37">
        <f>IF(VLOOKUP(CONCATENATE($AF$6," ",AH$9),'-RÅDATA_KVARTAL-'!$A$5:$DO$385,39,FALSE)&gt;0,VLOOKUP(CONCATENATE($AF$6," ",AH$9),'-RÅDATA_KVARTAL-'!$A$5:$DO$385,39,FALSE),"")</f>
        <v>5289</v>
      </c>
      <c r="AI29" s="37"/>
      <c r="AJ29" s="37">
        <f>IF(VLOOKUP(CONCATENATE($AF$6," ",AJ$9),'-RÅDATA_KVARTAL-'!$A$5:$DO$385,39,FALSE)&gt;0,VLOOKUP(CONCATENATE($AF$6," ",AJ$9),'-RÅDATA_KVARTAL-'!$A$5:$DO$385,39,FALSE),"")</f>
        <v>5803</v>
      </c>
      <c r="AK29" s="37"/>
      <c r="AL29" s="37">
        <f>IF(VLOOKUP(CONCATENATE($AF$6," ",AL$9),'-RÅDATA_KVARTAL-'!$A$5:$DO$385,39,FALSE)&gt;0,VLOOKUP(CONCATENATE($AF$6," ",AL$9),'-RÅDATA_KVARTAL-'!$A$5:$DO$385,39,FALSE),"")</f>
        <v>5516</v>
      </c>
      <c r="AM29" s="37"/>
      <c r="AN29" s="37">
        <f>IF(VLOOKUP(CONCATENATE($AF$6," ",AN$9),'-RÅDATA_KVARTAL-'!$A$5:$DO$385,39,FALSE)&gt;0,VLOOKUP(CONCATENATE($AF$6," ",AN$9),'-RÅDATA_KVARTAL-'!$A$5:$DO$385,39,FALSE),"")</f>
        <v>5702</v>
      </c>
      <c r="AO29" s="37"/>
      <c r="AP29" s="37">
        <f>IF(VLOOKUP(CONCATENATE($AF$6," ",AP$9),'-RÅDATA_KVARTAL-'!$A$5:$DO$385,39,FALSE)&gt;0,VLOOKUP(CONCATENATE($AF$6," ",AP$9),'-RÅDATA_KVARTAL-'!$A$5:$DO$385,39,FALSE),"")</f>
        <v>4896</v>
      </c>
      <c r="AQ29" s="37"/>
      <c r="AR29" s="37">
        <f>IF(VLOOKUP(CONCATENATE($AF$6," ",AR$9),'-RÅDATA_KVARTAL-'!$A$5:$DO$385,39,FALSE)&gt;0,VLOOKUP(CONCATENATE($AF$6," ",AR$9),'-RÅDATA_KVARTAL-'!$A$5:$DO$385,39,FALSE),"")</f>
        <v>5108</v>
      </c>
      <c r="AS29" s="37"/>
      <c r="AT29" s="37">
        <f>IF(VLOOKUP(CONCATENATE($AF$6," ",AT$9),'-RÅDATA_KVARTAL-'!$A$5:$DO$385,39,FALSE)&gt;0,VLOOKUP(CONCATENATE($AF$6," ",AT$9),'-RÅDATA_KVARTAL-'!$A$5:$DO$385,39,FALSE),"")</f>
        <v>5725</v>
      </c>
      <c r="AU29" s="37"/>
      <c r="AV29" s="37">
        <f>IF(VLOOKUP(CONCATENATE($AF$6," ",AV$9),'-RÅDATA_KVARTAL-'!$A$5:$DO$385,39,FALSE)&gt;0,VLOOKUP(CONCATENATE($AF$6," ",AV$9),'-RÅDATA_KVARTAL-'!$A$5:$DO$385,39,FALSE),"")</f>
        <v>5892</v>
      </c>
      <c r="AW29" s="37"/>
      <c r="AX29" s="37">
        <f>IF(VLOOKUP(CONCATENATE($AF$6," ",AX$9),'-RÅDATA_KVARTAL-'!$A$5:$DO$385,39,FALSE)&gt;0,VLOOKUP(CONCATENATE($AF$6," ",AX$9),'-RÅDATA_KVARTAL-'!$A$5:$DO$385,39,FALSE),"")</f>
        <v>6081</v>
      </c>
      <c r="AY29" s="37"/>
      <c r="AZ29" s="37">
        <f>IF(VLOOKUP(CONCATENATE($AF$6," ",AZ$9),'-RÅDATA_KVARTAL-'!$A$5:$DO$385,39,FALSE)&gt;0,VLOOKUP(CONCATENATE($AF$6," ",AZ$9),'-RÅDATA_KVARTAL-'!$A$5:$DO$385,39,FALSE),"")</f>
        <v>5786</v>
      </c>
      <c r="BA29" s="37"/>
      <c r="BB29" s="37">
        <f>IF(VLOOKUP(CONCATENATE($AF$6," ",BB$9),'-RÅDATA_KVARTAL-'!$A$5:$DO$385,39,FALSE)&gt;0,VLOOKUP(CONCATENATE($AF$6," ",BB$9),'-RÅDATA_KVARTAL-'!$A$5:$DO$385,39,FALSE),"")</f>
        <v>5682</v>
      </c>
      <c r="BC29" s="37"/>
      <c r="BD29" s="37">
        <f>IF(VLOOKUP(CONCATENATE($AF$6," ",BD$9),'-RÅDATA_KVARTAL-'!$A$5:$DO$385,39,FALSE)&gt;0,VLOOKUP(CONCATENATE($AF$6," ",BD$9),'-RÅDATA_KVARTAL-'!$A$5:$DO$385,39,FALSE),"")</f>
        <v>66922</v>
      </c>
      <c r="BE29" s="116"/>
      <c r="BF29" s="116"/>
      <c r="BG29" s="37">
        <f>IF(VLOOKUP(CONCATENATE($BG$6," ",BG$9),'-RÅDATA_KVARTAL-'!$A$5:$DO$385,39,FALSE)&gt;0,VLOOKUP(CONCATENATE($BG$6," ",BG$9),'-RÅDATA_KVARTAL-'!$A$5:$DO$385,39,FALSE),"")</f>
        <v>5708</v>
      </c>
      <c r="BH29" s="37"/>
      <c r="BI29" s="37">
        <f>IF(VLOOKUP(CONCATENATE($BG$6," ",BI$9),'-RÅDATA_KVARTAL-'!$A$5:$DO$385,39,FALSE)&gt;0,VLOOKUP(CONCATENATE($BG$6," ",BI$9),'-RÅDATA_KVARTAL-'!$A$5:$DO$385,39,FALSE),"")</f>
        <v>5667</v>
      </c>
      <c r="BJ29" s="37"/>
      <c r="BK29" s="37">
        <f>IF(VLOOKUP(CONCATENATE($BG$6," ",BK$9),'-RÅDATA_KVARTAL-'!$A$5:$DO$385,39,FALSE)&gt;0,VLOOKUP(CONCATENATE($BG$6," ",BK$9),'-RÅDATA_KVARTAL-'!$A$5:$DO$385,39,FALSE),"")</f>
        <v>6404</v>
      </c>
      <c r="BL29" s="37"/>
      <c r="BM29" s="37">
        <f>IF(VLOOKUP(CONCATENATE($BG$6," ",BM$9),'-RÅDATA_KVARTAL-'!$A$5:$DO$385,39,FALSE)&gt;0,VLOOKUP(CONCATENATE($BG$6," ",BM$9),'-RÅDATA_KVARTAL-'!$A$5:$DO$385,39,FALSE),"")</f>
        <v>5938</v>
      </c>
      <c r="BN29" s="37"/>
      <c r="BO29" s="37">
        <f>IF(VLOOKUP(CONCATENATE($BG$6," ",BO$9),'-RÅDATA_KVARTAL-'!$A$5:$DO$385,39,FALSE)&gt;0,VLOOKUP(CONCATENATE($BG$6," ",BO$9),'-RÅDATA_KVARTAL-'!$A$5:$DO$385,39,FALSE),"")</f>
        <v>6026</v>
      </c>
      <c r="BP29" s="37"/>
      <c r="BQ29" s="37">
        <f>IF(VLOOKUP(CONCATENATE($BG$6," ",BQ$9),'-RÅDATA_KVARTAL-'!$A$5:$DO$385,39,FALSE)&gt;0,VLOOKUP(CONCATENATE($BG$6," ",BQ$9),'-RÅDATA_KVARTAL-'!$A$5:$DO$385,39,FALSE),"")</f>
        <v>5967</v>
      </c>
      <c r="BR29" s="37"/>
      <c r="BS29" s="37">
        <f>IF(VLOOKUP(CONCATENATE($BG$6," ",BS$9),'-RÅDATA_KVARTAL-'!$A$5:$DO$385,39,FALSE)&gt;0,VLOOKUP(CONCATENATE($BG$6," ",BS$9),'-RÅDATA_KVARTAL-'!$A$5:$DO$385,39,FALSE),"")</f>
        <v>5393</v>
      </c>
      <c r="BT29" s="37"/>
      <c r="BU29" s="37">
        <f>IF(VLOOKUP(CONCATENATE($BG$6," ",BU$9),'-RÅDATA_KVARTAL-'!$A$5:$DO$385,39,FALSE)&gt;0,VLOOKUP(CONCATENATE($BG$6," ",BU$9),'-RÅDATA_KVARTAL-'!$A$5:$DO$385,39,FALSE),"")</f>
        <v>6105</v>
      </c>
      <c r="BV29" s="37"/>
      <c r="BW29" s="37">
        <f>IF(VLOOKUP(CONCATENATE($BG$6," ",BW$9),'-RÅDATA_KVARTAL-'!$A$5:$DO$385,39,FALSE)&gt;0,VLOOKUP(CONCATENATE($BG$6," ",BW$9),'-RÅDATA_KVARTAL-'!$A$5:$DO$385,39,FALSE),"")</f>
        <v>6177</v>
      </c>
      <c r="BX29" s="37"/>
      <c r="BY29" s="37">
        <f>IF(VLOOKUP(CONCATENATE($BG$6," ",BY$9),'-RÅDATA_KVARTAL-'!$A$5:$DO$385,39,FALSE)&gt;0,VLOOKUP(CONCATENATE($BG$6," ",BY$9),'-RÅDATA_KVARTAL-'!$A$5:$DO$385,39,FALSE),"")</f>
        <v>6176</v>
      </c>
      <c r="BZ29" s="37"/>
      <c r="CA29" s="37">
        <f>IF(VLOOKUP(CONCATENATE($BG$6," ",CA$9),'-RÅDATA_KVARTAL-'!$A$5:$DO$385,39,FALSE)&gt;0,VLOOKUP(CONCATENATE($BG$6," ",CA$9),'-RÅDATA_KVARTAL-'!$A$5:$DO$385,39,FALSE),"")</f>
        <v>6191</v>
      </c>
      <c r="CB29" s="37"/>
      <c r="CC29" s="37">
        <f>IF(VLOOKUP(CONCATENATE($BG$6," ",CC$9),'-RÅDATA_KVARTAL-'!$A$5:$DO$385,39,FALSE)&gt;0,VLOOKUP(CONCATENATE($BG$6," ",CC$9),'-RÅDATA_KVARTAL-'!$A$5:$DO$385,39,FALSE),"")</f>
        <v>5997</v>
      </c>
      <c r="CD29" s="37"/>
      <c r="CE29" s="37">
        <f>IF(VLOOKUP(CONCATENATE($BG$6," ",CE$9),'-RÅDATA_KVARTAL-'!$A$5:$DO$385,39,FALSE)&gt;0,VLOOKUP(CONCATENATE($BG$6," ",CE$9),'-RÅDATA_KVARTAL-'!$A$5:$DO$385,39,FALSE),"")</f>
        <v>71749</v>
      </c>
      <c r="CF29" s="116"/>
      <c r="CG29" s="116"/>
      <c r="CH29" s="37">
        <f>IF(VLOOKUP(CONCATENATE($CH$6," ",CH$9),'-RÅDATA_KVARTAL-'!$A$5:$DO$385,39,FALSE)&gt;0,VLOOKUP(CONCATENATE($CH$6," ",CH$9),'-RÅDATA_KVARTAL-'!$A$5:$DO$385,39,FALSE),"")</f>
        <v>5787</v>
      </c>
      <c r="CI29" s="37"/>
      <c r="CJ29" s="37">
        <f>IF(VLOOKUP(CONCATENATE($CH$6," ",CJ$9),'-RÅDATA_KVARTAL-'!$A$5:$DO$385,39,FALSE)&gt;0,VLOOKUP(CONCATENATE($CH$6," ",CJ$9),'-RÅDATA_KVARTAL-'!$A$5:$DO$385,39,FALSE),"")</f>
        <v>5844</v>
      </c>
      <c r="CK29" s="37"/>
      <c r="CL29" s="37">
        <f>IF(VLOOKUP(CONCATENATE($CH$6," ",CL$9),'-RÅDATA_KVARTAL-'!$A$5:$DO$385,39,FALSE)&gt;0,VLOOKUP(CONCATENATE($CH$6," ",CL$9),'-RÅDATA_KVARTAL-'!$A$5:$DO$385,39,FALSE),"")</f>
        <v>6209</v>
      </c>
      <c r="CM29" s="37"/>
      <c r="CN29" s="37">
        <f>IF(VLOOKUP(CONCATENATE($CH$6," ",CN$9),'-RÅDATA_KVARTAL-'!$A$5:$DO$385,39,FALSE)&gt;0,VLOOKUP(CONCATENATE($CH$6," ",CN$9),'-RÅDATA_KVARTAL-'!$A$5:$DO$385,39,FALSE),"")</f>
        <v>6359</v>
      </c>
      <c r="CO29" s="37"/>
      <c r="CP29" s="37">
        <f>IF(VLOOKUP(CONCATENATE($CH$6," ",CP$9),'-RÅDATA_KVARTAL-'!$A$5:$DO$385,39,FALSE)&gt;0,VLOOKUP(CONCATENATE($CH$6," ",CP$9),'-RÅDATA_KVARTAL-'!$A$5:$DO$385,39,FALSE),"")</f>
        <v>6282</v>
      </c>
      <c r="CQ29" s="37"/>
      <c r="CR29" s="37">
        <f>IF(VLOOKUP(CONCATENATE($CH$6," ",CR$9),'-RÅDATA_KVARTAL-'!$A$5:$DO$385,39,FALSE)&gt;0,VLOOKUP(CONCATENATE($CH$6," ",CR$9),'-RÅDATA_KVARTAL-'!$A$5:$DO$385,39,FALSE),"")</f>
        <v>5932</v>
      </c>
      <c r="CS29" s="37"/>
      <c r="CT29" s="37">
        <f>IF(VLOOKUP(CONCATENATE($CH$6," ",CT$9),'-RÅDATA_KVARTAL-'!$A$5:$DO$385,39,FALSE)&gt;0,VLOOKUP(CONCATENATE($CH$6," ",CT$9),'-RÅDATA_KVARTAL-'!$A$5:$DO$385,39,FALSE),"")</f>
        <v>5206</v>
      </c>
      <c r="CU29" s="37"/>
      <c r="CV29" s="37">
        <f>IF(VLOOKUP(CONCATENATE($CH$6," ",CV$9),'-RÅDATA_KVARTAL-'!$A$5:$DO$385,39,FALSE)&gt;0,VLOOKUP(CONCATENATE($CH$6," ",CV$9),'-RÅDATA_KVARTAL-'!$A$5:$DO$385,39,FALSE),"")</f>
        <v>5920</v>
      </c>
      <c r="CW29" s="37"/>
      <c r="CX29" s="37">
        <f>IF(VLOOKUP(CONCATENATE($CH$6," ",CX$9),'-RÅDATA_KVARTAL-'!$A$5:$DO$385,39,FALSE)&gt;0,VLOOKUP(CONCATENATE($CH$6," ",CX$9),'-RÅDATA_KVARTAL-'!$A$5:$DO$385,39,FALSE),"")</f>
        <v>6074</v>
      </c>
      <c r="CY29" s="37"/>
      <c r="CZ29" s="37">
        <f>IF(VLOOKUP(CONCATENATE($CH$6," ",CZ$9),'-RÅDATA_KVARTAL-'!$A$5:$DO$385,39,FALSE)&gt;0,VLOOKUP(CONCATENATE($CH$6," ",CZ$9),'-RÅDATA_KVARTAL-'!$A$5:$DO$385,39,FALSE),"")</f>
        <v>6191</v>
      </c>
      <c r="DA29" s="37"/>
      <c r="DB29" s="37">
        <f>IF(VLOOKUP(CONCATENATE($CH$6," ",DB$9),'-RÅDATA_KVARTAL-'!$A$5:$DO$385,39,FALSE)&gt;0,VLOOKUP(CONCATENATE($CH$6," ",DB$9),'-RÅDATA_KVARTAL-'!$A$5:$DO$385,39,FALSE),"")</f>
        <v>5985</v>
      </c>
      <c r="DC29" s="37"/>
      <c r="DD29" s="37">
        <f>IF(VLOOKUP(CONCATENATE($CH$6," ",DD$9),'-RÅDATA_KVARTAL-'!$A$5:$DO$385,39,FALSE)&gt;0,VLOOKUP(CONCATENATE($CH$6," ",DD$9),'-RÅDATA_KVARTAL-'!$A$5:$DO$385,39,FALSE),"")</f>
        <v>6154</v>
      </c>
      <c r="DE29" s="37"/>
      <c r="DF29" s="37">
        <f>IF(VLOOKUP(CONCATENATE($CH$6," ",DF$9),'-RÅDATA_KVARTAL-'!$A$5:$DO$385,39,FALSE)&gt;0,VLOOKUP(CONCATENATE($CH$6," ",DF$9),'-RÅDATA_KVARTAL-'!$A$5:$DO$385,39,FALSE),"")</f>
        <v>71943</v>
      </c>
      <c r="DG29" s="116"/>
      <c r="DH29" s="116"/>
      <c r="DI29" s="37">
        <f>IF(VLOOKUP(CONCATENATE($DI$6," ",DI$9),'-RÅDATA_KVARTAL-'!$A$5:$DO$385,39,FALSE)&gt;0,VLOOKUP(CONCATENATE($DI$6," ",DI$9),'-RÅDATA_KVARTAL-'!$A$5:$DO$385,39,FALSE),"")</f>
        <v>6297</v>
      </c>
      <c r="DJ29" s="37"/>
      <c r="DK29" s="37">
        <f>IF(VLOOKUP(CONCATENATE($DI$6," ",DK$9),'-RÅDATA_KVARTAL-'!$A$5:$DO$385,39,FALSE)&gt;0,VLOOKUP(CONCATENATE($DI$6," ",DK$9),'-RÅDATA_KVARTAL-'!$A$5:$DO$385,39,FALSE),"")</f>
        <v>5898</v>
      </c>
      <c r="DL29" s="37"/>
      <c r="DM29" s="37">
        <f>IF(VLOOKUP(CONCATENATE($DI$6," ",DM$9),'-RÅDATA_KVARTAL-'!$A$5:$DO$385,39,FALSE)&gt;0,VLOOKUP(CONCATENATE($DI$6," ",DM$9),'-RÅDATA_KVARTAL-'!$A$5:$DO$385,39,FALSE),"")</f>
        <v>6579</v>
      </c>
      <c r="DN29" s="37"/>
      <c r="DO29" s="37">
        <f>IF(VLOOKUP(CONCATENATE($DI$6," ",DO$9),'-RÅDATA_KVARTAL-'!$A$5:$DO$385,39,FALSE)&gt;0,VLOOKUP(CONCATENATE($DI$6," ",DO$9),'-RÅDATA_KVARTAL-'!$A$5:$DO$385,39,FALSE),"")</f>
        <v>5643</v>
      </c>
      <c r="DP29" s="37"/>
      <c r="DQ29" s="37">
        <f>IF(VLOOKUP(CONCATENATE($DI$6," ",DQ$9),'-RÅDATA_KVARTAL-'!$A$5:$DO$385,39,FALSE)&gt;0,VLOOKUP(CONCATENATE($DI$6," ",DQ$9),'-RÅDATA_KVARTAL-'!$A$5:$DO$385,39,FALSE),"")</f>
        <v>6231</v>
      </c>
      <c r="DR29" s="37"/>
      <c r="DS29" s="37">
        <f>IF(VLOOKUP(CONCATENATE($DI$6," ",DS$9),'-RÅDATA_KVARTAL-'!$A$5:$DO$385,39,FALSE)&gt;0,VLOOKUP(CONCATENATE($DI$6," ",DS$9),'-RÅDATA_KVARTAL-'!$A$5:$DO$385,39,FALSE),"")</f>
        <v>5855</v>
      </c>
      <c r="DT29" s="37"/>
      <c r="DU29" s="37" t="str">
        <f>IF(VLOOKUP(CONCATENATE($DI$6," ",DU$9),'-RÅDATA_KVARTAL-'!$A$5:$DO$385,39,FALSE)&gt;0,VLOOKUP(CONCATENATE($DI$6," ",DU$9),'-RÅDATA_KVARTAL-'!$A$5:$DO$385,39,FALSE),"")</f>
        <v/>
      </c>
      <c r="DV29" s="37"/>
      <c r="DW29" s="37" t="str">
        <f>IF(VLOOKUP(CONCATENATE($DI$6," ",DW$9),'-RÅDATA_KVARTAL-'!$A$5:$DO$385,39,FALSE)&gt;0,VLOOKUP(CONCATENATE($DI$6," ",DW$9),'-RÅDATA_KVARTAL-'!$A$5:$DO$385,39,FALSE),"")</f>
        <v/>
      </c>
      <c r="DX29" s="37"/>
      <c r="DY29" s="37" t="str">
        <f>IF(VLOOKUP(CONCATENATE($DI$6," ",DY$9),'-RÅDATA_KVARTAL-'!$A$5:$DO$385,39,FALSE)&gt;0,VLOOKUP(CONCATENATE($DI$6," ",DY$9),'-RÅDATA_KVARTAL-'!$A$5:$DO$385,39,FALSE),"")</f>
        <v/>
      </c>
      <c r="DZ29" s="37"/>
      <c r="EA29" s="37" t="str">
        <f>IF(VLOOKUP(CONCATENATE($DI$6," ",EA$9),'-RÅDATA_KVARTAL-'!$A$5:$DO$385,39,FALSE)&gt;0,VLOOKUP(CONCATENATE($DI$6," ",EA$9),'-RÅDATA_KVARTAL-'!$A$5:$DO$385,39,FALSE),"")</f>
        <v/>
      </c>
      <c r="EB29" s="37"/>
      <c r="EC29" s="37" t="str">
        <f>IF(VLOOKUP(CONCATENATE($DI$6," ",EC$9),'-RÅDATA_KVARTAL-'!$A$5:$DO$385,39,FALSE)&gt;0,VLOOKUP(CONCATENATE($DI$6," ",EC$9),'-RÅDATA_KVARTAL-'!$A$5:$DO$385,39,FALSE),"")</f>
        <v/>
      </c>
      <c r="ED29" s="37"/>
      <c r="EE29" s="37" t="str">
        <f>IF(VLOOKUP(CONCATENATE($DI$6," ",EE$9),'-RÅDATA_KVARTAL-'!$A$5:$DO$385,39,FALSE)&gt;0,VLOOKUP(CONCATENATE($DI$6," ",EE$9),'-RÅDATA_KVARTAL-'!$A$5:$DO$385,39,FALSE),"")</f>
        <v/>
      </c>
      <c r="EF29" s="37"/>
      <c r="EG29" s="37">
        <f>IF(VLOOKUP(CONCATENATE($DI$6," ",EG$9),'-RÅDATA_KVARTAL-'!$A$5:$DO$385,39,FALSE)&gt;0,VLOOKUP(CONCATENATE($DI$6," ",EG$9),'-RÅDATA_KVARTAL-'!$A$5:$DO$385,39,FALSE),"")</f>
        <v>36503</v>
      </c>
      <c r="EH29" s="116"/>
      <c r="EI29" s="116"/>
      <c r="EJ29" s="37" t="str">
        <f>IF(VLOOKUP(CONCATENATE($EJ$6," ",EJ$9),'-RÅDATA_KVARTAL-'!$A$5:$DO$385,39,FALSE)&gt;0,VLOOKUP(CONCATENATE($EJ$6," ",EJ$9),'-RÅDATA_KVARTAL-'!$A$5:$DO$385,39,FALSE),"")</f>
        <v/>
      </c>
      <c r="EK29" s="37"/>
      <c r="EL29" s="37" t="str">
        <f>IF(VLOOKUP(CONCATENATE($EJ$6," ",EL$9),'-RÅDATA_KVARTAL-'!$A$5:$DO$385,39,FALSE)&gt;0,VLOOKUP(CONCATENATE($EJ$6," ",EL$9),'-RÅDATA_KVARTAL-'!$A$5:$DO$385,39,FALSE),"")</f>
        <v/>
      </c>
      <c r="EM29" s="37"/>
      <c r="EN29" s="37" t="str">
        <f>IF(VLOOKUP(CONCATENATE($EJ$6," ",EN$9),'-RÅDATA_KVARTAL-'!$A$5:$DO$385,39,FALSE)&gt;0,VLOOKUP(CONCATENATE($EJ$6," ",EN$9),'-RÅDATA_KVARTAL-'!$A$5:$DO$385,39,FALSE),"")</f>
        <v/>
      </c>
      <c r="EO29" s="37"/>
      <c r="EP29" s="37" t="str">
        <f>IF(VLOOKUP(CONCATENATE($EJ$6," ",EP$9),'-RÅDATA_KVARTAL-'!$A$5:$DO$385,39,FALSE)&gt;0,VLOOKUP(CONCATENATE($EJ$6," ",EP$9),'-RÅDATA_KVARTAL-'!$A$5:$DO$385,39,FALSE),"")</f>
        <v/>
      </c>
      <c r="EQ29" s="37"/>
      <c r="ER29" s="37" t="str">
        <f>IF(VLOOKUP(CONCATENATE($EJ$6," ",ER$9),'-RÅDATA_KVARTAL-'!$A$5:$DO$385,39,FALSE)&gt;0,VLOOKUP(CONCATENATE($EJ$6," ",ER$9),'-RÅDATA_KVARTAL-'!$A$5:$DO$385,39,FALSE),"")</f>
        <v/>
      </c>
      <c r="ES29" s="37"/>
      <c r="ET29" s="37" t="str">
        <f>IF(VLOOKUP(CONCATENATE($EJ$6," ",ET$9),'-RÅDATA_KVARTAL-'!$A$5:$DO$385,39,FALSE)&gt;0,VLOOKUP(CONCATENATE($EJ$6," ",ET$9),'-RÅDATA_KVARTAL-'!$A$5:$DO$385,39,FALSE),"")</f>
        <v/>
      </c>
      <c r="EU29" s="37"/>
      <c r="EV29" s="37" t="str">
        <f>IF(VLOOKUP(CONCATENATE($EJ$6," ",EV$9),'-RÅDATA_KVARTAL-'!$A$5:$DO$385,39,FALSE)&gt;0,VLOOKUP(CONCATENATE($EJ$6," ",EV$9),'-RÅDATA_KVARTAL-'!$A$5:$DO$385,39,FALSE),"")</f>
        <v/>
      </c>
      <c r="EW29" s="37"/>
      <c r="EX29" s="37" t="str">
        <f>IF(VLOOKUP(CONCATENATE($EJ$6," ",EX$9),'-RÅDATA_KVARTAL-'!$A$5:$DO$385,39,FALSE)&gt;0,VLOOKUP(CONCATENATE($EJ$6," ",EX$9),'-RÅDATA_KVARTAL-'!$A$5:$DO$385,39,FALSE),"")</f>
        <v/>
      </c>
      <c r="EY29" s="37"/>
      <c r="EZ29" s="37" t="str">
        <f>IF(VLOOKUP(CONCATENATE($EJ$6," ",EZ$9),'-RÅDATA_KVARTAL-'!$A$5:$DO$385,39,FALSE)&gt;0,VLOOKUP(CONCATENATE($EJ$6," ",EZ$9),'-RÅDATA_KVARTAL-'!$A$5:$DO$385,39,FALSE),"")</f>
        <v/>
      </c>
      <c r="FA29" s="37"/>
      <c r="FB29" s="37" t="str">
        <f>IF(VLOOKUP(CONCATENATE($EJ$6," ",FB$9),'-RÅDATA_KVARTAL-'!$A$5:$DO$385,39,FALSE)&gt;0,VLOOKUP(CONCATENATE($EJ$6," ",FB$9),'-RÅDATA_KVARTAL-'!$A$5:$DO$385,39,FALSE),"")</f>
        <v/>
      </c>
      <c r="FC29" s="37"/>
      <c r="FD29" s="37" t="str">
        <f>IF(VLOOKUP(CONCATENATE($EJ$6," ",FD$9),'-RÅDATA_KVARTAL-'!$A$5:$DO$385,39,FALSE)&gt;0,VLOOKUP(CONCATENATE($EJ$6," ",FD$9),'-RÅDATA_KVARTAL-'!$A$5:$DO$385,39,FALSE),"")</f>
        <v/>
      </c>
      <c r="FE29" s="37"/>
      <c r="FF29" s="37" t="str">
        <f>IF(VLOOKUP(CONCATENATE($EJ$6," ",FF$9),'-RÅDATA_KVARTAL-'!$A$5:$DO$385,39,FALSE)&gt;0,VLOOKUP(CONCATENATE($EJ$6," ",FF$9),'-RÅDATA_KVARTAL-'!$A$5:$DO$385,39,FALSE),"")</f>
        <v/>
      </c>
      <c r="FG29" s="37"/>
      <c r="FH29" s="37" t="str">
        <f>IF(VLOOKUP(CONCATENATE($EJ$6," ",FH$9),'-RÅDATA_KVARTAL-'!$A$5:$DO$385,39,FALSE)&gt;0,VLOOKUP(CONCATENATE($EJ$6," ",FH$9),'-RÅDATA_KVARTAL-'!$A$5:$DO$385,39,FALSE),"")</f>
        <v/>
      </c>
      <c r="FI29" s="116"/>
      <c r="FJ29" s="116"/>
      <c r="FK29" s="37" t="str">
        <f>IF(VLOOKUP(CONCATENATE($FK$6," ",FK$9),'-RÅDATA_KVARTAL-'!$A$5:$DO$385,39,FALSE)&gt;0,VLOOKUP(CONCATENATE($FK$6," ",FK$9),'-RÅDATA_KVARTAL-'!$A$5:$DO$385,39,FALSE),"")</f>
        <v/>
      </c>
      <c r="FL29" s="37"/>
      <c r="FM29" s="37" t="str">
        <f>IF(VLOOKUP(CONCATENATE($FK$6," ",FM$9),'-RÅDATA_KVARTAL-'!$A$5:$DO$385,39,FALSE)&gt;0,VLOOKUP(CONCATENATE($FK$6," ",FM$9),'-RÅDATA_KVARTAL-'!$A$5:$DO$385,39,FALSE),"")</f>
        <v/>
      </c>
      <c r="FN29" s="37"/>
      <c r="FO29" s="37" t="str">
        <f>IF(VLOOKUP(CONCATENATE($FK$6," ",FO$9),'-RÅDATA_KVARTAL-'!$A$5:$DO$385,39,FALSE)&gt;0,VLOOKUP(CONCATENATE($FK$6," ",FO$9),'-RÅDATA_KVARTAL-'!$A$5:$DO$385,39,FALSE),"")</f>
        <v/>
      </c>
      <c r="FP29" s="37"/>
      <c r="FQ29" s="37" t="str">
        <f>IF(VLOOKUP(CONCATENATE($FK$6," ",FQ$9),'-RÅDATA_KVARTAL-'!$A$5:$DO$385,39,FALSE)&gt;0,VLOOKUP(CONCATENATE($FK$6," ",FQ$9),'-RÅDATA_KVARTAL-'!$A$5:$DO$385,39,FALSE),"")</f>
        <v/>
      </c>
      <c r="FR29" s="37"/>
      <c r="FS29" s="37" t="str">
        <f>IF(VLOOKUP(CONCATENATE($FK$6," ",FS$9),'-RÅDATA_KVARTAL-'!$A$5:$DO$385,39,FALSE)&gt;0,VLOOKUP(CONCATENATE($FK$6," ",FS$9),'-RÅDATA_KVARTAL-'!$A$5:$DO$385,39,FALSE),"")</f>
        <v/>
      </c>
      <c r="FT29" s="37"/>
      <c r="FU29" s="37" t="str">
        <f>IF(VLOOKUP(CONCATENATE($FK$6," ",FU$9),'-RÅDATA_KVARTAL-'!$A$5:$DO$385,39,FALSE)&gt;0,VLOOKUP(CONCATENATE($FK$6," ",FU$9),'-RÅDATA_KVARTAL-'!$A$5:$DO$385,39,FALSE),"")</f>
        <v/>
      </c>
      <c r="FV29" s="37"/>
      <c r="FW29" s="37" t="str">
        <f>IF(VLOOKUP(CONCATENATE($FK$6," ",FW$9),'-RÅDATA_KVARTAL-'!$A$5:$DO$385,39,FALSE)&gt;0,VLOOKUP(CONCATENATE($FK$6," ",FW$9),'-RÅDATA_KVARTAL-'!$A$5:$DO$385,39,FALSE),"")</f>
        <v/>
      </c>
      <c r="FX29" s="37"/>
      <c r="FY29" s="37" t="str">
        <f>IF(VLOOKUP(CONCATENATE($FK$6," ",FY$9),'-RÅDATA_KVARTAL-'!$A$5:$DO$385,39,FALSE)&gt;0,VLOOKUP(CONCATENATE($FK$6," ",FY$9),'-RÅDATA_KVARTAL-'!$A$5:$DO$385,39,FALSE),"")</f>
        <v/>
      </c>
      <c r="FZ29" s="37"/>
      <c r="GA29" s="37" t="str">
        <f>IF(VLOOKUP(CONCATENATE($FK$6," ",GA$9),'-RÅDATA_KVARTAL-'!$A$5:$DO$385,39,FALSE)&gt;0,VLOOKUP(CONCATENATE($FK$6," ",GA$9),'-RÅDATA_KVARTAL-'!$A$5:$DO$385,39,FALSE),"")</f>
        <v/>
      </c>
      <c r="GB29" s="37"/>
      <c r="GC29" s="37" t="str">
        <f>IF(VLOOKUP(CONCATENATE($FK$6," ",GC$9),'-RÅDATA_KVARTAL-'!$A$5:$DO$385,39,FALSE)&gt;0,VLOOKUP(CONCATENATE($FK$6," ",GC$9),'-RÅDATA_KVARTAL-'!$A$5:$DO$385,39,FALSE),"")</f>
        <v/>
      </c>
      <c r="GD29" s="37"/>
      <c r="GE29" s="37" t="str">
        <f>IF(VLOOKUP(CONCATENATE($FK$6," ",GE$9),'-RÅDATA_KVARTAL-'!$A$5:$DO$385,39,FALSE)&gt;0,VLOOKUP(CONCATENATE($FK$6," ",GE$9),'-RÅDATA_KVARTAL-'!$A$5:$DO$385,39,FALSE),"")</f>
        <v/>
      </c>
      <c r="GF29" s="37"/>
      <c r="GG29" s="37" t="str">
        <f>IF(VLOOKUP(CONCATENATE($FK$6," ",GG$9),'-RÅDATA_KVARTAL-'!$A$5:$DO$385,39,FALSE)&gt;0,VLOOKUP(CONCATENATE($FK$6," ",GG$9),'-RÅDATA_KVARTAL-'!$A$5:$DO$385,39,FALSE),"")</f>
        <v/>
      </c>
      <c r="GH29" s="37"/>
      <c r="GI29" s="37" t="str">
        <f>IF(VLOOKUP(CONCATENATE($FK$6," ",GI$9),'-RÅDATA_KVARTAL-'!$A$5:$DO$385,39,FALSE)&gt;0,VLOOKUP(CONCATENATE($FK$6," ",GI$9),'-RÅDATA_KVARTAL-'!$A$5:$DO$385,39,FALSE),"")</f>
        <v/>
      </c>
      <c r="GJ29" s="116"/>
      <c r="GK29" s="116"/>
      <c r="GL29" s="37" t="str">
        <f>IF(VLOOKUP(CONCATENATE($GL$6," ",GL$9),'-RÅDATA_KVARTAL-'!$A$5:$DO$385,39,FALSE)&gt;0,VLOOKUP(CONCATENATE($GL$6," ",GL$9),'-RÅDATA_KVARTAL-'!$A$5:$DO$385,39,FALSE),"")</f>
        <v/>
      </c>
      <c r="GM29" s="37"/>
      <c r="GN29" s="37" t="str">
        <f>IF(VLOOKUP(CONCATENATE($GL$6," ",GN$9),'-RÅDATA_KVARTAL-'!$A$5:$DO$385,39,FALSE)&gt;0,VLOOKUP(CONCATENATE($GL$6," ",GN$9),'-RÅDATA_KVARTAL-'!$A$5:$DO$385,39,FALSE),"")</f>
        <v/>
      </c>
      <c r="GO29" s="37"/>
      <c r="GP29" s="37" t="str">
        <f>IF(VLOOKUP(CONCATENATE($GL$6," ",GP$9),'-RÅDATA_KVARTAL-'!$A$5:$DO$385,39,FALSE)&gt;0,VLOOKUP(CONCATENATE($GL$6," ",GP$9),'-RÅDATA_KVARTAL-'!$A$5:$DO$385,39,FALSE),"")</f>
        <v/>
      </c>
      <c r="GQ29" s="37"/>
      <c r="GR29" s="37" t="str">
        <f>IF(VLOOKUP(CONCATENATE($GL$6," ",GR$9),'-RÅDATA_KVARTAL-'!$A$5:$DO$385,39,FALSE)&gt;0,VLOOKUP(CONCATENATE($GL$6," ",GR$9),'-RÅDATA_KVARTAL-'!$A$5:$DO$385,39,FALSE),"")</f>
        <v/>
      </c>
      <c r="GS29" s="37"/>
      <c r="GT29" s="37" t="str">
        <f>IF(VLOOKUP(CONCATENATE($GL$6," ",GT$9),'-RÅDATA_KVARTAL-'!$A$5:$DO$385,39,FALSE)&gt;0,VLOOKUP(CONCATENATE($GL$6," ",GT$9),'-RÅDATA_KVARTAL-'!$A$5:$DO$385,39,FALSE),"")</f>
        <v/>
      </c>
      <c r="GU29" s="37"/>
      <c r="GV29" s="37" t="str">
        <f>IF(VLOOKUP(CONCATENATE($GL$6," ",GV$9),'-RÅDATA_KVARTAL-'!$A$5:$DO$385,39,FALSE)&gt;0,VLOOKUP(CONCATENATE($GL$6," ",GV$9),'-RÅDATA_KVARTAL-'!$A$5:$DO$385,39,FALSE),"")</f>
        <v/>
      </c>
      <c r="GW29" s="37"/>
      <c r="GX29" s="37" t="str">
        <f>IF(VLOOKUP(CONCATENATE($GL$6," ",GX$9),'-RÅDATA_KVARTAL-'!$A$5:$DO$385,39,FALSE)&gt;0,VLOOKUP(CONCATENATE($GL$6," ",GX$9),'-RÅDATA_KVARTAL-'!$A$5:$DO$385,39,FALSE),"")</f>
        <v/>
      </c>
      <c r="GY29" s="37"/>
      <c r="GZ29" s="37" t="str">
        <f>IF(VLOOKUP(CONCATENATE($GL$6," ",GZ$9),'-RÅDATA_KVARTAL-'!$A$5:$DO$385,39,FALSE)&gt;0,VLOOKUP(CONCATENATE($GL$6," ",GZ$9),'-RÅDATA_KVARTAL-'!$A$5:$DO$385,39,FALSE),"")</f>
        <v/>
      </c>
      <c r="HA29" s="37"/>
      <c r="HB29" s="37" t="str">
        <f>IF(VLOOKUP(CONCATENATE($GL$6," ",HB$9),'-RÅDATA_KVARTAL-'!$A$5:$DO$385,39,FALSE)&gt;0,VLOOKUP(CONCATENATE($GL$6," ",HB$9),'-RÅDATA_KVARTAL-'!$A$5:$DO$385,39,FALSE),"")</f>
        <v/>
      </c>
      <c r="HC29" s="37"/>
      <c r="HD29" s="37" t="str">
        <f>IF(VLOOKUP(CONCATENATE($GL$6," ",HD$9),'-RÅDATA_KVARTAL-'!$A$5:$DO$385,39,FALSE)&gt;0,VLOOKUP(CONCATENATE($GL$6," ",HD$9),'-RÅDATA_KVARTAL-'!$A$5:$DO$385,39,FALSE),"")</f>
        <v/>
      </c>
      <c r="HE29" s="37"/>
      <c r="HF29" s="37" t="str">
        <f>IF(VLOOKUP(CONCATENATE($GL$6," ",HF$9),'-RÅDATA_KVARTAL-'!$A$5:$DO$385,39,FALSE)&gt;0,VLOOKUP(CONCATENATE($GL$6," ",HF$9),'-RÅDATA_KVARTAL-'!$A$5:$DO$385,39,FALSE),"")</f>
        <v/>
      </c>
      <c r="HG29" s="37"/>
      <c r="HH29" s="37" t="str">
        <f>IF(VLOOKUP(CONCATENATE($GL$6," ",HH$9),'-RÅDATA_KVARTAL-'!$A$5:$DO$385,39,FALSE)&gt;0,VLOOKUP(CONCATENATE($GL$6," ",HH$9),'-RÅDATA_KVARTAL-'!$A$5:$DO$385,39,FALSE),"")</f>
        <v/>
      </c>
      <c r="HI29" s="37"/>
      <c r="HJ29" s="37" t="str">
        <f>IF(VLOOKUP(CONCATENATE($GL$6," ",HJ$9),'-RÅDATA_KVARTAL-'!$A$5:$DO$385,39,FALSE)&gt;0,VLOOKUP(CONCATENATE($GL$6," ",HJ$9),'-RÅDATA_KVARTAL-'!$A$5:$DO$385,39,FALSE),"")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511</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512</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4" t="s">
        <v>425</v>
      </c>
      <c r="C42" s="384"/>
      <c r="D42" s="384"/>
      <c r="E42" s="379">
        <v>2013</v>
      </c>
      <c r="F42" s="380"/>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74"/>
      <c r="AF42" s="379">
        <v>2014</v>
      </c>
      <c r="AG42" s="380"/>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74"/>
      <c r="BG42" s="379">
        <v>2015</v>
      </c>
      <c r="BH42" s="380"/>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74"/>
      <c r="CH42" s="379">
        <v>2016</v>
      </c>
      <c r="CI42" s="380"/>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74"/>
      <c r="DI42" s="379">
        <v>2017</v>
      </c>
      <c r="DJ42" s="380"/>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74"/>
      <c r="EJ42" s="379">
        <v>2018</v>
      </c>
      <c r="EK42" s="380"/>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74"/>
      <c r="FK42" s="379">
        <v>2019</v>
      </c>
      <c r="FL42" s="380"/>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74"/>
      <c r="GL42" s="379">
        <v>2020</v>
      </c>
      <c r="GM42" s="380"/>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384" t="s">
        <v>378</v>
      </c>
      <c r="HM42" s="384"/>
    </row>
    <row r="43" spans="1:224" ht="6" customHeight="1" x14ac:dyDescent="0.2">
      <c r="B43" s="343"/>
      <c r="C43" s="343"/>
      <c r="D43" s="343"/>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3"/>
      <c r="HM43" s="343"/>
    </row>
    <row r="44" spans="1:224" ht="6" customHeight="1" x14ac:dyDescent="0.2">
      <c r="B44" s="343"/>
      <c r="C44" s="343"/>
      <c r="D44" s="343"/>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3"/>
      <c r="HM44" s="343"/>
    </row>
    <row r="45" spans="1:224" ht="14.25" customHeight="1" x14ac:dyDescent="0.2">
      <c r="B45" s="343"/>
      <c r="C45" s="343"/>
      <c r="D45" s="343"/>
      <c r="E45" s="382" t="s">
        <v>123</v>
      </c>
      <c r="F45" s="383"/>
      <c r="G45" s="382" t="s">
        <v>124</v>
      </c>
      <c r="H45" s="383"/>
      <c r="I45" s="382" t="s">
        <v>125</v>
      </c>
      <c r="J45" s="383"/>
      <c r="K45" s="382" t="s">
        <v>126</v>
      </c>
      <c r="L45" s="383"/>
      <c r="M45" s="382" t="s">
        <v>35</v>
      </c>
      <c r="N45" s="383"/>
      <c r="O45" s="382" t="s">
        <v>127</v>
      </c>
      <c r="P45" s="383"/>
      <c r="Q45" s="382" t="s">
        <v>128</v>
      </c>
      <c r="R45" s="383"/>
      <c r="S45" s="382" t="s">
        <v>129</v>
      </c>
      <c r="T45" s="383"/>
      <c r="U45" s="382" t="s">
        <v>130</v>
      </c>
      <c r="V45" s="383"/>
      <c r="W45" s="382" t="s">
        <v>131</v>
      </c>
      <c r="X45" s="383"/>
      <c r="Y45" s="382" t="s">
        <v>132</v>
      </c>
      <c r="Z45" s="383"/>
      <c r="AA45" s="382" t="s">
        <v>133</v>
      </c>
      <c r="AB45" s="383"/>
      <c r="AC45" s="379" t="s">
        <v>1</v>
      </c>
      <c r="AD45" s="380"/>
      <c r="AE45" s="271"/>
      <c r="AF45" s="382" t="s">
        <v>123</v>
      </c>
      <c r="AG45" s="383"/>
      <c r="AH45" s="382" t="s">
        <v>124</v>
      </c>
      <c r="AI45" s="383"/>
      <c r="AJ45" s="382" t="s">
        <v>125</v>
      </c>
      <c r="AK45" s="383"/>
      <c r="AL45" s="382" t="s">
        <v>126</v>
      </c>
      <c r="AM45" s="383"/>
      <c r="AN45" s="382" t="s">
        <v>35</v>
      </c>
      <c r="AO45" s="383"/>
      <c r="AP45" s="382" t="s">
        <v>127</v>
      </c>
      <c r="AQ45" s="383"/>
      <c r="AR45" s="382" t="s">
        <v>128</v>
      </c>
      <c r="AS45" s="383"/>
      <c r="AT45" s="382" t="s">
        <v>129</v>
      </c>
      <c r="AU45" s="383"/>
      <c r="AV45" s="382" t="s">
        <v>130</v>
      </c>
      <c r="AW45" s="383"/>
      <c r="AX45" s="382" t="s">
        <v>131</v>
      </c>
      <c r="AY45" s="383"/>
      <c r="AZ45" s="382" t="s">
        <v>132</v>
      </c>
      <c r="BA45" s="383"/>
      <c r="BB45" s="382" t="s">
        <v>133</v>
      </c>
      <c r="BC45" s="383"/>
      <c r="BD45" s="379" t="s">
        <v>1</v>
      </c>
      <c r="BE45" s="380"/>
      <c r="BF45" s="271"/>
      <c r="BG45" s="382" t="s">
        <v>123</v>
      </c>
      <c r="BH45" s="383"/>
      <c r="BI45" s="382" t="s">
        <v>124</v>
      </c>
      <c r="BJ45" s="383"/>
      <c r="BK45" s="382" t="s">
        <v>125</v>
      </c>
      <c r="BL45" s="383"/>
      <c r="BM45" s="382" t="s">
        <v>126</v>
      </c>
      <c r="BN45" s="383"/>
      <c r="BO45" s="382" t="s">
        <v>35</v>
      </c>
      <c r="BP45" s="383"/>
      <c r="BQ45" s="382" t="s">
        <v>127</v>
      </c>
      <c r="BR45" s="383"/>
      <c r="BS45" s="382" t="s">
        <v>128</v>
      </c>
      <c r="BT45" s="383"/>
      <c r="BU45" s="382" t="s">
        <v>129</v>
      </c>
      <c r="BV45" s="383"/>
      <c r="BW45" s="382" t="s">
        <v>130</v>
      </c>
      <c r="BX45" s="383"/>
      <c r="BY45" s="382" t="s">
        <v>131</v>
      </c>
      <c r="BZ45" s="383"/>
      <c r="CA45" s="382" t="s">
        <v>132</v>
      </c>
      <c r="CB45" s="383"/>
      <c r="CC45" s="382" t="s">
        <v>133</v>
      </c>
      <c r="CD45" s="383"/>
      <c r="CE45" s="379" t="s">
        <v>1</v>
      </c>
      <c r="CF45" s="380"/>
      <c r="CG45" s="284"/>
      <c r="CH45" s="382" t="s">
        <v>123</v>
      </c>
      <c r="CI45" s="383"/>
      <c r="CJ45" s="382" t="s">
        <v>124</v>
      </c>
      <c r="CK45" s="383"/>
      <c r="CL45" s="382" t="s">
        <v>125</v>
      </c>
      <c r="CM45" s="383"/>
      <c r="CN45" s="382" t="s">
        <v>126</v>
      </c>
      <c r="CO45" s="383"/>
      <c r="CP45" s="382" t="s">
        <v>35</v>
      </c>
      <c r="CQ45" s="383"/>
      <c r="CR45" s="382" t="s">
        <v>127</v>
      </c>
      <c r="CS45" s="383"/>
      <c r="CT45" s="382" t="s">
        <v>128</v>
      </c>
      <c r="CU45" s="383"/>
      <c r="CV45" s="382" t="s">
        <v>129</v>
      </c>
      <c r="CW45" s="383"/>
      <c r="CX45" s="382" t="s">
        <v>130</v>
      </c>
      <c r="CY45" s="383"/>
      <c r="CZ45" s="382" t="s">
        <v>131</v>
      </c>
      <c r="DA45" s="383"/>
      <c r="DB45" s="382" t="s">
        <v>132</v>
      </c>
      <c r="DC45" s="383"/>
      <c r="DD45" s="382" t="s">
        <v>133</v>
      </c>
      <c r="DE45" s="383"/>
      <c r="DF45" s="379" t="s">
        <v>1</v>
      </c>
      <c r="DG45" s="380"/>
      <c r="DH45" s="316"/>
      <c r="DI45" s="382" t="s">
        <v>123</v>
      </c>
      <c r="DJ45" s="383"/>
      <c r="DK45" s="382" t="s">
        <v>124</v>
      </c>
      <c r="DL45" s="383"/>
      <c r="DM45" s="382" t="s">
        <v>125</v>
      </c>
      <c r="DN45" s="383"/>
      <c r="DO45" s="382" t="s">
        <v>126</v>
      </c>
      <c r="DP45" s="383"/>
      <c r="DQ45" s="382" t="s">
        <v>35</v>
      </c>
      <c r="DR45" s="383"/>
      <c r="DS45" s="382" t="s">
        <v>127</v>
      </c>
      <c r="DT45" s="383"/>
      <c r="DU45" s="382" t="s">
        <v>128</v>
      </c>
      <c r="DV45" s="383"/>
      <c r="DW45" s="382" t="s">
        <v>129</v>
      </c>
      <c r="DX45" s="383"/>
      <c r="DY45" s="382" t="s">
        <v>130</v>
      </c>
      <c r="DZ45" s="383"/>
      <c r="EA45" s="382" t="s">
        <v>131</v>
      </c>
      <c r="EB45" s="383"/>
      <c r="EC45" s="382" t="s">
        <v>132</v>
      </c>
      <c r="ED45" s="383"/>
      <c r="EE45" s="382" t="s">
        <v>133</v>
      </c>
      <c r="EF45" s="383"/>
      <c r="EG45" s="379" t="s">
        <v>1</v>
      </c>
      <c r="EH45" s="380"/>
      <c r="EI45" s="316"/>
      <c r="EJ45" s="382" t="s">
        <v>123</v>
      </c>
      <c r="EK45" s="383"/>
      <c r="EL45" s="382" t="s">
        <v>124</v>
      </c>
      <c r="EM45" s="383"/>
      <c r="EN45" s="382" t="s">
        <v>125</v>
      </c>
      <c r="EO45" s="383"/>
      <c r="EP45" s="382" t="s">
        <v>126</v>
      </c>
      <c r="EQ45" s="383"/>
      <c r="ER45" s="382" t="s">
        <v>35</v>
      </c>
      <c r="ES45" s="383"/>
      <c r="ET45" s="382" t="s">
        <v>127</v>
      </c>
      <c r="EU45" s="383"/>
      <c r="EV45" s="382" t="s">
        <v>128</v>
      </c>
      <c r="EW45" s="383"/>
      <c r="EX45" s="382" t="s">
        <v>129</v>
      </c>
      <c r="EY45" s="383"/>
      <c r="EZ45" s="382" t="s">
        <v>130</v>
      </c>
      <c r="FA45" s="383"/>
      <c r="FB45" s="382" t="s">
        <v>131</v>
      </c>
      <c r="FC45" s="383"/>
      <c r="FD45" s="382" t="s">
        <v>132</v>
      </c>
      <c r="FE45" s="383"/>
      <c r="FF45" s="382" t="s">
        <v>133</v>
      </c>
      <c r="FG45" s="383"/>
      <c r="FH45" s="379" t="s">
        <v>1</v>
      </c>
      <c r="FI45" s="380"/>
      <c r="FJ45" s="316"/>
      <c r="FK45" s="382" t="s">
        <v>123</v>
      </c>
      <c r="FL45" s="383"/>
      <c r="FM45" s="382" t="s">
        <v>124</v>
      </c>
      <c r="FN45" s="383"/>
      <c r="FO45" s="382" t="s">
        <v>125</v>
      </c>
      <c r="FP45" s="383"/>
      <c r="FQ45" s="382" t="s">
        <v>126</v>
      </c>
      <c r="FR45" s="383"/>
      <c r="FS45" s="382" t="s">
        <v>35</v>
      </c>
      <c r="FT45" s="383"/>
      <c r="FU45" s="382" t="s">
        <v>127</v>
      </c>
      <c r="FV45" s="383"/>
      <c r="FW45" s="382" t="s">
        <v>128</v>
      </c>
      <c r="FX45" s="383"/>
      <c r="FY45" s="382" t="s">
        <v>129</v>
      </c>
      <c r="FZ45" s="383"/>
      <c r="GA45" s="382" t="s">
        <v>130</v>
      </c>
      <c r="GB45" s="383"/>
      <c r="GC45" s="382" t="s">
        <v>131</v>
      </c>
      <c r="GD45" s="383"/>
      <c r="GE45" s="382" t="s">
        <v>132</v>
      </c>
      <c r="GF45" s="383"/>
      <c r="GG45" s="382" t="s">
        <v>133</v>
      </c>
      <c r="GH45" s="383"/>
      <c r="GI45" s="379" t="s">
        <v>1</v>
      </c>
      <c r="GJ45" s="380"/>
      <c r="GK45" s="316"/>
      <c r="GL45" s="382" t="s">
        <v>123</v>
      </c>
      <c r="GM45" s="383"/>
      <c r="GN45" s="382" t="s">
        <v>124</v>
      </c>
      <c r="GO45" s="383"/>
      <c r="GP45" s="382" t="s">
        <v>125</v>
      </c>
      <c r="GQ45" s="383"/>
      <c r="GR45" s="382" t="s">
        <v>126</v>
      </c>
      <c r="GS45" s="383"/>
      <c r="GT45" s="382" t="s">
        <v>35</v>
      </c>
      <c r="GU45" s="383"/>
      <c r="GV45" s="382" t="s">
        <v>127</v>
      </c>
      <c r="GW45" s="383"/>
      <c r="GX45" s="382" t="s">
        <v>128</v>
      </c>
      <c r="GY45" s="383"/>
      <c r="GZ45" s="382" t="s">
        <v>129</v>
      </c>
      <c r="HA45" s="383"/>
      <c r="HB45" s="382" t="s">
        <v>130</v>
      </c>
      <c r="HC45" s="383"/>
      <c r="HD45" s="382" t="s">
        <v>131</v>
      </c>
      <c r="HE45" s="383"/>
      <c r="HF45" s="382" t="s">
        <v>132</v>
      </c>
      <c r="HG45" s="383"/>
      <c r="HH45" s="382" t="s">
        <v>133</v>
      </c>
      <c r="HI45" s="383"/>
      <c r="HJ45" s="379" t="s">
        <v>1</v>
      </c>
      <c r="HK45" s="380"/>
      <c r="HL45" s="343" t="s">
        <v>42</v>
      </c>
      <c r="HM45" s="343"/>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375</v>
      </c>
      <c r="E48" s="37">
        <f>IF(VLOOKUP(CONCATENATE($E$6," ",E$9),'-RÅDATA_KVARTAL-'!$A$5:$DS$385,23,FALSE)&lt;&gt;0,VLOOKUP(CONCATENATE($E$6," ",E$9),'-RÅDATA_KVARTAL-'!$A$5:$DS$385,23,FALSE),"")</f>
        <v>6492</v>
      </c>
      <c r="F48" s="37"/>
      <c r="G48" s="37">
        <f>IF(VLOOKUP(CONCATENATE($E$6," ",G$9),'-RÅDATA_KVARTAL-'!$A$5:$DS$385,23,FALSE)&lt;&gt;0,VLOOKUP(CONCATENATE($E$6," ",G$9),'-RÅDATA_KVARTAL-'!$A$5:$DS$385,23,FALSE),"")</f>
        <v>6019</v>
      </c>
      <c r="H48" s="37"/>
      <c r="I48" s="37">
        <f>IF(VLOOKUP(CONCATENATE($E$6," ",I$9),'-RÅDATA_KVARTAL-'!$A$5:$DS$385,23,FALSE)&lt;&gt;0,VLOOKUP(CONCATENATE($E$6," ",I$9),'-RÅDATA_KVARTAL-'!$A$5:$DS$385,23,FALSE),"")</f>
        <v>6374</v>
      </c>
      <c r="J48" s="37"/>
      <c r="K48" s="37">
        <f>IF(VLOOKUP(CONCATENATE($E$6," ",K$9),'-RÅDATA_KVARTAL-'!$A$5:$DS$385,23,FALSE)&lt;&gt;0,VLOOKUP(CONCATENATE($E$6," ",K$9),'-RÅDATA_KVARTAL-'!$A$5:$DS$385,23,FALSE),"")</f>
        <v>6406</v>
      </c>
      <c r="L48" s="37"/>
      <c r="M48" s="37">
        <f>IF(VLOOKUP(CONCATENATE($E$6," ",M$9),'-RÅDATA_KVARTAL-'!$A$5:$DS$385,23,FALSE)&lt;&gt;0,VLOOKUP(CONCATENATE($E$6," ",M$9),'-RÅDATA_KVARTAL-'!$A$5:$DS$385,23,FALSE),"")</f>
        <v>6522</v>
      </c>
      <c r="N48" s="37"/>
      <c r="O48" s="37">
        <f>IF(VLOOKUP(CONCATENATE($E$6," ",O$9),'-RÅDATA_KVARTAL-'!$A$5:$DS$385,23,FALSE)&lt;&gt;0,VLOOKUP(CONCATENATE($E$6," ",O$9),'-RÅDATA_KVARTAL-'!$A$5:$DS$385,23,FALSE),"")</f>
        <v>6130</v>
      </c>
      <c r="P48" s="37"/>
      <c r="Q48" s="37">
        <f>IF(VLOOKUP(CONCATENATE($E$6," ",Q$9),'-RÅDATA_KVARTAL-'!$A$5:$DS$385,23,FALSE)&lt;&gt;0,VLOOKUP(CONCATENATE($E$6," ",Q$9),'-RÅDATA_KVARTAL-'!$A$5:$DS$385,23,FALSE),"")</f>
        <v>5793</v>
      </c>
      <c r="R48" s="37"/>
      <c r="S48" s="37">
        <f>IF(VLOOKUP(CONCATENATE($E$6," ",S$9),'-RÅDATA_KVARTAL-'!$A$5:$DS$385,23,FALSE)&lt;&gt;0,VLOOKUP(CONCATENATE($E$6," ",S$9),'-RÅDATA_KVARTAL-'!$A$5:$DS$385,23,FALSE),"")</f>
        <v>6399</v>
      </c>
      <c r="T48" s="37"/>
      <c r="U48" s="37">
        <f>IF(VLOOKUP(CONCATENATE($E$6," ",U$9),'-RÅDATA_KVARTAL-'!$A$5:$DS$385,23,FALSE)&lt;&gt;0,VLOOKUP(CONCATENATE($E$6," ",U$9),'-RÅDATA_KVARTAL-'!$A$5:$DS$385,23,FALSE),"")</f>
        <v>6261</v>
      </c>
      <c r="V48" s="37"/>
      <c r="W48" s="37">
        <f>IF(VLOOKUP(CONCATENATE($E$6," ",W$9),'-RÅDATA_KVARTAL-'!$A$5:$DS$385,23,FALSE)&lt;&gt;0,VLOOKUP(CONCATENATE($E$6," ",W$9),'-RÅDATA_KVARTAL-'!$A$5:$DS$385,23,FALSE),"")</f>
        <v>6604</v>
      </c>
      <c r="X48" s="37"/>
      <c r="Y48" s="37">
        <f>IF(VLOOKUP(CONCATENATE($E$6," ",Y$9),'-RÅDATA_KVARTAL-'!$A$5:$DS$385,23,FALSE)&lt;&gt;0,VLOOKUP(CONCATENATE($E$6," ",Y$9),'-RÅDATA_KVARTAL-'!$A$5:$DS$385,23,FALSE),"")</f>
        <v>6092</v>
      </c>
      <c r="Z48" s="37"/>
      <c r="AA48" s="37">
        <f>IF(VLOOKUP(CONCATENATE($E$6," ",AA$9),'-RÅDATA_KVARTAL-'!$A$5:$DS$385,23,FALSE)&lt;&gt;0,VLOOKUP(CONCATENATE($E$6," ",AA$9),'-RÅDATA_KVARTAL-'!$A$5:$DS$385,23,FALSE),"")</f>
        <v>5725</v>
      </c>
      <c r="AB48" s="37"/>
      <c r="AC48" s="37">
        <f>IF(VLOOKUP(CONCATENATE($E$6," ",AC$9),'-RÅDATA_KVARTAL-'!$A$5:$DS$385,23,FALSE)&lt;&gt;0,VLOOKUP(CONCATENATE($E$6," ",AC$9),'-RÅDATA_KVARTAL-'!$A$5:$DS$385,23,FALSE),"")</f>
        <v>74817</v>
      </c>
      <c r="AD48" s="93"/>
      <c r="AE48" s="93"/>
      <c r="AF48" s="37">
        <f>IF(VLOOKUP(CONCATENATE($AF$6," ",AF$9),'-RÅDATA_KVARTAL-'!$A$5:$DS$385,23,FALSE)&lt;&gt;0,VLOOKUP(CONCATENATE($AF$6," ",AF$9),'-RÅDATA_KVARTAL-'!$A$5:$DS$385,23,FALSE),"")</f>
        <v>5525</v>
      </c>
      <c r="AG48" s="37"/>
      <c r="AH48" s="37">
        <f>IF(VLOOKUP(CONCATENATE($AF$6," ",AH$9),'-RÅDATA_KVARTAL-'!$A$5:$DS$385,23,FALSE)&lt;&gt;0,VLOOKUP(CONCATENATE($AF$6," ",AH$9),'-RÅDATA_KVARTAL-'!$A$5:$DS$385,23,FALSE),"")</f>
        <v>5312</v>
      </c>
      <c r="AI48" s="37"/>
      <c r="AJ48" s="37">
        <f>IF(VLOOKUP(CONCATENATE($AF$6," ",AJ$9),'-RÅDATA_KVARTAL-'!$A$5:$DS$385,23,FALSE)&lt;&gt;0,VLOOKUP(CONCATENATE($AF$6," ",AJ$9),'-RÅDATA_KVARTAL-'!$A$5:$DS$385,23,FALSE),"")</f>
        <v>5848</v>
      </c>
      <c r="AK48" s="37"/>
      <c r="AL48" s="37">
        <f>IF(VLOOKUP(CONCATENATE($AF$6," ",AL$9),'-RÅDATA_KVARTAL-'!$A$5:$DS$385,23,FALSE)&lt;&gt;0,VLOOKUP(CONCATENATE($AF$6," ",AL$9),'-RÅDATA_KVARTAL-'!$A$5:$DS$385,23,FALSE),"")</f>
        <v>5550</v>
      </c>
      <c r="AM48" s="37"/>
      <c r="AN48" s="37">
        <f>IF(VLOOKUP(CONCATENATE($AF$6," ",AN$9),'-RÅDATA_KVARTAL-'!$A$5:$DS$385,23,FALSE)&lt;&gt;0,VLOOKUP(CONCATENATE($AF$6," ",AN$9),'-RÅDATA_KVARTAL-'!$A$5:$DS$385,23,FALSE),"")</f>
        <v>5807</v>
      </c>
      <c r="AO48" s="37"/>
      <c r="AP48" s="37">
        <f>IF(VLOOKUP(CONCATENATE($AF$6," ",AP$9),'-RÅDATA_KVARTAL-'!$A$5:$DS$385,23,FALSE)&lt;&gt;0,VLOOKUP(CONCATENATE($AF$6," ",AP$9),'-RÅDATA_KVARTAL-'!$A$5:$DS$385,23,FALSE),"")</f>
        <v>5389</v>
      </c>
      <c r="AQ48" s="37"/>
      <c r="AR48" s="37">
        <f>IF(VLOOKUP(CONCATENATE($AF$6," ",AR$9),'-RÅDATA_KVARTAL-'!$A$5:$DS$385,23,FALSE)&lt;&gt;0,VLOOKUP(CONCATENATE($AF$6," ",AR$9),'-RÅDATA_KVARTAL-'!$A$5:$DS$385,23,FALSE),"")</f>
        <v>5231</v>
      </c>
      <c r="AS48" s="37"/>
      <c r="AT48" s="37">
        <f>IF(VLOOKUP(CONCATENATE($AF$6," ",AT$9),'-RÅDATA_KVARTAL-'!$A$5:$DS$385,23,FALSE)&lt;&gt;0,VLOOKUP(CONCATENATE($AF$6," ",AT$9),'-RÅDATA_KVARTAL-'!$A$5:$DS$385,23,FALSE),"")</f>
        <v>5812</v>
      </c>
      <c r="AU48" s="37"/>
      <c r="AV48" s="37">
        <f>IF(VLOOKUP(CONCATENATE($AF$6," ",AV$9),'-RÅDATA_KVARTAL-'!$A$5:$DS$385,23,FALSE)&lt;&gt;0,VLOOKUP(CONCATENATE($AF$6," ",AV$9),'-RÅDATA_KVARTAL-'!$A$5:$DS$385,23,FALSE),"")</f>
        <v>5935</v>
      </c>
      <c r="AW48" s="37"/>
      <c r="AX48" s="37">
        <f>IF(VLOOKUP(CONCATENATE($AF$6," ",AX$9),'-RÅDATA_KVARTAL-'!$A$5:$DS$385,23,FALSE)&lt;&gt;0,VLOOKUP(CONCATENATE($AF$6," ",AX$9),'-RÅDATA_KVARTAL-'!$A$5:$DS$385,23,FALSE),"")</f>
        <v>6100</v>
      </c>
      <c r="AY48" s="37"/>
      <c r="AZ48" s="37">
        <f>IF(VLOOKUP(CONCATENATE($AF$6," ",AZ$9),'-RÅDATA_KVARTAL-'!$A$5:$DS$385,23,FALSE)&lt;&gt;0,VLOOKUP(CONCATENATE($AF$6," ",AZ$9),'-RÅDATA_KVARTAL-'!$A$5:$DS$385,23,FALSE),"")</f>
        <v>5814</v>
      </c>
      <c r="BA48" s="37"/>
      <c r="BB48" s="37">
        <f>IF(VLOOKUP(CONCATENATE($AF$6," ",BB$9),'-RÅDATA_KVARTAL-'!$A$5:$DS$385,23,FALSE)&lt;&gt;0,VLOOKUP(CONCATENATE($AF$6," ",BB$9),'-RÅDATA_KVARTAL-'!$A$5:$DS$385,23,FALSE),"")</f>
        <v>5685</v>
      </c>
      <c r="BC48" s="37"/>
      <c r="BD48" s="37">
        <f>IF(VLOOKUP(CONCATENATE($AF$6," ",BD$9),'-RÅDATA_KVARTAL-'!$A$5:$DS$385,23,FALSE)&lt;&gt;0,VLOOKUP(CONCATENATE($AF$6," ",BD$9),'-RÅDATA_KVARTAL-'!$A$5:$DS$385,23,FALSE),"")</f>
        <v>68008</v>
      </c>
      <c r="BE48" s="93"/>
      <c r="BF48" s="93"/>
      <c r="BG48" s="37">
        <f>IF(VLOOKUP(CONCATENATE($BG$6," ",BG$9),'-RÅDATA_KVARTAL-'!$A$5:$DS$385,23,FALSE)&lt;&gt;0,VLOOKUP(CONCATENATE($BG$6," ",BG$9),'-RÅDATA_KVARTAL-'!$A$5:$DS$385,23,FALSE),"")</f>
        <v>5789</v>
      </c>
      <c r="BH48" s="37"/>
      <c r="BI48" s="37">
        <f>IF(VLOOKUP(CONCATENATE($BG$6," ",BI$9),'-RÅDATA_KVARTAL-'!$A$5:$DS$385,23,FALSE)&lt;&gt;0,VLOOKUP(CONCATENATE($BG$6," ",BI$9),'-RÅDATA_KVARTAL-'!$A$5:$DS$385,23,FALSE),"")</f>
        <v>5709</v>
      </c>
      <c r="BJ48" s="37"/>
      <c r="BK48" s="37">
        <f>IF(VLOOKUP(CONCATENATE($BG$6," ",BK$9),'-RÅDATA_KVARTAL-'!$A$5:$DS$385,23,FALSE)&lt;&gt;0,VLOOKUP(CONCATENATE($BG$6," ",BK$9),'-RÅDATA_KVARTAL-'!$A$5:$DS$385,23,FALSE),"")</f>
        <v>6420</v>
      </c>
      <c r="BL48" s="37"/>
      <c r="BM48" s="37">
        <f>IF(VLOOKUP(CONCATENATE($BG$6," ",BM$9),'-RÅDATA_KVARTAL-'!$A$5:$DS$385,23,FALSE)&lt;&gt;0,VLOOKUP(CONCATENATE($BG$6," ",BM$9),'-RÅDATA_KVARTAL-'!$A$5:$DS$385,23,FALSE),"")</f>
        <v>5961</v>
      </c>
      <c r="BN48" s="37"/>
      <c r="BO48" s="37">
        <f>IF(VLOOKUP(CONCATENATE($BG$6," ",BO$9),'-RÅDATA_KVARTAL-'!$A$5:$DS$385,23,FALSE)&lt;&gt;0,VLOOKUP(CONCATENATE($BG$6," ",BO$9),'-RÅDATA_KVARTAL-'!$A$5:$DS$385,23,FALSE),"")</f>
        <v>6066</v>
      </c>
      <c r="BP48" s="37"/>
      <c r="BQ48" s="37">
        <f>IF(VLOOKUP(CONCATENATE($BG$6," ",BQ$9),'-RÅDATA_KVARTAL-'!$A$5:$DS$385,23,FALSE)&lt;&gt;0,VLOOKUP(CONCATENATE($BG$6," ",BQ$9),'-RÅDATA_KVARTAL-'!$A$5:$DS$385,23,FALSE),"")</f>
        <v>6052</v>
      </c>
      <c r="BR48" s="37"/>
      <c r="BS48" s="37">
        <f>IF(VLOOKUP(CONCATENATE($BG$6," ",BS$9),'-RÅDATA_KVARTAL-'!$A$5:$DS$385,23,FALSE)&lt;&gt;0,VLOOKUP(CONCATENATE($BG$6," ",BS$9),'-RÅDATA_KVARTAL-'!$A$5:$DS$385,23,FALSE),"")</f>
        <v>5457</v>
      </c>
      <c r="BT48" s="37"/>
      <c r="BU48" s="37">
        <f>IF(VLOOKUP(CONCATENATE($BG$6," ",BU$9),'-RÅDATA_KVARTAL-'!$A$5:$DS$385,23,FALSE)&lt;&gt;0,VLOOKUP(CONCATENATE($BG$6," ",BU$9),'-RÅDATA_KVARTAL-'!$A$5:$DS$385,23,FALSE),"")</f>
        <v>6127</v>
      </c>
      <c r="BV48" s="37"/>
      <c r="BW48" s="37">
        <f>IF(VLOOKUP(CONCATENATE($BG$6," ",BW$9),'-RÅDATA_KVARTAL-'!$A$5:$DS$385,23,FALSE)&lt;&gt;0,VLOOKUP(CONCATENATE($BG$6," ",BW$9),'-RÅDATA_KVARTAL-'!$A$5:$DS$385,23,FALSE),"")</f>
        <v>6240</v>
      </c>
      <c r="BX48" s="37"/>
      <c r="BY48" s="37">
        <f>IF(VLOOKUP(CONCATENATE($BG$6," ",BY$9),'-RÅDATA_KVARTAL-'!$A$5:$DS$385,23,FALSE)&lt;&gt;0,VLOOKUP(CONCATENATE($BG$6," ",BY$9),'-RÅDATA_KVARTAL-'!$A$5:$DS$385,23,FALSE),"")</f>
        <v>6253</v>
      </c>
      <c r="BZ48" s="37"/>
      <c r="CA48" s="37">
        <f>IF(VLOOKUP(CONCATENATE($BG$6," ",CA$9),'-RÅDATA_KVARTAL-'!$A$5:$DS$385,23,FALSE)&lt;&gt;0,VLOOKUP(CONCATENATE($BG$6," ",CA$9),'-RÅDATA_KVARTAL-'!$A$5:$DS$385,23,FALSE),"")</f>
        <v>6270</v>
      </c>
      <c r="CB48" s="37"/>
      <c r="CC48" s="37">
        <f>IF(VLOOKUP(CONCATENATE($BG$6," ",CC$9),'-RÅDATA_KVARTAL-'!$A$5:$DS$385,23,FALSE)&lt;&gt;0,VLOOKUP(CONCATENATE($BG$6," ",CC$9),'-RÅDATA_KVARTAL-'!$A$5:$DS$385,23,FALSE),"")</f>
        <v>6093</v>
      </c>
      <c r="CD48" s="37"/>
      <c r="CE48" s="37">
        <f>IF(VLOOKUP(CONCATENATE($BG$6," ",CE$9),'-RÅDATA_KVARTAL-'!$A$5:$DS$385,23,FALSE)&lt;&gt;0,VLOOKUP(CONCATENATE($BG$6," ",CE$9),'-RÅDATA_KVARTAL-'!$A$5:$DS$385,23,FALSE),"")</f>
        <v>72437</v>
      </c>
      <c r="CF48" s="93"/>
      <c r="CG48" s="93"/>
      <c r="CH48" s="37">
        <f>IF(VLOOKUP(CONCATENATE($CH$6," ",CH$9),'-RÅDATA_KVARTAL-'!$A$5:$DS$385,23,FALSE)&lt;&gt;0,VLOOKUP(CONCATENATE($CH$6," ",CH$9),'-RÅDATA_KVARTAL-'!$A$5:$DS$385,23,FALSE),"")</f>
        <v>5872</v>
      </c>
      <c r="CI48" s="37"/>
      <c r="CJ48" s="37">
        <f>IF(VLOOKUP(CONCATENATE($CH$6," ",CJ$9),'-RÅDATA_KVARTAL-'!$A$5:$DS$385,23,FALSE)&lt;&gt;0,VLOOKUP(CONCATENATE($CH$6," ",CJ$9),'-RÅDATA_KVARTAL-'!$A$5:$DS$385,23,FALSE),"")</f>
        <v>5854</v>
      </c>
      <c r="CK48" s="37"/>
      <c r="CL48" s="37">
        <f>IF(VLOOKUP(CONCATENATE($CH$6," ",CL$9),'-RÅDATA_KVARTAL-'!$A$5:$DS$385,23,FALSE)&lt;&gt;0,VLOOKUP(CONCATENATE($CH$6," ",CL$9),'-RÅDATA_KVARTAL-'!$A$5:$DS$385,23,FALSE),"")</f>
        <v>6248</v>
      </c>
      <c r="CM48" s="37"/>
      <c r="CN48" s="37">
        <f>IF(VLOOKUP(CONCATENATE($CH$6," ",CN$9),'-RÅDATA_KVARTAL-'!$A$5:$DS$385,23,FALSE)&lt;&gt;0,VLOOKUP(CONCATENATE($CH$6," ",CN$9),'-RÅDATA_KVARTAL-'!$A$5:$DS$385,23,FALSE),"")</f>
        <v>6368</v>
      </c>
      <c r="CO48" s="37"/>
      <c r="CP48" s="37">
        <f>IF(VLOOKUP(CONCATENATE($CH$6," ",CP$9),'-RÅDATA_KVARTAL-'!$A$5:$DS$385,23,FALSE)&lt;&gt;0,VLOOKUP(CONCATENATE($CH$6," ",CP$9),'-RÅDATA_KVARTAL-'!$A$5:$DS$385,23,FALSE),"")</f>
        <v>6313</v>
      </c>
      <c r="CQ48" s="37"/>
      <c r="CR48" s="37">
        <f>IF(VLOOKUP(CONCATENATE($CH$6," ",CR$9),'-RÅDATA_KVARTAL-'!$A$5:$DS$385,23,FALSE)&lt;&gt;0,VLOOKUP(CONCATENATE($CH$6," ",CR$9),'-RÅDATA_KVARTAL-'!$A$5:$DS$385,23,FALSE),"")</f>
        <v>5971</v>
      </c>
      <c r="CS48" s="37"/>
      <c r="CT48" s="37">
        <f>IF(VLOOKUP(CONCATENATE($CH$6," ",CT$9),'-RÅDATA_KVARTAL-'!$A$5:$DS$385,23,FALSE)&lt;&gt;0,VLOOKUP(CONCATENATE($CH$6," ",CT$9),'-RÅDATA_KVARTAL-'!$A$5:$DS$385,23,FALSE),"")</f>
        <v>5222</v>
      </c>
      <c r="CU48" s="37"/>
      <c r="CV48" s="37">
        <f>IF(VLOOKUP(CONCATENATE($CH$6," ",CV$9),'-RÅDATA_KVARTAL-'!$A$5:$DS$385,23,FALSE)&lt;&gt;0,VLOOKUP(CONCATENATE($CH$6," ",CV$9),'-RÅDATA_KVARTAL-'!$A$5:$DS$385,23,FALSE),"")</f>
        <v>5969</v>
      </c>
      <c r="CW48" s="37"/>
      <c r="CX48" s="37">
        <f>IF(VLOOKUP(CONCATENATE($CH$6," ",CX$9),'-RÅDATA_KVARTAL-'!$A$5:$DS$385,23,FALSE)&lt;&gt;0,VLOOKUP(CONCATENATE($CH$6," ",CX$9),'-RÅDATA_KVARTAL-'!$A$5:$DS$385,23,FALSE),"")</f>
        <v>6102</v>
      </c>
      <c r="CY48" s="37"/>
      <c r="CZ48" s="37">
        <f>IF(VLOOKUP(CONCATENATE($CH$6," ",CZ$9),'-RÅDATA_KVARTAL-'!$A$5:$DS$385,23,FALSE)&lt;&gt;0,VLOOKUP(CONCATENATE($CH$6," ",CZ$9),'-RÅDATA_KVARTAL-'!$A$5:$DS$385,23,FALSE),"")</f>
        <v>6281</v>
      </c>
      <c r="DA48" s="37"/>
      <c r="DB48" s="37">
        <f>IF(VLOOKUP(CONCATENATE($CH$6," ",DB$9),'-RÅDATA_KVARTAL-'!$A$5:$DS$385,23,FALSE)&lt;&gt;0,VLOOKUP(CONCATENATE($CH$6," ",DB$9),'-RÅDATA_KVARTAL-'!$A$5:$DS$385,23,FALSE),"")</f>
        <v>6039</v>
      </c>
      <c r="DC48" s="37"/>
      <c r="DD48" s="37">
        <f>IF(VLOOKUP(CONCATENATE($CH$6," ",DD$9),'-RÅDATA_KVARTAL-'!$A$5:$DS$385,23,FALSE)&lt;&gt;0,VLOOKUP(CONCATENATE($CH$6," ",DD$9),'-RÅDATA_KVARTAL-'!$A$5:$DS$385,23,FALSE),"")</f>
        <v>6199</v>
      </c>
      <c r="DE48" s="37"/>
      <c r="DF48" s="37">
        <f>IF(VLOOKUP(CONCATENATE($CH$6," ",DF$9),'-RÅDATA_KVARTAL-'!$A$5:$DS$385,23,FALSE)&lt;&gt;0,VLOOKUP(CONCATENATE($CH$6," ",DF$9),'-RÅDATA_KVARTAL-'!$A$5:$DS$385,23,FALSE),"")</f>
        <v>72438</v>
      </c>
      <c r="DG48" s="93"/>
      <c r="DH48" s="93"/>
      <c r="DI48" s="37">
        <f>IF(VLOOKUP(CONCATENATE($DI$6," ",DI$9),'-RÅDATA_KVARTAL-'!$A$5:$DS$385,23,FALSE)&lt;&gt;0,VLOOKUP(CONCATENATE($DI$6," ",DI$9),'-RÅDATA_KVARTAL-'!$A$5:$DS$385,23,FALSE),"")</f>
        <v>6350</v>
      </c>
      <c r="DJ48" s="37"/>
      <c r="DK48" s="37">
        <f>IF(VLOOKUP(CONCATENATE($DI$6," ",DK$9),'-RÅDATA_KVARTAL-'!$A$5:$DS$385,23,FALSE)&lt;&gt;0,VLOOKUP(CONCATENATE($DI$6," ",DK$9),'-RÅDATA_KVARTAL-'!$A$5:$DS$385,23,FALSE),"")</f>
        <v>5939</v>
      </c>
      <c r="DL48" s="37"/>
      <c r="DM48" s="37">
        <f>IF(VLOOKUP(CONCATENATE($DI$6," ",DM$9),'-RÅDATA_KVARTAL-'!$A$5:$DS$385,23,FALSE)&lt;&gt;0,VLOOKUP(CONCATENATE($DI$6," ",DM$9),'-RÅDATA_KVARTAL-'!$A$5:$DS$385,23,FALSE),"")</f>
        <v>6610</v>
      </c>
      <c r="DN48" s="37"/>
      <c r="DO48" s="37">
        <f>IF(VLOOKUP(CONCATENATE($DI$6," ",DO$9),'-RÅDATA_KVARTAL-'!$A$5:$DS$385,23,FALSE)&lt;&gt;0,VLOOKUP(CONCATENATE($DI$6," ",DO$9),'-RÅDATA_KVARTAL-'!$A$5:$DS$385,23,FALSE),"")</f>
        <v>5774</v>
      </c>
      <c r="DP48" s="37"/>
      <c r="DQ48" s="37">
        <f>IF(VLOOKUP(CONCATENATE($DI$6," ",DQ$9),'-RÅDATA_KVARTAL-'!$A$5:$DS$385,23,FALSE)&lt;&gt;0,VLOOKUP(CONCATENATE($DI$6," ",DQ$9),'-RÅDATA_KVARTAL-'!$A$5:$DS$385,23,FALSE),"")</f>
        <v>6295</v>
      </c>
      <c r="DR48" s="37"/>
      <c r="DS48" s="37">
        <f>IF(VLOOKUP(CONCATENATE($DI$6," ",DS$9),'-RÅDATA_KVARTAL-'!$A$5:$DS$385,23,FALSE)&lt;&gt;0,VLOOKUP(CONCATENATE($DI$6," ",DS$9),'-RÅDATA_KVARTAL-'!$A$5:$DS$385,23,FALSE),"")</f>
        <v>5891</v>
      </c>
      <c r="DT48" s="37"/>
      <c r="DU48" s="37" t="str">
        <f>IF(VLOOKUP(CONCATENATE($DI$6," ",DU$9),'-RÅDATA_KVARTAL-'!$A$5:$DS$385,23,FALSE)&lt;&gt;0,VLOOKUP(CONCATENATE($DI$6," ",DU$9),'-RÅDATA_KVARTAL-'!$A$5:$DS$385,23,FALSE),"")</f>
        <v/>
      </c>
      <c r="DV48" s="37"/>
      <c r="DW48" s="37" t="str">
        <f>IF(VLOOKUP(CONCATENATE($DI$6," ",DW$9),'-RÅDATA_KVARTAL-'!$A$5:$DS$385,23,FALSE)&lt;&gt;0,VLOOKUP(CONCATENATE($DI$6," ",DW$9),'-RÅDATA_KVARTAL-'!$A$5:$DS$385,23,FALSE),"")</f>
        <v/>
      </c>
      <c r="DX48" s="37"/>
      <c r="DY48" s="37" t="str">
        <f>IF(VLOOKUP(CONCATENATE($DI$6," ",DY$9),'-RÅDATA_KVARTAL-'!$A$5:$DS$385,23,FALSE)&lt;&gt;0,VLOOKUP(CONCATENATE($DI$6," ",DY$9),'-RÅDATA_KVARTAL-'!$A$5:$DS$385,23,FALSE),"")</f>
        <v/>
      </c>
      <c r="DZ48" s="37"/>
      <c r="EA48" s="37" t="str">
        <f>IF(VLOOKUP(CONCATENATE($DI$6," ",EA$9),'-RÅDATA_KVARTAL-'!$A$5:$DS$385,23,FALSE)&lt;&gt;0,VLOOKUP(CONCATENATE($DI$6," ",EA$9),'-RÅDATA_KVARTAL-'!$A$5:$DS$385,23,FALSE),"")</f>
        <v/>
      </c>
      <c r="EB48" s="37"/>
      <c r="EC48" s="37" t="str">
        <f>IF(VLOOKUP(CONCATENATE($DI$6," ",EC$9),'-RÅDATA_KVARTAL-'!$A$5:$DS$385,23,FALSE)&lt;&gt;0,VLOOKUP(CONCATENATE($DI$6," ",EC$9),'-RÅDATA_KVARTAL-'!$A$5:$DS$385,23,FALSE),"")</f>
        <v/>
      </c>
      <c r="ED48" s="37"/>
      <c r="EE48" s="37" t="str">
        <f>IF(VLOOKUP(CONCATENATE($DI$6," ",EE$9),'-RÅDATA_KVARTAL-'!$A$5:$DS$385,23,FALSE)&lt;&gt;0,VLOOKUP(CONCATENATE($DI$6," ",EE$9),'-RÅDATA_KVARTAL-'!$A$5:$DS$385,23,FALSE),"")</f>
        <v/>
      </c>
      <c r="EF48" s="37"/>
      <c r="EG48" s="37">
        <f>IF(VLOOKUP(CONCATENATE($DI$6," ",EG$9),'-RÅDATA_KVARTAL-'!$A$5:$DS$385,23,FALSE)&lt;&gt;0,VLOOKUP(CONCATENATE($DI$6," ",EG$9),'-RÅDATA_KVARTAL-'!$A$5:$DS$385,23,FALSE),"")</f>
        <v>36859</v>
      </c>
      <c r="EH48" s="93"/>
      <c r="EI48" s="93"/>
      <c r="EJ48" s="37" t="str">
        <f>IF(VLOOKUP(CONCATENATE($EJ$6," ",EJ$9),'-RÅDATA_KVARTAL-'!$A$5:$DS$385,23,FALSE)&lt;&gt;0,VLOOKUP(CONCATENATE($EJ$6," ",EJ$9),'-RÅDATA_KVARTAL-'!$A$5:$DS$385,23,FALSE),"")</f>
        <v/>
      </c>
      <c r="EK48" s="37"/>
      <c r="EL48" s="37" t="str">
        <f>IF(VLOOKUP(CONCATENATE($EJ$6," ",EL$9),'-RÅDATA_KVARTAL-'!$A$5:$DS$385,23,FALSE)&lt;&gt;0,VLOOKUP(CONCATENATE($EJ$6," ",EL$9),'-RÅDATA_KVARTAL-'!$A$5:$DS$385,23,FALSE),"")</f>
        <v/>
      </c>
      <c r="EM48" s="37"/>
      <c r="EN48" s="37" t="str">
        <f>IF(VLOOKUP(CONCATENATE($EJ$6," ",EN$9),'-RÅDATA_KVARTAL-'!$A$5:$DS$385,23,FALSE)&lt;&gt;0,VLOOKUP(CONCATENATE($EJ$6," ",EN$9),'-RÅDATA_KVARTAL-'!$A$5:$DS$385,23,FALSE),"")</f>
        <v/>
      </c>
      <c r="EO48" s="37"/>
      <c r="EP48" s="37" t="str">
        <f>IF(VLOOKUP(CONCATENATE($EJ$6," ",EP$9),'-RÅDATA_KVARTAL-'!$A$5:$DS$385,23,FALSE)&lt;&gt;0,VLOOKUP(CONCATENATE($EJ$6," ",EP$9),'-RÅDATA_KVARTAL-'!$A$5:$DS$385,23,FALSE),"")</f>
        <v/>
      </c>
      <c r="EQ48" s="37"/>
      <c r="ER48" s="37" t="str">
        <f>IF(VLOOKUP(CONCATENATE($EJ$6," ",ER$9),'-RÅDATA_KVARTAL-'!$A$5:$DS$385,23,FALSE)&lt;&gt;0,VLOOKUP(CONCATENATE($EJ$6," ",ER$9),'-RÅDATA_KVARTAL-'!$A$5:$DS$385,23,FALSE),"")</f>
        <v/>
      </c>
      <c r="ES48" s="37"/>
      <c r="ET48" s="37" t="str">
        <f>IF(VLOOKUP(CONCATENATE($EJ$6," ",ET$9),'-RÅDATA_KVARTAL-'!$A$5:$DS$385,23,FALSE)&lt;&gt;0,VLOOKUP(CONCATENATE($EJ$6," ",ET$9),'-RÅDATA_KVARTAL-'!$A$5:$DS$385,23,FALSE),"")</f>
        <v/>
      </c>
      <c r="EU48" s="37"/>
      <c r="EV48" s="37" t="str">
        <f>IF(VLOOKUP(CONCATENATE($EJ$6," ",EV$9),'-RÅDATA_KVARTAL-'!$A$5:$DS$385,23,FALSE)&lt;&gt;0,VLOOKUP(CONCATENATE($EJ$6," ",EV$9),'-RÅDATA_KVARTAL-'!$A$5:$DS$385,23,FALSE),"")</f>
        <v/>
      </c>
      <c r="EW48" s="37"/>
      <c r="EX48" s="37" t="str">
        <f>IF(VLOOKUP(CONCATENATE($EJ$6," ",EX$9),'-RÅDATA_KVARTAL-'!$A$5:$DS$385,23,FALSE)&lt;&gt;0,VLOOKUP(CONCATENATE($EJ$6," ",EX$9),'-RÅDATA_KVARTAL-'!$A$5:$DS$385,23,FALSE),"")</f>
        <v/>
      </c>
      <c r="EY48" s="37"/>
      <c r="EZ48" s="37" t="str">
        <f>IF(VLOOKUP(CONCATENATE($EJ$6," ",EZ$9),'-RÅDATA_KVARTAL-'!$A$5:$DS$385,23,FALSE)&lt;&gt;0,VLOOKUP(CONCATENATE($EJ$6," ",EZ$9),'-RÅDATA_KVARTAL-'!$A$5:$DS$385,23,FALSE),"")</f>
        <v/>
      </c>
      <c r="FA48" s="37"/>
      <c r="FB48" s="37" t="str">
        <f>IF(VLOOKUP(CONCATENATE($EJ$6," ",FB$9),'-RÅDATA_KVARTAL-'!$A$5:$DS$385,23,FALSE)&lt;&gt;0,VLOOKUP(CONCATENATE($EJ$6," ",FB$9),'-RÅDATA_KVARTAL-'!$A$5:$DS$385,23,FALSE),"")</f>
        <v/>
      </c>
      <c r="FC48" s="37"/>
      <c r="FD48" s="37" t="str">
        <f>IF(VLOOKUP(CONCATENATE($EJ$6," ",FD$9),'-RÅDATA_KVARTAL-'!$A$5:$DS$385,23,FALSE)&lt;&gt;0,VLOOKUP(CONCATENATE($EJ$6," ",FD$9),'-RÅDATA_KVARTAL-'!$A$5:$DS$385,23,FALSE),"")</f>
        <v/>
      </c>
      <c r="FE48" s="37"/>
      <c r="FF48" s="37" t="str">
        <f>IF(VLOOKUP(CONCATENATE($EJ$6," ",FF$9),'-RÅDATA_KVARTAL-'!$A$5:$DS$385,23,FALSE)&lt;&gt;0,VLOOKUP(CONCATENATE($EJ$6," ",FF$9),'-RÅDATA_KVARTAL-'!$A$5:$DS$385,23,FALSE),"")</f>
        <v/>
      </c>
      <c r="FG48" s="37"/>
      <c r="FH48" s="37" t="str">
        <f>IF(VLOOKUP(CONCATENATE($EJ$6," ",FH$9),'-RÅDATA_KVARTAL-'!$A$5:$DS$385,23,FALSE)&lt;&gt;0,VLOOKUP(CONCATENATE($EJ$6," ",FH$9),'-RÅDATA_KVARTAL-'!$A$5:$DS$385,23,FALSE),"")</f>
        <v/>
      </c>
      <c r="FI48" s="93"/>
      <c r="FJ48" s="93"/>
      <c r="FK48" s="37" t="str">
        <f>IF(VLOOKUP(CONCATENATE($FK$6," ",FK$9),'-RÅDATA_KVARTAL-'!$A$5:$DS$385,23,FALSE)&lt;&gt;0,VLOOKUP(CONCATENATE($FK$6," ",FK$9),'-RÅDATA_KVARTAL-'!$A$5:$DS$385,23,FALSE),"")</f>
        <v/>
      </c>
      <c r="FL48" s="37"/>
      <c r="FM48" s="37" t="str">
        <f>IF(VLOOKUP(CONCATENATE($FK$6," ",FM$9),'-RÅDATA_KVARTAL-'!$A$5:$DS$385,23,FALSE)&lt;&gt;0,VLOOKUP(CONCATENATE($FK$6," ",FM$9),'-RÅDATA_KVARTAL-'!$A$5:$DS$385,23,FALSE),"")</f>
        <v/>
      </c>
      <c r="FN48" s="37"/>
      <c r="FO48" s="37" t="str">
        <f>IF(VLOOKUP(CONCATENATE($FK$6," ",FO$9),'-RÅDATA_KVARTAL-'!$A$5:$DS$385,23,FALSE)&lt;&gt;0,VLOOKUP(CONCATENATE($FK$6," ",FO$9),'-RÅDATA_KVARTAL-'!$A$5:$DS$385,23,FALSE),"")</f>
        <v/>
      </c>
      <c r="FP48" s="37"/>
      <c r="FQ48" s="37" t="str">
        <f>IF(VLOOKUP(CONCATENATE($FK$6," ",FQ$9),'-RÅDATA_KVARTAL-'!$A$5:$DS$385,23,FALSE)&lt;&gt;0,VLOOKUP(CONCATENATE($FK$6," ",FQ$9),'-RÅDATA_KVARTAL-'!$A$5:$DS$385,23,FALSE),"")</f>
        <v/>
      </c>
      <c r="FR48" s="37"/>
      <c r="FS48" s="37" t="str">
        <f>IF(VLOOKUP(CONCATENATE($FK$6," ",FS$9),'-RÅDATA_KVARTAL-'!$A$5:$DS$385,23,FALSE)&lt;&gt;0,VLOOKUP(CONCATENATE($FK$6," ",FS$9),'-RÅDATA_KVARTAL-'!$A$5:$DS$385,23,FALSE),"")</f>
        <v/>
      </c>
      <c r="FT48" s="37"/>
      <c r="FU48" s="37" t="str">
        <f>IF(VLOOKUP(CONCATENATE($FK$6," ",FU$9),'-RÅDATA_KVARTAL-'!$A$5:$DS$385,23,FALSE)&lt;&gt;0,VLOOKUP(CONCATENATE($FK$6," ",FU$9),'-RÅDATA_KVARTAL-'!$A$5:$DS$385,23,FALSE),"")</f>
        <v/>
      </c>
      <c r="FV48" s="37"/>
      <c r="FW48" s="37" t="str">
        <f>IF(VLOOKUP(CONCATENATE($FK$6," ",FW$9),'-RÅDATA_KVARTAL-'!$A$5:$DS$385,23,FALSE)&lt;&gt;0,VLOOKUP(CONCATENATE($FK$6," ",FW$9),'-RÅDATA_KVARTAL-'!$A$5:$DS$385,23,FALSE),"")</f>
        <v/>
      </c>
      <c r="FX48" s="37"/>
      <c r="FY48" s="37" t="str">
        <f>IF(VLOOKUP(CONCATENATE($FK$6," ",FY$9),'-RÅDATA_KVARTAL-'!$A$5:$DS$385,23,FALSE)&lt;&gt;0,VLOOKUP(CONCATENATE($FK$6," ",FY$9),'-RÅDATA_KVARTAL-'!$A$5:$DS$385,23,FALSE),"")</f>
        <v/>
      </c>
      <c r="FZ48" s="37"/>
      <c r="GA48" s="37" t="str">
        <f>IF(VLOOKUP(CONCATENATE($FK$6," ",GA$9),'-RÅDATA_KVARTAL-'!$A$5:$DS$385,23,FALSE)&lt;&gt;0,VLOOKUP(CONCATENATE($FK$6," ",GA$9),'-RÅDATA_KVARTAL-'!$A$5:$DS$385,23,FALSE),"")</f>
        <v/>
      </c>
      <c r="GB48" s="37"/>
      <c r="GC48" s="37" t="str">
        <f>IF(VLOOKUP(CONCATENATE($FK$6," ",GC$9),'-RÅDATA_KVARTAL-'!$A$5:$DS$385,23,FALSE)&lt;&gt;0,VLOOKUP(CONCATENATE($FK$6," ",GC$9),'-RÅDATA_KVARTAL-'!$A$5:$DS$385,23,FALSE),"")</f>
        <v/>
      </c>
      <c r="GD48" s="37"/>
      <c r="GE48" s="37" t="str">
        <f>IF(VLOOKUP(CONCATENATE($FK$6," ",GE$9),'-RÅDATA_KVARTAL-'!$A$5:$DS$385,23,FALSE)&lt;&gt;0,VLOOKUP(CONCATENATE($FK$6," ",GE$9),'-RÅDATA_KVARTAL-'!$A$5:$DS$385,23,FALSE),"")</f>
        <v/>
      </c>
      <c r="GF48" s="37"/>
      <c r="GG48" s="37" t="str">
        <f>IF(VLOOKUP(CONCATENATE($FK$6," ",GG$9),'-RÅDATA_KVARTAL-'!$A$5:$DS$385,23,FALSE)&lt;&gt;0,VLOOKUP(CONCATENATE($FK$6," ",GG$9),'-RÅDATA_KVARTAL-'!$A$5:$DS$385,23,FALSE),"")</f>
        <v/>
      </c>
      <c r="GH48" s="37"/>
      <c r="GI48" s="37" t="str">
        <f>IF(VLOOKUP(CONCATENATE($FK$6," ",GI$9),'-RÅDATA_KVARTAL-'!$A$5:$DS$385,23,FALSE)&lt;&gt;0,VLOOKUP(CONCATENATE($FK$6," ",GI$9),'-RÅDATA_KVARTAL-'!$A$5:$DS$385,23,FALSE),"")</f>
        <v/>
      </c>
      <c r="GJ48" s="93"/>
      <c r="GK48" s="93"/>
      <c r="GL48" s="37" t="str">
        <f>IF(VLOOKUP(CONCATENATE($GL$6," ",GL$9),'-RÅDATA_KVARTAL-'!$A$5:$DS$385,23,FALSE)&lt;&gt;0,VLOOKUP(CONCATENATE($GL$6," ",GL$9),'-RÅDATA_KVARTAL-'!$A$5:$DS$385,23,FALSE),"")</f>
        <v/>
      </c>
      <c r="GM48" s="37"/>
      <c r="GN48" s="37" t="str">
        <f>IF(VLOOKUP(CONCATENATE($GL$6," ",GN$9),'-RÅDATA_KVARTAL-'!$A$5:$DS$385,23,FALSE)&lt;&gt;0,VLOOKUP(CONCATENATE($GL$6," ",GN$9),'-RÅDATA_KVARTAL-'!$A$5:$DS$385,23,FALSE),"")</f>
        <v/>
      </c>
      <c r="GO48" s="37"/>
      <c r="GP48" s="37" t="str">
        <f>IF(VLOOKUP(CONCATENATE($GL$6," ",GP$9),'-RÅDATA_KVARTAL-'!$A$5:$DS$385,23,FALSE)&lt;&gt;0,VLOOKUP(CONCATENATE($GL$6," ",GP$9),'-RÅDATA_KVARTAL-'!$A$5:$DS$385,23,FALSE),"")</f>
        <v/>
      </c>
      <c r="GQ48" s="37"/>
      <c r="GR48" s="37" t="str">
        <f>IF(VLOOKUP(CONCATENATE($GL$6," ",GR$9),'-RÅDATA_KVARTAL-'!$A$5:$DS$385,23,FALSE)&lt;&gt;0,VLOOKUP(CONCATENATE($GL$6," ",GR$9),'-RÅDATA_KVARTAL-'!$A$5:$DS$385,23,FALSE),"")</f>
        <v/>
      </c>
      <c r="GS48" s="37"/>
      <c r="GT48" s="37" t="str">
        <f>IF(VLOOKUP(CONCATENATE($GL$6," ",GT$9),'-RÅDATA_KVARTAL-'!$A$5:$DS$385,23,FALSE)&lt;&gt;0,VLOOKUP(CONCATENATE($GL$6," ",GT$9),'-RÅDATA_KVARTAL-'!$A$5:$DS$385,23,FALSE),"")</f>
        <v/>
      </c>
      <c r="GU48" s="37"/>
      <c r="GV48" s="37" t="str">
        <f>IF(VLOOKUP(CONCATENATE($GL$6," ",GV$9),'-RÅDATA_KVARTAL-'!$A$5:$DS$385,23,FALSE)&lt;&gt;0,VLOOKUP(CONCATENATE($GL$6," ",GV$9),'-RÅDATA_KVARTAL-'!$A$5:$DS$385,23,FALSE),"")</f>
        <v/>
      </c>
      <c r="GW48" s="37"/>
      <c r="GX48" s="37" t="str">
        <f>IF(VLOOKUP(CONCATENATE($GL$6," ",GX$9),'-RÅDATA_KVARTAL-'!$A$5:$DS$385,23,FALSE)&lt;&gt;0,VLOOKUP(CONCATENATE($GL$6," ",GX$9),'-RÅDATA_KVARTAL-'!$A$5:$DS$385,23,FALSE),"")</f>
        <v/>
      </c>
      <c r="GY48" s="37"/>
      <c r="GZ48" s="37" t="str">
        <f>IF(VLOOKUP(CONCATENATE($GL$6," ",GZ$9),'-RÅDATA_KVARTAL-'!$A$5:$DS$385,23,FALSE)&lt;&gt;0,VLOOKUP(CONCATENATE($GL$6," ",GZ$9),'-RÅDATA_KVARTAL-'!$A$5:$DS$385,23,FALSE),"")</f>
        <v/>
      </c>
      <c r="HA48" s="37"/>
      <c r="HB48" s="37" t="str">
        <f>IF(VLOOKUP(CONCATENATE($GL$6," ",HB$9),'-RÅDATA_KVARTAL-'!$A$5:$DS$385,23,FALSE)&lt;&gt;0,VLOOKUP(CONCATENATE($GL$6," ",HB$9),'-RÅDATA_KVARTAL-'!$A$5:$DS$385,23,FALSE),"")</f>
        <v/>
      </c>
      <c r="HC48" s="37"/>
      <c r="HD48" s="37" t="str">
        <f>IF(VLOOKUP(CONCATENATE($GL$6," ",HD$9),'-RÅDATA_KVARTAL-'!$A$5:$DS$385,23,FALSE)&lt;&gt;0,VLOOKUP(CONCATENATE($GL$6," ",HD$9),'-RÅDATA_KVARTAL-'!$A$5:$DS$385,23,FALSE),"")</f>
        <v/>
      </c>
      <c r="HE48" s="37"/>
      <c r="HF48" s="37" t="str">
        <f>IF(VLOOKUP(CONCATENATE($GL$6," ",HF$9),'-RÅDATA_KVARTAL-'!$A$5:$DS$385,23,FALSE)&lt;&gt;0,VLOOKUP(CONCATENATE($GL$6," ",HF$9),'-RÅDATA_KVARTAL-'!$A$5:$DS$385,23,FALSE),"")</f>
        <v/>
      </c>
      <c r="HG48" s="37"/>
      <c r="HH48" s="37" t="str">
        <f>IF(VLOOKUP(CONCATENATE($GL$6," ",HH$9),'-RÅDATA_KVARTAL-'!$A$5:$DS$385,23,FALSE)&lt;&gt;0,VLOOKUP(CONCATENATE($GL$6," ",HH$9),'-RÅDATA_KVARTAL-'!$A$5:$DS$385,23,FALSE),"")</f>
        <v/>
      </c>
      <c r="HI48" s="37"/>
      <c r="HJ48" s="37" t="str">
        <f>IF(VLOOKUP(CONCATENATE($GL$6," ",HJ$9),'-RÅDATA_KVARTAL-'!$A$5:$DS$385,23,FALSE)&lt;&gt;0,VLOOKUP(CONCATENATE($GL$6," ",HJ$9),'-RÅDATA_KVARTAL-'!$A$5:$DS$385,23,FALSE),"")</f>
        <v/>
      </c>
      <c r="HK48" s="93"/>
      <c r="HL48" s="96"/>
      <c r="HM48" s="116" t="s">
        <v>355</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59</v>
      </c>
      <c r="E51" s="37">
        <f>IF(VLOOKUP(CONCATENATE($E$6," ",E$9),'-RÅDATA_KVARTAL-'!$A$5:$DS$385,43,FALSE)&gt;0,VLOOKUP(CONCATENATE($E$6," ",E$9),'-RÅDATA_KVARTAL-'!$A$5:$DS$385,43,FALSE),"")</f>
        <v>3777</v>
      </c>
      <c r="F51" s="37"/>
      <c r="G51" s="37">
        <f>IF(VLOOKUP(CONCATENATE($E$6," ",G$9),'-RÅDATA_KVARTAL-'!$A$5:$DS$385,43,FALSE)&gt;0,VLOOKUP(CONCATENATE($E$6," ",G$9),'-RÅDATA_KVARTAL-'!$A$5:$DS$385,43,FALSE),"")</f>
        <v>3621</v>
      </c>
      <c r="H51" s="37"/>
      <c r="I51" s="37">
        <f>IF(VLOOKUP(CONCATENATE($E$6," ",I$9),'-RÅDATA_KVARTAL-'!$A$5:$DS$385,43,FALSE)&gt;0,VLOOKUP(CONCATENATE($E$6," ",I$9),'-RÅDATA_KVARTAL-'!$A$5:$DS$385,43,FALSE),"")</f>
        <v>3844</v>
      </c>
      <c r="J51" s="37"/>
      <c r="K51" s="37">
        <f>IF(VLOOKUP(CONCATENATE($E$6," ",K$9),'-RÅDATA_KVARTAL-'!$A$5:$DS$385,43,FALSE)&gt;0,VLOOKUP(CONCATENATE($E$6," ",K$9),'-RÅDATA_KVARTAL-'!$A$5:$DS$385,43,FALSE),"")</f>
        <v>3527</v>
      </c>
      <c r="L51" s="37"/>
      <c r="M51" s="37">
        <f>IF(VLOOKUP(CONCATENATE($E$6," ",M$9),'-RÅDATA_KVARTAL-'!$A$5:$DS$385,43,FALSE)&gt;0,VLOOKUP(CONCATENATE($E$6," ",M$9),'-RÅDATA_KVARTAL-'!$A$5:$DS$385,43,FALSE),"")</f>
        <v>3312</v>
      </c>
      <c r="N51" s="37"/>
      <c r="O51" s="37">
        <f>IF(VLOOKUP(CONCATENATE($E$6," ",O$9),'-RÅDATA_KVARTAL-'!$A$5:$DS$385,43,FALSE)&gt;0,VLOOKUP(CONCATENATE($E$6," ",O$9),'-RÅDATA_KVARTAL-'!$A$5:$DS$385,43,FALSE),"")</f>
        <v>3168</v>
      </c>
      <c r="P51" s="37"/>
      <c r="Q51" s="37">
        <f>IF(VLOOKUP(CONCATENATE($E$6," ",Q$9),'-RÅDATA_KVARTAL-'!$A$5:$DS$385,43,FALSE)&gt;0,VLOOKUP(CONCATENATE($E$6," ",Q$9),'-RÅDATA_KVARTAL-'!$A$5:$DS$385,43,FALSE),"")</f>
        <v>3229</v>
      </c>
      <c r="R51" s="37"/>
      <c r="S51" s="37">
        <f>IF(VLOOKUP(CONCATENATE($E$6," ",S$9),'-RÅDATA_KVARTAL-'!$A$5:$DS$385,43,FALSE)&gt;0,VLOOKUP(CONCATENATE($E$6," ",S$9),'-RÅDATA_KVARTAL-'!$A$5:$DS$385,43,FALSE),"")</f>
        <v>3229</v>
      </c>
      <c r="T51" s="37"/>
      <c r="U51" s="37">
        <f>IF(VLOOKUP(CONCATENATE($E$6," ",U$9),'-RÅDATA_KVARTAL-'!$A$5:$DS$385,43,FALSE)&gt;0,VLOOKUP(CONCATENATE($E$6," ",U$9),'-RÅDATA_KVARTAL-'!$A$5:$DS$385,43,FALSE),"")</f>
        <v>2971</v>
      </c>
      <c r="V51" s="37"/>
      <c r="W51" s="37">
        <f>IF(VLOOKUP(CONCATENATE($E$6," ",W$9),'-RÅDATA_KVARTAL-'!$A$5:$DS$385,43,FALSE)&gt;0,VLOOKUP(CONCATENATE($E$6," ",W$9),'-RÅDATA_KVARTAL-'!$A$5:$DS$385,43,FALSE),"")</f>
        <v>3107</v>
      </c>
      <c r="X51" s="37"/>
      <c r="Y51" s="37">
        <f>IF(VLOOKUP(CONCATENATE($E$6," ",Y$9),'-RÅDATA_KVARTAL-'!$A$5:$DS$385,43,FALSE)&gt;0,VLOOKUP(CONCATENATE($E$6," ",Y$9),'-RÅDATA_KVARTAL-'!$A$5:$DS$385,43,FALSE),"")</f>
        <v>3243</v>
      </c>
      <c r="Z51" s="37"/>
      <c r="AA51" s="37">
        <f>IF(VLOOKUP(CONCATENATE($E$6," ",AA$9),'-RÅDATA_KVARTAL-'!$A$5:$DS$385,43,FALSE)&gt;0,VLOOKUP(CONCATENATE($E$6," ",AA$9),'-RÅDATA_KVARTAL-'!$A$5:$DS$385,43,FALSE),"")</f>
        <v>3510</v>
      </c>
      <c r="AB51" s="37"/>
      <c r="AC51" s="37">
        <f>IF(VLOOKUP(CONCATENATE($E$6," ",AC$9),'-RÅDATA_KVARTAL-'!$A$5:$DS$385,43,FALSE)&gt;0,VLOOKUP(CONCATENATE($E$6," ",AC$9),'-RÅDATA_KVARTAL-'!$A$5:$DS$385,43,FALSE),"")</f>
        <v>40538</v>
      </c>
      <c r="AD51" s="147"/>
      <c r="AE51" s="146"/>
      <c r="AF51" s="37">
        <f>IF(VLOOKUP(CONCATENATE($AF$6," ",AF$9),'-RÅDATA_KVARTAL-'!$A$5:$DS$385,43,FALSE)&gt;0,VLOOKUP(CONCATENATE($AF$6," ",AF$9),'-RÅDATA_KVARTAL-'!$A$5:$DS$385,43,FALSE),"")</f>
        <v>3204</v>
      </c>
      <c r="AG51" s="37"/>
      <c r="AH51" s="37">
        <f>IF(VLOOKUP(CONCATENATE($AF$6," ",AH$9),'-RÅDATA_KVARTAL-'!$A$5:$DS$385,43,FALSE)&gt;0,VLOOKUP(CONCATENATE($AF$6," ",AH$9),'-RÅDATA_KVARTAL-'!$A$5:$DS$385,43,FALSE),"")</f>
        <v>3384</v>
      </c>
      <c r="AI51" s="37"/>
      <c r="AJ51" s="37">
        <f>IF(VLOOKUP(CONCATENATE($AF$6," ",AJ$9),'-RÅDATA_KVARTAL-'!$A$5:$DS$385,43,FALSE)&gt;0,VLOOKUP(CONCATENATE($AF$6," ",AJ$9),'-RÅDATA_KVARTAL-'!$A$5:$DS$385,43,FALSE),"")</f>
        <v>3750</v>
      </c>
      <c r="AK51" s="37"/>
      <c r="AL51" s="37">
        <f>IF(VLOOKUP(CONCATENATE($AF$6," ",AL$9),'-RÅDATA_KVARTAL-'!$A$5:$DS$385,43,FALSE)&gt;0,VLOOKUP(CONCATENATE($AF$6," ",AL$9),'-RÅDATA_KVARTAL-'!$A$5:$DS$385,43,FALSE),"")</f>
        <v>3324</v>
      </c>
      <c r="AM51" s="37"/>
      <c r="AN51" s="37">
        <f>IF(VLOOKUP(CONCATENATE($AF$6," ",AN$9),'-RÅDATA_KVARTAL-'!$A$5:$DS$385,43,FALSE)&gt;0,VLOOKUP(CONCATENATE($AF$6," ",AN$9),'-RÅDATA_KVARTAL-'!$A$5:$DS$385,43,FALSE),"")</f>
        <v>3102</v>
      </c>
      <c r="AO51" s="37"/>
      <c r="AP51" s="37">
        <f>IF(VLOOKUP(CONCATENATE($AF$6," ",AP$9),'-RÅDATA_KVARTAL-'!$A$5:$DS$385,43,FALSE)&gt;0,VLOOKUP(CONCATENATE($AF$6," ",AP$9),'-RÅDATA_KVARTAL-'!$A$5:$DS$385,43,FALSE),"")</f>
        <v>2487</v>
      </c>
      <c r="AQ51" s="37"/>
      <c r="AR51" s="37">
        <f>IF(VLOOKUP(CONCATENATE($AF$6," ",AR$9),'-RÅDATA_KVARTAL-'!$A$5:$DS$385,43,FALSE)&gt;0,VLOOKUP(CONCATENATE($AF$6," ",AR$9),'-RÅDATA_KVARTAL-'!$A$5:$DS$385,43,FALSE),"")</f>
        <v>2291</v>
      </c>
      <c r="AS51" s="37"/>
      <c r="AT51" s="37">
        <f>IF(VLOOKUP(CONCATENATE($AF$6," ",AT$9),'-RÅDATA_KVARTAL-'!$A$5:$DS$385,43,FALSE)&gt;0,VLOOKUP(CONCATENATE($AF$6," ",AT$9),'-RÅDATA_KVARTAL-'!$A$5:$DS$385,43,FALSE),"")</f>
        <v>2778</v>
      </c>
      <c r="AU51" s="37"/>
      <c r="AV51" s="37">
        <f>IF(VLOOKUP(CONCATENATE($AF$6," ",AV$9),'-RÅDATA_KVARTAL-'!$A$5:$DS$385,43,FALSE)&gt;0,VLOOKUP(CONCATENATE($AF$6," ",AV$9),'-RÅDATA_KVARTAL-'!$A$5:$DS$385,43,FALSE),"")</f>
        <v>3256</v>
      </c>
      <c r="AW51" s="37"/>
      <c r="AX51" s="37">
        <f>IF(VLOOKUP(CONCATENATE($AF$6," ",AX$9),'-RÅDATA_KVARTAL-'!$A$5:$DS$385,43,FALSE)&gt;0,VLOOKUP(CONCATENATE($AF$6," ",AX$9),'-RÅDATA_KVARTAL-'!$A$5:$DS$385,43,FALSE),"")</f>
        <v>3622</v>
      </c>
      <c r="AY51" s="37"/>
      <c r="AZ51" s="37">
        <f>IF(VLOOKUP(CONCATENATE($AF$6," ",AZ$9),'-RÅDATA_KVARTAL-'!$A$5:$DS$385,43,FALSE)&gt;0,VLOOKUP(CONCATENATE($AF$6," ",AZ$9),'-RÅDATA_KVARTAL-'!$A$5:$DS$385,43,FALSE),"")</f>
        <v>3422</v>
      </c>
      <c r="BA51" s="37"/>
      <c r="BB51" s="37">
        <f>IF(VLOOKUP(CONCATENATE($AF$6," ",BB$9),'-RÅDATA_KVARTAL-'!$A$5:$DS$385,43,FALSE)&gt;0,VLOOKUP(CONCATENATE($AF$6," ",BB$9),'-RÅDATA_KVARTAL-'!$A$5:$DS$385,43,FALSE),"")</f>
        <v>3470</v>
      </c>
      <c r="BC51" s="37"/>
      <c r="BD51" s="37">
        <f>IF(VLOOKUP(CONCATENATE($AF$6," ",BD$9),'-RÅDATA_KVARTAL-'!$A$5:$DS$385,43,FALSE)&gt;0,VLOOKUP(CONCATENATE($AF$6," ",BD$9),'-RÅDATA_KVARTAL-'!$A$5:$DS$385,43,FALSE),"")</f>
        <v>38090</v>
      </c>
      <c r="BE51" s="147"/>
      <c r="BF51" s="146"/>
      <c r="BG51" s="37">
        <f>IF(VLOOKUP(CONCATENATE($BG$6," ",BG$9),'-RÅDATA_KVARTAL-'!$A$5:$DS$385,43,FALSE)&gt;0,VLOOKUP(CONCATENATE($BG$6," ",BG$9),'-RÅDATA_KVARTAL-'!$A$5:$DS$385,43,FALSE),"")</f>
        <v>3370</v>
      </c>
      <c r="BH51" s="37"/>
      <c r="BI51" s="37">
        <f>IF(VLOOKUP(CONCATENATE($BG$6," ",BI$9),'-RÅDATA_KVARTAL-'!$A$5:$DS$385,43,FALSE)&gt;0,VLOOKUP(CONCATENATE($BG$6," ",BI$9),'-RÅDATA_KVARTAL-'!$A$5:$DS$385,43,FALSE),"")</f>
        <v>3308</v>
      </c>
      <c r="BJ51" s="37"/>
      <c r="BK51" s="37">
        <f>IF(VLOOKUP(CONCATENATE($BG$6," ",BK$9),'-RÅDATA_KVARTAL-'!$A$5:$DS$385,43,FALSE)&gt;0,VLOOKUP(CONCATENATE($BG$6," ",BK$9),'-RÅDATA_KVARTAL-'!$A$5:$DS$385,43,FALSE),"")</f>
        <v>4004</v>
      </c>
      <c r="BL51" s="37"/>
      <c r="BM51" s="37">
        <f>IF(VLOOKUP(CONCATENATE($BG$6," ",BM$9),'-RÅDATA_KVARTAL-'!$A$5:$DS$385,43,FALSE)&gt;0,VLOOKUP(CONCATENATE($BG$6," ",BM$9),'-RÅDATA_KVARTAL-'!$A$5:$DS$385,43,FALSE),"")</f>
        <v>3421</v>
      </c>
      <c r="BN51" s="37"/>
      <c r="BO51" s="37">
        <f>IF(VLOOKUP(CONCATENATE($BG$6," ",BO$9),'-RÅDATA_KVARTAL-'!$A$5:$DS$385,43,FALSE)&gt;0,VLOOKUP(CONCATENATE($BG$6," ",BO$9),'-RÅDATA_KVARTAL-'!$A$5:$DS$385,43,FALSE),"")</f>
        <v>3375</v>
      </c>
      <c r="BP51" s="37"/>
      <c r="BQ51" s="37">
        <f>IF(VLOOKUP(CONCATENATE($BG$6," ",BQ$9),'-RÅDATA_KVARTAL-'!$A$5:$DS$385,43,FALSE)&gt;0,VLOOKUP(CONCATENATE($BG$6," ",BQ$9),'-RÅDATA_KVARTAL-'!$A$5:$DS$385,43,FALSE),"")</f>
        <v>3418</v>
      </c>
      <c r="BR51" s="37"/>
      <c r="BS51" s="37">
        <f>IF(VLOOKUP(CONCATENATE($BG$6," ",BS$9),'-RÅDATA_KVARTAL-'!$A$5:$DS$385,43,FALSE)&gt;0,VLOOKUP(CONCATENATE($BG$6," ",BS$9),'-RÅDATA_KVARTAL-'!$A$5:$DS$385,43,FALSE),"")</f>
        <v>2856</v>
      </c>
      <c r="BT51" s="37"/>
      <c r="BU51" s="37">
        <f>IF(VLOOKUP(CONCATENATE($BG$6," ",BU$9),'-RÅDATA_KVARTAL-'!$A$5:$DS$385,43,FALSE)&gt;0,VLOOKUP(CONCATENATE($BG$6," ",BU$9),'-RÅDATA_KVARTAL-'!$A$5:$DS$385,43,FALSE),"")</f>
        <v>3114</v>
      </c>
      <c r="BV51" s="37"/>
      <c r="BW51" s="37">
        <f>IF(VLOOKUP(CONCATENATE($BG$6," ",BW$9),'-RÅDATA_KVARTAL-'!$A$5:$DS$385,43,FALSE)&gt;0,VLOOKUP(CONCATENATE($BG$6," ",BW$9),'-RÅDATA_KVARTAL-'!$A$5:$DS$385,43,FALSE),"")</f>
        <v>3058</v>
      </c>
      <c r="BX51" s="37"/>
      <c r="BY51" s="37">
        <f>IF(VLOOKUP(CONCATENATE($BG$6," ",BY$9),'-RÅDATA_KVARTAL-'!$A$5:$DS$385,43,FALSE)&gt;0,VLOOKUP(CONCATENATE($BG$6," ",BY$9),'-RÅDATA_KVARTAL-'!$A$5:$DS$385,43,FALSE),"")</f>
        <v>3310</v>
      </c>
      <c r="BZ51" s="37"/>
      <c r="CA51" s="37">
        <f>IF(VLOOKUP(CONCATENATE($BG$6," ",CA$9),'-RÅDATA_KVARTAL-'!$A$5:$DS$385,43,FALSE)&gt;0,VLOOKUP(CONCATENATE($BG$6," ",CA$9),'-RÅDATA_KVARTAL-'!$A$5:$DS$385,43,FALSE),"")</f>
        <v>3257</v>
      </c>
      <c r="CB51" s="37"/>
      <c r="CC51" s="37">
        <f>IF(VLOOKUP(CONCATENATE($BG$6," ",CC$9),'-RÅDATA_KVARTAL-'!$A$5:$DS$385,43,FALSE)&gt;0,VLOOKUP(CONCATENATE($BG$6," ",CC$9),'-RÅDATA_KVARTAL-'!$A$5:$DS$385,43,FALSE),"")</f>
        <v>3512</v>
      </c>
      <c r="CD51" s="37"/>
      <c r="CE51" s="37">
        <f>IF(VLOOKUP(CONCATENATE($BG$6," ",CE$9),'-RÅDATA_KVARTAL-'!$A$5:$DS$385,43,FALSE)&gt;0,VLOOKUP(CONCATENATE($BG$6," ",CE$9),'-RÅDATA_KVARTAL-'!$A$5:$DS$385,43,FALSE),"")</f>
        <v>40003</v>
      </c>
      <c r="CF51" s="147"/>
      <c r="CG51" s="146"/>
      <c r="CH51" s="37">
        <f>IF(VLOOKUP(CONCATENATE($CH$6," ",CH$9),'-RÅDATA_KVARTAL-'!$A$5:$DS$385,43,FALSE)&gt;0,VLOOKUP(CONCATENATE($CH$6," ",CH$9),'-RÅDATA_KVARTAL-'!$A$5:$DS$385,43,FALSE),"")</f>
        <v>2979</v>
      </c>
      <c r="CI51" s="37"/>
      <c r="CJ51" s="37">
        <f>IF(VLOOKUP(CONCATENATE($CH$6," ",CJ$9),'-RÅDATA_KVARTAL-'!$A$5:$DS$385,43,FALSE)&gt;0,VLOOKUP(CONCATENATE($CH$6," ",CJ$9),'-RÅDATA_KVARTAL-'!$A$5:$DS$385,43,FALSE),"")</f>
        <v>3424</v>
      </c>
      <c r="CK51" s="37"/>
      <c r="CL51" s="37">
        <f>IF(VLOOKUP(CONCATENATE($CH$6," ",CL$9),'-RÅDATA_KVARTAL-'!$A$5:$DS$385,43,FALSE)&gt;0,VLOOKUP(CONCATENATE($CH$6," ",CL$9),'-RÅDATA_KVARTAL-'!$A$5:$DS$385,43,FALSE),"")</f>
        <v>3559</v>
      </c>
      <c r="CM51" s="37"/>
      <c r="CN51" s="37">
        <f>IF(VLOOKUP(CONCATENATE($CH$6," ",CN$9),'-RÅDATA_KVARTAL-'!$A$5:$DS$385,43,FALSE)&gt;0,VLOOKUP(CONCATENATE($CH$6," ",CN$9),'-RÅDATA_KVARTAL-'!$A$5:$DS$385,43,FALSE),"")</f>
        <v>3702</v>
      </c>
      <c r="CO51" s="37"/>
      <c r="CP51" s="37">
        <f>IF(VLOOKUP(CONCATENATE($CH$6," ",CP$9),'-RÅDATA_KVARTAL-'!$A$5:$DS$385,43,FALSE)&gt;0,VLOOKUP(CONCATENATE($CH$6," ",CP$9),'-RÅDATA_KVARTAL-'!$A$5:$DS$385,43,FALSE),"")</f>
        <v>3461</v>
      </c>
      <c r="CQ51" s="37"/>
      <c r="CR51" s="37">
        <f>IF(VLOOKUP(CONCATENATE($CH$6," ",CR$9),'-RÅDATA_KVARTAL-'!$A$5:$DS$385,43,FALSE)&gt;0,VLOOKUP(CONCATENATE($CH$6," ",CR$9),'-RÅDATA_KVARTAL-'!$A$5:$DS$385,43,FALSE),"")</f>
        <v>3250</v>
      </c>
      <c r="CS51" s="37"/>
      <c r="CT51" s="37">
        <f>IF(VLOOKUP(CONCATENATE($CH$6," ",CT$9),'-RÅDATA_KVARTAL-'!$A$5:$DS$385,43,FALSE)&gt;0,VLOOKUP(CONCATENATE($CH$6," ",CT$9),'-RÅDATA_KVARTAL-'!$A$5:$DS$385,43,FALSE),"")</f>
        <v>3102</v>
      </c>
      <c r="CU51" s="37"/>
      <c r="CV51" s="37">
        <f>IF(VLOOKUP(CONCATENATE($CH$6," ",CV$9),'-RÅDATA_KVARTAL-'!$A$5:$DS$385,43,FALSE)&gt;0,VLOOKUP(CONCATENATE($CH$6," ",CV$9),'-RÅDATA_KVARTAL-'!$A$5:$DS$385,43,FALSE),"")</f>
        <v>3798</v>
      </c>
      <c r="CW51" s="37"/>
      <c r="CX51" s="37">
        <f>IF(VLOOKUP(CONCATENATE($CH$6," ",CX$9),'-RÅDATA_KVARTAL-'!$A$5:$DS$385,43,FALSE)&gt;0,VLOOKUP(CONCATENATE($CH$6," ",CX$9),'-RÅDATA_KVARTAL-'!$A$5:$DS$385,43,FALSE),"")</f>
        <v>3495</v>
      </c>
      <c r="CY51" s="37"/>
      <c r="CZ51" s="37">
        <f>IF(VLOOKUP(CONCATENATE($CH$6," ",CZ$9),'-RÅDATA_KVARTAL-'!$A$5:$DS$385,43,FALSE)&gt;0,VLOOKUP(CONCATENATE($CH$6," ",CZ$9),'-RÅDATA_KVARTAL-'!$A$5:$DS$385,43,FALSE),"")</f>
        <v>3201</v>
      </c>
      <c r="DA51" s="37"/>
      <c r="DB51" s="37">
        <f>IF(VLOOKUP(CONCATENATE($CH$6," ",DB$9),'-RÅDATA_KVARTAL-'!$A$5:$DS$385,43,FALSE)&gt;0,VLOOKUP(CONCATENATE($CH$6," ",DB$9),'-RÅDATA_KVARTAL-'!$A$5:$DS$385,43,FALSE),"")</f>
        <v>2741</v>
      </c>
      <c r="DC51" s="37"/>
      <c r="DD51" s="37">
        <f>IF(VLOOKUP(CONCATENATE($CH$6," ",DD$9),'-RÅDATA_KVARTAL-'!$A$5:$DS$385,43,FALSE)&gt;0,VLOOKUP(CONCATENATE($CH$6," ",DD$9),'-RÅDATA_KVARTAL-'!$A$5:$DS$385,43,FALSE),"")</f>
        <v>3691</v>
      </c>
      <c r="DE51" s="37"/>
      <c r="DF51" s="37">
        <f>IF(VLOOKUP(CONCATENATE($CH$6," ",DF$9),'-RÅDATA_KVARTAL-'!$A$5:$DS$385,43,FALSE)&gt;0,VLOOKUP(CONCATENATE($CH$6," ",DF$9),'-RÅDATA_KVARTAL-'!$A$5:$DS$385,43,FALSE),"")</f>
        <v>40403</v>
      </c>
      <c r="DG51" s="147"/>
      <c r="DH51" s="146"/>
      <c r="DI51" s="37">
        <f>IF(VLOOKUP(CONCATENATE($DI$6," ",DI$9),'-RÅDATA_KVARTAL-'!$A$5:$DS$385,43,FALSE)&gt;0,VLOOKUP(CONCATENATE($DI$6," ",DI$9),'-RÅDATA_KVARTAL-'!$A$5:$DS$385,43,FALSE),"")</f>
        <v>3878</v>
      </c>
      <c r="DJ51" s="37"/>
      <c r="DK51" s="37">
        <f>IF(VLOOKUP(CONCATENATE($DI$6," ",DK$9),'-RÅDATA_KVARTAL-'!$A$5:$DS$385,43,FALSE)&gt;0,VLOOKUP(CONCATENATE($DI$6," ",DK$9),'-RÅDATA_KVARTAL-'!$A$5:$DS$385,43,FALSE),"")</f>
        <v>3654</v>
      </c>
      <c r="DL51" s="37"/>
      <c r="DM51" s="37">
        <f>IF(VLOOKUP(CONCATENATE($DI$6," ",DM$9),'-RÅDATA_KVARTAL-'!$A$5:$DS$385,43,FALSE)&gt;0,VLOOKUP(CONCATENATE($DI$6," ",DM$9),'-RÅDATA_KVARTAL-'!$A$5:$DS$385,43,FALSE),"")</f>
        <v>3581</v>
      </c>
      <c r="DN51" s="37"/>
      <c r="DO51" s="37">
        <f>IF(VLOOKUP(CONCATENATE($DI$6," ",DO$9),'-RÅDATA_KVARTAL-'!$A$5:$DS$385,43,FALSE)&gt;0,VLOOKUP(CONCATENATE($DI$6," ",DO$9),'-RÅDATA_KVARTAL-'!$A$5:$DS$385,43,FALSE),"")</f>
        <v>2846</v>
      </c>
      <c r="DP51" s="37"/>
      <c r="DQ51" s="37">
        <f>IF(VLOOKUP(CONCATENATE($DI$6," ",DQ$9),'-RÅDATA_KVARTAL-'!$A$5:$DS$385,43,FALSE)&gt;0,VLOOKUP(CONCATENATE($DI$6," ",DQ$9),'-RÅDATA_KVARTAL-'!$A$5:$DS$385,43,FALSE),"")</f>
        <v>2798</v>
      </c>
      <c r="DR51" s="37"/>
      <c r="DS51" s="37">
        <f>IF(VLOOKUP(CONCATENATE($DI$6," ",DS$9),'-RÅDATA_KVARTAL-'!$A$5:$DS$385,43,FALSE)&gt;0,VLOOKUP(CONCATENATE($DI$6," ",DS$9),'-RÅDATA_KVARTAL-'!$A$5:$DS$385,43,FALSE),"")</f>
        <v>2761</v>
      </c>
      <c r="DT51" s="37"/>
      <c r="DU51" s="37" t="str">
        <f>IF(VLOOKUP(CONCATENATE($DI$6," ",DU$9),'-RÅDATA_KVARTAL-'!$A$5:$DS$385,43,FALSE)&gt;0,VLOOKUP(CONCATENATE($DI$6," ",DU$9),'-RÅDATA_KVARTAL-'!$A$5:$DS$385,43,FALSE),"")</f>
        <v/>
      </c>
      <c r="DV51" s="37"/>
      <c r="DW51" s="37" t="str">
        <f>IF(VLOOKUP(CONCATENATE($DI$6," ",DW$9),'-RÅDATA_KVARTAL-'!$A$5:$DS$385,43,FALSE)&gt;0,VLOOKUP(CONCATENATE($DI$6," ",DW$9),'-RÅDATA_KVARTAL-'!$A$5:$DS$385,43,FALSE),"")</f>
        <v/>
      </c>
      <c r="DX51" s="37"/>
      <c r="DY51" s="37" t="str">
        <f>IF(VLOOKUP(CONCATENATE($DI$6," ",DY$9),'-RÅDATA_KVARTAL-'!$A$5:$DS$385,43,FALSE)&gt;0,VLOOKUP(CONCATENATE($DI$6," ",DY$9),'-RÅDATA_KVARTAL-'!$A$5:$DS$385,43,FALSE),"")</f>
        <v/>
      </c>
      <c r="DZ51" s="37"/>
      <c r="EA51" s="37" t="str">
        <f>IF(VLOOKUP(CONCATENATE($DI$6," ",EA$9),'-RÅDATA_KVARTAL-'!$A$5:$DS$385,43,FALSE)&gt;0,VLOOKUP(CONCATENATE($DI$6," ",EA$9),'-RÅDATA_KVARTAL-'!$A$5:$DS$385,43,FALSE),"")</f>
        <v/>
      </c>
      <c r="EB51" s="37"/>
      <c r="EC51" s="37" t="str">
        <f>IF(VLOOKUP(CONCATENATE($DI$6," ",EC$9),'-RÅDATA_KVARTAL-'!$A$5:$DS$385,43,FALSE)&gt;0,VLOOKUP(CONCATENATE($DI$6," ",EC$9),'-RÅDATA_KVARTAL-'!$A$5:$DS$385,43,FALSE),"")</f>
        <v/>
      </c>
      <c r="ED51" s="37"/>
      <c r="EE51" s="37" t="str">
        <f>IF(VLOOKUP(CONCATENATE($DI$6," ",EE$9),'-RÅDATA_KVARTAL-'!$A$5:$DS$385,43,FALSE)&gt;0,VLOOKUP(CONCATENATE($DI$6," ",EE$9),'-RÅDATA_KVARTAL-'!$A$5:$DS$385,43,FALSE),"")</f>
        <v/>
      </c>
      <c r="EF51" s="37"/>
      <c r="EG51" s="37">
        <f>IF(VLOOKUP(CONCATENATE($DI$6," ",EG$9),'-RÅDATA_KVARTAL-'!$A$5:$DS$385,43,FALSE)&gt;0,VLOOKUP(CONCATENATE($DI$6," ",EG$9),'-RÅDATA_KVARTAL-'!$A$5:$DS$385,43,FALSE),"")</f>
        <v>19518</v>
      </c>
      <c r="EH51" s="147"/>
      <c r="EI51" s="146"/>
      <c r="EJ51" s="37" t="str">
        <f>IF(VLOOKUP(CONCATENATE($EJ$6," ",EJ$9),'-RÅDATA_KVARTAL-'!$A$5:$DS$385,43,FALSE)&gt;0,VLOOKUP(CONCATENATE($EJ$6," ",EJ$9),'-RÅDATA_KVARTAL-'!$A$5:$DS$385,43,FALSE),"")</f>
        <v/>
      </c>
      <c r="EK51" s="37"/>
      <c r="EL51" s="37" t="str">
        <f>IF(VLOOKUP(CONCATENATE($EJ$6," ",EL$9),'-RÅDATA_KVARTAL-'!$A$5:$DS$385,43,FALSE)&gt;0,VLOOKUP(CONCATENATE($EJ$6," ",EL$9),'-RÅDATA_KVARTAL-'!$A$5:$DS$385,43,FALSE),"")</f>
        <v/>
      </c>
      <c r="EM51" s="37"/>
      <c r="EN51" s="37" t="str">
        <f>IF(VLOOKUP(CONCATENATE($EJ$6," ",EN$9),'-RÅDATA_KVARTAL-'!$A$5:$DS$385,43,FALSE)&gt;0,VLOOKUP(CONCATENATE($EJ$6," ",EN$9),'-RÅDATA_KVARTAL-'!$A$5:$DS$385,43,FALSE),"")</f>
        <v/>
      </c>
      <c r="EO51" s="37"/>
      <c r="EP51" s="37" t="str">
        <f>IF(VLOOKUP(CONCATENATE($EJ$6," ",EP$9),'-RÅDATA_KVARTAL-'!$A$5:$DS$385,43,FALSE)&gt;0,VLOOKUP(CONCATENATE($EJ$6," ",EP$9),'-RÅDATA_KVARTAL-'!$A$5:$DS$385,43,FALSE),"")</f>
        <v/>
      </c>
      <c r="EQ51" s="37"/>
      <c r="ER51" s="37" t="str">
        <f>IF(VLOOKUP(CONCATENATE($EJ$6," ",ER$9),'-RÅDATA_KVARTAL-'!$A$5:$DS$385,43,FALSE)&gt;0,VLOOKUP(CONCATENATE($EJ$6," ",ER$9),'-RÅDATA_KVARTAL-'!$A$5:$DS$385,43,FALSE),"")</f>
        <v/>
      </c>
      <c r="ES51" s="37"/>
      <c r="ET51" s="37" t="str">
        <f>IF(VLOOKUP(CONCATENATE($EJ$6," ",ET$9),'-RÅDATA_KVARTAL-'!$A$5:$DS$385,43,FALSE)&gt;0,VLOOKUP(CONCATENATE($EJ$6," ",ET$9),'-RÅDATA_KVARTAL-'!$A$5:$DS$385,43,FALSE),"")</f>
        <v/>
      </c>
      <c r="EU51" s="37"/>
      <c r="EV51" s="37" t="str">
        <f>IF(VLOOKUP(CONCATENATE($EJ$6," ",EV$9),'-RÅDATA_KVARTAL-'!$A$5:$DS$385,43,FALSE)&gt;0,VLOOKUP(CONCATENATE($EJ$6," ",EV$9),'-RÅDATA_KVARTAL-'!$A$5:$DS$385,43,FALSE),"")</f>
        <v/>
      </c>
      <c r="EW51" s="37"/>
      <c r="EX51" s="37" t="str">
        <f>IF(VLOOKUP(CONCATENATE($EJ$6," ",EX$9),'-RÅDATA_KVARTAL-'!$A$5:$DS$385,43,FALSE)&gt;0,VLOOKUP(CONCATENATE($EJ$6," ",EX$9),'-RÅDATA_KVARTAL-'!$A$5:$DS$385,43,FALSE),"")</f>
        <v/>
      </c>
      <c r="EY51" s="37"/>
      <c r="EZ51" s="37" t="str">
        <f>IF(VLOOKUP(CONCATENATE($EJ$6," ",EZ$9),'-RÅDATA_KVARTAL-'!$A$5:$DS$385,43,FALSE)&gt;0,VLOOKUP(CONCATENATE($EJ$6," ",EZ$9),'-RÅDATA_KVARTAL-'!$A$5:$DS$385,43,FALSE),"")</f>
        <v/>
      </c>
      <c r="FA51" s="37"/>
      <c r="FB51" s="37" t="str">
        <f>IF(VLOOKUP(CONCATENATE($EJ$6," ",FB$9),'-RÅDATA_KVARTAL-'!$A$5:$DS$385,43,FALSE)&gt;0,VLOOKUP(CONCATENATE($EJ$6," ",FB$9),'-RÅDATA_KVARTAL-'!$A$5:$DS$385,43,FALSE),"")</f>
        <v/>
      </c>
      <c r="FC51" s="37"/>
      <c r="FD51" s="37" t="str">
        <f>IF(VLOOKUP(CONCATENATE($EJ$6," ",FD$9),'-RÅDATA_KVARTAL-'!$A$5:$DS$385,43,FALSE)&gt;0,VLOOKUP(CONCATENATE($EJ$6," ",FD$9),'-RÅDATA_KVARTAL-'!$A$5:$DS$385,43,FALSE),"")</f>
        <v/>
      </c>
      <c r="FE51" s="37"/>
      <c r="FF51" s="37" t="str">
        <f>IF(VLOOKUP(CONCATENATE($EJ$6," ",FF$9),'-RÅDATA_KVARTAL-'!$A$5:$DS$385,43,FALSE)&gt;0,VLOOKUP(CONCATENATE($EJ$6," ",FF$9),'-RÅDATA_KVARTAL-'!$A$5:$DS$385,43,FALSE),"")</f>
        <v/>
      </c>
      <c r="FG51" s="37"/>
      <c r="FH51" s="37" t="str">
        <f>IF(VLOOKUP(CONCATENATE($EJ$6," ",FH$9),'-RÅDATA_KVARTAL-'!$A$5:$DS$385,43,FALSE)&gt;0,VLOOKUP(CONCATENATE($EJ$6," ",FH$9),'-RÅDATA_KVARTAL-'!$A$5:$DS$385,43,FALSE),"")</f>
        <v/>
      </c>
      <c r="FI51" s="147"/>
      <c r="FJ51" s="146"/>
      <c r="FK51" s="37" t="str">
        <f>IF(VLOOKUP(CONCATENATE($FK$6," ",FK$9),'-RÅDATA_KVARTAL-'!$A$5:$DS$385,43,FALSE)&gt;0,VLOOKUP(CONCATENATE($FK$6," ",FK$9),'-RÅDATA_KVARTAL-'!$A$5:$DS$385,43,FALSE),"")</f>
        <v/>
      </c>
      <c r="FL51" s="37"/>
      <c r="FM51" s="37" t="str">
        <f>IF(VLOOKUP(CONCATENATE($FK$6," ",FM$9),'-RÅDATA_KVARTAL-'!$A$5:$DS$385,43,FALSE)&gt;0,VLOOKUP(CONCATENATE($FK$6," ",FM$9),'-RÅDATA_KVARTAL-'!$A$5:$DS$385,43,FALSE),"")</f>
        <v/>
      </c>
      <c r="FN51" s="37"/>
      <c r="FO51" s="37" t="str">
        <f>IF(VLOOKUP(CONCATENATE($FK$6," ",FO$9),'-RÅDATA_KVARTAL-'!$A$5:$DS$385,43,FALSE)&gt;0,VLOOKUP(CONCATENATE($FK$6," ",FO$9),'-RÅDATA_KVARTAL-'!$A$5:$DS$385,43,FALSE),"")</f>
        <v/>
      </c>
      <c r="FP51" s="37"/>
      <c r="FQ51" s="37" t="str">
        <f>IF(VLOOKUP(CONCATENATE($FK$6," ",FQ$9),'-RÅDATA_KVARTAL-'!$A$5:$DS$385,43,FALSE)&gt;0,VLOOKUP(CONCATENATE($FK$6," ",FQ$9),'-RÅDATA_KVARTAL-'!$A$5:$DS$385,43,FALSE),"")</f>
        <v/>
      </c>
      <c r="FR51" s="37"/>
      <c r="FS51" s="37" t="str">
        <f>IF(VLOOKUP(CONCATENATE($FK$6," ",FS$9),'-RÅDATA_KVARTAL-'!$A$5:$DS$385,43,FALSE)&gt;0,VLOOKUP(CONCATENATE($FK$6," ",FS$9),'-RÅDATA_KVARTAL-'!$A$5:$DS$385,43,FALSE),"")</f>
        <v/>
      </c>
      <c r="FT51" s="37"/>
      <c r="FU51" s="37" t="str">
        <f>IF(VLOOKUP(CONCATENATE($FK$6," ",FU$9),'-RÅDATA_KVARTAL-'!$A$5:$DS$385,43,FALSE)&gt;0,VLOOKUP(CONCATENATE($FK$6," ",FU$9),'-RÅDATA_KVARTAL-'!$A$5:$DS$385,43,FALSE),"")</f>
        <v/>
      </c>
      <c r="FV51" s="37"/>
      <c r="FW51" s="37" t="str">
        <f>IF(VLOOKUP(CONCATENATE($FK$6," ",FW$9),'-RÅDATA_KVARTAL-'!$A$5:$DS$385,43,FALSE)&gt;0,VLOOKUP(CONCATENATE($FK$6," ",FW$9),'-RÅDATA_KVARTAL-'!$A$5:$DS$385,43,FALSE),"")</f>
        <v/>
      </c>
      <c r="FX51" s="37"/>
      <c r="FY51" s="37" t="str">
        <f>IF(VLOOKUP(CONCATENATE($FK$6," ",FY$9),'-RÅDATA_KVARTAL-'!$A$5:$DS$385,43,FALSE)&gt;0,VLOOKUP(CONCATENATE($FK$6," ",FY$9),'-RÅDATA_KVARTAL-'!$A$5:$DS$385,43,FALSE),"")</f>
        <v/>
      </c>
      <c r="FZ51" s="37"/>
      <c r="GA51" s="37" t="str">
        <f>IF(VLOOKUP(CONCATENATE($FK$6," ",GA$9),'-RÅDATA_KVARTAL-'!$A$5:$DS$385,43,FALSE)&gt;0,VLOOKUP(CONCATENATE($FK$6," ",GA$9),'-RÅDATA_KVARTAL-'!$A$5:$DS$385,43,FALSE),"")</f>
        <v/>
      </c>
      <c r="GB51" s="37"/>
      <c r="GC51" s="37" t="str">
        <f>IF(VLOOKUP(CONCATENATE($FK$6," ",GC$9),'-RÅDATA_KVARTAL-'!$A$5:$DS$385,43,FALSE)&gt;0,VLOOKUP(CONCATENATE($FK$6," ",GC$9),'-RÅDATA_KVARTAL-'!$A$5:$DS$385,43,FALSE),"")</f>
        <v/>
      </c>
      <c r="GD51" s="37"/>
      <c r="GE51" s="37" t="str">
        <f>IF(VLOOKUP(CONCATENATE($FK$6," ",GE$9),'-RÅDATA_KVARTAL-'!$A$5:$DS$385,43,FALSE)&gt;0,VLOOKUP(CONCATENATE($FK$6," ",GE$9),'-RÅDATA_KVARTAL-'!$A$5:$DS$385,43,FALSE),"")</f>
        <v/>
      </c>
      <c r="GF51" s="37"/>
      <c r="GG51" s="37" t="str">
        <f>IF(VLOOKUP(CONCATENATE($FK$6," ",GG$9),'-RÅDATA_KVARTAL-'!$A$5:$DS$385,43,FALSE)&gt;0,VLOOKUP(CONCATENATE($FK$6," ",GG$9),'-RÅDATA_KVARTAL-'!$A$5:$DS$385,43,FALSE),"")</f>
        <v/>
      </c>
      <c r="GH51" s="37"/>
      <c r="GI51" s="37" t="str">
        <f>IF(VLOOKUP(CONCATENATE($FK$6," ",GI$9),'-RÅDATA_KVARTAL-'!$A$5:$DS$385,43,FALSE)&gt;0,VLOOKUP(CONCATENATE($FK$6," ",GI$9),'-RÅDATA_KVARTAL-'!$A$5:$DS$385,43,FALSE),"")</f>
        <v/>
      </c>
      <c r="GJ51" s="147"/>
      <c r="GK51" s="146"/>
      <c r="GL51" s="37" t="str">
        <f>IF(VLOOKUP(CONCATENATE($GL$6," ",GL$9),'-RÅDATA_KVARTAL-'!$A$5:$DS$385,43,FALSE)&gt;0,VLOOKUP(CONCATENATE($GL$6," ",GL$9),'-RÅDATA_KVARTAL-'!$A$5:$DS$385,43,FALSE),"")</f>
        <v/>
      </c>
      <c r="GM51" s="37"/>
      <c r="GN51" s="37" t="str">
        <f>IF(VLOOKUP(CONCATENATE($GL$6," ",GN$9),'-RÅDATA_KVARTAL-'!$A$5:$DS$385,43,FALSE)&gt;0,VLOOKUP(CONCATENATE($GL$6," ",GN$9),'-RÅDATA_KVARTAL-'!$A$5:$DS$385,43,FALSE),"")</f>
        <v/>
      </c>
      <c r="GO51" s="37"/>
      <c r="GP51" s="37" t="str">
        <f>IF(VLOOKUP(CONCATENATE($GL$6," ",GP$9),'-RÅDATA_KVARTAL-'!$A$5:$DS$385,43,FALSE)&gt;0,VLOOKUP(CONCATENATE($GL$6," ",GP$9),'-RÅDATA_KVARTAL-'!$A$5:$DS$385,43,FALSE),"")</f>
        <v/>
      </c>
      <c r="GQ51" s="37"/>
      <c r="GR51" s="37" t="str">
        <f>IF(VLOOKUP(CONCATENATE($GL$6," ",GR$9),'-RÅDATA_KVARTAL-'!$A$5:$DS$385,43,FALSE)&gt;0,VLOOKUP(CONCATENATE($GL$6," ",GR$9),'-RÅDATA_KVARTAL-'!$A$5:$DS$385,43,FALSE),"")</f>
        <v/>
      </c>
      <c r="GS51" s="37"/>
      <c r="GT51" s="37" t="str">
        <f>IF(VLOOKUP(CONCATENATE($GL$6," ",GT$9),'-RÅDATA_KVARTAL-'!$A$5:$DS$385,43,FALSE)&gt;0,VLOOKUP(CONCATENATE($GL$6," ",GT$9),'-RÅDATA_KVARTAL-'!$A$5:$DS$385,43,FALSE),"")</f>
        <v/>
      </c>
      <c r="GU51" s="37"/>
      <c r="GV51" s="37" t="str">
        <f>IF(VLOOKUP(CONCATENATE($GL$6," ",GV$9),'-RÅDATA_KVARTAL-'!$A$5:$DS$385,43,FALSE)&gt;0,VLOOKUP(CONCATENATE($GL$6," ",GV$9),'-RÅDATA_KVARTAL-'!$A$5:$DS$385,43,FALSE),"")</f>
        <v/>
      </c>
      <c r="GW51" s="37"/>
      <c r="GX51" s="37" t="str">
        <f>IF(VLOOKUP(CONCATENATE($GL$6," ",GX$9),'-RÅDATA_KVARTAL-'!$A$5:$DS$385,43,FALSE)&gt;0,VLOOKUP(CONCATENATE($GL$6," ",GX$9),'-RÅDATA_KVARTAL-'!$A$5:$DS$385,43,FALSE),"")</f>
        <v/>
      </c>
      <c r="GY51" s="37"/>
      <c r="GZ51" s="37" t="str">
        <f>IF(VLOOKUP(CONCATENATE($GL$6," ",GZ$9),'-RÅDATA_KVARTAL-'!$A$5:$DS$385,43,FALSE)&gt;0,VLOOKUP(CONCATENATE($GL$6," ",GZ$9),'-RÅDATA_KVARTAL-'!$A$5:$DS$385,43,FALSE),"")</f>
        <v/>
      </c>
      <c r="HA51" s="37"/>
      <c r="HB51" s="37" t="str">
        <f>IF(VLOOKUP(CONCATENATE($GL$6," ",HB$9),'-RÅDATA_KVARTAL-'!$A$5:$DS$385,43,FALSE)&gt;0,VLOOKUP(CONCATENATE($GL$6," ",HB$9),'-RÅDATA_KVARTAL-'!$A$5:$DS$385,43,FALSE),"")</f>
        <v/>
      </c>
      <c r="HC51" s="37"/>
      <c r="HD51" s="37" t="str">
        <f>IF(VLOOKUP(CONCATENATE($GL$6," ",HD$9),'-RÅDATA_KVARTAL-'!$A$5:$DS$385,43,FALSE)&gt;0,VLOOKUP(CONCATENATE($GL$6," ",HD$9),'-RÅDATA_KVARTAL-'!$A$5:$DS$385,43,FALSE),"")</f>
        <v/>
      </c>
      <c r="HE51" s="37"/>
      <c r="HF51" s="37" t="str">
        <f>IF(VLOOKUP(CONCATENATE($GL$6," ",HF$9),'-RÅDATA_KVARTAL-'!$A$5:$DS$385,43,FALSE)&gt;0,VLOOKUP(CONCATENATE($GL$6," ",HF$9),'-RÅDATA_KVARTAL-'!$A$5:$DS$385,43,FALSE),"")</f>
        <v/>
      </c>
      <c r="HG51" s="37"/>
      <c r="HH51" s="37" t="str">
        <f>IF(VLOOKUP(CONCATENATE($GL$6," ",HH$9),'-RÅDATA_KVARTAL-'!$A$5:$DS$385,43,FALSE)&gt;0,VLOOKUP(CONCATENATE($GL$6," ",HH$9),'-RÅDATA_KVARTAL-'!$A$5:$DS$385,43,FALSE),"")</f>
        <v/>
      </c>
      <c r="HI51" s="37"/>
      <c r="HJ51" s="37" t="str">
        <f>IF(VLOOKUP(CONCATENATE($GL$6," ",HJ$9),'-RÅDATA_KVARTAL-'!$A$5:$DS$385,43,FALSE)&gt;0,VLOOKUP(CONCATENATE($GL$6," ",HJ$9),'-RÅDATA_KVARTAL-'!$A$5:$DS$385,43,FALSE),"")</f>
        <v/>
      </c>
      <c r="HK51" s="147"/>
      <c r="HL51" s="148"/>
      <c r="HM51" s="103" t="s">
        <v>358</v>
      </c>
      <c r="HN51" s="15"/>
    </row>
    <row r="52" spans="2:222" ht="10.5" customHeight="1" x14ac:dyDescent="0.2">
      <c r="B52" s="248">
        <v>3</v>
      </c>
      <c r="C52" s="195"/>
      <c r="D52" s="92" t="s">
        <v>69</v>
      </c>
      <c r="E52" s="156">
        <f>IF(VLOOKUP(CONCATENATE($E$6," ",E$9),'-RÅDATA_KVARTAL-'!$A$5:$DS$385,47,FALSE)&gt;0,VLOOKUP(CONCATENATE($E$6," ",E$9),'-RÅDATA_KVARTAL-'!$A$5:$DS$385,47,FALSE),"")</f>
        <v>58.179297597042513</v>
      </c>
      <c r="F52" s="156"/>
      <c r="G52" s="156">
        <f>IF(VLOOKUP(CONCATENATE($E$6," ",G$9),'-RÅDATA_KVARTAL-'!$A$5:$DS$385,47,FALSE)&gt;0,VLOOKUP(CONCATENATE($E$6," ",G$9),'-RÅDATA_KVARTAL-'!$A$5:$DS$385,47,FALSE),"")</f>
        <v>60.159494932713073</v>
      </c>
      <c r="H52" s="156"/>
      <c r="I52" s="156">
        <f>IF(VLOOKUP(CONCATENATE($E$6," ",I$9),'-RÅDATA_KVARTAL-'!$A$5:$DS$385,47,FALSE)&gt;0,VLOOKUP(CONCATENATE($E$6," ",I$9),'-RÅDATA_KVARTAL-'!$A$5:$DS$385,47,FALSE),"")</f>
        <v>60.307499215563219</v>
      </c>
      <c r="J52" s="156"/>
      <c r="K52" s="156">
        <f>IF(VLOOKUP(CONCATENATE($E$6," ",K$9),'-RÅDATA_KVARTAL-'!$A$5:$DS$385,47,FALSE)&gt;0,VLOOKUP(CONCATENATE($E$6," ",K$9),'-RÅDATA_KVARTAL-'!$A$5:$DS$385,47,FALSE),"")</f>
        <v>55.057758351545431</v>
      </c>
      <c r="L52" s="156"/>
      <c r="M52" s="156">
        <f>IF(VLOOKUP(CONCATENATE($E$6," ",M$9),'-RÅDATA_KVARTAL-'!$A$5:$DS$385,47,FALSE)&gt;0,VLOOKUP(CONCATENATE($E$6," ",M$9),'-RÅDATA_KVARTAL-'!$A$5:$DS$385,47,FALSE),"")</f>
        <v>50.781968721251147</v>
      </c>
      <c r="N52" s="156"/>
      <c r="O52" s="156">
        <f>IF(VLOOKUP(CONCATENATE($E$6," ",O$9),'-RÅDATA_KVARTAL-'!$A$5:$DS$385,47,FALSE)&gt;0,VLOOKUP(CONCATENATE($E$6," ",O$9),'-RÅDATA_KVARTAL-'!$A$5:$DS$385,47,FALSE),"")</f>
        <v>51.680261011419248</v>
      </c>
      <c r="P52" s="156"/>
      <c r="Q52" s="156">
        <f>IF(VLOOKUP(CONCATENATE($E$6," ",Q$9),'-RÅDATA_KVARTAL-'!$A$5:$DS$385,47,FALSE)&gt;0,VLOOKUP(CONCATENATE($E$6," ",Q$9),'-RÅDATA_KVARTAL-'!$A$5:$DS$385,47,FALSE),"")</f>
        <v>55.739685827723115</v>
      </c>
      <c r="R52" s="156"/>
      <c r="S52" s="156">
        <f>IF(VLOOKUP(CONCATENATE($E$6," ",S$9),'-RÅDATA_KVARTAL-'!$A$5:$DS$385,47,FALSE)&gt;0,VLOOKUP(CONCATENATE($E$6," ",S$9),'-RÅDATA_KVARTAL-'!$A$5:$DS$385,47,FALSE),"")</f>
        <v>50.461009532739489</v>
      </c>
      <c r="T52" s="156"/>
      <c r="U52" s="156">
        <f>IF(VLOOKUP(CONCATENATE($E$6," ",U$9),'-RÅDATA_KVARTAL-'!$A$5:$DS$385,47,FALSE)&gt;0,VLOOKUP(CONCATENATE($E$6," ",U$9),'-RÅDATA_KVARTAL-'!$A$5:$DS$385,47,FALSE),"")</f>
        <v>47.45248362881329</v>
      </c>
      <c r="V52" s="156"/>
      <c r="W52" s="156">
        <f>IF(VLOOKUP(CONCATENATE($E$6," ",W$9),'-RÅDATA_KVARTAL-'!$A$5:$DS$385,47,FALSE)&gt;0,VLOOKUP(CONCATENATE($E$6," ",W$9),'-RÅDATA_KVARTAL-'!$A$5:$DS$385,47,FALSE),"")</f>
        <v>47.047244094488185</v>
      </c>
      <c r="X52" s="156"/>
      <c r="Y52" s="156">
        <f>IF(VLOOKUP(CONCATENATE($E$6," ",Y$9),'-RÅDATA_KVARTAL-'!$A$5:$DS$385,47,FALSE)&gt;0,VLOOKUP(CONCATENATE($E$6," ",Y$9),'-RÅDATA_KVARTAL-'!$A$5:$DS$385,47,FALSE),"")</f>
        <v>53.233749179251475</v>
      </c>
      <c r="Z52" s="156"/>
      <c r="AA52" s="156">
        <f>IF(VLOOKUP(CONCATENATE($E$6," ",AA$9),'-RÅDATA_KVARTAL-'!$A$5:$DS$385,47,FALSE)&gt;0,VLOOKUP(CONCATENATE($E$6," ",AA$9),'-RÅDATA_KVARTAL-'!$A$5:$DS$385,47,FALSE),"")</f>
        <v>61.310043668122269</v>
      </c>
      <c r="AB52" s="156"/>
      <c r="AC52" s="156">
        <f>IF(VLOOKUP(CONCATENATE($E$6," ",AC$9),'-RÅDATA_KVARTAL-'!$A$5:$DS$385,47,FALSE)&gt;0,VLOOKUP(CONCATENATE($E$6," ",AC$9),'-RÅDATA_KVARTAL-'!$A$5:$DS$385,47,FALSE),"")</f>
        <v>54.182872876485291</v>
      </c>
      <c r="AD52" s="118"/>
      <c r="AE52" s="106"/>
      <c r="AF52" s="156">
        <f>IF(VLOOKUP(CONCATENATE($AF$6," ",AF$9),'-RÅDATA_KVARTAL-'!$A$5:$DS$385,47,FALSE)&gt;0,VLOOKUP(CONCATENATE($AF$6," ",AF$9),'-RÅDATA_KVARTAL-'!$A$5:$DS$385,47,FALSE),"")</f>
        <v>57.990950226244344</v>
      </c>
      <c r="AG52" s="156"/>
      <c r="AH52" s="156">
        <f>IF(VLOOKUP(CONCATENATE($AF$6," ",AH$9),'-RÅDATA_KVARTAL-'!$A$5:$DS$385,47,FALSE)&gt;0,VLOOKUP(CONCATENATE($AF$6," ",AH$9),'-RÅDATA_KVARTAL-'!$A$5:$DS$385,47,FALSE),"")</f>
        <v>63.704819277108435</v>
      </c>
      <c r="AI52" s="156"/>
      <c r="AJ52" s="156">
        <f>IF(VLOOKUP(CONCATENATE($AF$6," ",AJ$9),'-RÅDATA_KVARTAL-'!$A$5:$DS$385,47,FALSE)&gt;0,VLOOKUP(CONCATENATE($AF$6," ",AJ$9),'-RÅDATA_KVARTAL-'!$A$5:$DS$385,47,FALSE),"")</f>
        <v>64.124487004103969</v>
      </c>
      <c r="AK52" s="156"/>
      <c r="AL52" s="156">
        <f>IF(VLOOKUP(CONCATENATE($AF$6," ",AL$9),'-RÅDATA_KVARTAL-'!$A$5:$DS$385,47,FALSE)&gt;0,VLOOKUP(CONCATENATE($AF$6," ",AL$9),'-RÅDATA_KVARTAL-'!$A$5:$DS$385,47,FALSE),"")</f>
        <v>59.891891891891888</v>
      </c>
      <c r="AM52" s="156"/>
      <c r="AN52" s="156">
        <f>IF(VLOOKUP(CONCATENATE($AF$6," ",AN$9),'-RÅDATA_KVARTAL-'!$A$5:$DS$385,47,FALSE)&gt;0,VLOOKUP(CONCATENATE($AF$6," ",AN$9),'-RÅDATA_KVARTAL-'!$A$5:$DS$385,47,FALSE),"")</f>
        <v>53.418288272774241</v>
      </c>
      <c r="AO52" s="156"/>
      <c r="AP52" s="156">
        <f>IF(VLOOKUP(CONCATENATE($AF$6," ",AP$9),'-RÅDATA_KVARTAL-'!$A$5:$DS$385,47,FALSE)&gt;0,VLOOKUP(CONCATENATE($AF$6," ",AP$9),'-RÅDATA_KVARTAL-'!$A$5:$DS$385,47,FALSE),"")</f>
        <v>46.149563926516976</v>
      </c>
      <c r="AQ52" s="156"/>
      <c r="AR52" s="156">
        <f>IF(VLOOKUP(CONCATENATE($AF$6," ",AR$9),'-RÅDATA_KVARTAL-'!$A$5:$DS$385,47,FALSE)&gt;0,VLOOKUP(CONCATENATE($AF$6," ",AR$9),'-RÅDATA_KVARTAL-'!$A$5:$DS$385,47,FALSE),"")</f>
        <v>43.796597208946665</v>
      </c>
      <c r="AS52" s="156"/>
      <c r="AT52" s="156">
        <f>IF(VLOOKUP(CONCATENATE($AF$6," ",AT$9),'-RÅDATA_KVARTAL-'!$A$5:$DS$385,47,FALSE)&gt;0,VLOOKUP(CONCATENATE($AF$6," ",AT$9),'-RÅDATA_KVARTAL-'!$A$5:$DS$385,47,FALSE),"")</f>
        <v>47.797660013764627</v>
      </c>
      <c r="AU52" s="156"/>
      <c r="AV52" s="156">
        <f>IF(VLOOKUP(CONCATENATE($AF$6," ",AV$9),'-RÅDATA_KVARTAL-'!$A$5:$DS$385,47,FALSE)&gt;0,VLOOKUP(CONCATENATE($AF$6," ",AV$9),'-RÅDATA_KVARTAL-'!$A$5:$DS$385,47,FALSE),"")</f>
        <v>54.860994102780111</v>
      </c>
      <c r="AW52" s="156"/>
      <c r="AX52" s="156">
        <f>IF(VLOOKUP(CONCATENATE($AF$6," ",AX$9),'-RÅDATA_KVARTAL-'!$A$5:$DS$385,47,FALSE)&gt;0,VLOOKUP(CONCATENATE($AF$6," ",AX$9),'-RÅDATA_KVARTAL-'!$A$5:$DS$385,47,FALSE),"")</f>
        <v>59.377049180327866</v>
      </c>
      <c r="AY52" s="156"/>
      <c r="AZ52" s="156">
        <f>IF(VLOOKUP(CONCATENATE($AF$6," ",AZ$9),'-RÅDATA_KVARTAL-'!$A$5:$DS$385,47,FALSE)&gt;0,VLOOKUP(CONCATENATE($AF$6," ",AZ$9),'-RÅDATA_KVARTAL-'!$A$5:$DS$385,47,FALSE),"")</f>
        <v>58.857929136566909</v>
      </c>
      <c r="BA52" s="156"/>
      <c r="BB52" s="156">
        <f>IF(VLOOKUP(CONCATENATE($AF$6," ",BB$9),'-RÅDATA_KVARTAL-'!$A$5:$DS$385,47,FALSE)&gt;0,VLOOKUP(CONCATENATE($AF$6," ",BB$9),'-RÅDATA_KVARTAL-'!$A$5:$DS$385,47,FALSE),"")</f>
        <v>61.037818821459979</v>
      </c>
      <c r="BC52" s="156"/>
      <c r="BD52" s="156">
        <f>IF(VLOOKUP(CONCATENATE($AF$6," ",BD$9),'-RÅDATA_KVARTAL-'!$A$5:$DS$385,47,FALSE)&gt;0,VLOOKUP(CONCATENATE($AF$6," ",BD$9),'-RÅDATA_KVARTAL-'!$A$5:$DS$385,47,FALSE),"")</f>
        <v>56.008116692153862</v>
      </c>
      <c r="BE52" s="118"/>
      <c r="BF52" s="106"/>
      <c r="BG52" s="156">
        <f>IF(VLOOKUP(CONCATENATE($BG$6," ",BG$9),'-RÅDATA_KVARTAL-'!$A$5:$DS$385,47,FALSE)&gt;0,VLOOKUP(CONCATENATE($BG$6," ",BG$9),'-RÅDATA_KVARTAL-'!$A$5:$DS$385,47,FALSE),"")</f>
        <v>58.213853860770428</v>
      </c>
      <c r="BH52" s="156"/>
      <c r="BI52" s="156">
        <f>IF(VLOOKUP(CONCATENATE($BG$6," ",BI$9),'-RÅDATA_KVARTAL-'!$A$5:$DS$385,47,FALSE)&gt;0,VLOOKUP(CONCATENATE($BG$6," ",BI$9),'-RÅDATA_KVARTAL-'!$A$5:$DS$385,47,FALSE),"")</f>
        <v>57.943597827990892</v>
      </c>
      <c r="BJ52" s="156"/>
      <c r="BK52" s="156">
        <f>IF(VLOOKUP(CONCATENATE($BG$6," ",BK$9),'-RÅDATA_KVARTAL-'!$A$5:$DS$385,47,FALSE)&gt;0,VLOOKUP(CONCATENATE($BG$6," ",BK$9),'-RÅDATA_KVARTAL-'!$A$5:$DS$385,47,FALSE),"")</f>
        <v>62.36760124610592</v>
      </c>
      <c r="BL52" s="156"/>
      <c r="BM52" s="156">
        <f>IF(VLOOKUP(CONCATENATE($BG$6," ",BM$9),'-RÅDATA_KVARTAL-'!$A$5:$DS$385,47,FALSE)&gt;0,VLOOKUP(CONCATENATE($BG$6," ",BM$9),'-RÅDATA_KVARTAL-'!$A$5:$DS$385,47,FALSE),"")</f>
        <v>57.389699714812949</v>
      </c>
      <c r="BN52" s="156"/>
      <c r="BO52" s="156">
        <f>IF(VLOOKUP(CONCATENATE($BG$6," ",BO$9),'-RÅDATA_KVARTAL-'!$A$5:$DS$385,47,FALSE)&gt;0,VLOOKUP(CONCATENATE($BG$6," ",BO$9),'-RÅDATA_KVARTAL-'!$A$5:$DS$385,47,FALSE),"")</f>
        <v>55.637982195845694</v>
      </c>
      <c r="BP52" s="156"/>
      <c r="BQ52" s="156">
        <f>IF(VLOOKUP(CONCATENATE($BG$6," ",BQ$9),'-RÅDATA_KVARTAL-'!$A$5:$DS$385,47,FALSE)&gt;0,VLOOKUP(CONCATENATE($BG$6," ",BQ$9),'-RÅDATA_KVARTAL-'!$A$5:$DS$385,47,FALSE),"")</f>
        <v>56.477197620621276</v>
      </c>
      <c r="BR52" s="156"/>
      <c r="BS52" s="156">
        <f>IF(VLOOKUP(CONCATENATE($BG$6," ",BS$9),'-RÅDATA_KVARTAL-'!$A$5:$DS$385,47,FALSE)&gt;0,VLOOKUP(CONCATENATE($BG$6," ",BS$9),'-RÅDATA_KVARTAL-'!$A$5:$DS$385,47,FALSE),"")</f>
        <v>52.336448598130836</v>
      </c>
      <c r="BT52" s="156"/>
      <c r="BU52" s="156">
        <f>IF(VLOOKUP(CONCATENATE($BG$6," ",BU$9),'-RÅDATA_KVARTAL-'!$A$5:$DS$385,47,FALSE)&gt;0,VLOOKUP(CONCATENATE($BG$6," ",BU$9),'-RÅDATA_KVARTAL-'!$A$5:$DS$385,47,FALSE),"")</f>
        <v>50.824220662640776</v>
      </c>
      <c r="BV52" s="156"/>
      <c r="BW52" s="156">
        <f>IF(VLOOKUP(CONCATENATE($BG$6," ",BW$9),'-RÅDATA_KVARTAL-'!$A$5:$DS$385,47,FALSE)&gt;0,VLOOKUP(CONCATENATE($BG$6," ",BW$9),'-RÅDATA_KVARTAL-'!$A$5:$DS$385,47,FALSE),"")</f>
        <v>49.006410256410255</v>
      </c>
      <c r="BX52" s="156"/>
      <c r="BY52" s="156">
        <f>IF(VLOOKUP(CONCATENATE($BG$6," ",BY$9),'-RÅDATA_KVARTAL-'!$A$5:$DS$385,47,FALSE)&gt;0,VLOOKUP(CONCATENATE($BG$6," ",BY$9),'-RÅDATA_KVARTAL-'!$A$5:$DS$385,47,FALSE),"")</f>
        <v>52.934591396129861</v>
      </c>
      <c r="BZ52" s="156"/>
      <c r="CA52" s="156">
        <f>IF(VLOOKUP(CONCATENATE($BG$6," ",CA$9),'-RÅDATA_KVARTAL-'!$A$5:$DS$385,47,FALSE)&gt;0,VLOOKUP(CONCATENATE($BG$6," ",CA$9),'-RÅDATA_KVARTAL-'!$A$5:$DS$385,47,FALSE),"")</f>
        <v>51.945773524720892</v>
      </c>
      <c r="CB52" s="156"/>
      <c r="CC52" s="156">
        <f>IF(VLOOKUP(CONCATENATE($BG$6," ",CC$9),'-RÅDATA_KVARTAL-'!$A$5:$DS$385,47,FALSE)&gt;0,VLOOKUP(CONCATENATE($BG$6," ",CC$9),'-RÅDATA_KVARTAL-'!$A$5:$DS$385,47,FALSE),"")</f>
        <v>57.639914656162802</v>
      </c>
      <c r="CD52" s="156"/>
      <c r="CE52" s="156">
        <f>IF(VLOOKUP(CONCATENATE($BG$6," ",CE$9),'-RÅDATA_KVARTAL-'!$A$5:$DS$385,47,FALSE)&gt;0,VLOOKUP(CONCATENATE($BG$6," ",CE$9),'-RÅDATA_KVARTAL-'!$A$5:$DS$385,47,FALSE),"")</f>
        <v>55.224539945055703</v>
      </c>
      <c r="CF52" s="118"/>
      <c r="CG52" s="106"/>
      <c r="CH52" s="156">
        <f>IF(VLOOKUP(CONCATENATE($CH$6," ",CH$9),'-RÅDATA_KVARTAL-'!$A$5:$DS$385,47,FALSE)&gt;0,VLOOKUP(CONCATENATE($CH$6," ",CH$9),'-RÅDATA_KVARTAL-'!$A$5:$DS$385,47,FALSE),"")</f>
        <v>50.732288828337879</v>
      </c>
      <c r="CI52" s="156"/>
      <c r="CJ52" s="156">
        <f>IF(VLOOKUP(CONCATENATE($CH$6," ",CJ$9),'-RÅDATA_KVARTAL-'!$A$5:$DS$385,47,FALSE)&gt;0,VLOOKUP(CONCATENATE($CH$6," ",CJ$9),'-RÅDATA_KVARTAL-'!$A$5:$DS$385,47,FALSE),"")</f>
        <v>58.489921421250422</v>
      </c>
      <c r="CK52" s="156"/>
      <c r="CL52" s="156">
        <f>IF(VLOOKUP(CONCATENATE($CH$6," ",CL$9),'-RÅDATA_KVARTAL-'!$A$5:$DS$385,47,FALSE)&gt;0,VLOOKUP(CONCATENATE($CH$6," ",CL$9),'-RÅDATA_KVARTAL-'!$A$5:$DS$385,47,FALSE),"")</f>
        <v>56.962227912932143</v>
      </c>
      <c r="CM52" s="156"/>
      <c r="CN52" s="156">
        <f>IF(VLOOKUP(CONCATENATE($CH$6," ",CN$9),'-RÅDATA_KVARTAL-'!$A$5:$DS$385,47,FALSE)&gt;0,VLOOKUP(CONCATENATE($CH$6," ",CN$9),'-RÅDATA_KVARTAL-'!$A$5:$DS$385,47,FALSE),"")</f>
        <v>58.134422110552762</v>
      </c>
      <c r="CO52" s="156"/>
      <c r="CP52" s="156">
        <f>IF(VLOOKUP(CONCATENATE($CH$6," ",CP$9),'-RÅDATA_KVARTAL-'!$A$5:$DS$385,47,FALSE)&gt;0,VLOOKUP(CONCATENATE($CH$6," ",CP$9),'-RÅDATA_KVARTAL-'!$A$5:$DS$385,47,FALSE),"")</f>
        <v>54.82338032631079</v>
      </c>
      <c r="CQ52" s="156"/>
      <c r="CR52" s="156">
        <f>IF(VLOOKUP(CONCATENATE($CH$6," ",CR$9),'-RÅDATA_KVARTAL-'!$A$5:$DS$385,47,FALSE)&gt;0,VLOOKUP(CONCATENATE($CH$6," ",CR$9),'-RÅDATA_KVARTAL-'!$A$5:$DS$385,47,FALSE),"")</f>
        <v>54.429743761513983</v>
      </c>
      <c r="CS52" s="156"/>
      <c r="CT52" s="156">
        <f>IF(VLOOKUP(CONCATENATE($CH$6," ",CT$9),'-RÅDATA_KVARTAL-'!$A$5:$DS$385,47,FALSE)&gt;0,VLOOKUP(CONCATENATE($CH$6," ",CT$9),'-RÅDATA_KVARTAL-'!$A$5:$DS$385,47,FALSE),"")</f>
        <v>59.402527767139027</v>
      </c>
      <c r="CU52" s="156"/>
      <c r="CV52" s="156">
        <f>IF(VLOOKUP(CONCATENATE($CH$6," ",CV$9),'-RÅDATA_KVARTAL-'!$A$5:$DS$385,47,FALSE)&gt;0,VLOOKUP(CONCATENATE($CH$6," ",CV$9),'-RÅDATA_KVARTAL-'!$A$5:$DS$385,47,FALSE),"")</f>
        <v>63.628748534092814</v>
      </c>
      <c r="CW52" s="156"/>
      <c r="CX52" s="156">
        <f>IF(VLOOKUP(CONCATENATE($CH$6," ",CX$9),'-RÅDATA_KVARTAL-'!$A$5:$DS$385,47,FALSE)&gt;0,VLOOKUP(CONCATENATE($CH$6," ",CX$9),'-RÅDATA_KVARTAL-'!$A$5:$DS$385,47,FALSE),"")</f>
        <v>57.276302851524086</v>
      </c>
      <c r="CY52" s="156"/>
      <c r="CZ52" s="156">
        <f>IF(VLOOKUP(CONCATENATE($CH$6," ",CZ$9),'-RÅDATA_KVARTAL-'!$A$5:$DS$385,47,FALSE)&gt;0,VLOOKUP(CONCATENATE($CH$6," ",CZ$9),'-RÅDATA_KVARTAL-'!$A$5:$DS$385,47,FALSE),"")</f>
        <v>50.963222416812613</v>
      </c>
      <c r="DA52" s="156"/>
      <c r="DB52" s="156">
        <f>IF(VLOOKUP(CONCATENATE($CH$6," ",DB$9),'-RÅDATA_KVARTAL-'!$A$5:$DS$385,47,FALSE)&gt;0,VLOOKUP(CONCATENATE($CH$6," ",DB$9),'-RÅDATA_KVARTAL-'!$A$5:$DS$385,47,FALSE),"")</f>
        <v>45.388309322735552</v>
      </c>
      <c r="DC52" s="156"/>
      <c r="DD52" s="156">
        <f>IF(VLOOKUP(CONCATENATE($CH$6," ",DD$9),'-RÅDATA_KVARTAL-'!$A$5:$DS$385,47,FALSE)&gt;0,VLOOKUP(CONCATENATE($CH$6," ",DD$9),'-RÅDATA_KVARTAL-'!$A$5:$DS$385,47,FALSE),"")</f>
        <v>59.541861590579124</v>
      </c>
      <c r="DE52" s="156"/>
      <c r="DF52" s="156">
        <f>IF(VLOOKUP(CONCATENATE($CH$6," ",DF$9),'-RÅDATA_KVARTAL-'!$A$5:$DS$385,47,FALSE)&gt;0,VLOOKUP(CONCATENATE($CH$6," ",DF$9),'-RÅDATA_KVARTAL-'!$A$5:$DS$385,47,FALSE),"")</f>
        <v>55.775973936331759</v>
      </c>
      <c r="DG52" s="118"/>
      <c r="DH52" s="106"/>
      <c r="DI52" s="156">
        <f>IF(VLOOKUP(CONCATENATE($DI$6," ",DI$9),'-RÅDATA_KVARTAL-'!$A$5:$DS$385,47,FALSE)&gt;0,VLOOKUP(CONCATENATE($DI$6," ",DI$9),'-RÅDATA_KVARTAL-'!$A$5:$DS$385,47,FALSE),"")</f>
        <v>61.070866141732282</v>
      </c>
      <c r="DJ52" s="156"/>
      <c r="DK52" s="156">
        <f>IF(VLOOKUP(CONCATENATE($DI$6," ",DK$9),'-RÅDATA_KVARTAL-'!$A$5:$DS$385,47,FALSE)&gt;0,VLOOKUP(CONCATENATE($DI$6," ",DK$9),'-RÅDATA_KVARTAL-'!$A$5:$DS$385,47,FALSE),"")</f>
        <v>61.525509345007578</v>
      </c>
      <c r="DL52" s="156"/>
      <c r="DM52" s="156">
        <f>IF(VLOOKUP(CONCATENATE($DI$6," ",DM$9),'-RÅDATA_KVARTAL-'!$A$5:$DS$385,47,FALSE)&gt;0,VLOOKUP(CONCATENATE($DI$6," ",DM$9),'-RÅDATA_KVARTAL-'!$A$5:$DS$385,47,FALSE),"")</f>
        <v>54.175491679273826</v>
      </c>
      <c r="DN52" s="156"/>
      <c r="DO52" s="156">
        <f>IF(VLOOKUP(CONCATENATE($DI$6," ",DO$9),'-RÅDATA_KVARTAL-'!$A$5:$DS$385,47,FALSE)&gt;0,VLOOKUP(CONCATENATE($DI$6," ",DO$9),'-RÅDATA_KVARTAL-'!$A$5:$DS$385,47,FALSE),"")</f>
        <v>49.289920332525114</v>
      </c>
      <c r="DP52" s="156"/>
      <c r="DQ52" s="156">
        <f>IF(VLOOKUP(CONCATENATE($DI$6," ",DQ$9),'-RÅDATA_KVARTAL-'!$A$5:$DS$385,47,FALSE)&gt;0,VLOOKUP(CONCATENATE($DI$6," ",DQ$9),'-RÅDATA_KVARTAL-'!$A$5:$DS$385,47,FALSE),"")</f>
        <v>44.447974583002377</v>
      </c>
      <c r="DR52" s="156"/>
      <c r="DS52" s="156">
        <f>IF(VLOOKUP(CONCATENATE($DI$6," ",DS$9),'-RÅDATA_KVARTAL-'!$A$5:$DS$385,47,FALSE)&gt;0,VLOOKUP(CONCATENATE($DI$6," ",DS$9),'-RÅDATA_KVARTAL-'!$A$5:$DS$385,47,FALSE),"")</f>
        <v>46.868103887285692</v>
      </c>
      <c r="DT52" s="156"/>
      <c r="DU52" s="156" t="str">
        <f>IF(VLOOKUP(CONCATENATE($DI$6," ",DU$9),'-RÅDATA_KVARTAL-'!$A$5:$DS$385,47,FALSE)&gt;0,VLOOKUP(CONCATENATE($DI$6," ",DU$9),'-RÅDATA_KVARTAL-'!$A$5:$DS$385,47,FALSE),"")</f>
        <v/>
      </c>
      <c r="DV52" s="156"/>
      <c r="DW52" s="156" t="str">
        <f>IF(VLOOKUP(CONCATENATE($DI$6," ",DW$9),'-RÅDATA_KVARTAL-'!$A$5:$DS$385,47,FALSE)&gt;0,VLOOKUP(CONCATENATE($DI$6," ",DW$9),'-RÅDATA_KVARTAL-'!$A$5:$DS$385,47,FALSE),"")</f>
        <v/>
      </c>
      <c r="DX52" s="156"/>
      <c r="DY52" s="156" t="str">
        <f>IF(VLOOKUP(CONCATENATE($DI$6," ",DY$9),'-RÅDATA_KVARTAL-'!$A$5:$DS$385,47,FALSE)&gt;0,VLOOKUP(CONCATENATE($DI$6," ",DY$9),'-RÅDATA_KVARTAL-'!$A$5:$DS$385,47,FALSE),"")</f>
        <v/>
      </c>
      <c r="DZ52" s="156"/>
      <c r="EA52" s="156" t="str">
        <f>IF(VLOOKUP(CONCATENATE($DI$6," ",EA$9),'-RÅDATA_KVARTAL-'!$A$5:$DS$385,47,FALSE)&gt;0,VLOOKUP(CONCATENATE($DI$6," ",EA$9),'-RÅDATA_KVARTAL-'!$A$5:$DS$385,47,FALSE),"")</f>
        <v/>
      </c>
      <c r="EB52" s="156"/>
      <c r="EC52" s="156" t="str">
        <f>IF(VLOOKUP(CONCATENATE($DI$6," ",EC$9),'-RÅDATA_KVARTAL-'!$A$5:$DS$385,47,FALSE)&gt;0,VLOOKUP(CONCATENATE($DI$6," ",EC$9),'-RÅDATA_KVARTAL-'!$A$5:$DS$385,47,FALSE),"")</f>
        <v/>
      </c>
      <c r="ED52" s="156"/>
      <c r="EE52" s="156" t="str">
        <f>IF(VLOOKUP(CONCATENATE($DI$6," ",EE$9),'-RÅDATA_KVARTAL-'!$A$5:$DS$385,47,FALSE)&gt;0,VLOOKUP(CONCATENATE($DI$6," ",EE$9),'-RÅDATA_KVARTAL-'!$A$5:$DS$385,47,FALSE),"")</f>
        <v/>
      </c>
      <c r="EF52" s="156"/>
      <c r="EG52" s="156">
        <f>IF(VLOOKUP(CONCATENATE($DI$6," ",EG$9),'-RÅDATA_KVARTAL-'!$A$5:$DS$385,47,FALSE)&gt;0,VLOOKUP(CONCATENATE($DI$6," ",EG$9),'-RÅDATA_KVARTAL-'!$A$5:$DS$385,47,FALSE),"")</f>
        <v>52.953145771724685</v>
      </c>
      <c r="EH52" s="118"/>
      <c r="EI52" s="106"/>
      <c r="EJ52" s="156" t="str">
        <f>IF(VLOOKUP(CONCATENATE($EJ$6," ",EJ$9),'-RÅDATA_KVARTAL-'!$A$5:$DS$385,47,FALSE)&gt;0,VLOOKUP(CONCATENATE($EJ$6," ",EJ$9),'-RÅDATA_KVARTAL-'!$A$5:$DS$385,47,FALSE),"")</f>
        <v/>
      </c>
      <c r="EK52" s="156"/>
      <c r="EL52" s="156" t="str">
        <f>IF(VLOOKUP(CONCATENATE($EJ$6," ",EL$9),'-RÅDATA_KVARTAL-'!$A$5:$DS$385,47,FALSE)&gt;0,VLOOKUP(CONCATENATE($EJ$6," ",EL$9),'-RÅDATA_KVARTAL-'!$A$5:$DS$385,47,FALSE),"")</f>
        <v/>
      </c>
      <c r="EM52" s="156"/>
      <c r="EN52" s="156" t="str">
        <f>IF(VLOOKUP(CONCATENATE($EJ$6," ",EN$9),'-RÅDATA_KVARTAL-'!$A$5:$DS$385,47,FALSE)&gt;0,VLOOKUP(CONCATENATE($EJ$6," ",EN$9),'-RÅDATA_KVARTAL-'!$A$5:$DS$385,47,FALSE),"")</f>
        <v/>
      </c>
      <c r="EO52" s="156"/>
      <c r="EP52" s="156" t="str">
        <f>IF(VLOOKUP(CONCATENATE($EJ$6," ",EP$9),'-RÅDATA_KVARTAL-'!$A$5:$DS$385,47,FALSE)&gt;0,VLOOKUP(CONCATENATE($EJ$6," ",EP$9),'-RÅDATA_KVARTAL-'!$A$5:$DS$385,47,FALSE),"")</f>
        <v/>
      </c>
      <c r="EQ52" s="156"/>
      <c r="ER52" s="156" t="str">
        <f>IF(VLOOKUP(CONCATENATE($EJ$6," ",ER$9),'-RÅDATA_KVARTAL-'!$A$5:$DS$385,47,FALSE)&gt;0,VLOOKUP(CONCATENATE($EJ$6," ",ER$9),'-RÅDATA_KVARTAL-'!$A$5:$DS$385,47,FALSE),"")</f>
        <v/>
      </c>
      <c r="ES52" s="156"/>
      <c r="ET52" s="156" t="str">
        <f>IF(VLOOKUP(CONCATENATE($EJ$6," ",ET$9),'-RÅDATA_KVARTAL-'!$A$5:$DS$385,47,FALSE)&gt;0,VLOOKUP(CONCATENATE($EJ$6," ",ET$9),'-RÅDATA_KVARTAL-'!$A$5:$DS$385,47,FALSE),"")</f>
        <v/>
      </c>
      <c r="EU52" s="156"/>
      <c r="EV52" s="156" t="str">
        <f>IF(VLOOKUP(CONCATENATE($EJ$6," ",EV$9),'-RÅDATA_KVARTAL-'!$A$5:$DS$385,47,FALSE)&gt;0,VLOOKUP(CONCATENATE($EJ$6," ",EV$9),'-RÅDATA_KVARTAL-'!$A$5:$DS$385,47,FALSE),"")</f>
        <v/>
      </c>
      <c r="EW52" s="156"/>
      <c r="EX52" s="156" t="str">
        <f>IF(VLOOKUP(CONCATENATE($EJ$6," ",EX$9),'-RÅDATA_KVARTAL-'!$A$5:$DS$385,47,FALSE)&gt;0,VLOOKUP(CONCATENATE($EJ$6," ",EX$9),'-RÅDATA_KVARTAL-'!$A$5:$DS$385,47,FALSE),"")</f>
        <v/>
      </c>
      <c r="EY52" s="156"/>
      <c r="EZ52" s="156" t="str">
        <f>IF(VLOOKUP(CONCATENATE($EJ$6," ",EZ$9),'-RÅDATA_KVARTAL-'!$A$5:$DS$385,47,FALSE)&gt;0,VLOOKUP(CONCATENATE($EJ$6," ",EZ$9),'-RÅDATA_KVARTAL-'!$A$5:$DS$385,47,FALSE),"")</f>
        <v/>
      </c>
      <c r="FA52" s="156"/>
      <c r="FB52" s="156" t="str">
        <f>IF(VLOOKUP(CONCATENATE($EJ$6," ",FB$9),'-RÅDATA_KVARTAL-'!$A$5:$DS$385,47,FALSE)&gt;0,VLOOKUP(CONCATENATE($EJ$6," ",FB$9),'-RÅDATA_KVARTAL-'!$A$5:$DS$385,47,FALSE),"")</f>
        <v/>
      </c>
      <c r="FC52" s="156"/>
      <c r="FD52" s="156" t="str">
        <f>IF(VLOOKUP(CONCATENATE($EJ$6," ",FD$9),'-RÅDATA_KVARTAL-'!$A$5:$DS$385,47,FALSE)&gt;0,VLOOKUP(CONCATENATE($EJ$6," ",FD$9),'-RÅDATA_KVARTAL-'!$A$5:$DS$385,47,FALSE),"")</f>
        <v/>
      </c>
      <c r="FE52" s="156"/>
      <c r="FF52" s="156" t="str">
        <f>IF(VLOOKUP(CONCATENATE($EJ$6," ",FF$9),'-RÅDATA_KVARTAL-'!$A$5:$DS$385,47,FALSE)&gt;0,VLOOKUP(CONCATENATE($EJ$6," ",FF$9),'-RÅDATA_KVARTAL-'!$A$5:$DS$385,47,FALSE),"")</f>
        <v/>
      </c>
      <c r="FG52" s="156"/>
      <c r="FH52" s="156" t="str">
        <f>IF(VLOOKUP(CONCATENATE($EJ$6," ",FH$9),'-RÅDATA_KVARTAL-'!$A$5:$DS$385,47,FALSE)&gt;0,VLOOKUP(CONCATENATE($EJ$6," ",FH$9),'-RÅDATA_KVARTAL-'!$A$5:$DS$385,47,FALSE),"")</f>
        <v/>
      </c>
      <c r="FI52" s="118"/>
      <c r="FJ52" s="106"/>
      <c r="FK52" s="156" t="str">
        <f>IF(VLOOKUP(CONCATENATE($FK$6," ",FK$9),'-RÅDATA_KVARTAL-'!$A$5:$DS$385,47,FALSE)&gt;0,VLOOKUP(CONCATENATE($FK$6," ",FK$9),'-RÅDATA_KVARTAL-'!$A$5:$DS$385,47,FALSE),"")</f>
        <v/>
      </c>
      <c r="FL52" s="156"/>
      <c r="FM52" s="156" t="str">
        <f>IF(VLOOKUP(CONCATENATE($FK$6," ",FM$9),'-RÅDATA_KVARTAL-'!$A$5:$DS$385,47,FALSE)&gt;0,VLOOKUP(CONCATENATE($FK$6," ",FM$9),'-RÅDATA_KVARTAL-'!$A$5:$DS$385,47,FALSE),"")</f>
        <v/>
      </c>
      <c r="FN52" s="156"/>
      <c r="FO52" s="156" t="str">
        <f>IF(VLOOKUP(CONCATENATE($FK$6," ",FO$9),'-RÅDATA_KVARTAL-'!$A$5:$DS$385,47,FALSE)&gt;0,VLOOKUP(CONCATENATE($FK$6," ",FO$9),'-RÅDATA_KVARTAL-'!$A$5:$DS$385,47,FALSE),"")</f>
        <v/>
      </c>
      <c r="FP52" s="156"/>
      <c r="FQ52" s="156" t="str">
        <f>IF(VLOOKUP(CONCATENATE($FK$6," ",FQ$9),'-RÅDATA_KVARTAL-'!$A$5:$DS$385,47,FALSE)&gt;0,VLOOKUP(CONCATENATE($FK$6," ",FQ$9),'-RÅDATA_KVARTAL-'!$A$5:$DS$385,47,FALSE),"")</f>
        <v/>
      </c>
      <c r="FR52" s="156"/>
      <c r="FS52" s="156" t="str">
        <f>IF(VLOOKUP(CONCATENATE($FK$6," ",FS$9),'-RÅDATA_KVARTAL-'!$A$5:$DS$385,47,FALSE)&gt;0,VLOOKUP(CONCATENATE($FK$6," ",FS$9),'-RÅDATA_KVARTAL-'!$A$5:$DS$385,47,FALSE),"")</f>
        <v/>
      </c>
      <c r="FT52" s="156"/>
      <c r="FU52" s="156" t="str">
        <f>IF(VLOOKUP(CONCATENATE($FK$6," ",FU$9),'-RÅDATA_KVARTAL-'!$A$5:$DS$385,47,FALSE)&gt;0,VLOOKUP(CONCATENATE($FK$6," ",FU$9),'-RÅDATA_KVARTAL-'!$A$5:$DS$385,47,FALSE),"")</f>
        <v/>
      </c>
      <c r="FV52" s="156"/>
      <c r="FW52" s="156" t="str">
        <f>IF(VLOOKUP(CONCATENATE($FK$6," ",FW$9),'-RÅDATA_KVARTAL-'!$A$5:$DS$385,47,FALSE)&gt;0,VLOOKUP(CONCATENATE($FK$6," ",FW$9),'-RÅDATA_KVARTAL-'!$A$5:$DS$385,47,FALSE),"")</f>
        <v/>
      </c>
      <c r="FX52" s="156"/>
      <c r="FY52" s="156" t="str">
        <f>IF(VLOOKUP(CONCATENATE($FK$6," ",FY$9),'-RÅDATA_KVARTAL-'!$A$5:$DS$385,47,FALSE)&gt;0,VLOOKUP(CONCATENATE($FK$6," ",FY$9),'-RÅDATA_KVARTAL-'!$A$5:$DS$385,47,FALSE),"")</f>
        <v/>
      </c>
      <c r="FZ52" s="156"/>
      <c r="GA52" s="156" t="str">
        <f>IF(VLOOKUP(CONCATENATE($FK$6," ",GA$9),'-RÅDATA_KVARTAL-'!$A$5:$DS$385,47,FALSE)&gt;0,VLOOKUP(CONCATENATE($FK$6," ",GA$9),'-RÅDATA_KVARTAL-'!$A$5:$DS$385,47,FALSE),"")</f>
        <v/>
      </c>
      <c r="GB52" s="156"/>
      <c r="GC52" s="156" t="str">
        <f>IF(VLOOKUP(CONCATENATE($FK$6," ",GC$9),'-RÅDATA_KVARTAL-'!$A$5:$DS$385,47,FALSE)&gt;0,VLOOKUP(CONCATENATE($FK$6," ",GC$9),'-RÅDATA_KVARTAL-'!$A$5:$DS$385,47,FALSE),"")</f>
        <v/>
      </c>
      <c r="GD52" s="156"/>
      <c r="GE52" s="156" t="str">
        <f>IF(VLOOKUP(CONCATENATE($FK$6," ",GE$9),'-RÅDATA_KVARTAL-'!$A$5:$DS$385,47,FALSE)&gt;0,VLOOKUP(CONCATENATE($FK$6," ",GE$9),'-RÅDATA_KVARTAL-'!$A$5:$DS$385,47,FALSE),"")</f>
        <v/>
      </c>
      <c r="GF52" s="156"/>
      <c r="GG52" s="156" t="str">
        <f>IF(VLOOKUP(CONCATENATE($FK$6," ",GG$9),'-RÅDATA_KVARTAL-'!$A$5:$DS$385,47,FALSE)&gt;0,VLOOKUP(CONCATENATE($FK$6," ",GG$9),'-RÅDATA_KVARTAL-'!$A$5:$DS$385,47,FALSE),"")</f>
        <v/>
      </c>
      <c r="GH52" s="156"/>
      <c r="GI52" s="156" t="str">
        <f>IF(VLOOKUP(CONCATENATE($FK$6," ",GI$9),'-RÅDATA_KVARTAL-'!$A$5:$DS$385,47,FALSE)&gt;0,VLOOKUP(CONCATENATE($FK$6," ",GI$9),'-RÅDATA_KVARTAL-'!$A$5:$DS$385,47,FALSE),"")</f>
        <v/>
      </c>
      <c r="GJ52" s="118"/>
      <c r="GK52" s="106"/>
      <c r="GL52" s="156" t="str">
        <f>IF(VLOOKUP(CONCATENATE($GL$6," ",GL$9),'-RÅDATA_KVARTAL-'!$A$5:$DS$385,47,FALSE)&gt;0,VLOOKUP(CONCATENATE($GL$6," ",GL$9),'-RÅDATA_KVARTAL-'!$A$5:$DS$385,47,FALSE),"")</f>
        <v/>
      </c>
      <c r="GM52" s="156"/>
      <c r="GN52" s="156" t="str">
        <f>IF(VLOOKUP(CONCATENATE($GL$6," ",GN$9),'-RÅDATA_KVARTAL-'!$A$5:$DS$385,47,FALSE)&gt;0,VLOOKUP(CONCATENATE($GL$6," ",GN$9),'-RÅDATA_KVARTAL-'!$A$5:$DS$385,47,FALSE),"")</f>
        <v/>
      </c>
      <c r="GO52" s="156"/>
      <c r="GP52" s="156" t="str">
        <f>IF(VLOOKUP(CONCATENATE($GL$6," ",GP$9),'-RÅDATA_KVARTAL-'!$A$5:$DS$385,47,FALSE)&gt;0,VLOOKUP(CONCATENATE($GL$6," ",GP$9),'-RÅDATA_KVARTAL-'!$A$5:$DS$385,47,FALSE),"")</f>
        <v/>
      </c>
      <c r="GQ52" s="156"/>
      <c r="GR52" s="156" t="str">
        <f>IF(VLOOKUP(CONCATENATE($GL$6," ",GR$9),'-RÅDATA_KVARTAL-'!$A$5:$DS$385,47,FALSE)&gt;0,VLOOKUP(CONCATENATE($GL$6," ",GR$9),'-RÅDATA_KVARTAL-'!$A$5:$DS$385,47,FALSE),"")</f>
        <v/>
      </c>
      <c r="GS52" s="156"/>
      <c r="GT52" s="156" t="str">
        <f>IF(VLOOKUP(CONCATENATE($GL$6," ",GT$9),'-RÅDATA_KVARTAL-'!$A$5:$DS$385,47,FALSE)&gt;0,VLOOKUP(CONCATENATE($GL$6," ",GT$9),'-RÅDATA_KVARTAL-'!$A$5:$DS$385,47,FALSE),"")</f>
        <v/>
      </c>
      <c r="GU52" s="156"/>
      <c r="GV52" s="156" t="str">
        <f>IF(VLOOKUP(CONCATENATE($GL$6," ",GV$9),'-RÅDATA_KVARTAL-'!$A$5:$DS$385,47,FALSE)&gt;0,VLOOKUP(CONCATENATE($GL$6," ",GV$9),'-RÅDATA_KVARTAL-'!$A$5:$DS$385,47,FALSE),"")</f>
        <v/>
      </c>
      <c r="GW52" s="156"/>
      <c r="GX52" s="156" t="str">
        <f>IF(VLOOKUP(CONCATENATE($GL$6," ",GX$9),'-RÅDATA_KVARTAL-'!$A$5:$DS$385,47,FALSE)&gt;0,VLOOKUP(CONCATENATE($GL$6," ",GX$9),'-RÅDATA_KVARTAL-'!$A$5:$DS$385,47,FALSE),"")</f>
        <v/>
      </c>
      <c r="GY52" s="156"/>
      <c r="GZ52" s="156" t="str">
        <f>IF(VLOOKUP(CONCATENATE($GL$6," ",GZ$9),'-RÅDATA_KVARTAL-'!$A$5:$DS$385,47,FALSE)&gt;0,VLOOKUP(CONCATENATE($GL$6," ",GZ$9),'-RÅDATA_KVARTAL-'!$A$5:$DS$385,47,FALSE),"")</f>
        <v/>
      </c>
      <c r="HA52" s="156"/>
      <c r="HB52" s="156" t="str">
        <f>IF(VLOOKUP(CONCATENATE($GL$6," ",HB$9),'-RÅDATA_KVARTAL-'!$A$5:$DS$385,47,FALSE)&gt;0,VLOOKUP(CONCATENATE($GL$6," ",HB$9),'-RÅDATA_KVARTAL-'!$A$5:$DS$385,47,FALSE),"")</f>
        <v/>
      </c>
      <c r="HC52" s="156"/>
      <c r="HD52" s="156" t="str">
        <f>IF(VLOOKUP(CONCATENATE($GL$6," ",HD$9),'-RÅDATA_KVARTAL-'!$A$5:$DS$385,47,FALSE)&gt;0,VLOOKUP(CONCATENATE($GL$6," ",HD$9),'-RÅDATA_KVARTAL-'!$A$5:$DS$385,47,FALSE),"")</f>
        <v/>
      </c>
      <c r="HE52" s="156"/>
      <c r="HF52" s="156" t="str">
        <f>IF(VLOOKUP(CONCATENATE($GL$6," ",HF$9),'-RÅDATA_KVARTAL-'!$A$5:$DS$385,47,FALSE)&gt;0,VLOOKUP(CONCATENATE($GL$6," ",HF$9),'-RÅDATA_KVARTAL-'!$A$5:$DS$385,47,FALSE),"")</f>
        <v/>
      </c>
      <c r="HG52" s="156"/>
      <c r="HH52" s="156" t="str">
        <f>IF(VLOOKUP(CONCATENATE($GL$6," ",HH$9),'-RÅDATA_KVARTAL-'!$A$5:$DS$385,47,FALSE)&gt;0,VLOOKUP(CONCATENATE($GL$6," ",HH$9),'-RÅDATA_KVARTAL-'!$A$5:$DS$385,47,FALSE),"")</f>
        <v/>
      </c>
      <c r="HI52" s="156"/>
      <c r="HJ52" s="156" t="str">
        <f>IF(VLOOKUP(CONCATENATE($GL$6," ",HJ$9),'-RÅDATA_KVARTAL-'!$A$5:$DS$385,47,FALSE)&gt;0,VLOOKUP(CONCATENATE($GL$6," ",HJ$9),'-RÅDATA_KVARTAL-'!$A$5:$DS$385,47,FALSE),"")</f>
        <v/>
      </c>
      <c r="HK52" s="118"/>
      <c r="HL52" s="119"/>
      <c r="HM52" s="92" t="s">
        <v>359</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71</v>
      </c>
      <c r="E54" s="37">
        <f>IF(VLOOKUP(CONCATENATE($E$6," ",E$9),'-RÅDATA_KVARTAL-'!$A$5:$DS$385,51,FALSE)&gt;0,VLOOKUP(CONCATENATE($E$6," ",E$9),'-RÅDATA_KVARTAL-'!$A$5:$DS$385,51,FALSE),"")</f>
        <v>4612</v>
      </c>
      <c r="F54" s="37"/>
      <c r="G54" s="37">
        <f>IF(VLOOKUP(CONCATENATE($E$6," ",G$9),'-RÅDATA_KVARTAL-'!$A$5:$DS$385,51,FALSE)&gt;0,VLOOKUP(CONCATENATE($E$6," ",G$9),'-RÅDATA_KVARTAL-'!$A$5:$DS$385,51,FALSE),"")</f>
        <v>4447</v>
      </c>
      <c r="H54" s="37"/>
      <c r="I54" s="37">
        <f>IF(VLOOKUP(CONCATENATE($E$6," ",I$9),'-RÅDATA_KVARTAL-'!$A$5:$DS$385,51,FALSE)&gt;0,VLOOKUP(CONCATENATE($E$6," ",I$9),'-RÅDATA_KVARTAL-'!$A$5:$DS$385,51,FALSE),"")</f>
        <v>4667</v>
      </c>
      <c r="J54" s="37"/>
      <c r="K54" s="37">
        <f>IF(VLOOKUP(CONCATENATE($E$6," ",K$9),'-RÅDATA_KVARTAL-'!$A$5:$DS$385,51,FALSE)&gt;0,VLOOKUP(CONCATENATE($E$6," ",K$9),'-RÅDATA_KVARTAL-'!$A$5:$DS$385,51,FALSE),"")</f>
        <v>4387</v>
      </c>
      <c r="L54" s="37"/>
      <c r="M54" s="37">
        <f>IF(VLOOKUP(CONCATENATE($E$6," ",M$9),'-RÅDATA_KVARTAL-'!$A$5:$DS$385,51,FALSE)&gt;0,VLOOKUP(CONCATENATE($E$6," ",M$9),'-RÅDATA_KVARTAL-'!$A$5:$DS$385,51,FALSE),"")</f>
        <v>4231</v>
      </c>
      <c r="N54" s="37"/>
      <c r="O54" s="37">
        <f>IF(VLOOKUP(CONCATENATE($E$6," ",O$9),'-RÅDATA_KVARTAL-'!$A$5:$DS$385,51,FALSE)&gt;0,VLOOKUP(CONCATENATE($E$6," ",O$9),'-RÅDATA_KVARTAL-'!$A$5:$DS$385,51,FALSE),"")</f>
        <v>4030</v>
      </c>
      <c r="P54" s="37"/>
      <c r="Q54" s="37">
        <f>IF(VLOOKUP(CONCATENATE($E$6," ",Q$9),'-RÅDATA_KVARTAL-'!$A$5:$DS$385,51,FALSE)&gt;0,VLOOKUP(CONCATENATE($E$6," ",Q$9),'-RÅDATA_KVARTAL-'!$A$5:$DS$385,51,FALSE),"")</f>
        <v>4119</v>
      </c>
      <c r="R54" s="37"/>
      <c r="S54" s="37">
        <f>IF(VLOOKUP(CONCATENATE($E$6," ",S$9),'-RÅDATA_KVARTAL-'!$A$5:$DS$385,51,FALSE)&gt;0,VLOOKUP(CONCATENATE($E$6," ",S$9),'-RÅDATA_KVARTAL-'!$A$5:$DS$385,51,FALSE),"")</f>
        <v>4244</v>
      </c>
      <c r="T54" s="37"/>
      <c r="U54" s="37">
        <f>IF(VLOOKUP(CONCATENATE($E$6," ",U$9),'-RÅDATA_KVARTAL-'!$A$5:$DS$385,51,FALSE)&gt;0,VLOOKUP(CONCATENATE($E$6," ",U$9),'-RÅDATA_KVARTAL-'!$A$5:$DS$385,51,FALSE),"")</f>
        <v>4071</v>
      </c>
      <c r="V54" s="37"/>
      <c r="W54" s="37">
        <f>IF(VLOOKUP(CONCATENATE($E$6," ",W$9),'-RÅDATA_KVARTAL-'!$A$5:$DS$385,51,FALSE)&gt;0,VLOOKUP(CONCATENATE($E$6," ",W$9),'-RÅDATA_KVARTAL-'!$A$5:$DS$385,51,FALSE),"")</f>
        <v>4086</v>
      </c>
      <c r="X54" s="37"/>
      <c r="Y54" s="37">
        <f>IF(VLOOKUP(CONCATENATE($E$6," ",Y$9),'-RÅDATA_KVARTAL-'!$A$5:$DS$385,51,FALSE)&gt;0,VLOOKUP(CONCATENATE($E$6," ",Y$9),'-RÅDATA_KVARTAL-'!$A$5:$DS$385,51,FALSE),"")</f>
        <v>4114</v>
      </c>
      <c r="Z54" s="37"/>
      <c r="AA54" s="37">
        <f>IF(VLOOKUP(CONCATENATE($E$6," ",AA$9),'-RÅDATA_KVARTAL-'!$A$5:$DS$385,51,FALSE)&gt;0,VLOOKUP(CONCATENATE($E$6," ",AA$9),'-RÅDATA_KVARTAL-'!$A$5:$DS$385,51,FALSE),"")</f>
        <v>4190</v>
      </c>
      <c r="AB54" s="37"/>
      <c r="AC54" s="37">
        <f>IF(VLOOKUP(CONCATENATE($E$6," ",AC$9),'-RÅDATA_KVARTAL-'!$A$5:$DS$385,51,FALSE)&gt;0,VLOOKUP(CONCATENATE($E$6," ",AC$9),'-RÅDATA_KVARTAL-'!$A$5:$DS$385,51,FALSE),"")</f>
        <v>51198</v>
      </c>
      <c r="AD54" s="158"/>
      <c r="AE54" s="275"/>
      <c r="AF54" s="37">
        <f>IF(VLOOKUP(CONCATENATE($AF$6," ",AF$9),'-RÅDATA_KVARTAL-'!$A$5:$DS$385,51,FALSE)&gt;0,VLOOKUP(CONCATENATE($AF$6," ",AF$9),'-RÅDATA_KVARTAL-'!$A$5:$DS$385,51,FALSE),"")</f>
        <v>3826</v>
      </c>
      <c r="AG54" s="37"/>
      <c r="AH54" s="37">
        <f>IF(VLOOKUP(CONCATENATE($AF$6," ",AH$9),'-RÅDATA_KVARTAL-'!$A$5:$DS$385,51,FALSE)&gt;0,VLOOKUP(CONCATENATE($AF$6," ",AH$9),'-RÅDATA_KVARTAL-'!$A$5:$DS$385,51,FALSE),"")</f>
        <v>3989</v>
      </c>
      <c r="AI54" s="37"/>
      <c r="AJ54" s="37">
        <f>IF(VLOOKUP(CONCATENATE($AF$6," ",AJ$9),'-RÅDATA_KVARTAL-'!$A$5:$DS$385,51,FALSE)&gt;0,VLOOKUP(CONCATENATE($AF$6," ",AJ$9),'-RÅDATA_KVARTAL-'!$A$5:$DS$385,51,FALSE),"")</f>
        <v>4446</v>
      </c>
      <c r="AK54" s="37"/>
      <c r="AL54" s="37">
        <f>IF(VLOOKUP(CONCATENATE($AF$6," ",AL$9),'-RÅDATA_KVARTAL-'!$A$5:$DS$385,51,FALSE)&gt;0,VLOOKUP(CONCATENATE($AF$6," ",AL$9),'-RÅDATA_KVARTAL-'!$A$5:$DS$385,51,FALSE),"")</f>
        <v>4042</v>
      </c>
      <c r="AM54" s="37"/>
      <c r="AN54" s="37">
        <f>IF(VLOOKUP(CONCATENATE($AF$6," ",AN$9),'-RÅDATA_KVARTAL-'!$A$5:$DS$385,51,FALSE)&gt;0,VLOOKUP(CONCATENATE($AF$6," ",AN$9),'-RÅDATA_KVARTAL-'!$A$5:$DS$385,51,FALSE),"")</f>
        <v>3805</v>
      </c>
      <c r="AO54" s="37"/>
      <c r="AP54" s="37">
        <f>IF(VLOOKUP(CONCATENATE($AF$6," ",AP$9),'-RÅDATA_KVARTAL-'!$A$5:$DS$385,51,FALSE)&gt;0,VLOOKUP(CONCATENATE($AF$6," ",AP$9),'-RÅDATA_KVARTAL-'!$A$5:$DS$385,51,FALSE),"")</f>
        <v>3063</v>
      </c>
      <c r="AQ54" s="37"/>
      <c r="AR54" s="37">
        <f>IF(VLOOKUP(CONCATENATE($AF$6," ",AR$9),'-RÅDATA_KVARTAL-'!$A$5:$DS$385,51,FALSE)&gt;0,VLOOKUP(CONCATENATE($AF$6," ",AR$9),'-RÅDATA_KVARTAL-'!$A$5:$DS$385,51,FALSE),"")</f>
        <v>2966</v>
      </c>
      <c r="AS54" s="37"/>
      <c r="AT54" s="37">
        <f>IF(VLOOKUP(CONCATENATE($AF$6," ",AT$9),'-RÅDATA_KVARTAL-'!$A$5:$DS$385,51,FALSE)&gt;0,VLOOKUP(CONCATENATE($AF$6," ",AT$9),'-RÅDATA_KVARTAL-'!$A$5:$DS$385,51,FALSE),"")</f>
        <v>3662</v>
      </c>
      <c r="AU54" s="37"/>
      <c r="AV54" s="37">
        <f>IF(VLOOKUP(CONCATENATE($AF$6," ",AV$9),'-RÅDATA_KVARTAL-'!$A$5:$DS$385,51,FALSE)&gt;0,VLOOKUP(CONCATENATE($AF$6," ",AV$9),'-RÅDATA_KVARTAL-'!$A$5:$DS$385,51,FALSE),"")</f>
        <v>3962</v>
      </c>
      <c r="AW54" s="37"/>
      <c r="AX54" s="37">
        <f>IF(VLOOKUP(CONCATENATE($AF$6," ",AX$9),'-RÅDATA_KVARTAL-'!$A$5:$DS$385,51,FALSE)&gt;0,VLOOKUP(CONCATENATE($AF$6," ",AX$9),'-RÅDATA_KVARTAL-'!$A$5:$DS$385,51,FALSE),"")</f>
        <v>4423</v>
      </c>
      <c r="AY54" s="37"/>
      <c r="AZ54" s="37">
        <f>IF(VLOOKUP(CONCATENATE($AF$6," ",AZ$9),'-RÅDATA_KVARTAL-'!$A$5:$DS$385,51,FALSE)&gt;0,VLOOKUP(CONCATENATE($AF$6," ",AZ$9),'-RÅDATA_KVARTAL-'!$A$5:$DS$385,51,FALSE),"")</f>
        <v>4201</v>
      </c>
      <c r="BA54" s="37"/>
      <c r="BB54" s="37">
        <f>IF(VLOOKUP(CONCATENATE($AF$6," ",BB$9),'-RÅDATA_KVARTAL-'!$A$5:$DS$385,51,FALSE)&gt;0,VLOOKUP(CONCATENATE($AF$6," ",BB$9),'-RÅDATA_KVARTAL-'!$A$5:$DS$385,51,FALSE),"")</f>
        <v>4170</v>
      </c>
      <c r="BC54" s="37"/>
      <c r="BD54" s="37">
        <f>IF(VLOOKUP(CONCATENATE($AF$6," ",BD$9),'-RÅDATA_KVARTAL-'!$A$5:$DS$385,51,FALSE)&gt;0,VLOOKUP(CONCATENATE($AF$6," ",BD$9),'-RÅDATA_KVARTAL-'!$A$5:$DS$385,51,FALSE),"")</f>
        <v>46555</v>
      </c>
      <c r="BE54" s="158"/>
      <c r="BF54" s="275"/>
      <c r="BG54" s="37">
        <f>IF(VLOOKUP(CONCATENATE($BG$6," ",BG$9),'-RÅDATA_KVARTAL-'!$A$5:$DS$385,51,FALSE)&gt;0,VLOOKUP(CONCATENATE($BG$6," ",BG$9),'-RÅDATA_KVARTAL-'!$A$5:$DS$385,51,FALSE),"")</f>
        <v>4063</v>
      </c>
      <c r="BH54" s="37"/>
      <c r="BI54" s="37">
        <f>IF(VLOOKUP(CONCATENATE($BG$6," ",BI$9),'-RÅDATA_KVARTAL-'!$A$5:$DS$385,51,FALSE)&gt;0,VLOOKUP(CONCATENATE($BG$6," ",BI$9),'-RÅDATA_KVARTAL-'!$A$5:$DS$385,51,FALSE),"")</f>
        <v>3965</v>
      </c>
      <c r="BJ54" s="37"/>
      <c r="BK54" s="37">
        <f>IF(VLOOKUP(CONCATENATE($BG$6," ",BK$9),'-RÅDATA_KVARTAL-'!$A$5:$DS$385,51,FALSE)&gt;0,VLOOKUP(CONCATENATE($BG$6," ",BK$9),'-RÅDATA_KVARTAL-'!$A$5:$DS$385,51,FALSE),"")</f>
        <v>4777</v>
      </c>
      <c r="BL54" s="37"/>
      <c r="BM54" s="37">
        <f>IF(VLOOKUP(CONCATENATE($BG$6," ",BM$9),'-RÅDATA_KVARTAL-'!$A$5:$DS$385,51,FALSE)&gt;0,VLOOKUP(CONCATENATE($BG$6," ",BM$9),'-RÅDATA_KVARTAL-'!$A$5:$DS$385,51,FALSE),"")</f>
        <v>4179</v>
      </c>
      <c r="BN54" s="37"/>
      <c r="BO54" s="37">
        <f>IF(VLOOKUP(CONCATENATE($BG$6," ",BO$9),'-RÅDATA_KVARTAL-'!$A$5:$DS$385,51,FALSE)&gt;0,VLOOKUP(CONCATENATE($BG$6," ",BO$9),'-RÅDATA_KVARTAL-'!$A$5:$DS$385,51,FALSE),"")</f>
        <v>4162</v>
      </c>
      <c r="BP54" s="37"/>
      <c r="BQ54" s="37">
        <f>IF(VLOOKUP(CONCATENATE($BG$6," ",BQ$9),'-RÅDATA_KVARTAL-'!$A$5:$DS$385,51,FALSE)&gt;0,VLOOKUP(CONCATENATE($BG$6," ",BQ$9),'-RÅDATA_KVARTAL-'!$A$5:$DS$385,51,FALSE),"")</f>
        <v>4196</v>
      </c>
      <c r="BR54" s="37"/>
      <c r="BS54" s="37">
        <f>IF(VLOOKUP(CONCATENATE($BG$6," ",BS$9),'-RÅDATA_KVARTAL-'!$A$5:$DS$385,51,FALSE)&gt;0,VLOOKUP(CONCATENATE($BG$6," ",BS$9),'-RÅDATA_KVARTAL-'!$A$5:$DS$385,51,FALSE),"")</f>
        <v>3466</v>
      </c>
      <c r="BT54" s="37"/>
      <c r="BU54" s="37">
        <f>IF(VLOOKUP(CONCATENATE($BG$6," ",BU$9),'-RÅDATA_KVARTAL-'!$A$5:$DS$385,51,FALSE)&gt;0,VLOOKUP(CONCATENATE($BG$6," ",BU$9),'-RÅDATA_KVARTAL-'!$A$5:$DS$385,51,FALSE),"")</f>
        <v>3850</v>
      </c>
      <c r="BV54" s="37"/>
      <c r="BW54" s="37">
        <f>IF(VLOOKUP(CONCATENATE($BG$6," ",BW$9),'-RÅDATA_KVARTAL-'!$A$5:$DS$385,51,FALSE)&gt;0,VLOOKUP(CONCATENATE($BG$6," ",BW$9),'-RÅDATA_KVARTAL-'!$A$5:$DS$385,51,FALSE),"")</f>
        <v>3882</v>
      </c>
      <c r="BX54" s="37"/>
      <c r="BY54" s="37">
        <f>IF(VLOOKUP(CONCATENATE($BG$6," ",BY$9),'-RÅDATA_KVARTAL-'!$A$5:$DS$385,51,FALSE)&gt;0,VLOOKUP(CONCATENATE($BG$6," ",BY$9),'-RÅDATA_KVARTAL-'!$A$5:$DS$385,51,FALSE),"")</f>
        <v>4123</v>
      </c>
      <c r="BZ54" s="37"/>
      <c r="CA54" s="37">
        <f>IF(VLOOKUP(CONCATENATE($BG$6," ",CA$9),'-RÅDATA_KVARTAL-'!$A$5:$DS$385,51,FALSE)&gt;0,VLOOKUP(CONCATENATE($BG$6," ",CA$9),'-RÅDATA_KVARTAL-'!$A$5:$DS$385,51,FALSE),"")</f>
        <v>4064</v>
      </c>
      <c r="CB54" s="37"/>
      <c r="CC54" s="37">
        <f>IF(VLOOKUP(CONCATENATE($BG$6," ",CC$9),'-RÅDATA_KVARTAL-'!$A$5:$DS$385,51,FALSE)&gt;0,VLOOKUP(CONCATENATE($BG$6," ",CC$9),'-RÅDATA_KVARTAL-'!$A$5:$DS$385,51,FALSE),"")</f>
        <v>4214</v>
      </c>
      <c r="CD54" s="37"/>
      <c r="CE54" s="37">
        <f>IF(VLOOKUP(CONCATENATE($BG$6," ",CE$9),'-RÅDATA_KVARTAL-'!$A$5:$DS$385,51,FALSE)&gt;0,VLOOKUP(CONCATENATE($BG$6," ",CE$9),'-RÅDATA_KVARTAL-'!$A$5:$DS$385,51,FALSE),"")</f>
        <v>48941</v>
      </c>
      <c r="CF54" s="147"/>
      <c r="CG54" s="275"/>
      <c r="CH54" s="37">
        <f>IF(VLOOKUP(CONCATENATE($CH$6," ",CH$9),'-RÅDATA_KVARTAL-'!$A$5:$DS$385,51,FALSE)&gt;0,VLOOKUP(CONCATENATE($CH$6," ",CH$9),'-RÅDATA_KVARTAL-'!$A$5:$DS$385,51,FALSE),"")</f>
        <v>3583</v>
      </c>
      <c r="CI54" s="37"/>
      <c r="CJ54" s="37">
        <f>IF(VLOOKUP(CONCATENATE($CH$6," ",CJ$9),'-RÅDATA_KVARTAL-'!$A$5:$DS$385,51,FALSE)&gt;0,VLOOKUP(CONCATENATE($CH$6," ",CJ$9),'-RÅDATA_KVARTAL-'!$A$5:$DS$385,51,FALSE),"")</f>
        <v>4087</v>
      </c>
      <c r="CK54" s="37"/>
      <c r="CL54" s="37">
        <f>IF(VLOOKUP(CONCATENATE($CH$6," ",CL$9),'-RÅDATA_KVARTAL-'!$A$5:$DS$385,51,FALSE)&gt;0,VLOOKUP(CONCATENATE($CH$6," ",CL$9),'-RÅDATA_KVARTAL-'!$A$5:$DS$385,51,FALSE),"")</f>
        <v>4381</v>
      </c>
      <c r="CM54" s="37"/>
      <c r="CN54" s="37">
        <f>IF(VLOOKUP(CONCATENATE($CH$6," ",CN$9),'-RÅDATA_KVARTAL-'!$A$5:$DS$385,51,FALSE)&gt;0,VLOOKUP(CONCATENATE($CH$6," ",CN$9),'-RÅDATA_KVARTAL-'!$A$5:$DS$385,51,FALSE),"")</f>
        <v>4526</v>
      </c>
      <c r="CO54" s="37"/>
      <c r="CP54" s="37">
        <f>IF(VLOOKUP(CONCATENATE($CH$6," ",CP$9),'-RÅDATA_KVARTAL-'!$A$5:$DS$385,51,FALSE)&gt;0,VLOOKUP(CONCATENATE($CH$6," ",CP$9),'-RÅDATA_KVARTAL-'!$A$5:$DS$385,51,FALSE),"")</f>
        <v>4286</v>
      </c>
      <c r="CQ54" s="37"/>
      <c r="CR54" s="37">
        <f>IF(VLOOKUP(CONCATENATE($CH$6," ",CR$9),'-RÅDATA_KVARTAL-'!$A$5:$DS$385,51,FALSE)&gt;0,VLOOKUP(CONCATENATE($CH$6," ",CR$9),'-RÅDATA_KVARTAL-'!$A$5:$DS$385,51,FALSE),"")</f>
        <v>4007</v>
      </c>
      <c r="CS54" s="37"/>
      <c r="CT54" s="37">
        <f>IF(VLOOKUP(CONCATENATE($CH$6," ",CT$9),'-RÅDATA_KVARTAL-'!$A$5:$DS$385,51,FALSE)&gt;0,VLOOKUP(CONCATENATE($CH$6," ",CT$9),'-RÅDATA_KVARTAL-'!$A$5:$DS$385,51,FALSE),"")</f>
        <v>3731</v>
      </c>
      <c r="CU54" s="37"/>
      <c r="CV54" s="37">
        <f>IF(VLOOKUP(CONCATENATE($CH$6," ",CV$9),'-RÅDATA_KVARTAL-'!$A$5:$DS$385,51,FALSE)&gt;0,VLOOKUP(CONCATENATE($CH$6," ",CV$9),'-RÅDATA_KVARTAL-'!$A$5:$DS$385,51,FALSE),"")</f>
        <v>4473</v>
      </c>
      <c r="CW54" s="37"/>
      <c r="CX54" s="37">
        <f>IF(VLOOKUP(CONCATENATE($CH$6," ",CX$9),'-RÅDATA_KVARTAL-'!$A$5:$DS$385,51,FALSE)&gt;0,VLOOKUP(CONCATENATE($CH$6," ",CX$9),'-RÅDATA_KVARTAL-'!$A$5:$DS$385,51,FALSE),"")</f>
        <v>4246</v>
      </c>
      <c r="CY54" s="37"/>
      <c r="CZ54" s="37">
        <f>IF(VLOOKUP(CONCATENATE($CH$6," ",CZ$9),'-RÅDATA_KVARTAL-'!$A$5:$DS$385,51,FALSE)&gt;0,VLOOKUP(CONCATENATE($CH$6," ",CZ$9),'-RÅDATA_KVARTAL-'!$A$5:$DS$385,51,FALSE),"")</f>
        <v>3982</v>
      </c>
      <c r="DA54" s="37"/>
      <c r="DB54" s="37">
        <f>IF(VLOOKUP(CONCATENATE($CH$6," ",DB$9),'-RÅDATA_KVARTAL-'!$A$5:$DS$385,51,FALSE)&gt;0,VLOOKUP(CONCATENATE($CH$6," ",DB$9),'-RÅDATA_KVARTAL-'!$A$5:$DS$385,51,FALSE),"")</f>
        <v>3497</v>
      </c>
      <c r="DC54" s="37"/>
      <c r="DD54" s="37">
        <f>IF(VLOOKUP(CONCATENATE($CH$6," ",DD$9),'-RÅDATA_KVARTAL-'!$A$5:$DS$385,51,FALSE)&gt;0,VLOOKUP(CONCATENATE($CH$6," ",DD$9),'-RÅDATA_KVARTAL-'!$A$5:$DS$385,51,FALSE),"")</f>
        <v>4517</v>
      </c>
      <c r="DE54" s="37"/>
      <c r="DF54" s="37">
        <f>IF(VLOOKUP(CONCATENATE($CH$6," ",DF$9),'-RÅDATA_KVARTAL-'!$A$5:$DS$385,51,FALSE)&gt;0,VLOOKUP(CONCATENATE($CH$6," ",DF$9),'-RÅDATA_KVARTAL-'!$A$5:$DS$385,51,FALSE),"")</f>
        <v>49316</v>
      </c>
      <c r="DG54" s="147"/>
      <c r="DH54" s="275"/>
      <c r="DI54" s="37">
        <f>IF(VLOOKUP(CONCATENATE($DI$6," ",DI$9),'-RÅDATA_KVARTAL-'!$A$5:$DS$385,51,FALSE)&gt;0,VLOOKUP(CONCATENATE($DI$6," ",DI$9),'-RÅDATA_KVARTAL-'!$A$5:$DS$385,51,FALSE),"")</f>
        <v>4691</v>
      </c>
      <c r="DJ54" s="37"/>
      <c r="DK54" s="37">
        <f>IF(VLOOKUP(CONCATENATE($DI$6," ",DK$9),'-RÅDATA_KVARTAL-'!$A$5:$DS$385,51,FALSE)&gt;0,VLOOKUP(CONCATENATE($DI$6," ",DK$9),'-RÅDATA_KVARTAL-'!$A$5:$DS$385,51,FALSE),"")</f>
        <v>4497</v>
      </c>
      <c r="DL54" s="37"/>
      <c r="DM54" s="37">
        <f>IF(VLOOKUP(CONCATENATE($DI$6," ",DM$9),'-RÅDATA_KVARTAL-'!$A$5:$DS$385,51,FALSE)&gt;0,VLOOKUP(CONCATENATE($DI$6," ",DM$9),'-RÅDATA_KVARTAL-'!$A$5:$DS$385,51,FALSE),"")</f>
        <v>4515</v>
      </c>
      <c r="DN54" s="37"/>
      <c r="DO54" s="37">
        <f>IF(VLOOKUP(CONCATENATE($DI$6," ",DO$9),'-RÅDATA_KVARTAL-'!$A$5:$DS$385,51,FALSE)&gt;0,VLOOKUP(CONCATENATE($DI$6," ",DO$9),'-RÅDATA_KVARTAL-'!$A$5:$DS$385,51,FALSE),"")</f>
        <v>3630</v>
      </c>
      <c r="DP54" s="37"/>
      <c r="DQ54" s="37">
        <f>IF(VLOOKUP(CONCATENATE($DI$6," ",DQ$9),'-RÅDATA_KVARTAL-'!$A$5:$DS$385,51,FALSE)&gt;0,VLOOKUP(CONCATENATE($DI$6," ",DQ$9),'-RÅDATA_KVARTAL-'!$A$5:$DS$385,51,FALSE),"")</f>
        <v>3626</v>
      </c>
      <c r="DR54" s="37"/>
      <c r="DS54" s="37">
        <f>IF(VLOOKUP(CONCATENATE($DI$6," ",DS$9),'-RÅDATA_KVARTAL-'!$A$5:$DS$385,51,FALSE)&gt;0,VLOOKUP(CONCATENATE($DI$6," ",DS$9),'-RÅDATA_KVARTAL-'!$A$5:$DS$385,51,FALSE),"")</f>
        <v>3576</v>
      </c>
      <c r="DT54" s="37"/>
      <c r="DU54" s="37" t="str">
        <f>IF(VLOOKUP(CONCATENATE($DI$6," ",DU$9),'-RÅDATA_KVARTAL-'!$A$5:$DS$385,51,FALSE)&gt;0,VLOOKUP(CONCATENATE($DI$6," ",DU$9),'-RÅDATA_KVARTAL-'!$A$5:$DS$385,51,FALSE),"")</f>
        <v/>
      </c>
      <c r="DV54" s="37"/>
      <c r="DW54" s="37" t="str">
        <f>IF(VLOOKUP(CONCATENATE($DI$6," ",DW$9),'-RÅDATA_KVARTAL-'!$A$5:$DS$385,51,FALSE)&gt;0,VLOOKUP(CONCATENATE($DI$6," ",DW$9),'-RÅDATA_KVARTAL-'!$A$5:$DS$385,51,FALSE),"")</f>
        <v/>
      </c>
      <c r="DX54" s="37"/>
      <c r="DY54" s="37" t="str">
        <f>IF(VLOOKUP(CONCATENATE($DI$6," ",DY$9),'-RÅDATA_KVARTAL-'!$A$5:$DS$385,51,FALSE)&gt;0,VLOOKUP(CONCATENATE($DI$6," ",DY$9),'-RÅDATA_KVARTAL-'!$A$5:$DS$385,51,FALSE),"")</f>
        <v/>
      </c>
      <c r="DZ54" s="37"/>
      <c r="EA54" s="37" t="str">
        <f>IF(VLOOKUP(CONCATENATE($DI$6," ",EA$9),'-RÅDATA_KVARTAL-'!$A$5:$DS$385,51,FALSE)&gt;0,VLOOKUP(CONCATENATE($DI$6," ",EA$9),'-RÅDATA_KVARTAL-'!$A$5:$DS$385,51,FALSE),"")</f>
        <v/>
      </c>
      <c r="EB54" s="37"/>
      <c r="EC54" s="37" t="str">
        <f>IF(VLOOKUP(CONCATENATE($DI$6," ",EC$9),'-RÅDATA_KVARTAL-'!$A$5:$DS$385,51,FALSE)&gt;0,VLOOKUP(CONCATENATE($DI$6," ",EC$9),'-RÅDATA_KVARTAL-'!$A$5:$DS$385,51,FALSE),"")</f>
        <v/>
      </c>
      <c r="ED54" s="37"/>
      <c r="EE54" s="37" t="str">
        <f>IF(VLOOKUP(CONCATENATE($DI$6," ",EE$9),'-RÅDATA_KVARTAL-'!$A$5:$DS$385,51,FALSE)&gt;0,VLOOKUP(CONCATENATE($DI$6," ",EE$9),'-RÅDATA_KVARTAL-'!$A$5:$DS$385,51,FALSE),"")</f>
        <v/>
      </c>
      <c r="EF54" s="37"/>
      <c r="EG54" s="37">
        <f>IF(VLOOKUP(CONCATENATE($DI$6," ",EG$9),'-RÅDATA_KVARTAL-'!$A$5:$DS$385,51,FALSE)&gt;0,VLOOKUP(CONCATENATE($DI$6," ",EG$9),'-RÅDATA_KVARTAL-'!$A$5:$DS$385,51,FALSE),"")</f>
        <v>24535</v>
      </c>
      <c r="EH54" s="147"/>
      <c r="EI54" s="275"/>
      <c r="EJ54" s="37" t="str">
        <f>IF(VLOOKUP(CONCATENATE($EJ$6," ",EJ$9),'-RÅDATA_KVARTAL-'!$A$5:$DS$385,51,FALSE)&gt;0,VLOOKUP(CONCATENATE($EJ$6," ",EJ$9),'-RÅDATA_KVARTAL-'!$A$5:$DS$385,51,FALSE),"")</f>
        <v/>
      </c>
      <c r="EK54" s="37"/>
      <c r="EL54" s="37" t="str">
        <f>IF(VLOOKUP(CONCATENATE($EJ$6," ",EL$9),'-RÅDATA_KVARTAL-'!$A$5:$DS$385,51,FALSE)&gt;0,VLOOKUP(CONCATENATE($EJ$6," ",EL$9),'-RÅDATA_KVARTAL-'!$A$5:$DS$385,51,FALSE),"")</f>
        <v/>
      </c>
      <c r="EM54" s="37"/>
      <c r="EN54" s="37" t="str">
        <f>IF(VLOOKUP(CONCATENATE($EJ$6," ",EN$9),'-RÅDATA_KVARTAL-'!$A$5:$DS$385,51,FALSE)&gt;0,VLOOKUP(CONCATENATE($EJ$6," ",EN$9),'-RÅDATA_KVARTAL-'!$A$5:$DS$385,51,FALSE),"")</f>
        <v/>
      </c>
      <c r="EO54" s="37"/>
      <c r="EP54" s="37" t="str">
        <f>IF(VLOOKUP(CONCATENATE($EJ$6," ",EP$9),'-RÅDATA_KVARTAL-'!$A$5:$DS$385,51,FALSE)&gt;0,VLOOKUP(CONCATENATE($EJ$6," ",EP$9),'-RÅDATA_KVARTAL-'!$A$5:$DS$385,51,FALSE),"")</f>
        <v/>
      </c>
      <c r="EQ54" s="37"/>
      <c r="ER54" s="37" t="str">
        <f>IF(VLOOKUP(CONCATENATE($EJ$6," ",ER$9),'-RÅDATA_KVARTAL-'!$A$5:$DS$385,51,FALSE)&gt;0,VLOOKUP(CONCATENATE($EJ$6," ",ER$9),'-RÅDATA_KVARTAL-'!$A$5:$DS$385,51,FALSE),"")</f>
        <v/>
      </c>
      <c r="ES54" s="37"/>
      <c r="ET54" s="37" t="str">
        <f>IF(VLOOKUP(CONCATENATE($EJ$6," ",ET$9),'-RÅDATA_KVARTAL-'!$A$5:$DS$385,51,FALSE)&gt;0,VLOOKUP(CONCATENATE($EJ$6," ",ET$9),'-RÅDATA_KVARTAL-'!$A$5:$DS$385,51,FALSE),"")</f>
        <v/>
      </c>
      <c r="EU54" s="37"/>
      <c r="EV54" s="37" t="str">
        <f>IF(VLOOKUP(CONCATENATE($EJ$6," ",EV$9),'-RÅDATA_KVARTAL-'!$A$5:$DS$385,51,FALSE)&gt;0,VLOOKUP(CONCATENATE($EJ$6," ",EV$9),'-RÅDATA_KVARTAL-'!$A$5:$DS$385,51,FALSE),"")</f>
        <v/>
      </c>
      <c r="EW54" s="37"/>
      <c r="EX54" s="37" t="str">
        <f>IF(VLOOKUP(CONCATENATE($EJ$6," ",EX$9),'-RÅDATA_KVARTAL-'!$A$5:$DS$385,51,FALSE)&gt;0,VLOOKUP(CONCATENATE($EJ$6," ",EX$9),'-RÅDATA_KVARTAL-'!$A$5:$DS$385,51,FALSE),"")</f>
        <v/>
      </c>
      <c r="EY54" s="37"/>
      <c r="EZ54" s="37" t="str">
        <f>IF(VLOOKUP(CONCATENATE($EJ$6," ",EZ$9),'-RÅDATA_KVARTAL-'!$A$5:$DS$385,51,FALSE)&gt;0,VLOOKUP(CONCATENATE($EJ$6," ",EZ$9),'-RÅDATA_KVARTAL-'!$A$5:$DS$385,51,FALSE),"")</f>
        <v/>
      </c>
      <c r="FA54" s="37"/>
      <c r="FB54" s="37" t="str">
        <f>IF(VLOOKUP(CONCATENATE($EJ$6," ",FB$9),'-RÅDATA_KVARTAL-'!$A$5:$DS$385,51,FALSE)&gt;0,VLOOKUP(CONCATENATE($EJ$6," ",FB$9),'-RÅDATA_KVARTAL-'!$A$5:$DS$385,51,FALSE),"")</f>
        <v/>
      </c>
      <c r="FC54" s="37"/>
      <c r="FD54" s="37" t="str">
        <f>IF(VLOOKUP(CONCATENATE($EJ$6," ",FD$9),'-RÅDATA_KVARTAL-'!$A$5:$DS$385,51,FALSE)&gt;0,VLOOKUP(CONCATENATE($EJ$6," ",FD$9),'-RÅDATA_KVARTAL-'!$A$5:$DS$385,51,FALSE),"")</f>
        <v/>
      </c>
      <c r="FE54" s="37"/>
      <c r="FF54" s="37" t="str">
        <f>IF(VLOOKUP(CONCATENATE($EJ$6," ",FF$9),'-RÅDATA_KVARTAL-'!$A$5:$DS$385,51,FALSE)&gt;0,VLOOKUP(CONCATENATE($EJ$6," ",FF$9),'-RÅDATA_KVARTAL-'!$A$5:$DS$385,51,FALSE),"")</f>
        <v/>
      </c>
      <c r="FG54" s="37"/>
      <c r="FH54" s="37" t="str">
        <f>IF(VLOOKUP(CONCATENATE($EJ$6," ",FH$9),'-RÅDATA_KVARTAL-'!$A$5:$DS$385,51,FALSE)&gt;0,VLOOKUP(CONCATENATE($EJ$6," ",FH$9),'-RÅDATA_KVARTAL-'!$A$5:$DS$385,51,FALSE),"")</f>
        <v/>
      </c>
      <c r="FI54" s="147"/>
      <c r="FJ54" s="275"/>
      <c r="FK54" s="37" t="str">
        <f>IF(VLOOKUP(CONCATENATE($FK$6," ",FK$9),'-RÅDATA_KVARTAL-'!$A$5:$DS$385,51,FALSE)&gt;0,VLOOKUP(CONCATENATE($FK$6," ",FK$9),'-RÅDATA_KVARTAL-'!$A$5:$DS$385,51,FALSE),"")</f>
        <v/>
      </c>
      <c r="FL54" s="37"/>
      <c r="FM54" s="37" t="str">
        <f>IF(VLOOKUP(CONCATENATE($FK$6," ",FM$9),'-RÅDATA_KVARTAL-'!$A$5:$DS$385,51,FALSE)&gt;0,VLOOKUP(CONCATENATE($FK$6," ",FM$9),'-RÅDATA_KVARTAL-'!$A$5:$DS$385,51,FALSE),"")</f>
        <v/>
      </c>
      <c r="FN54" s="37"/>
      <c r="FO54" s="37" t="str">
        <f>IF(VLOOKUP(CONCATENATE($FK$6," ",FO$9),'-RÅDATA_KVARTAL-'!$A$5:$DS$385,51,FALSE)&gt;0,VLOOKUP(CONCATENATE($FK$6," ",FO$9),'-RÅDATA_KVARTAL-'!$A$5:$DS$385,51,FALSE),"")</f>
        <v/>
      </c>
      <c r="FP54" s="37"/>
      <c r="FQ54" s="37" t="str">
        <f>IF(VLOOKUP(CONCATENATE($FK$6," ",FQ$9),'-RÅDATA_KVARTAL-'!$A$5:$DS$385,51,FALSE)&gt;0,VLOOKUP(CONCATENATE($FK$6," ",FQ$9),'-RÅDATA_KVARTAL-'!$A$5:$DS$385,51,FALSE),"")</f>
        <v/>
      </c>
      <c r="FR54" s="37"/>
      <c r="FS54" s="37" t="str">
        <f>IF(VLOOKUP(CONCATENATE($FK$6," ",FS$9),'-RÅDATA_KVARTAL-'!$A$5:$DS$385,51,FALSE)&gt;0,VLOOKUP(CONCATENATE($FK$6," ",FS$9),'-RÅDATA_KVARTAL-'!$A$5:$DS$385,51,FALSE),"")</f>
        <v/>
      </c>
      <c r="FT54" s="37"/>
      <c r="FU54" s="37" t="str">
        <f>IF(VLOOKUP(CONCATENATE($FK$6," ",FU$9),'-RÅDATA_KVARTAL-'!$A$5:$DS$385,51,FALSE)&gt;0,VLOOKUP(CONCATENATE($FK$6," ",FU$9),'-RÅDATA_KVARTAL-'!$A$5:$DS$385,51,FALSE),"")</f>
        <v/>
      </c>
      <c r="FV54" s="37"/>
      <c r="FW54" s="37" t="str">
        <f>IF(VLOOKUP(CONCATENATE($FK$6," ",FW$9),'-RÅDATA_KVARTAL-'!$A$5:$DS$385,51,FALSE)&gt;0,VLOOKUP(CONCATENATE($FK$6," ",FW$9),'-RÅDATA_KVARTAL-'!$A$5:$DS$385,51,FALSE),"")</f>
        <v/>
      </c>
      <c r="FX54" s="37"/>
      <c r="FY54" s="37" t="str">
        <f>IF(VLOOKUP(CONCATENATE($FK$6," ",FY$9),'-RÅDATA_KVARTAL-'!$A$5:$DS$385,51,FALSE)&gt;0,VLOOKUP(CONCATENATE($FK$6," ",FY$9),'-RÅDATA_KVARTAL-'!$A$5:$DS$385,51,FALSE),"")</f>
        <v/>
      </c>
      <c r="FZ54" s="37"/>
      <c r="GA54" s="37" t="str">
        <f>IF(VLOOKUP(CONCATENATE($FK$6," ",GA$9),'-RÅDATA_KVARTAL-'!$A$5:$DS$385,51,FALSE)&gt;0,VLOOKUP(CONCATENATE($FK$6," ",GA$9),'-RÅDATA_KVARTAL-'!$A$5:$DS$385,51,FALSE),"")</f>
        <v/>
      </c>
      <c r="GB54" s="37"/>
      <c r="GC54" s="37" t="str">
        <f>IF(VLOOKUP(CONCATENATE($FK$6," ",GC$9),'-RÅDATA_KVARTAL-'!$A$5:$DS$385,51,FALSE)&gt;0,VLOOKUP(CONCATENATE($FK$6," ",GC$9),'-RÅDATA_KVARTAL-'!$A$5:$DS$385,51,FALSE),"")</f>
        <v/>
      </c>
      <c r="GD54" s="37"/>
      <c r="GE54" s="37" t="str">
        <f>IF(VLOOKUP(CONCATENATE($FK$6," ",GE$9),'-RÅDATA_KVARTAL-'!$A$5:$DS$385,51,FALSE)&gt;0,VLOOKUP(CONCATENATE($FK$6," ",GE$9),'-RÅDATA_KVARTAL-'!$A$5:$DS$385,51,FALSE),"")</f>
        <v/>
      </c>
      <c r="GF54" s="37"/>
      <c r="GG54" s="37" t="str">
        <f>IF(VLOOKUP(CONCATENATE($FK$6," ",GG$9),'-RÅDATA_KVARTAL-'!$A$5:$DS$385,51,FALSE)&gt;0,VLOOKUP(CONCATENATE($FK$6," ",GG$9),'-RÅDATA_KVARTAL-'!$A$5:$DS$385,51,FALSE),"")</f>
        <v/>
      </c>
      <c r="GH54" s="37"/>
      <c r="GI54" s="37" t="str">
        <f>IF(VLOOKUP(CONCATENATE($FK$6," ",GI$9),'-RÅDATA_KVARTAL-'!$A$5:$DS$385,51,FALSE)&gt;0,VLOOKUP(CONCATENATE($FK$6," ",GI$9),'-RÅDATA_KVARTAL-'!$A$5:$DS$385,51,FALSE),"")</f>
        <v/>
      </c>
      <c r="GJ54" s="147"/>
      <c r="GK54" s="275"/>
      <c r="GL54" s="37" t="str">
        <f>IF(VLOOKUP(CONCATENATE($GL$6," ",GL$9),'-RÅDATA_KVARTAL-'!$A$5:$DS$385,51,FALSE)&gt;0,VLOOKUP(CONCATENATE($GL$6," ",GL$9),'-RÅDATA_KVARTAL-'!$A$5:$DS$385,51,FALSE),"")</f>
        <v/>
      </c>
      <c r="GM54" s="37"/>
      <c r="GN54" s="37" t="str">
        <f>IF(VLOOKUP(CONCATENATE($GL$6," ",GN$9),'-RÅDATA_KVARTAL-'!$A$5:$DS$385,51,FALSE)&gt;0,VLOOKUP(CONCATENATE($GL$6," ",GN$9),'-RÅDATA_KVARTAL-'!$A$5:$DS$385,51,FALSE),"")</f>
        <v/>
      </c>
      <c r="GO54" s="37"/>
      <c r="GP54" s="37" t="str">
        <f>IF(VLOOKUP(CONCATENATE($GL$6," ",GP$9),'-RÅDATA_KVARTAL-'!$A$5:$DS$385,51,FALSE)&gt;0,VLOOKUP(CONCATENATE($GL$6," ",GP$9),'-RÅDATA_KVARTAL-'!$A$5:$DS$385,51,FALSE),"")</f>
        <v/>
      </c>
      <c r="GQ54" s="37"/>
      <c r="GR54" s="37" t="str">
        <f>IF(VLOOKUP(CONCATENATE($GL$6," ",GR$9),'-RÅDATA_KVARTAL-'!$A$5:$DS$385,51,FALSE)&gt;0,VLOOKUP(CONCATENATE($GL$6," ",GR$9),'-RÅDATA_KVARTAL-'!$A$5:$DS$385,51,FALSE),"")</f>
        <v/>
      </c>
      <c r="GS54" s="37"/>
      <c r="GT54" s="37" t="str">
        <f>IF(VLOOKUP(CONCATENATE($GL$6," ",GT$9),'-RÅDATA_KVARTAL-'!$A$5:$DS$385,51,FALSE)&gt;0,VLOOKUP(CONCATENATE($GL$6," ",GT$9),'-RÅDATA_KVARTAL-'!$A$5:$DS$385,51,FALSE),"")</f>
        <v/>
      </c>
      <c r="GU54" s="37"/>
      <c r="GV54" s="37" t="str">
        <f>IF(VLOOKUP(CONCATENATE($GL$6," ",GV$9),'-RÅDATA_KVARTAL-'!$A$5:$DS$385,51,FALSE)&gt;0,VLOOKUP(CONCATENATE($GL$6," ",GV$9),'-RÅDATA_KVARTAL-'!$A$5:$DS$385,51,FALSE),"")</f>
        <v/>
      </c>
      <c r="GW54" s="37"/>
      <c r="GX54" s="37" t="str">
        <f>IF(VLOOKUP(CONCATENATE($GL$6," ",GX$9),'-RÅDATA_KVARTAL-'!$A$5:$DS$385,51,FALSE)&gt;0,VLOOKUP(CONCATENATE($GL$6," ",GX$9),'-RÅDATA_KVARTAL-'!$A$5:$DS$385,51,FALSE),"")</f>
        <v/>
      </c>
      <c r="GY54" s="37"/>
      <c r="GZ54" s="37" t="str">
        <f>IF(VLOOKUP(CONCATENATE($GL$6," ",GZ$9),'-RÅDATA_KVARTAL-'!$A$5:$DS$385,51,FALSE)&gt;0,VLOOKUP(CONCATENATE($GL$6," ",GZ$9),'-RÅDATA_KVARTAL-'!$A$5:$DS$385,51,FALSE),"")</f>
        <v/>
      </c>
      <c r="HA54" s="37"/>
      <c r="HB54" s="37" t="str">
        <f>IF(VLOOKUP(CONCATENATE($GL$6," ",HB$9),'-RÅDATA_KVARTAL-'!$A$5:$DS$385,51,FALSE)&gt;0,VLOOKUP(CONCATENATE($GL$6," ",HB$9),'-RÅDATA_KVARTAL-'!$A$5:$DS$385,51,FALSE),"")</f>
        <v/>
      </c>
      <c r="HC54" s="37"/>
      <c r="HD54" s="37" t="str">
        <f>IF(VLOOKUP(CONCATENATE($GL$6," ",HD$9),'-RÅDATA_KVARTAL-'!$A$5:$DS$385,51,FALSE)&gt;0,VLOOKUP(CONCATENATE($GL$6," ",HD$9),'-RÅDATA_KVARTAL-'!$A$5:$DS$385,51,FALSE),"")</f>
        <v/>
      </c>
      <c r="HE54" s="37"/>
      <c r="HF54" s="37" t="str">
        <f>IF(VLOOKUP(CONCATENATE($GL$6," ",HF$9),'-RÅDATA_KVARTAL-'!$A$5:$DS$385,51,FALSE)&gt;0,VLOOKUP(CONCATENATE($GL$6," ",HF$9),'-RÅDATA_KVARTAL-'!$A$5:$DS$385,51,FALSE),"")</f>
        <v/>
      </c>
      <c r="HG54" s="37"/>
      <c r="HH54" s="37" t="str">
        <f>IF(VLOOKUP(CONCATENATE($GL$6," ",HH$9),'-RÅDATA_KVARTAL-'!$A$5:$DS$385,51,FALSE)&gt;0,VLOOKUP(CONCATENATE($GL$6," ",HH$9),'-RÅDATA_KVARTAL-'!$A$5:$DS$385,51,FALSE),"")</f>
        <v/>
      </c>
      <c r="HI54" s="37"/>
      <c r="HJ54" s="37" t="str">
        <f>IF(VLOOKUP(CONCATENATE($GL$6," ",HJ$9),'-RÅDATA_KVARTAL-'!$A$5:$DS$385,51,FALSE)&gt;0,VLOOKUP(CONCATENATE($GL$6," ",HJ$9),'-RÅDATA_KVARTAL-'!$A$5:$DS$385,51,FALSE),"")</f>
        <v/>
      </c>
      <c r="HK54" s="147"/>
      <c r="HL54" s="148"/>
      <c r="HM54" s="103" t="s">
        <v>463</v>
      </c>
      <c r="HN54" s="15"/>
    </row>
    <row r="55" spans="2:222" ht="10.5" customHeight="1" x14ac:dyDescent="0.2">
      <c r="B55" s="248">
        <v>5</v>
      </c>
      <c r="C55" s="195"/>
      <c r="D55" s="92" t="s">
        <v>70</v>
      </c>
      <c r="E55" s="156">
        <f>IF(VLOOKUP(CONCATENATE($E$6," ",E$9),'-RÅDATA_KVARTAL-'!$A$5:$DS$385,55,FALSE)&gt;0,VLOOKUP(CONCATENATE($E$6," ",E$9),'-RÅDATA_KVARTAL-'!$A$5:$DS$385,55,FALSE),"")</f>
        <v>71.041281577325947</v>
      </c>
      <c r="F55" s="156"/>
      <c r="G55" s="156">
        <f>IF(VLOOKUP(CONCATENATE($E$6," ",G$9),'-RÅDATA_KVARTAL-'!$A$5:$DS$385,55,FALSE)&gt;0,VLOOKUP(CONCATENATE($E$6," ",G$9),'-RÅDATA_KVARTAL-'!$A$5:$DS$385,55,FALSE),"")</f>
        <v>73.882704768233936</v>
      </c>
      <c r="H55" s="156"/>
      <c r="I55" s="156">
        <f>IF(VLOOKUP(CONCATENATE($E$6," ",I$9),'-RÅDATA_KVARTAL-'!$A$5:$DS$385,55,FALSE)&gt;0,VLOOKUP(CONCATENATE($E$6," ",I$9),'-RÅDATA_KVARTAL-'!$A$5:$DS$385,55,FALSE),"")</f>
        <v>73.219328522121117</v>
      </c>
      <c r="J55" s="156"/>
      <c r="K55" s="156">
        <f>IF(VLOOKUP(CONCATENATE($E$6," ",K$9),'-RÅDATA_KVARTAL-'!$A$5:$DS$385,55,FALSE)&gt;0,VLOOKUP(CONCATENATE($E$6," ",K$9),'-RÅDATA_KVARTAL-'!$A$5:$DS$385,55,FALSE),"")</f>
        <v>68.482672494536374</v>
      </c>
      <c r="L55" s="156"/>
      <c r="M55" s="156">
        <f>IF(VLOOKUP(CONCATENATE($E$6," ",M$9),'-RÅDATA_KVARTAL-'!$A$5:$DS$385,55,FALSE)&gt;0,VLOOKUP(CONCATENATE($E$6," ",M$9),'-RÅDATA_KVARTAL-'!$A$5:$DS$385,55,FALSE),"")</f>
        <v>64.872738423796378</v>
      </c>
      <c r="N55" s="156"/>
      <c r="O55" s="156">
        <f>IF(VLOOKUP(CONCATENATE($E$6," ",O$9),'-RÅDATA_KVARTAL-'!$A$5:$DS$385,55,FALSE)&gt;0,VLOOKUP(CONCATENATE($E$6," ",O$9),'-RÅDATA_KVARTAL-'!$A$5:$DS$385,55,FALSE),"")</f>
        <v>65.742251223491039</v>
      </c>
      <c r="P55" s="156"/>
      <c r="Q55" s="156">
        <f>IF(VLOOKUP(CONCATENATE($E$6," ",Q$9),'-RÅDATA_KVARTAL-'!$A$5:$DS$385,55,FALSE)&gt;0,VLOOKUP(CONCATENATE($E$6," ",Q$9),'-RÅDATA_KVARTAL-'!$A$5:$DS$385,55,FALSE),"")</f>
        <v>71.103055411703778</v>
      </c>
      <c r="R55" s="156"/>
      <c r="S55" s="156">
        <f>IF(VLOOKUP(CONCATENATE($E$6," ",S$9),'-RÅDATA_KVARTAL-'!$A$5:$DS$385,55,FALSE)&gt;0,VLOOKUP(CONCATENATE($E$6," ",S$9),'-RÅDATA_KVARTAL-'!$A$5:$DS$385,55,FALSE),"")</f>
        <v>66.322862947335523</v>
      </c>
      <c r="T55" s="156"/>
      <c r="U55" s="156">
        <f>IF(VLOOKUP(CONCATENATE($E$6," ",U$9),'-RÅDATA_KVARTAL-'!$A$5:$DS$385,55,FALSE)&gt;0,VLOOKUP(CONCATENATE($E$6," ",U$9),'-RÅDATA_KVARTAL-'!$A$5:$DS$385,55,FALSE),"")</f>
        <v>65.021562050790607</v>
      </c>
      <c r="V55" s="156"/>
      <c r="W55" s="156">
        <f>IF(VLOOKUP(CONCATENATE($E$6," ",W$9),'-RÅDATA_KVARTAL-'!$A$5:$DS$385,55,FALSE)&gt;0,VLOOKUP(CONCATENATE($E$6," ",W$9),'-RÅDATA_KVARTAL-'!$A$5:$DS$385,55,FALSE),"")</f>
        <v>61.871592973955181</v>
      </c>
      <c r="X55" s="156"/>
      <c r="Y55" s="156">
        <f>IF(VLOOKUP(CONCATENATE($E$6," ",Y$9),'-RÅDATA_KVARTAL-'!$A$5:$DS$385,55,FALSE)&gt;0,VLOOKUP(CONCATENATE($E$6," ",Y$9),'-RÅDATA_KVARTAL-'!$A$5:$DS$385,55,FALSE),"")</f>
        <v>67.531188443860799</v>
      </c>
      <c r="Z55" s="156"/>
      <c r="AA55" s="156">
        <f>IF(VLOOKUP(CONCATENATE($E$6," ",AA$9),'-RÅDATA_KVARTAL-'!$A$5:$DS$385,55,FALSE)&gt;0,VLOOKUP(CONCATENATE($E$6," ",AA$9),'-RÅDATA_KVARTAL-'!$A$5:$DS$385,55,FALSE),"")</f>
        <v>73.187772925764193</v>
      </c>
      <c r="AB55" s="156"/>
      <c r="AC55" s="156">
        <f>IF(VLOOKUP(CONCATENATE($E$6," ",AC$9),'-RÅDATA_KVARTAL-'!$A$5:$DS$385,55,FALSE)&gt;0,VLOOKUP(CONCATENATE($E$6," ",AC$9),'-RÅDATA_KVARTAL-'!$A$5:$DS$385,55,FALSE),"")</f>
        <v>68.430971570632337</v>
      </c>
      <c r="AD55" s="118"/>
      <c r="AE55" s="106"/>
      <c r="AF55" s="156">
        <f>IF(VLOOKUP(CONCATENATE($AF$6," ",AF$9),'-RÅDATA_KVARTAL-'!$A$5:$DS$385,55,FALSE)&gt;0,VLOOKUP(CONCATENATE($AF$6," ",AF$9),'-RÅDATA_KVARTAL-'!$A$5:$DS$385,55,FALSE),"")</f>
        <v>69.248868778280553</v>
      </c>
      <c r="AG55" s="156"/>
      <c r="AH55" s="156">
        <f>IF(VLOOKUP(CONCATENATE($AF$6," ",AH$9),'-RÅDATA_KVARTAL-'!$A$5:$DS$385,55,FALSE)&gt;0,VLOOKUP(CONCATENATE($AF$6," ",AH$9),'-RÅDATA_KVARTAL-'!$A$5:$DS$385,55,FALSE),"")</f>
        <v>75.094126506024097</v>
      </c>
      <c r="AI55" s="156"/>
      <c r="AJ55" s="156">
        <f>IF(VLOOKUP(CONCATENATE($AF$6," ",AJ$9),'-RÅDATA_KVARTAL-'!$A$5:$DS$385,55,FALSE)&gt;0,VLOOKUP(CONCATENATE($AF$6," ",AJ$9),'-RÅDATA_KVARTAL-'!$A$5:$DS$385,55,FALSE),"")</f>
        <v>76.025991792065668</v>
      </c>
      <c r="AK55" s="156"/>
      <c r="AL55" s="156">
        <f>IF(VLOOKUP(CONCATENATE($AF$6," ",AL$9),'-RÅDATA_KVARTAL-'!$A$5:$DS$385,55,FALSE)&gt;0,VLOOKUP(CONCATENATE($AF$6," ",AL$9),'-RÅDATA_KVARTAL-'!$A$5:$DS$385,55,FALSE),"")</f>
        <v>72.828828828828833</v>
      </c>
      <c r="AM55" s="156"/>
      <c r="AN55" s="156">
        <f>IF(VLOOKUP(CONCATENATE($AF$6," ",AN$9),'-RÅDATA_KVARTAL-'!$A$5:$DS$385,55,FALSE)&gt;0,VLOOKUP(CONCATENATE($AF$6," ",AN$9),'-RÅDATA_KVARTAL-'!$A$5:$DS$385,55,FALSE),"")</f>
        <v>65.524367143103149</v>
      </c>
      <c r="AO55" s="156"/>
      <c r="AP55" s="156">
        <f>IF(VLOOKUP(CONCATENATE($AF$6," ",AP$9),'-RÅDATA_KVARTAL-'!$A$5:$DS$385,55,FALSE)&gt;0,VLOOKUP(CONCATENATE($AF$6," ",AP$9),'-RÅDATA_KVARTAL-'!$A$5:$DS$385,55,FALSE),"")</f>
        <v>56.83800334013732</v>
      </c>
      <c r="AQ55" s="156"/>
      <c r="AR55" s="156">
        <f>IF(VLOOKUP(CONCATENATE($AF$6," ",AR$9),'-RÅDATA_KVARTAL-'!$A$5:$DS$385,55,FALSE)&gt;0,VLOOKUP(CONCATENATE($AF$6," ",AR$9),'-RÅDATA_KVARTAL-'!$A$5:$DS$385,55,FALSE),"")</f>
        <v>56.700439686484415</v>
      </c>
      <c r="AS55" s="156"/>
      <c r="AT55" s="156">
        <f>IF(VLOOKUP(CONCATENATE($AF$6," ",AT$9),'-RÅDATA_KVARTAL-'!$A$5:$DS$385,55,FALSE)&gt;0,VLOOKUP(CONCATENATE($AF$6," ",AT$9),'-RÅDATA_KVARTAL-'!$A$5:$DS$385,55,FALSE),"")</f>
        <v>63.007570543702684</v>
      </c>
      <c r="AU55" s="156"/>
      <c r="AV55" s="156">
        <f>IF(VLOOKUP(CONCATENATE($AF$6," ",AV$9),'-RÅDATA_KVARTAL-'!$A$5:$DS$385,55,FALSE)&gt;0,VLOOKUP(CONCATENATE($AF$6," ",AV$9),'-RÅDATA_KVARTAL-'!$A$5:$DS$385,55,FALSE),"")</f>
        <v>66.756529064869426</v>
      </c>
      <c r="AW55" s="156"/>
      <c r="AX55" s="156">
        <f>IF(VLOOKUP(CONCATENATE($AF$6," ",AX$9),'-RÅDATA_KVARTAL-'!$A$5:$DS$385,55,FALSE)&gt;0,VLOOKUP(CONCATENATE($AF$6," ",AX$9),'-RÅDATA_KVARTAL-'!$A$5:$DS$385,55,FALSE),"")</f>
        <v>72.508196721311478</v>
      </c>
      <c r="AY55" s="156"/>
      <c r="AZ55" s="156">
        <f>IF(VLOOKUP(CONCATENATE($AF$6," ",AZ$9),'-RÅDATA_KVARTAL-'!$A$5:$DS$385,55,FALSE)&gt;0,VLOOKUP(CONCATENATE($AF$6," ",AZ$9),'-RÅDATA_KVARTAL-'!$A$5:$DS$385,55,FALSE),"")</f>
        <v>72.256621947024428</v>
      </c>
      <c r="BA55" s="156"/>
      <c r="BB55" s="156">
        <f>IF(VLOOKUP(CONCATENATE($AF$6," ",BB$9),'-RÅDATA_KVARTAL-'!$A$5:$DS$385,55,FALSE)&gt;0,VLOOKUP(CONCATENATE($AF$6," ",BB$9),'-RÅDATA_KVARTAL-'!$A$5:$DS$385,55,FALSE),"")</f>
        <v>73.350923482849609</v>
      </c>
      <c r="BC55" s="156"/>
      <c r="BD55" s="156">
        <f>IF(VLOOKUP(CONCATENATE($AF$6," ",BD$9),'-RÅDATA_KVARTAL-'!$A$5:$DS$385,55,FALSE)&gt;0,VLOOKUP(CONCATENATE($AF$6," ",BD$9),'-RÅDATA_KVARTAL-'!$A$5:$DS$385,55,FALSE),"")</f>
        <v>68.455181743324317</v>
      </c>
      <c r="BE55" s="118"/>
      <c r="BF55" s="106"/>
      <c r="BG55" s="156">
        <f>IF(VLOOKUP(CONCATENATE($BG$6," ",BG$9),'-RÅDATA_KVARTAL-'!$A$5:$DS$385,55,FALSE)&gt;0,VLOOKUP(CONCATENATE($BG$6," ",BG$9),'-RÅDATA_KVARTAL-'!$A$5:$DS$385,55,FALSE),"")</f>
        <v>70.184833304543105</v>
      </c>
      <c r="BH55" s="156"/>
      <c r="BI55" s="156">
        <f>IF(VLOOKUP(CONCATENATE($BG$6," ",BI$9),'-RÅDATA_KVARTAL-'!$A$5:$DS$385,55,FALSE)&gt;0,VLOOKUP(CONCATENATE($BG$6," ",BI$9),'-RÅDATA_KVARTAL-'!$A$5:$DS$385,55,FALSE),"")</f>
        <v>69.451742862147498</v>
      </c>
      <c r="BJ55" s="156"/>
      <c r="BK55" s="156">
        <f>IF(VLOOKUP(CONCATENATE($BG$6," ",BK$9),'-RÅDATA_KVARTAL-'!$A$5:$DS$385,55,FALSE)&gt;0,VLOOKUP(CONCATENATE($BG$6," ",BK$9),'-RÅDATA_KVARTAL-'!$A$5:$DS$385,55,FALSE),"")</f>
        <v>74.408099688473513</v>
      </c>
      <c r="BL55" s="156"/>
      <c r="BM55" s="156">
        <f>IF(VLOOKUP(CONCATENATE($BG$6," ",BM$9),'-RÅDATA_KVARTAL-'!$A$5:$DS$385,55,FALSE)&gt;0,VLOOKUP(CONCATENATE($BG$6," ",BM$9),'-RÅDATA_KVARTAL-'!$A$5:$DS$385,55,FALSE),"")</f>
        <v>70.105686965274288</v>
      </c>
      <c r="BN55" s="156"/>
      <c r="BO55" s="156">
        <f>IF(VLOOKUP(CONCATENATE($BG$6," ",BO$9),'-RÅDATA_KVARTAL-'!$A$5:$DS$385,55,FALSE)&gt;0,VLOOKUP(CONCATENATE($BG$6," ",BO$9),'-RÅDATA_KVARTAL-'!$A$5:$DS$385,55,FALSE),"")</f>
        <v>68.611935377514015</v>
      </c>
      <c r="BP55" s="156"/>
      <c r="BQ55" s="156">
        <f>IF(VLOOKUP(CONCATENATE($BG$6," ",BQ$9),'-RÅDATA_KVARTAL-'!$A$5:$DS$385,55,FALSE)&gt;0,VLOOKUP(CONCATENATE($BG$6," ",BQ$9),'-RÅDATA_KVARTAL-'!$A$5:$DS$385,55,FALSE),"")</f>
        <v>69.332452081956376</v>
      </c>
      <c r="BR55" s="156"/>
      <c r="BS55" s="156">
        <f>IF(VLOOKUP(CONCATENATE($BG$6," ",BS$9),'-RÅDATA_KVARTAL-'!$A$5:$DS$385,55,FALSE)&gt;0,VLOOKUP(CONCATENATE($BG$6," ",BS$9),'-RÅDATA_KVARTAL-'!$A$5:$DS$385,55,FALSE),"")</f>
        <v>63.514751695070551</v>
      </c>
      <c r="BT55" s="156"/>
      <c r="BU55" s="156">
        <f>IF(VLOOKUP(CONCATENATE($BG$6," ",BU$9),'-RÅDATA_KVARTAL-'!$A$5:$DS$385,55,FALSE)&gt;0,VLOOKUP(CONCATENATE($BG$6," ",BU$9),'-RÅDATA_KVARTAL-'!$A$5:$DS$385,55,FALSE),"")</f>
        <v>62.836624775583481</v>
      </c>
      <c r="BV55" s="156"/>
      <c r="BW55" s="156">
        <f>IF(VLOOKUP(CONCATENATE($BG$6," ",BW$9),'-RÅDATA_KVARTAL-'!$A$5:$DS$385,55,FALSE)&gt;0,VLOOKUP(CONCATENATE($BG$6," ",BW$9),'-RÅDATA_KVARTAL-'!$A$5:$DS$385,55,FALSE),"")</f>
        <v>62.21153846153846</v>
      </c>
      <c r="BX55" s="156"/>
      <c r="BY55" s="156">
        <f>IF(VLOOKUP(CONCATENATE($BG$6," ",BY$9),'-RÅDATA_KVARTAL-'!$A$5:$DS$385,55,FALSE)&gt;0,VLOOKUP(CONCATENATE($BG$6," ",BY$9),'-RÅDATA_KVARTAL-'!$A$5:$DS$385,55,FALSE),"")</f>
        <v>65.936350551735174</v>
      </c>
      <c r="BZ55" s="156"/>
      <c r="CA55" s="156">
        <f>IF(VLOOKUP(CONCATENATE($BG$6," ",CA$9),'-RÅDATA_KVARTAL-'!$A$5:$DS$385,55,FALSE)&gt;0,VLOOKUP(CONCATENATE($BG$6," ",CA$9),'-RÅDATA_KVARTAL-'!$A$5:$DS$385,55,FALSE),"")</f>
        <v>64.816586921850089</v>
      </c>
      <c r="CB55" s="156"/>
      <c r="CC55" s="156">
        <f>IF(VLOOKUP(CONCATENATE($BG$6," ",CC$9),'-RÅDATA_KVARTAL-'!$A$5:$DS$385,55,FALSE)&gt;0,VLOOKUP(CONCATENATE($BG$6," ",CC$9),'-RÅDATA_KVARTAL-'!$A$5:$DS$385,55,FALSE),"")</f>
        <v>69.161332676842278</v>
      </c>
      <c r="CD55" s="156"/>
      <c r="CE55" s="156">
        <f>IF(VLOOKUP(CONCATENATE($BG$6," ",CE$9),'-RÅDATA_KVARTAL-'!$A$5:$DS$385,55,FALSE)&gt;0,VLOOKUP(CONCATENATE($BG$6," ",CE$9),'-RÅDATA_KVARTAL-'!$A$5:$DS$385,55,FALSE),"")</f>
        <v>67.563537970926461</v>
      </c>
      <c r="CF55" s="118"/>
      <c r="CG55" s="106"/>
      <c r="CH55" s="156">
        <f>IF(VLOOKUP(CONCATENATE($CH$6," ",CH$9),'-RÅDATA_KVARTAL-'!$A$5:$DS$385,55,FALSE)&gt;0,VLOOKUP(CONCATENATE($CH$6," ",CH$9),'-RÅDATA_KVARTAL-'!$A$5:$DS$385,55,FALSE),"")</f>
        <v>61.018392370572208</v>
      </c>
      <c r="CI55" s="156"/>
      <c r="CJ55" s="156">
        <f>IF(VLOOKUP(CONCATENATE($CH$6," ",CJ$9),'-RÅDATA_KVARTAL-'!$A$5:$DS$385,55,FALSE)&gt;0,VLOOKUP(CONCATENATE($CH$6," ",CJ$9),'-RÅDATA_KVARTAL-'!$A$5:$DS$385,55,FALSE),"")</f>
        <v>69.815510761872218</v>
      </c>
      <c r="CK55" s="156"/>
      <c r="CL55" s="156">
        <f>IF(VLOOKUP(CONCATENATE($CH$6," ",CL$9),'-RÅDATA_KVARTAL-'!$A$5:$DS$385,55,FALSE)&gt;0,VLOOKUP(CONCATENATE($CH$6," ",CL$9),'-RÅDATA_KVARTAL-'!$A$5:$DS$385,55,FALSE),"")</f>
        <v>70.118437900128043</v>
      </c>
      <c r="CM55" s="156"/>
      <c r="CN55" s="156">
        <f>IF(VLOOKUP(CONCATENATE($CH$6," ",CN$9),'-RÅDATA_KVARTAL-'!$A$5:$DS$385,55,FALSE)&gt;0,VLOOKUP(CONCATENATE($CH$6," ",CN$9),'-RÅDATA_KVARTAL-'!$A$5:$DS$385,55,FALSE),"")</f>
        <v>71.074120603015075</v>
      </c>
      <c r="CO55" s="156"/>
      <c r="CP55" s="156">
        <f>IF(VLOOKUP(CONCATENATE($CH$6," ",CP$9),'-RÅDATA_KVARTAL-'!$A$5:$DS$385,55,FALSE)&gt;0,VLOOKUP(CONCATENATE($CH$6," ",CP$9),'-RÅDATA_KVARTAL-'!$A$5:$DS$385,55,FALSE),"")</f>
        <v>67.891652146364649</v>
      </c>
      <c r="CQ55" s="156"/>
      <c r="CR55" s="156">
        <f>IF(VLOOKUP(CONCATENATE($CH$6," ",CR$9),'-RÅDATA_KVARTAL-'!$A$5:$DS$385,55,FALSE)&gt;0,VLOOKUP(CONCATENATE($CH$6," ",CR$9),'-RÅDATA_KVARTAL-'!$A$5:$DS$385,55,FALSE),"")</f>
        <v>67.107687154580475</v>
      </c>
      <c r="CS55" s="156"/>
      <c r="CT55" s="156">
        <f>IF(VLOOKUP(CONCATENATE($CH$6," ",CT$9),'-RÅDATA_KVARTAL-'!$A$5:$DS$385,55,FALSE)&gt;0,VLOOKUP(CONCATENATE($CH$6," ",CT$9),'-RÅDATA_KVARTAL-'!$A$5:$DS$385,55,FALSE),"")</f>
        <v>71.447721179624665</v>
      </c>
      <c r="CU55" s="156"/>
      <c r="CV55" s="156">
        <f>IF(VLOOKUP(CONCATENATE($CH$6," ",CV$9),'-RÅDATA_KVARTAL-'!$A$5:$DS$385,55,FALSE)&gt;0,VLOOKUP(CONCATENATE($CH$6," ",CV$9),'-RÅDATA_KVARTAL-'!$A$5:$DS$385,55,FALSE),"")</f>
        <v>74.937175406265709</v>
      </c>
      <c r="CW55" s="156"/>
      <c r="CX55" s="156">
        <f>IF(VLOOKUP(CONCATENATE($CH$6," ",CX$9),'-RÅDATA_KVARTAL-'!$A$5:$DS$385,55,FALSE)&gt;0,VLOOKUP(CONCATENATE($CH$6," ",CX$9),'-RÅDATA_KVARTAL-'!$A$5:$DS$385,55,FALSE),"")</f>
        <v>69.583743035070469</v>
      </c>
      <c r="CY55" s="156"/>
      <c r="CZ55" s="156">
        <f>IF(VLOOKUP(CONCATENATE($CH$6," ",CZ$9),'-RÅDATA_KVARTAL-'!$A$5:$DS$385,55,FALSE)&gt;0,VLOOKUP(CONCATENATE($CH$6," ",CZ$9),'-RÅDATA_KVARTAL-'!$A$5:$DS$385,55,FALSE),"")</f>
        <v>63.397548161120845</v>
      </c>
      <c r="DA55" s="156"/>
      <c r="DB55" s="156">
        <f>IF(VLOOKUP(CONCATENATE($CH$6," ",DB$9),'-RÅDATA_KVARTAL-'!$A$5:$DS$385,55,FALSE)&gt;0,VLOOKUP(CONCATENATE($CH$6," ",DB$9),'-RÅDATA_KVARTAL-'!$A$5:$DS$385,55,FALSE),"")</f>
        <v>57.906938234807093</v>
      </c>
      <c r="DC55" s="156"/>
      <c r="DD55" s="156">
        <f>IF(VLOOKUP(CONCATENATE($CH$6," ",DD$9),'-RÅDATA_KVARTAL-'!$A$5:$DS$385,55,FALSE)&gt;0,VLOOKUP(CONCATENATE($CH$6," ",DD$9),'-RÅDATA_KVARTAL-'!$A$5:$DS$385,55,FALSE),"")</f>
        <v>72.866591385707366</v>
      </c>
      <c r="DE55" s="156"/>
      <c r="DF55" s="156">
        <f>IF(VLOOKUP(CONCATENATE($CH$6," ",DF$9),'-RÅDATA_KVARTAL-'!$A$5:$DS$385,55,FALSE)&gt;0,VLOOKUP(CONCATENATE($CH$6," ",DF$9),'-RÅDATA_KVARTAL-'!$A$5:$DS$385,55,FALSE),"")</f>
        <v>68.080289350893182</v>
      </c>
      <c r="DG55" s="118"/>
      <c r="DH55" s="106"/>
      <c r="DI55" s="156">
        <f>IF(VLOOKUP(CONCATENATE($DI$6," ",DI$9),'-RÅDATA_KVARTAL-'!$A$5:$DS$385,55,FALSE)&gt;0,VLOOKUP(CONCATENATE($DI$6," ",DI$9),'-RÅDATA_KVARTAL-'!$A$5:$DS$385,55,FALSE),"")</f>
        <v>73.874015748031496</v>
      </c>
      <c r="DJ55" s="156"/>
      <c r="DK55" s="156">
        <f>IF(VLOOKUP(CONCATENATE($DI$6," ",DK$9),'-RÅDATA_KVARTAL-'!$A$5:$DS$385,55,FALSE)&gt;0,VLOOKUP(CONCATENATE($DI$6," ",DK$9),'-RÅDATA_KVARTAL-'!$A$5:$DS$385,55,FALSE),"")</f>
        <v>75.71981815120391</v>
      </c>
      <c r="DL55" s="156"/>
      <c r="DM55" s="156">
        <f>IF(VLOOKUP(CONCATENATE($DI$6," ",DM$9),'-RÅDATA_KVARTAL-'!$A$5:$DS$385,55,FALSE)&gt;0,VLOOKUP(CONCATENATE($DI$6," ",DM$9),'-RÅDATA_KVARTAL-'!$A$5:$DS$385,55,FALSE),"")</f>
        <v>68.305597579425111</v>
      </c>
      <c r="DN55" s="156"/>
      <c r="DO55" s="156">
        <f>IF(VLOOKUP(CONCATENATE($DI$6," ",DO$9),'-RÅDATA_KVARTAL-'!$A$5:$DS$385,55,FALSE)&gt;0,VLOOKUP(CONCATENATE($DI$6," ",DO$9),'-RÅDATA_KVARTAL-'!$A$5:$DS$385,55,FALSE),"")</f>
        <v>62.86802909594735</v>
      </c>
      <c r="DP55" s="156"/>
      <c r="DQ55" s="156">
        <f>IF(VLOOKUP(CONCATENATE($DI$6," ",DQ$9),'-RÅDATA_KVARTAL-'!$A$5:$DS$385,55,FALSE)&gt;0,VLOOKUP(CONCATENATE($DI$6," ",DQ$9),'-RÅDATA_KVARTAL-'!$A$5:$DS$385,55,FALSE),"")</f>
        <v>57.601270849880862</v>
      </c>
      <c r="DR55" s="156"/>
      <c r="DS55" s="156">
        <f>IF(VLOOKUP(CONCATENATE($DI$6," ",DS$9),'-RÅDATA_KVARTAL-'!$A$5:$DS$385,55,FALSE)&gt;0,VLOOKUP(CONCATENATE($DI$6," ",DS$9),'-RÅDATA_KVARTAL-'!$A$5:$DS$385,55,FALSE),"")</f>
        <v>60.702766932609066</v>
      </c>
      <c r="DT55" s="156"/>
      <c r="DU55" s="156" t="str">
        <f>IF(VLOOKUP(CONCATENATE($DI$6," ",DU$9),'-RÅDATA_KVARTAL-'!$A$5:$DS$385,55,FALSE)&gt;0,VLOOKUP(CONCATENATE($DI$6," ",DU$9),'-RÅDATA_KVARTAL-'!$A$5:$DS$385,55,FALSE),"")</f>
        <v/>
      </c>
      <c r="DV55" s="156"/>
      <c r="DW55" s="156" t="str">
        <f>IF(VLOOKUP(CONCATENATE($DI$6," ",DW$9),'-RÅDATA_KVARTAL-'!$A$5:$DS$385,55,FALSE)&gt;0,VLOOKUP(CONCATENATE($DI$6," ",DW$9),'-RÅDATA_KVARTAL-'!$A$5:$DS$385,55,FALSE),"")</f>
        <v/>
      </c>
      <c r="DX55" s="156"/>
      <c r="DY55" s="156" t="str">
        <f>IF(VLOOKUP(CONCATENATE($DI$6," ",DY$9),'-RÅDATA_KVARTAL-'!$A$5:$DS$385,55,FALSE)&gt;0,VLOOKUP(CONCATENATE($DI$6," ",DY$9),'-RÅDATA_KVARTAL-'!$A$5:$DS$385,55,FALSE),"")</f>
        <v/>
      </c>
      <c r="DZ55" s="156"/>
      <c r="EA55" s="156" t="str">
        <f>IF(VLOOKUP(CONCATENATE($DI$6," ",EA$9),'-RÅDATA_KVARTAL-'!$A$5:$DS$385,55,FALSE)&gt;0,VLOOKUP(CONCATENATE($DI$6," ",EA$9),'-RÅDATA_KVARTAL-'!$A$5:$DS$385,55,FALSE),"")</f>
        <v/>
      </c>
      <c r="EB55" s="156"/>
      <c r="EC55" s="156" t="str">
        <f>IF(VLOOKUP(CONCATENATE($DI$6," ",EC$9),'-RÅDATA_KVARTAL-'!$A$5:$DS$385,55,FALSE)&gt;0,VLOOKUP(CONCATENATE($DI$6," ",EC$9),'-RÅDATA_KVARTAL-'!$A$5:$DS$385,55,FALSE),"")</f>
        <v/>
      </c>
      <c r="ED55" s="156"/>
      <c r="EE55" s="156" t="str">
        <f>IF(VLOOKUP(CONCATENATE($DI$6," ",EE$9),'-RÅDATA_KVARTAL-'!$A$5:$DS$385,55,FALSE)&gt;0,VLOOKUP(CONCATENATE($DI$6," ",EE$9),'-RÅDATA_KVARTAL-'!$A$5:$DS$385,55,FALSE),"")</f>
        <v/>
      </c>
      <c r="EF55" s="156"/>
      <c r="EG55" s="156">
        <f>IF(VLOOKUP(CONCATENATE($DI$6," ",EG$9),'-RÅDATA_KVARTAL-'!$A$5:$DS$385,55,FALSE)&gt;0,VLOOKUP(CONCATENATE($DI$6," ",EG$9),'-RÅDATA_KVARTAL-'!$A$5:$DS$385,55,FALSE),"")</f>
        <v>66.564475433408404</v>
      </c>
      <c r="EH55" s="118"/>
      <c r="EI55" s="106"/>
      <c r="EJ55" s="156" t="str">
        <f>IF(VLOOKUP(CONCATENATE($EJ$6," ",EJ$9),'-RÅDATA_KVARTAL-'!$A$5:$DS$385,55,FALSE)&gt;0,VLOOKUP(CONCATENATE($EJ$6," ",EJ$9),'-RÅDATA_KVARTAL-'!$A$5:$DS$385,55,FALSE),"")</f>
        <v/>
      </c>
      <c r="EK55" s="156"/>
      <c r="EL55" s="156" t="str">
        <f>IF(VLOOKUP(CONCATENATE($EJ$6," ",EL$9),'-RÅDATA_KVARTAL-'!$A$5:$DS$385,55,FALSE)&gt;0,VLOOKUP(CONCATENATE($EJ$6," ",EL$9),'-RÅDATA_KVARTAL-'!$A$5:$DS$385,55,FALSE),"")</f>
        <v/>
      </c>
      <c r="EM55" s="156"/>
      <c r="EN55" s="156" t="str">
        <f>IF(VLOOKUP(CONCATENATE($EJ$6," ",EN$9),'-RÅDATA_KVARTAL-'!$A$5:$DS$385,55,FALSE)&gt;0,VLOOKUP(CONCATENATE($EJ$6," ",EN$9),'-RÅDATA_KVARTAL-'!$A$5:$DS$385,55,FALSE),"")</f>
        <v/>
      </c>
      <c r="EO55" s="156"/>
      <c r="EP55" s="156" t="str">
        <f>IF(VLOOKUP(CONCATENATE($EJ$6," ",EP$9),'-RÅDATA_KVARTAL-'!$A$5:$DS$385,55,FALSE)&gt;0,VLOOKUP(CONCATENATE($EJ$6," ",EP$9),'-RÅDATA_KVARTAL-'!$A$5:$DS$385,55,FALSE),"")</f>
        <v/>
      </c>
      <c r="EQ55" s="156"/>
      <c r="ER55" s="156" t="str">
        <f>IF(VLOOKUP(CONCATENATE($EJ$6," ",ER$9),'-RÅDATA_KVARTAL-'!$A$5:$DS$385,55,FALSE)&gt;0,VLOOKUP(CONCATENATE($EJ$6," ",ER$9),'-RÅDATA_KVARTAL-'!$A$5:$DS$385,55,FALSE),"")</f>
        <v/>
      </c>
      <c r="ES55" s="156"/>
      <c r="ET55" s="156" t="str">
        <f>IF(VLOOKUP(CONCATENATE($EJ$6," ",ET$9),'-RÅDATA_KVARTAL-'!$A$5:$DS$385,55,FALSE)&gt;0,VLOOKUP(CONCATENATE($EJ$6," ",ET$9),'-RÅDATA_KVARTAL-'!$A$5:$DS$385,55,FALSE),"")</f>
        <v/>
      </c>
      <c r="EU55" s="156"/>
      <c r="EV55" s="156" t="str">
        <f>IF(VLOOKUP(CONCATENATE($EJ$6," ",EV$9),'-RÅDATA_KVARTAL-'!$A$5:$DS$385,55,FALSE)&gt;0,VLOOKUP(CONCATENATE($EJ$6," ",EV$9),'-RÅDATA_KVARTAL-'!$A$5:$DS$385,55,FALSE),"")</f>
        <v/>
      </c>
      <c r="EW55" s="156"/>
      <c r="EX55" s="156" t="str">
        <f>IF(VLOOKUP(CONCATENATE($EJ$6," ",EX$9),'-RÅDATA_KVARTAL-'!$A$5:$DS$385,55,FALSE)&gt;0,VLOOKUP(CONCATENATE($EJ$6," ",EX$9),'-RÅDATA_KVARTAL-'!$A$5:$DS$385,55,FALSE),"")</f>
        <v/>
      </c>
      <c r="EY55" s="156"/>
      <c r="EZ55" s="156" t="str">
        <f>IF(VLOOKUP(CONCATENATE($EJ$6," ",EZ$9),'-RÅDATA_KVARTAL-'!$A$5:$DS$385,55,FALSE)&gt;0,VLOOKUP(CONCATENATE($EJ$6," ",EZ$9),'-RÅDATA_KVARTAL-'!$A$5:$DS$385,55,FALSE),"")</f>
        <v/>
      </c>
      <c r="FA55" s="156"/>
      <c r="FB55" s="156" t="str">
        <f>IF(VLOOKUP(CONCATENATE($EJ$6," ",FB$9),'-RÅDATA_KVARTAL-'!$A$5:$DS$385,55,FALSE)&gt;0,VLOOKUP(CONCATENATE($EJ$6," ",FB$9),'-RÅDATA_KVARTAL-'!$A$5:$DS$385,55,FALSE),"")</f>
        <v/>
      </c>
      <c r="FC55" s="156"/>
      <c r="FD55" s="156" t="str">
        <f>IF(VLOOKUP(CONCATENATE($EJ$6," ",FD$9),'-RÅDATA_KVARTAL-'!$A$5:$DS$385,55,FALSE)&gt;0,VLOOKUP(CONCATENATE($EJ$6," ",FD$9),'-RÅDATA_KVARTAL-'!$A$5:$DS$385,55,FALSE),"")</f>
        <v/>
      </c>
      <c r="FE55" s="156"/>
      <c r="FF55" s="156" t="str">
        <f>IF(VLOOKUP(CONCATENATE($EJ$6," ",FF$9),'-RÅDATA_KVARTAL-'!$A$5:$DS$385,55,FALSE)&gt;0,VLOOKUP(CONCATENATE($EJ$6," ",FF$9),'-RÅDATA_KVARTAL-'!$A$5:$DS$385,55,FALSE),"")</f>
        <v/>
      </c>
      <c r="FG55" s="156"/>
      <c r="FH55" s="156" t="str">
        <f>IF(VLOOKUP(CONCATENATE($EJ$6," ",FH$9),'-RÅDATA_KVARTAL-'!$A$5:$DS$385,55,FALSE)&gt;0,VLOOKUP(CONCATENATE($EJ$6," ",FH$9),'-RÅDATA_KVARTAL-'!$A$5:$DS$385,55,FALSE),"")</f>
        <v/>
      </c>
      <c r="FI55" s="118"/>
      <c r="FJ55" s="106"/>
      <c r="FK55" s="156" t="str">
        <f>IF(VLOOKUP(CONCATENATE($FK$6," ",FK$9),'-RÅDATA_KVARTAL-'!$A$5:$DS$385,55,FALSE)&gt;0,VLOOKUP(CONCATENATE($FK$6," ",FK$9),'-RÅDATA_KVARTAL-'!$A$5:$DS$385,55,FALSE),"")</f>
        <v/>
      </c>
      <c r="FL55" s="156"/>
      <c r="FM55" s="156" t="str">
        <f>IF(VLOOKUP(CONCATENATE($FK$6," ",FM$9),'-RÅDATA_KVARTAL-'!$A$5:$DS$385,55,FALSE)&gt;0,VLOOKUP(CONCATENATE($FK$6," ",FM$9),'-RÅDATA_KVARTAL-'!$A$5:$DS$385,55,FALSE),"")</f>
        <v/>
      </c>
      <c r="FN55" s="156"/>
      <c r="FO55" s="156" t="str">
        <f>IF(VLOOKUP(CONCATENATE($FK$6," ",FO$9),'-RÅDATA_KVARTAL-'!$A$5:$DS$385,55,FALSE)&gt;0,VLOOKUP(CONCATENATE($FK$6," ",FO$9),'-RÅDATA_KVARTAL-'!$A$5:$DS$385,55,FALSE),"")</f>
        <v/>
      </c>
      <c r="FP55" s="156"/>
      <c r="FQ55" s="156" t="str">
        <f>IF(VLOOKUP(CONCATENATE($FK$6," ",FQ$9),'-RÅDATA_KVARTAL-'!$A$5:$DS$385,55,FALSE)&gt;0,VLOOKUP(CONCATENATE($FK$6," ",FQ$9),'-RÅDATA_KVARTAL-'!$A$5:$DS$385,55,FALSE),"")</f>
        <v/>
      </c>
      <c r="FR55" s="156"/>
      <c r="FS55" s="156" t="str">
        <f>IF(VLOOKUP(CONCATENATE($FK$6," ",FS$9),'-RÅDATA_KVARTAL-'!$A$5:$DS$385,55,FALSE)&gt;0,VLOOKUP(CONCATENATE($FK$6," ",FS$9),'-RÅDATA_KVARTAL-'!$A$5:$DS$385,55,FALSE),"")</f>
        <v/>
      </c>
      <c r="FT55" s="156"/>
      <c r="FU55" s="156" t="str">
        <f>IF(VLOOKUP(CONCATENATE($FK$6," ",FU$9),'-RÅDATA_KVARTAL-'!$A$5:$DS$385,55,FALSE)&gt;0,VLOOKUP(CONCATENATE($FK$6," ",FU$9),'-RÅDATA_KVARTAL-'!$A$5:$DS$385,55,FALSE),"")</f>
        <v/>
      </c>
      <c r="FV55" s="156"/>
      <c r="FW55" s="156" t="str">
        <f>IF(VLOOKUP(CONCATENATE($FK$6," ",FW$9),'-RÅDATA_KVARTAL-'!$A$5:$DS$385,55,FALSE)&gt;0,VLOOKUP(CONCATENATE($FK$6," ",FW$9),'-RÅDATA_KVARTAL-'!$A$5:$DS$385,55,FALSE),"")</f>
        <v/>
      </c>
      <c r="FX55" s="156"/>
      <c r="FY55" s="156" t="str">
        <f>IF(VLOOKUP(CONCATENATE($FK$6," ",FY$9),'-RÅDATA_KVARTAL-'!$A$5:$DS$385,55,FALSE)&gt;0,VLOOKUP(CONCATENATE($FK$6," ",FY$9),'-RÅDATA_KVARTAL-'!$A$5:$DS$385,55,FALSE),"")</f>
        <v/>
      </c>
      <c r="FZ55" s="156"/>
      <c r="GA55" s="156" t="str">
        <f>IF(VLOOKUP(CONCATENATE($FK$6," ",GA$9),'-RÅDATA_KVARTAL-'!$A$5:$DS$385,55,FALSE)&gt;0,VLOOKUP(CONCATENATE($FK$6," ",GA$9),'-RÅDATA_KVARTAL-'!$A$5:$DS$385,55,FALSE),"")</f>
        <v/>
      </c>
      <c r="GB55" s="156"/>
      <c r="GC55" s="156" t="str">
        <f>IF(VLOOKUP(CONCATENATE($FK$6," ",GC$9),'-RÅDATA_KVARTAL-'!$A$5:$DS$385,55,FALSE)&gt;0,VLOOKUP(CONCATENATE($FK$6," ",GC$9),'-RÅDATA_KVARTAL-'!$A$5:$DS$385,55,FALSE),"")</f>
        <v/>
      </c>
      <c r="GD55" s="156"/>
      <c r="GE55" s="156" t="str">
        <f>IF(VLOOKUP(CONCATENATE($FK$6," ",GE$9),'-RÅDATA_KVARTAL-'!$A$5:$DS$385,55,FALSE)&gt;0,VLOOKUP(CONCATENATE($FK$6," ",GE$9),'-RÅDATA_KVARTAL-'!$A$5:$DS$385,55,FALSE),"")</f>
        <v/>
      </c>
      <c r="GF55" s="156"/>
      <c r="GG55" s="156" t="str">
        <f>IF(VLOOKUP(CONCATENATE($FK$6," ",GG$9),'-RÅDATA_KVARTAL-'!$A$5:$DS$385,55,FALSE)&gt;0,VLOOKUP(CONCATENATE($FK$6," ",GG$9),'-RÅDATA_KVARTAL-'!$A$5:$DS$385,55,FALSE),"")</f>
        <v/>
      </c>
      <c r="GH55" s="156"/>
      <c r="GI55" s="156" t="str">
        <f>IF(VLOOKUP(CONCATENATE($FK$6," ",GI$9),'-RÅDATA_KVARTAL-'!$A$5:$DS$385,55,FALSE)&gt;0,VLOOKUP(CONCATENATE($FK$6," ",GI$9),'-RÅDATA_KVARTAL-'!$A$5:$DS$385,55,FALSE),"")</f>
        <v/>
      </c>
      <c r="GJ55" s="118"/>
      <c r="GK55" s="106"/>
      <c r="GL55" s="156" t="str">
        <f>IF(VLOOKUP(CONCATENATE($GL$6," ",GL$9),'-RÅDATA_KVARTAL-'!$A$5:$DS$385,55,FALSE)&gt;0,VLOOKUP(CONCATENATE($GL$6," ",GL$9),'-RÅDATA_KVARTAL-'!$A$5:$DS$385,55,FALSE),"")</f>
        <v/>
      </c>
      <c r="GM55" s="156"/>
      <c r="GN55" s="156" t="str">
        <f>IF(VLOOKUP(CONCATENATE($GL$6," ",GN$9),'-RÅDATA_KVARTAL-'!$A$5:$DS$385,55,FALSE)&gt;0,VLOOKUP(CONCATENATE($GL$6," ",GN$9),'-RÅDATA_KVARTAL-'!$A$5:$DS$385,55,FALSE),"")</f>
        <v/>
      </c>
      <c r="GO55" s="156"/>
      <c r="GP55" s="156" t="str">
        <f>IF(VLOOKUP(CONCATENATE($GL$6," ",GP$9),'-RÅDATA_KVARTAL-'!$A$5:$DS$385,55,FALSE)&gt;0,VLOOKUP(CONCATENATE($GL$6," ",GP$9),'-RÅDATA_KVARTAL-'!$A$5:$DS$385,55,FALSE),"")</f>
        <v/>
      </c>
      <c r="GQ55" s="156"/>
      <c r="GR55" s="156" t="str">
        <f>IF(VLOOKUP(CONCATENATE($GL$6," ",GR$9),'-RÅDATA_KVARTAL-'!$A$5:$DS$385,55,FALSE)&gt;0,VLOOKUP(CONCATENATE($GL$6," ",GR$9),'-RÅDATA_KVARTAL-'!$A$5:$DS$385,55,FALSE),"")</f>
        <v/>
      </c>
      <c r="GS55" s="156"/>
      <c r="GT55" s="156" t="str">
        <f>IF(VLOOKUP(CONCATENATE($GL$6," ",GT$9),'-RÅDATA_KVARTAL-'!$A$5:$DS$385,55,FALSE)&gt;0,VLOOKUP(CONCATENATE($GL$6," ",GT$9),'-RÅDATA_KVARTAL-'!$A$5:$DS$385,55,FALSE),"")</f>
        <v/>
      </c>
      <c r="GU55" s="156"/>
      <c r="GV55" s="156" t="str">
        <f>IF(VLOOKUP(CONCATENATE($GL$6," ",GV$9),'-RÅDATA_KVARTAL-'!$A$5:$DS$385,55,FALSE)&gt;0,VLOOKUP(CONCATENATE($GL$6," ",GV$9),'-RÅDATA_KVARTAL-'!$A$5:$DS$385,55,FALSE),"")</f>
        <v/>
      </c>
      <c r="GW55" s="156"/>
      <c r="GX55" s="156" t="str">
        <f>IF(VLOOKUP(CONCATENATE($GL$6," ",GX$9),'-RÅDATA_KVARTAL-'!$A$5:$DS$385,55,FALSE)&gt;0,VLOOKUP(CONCATENATE($GL$6," ",GX$9),'-RÅDATA_KVARTAL-'!$A$5:$DS$385,55,FALSE),"")</f>
        <v/>
      </c>
      <c r="GY55" s="156"/>
      <c r="GZ55" s="156" t="str">
        <f>IF(VLOOKUP(CONCATENATE($GL$6," ",GZ$9),'-RÅDATA_KVARTAL-'!$A$5:$DS$385,55,FALSE)&gt;0,VLOOKUP(CONCATENATE($GL$6," ",GZ$9),'-RÅDATA_KVARTAL-'!$A$5:$DS$385,55,FALSE),"")</f>
        <v/>
      </c>
      <c r="HA55" s="156"/>
      <c r="HB55" s="156" t="str">
        <f>IF(VLOOKUP(CONCATENATE($GL$6," ",HB$9),'-RÅDATA_KVARTAL-'!$A$5:$DS$385,55,FALSE)&gt;0,VLOOKUP(CONCATENATE($GL$6," ",HB$9),'-RÅDATA_KVARTAL-'!$A$5:$DS$385,55,FALSE),"")</f>
        <v/>
      </c>
      <c r="HC55" s="156"/>
      <c r="HD55" s="156" t="str">
        <f>IF(VLOOKUP(CONCATENATE($GL$6," ",HD$9),'-RÅDATA_KVARTAL-'!$A$5:$DS$385,55,FALSE)&gt;0,VLOOKUP(CONCATENATE($GL$6," ",HD$9),'-RÅDATA_KVARTAL-'!$A$5:$DS$385,55,FALSE),"")</f>
        <v/>
      </c>
      <c r="HE55" s="156"/>
      <c r="HF55" s="156" t="str">
        <f>IF(VLOOKUP(CONCATENATE($GL$6," ",HF$9),'-RÅDATA_KVARTAL-'!$A$5:$DS$385,55,FALSE)&gt;0,VLOOKUP(CONCATENATE($GL$6," ",HF$9),'-RÅDATA_KVARTAL-'!$A$5:$DS$385,55,FALSE),"")</f>
        <v/>
      </c>
      <c r="HG55" s="156"/>
      <c r="HH55" s="156" t="str">
        <f>IF(VLOOKUP(CONCATENATE($GL$6," ",HH$9),'-RÅDATA_KVARTAL-'!$A$5:$DS$385,55,FALSE)&gt;0,VLOOKUP(CONCATENATE($GL$6," ",HH$9),'-RÅDATA_KVARTAL-'!$A$5:$DS$385,55,FALSE),"")</f>
        <v/>
      </c>
      <c r="HI55" s="156"/>
      <c r="HJ55" s="156" t="str">
        <f>IF(VLOOKUP(CONCATENATE($GL$6," ",HJ$9),'-RÅDATA_KVARTAL-'!$A$5:$DS$385,55,FALSE)&gt;0,VLOOKUP(CONCATENATE($GL$6," ",HJ$9),'-RÅDATA_KVARTAL-'!$A$5:$DS$385,55,FALSE),"")</f>
        <v/>
      </c>
      <c r="HK55" s="118"/>
      <c r="HL55" s="119"/>
      <c r="HM55" s="92" t="s">
        <v>464</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60</v>
      </c>
      <c r="E57" s="37">
        <f>IF(VLOOKUP(CONCATENATE($E$6," ",E$9),'-RÅDATA_KVARTAL-'!$A$5:$DS$385,59,FALSE)&gt;0,VLOOKUP(CONCATENATE($E$6," ",E$9),'-RÅDATA_KVARTAL-'!$A$5:$DS$385,59,FALSE),"")</f>
        <v>5162</v>
      </c>
      <c r="F57" s="37"/>
      <c r="G57" s="37">
        <f>IF(VLOOKUP(CONCATENATE($E$6," ",G$9),'-RÅDATA_KVARTAL-'!$A$5:$DS$385,59,FALSE)&gt;0,VLOOKUP(CONCATENATE($E$6," ",G$9),'-RÅDATA_KVARTAL-'!$A$5:$DS$385,59,FALSE),"")</f>
        <v>4920</v>
      </c>
      <c r="H57" s="37"/>
      <c r="I57" s="37">
        <f>IF(VLOOKUP(CONCATENATE($E$6," ",I$9),'-RÅDATA_KVARTAL-'!$A$5:$DS$385,59,FALSE)&gt;0,VLOOKUP(CONCATENATE($E$6," ",I$9),'-RÅDATA_KVARTAL-'!$A$5:$DS$385,59,FALSE),"")</f>
        <v>5191</v>
      </c>
      <c r="J57" s="37"/>
      <c r="K57" s="37">
        <f>IF(VLOOKUP(CONCATENATE($E$6," ",K$9),'-RÅDATA_KVARTAL-'!$A$5:$DS$385,59,FALSE)&gt;0,VLOOKUP(CONCATENATE($E$6," ",K$9),'-RÅDATA_KVARTAL-'!$A$5:$DS$385,59,FALSE),"")</f>
        <v>5034</v>
      </c>
      <c r="L57" s="37"/>
      <c r="M57" s="37">
        <f>IF(VLOOKUP(CONCATENATE($E$6," ",M$9),'-RÅDATA_KVARTAL-'!$A$5:$DS$385,59,FALSE)&gt;0,VLOOKUP(CONCATENATE($E$6," ",M$9),'-RÅDATA_KVARTAL-'!$A$5:$DS$385,59,FALSE),"")</f>
        <v>4917</v>
      </c>
      <c r="N57" s="37"/>
      <c r="O57" s="37">
        <f>IF(VLOOKUP(CONCATENATE($E$6," ",O$9),'-RÅDATA_KVARTAL-'!$A$5:$DS$385,59,FALSE)&gt;0,VLOOKUP(CONCATENATE($E$6," ",O$9),'-RÅDATA_KVARTAL-'!$A$5:$DS$385,59,FALSE),"")</f>
        <v>4735</v>
      </c>
      <c r="P57" s="37"/>
      <c r="Q57" s="37">
        <f>IF(VLOOKUP(CONCATENATE($E$6," ",Q$9),'-RÅDATA_KVARTAL-'!$A$5:$DS$385,59,FALSE)&gt;0,VLOOKUP(CONCATENATE($E$6," ",Q$9),'-RÅDATA_KVARTAL-'!$A$5:$DS$385,59,FALSE),"")</f>
        <v>4704</v>
      </c>
      <c r="R57" s="37"/>
      <c r="S57" s="37">
        <f>IF(VLOOKUP(CONCATENATE($E$6," ",S$9),'-RÅDATA_KVARTAL-'!$A$5:$DS$385,59,FALSE)&gt;0,VLOOKUP(CONCATENATE($E$6," ",S$9),'-RÅDATA_KVARTAL-'!$A$5:$DS$385,59,FALSE),"")</f>
        <v>4962</v>
      </c>
      <c r="T57" s="37"/>
      <c r="U57" s="37">
        <f>IF(VLOOKUP(CONCATENATE($E$6," ",U$9),'-RÅDATA_KVARTAL-'!$A$5:$DS$385,59,FALSE)&gt;0,VLOOKUP(CONCATENATE($E$6," ",U$9),'-RÅDATA_KVARTAL-'!$A$5:$DS$385,59,FALSE),"")</f>
        <v>4869</v>
      </c>
      <c r="V57" s="37"/>
      <c r="W57" s="37">
        <f>IF(VLOOKUP(CONCATENATE($E$6," ",W$9),'-RÅDATA_KVARTAL-'!$A$5:$DS$385,59,FALSE)&gt;0,VLOOKUP(CONCATENATE($E$6," ",W$9),'-RÅDATA_KVARTAL-'!$A$5:$DS$385,59,FALSE),"")</f>
        <v>4784</v>
      </c>
      <c r="X57" s="37"/>
      <c r="Y57" s="37">
        <f>IF(VLOOKUP(CONCATENATE($E$6," ",Y$9),'-RÅDATA_KVARTAL-'!$A$5:$DS$385,59,FALSE)&gt;0,VLOOKUP(CONCATENATE($E$6," ",Y$9),'-RÅDATA_KVARTAL-'!$A$5:$DS$385,59,FALSE),"")</f>
        <v>4641</v>
      </c>
      <c r="Z57" s="37"/>
      <c r="AA57" s="37">
        <f>IF(VLOOKUP(CONCATENATE($E$6," ",AA$9),'-RÅDATA_KVARTAL-'!$A$5:$DS$385,59,FALSE)&gt;0,VLOOKUP(CONCATENATE($E$6," ",AA$9),'-RÅDATA_KVARTAL-'!$A$5:$DS$385,59,FALSE),"")</f>
        <v>4625</v>
      </c>
      <c r="AB57" s="37"/>
      <c r="AC57" s="37">
        <f>IF(VLOOKUP(CONCATENATE($E$6," ",AC$9),'-RÅDATA_KVARTAL-'!$A$5:$DS$385,59,FALSE)&gt;0,VLOOKUP(CONCATENATE($E$6," ",AC$9),'-RÅDATA_KVARTAL-'!$A$5:$DS$385,59,FALSE),"")</f>
        <v>58544</v>
      </c>
      <c r="AD57" s="158"/>
      <c r="AE57" s="275"/>
      <c r="AF57" s="37">
        <f>IF(VLOOKUP(CONCATENATE($AF$6," ",AF$9),'-RÅDATA_KVARTAL-'!$A$5:$DS$385,59,FALSE)&gt;0,VLOOKUP(CONCATENATE($AF$6," ",AF$9),'-RÅDATA_KVARTAL-'!$A$5:$DS$385,59,FALSE),"")</f>
        <v>4261</v>
      </c>
      <c r="AG57" s="37"/>
      <c r="AH57" s="37">
        <f>IF(VLOOKUP(CONCATENATE($AF$6," ",AH$9),'-RÅDATA_KVARTAL-'!$A$5:$DS$385,59,FALSE)&gt;0,VLOOKUP(CONCATENATE($AF$6," ",AH$9),'-RÅDATA_KVARTAL-'!$A$5:$DS$385,59,FALSE),"")</f>
        <v>4405</v>
      </c>
      <c r="AI57" s="37"/>
      <c r="AJ57" s="37">
        <f>IF(VLOOKUP(CONCATENATE($AF$6," ",AJ$9),'-RÅDATA_KVARTAL-'!$A$5:$DS$385,59,FALSE)&gt;0,VLOOKUP(CONCATENATE($AF$6," ",AJ$9),'-RÅDATA_KVARTAL-'!$A$5:$DS$385,59,FALSE),"")</f>
        <v>4847</v>
      </c>
      <c r="AK57" s="37"/>
      <c r="AL57" s="37">
        <f>IF(VLOOKUP(CONCATENATE($AF$6," ",AL$9),'-RÅDATA_KVARTAL-'!$A$5:$DS$385,59,FALSE)&gt;0,VLOOKUP(CONCATENATE($AF$6," ",AL$9),'-RÅDATA_KVARTAL-'!$A$5:$DS$385,59,FALSE),"")</f>
        <v>4495</v>
      </c>
      <c r="AM57" s="37"/>
      <c r="AN57" s="37">
        <f>IF(VLOOKUP(CONCATENATE($AF$6," ",AN$9),'-RÅDATA_KVARTAL-'!$A$5:$DS$385,59,FALSE)&gt;0,VLOOKUP(CONCATENATE($AF$6," ",AN$9),'-RÅDATA_KVARTAL-'!$A$5:$DS$385,59,FALSE),"")</f>
        <v>4313</v>
      </c>
      <c r="AO57" s="37"/>
      <c r="AP57" s="37">
        <f>IF(VLOOKUP(CONCATENATE($AF$6," ",AP$9),'-RÅDATA_KVARTAL-'!$A$5:$DS$385,59,FALSE)&gt;0,VLOOKUP(CONCATENATE($AF$6," ",AP$9),'-RÅDATA_KVARTAL-'!$A$5:$DS$385,59,FALSE),"")</f>
        <v>3490</v>
      </c>
      <c r="AQ57" s="37"/>
      <c r="AR57" s="37">
        <f>IF(VLOOKUP(CONCATENATE($AF$6," ",AR$9),'-RÅDATA_KVARTAL-'!$A$5:$DS$385,59,FALSE)&gt;0,VLOOKUP(CONCATENATE($AF$6," ",AR$9),'-RÅDATA_KVARTAL-'!$A$5:$DS$385,59,FALSE),"")</f>
        <v>3474</v>
      </c>
      <c r="AS57" s="37"/>
      <c r="AT57" s="37">
        <f>IF(VLOOKUP(CONCATENATE($AF$6," ",AT$9),'-RÅDATA_KVARTAL-'!$A$5:$DS$385,59,FALSE)&gt;0,VLOOKUP(CONCATENATE($AF$6," ",AT$9),'-RÅDATA_KVARTAL-'!$A$5:$DS$385,59,FALSE),"")</f>
        <v>4314</v>
      </c>
      <c r="AU57" s="37"/>
      <c r="AV57" s="37">
        <f>IF(VLOOKUP(CONCATENATE($AF$6," ",AV$9),'-RÅDATA_KVARTAL-'!$A$5:$DS$385,59,FALSE)&gt;0,VLOOKUP(CONCATENATE($AF$6," ",AV$9),'-RÅDATA_KVARTAL-'!$A$5:$DS$385,59,FALSE),"")</f>
        <v>4533</v>
      </c>
      <c r="AW57" s="37"/>
      <c r="AX57" s="37">
        <f>IF(VLOOKUP(CONCATENATE($AF$6," ",AX$9),'-RÅDATA_KVARTAL-'!$A$5:$DS$385,59,FALSE)&gt;0,VLOOKUP(CONCATENATE($AF$6," ",AX$9),'-RÅDATA_KVARTAL-'!$A$5:$DS$385,59,FALSE),"")</f>
        <v>4977</v>
      </c>
      <c r="AY57" s="37"/>
      <c r="AZ57" s="37">
        <f>IF(VLOOKUP(CONCATENATE($AF$6," ",AZ$9),'-RÅDATA_KVARTAL-'!$A$5:$DS$385,59,FALSE)&gt;0,VLOOKUP(CONCATENATE($AF$6," ",AZ$9),'-RÅDATA_KVARTAL-'!$A$5:$DS$385,59,FALSE),"")</f>
        <v>4725</v>
      </c>
      <c r="BA57" s="37"/>
      <c r="BB57" s="37">
        <f>IF(VLOOKUP(CONCATENATE($AF$6," ",BB$9),'-RÅDATA_KVARTAL-'!$A$5:$DS$385,59,FALSE)&gt;0,VLOOKUP(CONCATENATE($AF$6," ",BB$9),'-RÅDATA_KVARTAL-'!$A$5:$DS$385,59,FALSE),"")</f>
        <v>4632</v>
      </c>
      <c r="BC57" s="37"/>
      <c r="BD57" s="37">
        <f>IF(VLOOKUP(CONCATENATE($AF$6," ",BD$9),'-RÅDATA_KVARTAL-'!$A$5:$DS$385,59,FALSE)&gt;0,VLOOKUP(CONCATENATE($AF$6," ",BD$9),'-RÅDATA_KVARTAL-'!$A$5:$DS$385,59,FALSE),"")</f>
        <v>52466</v>
      </c>
      <c r="BE57" s="158"/>
      <c r="BF57" s="275"/>
      <c r="BG57" s="37">
        <f>IF(VLOOKUP(CONCATENATE($BG$6," ",BG$9),'-RÅDATA_KVARTAL-'!$A$5:$DS$385,59,FALSE)&gt;0,VLOOKUP(CONCATENATE($BG$6," ",BG$9),'-RÅDATA_KVARTAL-'!$A$5:$DS$385,59,FALSE),"")</f>
        <v>4568</v>
      </c>
      <c r="BH57" s="37"/>
      <c r="BI57" s="37">
        <f>IF(VLOOKUP(CONCATENATE($BG$6," ",BI$9),'-RÅDATA_KVARTAL-'!$A$5:$DS$385,59,FALSE)&gt;0,VLOOKUP(CONCATENATE($BG$6," ",BI$9),'-RÅDATA_KVARTAL-'!$A$5:$DS$385,59,FALSE),"")</f>
        <v>4519</v>
      </c>
      <c r="BJ57" s="37"/>
      <c r="BK57" s="37">
        <f>IF(VLOOKUP(CONCATENATE($BG$6," ",BK$9),'-RÅDATA_KVARTAL-'!$A$5:$DS$385,59,FALSE)&gt;0,VLOOKUP(CONCATENATE($BG$6," ",BK$9),'-RÅDATA_KVARTAL-'!$A$5:$DS$385,59,FALSE),"")</f>
        <v>5288</v>
      </c>
      <c r="BL57" s="37"/>
      <c r="BM57" s="37">
        <f>IF(VLOOKUP(CONCATENATE($BG$6," ",BM$9),'-RÅDATA_KVARTAL-'!$A$5:$DS$385,59,FALSE)&gt;0,VLOOKUP(CONCATENATE($BG$6," ",BM$9),'-RÅDATA_KVARTAL-'!$A$5:$DS$385,59,FALSE),"")</f>
        <v>4719</v>
      </c>
      <c r="BN57" s="37"/>
      <c r="BO57" s="37">
        <f>IF(VLOOKUP(CONCATENATE($BG$6," ",BO$9),'-RÅDATA_KVARTAL-'!$A$5:$DS$385,59,FALSE)&gt;0,VLOOKUP(CONCATENATE($BG$6," ",BO$9),'-RÅDATA_KVARTAL-'!$A$5:$DS$385,59,FALSE),"")</f>
        <v>4734</v>
      </c>
      <c r="BP57" s="37"/>
      <c r="BQ57" s="37">
        <f>IF(VLOOKUP(CONCATENATE($BG$6," ",BQ$9),'-RÅDATA_KVARTAL-'!$A$5:$DS$385,59,FALSE)&gt;0,VLOOKUP(CONCATENATE($BG$6," ",BQ$9),'-RÅDATA_KVARTAL-'!$A$5:$DS$385,59,FALSE),"")</f>
        <v>4782</v>
      </c>
      <c r="BR57" s="37"/>
      <c r="BS57" s="37">
        <f>IF(VLOOKUP(CONCATENATE($BG$6," ",BS$9),'-RÅDATA_KVARTAL-'!$A$5:$DS$385,59,FALSE)&gt;0,VLOOKUP(CONCATENATE($BG$6," ",BS$9),'-RÅDATA_KVARTAL-'!$A$5:$DS$385,59,FALSE),"")</f>
        <v>4006</v>
      </c>
      <c r="BT57" s="37"/>
      <c r="BU57" s="37">
        <f>IF(VLOOKUP(CONCATENATE($BG$6," ",BU$9),'-RÅDATA_KVARTAL-'!$A$5:$DS$385,59,FALSE)&gt;0,VLOOKUP(CONCATENATE($BG$6," ",BU$9),'-RÅDATA_KVARTAL-'!$A$5:$DS$385,59,FALSE),"")</f>
        <v>4487</v>
      </c>
      <c r="BV57" s="37"/>
      <c r="BW57" s="37">
        <f>IF(VLOOKUP(CONCATENATE($BG$6," ",BW$9),'-RÅDATA_KVARTAL-'!$A$5:$DS$385,59,FALSE)&gt;0,VLOOKUP(CONCATENATE($BG$6," ",BW$9),'-RÅDATA_KVARTAL-'!$A$5:$DS$385,59,FALSE),"")</f>
        <v>4554</v>
      </c>
      <c r="BX57" s="37"/>
      <c r="BY57" s="37">
        <f>IF(VLOOKUP(CONCATENATE($BG$6," ",BY$9),'-RÅDATA_KVARTAL-'!$A$5:$DS$385,59,FALSE)&gt;0,VLOOKUP(CONCATENATE($BG$6," ",BY$9),'-RÅDATA_KVARTAL-'!$A$5:$DS$385,59,FALSE),"")</f>
        <v>4718</v>
      </c>
      <c r="BZ57" s="37"/>
      <c r="CA57" s="37">
        <f>IF(VLOOKUP(CONCATENATE($BG$6," ",CA$9),'-RÅDATA_KVARTAL-'!$A$5:$DS$385,59,FALSE)&gt;0,VLOOKUP(CONCATENATE($BG$6," ",CA$9),'-RÅDATA_KVARTAL-'!$A$5:$DS$385,59,FALSE),"")</f>
        <v>4721</v>
      </c>
      <c r="CB57" s="37"/>
      <c r="CC57" s="37">
        <f>IF(VLOOKUP(CONCATENATE($BG$6," ",CC$9),'-RÅDATA_KVARTAL-'!$A$5:$DS$385,59,FALSE)&gt;0,VLOOKUP(CONCATENATE($BG$6," ",CC$9),'-RÅDATA_KVARTAL-'!$A$5:$DS$385,59,FALSE),"")</f>
        <v>4823</v>
      </c>
      <c r="CD57" s="37"/>
      <c r="CE57" s="37">
        <f>IF(VLOOKUP(CONCATENATE($BG$6," ",CE$9),'-RÅDATA_KVARTAL-'!$A$5:$DS$385,59,FALSE)&gt;0,VLOOKUP(CONCATENATE($BG$6," ",CE$9),'-RÅDATA_KVARTAL-'!$A$5:$DS$385,59,FALSE),"")</f>
        <v>55919</v>
      </c>
      <c r="CF57" s="147"/>
      <c r="CG57" s="275"/>
      <c r="CH57" s="37">
        <f>IF(VLOOKUP(CONCATENATE($CH$6," ",CH$9),'-RÅDATA_KVARTAL-'!$A$5:$DS$385,59,FALSE)&gt;0,VLOOKUP(CONCATENATE($CH$6," ",CH$9),'-RÅDATA_KVARTAL-'!$A$5:$DS$385,59,FALSE),"")</f>
        <v>4131</v>
      </c>
      <c r="CI57" s="37"/>
      <c r="CJ57" s="37">
        <f>IF(VLOOKUP(CONCATENATE($CH$6," ",CJ$9),'-RÅDATA_KVARTAL-'!$A$5:$DS$385,59,FALSE)&gt;0,VLOOKUP(CONCATENATE($CH$6," ",CJ$9),'-RÅDATA_KVARTAL-'!$A$5:$DS$385,59,FALSE),"")</f>
        <v>4620</v>
      </c>
      <c r="CK57" s="37"/>
      <c r="CL57" s="37">
        <f>IF(VLOOKUP(CONCATENATE($CH$6," ",CL$9),'-RÅDATA_KVARTAL-'!$A$5:$DS$385,59,FALSE)&gt;0,VLOOKUP(CONCATENATE($CH$6," ",CL$9),'-RÅDATA_KVARTAL-'!$A$5:$DS$385,59,FALSE),"")</f>
        <v>5024</v>
      </c>
      <c r="CM57" s="37"/>
      <c r="CN57" s="37">
        <f>IF(VLOOKUP(CONCATENATE($CH$6," ",CN$9),'-RÅDATA_KVARTAL-'!$A$5:$DS$385,59,FALSE)&gt;0,VLOOKUP(CONCATENATE($CH$6," ",CN$9),'-RÅDATA_KVARTAL-'!$A$5:$DS$385,59,FALSE),"")</f>
        <v>5131</v>
      </c>
      <c r="CO57" s="37"/>
      <c r="CP57" s="37">
        <f>IF(VLOOKUP(CONCATENATE($CH$6," ",CP$9),'-RÅDATA_KVARTAL-'!$A$5:$DS$385,59,FALSE)&gt;0,VLOOKUP(CONCATENATE($CH$6," ",CP$9),'-RÅDATA_KVARTAL-'!$A$5:$DS$385,59,FALSE),"")</f>
        <v>4851</v>
      </c>
      <c r="CQ57" s="37"/>
      <c r="CR57" s="37">
        <f>IF(VLOOKUP(CONCATENATE($CH$6," ",CR$9),'-RÅDATA_KVARTAL-'!$A$5:$DS$385,59,FALSE)&gt;0,VLOOKUP(CONCATENATE($CH$6," ",CR$9),'-RÅDATA_KVARTAL-'!$A$5:$DS$385,59,FALSE),"")</f>
        <v>4621</v>
      </c>
      <c r="CS57" s="37"/>
      <c r="CT57" s="37">
        <f>IF(VLOOKUP(CONCATENATE($CH$6," ",CT$9),'-RÅDATA_KVARTAL-'!$A$5:$DS$385,59,FALSE)&gt;0,VLOOKUP(CONCATENATE($CH$6," ",CT$9),'-RÅDATA_KVARTAL-'!$A$5:$DS$385,59,FALSE),"")</f>
        <v>4220</v>
      </c>
      <c r="CU57" s="37"/>
      <c r="CV57" s="37">
        <f>IF(VLOOKUP(CONCATENATE($CH$6," ",CV$9),'-RÅDATA_KVARTAL-'!$A$5:$DS$385,59,FALSE)&gt;0,VLOOKUP(CONCATENATE($CH$6," ",CV$9),'-RÅDATA_KVARTAL-'!$A$5:$DS$385,59,FALSE),"")</f>
        <v>4915</v>
      </c>
      <c r="CW57" s="37"/>
      <c r="CX57" s="37">
        <f>IF(VLOOKUP(CONCATENATE($CH$6," ",CX$9),'-RÅDATA_KVARTAL-'!$A$5:$DS$385,59,FALSE)&gt;0,VLOOKUP(CONCATENATE($CH$6," ",CX$9),'-RÅDATA_KVARTAL-'!$A$5:$DS$385,59,FALSE),"")</f>
        <v>4813</v>
      </c>
      <c r="CY57" s="37"/>
      <c r="CZ57" s="37">
        <f>IF(VLOOKUP(CONCATENATE($CH$6," ",CZ$9),'-RÅDATA_KVARTAL-'!$A$5:$DS$385,59,FALSE)&gt;0,VLOOKUP(CONCATENATE($CH$6," ",CZ$9),'-RÅDATA_KVARTAL-'!$A$5:$DS$385,59,FALSE),"")</f>
        <v>4620</v>
      </c>
      <c r="DA57" s="37"/>
      <c r="DB57" s="37">
        <f>IF(VLOOKUP(CONCATENATE($CH$6," ",DB$9),'-RÅDATA_KVARTAL-'!$A$5:$DS$385,59,FALSE)&gt;0,VLOOKUP(CONCATENATE($CH$6," ",DB$9),'-RÅDATA_KVARTAL-'!$A$5:$DS$385,59,FALSE),"")</f>
        <v>4102</v>
      </c>
      <c r="DC57" s="37"/>
      <c r="DD57" s="37">
        <f>IF(VLOOKUP(CONCATENATE($CH$6," ",DD$9),'-RÅDATA_KVARTAL-'!$A$5:$DS$385,59,FALSE)&gt;0,VLOOKUP(CONCATENATE($CH$6," ",DD$9),'-RÅDATA_KVARTAL-'!$A$5:$DS$385,59,FALSE),"")</f>
        <v>5091</v>
      </c>
      <c r="DE57" s="37"/>
      <c r="DF57" s="37">
        <f>IF(VLOOKUP(CONCATENATE($CH$6," ",DF$9),'-RÅDATA_KVARTAL-'!$A$5:$DS$385,59,FALSE)&gt;0,VLOOKUP(CONCATENATE($CH$6," ",DF$9),'-RÅDATA_KVARTAL-'!$A$5:$DS$385,59,FALSE),"")</f>
        <v>56139</v>
      </c>
      <c r="DG57" s="147"/>
      <c r="DH57" s="275"/>
      <c r="DI57" s="37">
        <f>IF(VLOOKUP(CONCATENATE($DI$6," ",DI$9),'-RÅDATA_KVARTAL-'!$A$5:$DS$385,59,FALSE)&gt;0,VLOOKUP(CONCATENATE($DI$6," ",DI$9),'-RÅDATA_KVARTAL-'!$A$5:$DS$385,59,FALSE),"")</f>
        <v>5240</v>
      </c>
      <c r="DJ57" s="37"/>
      <c r="DK57" s="37">
        <f>IF(VLOOKUP(CONCATENATE($DI$6," ",DK$9),'-RÅDATA_KVARTAL-'!$A$5:$DS$385,59,FALSE)&gt;0,VLOOKUP(CONCATENATE($DI$6," ",DK$9),'-RÅDATA_KVARTAL-'!$A$5:$DS$385,59,FALSE),"")</f>
        <v>5047</v>
      </c>
      <c r="DL57" s="37"/>
      <c r="DM57" s="37">
        <f>IF(VLOOKUP(CONCATENATE($DI$6," ",DM$9),'-RÅDATA_KVARTAL-'!$A$5:$DS$385,59,FALSE)&gt;0,VLOOKUP(CONCATENATE($DI$6," ",DM$9),'-RÅDATA_KVARTAL-'!$A$5:$DS$385,59,FALSE),"")</f>
        <v>5295</v>
      </c>
      <c r="DN57" s="37"/>
      <c r="DO57" s="37">
        <f>IF(VLOOKUP(CONCATENATE($DI$6," ",DO$9),'-RÅDATA_KVARTAL-'!$A$5:$DS$385,59,FALSE)&gt;0,VLOOKUP(CONCATENATE($DI$6," ",DO$9),'-RÅDATA_KVARTAL-'!$A$5:$DS$385,59,FALSE),"")</f>
        <v>4292</v>
      </c>
      <c r="DP57" s="37"/>
      <c r="DQ57" s="37">
        <f>IF(VLOOKUP(CONCATENATE($DI$6," ",DQ$9),'-RÅDATA_KVARTAL-'!$A$5:$DS$385,59,FALSE)&gt;0,VLOOKUP(CONCATENATE($DI$6," ",DQ$9),'-RÅDATA_KVARTAL-'!$A$5:$DS$385,59,FALSE),"")</f>
        <v>4326</v>
      </c>
      <c r="DR57" s="37"/>
      <c r="DS57" s="37">
        <f>IF(VLOOKUP(CONCATENATE($DI$6," ",DS$9),'-RÅDATA_KVARTAL-'!$A$5:$DS$385,59,FALSE)&gt;0,VLOOKUP(CONCATENATE($DI$6," ",DS$9),'-RÅDATA_KVARTAL-'!$A$5:$DS$385,59,FALSE),"")</f>
        <v>4233</v>
      </c>
      <c r="DT57" s="37"/>
      <c r="DU57" s="37" t="str">
        <f>IF(VLOOKUP(CONCATENATE($DI$6," ",DU$9),'-RÅDATA_KVARTAL-'!$A$5:$DS$385,59,FALSE)&gt;0,VLOOKUP(CONCATENATE($DI$6," ",DU$9),'-RÅDATA_KVARTAL-'!$A$5:$DS$385,59,FALSE),"")</f>
        <v/>
      </c>
      <c r="DV57" s="37"/>
      <c r="DW57" s="37" t="str">
        <f>IF(VLOOKUP(CONCATENATE($DI$6," ",DW$9),'-RÅDATA_KVARTAL-'!$A$5:$DS$385,59,FALSE)&gt;0,VLOOKUP(CONCATENATE($DI$6," ",DW$9),'-RÅDATA_KVARTAL-'!$A$5:$DS$385,59,FALSE),"")</f>
        <v/>
      </c>
      <c r="DX57" s="37"/>
      <c r="DY57" s="37" t="str">
        <f>IF(VLOOKUP(CONCATENATE($DI$6," ",DY$9),'-RÅDATA_KVARTAL-'!$A$5:$DS$385,59,FALSE)&gt;0,VLOOKUP(CONCATENATE($DI$6," ",DY$9),'-RÅDATA_KVARTAL-'!$A$5:$DS$385,59,FALSE),"")</f>
        <v/>
      </c>
      <c r="DZ57" s="37"/>
      <c r="EA57" s="37" t="str">
        <f>IF(VLOOKUP(CONCATENATE($DI$6," ",EA$9),'-RÅDATA_KVARTAL-'!$A$5:$DS$385,59,FALSE)&gt;0,VLOOKUP(CONCATENATE($DI$6," ",EA$9),'-RÅDATA_KVARTAL-'!$A$5:$DS$385,59,FALSE),"")</f>
        <v/>
      </c>
      <c r="EB57" s="37"/>
      <c r="EC57" s="37" t="str">
        <f>IF(VLOOKUP(CONCATENATE($DI$6," ",EC$9),'-RÅDATA_KVARTAL-'!$A$5:$DS$385,59,FALSE)&gt;0,VLOOKUP(CONCATENATE($DI$6," ",EC$9),'-RÅDATA_KVARTAL-'!$A$5:$DS$385,59,FALSE),"")</f>
        <v/>
      </c>
      <c r="ED57" s="37"/>
      <c r="EE57" s="37" t="str">
        <f>IF(VLOOKUP(CONCATENATE($DI$6," ",EE$9),'-RÅDATA_KVARTAL-'!$A$5:$DS$385,59,FALSE)&gt;0,VLOOKUP(CONCATENATE($DI$6," ",EE$9),'-RÅDATA_KVARTAL-'!$A$5:$DS$385,59,FALSE),"")</f>
        <v/>
      </c>
      <c r="EF57" s="37"/>
      <c r="EG57" s="37">
        <f>IF(VLOOKUP(CONCATENATE($DI$6," ",EG$9),'-RÅDATA_KVARTAL-'!$A$5:$DS$385,59,FALSE)&gt;0,VLOOKUP(CONCATENATE($DI$6," ",EG$9),'-RÅDATA_KVARTAL-'!$A$5:$DS$385,59,FALSE),"")</f>
        <v>28433</v>
      </c>
      <c r="EH57" s="147"/>
      <c r="EI57" s="275"/>
      <c r="EJ57" s="37" t="str">
        <f>IF(VLOOKUP(CONCATENATE($EJ$6," ",EJ$9),'-RÅDATA_KVARTAL-'!$A$5:$DS$385,59,FALSE)&gt;0,VLOOKUP(CONCATENATE($EJ$6," ",EJ$9),'-RÅDATA_KVARTAL-'!$A$5:$DS$385,59,FALSE),"")</f>
        <v/>
      </c>
      <c r="EK57" s="37"/>
      <c r="EL57" s="37" t="str">
        <f>IF(VLOOKUP(CONCATENATE($EJ$6," ",EL$9),'-RÅDATA_KVARTAL-'!$A$5:$DS$385,59,FALSE)&gt;0,VLOOKUP(CONCATENATE($EJ$6," ",EL$9),'-RÅDATA_KVARTAL-'!$A$5:$DS$385,59,FALSE),"")</f>
        <v/>
      </c>
      <c r="EM57" s="37"/>
      <c r="EN57" s="37" t="str">
        <f>IF(VLOOKUP(CONCATENATE($EJ$6," ",EN$9),'-RÅDATA_KVARTAL-'!$A$5:$DS$385,59,FALSE)&gt;0,VLOOKUP(CONCATENATE($EJ$6," ",EN$9),'-RÅDATA_KVARTAL-'!$A$5:$DS$385,59,FALSE),"")</f>
        <v/>
      </c>
      <c r="EO57" s="37"/>
      <c r="EP57" s="37" t="str">
        <f>IF(VLOOKUP(CONCATENATE($EJ$6," ",EP$9),'-RÅDATA_KVARTAL-'!$A$5:$DS$385,59,FALSE)&gt;0,VLOOKUP(CONCATENATE($EJ$6," ",EP$9),'-RÅDATA_KVARTAL-'!$A$5:$DS$385,59,FALSE),"")</f>
        <v/>
      </c>
      <c r="EQ57" s="37"/>
      <c r="ER57" s="37" t="str">
        <f>IF(VLOOKUP(CONCATENATE($EJ$6," ",ER$9),'-RÅDATA_KVARTAL-'!$A$5:$DS$385,59,FALSE)&gt;0,VLOOKUP(CONCATENATE($EJ$6," ",ER$9),'-RÅDATA_KVARTAL-'!$A$5:$DS$385,59,FALSE),"")</f>
        <v/>
      </c>
      <c r="ES57" s="37"/>
      <c r="ET57" s="37" t="str">
        <f>IF(VLOOKUP(CONCATENATE($EJ$6," ",ET$9),'-RÅDATA_KVARTAL-'!$A$5:$DS$385,59,FALSE)&gt;0,VLOOKUP(CONCATENATE($EJ$6," ",ET$9),'-RÅDATA_KVARTAL-'!$A$5:$DS$385,59,FALSE),"")</f>
        <v/>
      </c>
      <c r="EU57" s="37"/>
      <c r="EV57" s="37" t="str">
        <f>IF(VLOOKUP(CONCATENATE($EJ$6," ",EV$9),'-RÅDATA_KVARTAL-'!$A$5:$DS$385,59,FALSE)&gt;0,VLOOKUP(CONCATENATE($EJ$6," ",EV$9),'-RÅDATA_KVARTAL-'!$A$5:$DS$385,59,FALSE),"")</f>
        <v/>
      </c>
      <c r="EW57" s="37"/>
      <c r="EX57" s="37" t="str">
        <f>IF(VLOOKUP(CONCATENATE($EJ$6," ",EX$9),'-RÅDATA_KVARTAL-'!$A$5:$DS$385,59,FALSE)&gt;0,VLOOKUP(CONCATENATE($EJ$6," ",EX$9),'-RÅDATA_KVARTAL-'!$A$5:$DS$385,59,FALSE),"")</f>
        <v/>
      </c>
      <c r="EY57" s="37"/>
      <c r="EZ57" s="37" t="str">
        <f>IF(VLOOKUP(CONCATENATE($EJ$6," ",EZ$9),'-RÅDATA_KVARTAL-'!$A$5:$DS$385,59,FALSE)&gt;0,VLOOKUP(CONCATENATE($EJ$6," ",EZ$9),'-RÅDATA_KVARTAL-'!$A$5:$DS$385,59,FALSE),"")</f>
        <v/>
      </c>
      <c r="FA57" s="37"/>
      <c r="FB57" s="37" t="str">
        <f>IF(VLOOKUP(CONCATENATE($EJ$6," ",FB$9),'-RÅDATA_KVARTAL-'!$A$5:$DS$385,59,FALSE)&gt;0,VLOOKUP(CONCATENATE($EJ$6," ",FB$9),'-RÅDATA_KVARTAL-'!$A$5:$DS$385,59,FALSE),"")</f>
        <v/>
      </c>
      <c r="FC57" s="37"/>
      <c r="FD57" s="37" t="str">
        <f>IF(VLOOKUP(CONCATENATE($EJ$6," ",FD$9),'-RÅDATA_KVARTAL-'!$A$5:$DS$385,59,FALSE)&gt;0,VLOOKUP(CONCATENATE($EJ$6," ",FD$9),'-RÅDATA_KVARTAL-'!$A$5:$DS$385,59,FALSE),"")</f>
        <v/>
      </c>
      <c r="FE57" s="37"/>
      <c r="FF57" s="37" t="str">
        <f>IF(VLOOKUP(CONCATENATE($EJ$6," ",FF$9),'-RÅDATA_KVARTAL-'!$A$5:$DS$385,59,FALSE)&gt;0,VLOOKUP(CONCATENATE($EJ$6," ",FF$9),'-RÅDATA_KVARTAL-'!$A$5:$DS$385,59,FALSE),"")</f>
        <v/>
      </c>
      <c r="FG57" s="37"/>
      <c r="FH57" s="37" t="str">
        <f>IF(VLOOKUP(CONCATENATE($EJ$6," ",FH$9),'-RÅDATA_KVARTAL-'!$A$5:$DS$385,59,FALSE)&gt;0,VLOOKUP(CONCATENATE($EJ$6," ",FH$9),'-RÅDATA_KVARTAL-'!$A$5:$DS$385,59,FALSE),"")</f>
        <v/>
      </c>
      <c r="FI57" s="147"/>
      <c r="FJ57" s="275"/>
      <c r="FK57" s="37" t="str">
        <f>IF(VLOOKUP(CONCATENATE($FK$6," ",FK$9),'-RÅDATA_KVARTAL-'!$A$5:$DS$385,59,FALSE)&gt;0,VLOOKUP(CONCATENATE($FK$6," ",FK$9),'-RÅDATA_KVARTAL-'!$A$5:$DS$385,59,FALSE),"")</f>
        <v/>
      </c>
      <c r="FL57" s="37"/>
      <c r="FM57" s="37" t="str">
        <f>IF(VLOOKUP(CONCATENATE($FK$6," ",FM$9),'-RÅDATA_KVARTAL-'!$A$5:$DS$385,59,FALSE)&gt;0,VLOOKUP(CONCATENATE($FK$6," ",FM$9),'-RÅDATA_KVARTAL-'!$A$5:$DS$385,59,FALSE),"")</f>
        <v/>
      </c>
      <c r="FN57" s="37"/>
      <c r="FO57" s="37" t="str">
        <f>IF(VLOOKUP(CONCATENATE($FK$6," ",FO$9),'-RÅDATA_KVARTAL-'!$A$5:$DS$385,59,FALSE)&gt;0,VLOOKUP(CONCATENATE($FK$6," ",FO$9),'-RÅDATA_KVARTAL-'!$A$5:$DS$385,59,FALSE),"")</f>
        <v/>
      </c>
      <c r="FP57" s="37"/>
      <c r="FQ57" s="37" t="str">
        <f>IF(VLOOKUP(CONCATENATE($FK$6," ",FQ$9),'-RÅDATA_KVARTAL-'!$A$5:$DS$385,59,FALSE)&gt;0,VLOOKUP(CONCATENATE($FK$6," ",FQ$9),'-RÅDATA_KVARTAL-'!$A$5:$DS$385,59,FALSE),"")</f>
        <v/>
      </c>
      <c r="FR57" s="37"/>
      <c r="FS57" s="37" t="str">
        <f>IF(VLOOKUP(CONCATENATE($FK$6," ",FS$9),'-RÅDATA_KVARTAL-'!$A$5:$DS$385,59,FALSE)&gt;0,VLOOKUP(CONCATENATE($FK$6," ",FS$9),'-RÅDATA_KVARTAL-'!$A$5:$DS$385,59,FALSE),"")</f>
        <v/>
      </c>
      <c r="FT57" s="37"/>
      <c r="FU57" s="37" t="str">
        <f>IF(VLOOKUP(CONCATENATE($FK$6," ",FU$9),'-RÅDATA_KVARTAL-'!$A$5:$DS$385,59,FALSE)&gt;0,VLOOKUP(CONCATENATE($FK$6," ",FU$9),'-RÅDATA_KVARTAL-'!$A$5:$DS$385,59,FALSE),"")</f>
        <v/>
      </c>
      <c r="FV57" s="37"/>
      <c r="FW57" s="37" t="str">
        <f>IF(VLOOKUP(CONCATENATE($FK$6," ",FW$9),'-RÅDATA_KVARTAL-'!$A$5:$DS$385,59,FALSE)&gt;0,VLOOKUP(CONCATENATE($FK$6," ",FW$9),'-RÅDATA_KVARTAL-'!$A$5:$DS$385,59,FALSE),"")</f>
        <v/>
      </c>
      <c r="FX57" s="37"/>
      <c r="FY57" s="37" t="str">
        <f>IF(VLOOKUP(CONCATENATE($FK$6," ",FY$9),'-RÅDATA_KVARTAL-'!$A$5:$DS$385,59,FALSE)&gt;0,VLOOKUP(CONCATENATE($FK$6," ",FY$9),'-RÅDATA_KVARTAL-'!$A$5:$DS$385,59,FALSE),"")</f>
        <v/>
      </c>
      <c r="FZ57" s="37"/>
      <c r="GA57" s="37" t="str">
        <f>IF(VLOOKUP(CONCATENATE($FK$6," ",GA$9),'-RÅDATA_KVARTAL-'!$A$5:$DS$385,59,FALSE)&gt;0,VLOOKUP(CONCATENATE($FK$6," ",GA$9),'-RÅDATA_KVARTAL-'!$A$5:$DS$385,59,FALSE),"")</f>
        <v/>
      </c>
      <c r="GB57" s="37"/>
      <c r="GC57" s="37" t="str">
        <f>IF(VLOOKUP(CONCATENATE($FK$6," ",GC$9),'-RÅDATA_KVARTAL-'!$A$5:$DS$385,59,FALSE)&gt;0,VLOOKUP(CONCATENATE($FK$6," ",GC$9),'-RÅDATA_KVARTAL-'!$A$5:$DS$385,59,FALSE),"")</f>
        <v/>
      </c>
      <c r="GD57" s="37"/>
      <c r="GE57" s="37" t="str">
        <f>IF(VLOOKUP(CONCATENATE($FK$6," ",GE$9),'-RÅDATA_KVARTAL-'!$A$5:$DS$385,59,FALSE)&gt;0,VLOOKUP(CONCATENATE($FK$6," ",GE$9),'-RÅDATA_KVARTAL-'!$A$5:$DS$385,59,FALSE),"")</f>
        <v/>
      </c>
      <c r="GF57" s="37"/>
      <c r="GG57" s="37" t="str">
        <f>IF(VLOOKUP(CONCATENATE($FK$6," ",GG$9),'-RÅDATA_KVARTAL-'!$A$5:$DS$385,59,FALSE)&gt;0,VLOOKUP(CONCATENATE($FK$6," ",GG$9),'-RÅDATA_KVARTAL-'!$A$5:$DS$385,59,FALSE),"")</f>
        <v/>
      </c>
      <c r="GH57" s="37"/>
      <c r="GI57" s="37" t="str">
        <f>IF(VLOOKUP(CONCATENATE($FK$6," ",GI$9),'-RÅDATA_KVARTAL-'!$A$5:$DS$385,59,FALSE)&gt;0,VLOOKUP(CONCATENATE($FK$6," ",GI$9),'-RÅDATA_KVARTAL-'!$A$5:$DS$385,59,FALSE),"")</f>
        <v/>
      </c>
      <c r="GJ57" s="147"/>
      <c r="GK57" s="275"/>
      <c r="GL57" s="37" t="str">
        <f>IF(VLOOKUP(CONCATENATE($GL$6," ",GL$9),'-RÅDATA_KVARTAL-'!$A$5:$DS$385,59,FALSE)&gt;0,VLOOKUP(CONCATENATE($GL$6," ",GL$9),'-RÅDATA_KVARTAL-'!$A$5:$DS$385,59,FALSE),"")</f>
        <v/>
      </c>
      <c r="GM57" s="37"/>
      <c r="GN57" s="37" t="str">
        <f>IF(VLOOKUP(CONCATENATE($GL$6," ",GN$9),'-RÅDATA_KVARTAL-'!$A$5:$DS$385,59,FALSE)&gt;0,VLOOKUP(CONCATENATE($GL$6," ",GN$9),'-RÅDATA_KVARTAL-'!$A$5:$DS$385,59,FALSE),"")</f>
        <v/>
      </c>
      <c r="GO57" s="37"/>
      <c r="GP57" s="37" t="str">
        <f>IF(VLOOKUP(CONCATENATE($GL$6," ",GP$9),'-RÅDATA_KVARTAL-'!$A$5:$DS$385,59,FALSE)&gt;0,VLOOKUP(CONCATENATE($GL$6," ",GP$9),'-RÅDATA_KVARTAL-'!$A$5:$DS$385,59,FALSE),"")</f>
        <v/>
      </c>
      <c r="GQ57" s="37"/>
      <c r="GR57" s="37" t="str">
        <f>IF(VLOOKUP(CONCATENATE($GL$6," ",GR$9),'-RÅDATA_KVARTAL-'!$A$5:$DS$385,59,FALSE)&gt;0,VLOOKUP(CONCATENATE($GL$6," ",GR$9),'-RÅDATA_KVARTAL-'!$A$5:$DS$385,59,FALSE),"")</f>
        <v/>
      </c>
      <c r="GS57" s="37"/>
      <c r="GT57" s="37" t="str">
        <f>IF(VLOOKUP(CONCATENATE($GL$6," ",GT$9),'-RÅDATA_KVARTAL-'!$A$5:$DS$385,59,FALSE)&gt;0,VLOOKUP(CONCATENATE($GL$6," ",GT$9),'-RÅDATA_KVARTAL-'!$A$5:$DS$385,59,FALSE),"")</f>
        <v/>
      </c>
      <c r="GU57" s="37"/>
      <c r="GV57" s="37" t="str">
        <f>IF(VLOOKUP(CONCATENATE($GL$6," ",GV$9),'-RÅDATA_KVARTAL-'!$A$5:$DS$385,59,FALSE)&gt;0,VLOOKUP(CONCATENATE($GL$6," ",GV$9),'-RÅDATA_KVARTAL-'!$A$5:$DS$385,59,FALSE),"")</f>
        <v/>
      </c>
      <c r="GW57" s="37"/>
      <c r="GX57" s="37" t="str">
        <f>IF(VLOOKUP(CONCATENATE($GL$6," ",GX$9),'-RÅDATA_KVARTAL-'!$A$5:$DS$385,59,FALSE)&gt;0,VLOOKUP(CONCATENATE($GL$6," ",GX$9),'-RÅDATA_KVARTAL-'!$A$5:$DS$385,59,FALSE),"")</f>
        <v/>
      </c>
      <c r="GY57" s="37"/>
      <c r="GZ57" s="37" t="str">
        <f>IF(VLOOKUP(CONCATENATE($GL$6," ",GZ$9),'-RÅDATA_KVARTAL-'!$A$5:$DS$385,59,FALSE)&gt;0,VLOOKUP(CONCATENATE($GL$6," ",GZ$9),'-RÅDATA_KVARTAL-'!$A$5:$DS$385,59,FALSE),"")</f>
        <v/>
      </c>
      <c r="HA57" s="37"/>
      <c r="HB57" s="37" t="str">
        <f>IF(VLOOKUP(CONCATENATE($GL$6," ",HB$9),'-RÅDATA_KVARTAL-'!$A$5:$DS$385,59,FALSE)&gt;0,VLOOKUP(CONCATENATE($GL$6," ",HB$9),'-RÅDATA_KVARTAL-'!$A$5:$DS$385,59,FALSE),"")</f>
        <v/>
      </c>
      <c r="HC57" s="37"/>
      <c r="HD57" s="37" t="str">
        <f>IF(VLOOKUP(CONCATENATE($GL$6," ",HD$9),'-RÅDATA_KVARTAL-'!$A$5:$DS$385,59,FALSE)&gt;0,VLOOKUP(CONCATENATE($GL$6," ",HD$9),'-RÅDATA_KVARTAL-'!$A$5:$DS$385,59,FALSE),"")</f>
        <v/>
      </c>
      <c r="HE57" s="37"/>
      <c r="HF57" s="37" t="str">
        <f>IF(VLOOKUP(CONCATENATE($GL$6," ",HF$9),'-RÅDATA_KVARTAL-'!$A$5:$DS$385,59,FALSE)&gt;0,VLOOKUP(CONCATENATE($GL$6," ",HF$9),'-RÅDATA_KVARTAL-'!$A$5:$DS$385,59,FALSE),"")</f>
        <v/>
      </c>
      <c r="HG57" s="37"/>
      <c r="HH57" s="37" t="str">
        <f>IF(VLOOKUP(CONCATENATE($GL$6," ",HH$9),'-RÅDATA_KVARTAL-'!$A$5:$DS$385,59,FALSE)&gt;0,VLOOKUP(CONCATENATE($GL$6," ",HH$9),'-RÅDATA_KVARTAL-'!$A$5:$DS$385,59,FALSE),"")</f>
        <v/>
      </c>
      <c r="HI57" s="37"/>
      <c r="HJ57" s="37" t="str">
        <f>IF(VLOOKUP(CONCATENATE($GL$6," ",HJ$9),'-RÅDATA_KVARTAL-'!$A$5:$DS$385,59,FALSE)&gt;0,VLOOKUP(CONCATENATE($GL$6," ",HJ$9),'-RÅDATA_KVARTAL-'!$A$5:$DS$385,59,FALSE),"")</f>
        <v/>
      </c>
      <c r="HK57" s="147"/>
      <c r="HL57" s="148"/>
      <c r="HM57" s="103" t="s">
        <v>465</v>
      </c>
      <c r="HN57" s="15"/>
    </row>
    <row r="58" spans="2:222" ht="10.5" customHeight="1" x14ac:dyDescent="0.2">
      <c r="B58" s="248">
        <v>7</v>
      </c>
      <c r="C58" s="195"/>
      <c r="D58" s="92" t="s">
        <v>72</v>
      </c>
      <c r="E58" s="156">
        <f>IF(VLOOKUP(CONCATENATE($E$6," ",E$9),'-RÅDATA_KVARTAL-'!$A$5:$DS$385,63,FALSE)&gt;0,VLOOKUP(CONCATENATE($E$6," ",E$9),'-RÅDATA_KVARTAL-'!$A$5:$DS$385,63,FALSE),"")</f>
        <v>79.513247073321011</v>
      </c>
      <c r="F58" s="156"/>
      <c r="G58" s="156">
        <f>IF(VLOOKUP(CONCATENATE($E$6," ",G$9),'-RÅDATA_KVARTAL-'!$A$5:$DS$385,63,FALSE)&gt;0,VLOOKUP(CONCATENATE($E$6," ",G$9),'-RÅDATA_KVARTAL-'!$A$5:$DS$385,63,FALSE),"")</f>
        <v>81.741153015451076</v>
      </c>
      <c r="H58" s="156"/>
      <c r="I58" s="156">
        <f>IF(VLOOKUP(CONCATENATE($E$6," ",I$9),'-RÅDATA_KVARTAL-'!$A$5:$DS$385,63,FALSE)&gt;0,VLOOKUP(CONCATENATE($E$6," ",I$9),'-RÅDATA_KVARTAL-'!$A$5:$DS$385,63,FALSE),"")</f>
        <v>81.440225917791025</v>
      </c>
      <c r="J58" s="156"/>
      <c r="K58" s="156">
        <f>IF(VLOOKUP(CONCATENATE($E$6," ",K$9),'-RÅDATA_KVARTAL-'!$A$5:$DS$385,63,FALSE)&gt;0,VLOOKUP(CONCATENATE($E$6," ",K$9),'-RÅDATA_KVARTAL-'!$A$5:$DS$385,63,FALSE),"")</f>
        <v>78.58257883234468</v>
      </c>
      <c r="L58" s="156"/>
      <c r="M58" s="156">
        <f>IF(VLOOKUP(CONCATENATE($E$6," ",M$9),'-RÅDATA_KVARTAL-'!$A$5:$DS$385,63,FALSE)&gt;0,VLOOKUP(CONCATENATE($E$6," ",M$9),'-RÅDATA_KVARTAL-'!$A$5:$DS$385,63,FALSE),"")</f>
        <v>75.390984360625581</v>
      </c>
      <c r="N58" s="156"/>
      <c r="O58" s="156">
        <f>IF(VLOOKUP(CONCATENATE($E$6," ",O$9),'-RÅDATA_KVARTAL-'!$A$5:$DS$385,63,FALSE)&gt;0,VLOOKUP(CONCATENATE($E$6," ",O$9),'-RÅDATA_KVARTAL-'!$A$5:$DS$385,63,FALSE),"")</f>
        <v>77.243066884176187</v>
      </c>
      <c r="P58" s="156"/>
      <c r="Q58" s="156">
        <f>IF(VLOOKUP(CONCATENATE($E$6," ",Q$9),'-RÅDATA_KVARTAL-'!$A$5:$DS$385,63,FALSE)&gt;0,VLOOKUP(CONCATENATE($E$6," ",Q$9),'-RÅDATA_KVARTAL-'!$A$5:$DS$385,63,FALSE),"")</f>
        <v>81.201450025893323</v>
      </c>
      <c r="R58" s="156"/>
      <c r="S58" s="156">
        <f>IF(VLOOKUP(CONCATENATE($E$6," ",S$9),'-RÅDATA_KVARTAL-'!$A$5:$DS$385,63,FALSE)&gt;0,VLOOKUP(CONCATENATE($E$6," ",S$9),'-RÅDATA_KVARTAL-'!$A$5:$DS$385,63,FALSE),"")</f>
        <v>77.543366150961091</v>
      </c>
      <c r="T58" s="156"/>
      <c r="U58" s="156">
        <f>IF(VLOOKUP(CONCATENATE($E$6," ",U$9),'-RÅDATA_KVARTAL-'!$A$5:$DS$385,63,FALSE)&gt;0,VLOOKUP(CONCATENATE($E$6," ",U$9),'-RÅDATA_KVARTAL-'!$A$5:$DS$385,63,FALSE),"")</f>
        <v>77.767129851461419</v>
      </c>
      <c r="V58" s="156"/>
      <c r="W58" s="156">
        <f>IF(VLOOKUP(CONCATENATE($E$6," ",W$9),'-RÅDATA_KVARTAL-'!$A$5:$DS$385,63,FALSE)&gt;0,VLOOKUP(CONCATENATE($E$6," ",W$9),'-RÅDATA_KVARTAL-'!$A$5:$DS$385,63,FALSE),"")</f>
        <v>72.440944881889763</v>
      </c>
      <c r="X58" s="156"/>
      <c r="Y58" s="156">
        <f>IF(VLOOKUP(CONCATENATE($E$6," ",Y$9),'-RÅDATA_KVARTAL-'!$A$5:$DS$385,63,FALSE)&gt;0,VLOOKUP(CONCATENATE($E$6," ",Y$9),'-RÅDATA_KVARTAL-'!$A$5:$DS$385,63,FALSE),"")</f>
        <v>76.181877872619836</v>
      </c>
      <c r="Z58" s="156"/>
      <c r="AA58" s="156">
        <f>IF(VLOOKUP(CONCATENATE($E$6," ",AA$9),'-RÅDATA_KVARTAL-'!$A$5:$DS$385,63,FALSE)&gt;0,VLOOKUP(CONCATENATE($E$6," ",AA$9),'-RÅDATA_KVARTAL-'!$A$5:$DS$385,63,FALSE),"")</f>
        <v>80.786026200873366</v>
      </c>
      <c r="AB58" s="156"/>
      <c r="AC58" s="156">
        <f>IF(VLOOKUP(CONCATENATE($E$6," ",AC$9),'-RÅDATA_KVARTAL-'!$A$5:$DS$385,63,FALSE)&gt;0,VLOOKUP(CONCATENATE($E$6," ",AC$9),'-RÅDATA_KVARTAL-'!$A$5:$DS$385,63,FALSE),"")</f>
        <v>78.249595680126177</v>
      </c>
      <c r="AD58" s="118"/>
      <c r="AE58" s="106"/>
      <c r="AF58" s="156">
        <f>IF(VLOOKUP(CONCATENATE($AF$6," ",AF$9),'-RÅDATA_KVARTAL-'!$A$5:$DS$385,63,FALSE)&gt;0,VLOOKUP(CONCATENATE($AF$6," ",AF$9),'-RÅDATA_KVARTAL-'!$A$5:$DS$385,63,FALSE),"")</f>
        <v>77.122171945701353</v>
      </c>
      <c r="AG58" s="156"/>
      <c r="AH58" s="156">
        <f>IF(VLOOKUP(CONCATENATE($AF$6," ",AH$9),'-RÅDATA_KVARTAL-'!$A$5:$DS$385,63,FALSE)&gt;0,VLOOKUP(CONCATENATE($AF$6," ",AH$9),'-RÅDATA_KVARTAL-'!$A$5:$DS$385,63,FALSE),"")</f>
        <v>82.92545180722891</v>
      </c>
      <c r="AI58" s="156"/>
      <c r="AJ58" s="156">
        <f>IF(VLOOKUP(CONCATENATE($AF$6," ",AJ$9),'-RÅDATA_KVARTAL-'!$A$5:$DS$385,63,FALSE)&gt;0,VLOOKUP(CONCATENATE($AF$6," ",AJ$9),'-RÅDATA_KVARTAL-'!$A$5:$DS$385,63,FALSE),"")</f>
        <v>82.88303693570451</v>
      </c>
      <c r="AK58" s="156"/>
      <c r="AL58" s="156">
        <f>IF(VLOOKUP(CONCATENATE($AF$6," ",AL$9),'-RÅDATA_KVARTAL-'!$A$5:$DS$385,63,FALSE)&gt;0,VLOOKUP(CONCATENATE($AF$6," ",AL$9),'-RÅDATA_KVARTAL-'!$A$5:$DS$385,63,FALSE),"")</f>
        <v>80.990990990990994</v>
      </c>
      <c r="AM58" s="156"/>
      <c r="AN58" s="156">
        <f>IF(VLOOKUP(CONCATENATE($AF$6," ",AN$9),'-RÅDATA_KVARTAL-'!$A$5:$DS$385,63,FALSE)&gt;0,VLOOKUP(CONCATENATE($AF$6," ",AN$9),'-RÅDATA_KVARTAL-'!$A$5:$DS$385,63,FALSE),"")</f>
        <v>74.272429826071985</v>
      </c>
      <c r="AO58" s="156"/>
      <c r="AP58" s="156">
        <f>IF(VLOOKUP(CONCATENATE($AF$6," ",AP$9),'-RÅDATA_KVARTAL-'!$A$5:$DS$385,63,FALSE)&gt;0,VLOOKUP(CONCATENATE($AF$6," ",AP$9),'-RÅDATA_KVARTAL-'!$A$5:$DS$385,63,FALSE),"")</f>
        <v>64.761551308220447</v>
      </c>
      <c r="AQ58" s="156"/>
      <c r="AR58" s="156">
        <f>IF(VLOOKUP(CONCATENATE($AF$6," ",AR$9),'-RÅDATA_KVARTAL-'!$A$5:$DS$385,63,FALSE)&gt;0,VLOOKUP(CONCATENATE($AF$6," ",AR$9),'-RÅDATA_KVARTAL-'!$A$5:$DS$385,63,FALSE),"")</f>
        <v>66.411775951060974</v>
      </c>
      <c r="AS58" s="156"/>
      <c r="AT58" s="156">
        <f>IF(VLOOKUP(CONCATENATE($AF$6," ",AT$9),'-RÅDATA_KVARTAL-'!$A$5:$DS$385,63,FALSE)&gt;0,VLOOKUP(CONCATENATE($AF$6," ",AT$9),'-RÅDATA_KVARTAL-'!$A$5:$DS$385,63,FALSE),"")</f>
        <v>74.225739848589129</v>
      </c>
      <c r="AU58" s="156"/>
      <c r="AV58" s="156">
        <f>IF(VLOOKUP(CONCATENATE($AF$6," ",AV$9),'-RÅDATA_KVARTAL-'!$A$5:$DS$385,63,FALSE)&gt;0,VLOOKUP(CONCATENATE($AF$6," ",AV$9),'-RÅDATA_KVARTAL-'!$A$5:$DS$385,63,FALSE),"")</f>
        <v>76.377422072451566</v>
      </c>
      <c r="AW58" s="156"/>
      <c r="AX58" s="156">
        <f>IF(VLOOKUP(CONCATENATE($AF$6," ",AX$9),'-RÅDATA_KVARTAL-'!$A$5:$DS$385,63,FALSE)&gt;0,VLOOKUP(CONCATENATE($AF$6," ",AX$9),'-RÅDATA_KVARTAL-'!$A$5:$DS$385,63,FALSE),"")</f>
        <v>81.590163934426229</v>
      </c>
      <c r="AY58" s="156"/>
      <c r="AZ58" s="156">
        <f>IF(VLOOKUP(CONCATENATE($AF$6," ",AZ$9),'-RÅDATA_KVARTAL-'!$A$5:$DS$385,63,FALSE)&gt;0,VLOOKUP(CONCATENATE($AF$6," ",AZ$9),'-RÅDATA_KVARTAL-'!$A$5:$DS$385,63,FALSE),"")</f>
        <v>81.269349845201234</v>
      </c>
      <c r="BA58" s="156"/>
      <c r="BB58" s="156">
        <f>IF(VLOOKUP(CONCATENATE($AF$6," ",BB$9),'-RÅDATA_KVARTAL-'!$A$5:$DS$385,63,FALSE)&gt;0,VLOOKUP(CONCATENATE($AF$6," ",BB$9),'-RÅDATA_KVARTAL-'!$A$5:$DS$385,63,FALSE),"")</f>
        <v>81.477572559366749</v>
      </c>
      <c r="BC58" s="156"/>
      <c r="BD58" s="156">
        <f>IF(VLOOKUP(CONCATENATE($AF$6," ",BD$9),'-RÅDATA_KVARTAL-'!$A$5:$DS$385,63,FALSE)&gt;0,VLOOKUP(CONCATENATE($AF$6," ",BD$9),'-RÅDATA_KVARTAL-'!$A$5:$DS$385,63,FALSE),"")</f>
        <v>77.146806258087281</v>
      </c>
      <c r="BE58" s="118"/>
      <c r="BF58" s="106"/>
      <c r="BG58" s="156">
        <f>IF(VLOOKUP(CONCATENATE($BG$6," ",BG$9),'-RÅDATA_KVARTAL-'!$A$5:$DS$385,63,FALSE)&gt;0,VLOOKUP(CONCATENATE($BG$6," ",BG$9),'-RÅDATA_KVARTAL-'!$A$5:$DS$385,63,FALSE),"")</f>
        <v>78.908274313352905</v>
      </c>
      <c r="BH58" s="156"/>
      <c r="BI58" s="156">
        <f>IF(VLOOKUP(CONCATENATE($BG$6," ",BI$9),'-RÅDATA_KVARTAL-'!$A$5:$DS$385,63,FALSE)&gt;0,VLOOKUP(CONCATENATE($BG$6," ",BI$9),'-RÅDATA_KVARTAL-'!$A$5:$DS$385,63,FALSE),"")</f>
        <v>79.155719040112103</v>
      </c>
      <c r="BJ58" s="156"/>
      <c r="BK58" s="156">
        <f>IF(VLOOKUP(CONCATENATE($BG$6," ",BK$9),'-RÅDATA_KVARTAL-'!$A$5:$DS$385,63,FALSE)&gt;0,VLOOKUP(CONCATENATE($BG$6," ",BK$9),'-RÅDATA_KVARTAL-'!$A$5:$DS$385,63,FALSE),"")</f>
        <v>82.36760124610592</v>
      </c>
      <c r="BL58" s="156"/>
      <c r="BM58" s="156">
        <f>IF(VLOOKUP(CONCATENATE($BG$6," ",BM$9),'-RÅDATA_KVARTAL-'!$A$5:$DS$385,63,FALSE)&gt;0,VLOOKUP(CONCATENATE($BG$6," ",BM$9),'-RÅDATA_KVARTAL-'!$A$5:$DS$385,63,FALSE),"")</f>
        <v>79.164569703069958</v>
      </c>
      <c r="BN58" s="156"/>
      <c r="BO58" s="156">
        <f>IF(VLOOKUP(CONCATENATE($BG$6," ",BO$9),'-RÅDATA_KVARTAL-'!$A$5:$DS$385,63,FALSE)&gt;0,VLOOKUP(CONCATENATE($BG$6," ",BO$9),'-RÅDATA_KVARTAL-'!$A$5:$DS$385,63,FALSE),"")</f>
        <v>78.041543026706222</v>
      </c>
      <c r="BP58" s="156"/>
      <c r="BQ58" s="156">
        <f>IF(VLOOKUP(CONCATENATE($BG$6," ",BQ$9),'-RÅDATA_KVARTAL-'!$A$5:$DS$385,63,FALSE)&gt;0,VLOOKUP(CONCATENATE($BG$6," ",BQ$9),'-RÅDATA_KVARTAL-'!$A$5:$DS$385,63,FALSE),"")</f>
        <v>79.015201586252488</v>
      </c>
      <c r="BR58" s="156"/>
      <c r="BS58" s="156">
        <f>IF(VLOOKUP(CONCATENATE($BG$6," ",BS$9),'-RÅDATA_KVARTAL-'!$A$5:$DS$385,63,FALSE)&gt;0,VLOOKUP(CONCATENATE($BG$6," ",BS$9),'-RÅDATA_KVARTAL-'!$A$5:$DS$385,63,FALSE),"")</f>
        <v>73.410298698918822</v>
      </c>
      <c r="BT58" s="156"/>
      <c r="BU58" s="156">
        <f>IF(VLOOKUP(CONCATENATE($BG$6," ",BU$9),'-RÅDATA_KVARTAL-'!$A$5:$DS$385,63,FALSE)&gt;0,VLOOKUP(CONCATENATE($BG$6," ",BU$9),'-RÅDATA_KVARTAL-'!$A$5:$DS$385,63,FALSE),"")</f>
        <v>73.233229965725471</v>
      </c>
      <c r="BV58" s="156"/>
      <c r="BW58" s="156">
        <f>IF(VLOOKUP(CONCATENATE($BG$6," ",BW$9),'-RÅDATA_KVARTAL-'!$A$5:$DS$385,63,FALSE)&gt;0,VLOOKUP(CONCATENATE($BG$6," ",BW$9),'-RÅDATA_KVARTAL-'!$A$5:$DS$385,63,FALSE),"")</f>
        <v>72.980769230769226</v>
      </c>
      <c r="BX58" s="156"/>
      <c r="BY58" s="156">
        <f>IF(VLOOKUP(CONCATENATE($BG$6," ",BY$9),'-RÅDATA_KVARTAL-'!$A$5:$DS$385,63,FALSE)&gt;0,VLOOKUP(CONCATENATE($BG$6," ",BY$9),'-RÅDATA_KVARTAL-'!$A$5:$DS$385,63,FALSE),"")</f>
        <v>75.45178314409084</v>
      </c>
      <c r="BZ58" s="156"/>
      <c r="CA58" s="156">
        <f>IF(VLOOKUP(CONCATENATE($BG$6," ",CA$9),'-RÅDATA_KVARTAL-'!$A$5:$DS$385,63,FALSE)&gt;0,VLOOKUP(CONCATENATE($BG$6," ",CA$9),'-RÅDATA_KVARTAL-'!$A$5:$DS$385,63,FALSE),"")</f>
        <v>75.295055821371619</v>
      </c>
      <c r="CB58" s="156"/>
      <c r="CC58" s="156">
        <f>IF(VLOOKUP(CONCATENATE($BG$6," ",CC$9),'-RÅDATA_KVARTAL-'!$A$5:$DS$385,63,FALSE)&gt;0,VLOOKUP(CONCATENATE($BG$6," ",CC$9),'-RÅDATA_KVARTAL-'!$A$5:$DS$385,63,FALSE),"")</f>
        <v>79.156408993927457</v>
      </c>
      <c r="CD58" s="156"/>
      <c r="CE58" s="156">
        <f>IF(VLOOKUP(CONCATENATE($BG$6," ",CE$9),'-RÅDATA_KVARTAL-'!$A$5:$DS$385,63,FALSE)&gt;0,VLOOKUP(CONCATENATE($BG$6," ",CE$9),'-RÅDATA_KVARTAL-'!$A$5:$DS$385,63,FALSE),"")</f>
        <v>77.196736474453658</v>
      </c>
      <c r="CF58" s="118"/>
      <c r="CG58" s="106"/>
      <c r="CH58" s="156">
        <f>IF(VLOOKUP(CONCATENATE($CH$6," ",CH$9),'-RÅDATA_KVARTAL-'!$A$5:$DS$385,63,FALSE)&gt;0,VLOOKUP(CONCATENATE($CH$6," ",CH$9),'-RÅDATA_KVARTAL-'!$A$5:$DS$385,63,FALSE),"")</f>
        <v>70.35081743869209</v>
      </c>
      <c r="CI58" s="156"/>
      <c r="CJ58" s="156">
        <f>IF(VLOOKUP(CONCATENATE($CH$6," ",CJ$9),'-RÅDATA_KVARTAL-'!$A$5:$DS$385,63,FALSE)&gt;0,VLOOKUP(CONCATENATE($CH$6," ",CJ$9),'-RÅDATA_KVARTAL-'!$A$5:$DS$385,63,FALSE),"")</f>
        <v>78.920396310215239</v>
      </c>
      <c r="CK58" s="156"/>
      <c r="CL58" s="156">
        <f>IF(VLOOKUP(CONCATENATE($CH$6," ",CL$9),'-RÅDATA_KVARTAL-'!$A$5:$DS$385,63,FALSE)&gt;0,VLOOKUP(CONCATENATE($CH$6," ",CL$9),'-RÅDATA_KVARTAL-'!$A$5:$DS$385,63,FALSE),"")</f>
        <v>80.409731113956468</v>
      </c>
      <c r="CM58" s="156"/>
      <c r="CN58" s="156">
        <f>IF(VLOOKUP(CONCATENATE($CH$6," ",CN$9),'-RÅDATA_KVARTAL-'!$A$5:$DS$385,63,FALSE)&gt;0,VLOOKUP(CONCATENATE($CH$6," ",CN$9),'-RÅDATA_KVARTAL-'!$A$5:$DS$385,63,FALSE),"")</f>
        <v>80.574748743718601</v>
      </c>
      <c r="CO58" s="156"/>
      <c r="CP58" s="156">
        <f>IF(VLOOKUP(CONCATENATE($CH$6," ",CP$9),'-RÅDATA_KVARTAL-'!$A$5:$DS$385,63,FALSE)&gt;0,VLOOKUP(CONCATENATE($CH$6," ",CP$9),'-RÅDATA_KVARTAL-'!$A$5:$DS$385,63,FALSE),"")</f>
        <v>76.841438301916682</v>
      </c>
      <c r="CQ58" s="156"/>
      <c r="CR58" s="156">
        <f>IF(VLOOKUP(CONCATENATE($CH$6," ",CR$9),'-RÅDATA_KVARTAL-'!$A$5:$DS$385,63,FALSE)&gt;0,VLOOKUP(CONCATENATE($CH$6," ",CR$9),'-RÅDATA_KVARTAL-'!$A$5:$DS$385,63,FALSE),"")</f>
        <v>77.390721822140335</v>
      </c>
      <c r="CS58" s="156"/>
      <c r="CT58" s="156">
        <f>IF(VLOOKUP(CONCATENATE($CH$6," ",CT$9),'-RÅDATA_KVARTAL-'!$A$5:$DS$385,63,FALSE)&gt;0,VLOOKUP(CONCATENATE($CH$6," ",CT$9),'-RÅDATA_KVARTAL-'!$A$5:$DS$385,63,FALSE),"")</f>
        <v>80.811949444657216</v>
      </c>
      <c r="CU58" s="156"/>
      <c r="CV58" s="156">
        <f>IF(VLOOKUP(CONCATENATE($CH$6," ",CV$9),'-RÅDATA_KVARTAL-'!$A$5:$DS$385,63,FALSE)&gt;0,VLOOKUP(CONCATENATE($CH$6," ",CV$9),'-RÅDATA_KVARTAL-'!$A$5:$DS$385,63,FALSE),"")</f>
        <v>82.342100854414483</v>
      </c>
      <c r="CW58" s="156"/>
      <c r="CX58" s="156">
        <f>IF(VLOOKUP(CONCATENATE($CH$6," ",CX$9),'-RÅDATA_KVARTAL-'!$A$5:$DS$385,63,FALSE)&gt;0,VLOOKUP(CONCATENATE($CH$6," ",CX$9),'-RÅDATA_KVARTAL-'!$A$5:$DS$385,63,FALSE),"")</f>
        <v>78.875778433300553</v>
      </c>
      <c r="CY58" s="156"/>
      <c r="CZ58" s="156">
        <f>IF(VLOOKUP(CONCATENATE($CH$6," ",CZ$9),'-RÅDATA_KVARTAL-'!$A$5:$DS$385,63,FALSE)&gt;0,VLOOKUP(CONCATENATE($CH$6," ",CZ$9),'-RÅDATA_KVARTAL-'!$A$5:$DS$385,63,FALSE),"")</f>
        <v>73.555166374781095</v>
      </c>
      <c r="DA58" s="156"/>
      <c r="DB58" s="156">
        <f>IF(VLOOKUP(CONCATENATE($CH$6," ",DB$9),'-RÅDATA_KVARTAL-'!$A$5:$DS$385,63,FALSE)&gt;0,VLOOKUP(CONCATENATE($CH$6," ",DB$9),'-RÅDATA_KVARTAL-'!$A$5:$DS$385,63,FALSE),"")</f>
        <v>67.925153171054802</v>
      </c>
      <c r="DC58" s="156"/>
      <c r="DD58" s="156">
        <f>IF(VLOOKUP(CONCATENATE($CH$6," ",DD$9),'-RÅDATA_KVARTAL-'!$A$5:$DS$385,63,FALSE)&gt;0,VLOOKUP(CONCATENATE($CH$6," ",DD$9),'-RÅDATA_KVARTAL-'!$A$5:$DS$385,63,FALSE),"")</f>
        <v>82.126149378932084</v>
      </c>
      <c r="DE58" s="156"/>
      <c r="DF58" s="156">
        <f>IF(VLOOKUP(CONCATENATE($CH$6," ",DF$9),'-RÅDATA_KVARTAL-'!$A$5:$DS$385,63,FALSE)&gt;0,VLOOKUP(CONCATENATE($CH$6," ",DF$9),'-RÅDATA_KVARTAL-'!$A$5:$DS$385,63,FALSE),"")</f>
        <v>77.499378779093846</v>
      </c>
      <c r="DG58" s="118"/>
      <c r="DH58" s="106"/>
      <c r="DI58" s="156">
        <f>IF(VLOOKUP(CONCATENATE($DI$6," ",DI$9),'-RÅDATA_KVARTAL-'!$A$5:$DS$385,63,FALSE)&gt;0,VLOOKUP(CONCATENATE($DI$6," ",DI$9),'-RÅDATA_KVARTAL-'!$A$5:$DS$385,63,FALSE),"")</f>
        <v>82.519685039370088</v>
      </c>
      <c r="DJ58" s="156"/>
      <c r="DK58" s="156">
        <f>IF(VLOOKUP(CONCATENATE($DI$6," ",DK$9),'-RÅDATA_KVARTAL-'!$A$5:$DS$385,63,FALSE)&gt;0,VLOOKUP(CONCATENATE($DI$6," ",DK$9),'-RÅDATA_KVARTAL-'!$A$5:$DS$385,63,FALSE),"")</f>
        <v>84.980636470786337</v>
      </c>
      <c r="DL58" s="156"/>
      <c r="DM58" s="156">
        <f>IF(VLOOKUP(CONCATENATE($DI$6," ",DM$9),'-RÅDATA_KVARTAL-'!$A$5:$DS$385,63,FALSE)&gt;0,VLOOKUP(CONCATENATE($DI$6," ",DM$9),'-RÅDATA_KVARTAL-'!$A$5:$DS$385,63,FALSE),"")</f>
        <v>80.105900151285937</v>
      </c>
      <c r="DN58" s="156"/>
      <c r="DO58" s="156">
        <f>IF(VLOOKUP(CONCATENATE($DI$6," ",DO$9),'-RÅDATA_KVARTAL-'!$A$5:$DS$385,63,FALSE)&gt;0,VLOOKUP(CONCATENATE($DI$6," ",DO$9),'-RÅDATA_KVARTAL-'!$A$5:$DS$385,63,FALSE),"")</f>
        <v>74.333217873224797</v>
      </c>
      <c r="DP58" s="156"/>
      <c r="DQ58" s="156">
        <f>IF(VLOOKUP(CONCATENATE($DI$6," ",DQ$9),'-RÅDATA_KVARTAL-'!$A$5:$DS$385,63,FALSE)&gt;0,VLOOKUP(CONCATENATE($DI$6," ",DQ$9),'-RÅDATA_KVARTAL-'!$A$5:$DS$385,63,FALSE),"")</f>
        <v>68.721207307386805</v>
      </c>
      <c r="DR58" s="156"/>
      <c r="DS58" s="156">
        <f>IF(VLOOKUP(CONCATENATE($DI$6," ",DS$9),'-RÅDATA_KVARTAL-'!$A$5:$DS$385,63,FALSE)&gt;0,VLOOKUP(CONCATENATE($DI$6," ",DS$9),'-RÅDATA_KVARTAL-'!$A$5:$DS$385,63,FALSE),"")</f>
        <v>71.855372602274656</v>
      </c>
      <c r="DT58" s="156"/>
      <c r="DU58" s="156" t="str">
        <f>IF(VLOOKUP(CONCATENATE($DI$6," ",DU$9),'-RÅDATA_KVARTAL-'!$A$5:$DS$385,63,FALSE)&gt;0,VLOOKUP(CONCATENATE($DI$6," ",DU$9),'-RÅDATA_KVARTAL-'!$A$5:$DS$385,63,FALSE),"")</f>
        <v/>
      </c>
      <c r="DV58" s="156"/>
      <c r="DW58" s="156" t="str">
        <f>IF(VLOOKUP(CONCATENATE($DI$6," ",DW$9),'-RÅDATA_KVARTAL-'!$A$5:$DS$385,63,FALSE)&gt;0,VLOOKUP(CONCATENATE($DI$6," ",DW$9),'-RÅDATA_KVARTAL-'!$A$5:$DS$385,63,FALSE),"")</f>
        <v/>
      </c>
      <c r="DX58" s="156"/>
      <c r="DY58" s="156" t="str">
        <f>IF(VLOOKUP(CONCATENATE($DI$6," ",DY$9),'-RÅDATA_KVARTAL-'!$A$5:$DS$385,63,FALSE)&gt;0,VLOOKUP(CONCATENATE($DI$6," ",DY$9),'-RÅDATA_KVARTAL-'!$A$5:$DS$385,63,FALSE),"")</f>
        <v/>
      </c>
      <c r="DZ58" s="156"/>
      <c r="EA58" s="156" t="str">
        <f>IF(VLOOKUP(CONCATENATE($DI$6," ",EA$9),'-RÅDATA_KVARTAL-'!$A$5:$DS$385,63,FALSE)&gt;0,VLOOKUP(CONCATENATE($DI$6," ",EA$9),'-RÅDATA_KVARTAL-'!$A$5:$DS$385,63,FALSE),"")</f>
        <v/>
      </c>
      <c r="EB58" s="156"/>
      <c r="EC58" s="156" t="str">
        <f>IF(VLOOKUP(CONCATENATE($DI$6," ",EC$9),'-RÅDATA_KVARTAL-'!$A$5:$DS$385,63,FALSE)&gt;0,VLOOKUP(CONCATENATE($DI$6," ",EC$9),'-RÅDATA_KVARTAL-'!$A$5:$DS$385,63,FALSE),"")</f>
        <v/>
      </c>
      <c r="ED58" s="156"/>
      <c r="EE58" s="156" t="str">
        <f>IF(VLOOKUP(CONCATENATE($DI$6," ",EE$9),'-RÅDATA_KVARTAL-'!$A$5:$DS$385,63,FALSE)&gt;0,VLOOKUP(CONCATENATE($DI$6," ",EE$9),'-RÅDATA_KVARTAL-'!$A$5:$DS$385,63,FALSE),"")</f>
        <v/>
      </c>
      <c r="EF58" s="156"/>
      <c r="EG58" s="156">
        <f>IF(VLOOKUP(CONCATENATE($DI$6," ",EG$9),'-RÅDATA_KVARTAL-'!$A$5:$DS$385,63,FALSE)&gt;0,VLOOKUP(CONCATENATE($DI$6," ",EG$9),'-RÅDATA_KVARTAL-'!$A$5:$DS$385,63,FALSE),"")</f>
        <v>77.139911554844133</v>
      </c>
      <c r="EH58" s="118"/>
      <c r="EI58" s="106"/>
      <c r="EJ58" s="156" t="str">
        <f>IF(VLOOKUP(CONCATENATE($EJ$6," ",EJ$9),'-RÅDATA_KVARTAL-'!$A$5:$DS$385,63,FALSE)&gt;0,VLOOKUP(CONCATENATE($EJ$6," ",EJ$9),'-RÅDATA_KVARTAL-'!$A$5:$DS$385,63,FALSE),"")</f>
        <v/>
      </c>
      <c r="EK58" s="156"/>
      <c r="EL58" s="156" t="str">
        <f>IF(VLOOKUP(CONCATENATE($EJ$6," ",EL$9),'-RÅDATA_KVARTAL-'!$A$5:$DS$385,63,FALSE)&gt;0,VLOOKUP(CONCATENATE($EJ$6," ",EL$9),'-RÅDATA_KVARTAL-'!$A$5:$DS$385,63,FALSE),"")</f>
        <v/>
      </c>
      <c r="EM58" s="156"/>
      <c r="EN58" s="156" t="str">
        <f>IF(VLOOKUP(CONCATENATE($EJ$6," ",EN$9),'-RÅDATA_KVARTAL-'!$A$5:$DS$385,63,FALSE)&gt;0,VLOOKUP(CONCATENATE($EJ$6," ",EN$9),'-RÅDATA_KVARTAL-'!$A$5:$DS$385,63,FALSE),"")</f>
        <v/>
      </c>
      <c r="EO58" s="156"/>
      <c r="EP58" s="156" t="str">
        <f>IF(VLOOKUP(CONCATENATE($EJ$6," ",EP$9),'-RÅDATA_KVARTAL-'!$A$5:$DS$385,63,FALSE)&gt;0,VLOOKUP(CONCATENATE($EJ$6," ",EP$9),'-RÅDATA_KVARTAL-'!$A$5:$DS$385,63,FALSE),"")</f>
        <v/>
      </c>
      <c r="EQ58" s="156"/>
      <c r="ER58" s="156" t="str">
        <f>IF(VLOOKUP(CONCATENATE($EJ$6," ",ER$9),'-RÅDATA_KVARTAL-'!$A$5:$DS$385,63,FALSE)&gt;0,VLOOKUP(CONCATENATE($EJ$6," ",ER$9),'-RÅDATA_KVARTAL-'!$A$5:$DS$385,63,FALSE),"")</f>
        <v/>
      </c>
      <c r="ES58" s="156"/>
      <c r="ET58" s="156" t="str">
        <f>IF(VLOOKUP(CONCATENATE($EJ$6," ",ET$9),'-RÅDATA_KVARTAL-'!$A$5:$DS$385,63,FALSE)&gt;0,VLOOKUP(CONCATENATE($EJ$6," ",ET$9),'-RÅDATA_KVARTAL-'!$A$5:$DS$385,63,FALSE),"")</f>
        <v/>
      </c>
      <c r="EU58" s="156"/>
      <c r="EV58" s="156" t="str">
        <f>IF(VLOOKUP(CONCATENATE($EJ$6," ",EV$9),'-RÅDATA_KVARTAL-'!$A$5:$DS$385,63,FALSE)&gt;0,VLOOKUP(CONCATENATE($EJ$6," ",EV$9),'-RÅDATA_KVARTAL-'!$A$5:$DS$385,63,FALSE),"")</f>
        <v/>
      </c>
      <c r="EW58" s="156"/>
      <c r="EX58" s="156" t="str">
        <f>IF(VLOOKUP(CONCATENATE($EJ$6," ",EX$9),'-RÅDATA_KVARTAL-'!$A$5:$DS$385,63,FALSE)&gt;0,VLOOKUP(CONCATENATE($EJ$6," ",EX$9),'-RÅDATA_KVARTAL-'!$A$5:$DS$385,63,FALSE),"")</f>
        <v/>
      </c>
      <c r="EY58" s="156"/>
      <c r="EZ58" s="156" t="str">
        <f>IF(VLOOKUP(CONCATENATE($EJ$6," ",EZ$9),'-RÅDATA_KVARTAL-'!$A$5:$DS$385,63,FALSE)&gt;0,VLOOKUP(CONCATENATE($EJ$6," ",EZ$9),'-RÅDATA_KVARTAL-'!$A$5:$DS$385,63,FALSE),"")</f>
        <v/>
      </c>
      <c r="FA58" s="156"/>
      <c r="FB58" s="156" t="str">
        <f>IF(VLOOKUP(CONCATENATE($EJ$6," ",FB$9),'-RÅDATA_KVARTAL-'!$A$5:$DS$385,63,FALSE)&gt;0,VLOOKUP(CONCATENATE($EJ$6," ",FB$9),'-RÅDATA_KVARTAL-'!$A$5:$DS$385,63,FALSE),"")</f>
        <v/>
      </c>
      <c r="FC58" s="156"/>
      <c r="FD58" s="156" t="str">
        <f>IF(VLOOKUP(CONCATENATE($EJ$6," ",FD$9),'-RÅDATA_KVARTAL-'!$A$5:$DS$385,63,FALSE)&gt;0,VLOOKUP(CONCATENATE($EJ$6," ",FD$9),'-RÅDATA_KVARTAL-'!$A$5:$DS$385,63,FALSE),"")</f>
        <v/>
      </c>
      <c r="FE58" s="156"/>
      <c r="FF58" s="156" t="str">
        <f>IF(VLOOKUP(CONCATENATE($EJ$6," ",FF$9),'-RÅDATA_KVARTAL-'!$A$5:$DS$385,63,FALSE)&gt;0,VLOOKUP(CONCATENATE($EJ$6," ",FF$9),'-RÅDATA_KVARTAL-'!$A$5:$DS$385,63,FALSE),"")</f>
        <v/>
      </c>
      <c r="FG58" s="156"/>
      <c r="FH58" s="156" t="str">
        <f>IF(VLOOKUP(CONCATENATE($EJ$6," ",FH$9),'-RÅDATA_KVARTAL-'!$A$5:$DS$385,63,FALSE)&gt;0,VLOOKUP(CONCATENATE($EJ$6," ",FH$9),'-RÅDATA_KVARTAL-'!$A$5:$DS$385,63,FALSE),"")</f>
        <v/>
      </c>
      <c r="FI58" s="118"/>
      <c r="FJ58" s="106"/>
      <c r="FK58" s="156" t="str">
        <f>IF(VLOOKUP(CONCATENATE($FK$6," ",FK$9),'-RÅDATA_KVARTAL-'!$A$5:$DS$385,63,FALSE)&gt;0,VLOOKUP(CONCATENATE($FK$6," ",FK$9),'-RÅDATA_KVARTAL-'!$A$5:$DS$385,63,FALSE),"")</f>
        <v/>
      </c>
      <c r="FL58" s="156"/>
      <c r="FM58" s="156" t="str">
        <f>IF(VLOOKUP(CONCATENATE($FK$6," ",FM$9),'-RÅDATA_KVARTAL-'!$A$5:$DS$385,63,FALSE)&gt;0,VLOOKUP(CONCATENATE($FK$6," ",FM$9),'-RÅDATA_KVARTAL-'!$A$5:$DS$385,63,FALSE),"")</f>
        <v/>
      </c>
      <c r="FN58" s="156"/>
      <c r="FO58" s="156" t="str">
        <f>IF(VLOOKUP(CONCATENATE($FK$6," ",FO$9),'-RÅDATA_KVARTAL-'!$A$5:$DS$385,63,FALSE)&gt;0,VLOOKUP(CONCATENATE($FK$6," ",FO$9),'-RÅDATA_KVARTAL-'!$A$5:$DS$385,63,FALSE),"")</f>
        <v/>
      </c>
      <c r="FP58" s="156"/>
      <c r="FQ58" s="156" t="str">
        <f>IF(VLOOKUP(CONCATENATE($FK$6," ",FQ$9),'-RÅDATA_KVARTAL-'!$A$5:$DS$385,63,FALSE)&gt;0,VLOOKUP(CONCATENATE($FK$6," ",FQ$9),'-RÅDATA_KVARTAL-'!$A$5:$DS$385,63,FALSE),"")</f>
        <v/>
      </c>
      <c r="FR58" s="156"/>
      <c r="FS58" s="156" t="str">
        <f>IF(VLOOKUP(CONCATENATE($FK$6," ",FS$9),'-RÅDATA_KVARTAL-'!$A$5:$DS$385,63,FALSE)&gt;0,VLOOKUP(CONCATENATE($FK$6," ",FS$9),'-RÅDATA_KVARTAL-'!$A$5:$DS$385,63,FALSE),"")</f>
        <v/>
      </c>
      <c r="FT58" s="156"/>
      <c r="FU58" s="156" t="str">
        <f>IF(VLOOKUP(CONCATENATE($FK$6," ",FU$9),'-RÅDATA_KVARTAL-'!$A$5:$DS$385,63,FALSE)&gt;0,VLOOKUP(CONCATENATE($FK$6," ",FU$9),'-RÅDATA_KVARTAL-'!$A$5:$DS$385,63,FALSE),"")</f>
        <v/>
      </c>
      <c r="FV58" s="156"/>
      <c r="FW58" s="156" t="str">
        <f>IF(VLOOKUP(CONCATENATE($FK$6," ",FW$9),'-RÅDATA_KVARTAL-'!$A$5:$DS$385,63,FALSE)&gt;0,VLOOKUP(CONCATENATE($FK$6," ",FW$9),'-RÅDATA_KVARTAL-'!$A$5:$DS$385,63,FALSE),"")</f>
        <v/>
      </c>
      <c r="FX58" s="156"/>
      <c r="FY58" s="156" t="str">
        <f>IF(VLOOKUP(CONCATENATE($FK$6," ",FY$9),'-RÅDATA_KVARTAL-'!$A$5:$DS$385,63,FALSE)&gt;0,VLOOKUP(CONCATENATE($FK$6," ",FY$9),'-RÅDATA_KVARTAL-'!$A$5:$DS$385,63,FALSE),"")</f>
        <v/>
      </c>
      <c r="FZ58" s="156"/>
      <c r="GA58" s="156" t="str">
        <f>IF(VLOOKUP(CONCATENATE($FK$6," ",GA$9),'-RÅDATA_KVARTAL-'!$A$5:$DS$385,63,FALSE)&gt;0,VLOOKUP(CONCATENATE($FK$6," ",GA$9),'-RÅDATA_KVARTAL-'!$A$5:$DS$385,63,FALSE),"")</f>
        <v/>
      </c>
      <c r="GB58" s="156"/>
      <c r="GC58" s="156" t="str">
        <f>IF(VLOOKUP(CONCATENATE($FK$6," ",GC$9),'-RÅDATA_KVARTAL-'!$A$5:$DS$385,63,FALSE)&gt;0,VLOOKUP(CONCATENATE($FK$6," ",GC$9),'-RÅDATA_KVARTAL-'!$A$5:$DS$385,63,FALSE),"")</f>
        <v/>
      </c>
      <c r="GD58" s="156"/>
      <c r="GE58" s="156" t="str">
        <f>IF(VLOOKUP(CONCATENATE($FK$6," ",GE$9),'-RÅDATA_KVARTAL-'!$A$5:$DS$385,63,FALSE)&gt;0,VLOOKUP(CONCATENATE($FK$6," ",GE$9),'-RÅDATA_KVARTAL-'!$A$5:$DS$385,63,FALSE),"")</f>
        <v/>
      </c>
      <c r="GF58" s="156"/>
      <c r="GG58" s="156" t="str">
        <f>IF(VLOOKUP(CONCATENATE($FK$6," ",GG$9),'-RÅDATA_KVARTAL-'!$A$5:$DS$385,63,FALSE)&gt;0,VLOOKUP(CONCATENATE($FK$6," ",GG$9),'-RÅDATA_KVARTAL-'!$A$5:$DS$385,63,FALSE),"")</f>
        <v/>
      </c>
      <c r="GH58" s="156"/>
      <c r="GI58" s="156" t="str">
        <f>IF(VLOOKUP(CONCATENATE($FK$6," ",GI$9),'-RÅDATA_KVARTAL-'!$A$5:$DS$385,63,FALSE)&gt;0,VLOOKUP(CONCATENATE($FK$6," ",GI$9),'-RÅDATA_KVARTAL-'!$A$5:$DS$385,63,FALSE),"")</f>
        <v/>
      </c>
      <c r="GJ58" s="118"/>
      <c r="GK58" s="106"/>
      <c r="GL58" s="156" t="str">
        <f>IF(VLOOKUP(CONCATENATE($GL$6," ",GL$9),'-RÅDATA_KVARTAL-'!$A$5:$DS$385,63,FALSE)&gt;0,VLOOKUP(CONCATENATE($GL$6," ",GL$9),'-RÅDATA_KVARTAL-'!$A$5:$DS$385,63,FALSE),"")</f>
        <v/>
      </c>
      <c r="GM58" s="156"/>
      <c r="GN58" s="156" t="str">
        <f>IF(VLOOKUP(CONCATENATE($GL$6," ",GN$9),'-RÅDATA_KVARTAL-'!$A$5:$DS$385,63,FALSE)&gt;0,VLOOKUP(CONCATENATE($GL$6," ",GN$9),'-RÅDATA_KVARTAL-'!$A$5:$DS$385,63,FALSE),"")</f>
        <v/>
      </c>
      <c r="GO58" s="156"/>
      <c r="GP58" s="156" t="str">
        <f>IF(VLOOKUP(CONCATENATE($GL$6," ",GP$9),'-RÅDATA_KVARTAL-'!$A$5:$DS$385,63,FALSE)&gt;0,VLOOKUP(CONCATENATE($GL$6," ",GP$9),'-RÅDATA_KVARTAL-'!$A$5:$DS$385,63,FALSE),"")</f>
        <v/>
      </c>
      <c r="GQ58" s="156"/>
      <c r="GR58" s="156" t="str">
        <f>IF(VLOOKUP(CONCATENATE($GL$6," ",GR$9),'-RÅDATA_KVARTAL-'!$A$5:$DS$385,63,FALSE)&gt;0,VLOOKUP(CONCATENATE($GL$6," ",GR$9),'-RÅDATA_KVARTAL-'!$A$5:$DS$385,63,FALSE),"")</f>
        <v/>
      </c>
      <c r="GS58" s="156"/>
      <c r="GT58" s="156" t="str">
        <f>IF(VLOOKUP(CONCATENATE($GL$6," ",GT$9),'-RÅDATA_KVARTAL-'!$A$5:$DS$385,63,FALSE)&gt;0,VLOOKUP(CONCATENATE($GL$6," ",GT$9),'-RÅDATA_KVARTAL-'!$A$5:$DS$385,63,FALSE),"")</f>
        <v/>
      </c>
      <c r="GU58" s="156"/>
      <c r="GV58" s="156" t="str">
        <f>IF(VLOOKUP(CONCATENATE($GL$6," ",GV$9),'-RÅDATA_KVARTAL-'!$A$5:$DS$385,63,FALSE)&gt;0,VLOOKUP(CONCATENATE($GL$6," ",GV$9),'-RÅDATA_KVARTAL-'!$A$5:$DS$385,63,FALSE),"")</f>
        <v/>
      </c>
      <c r="GW58" s="156"/>
      <c r="GX58" s="156" t="str">
        <f>IF(VLOOKUP(CONCATENATE($GL$6," ",GX$9),'-RÅDATA_KVARTAL-'!$A$5:$DS$385,63,FALSE)&gt;0,VLOOKUP(CONCATENATE($GL$6," ",GX$9),'-RÅDATA_KVARTAL-'!$A$5:$DS$385,63,FALSE),"")</f>
        <v/>
      </c>
      <c r="GY58" s="156"/>
      <c r="GZ58" s="156" t="str">
        <f>IF(VLOOKUP(CONCATENATE($GL$6," ",GZ$9),'-RÅDATA_KVARTAL-'!$A$5:$DS$385,63,FALSE)&gt;0,VLOOKUP(CONCATENATE($GL$6," ",GZ$9),'-RÅDATA_KVARTAL-'!$A$5:$DS$385,63,FALSE),"")</f>
        <v/>
      </c>
      <c r="HA58" s="156"/>
      <c r="HB58" s="156" t="str">
        <f>IF(VLOOKUP(CONCATENATE($GL$6," ",HB$9),'-RÅDATA_KVARTAL-'!$A$5:$DS$385,63,FALSE)&gt;0,VLOOKUP(CONCATENATE($GL$6," ",HB$9),'-RÅDATA_KVARTAL-'!$A$5:$DS$385,63,FALSE),"")</f>
        <v/>
      </c>
      <c r="HC58" s="156"/>
      <c r="HD58" s="156" t="str">
        <f>IF(VLOOKUP(CONCATENATE($GL$6," ",HD$9),'-RÅDATA_KVARTAL-'!$A$5:$DS$385,63,FALSE)&gt;0,VLOOKUP(CONCATENATE($GL$6," ",HD$9),'-RÅDATA_KVARTAL-'!$A$5:$DS$385,63,FALSE),"")</f>
        <v/>
      </c>
      <c r="HE58" s="156"/>
      <c r="HF58" s="156" t="str">
        <f>IF(VLOOKUP(CONCATENATE($GL$6," ",HF$9),'-RÅDATA_KVARTAL-'!$A$5:$DS$385,63,FALSE)&gt;0,VLOOKUP(CONCATENATE($GL$6," ",HF$9),'-RÅDATA_KVARTAL-'!$A$5:$DS$385,63,FALSE),"")</f>
        <v/>
      </c>
      <c r="HG58" s="156"/>
      <c r="HH58" s="156" t="str">
        <f>IF(VLOOKUP(CONCATENATE($GL$6," ",HH$9),'-RÅDATA_KVARTAL-'!$A$5:$DS$385,63,FALSE)&gt;0,VLOOKUP(CONCATENATE($GL$6," ",HH$9),'-RÅDATA_KVARTAL-'!$A$5:$DS$385,63,FALSE),"")</f>
        <v/>
      </c>
      <c r="HI58" s="156"/>
      <c r="HJ58" s="156" t="str">
        <f>IF(VLOOKUP(CONCATENATE($GL$6," ",HJ$9),'-RÅDATA_KVARTAL-'!$A$5:$DS$385,63,FALSE)&gt;0,VLOOKUP(CONCATENATE($GL$6," ",HJ$9),'-RÅDATA_KVARTAL-'!$A$5:$DS$385,63,FALSE),"")</f>
        <v/>
      </c>
      <c r="HK58" s="118"/>
      <c r="HL58" s="119"/>
      <c r="HM58" s="92" t="s">
        <v>466</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73</v>
      </c>
      <c r="E60" s="37">
        <f>IF(VLOOKUP(CONCATENATE($E$6," ",E$9),'-RÅDATA_KVARTAL-'!$A$5:$DS$385,67,FALSE)&gt;0,VLOOKUP(CONCATENATE($E$6," ",E$9),'-RÅDATA_KVARTAL-'!$A$5:$DS$385,67,FALSE),"")</f>
        <v>5551</v>
      </c>
      <c r="F60" s="37"/>
      <c r="G60" s="37">
        <f>IF(VLOOKUP(CONCATENATE($E$6," ",G$9),'-RÅDATA_KVARTAL-'!$A$5:$DS$385,67,FALSE)&gt;0,VLOOKUP(CONCATENATE($E$6," ",G$9),'-RÅDATA_KVARTAL-'!$A$5:$DS$385,67,FALSE),"")</f>
        <v>5255</v>
      </c>
      <c r="H60" s="37"/>
      <c r="I60" s="37">
        <f>IF(VLOOKUP(CONCATENATE($E$6," ",I$9),'-RÅDATA_KVARTAL-'!$A$5:$DS$385,67,FALSE)&gt;0,VLOOKUP(CONCATENATE($E$6," ",I$9),'-RÅDATA_KVARTAL-'!$A$5:$DS$385,67,FALSE),"")</f>
        <v>5544</v>
      </c>
      <c r="J60" s="37"/>
      <c r="K60" s="37">
        <f>IF(VLOOKUP(CONCATENATE($E$6," ",K$9),'-RÅDATA_KVARTAL-'!$A$5:$DS$385,67,FALSE)&gt;0,VLOOKUP(CONCATENATE($E$6," ",K$9),'-RÅDATA_KVARTAL-'!$A$5:$DS$385,67,FALSE),"")</f>
        <v>5554</v>
      </c>
      <c r="L60" s="37"/>
      <c r="M60" s="37">
        <f>IF(VLOOKUP(CONCATENATE($E$6," ",M$9),'-RÅDATA_KVARTAL-'!$A$5:$DS$385,67,FALSE)&gt;0,VLOOKUP(CONCATENATE($E$6," ",M$9),'-RÅDATA_KVARTAL-'!$A$5:$DS$385,67,FALSE),"")</f>
        <v>5434</v>
      </c>
      <c r="N60" s="37"/>
      <c r="O60" s="37">
        <f>IF(VLOOKUP(CONCATENATE($E$6," ",O$9),'-RÅDATA_KVARTAL-'!$A$5:$DS$385,67,FALSE)&gt;0,VLOOKUP(CONCATENATE($E$6," ",O$9),'-RÅDATA_KVARTAL-'!$A$5:$DS$385,67,FALSE),"")</f>
        <v>5230</v>
      </c>
      <c r="P60" s="37"/>
      <c r="Q60" s="37">
        <f>IF(VLOOKUP(CONCATENATE($E$6," ",Q$9),'-RÅDATA_KVARTAL-'!$A$5:$DS$385,67,FALSE)&gt;0,VLOOKUP(CONCATENATE($E$6," ",Q$9),'-RÅDATA_KVARTAL-'!$A$5:$DS$385,67,FALSE),"")</f>
        <v>5130</v>
      </c>
      <c r="R60" s="37"/>
      <c r="S60" s="37">
        <f>IF(VLOOKUP(CONCATENATE($E$6," ",S$9),'-RÅDATA_KVARTAL-'!$A$5:$DS$385,67,FALSE)&gt;0,VLOOKUP(CONCATENATE($E$6," ",S$9),'-RÅDATA_KVARTAL-'!$A$5:$DS$385,67,FALSE),"")</f>
        <v>5481</v>
      </c>
      <c r="T60" s="37"/>
      <c r="U60" s="37">
        <f>IF(VLOOKUP(CONCATENATE($E$6," ",U$9),'-RÅDATA_KVARTAL-'!$A$5:$DS$385,67,FALSE)&gt;0,VLOOKUP(CONCATENATE($E$6," ",U$9),'-RÅDATA_KVARTAL-'!$A$5:$DS$385,67,FALSE),"")</f>
        <v>5415</v>
      </c>
      <c r="V60" s="37"/>
      <c r="W60" s="37">
        <f>IF(VLOOKUP(CONCATENATE($E$6," ",W$9),'-RÅDATA_KVARTAL-'!$A$5:$DS$385,67,FALSE)&gt;0,VLOOKUP(CONCATENATE($E$6," ",W$9),'-RÅDATA_KVARTAL-'!$A$5:$DS$385,67,FALSE),"")</f>
        <v>5337</v>
      </c>
      <c r="X60" s="37"/>
      <c r="Y60" s="37">
        <f>IF(VLOOKUP(CONCATENATE($E$6," ",Y$9),'-RÅDATA_KVARTAL-'!$A$5:$DS$385,67,FALSE)&gt;0,VLOOKUP(CONCATENATE($E$6," ",Y$9),'-RÅDATA_KVARTAL-'!$A$5:$DS$385,67,FALSE),"")</f>
        <v>5013</v>
      </c>
      <c r="Z60" s="37"/>
      <c r="AA60" s="37">
        <f>IF(VLOOKUP(CONCATENATE($E$6," ",AA$9),'-RÅDATA_KVARTAL-'!$A$5:$DS$385,67,FALSE)&gt;0,VLOOKUP(CONCATENATE($E$6," ",AA$9),'-RÅDATA_KVARTAL-'!$A$5:$DS$385,67,FALSE),"")</f>
        <v>4926</v>
      </c>
      <c r="AB60" s="37"/>
      <c r="AC60" s="37">
        <f>IF(VLOOKUP(CONCATENATE($E$6," ",AC$9),'-RÅDATA_KVARTAL-'!$A$5:$DS$385,67,FALSE)&gt;0,VLOOKUP(CONCATENATE($E$6," ",AC$9),'-RÅDATA_KVARTAL-'!$A$5:$DS$385,67,FALSE),"")</f>
        <v>63870</v>
      </c>
      <c r="AD60" s="158"/>
      <c r="AE60" s="275"/>
      <c r="AF60" s="37">
        <f>IF(VLOOKUP(CONCATENATE($AF$6," ",AF$9),'-RÅDATA_KVARTAL-'!$A$5:$DS$385,67,FALSE)&gt;0,VLOOKUP(CONCATENATE($AF$6," ",AF$9),'-RÅDATA_KVARTAL-'!$A$5:$DS$385,67,FALSE),"")</f>
        <v>4612</v>
      </c>
      <c r="AG60" s="37"/>
      <c r="AH60" s="37">
        <f>IF(VLOOKUP(CONCATENATE($AF$6," ",AH$9),'-RÅDATA_KVARTAL-'!$A$5:$DS$385,67,FALSE)&gt;0,VLOOKUP(CONCATENATE($AF$6," ",AH$9),'-RÅDATA_KVARTAL-'!$A$5:$DS$385,67,FALSE),"")</f>
        <v>4718</v>
      </c>
      <c r="AI60" s="37"/>
      <c r="AJ60" s="37">
        <f>IF(VLOOKUP(CONCATENATE($AF$6," ",AJ$9),'-RÅDATA_KVARTAL-'!$A$5:$DS$385,67,FALSE)&gt;0,VLOOKUP(CONCATENATE($AF$6," ",AJ$9),'-RÅDATA_KVARTAL-'!$A$5:$DS$385,67,FALSE),"")</f>
        <v>5186</v>
      </c>
      <c r="AK60" s="37"/>
      <c r="AL60" s="37">
        <f>IF(VLOOKUP(CONCATENATE($AF$6," ",AL$9),'-RÅDATA_KVARTAL-'!$A$5:$DS$385,67,FALSE)&gt;0,VLOOKUP(CONCATENATE($AF$6," ",AL$9),'-RÅDATA_KVARTAL-'!$A$5:$DS$385,67,FALSE),"")</f>
        <v>4874</v>
      </c>
      <c r="AM60" s="37"/>
      <c r="AN60" s="37">
        <f>IF(VLOOKUP(CONCATENATE($AF$6," ",AN$9),'-RÅDATA_KVARTAL-'!$A$5:$DS$385,67,FALSE)&gt;0,VLOOKUP(CONCATENATE($AF$6," ",AN$9),'-RÅDATA_KVARTAL-'!$A$5:$DS$385,67,FALSE),"")</f>
        <v>4762</v>
      </c>
      <c r="AO60" s="37"/>
      <c r="AP60" s="37">
        <f>IF(VLOOKUP(CONCATENATE($AF$6," ",AP$9),'-RÅDATA_KVARTAL-'!$A$5:$DS$385,67,FALSE)&gt;0,VLOOKUP(CONCATENATE($AF$6," ",AP$9),'-RÅDATA_KVARTAL-'!$A$5:$DS$385,67,FALSE),"")</f>
        <v>3841</v>
      </c>
      <c r="AQ60" s="37"/>
      <c r="AR60" s="37">
        <f>IF(VLOOKUP(CONCATENATE($AF$6," ",AR$9),'-RÅDATA_KVARTAL-'!$A$5:$DS$385,67,FALSE)&gt;0,VLOOKUP(CONCATENATE($AF$6," ",AR$9),'-RÅDATA_KVARTAL-'!$A$5:$DS$385,67,FALSE),"")</f>
        <v>3916</v>
      </c>
      <c r="AS60" s="37"/>
      <c r="AT60" s="37">
        <f>IF(VLOOKUP(CONCATENATE($AF$6," ",AT$9),'-RÅDATA_KVARTAL-'!$A$5:$DS$385,67,FALSE)&gt;0,VLOOKUP(CONCATENATE($AF$6," ",AT$9),'-RÅDATA_KVARTAL-'!$A$5:$DS$385,67,FALSE),"")</f>
        <v>4741</v>
      </c>
      <c r="AU60" s="37"/>
      <c r="AV60" s="37">
        <f>IF(VLOOKUP(CONCATENATE($AF$6," ",AV$9),'-RÅDATA_KVARTAL-'!$A$5:$DS$385,67,FALSE)&gt;0,VLOOKUP(CONCATENATE($AF$6," ",AV$9),'-RÅDATA_KVARTAL-'!$A$5:$DS$385,67,FALSE),"")</f>
        <v>4964</v>
      </c>
      <c r="AW60" s="37"/>
      <c r="AX60" s="37">
        <f>IF(VLOOKUP(CONCATENATE($AF$6," ",AX$9),'-RÅDATA_KVARTAL-'!$A$5:$DS$385,67,FALSE)&gt;0,VLOOKUP(CONCATENATE($AF$6," ",AX$9),'-RÅDATA_KVARTAL-'!$A$5:$DS$385,67,FALSE),"")</f>
        <v>5388</v>
      </c>
      <c r="AY60" s="37"/>
      <c r="AZ60" s="37">
        <f>IF(VLOOKUP(CONCATENATE($AF$6," ",AZ$9),'-RÅDATA_KVARTAL-'!$A$5:$DS$385,67,FALSE)&gt;0,VLOOKUP(CONCATENATE($AF$6," ",AZ$9),'-RÅDATA_KVARTAL-'!$A$5:$DS$385,67,FALSE),"")</f>
        <v>5077</v>
      </c>
      <c r="BA60" s="37"/>
      <c r="BB60" s="37">
        <f>IF(VLOOKUP(CONCATENATE($AF$6," ",BB$9),'-RÅDATA_KVARTAL-'!$A$5:$DS$385,67,FALSE)&gt;0,VLOOKUP(CONCATENATE($AF$6," ",BB$9),'-RÅDATA_KVARTAL-'!$A$5:$DS$385,67,FALSE),"")</f>
        <v>4957</v>
      </c>
      <c r="BC60" s="37"/>
      <c r="BD60" s="37">
        <f>IF(VLOOKUP(CONCATENATE($AF$6," ",BD$9),'-RÅDATA_KVARTAL-'!$A$5:$DS$385,67,FALSE)&gt;0,VLOOKUP(CONCATENATE($AF$6," ",BD$9),'-RÅDATA_KVARTAL-'!$A$5:$DS$385,67,FALSE),"")</f>
        <v>57036</v>
      </c>
      <c r="BE60" s="158"/>
      <c r="BF60" s="275"/>
      <c r="BG60" s="37">
        <f>IF(VLOOKUP(CONCATENATE($BG$6," ",BG$9),'-RÅDATA_KVARTAL-'!$A$5:$DS$385,67,FALSE)&gt;0,VLOOKUP(CONCATENATE($BG$6," ",BG$9),'-RÅDATA_KVARTAL-'!$A$5:$DS$385,67,FALSE),"")</f>
        <v>4942</v>
      </c>
      <c r="BH60" s="37"/>
      <c r="BI60" s="37">
        <f>IF(VLOOKUP(CONCATENATE($BG$6," ",BI$9),'-RÅDATA_KVARTAL-'!$A$5:$DS$385,67,FALSE)&gt;0,VLOOKUP(CONCATENATE($BG$6," ",BI$9),'-RÅDATA_KVARTAL-'!$A$5:$DS$385,67,FALSE),"")</f>
        <v>4922</v>
      </c>
      <c r="BJ60" s="37"/>
      <c r="BK60" s="37">
        <f>IF(VLOOKUP(CONCATENATE($BG$6," ",BK$9),'-RÅDATA_KVARTAL-'!$A$5:$DS$385,67,FALSE)&gt;0,VLOOKUP(CONCATENATE($BG$6," ",BK$9),'-RÅDATA_KVARTAL-'!$A$5:$DS$385,67,FALSE),"")</f>
        <v>5658</v>
      </c>
      <c r="BL60" s="37"/>
      <c r="BM60" s="37">
        <f>IF(VLOOKUP(CONCATENATE($BG$6," ",BM$9),'-RÅDATA_KVARTAL-'!$A$5:$DS$385,67,FALSE)&gt;0,VLOOKUP(CONCATENATE($BG$6," ",BM$9),'-RÅDATA_KVARTAL-'!$A$5:$DS$385,67,FALSE),"")</f>
        <v>5112</v>
      </c>
      <c r="BN60" s="37"/>
      <c r="BO60" s="37">
        <f>IF(VLOOKUP(CONCATENATE($BG$6," ",BO$9),'-RÅDATA_KVARTAL-'!$A$5:$DS$385,67,FALSE)&gt;0,VLOOKUP(CONCATENATE($BG$6," ",BO$9),'-RÅDATA_KVARTAL-'!$A$5:$DS$385,67,FALSE),"")</f>
        <v>5158</v>
      </c>
      <c r="BP60" s="37"/>
      <c r="BQ60" s="37">
        <f>IF(VLOOKUP(CONCATENATE($BG$6," ",BQ$9),'-RÅDATA_KVARTAL-'!$A$5:$DS$385,67,FALSE)&gt;0,VLOOKUP(CONCATENATE($BG$6," ",BQ$9),'-RÅDATA_KVARTAL-'!$A$5:$DS$385,67,FALSE),"")</f>
        <v>5172</v>
      </c>
      <c r="BR60" s="37"/>
      <c r="BS60" s="37">
        <f>IF(VLOOKUP(CONCATENATE($BG$6," ",BS$9),'-RÅDATA_KVARTAL-'!$A$5:$DS$385,67,FALSE)&gt;0,VLOOKUP(CONCATENATE($BG$6," ",BS$9),'-RÅDATA_KVARTAL-'!$A$5:$DS$385,67,FALSE),"")</f>
        <v>4480</v>
      </c>
      <c r="BT60" s="37"/>
      <c r="BU60" s="37">
        <f>IF(VLOOKUP(CONCATENATE($BG$6," ",BU$9),'-RÅDATA_KVARTAL-'!$A$5:$DS$385,67,FALSE)&gt;0,VLOOKUP(CONCATENATE($BG$6," ",BU$9),'-RÅDATA_KVARTAL-'!$A$5:$DS$385,67,FALSE),"")</f>
        <v>4975</v>
      </c>
      <c r="BV60" s="37"/>
      <c r="BW60" s="37">
        <f>IF(VLOOKUP(CONCATENATE($BG$6," ",BW$9),'-RÅDATA_KVARTAL-'!$A$5:$DS$385,67,FALSE)&gt;0,VLOOKUP(CONCATENATE($BG$6," ",BW$9),'-RÅDATA_KVARTAL-'!$A$5:$DS$385,67,FALSE),"")</f>
        <v>5098</v>
      </c>
      <c r="BX60" s="37"/>
      <c r="BY60" s="37">
        <f>IF(VLOOKUP(CONCATENATE($BG$6," ",BY$9),'-RÅDATA_KVARTAL-'!$A$5:$DS$385,67,FALSE)&gt;0,VLOOKUP(CONCATENATE($BG$6," ",BY$9),'-RÅDATA_KVARTAL-'!$A$5:$DS$385,67,FALSE),"")</f>
        <v>5171</v>
      </c>
      <c r="BZ60" s="37"/>
      <c r="CA60" s="37">
        <f>IF(VLOOKUP(CONCATENATE($BG$6," ",CA$9),'-RÅDATA_KVARTAL-'!$A$5:$DS$385,67,FALSE)&gt;0,VLOOKUP(CONCATENATE($BG$6," ",CA$9),'-RÅDATA_KVARTAL-'!$A$5:$DS$385,67,FALSE),"")</f>
        <v>5230</v>
      </c>
      <c r="CB60" s="37"/>
      <c r="CC60" s="37">
        <f>IF(VLOOKUP(CONCATENATE($BG$6," ",CC$9),'-RÅDATA_KVARTAL-'!$A$5:$DS$385,67,FALSE)&gt;0,VLOOKUP(CONCATENATE($BG$6," ",CC$9),'-RÅDATA_KVARTAL-'!$A$5:$DS$385,67,FALSE),"")</f>
        <v>5228</v>
      </c>
      <c r="CD60" s="37"/>
      <c r="CE60" s="37">
        <f>IF(VLOOKUP(CONCATENATE($BG$6," ",CE$9),'-RÅDATA_KVARTAL-'!$A$5:$DS$385,67,FALSE)&gt;0,VLOOKUP(CONCATENATE($BG$6," ",CE$9),'-RÅDATA_KVARTAL-'!$A$5:$DS$385,67,FALSE),"")</f>
        <v>61146</v>
      </c>
      <c r="CF60" s="147"/>
      <c r="CG60" s="275"/>
      <c r="CH60" s="37">
        <f>IF(VLOOKUP(CONCATENATE($CH$6," ",CH$9),'-RÅDATA_KVARTAL-'!$A$5:$DS$385,67,FALSE)&gt;0,VLOOKUP(CONCATENATE($CH$6," ",CH$9),'-RÅDATA_KVARTAL-'!$A$5:$DS$385,67,FALSE),"")</f>
        <v>4613</v>
      </c>
      <c r="CI60" s="37"/>
      <c r="CJ60" s="37">
        <f>IF(VLOOKUP(CONCATENATE($CH$6," ",CJ$9),'-RÅDATA_KVARTAL-'!$A$5:$DS$385,67,FALSE)&gt;0,VLOOKUP(CONCATENATE($CH$6," ",CJ$9),'-RÅDATA_KVARTAL-'!$A$5:$DS$385,67,FALSE),"")</f>
        <v>5033</v>
      </c>
      <c r="CK60" s="37"/>
      <c r="CL60" s="37">
        <f>IF(VLOOKUP(CONCATENATE($CH$6," ",CL$9),'-RÅDATA_KVARTAL-'!$A$5:$DS$385,67,FALSE)&gt;0,VLOOKUP(CONCATENATE($CH$6," ",CL$9),'-RÅDATA_KVARTAL-'!$A$5:$DS$385,67,FALSE),"")</f>
        <v>5495</v>
      </c>
      <c r="CM60" s="37"/>
      <c r="CN60" s="37">
        <f>IF(VLOOKUP(CONCATENATE($CH$6," ",CN$9),'-RÅDATA_KVARTAL-'!$A$5:$DS$385,67,FALSE)&gt;0,VLOOKUP(CONCATENATE($CH$6," ",CN$9),'-RÅDATA_KVARTAL-'!$A$5:$DS$385,67,FALSE),"")</f>
        <v>5568</v>
      </c>
      <c r="CO60" s="37"/>
      <c r="CP60" s="37">
        <f>IF(VLOOKUP(CONCATENATE($CH$6," ",CP$9),'-RÅDATA_KVARTAL-'!$A$5:$DS$385,67,FALSE)&gt;0,VLOOKUP(CONCATENATE($CH$6," ",CP$9),'-RÅDATA_KVARTAL-'!$A$5:$DS$385,67,FALSE),"")</f>
        <v>5278</v>
      </c>
      <c r="CQ60" s="37"/>
      <c r="CR60" s="37">
        <f>IF(VLOOKUP(CONCATENATE($CH$6," ",CR$9),'-RÅDATA_KVARTAL-'!$A$5:$DS$385,67,FALSE)&gt;0,VLOOKUP(CONCATENATE($CH$6," ",CR$9),'-RÅDATA_KVARTAL-'!$A$5:$DS$385,67,FALSE),"")</f>
        <v>5031</v>
      </c>
      <c r="CS60" s="37"/>
      <c r="CT60" s="37">
        <f>IF(VLOOKUP(CONCATENATE($CH$6," ",CT$9),'-RÅDATA_KVARTAL-'!$A$5:$DS$385,67,FALSE)&gt;0,VLOOKUP(CONCATENATE($CH$6," ",CT$9),'-RÅDATA_KVARTAL-'!$A$5:$DS$385,67,FALSE),"")</f>
        <v>4586</v>
      </c>
      <c r="CU60" s="37"/>
      <c r="CV60" s="37">
        <f>IF(VLOOKUP(CONCATENATE($CH$6," ",CV$9),'-RÅDATA_KVARTAL-'!$A$5:$DS$385,67,FALSE)&gt;0,VLOOKUP(CONCATENATE($CH$6," ",CV$9),'-RÅDATA_KVARTAL-'!$A$5:$DS$385,67,FALSE),"")</f>
        <v>5267</v>
      </c>
      <c r="CW60" s="37"/>
      <c r="CX60" s="37">
        <f>IF(VLOOKUP(CONCATENATE($CH$6," ",CX$9),'-RÅDATA_KVARTAL-'!$A$5:$DS$385,67,FALSE)&gt;0,VLOOKUP(CONCATENATE($CH$6," ",CX$9),'-RÅDATA_KVARTAL-'!$A$5:$DS$385,67,FALSE),"")</f>
        <v>5197</v>
      </c>
      <c r="CY60" s="37"/>
      <c r="CZ60" s="37">
        <f>IF(VLOOKUP(CONCATENATE($CH$6," ",CZ$9),'-RÅDATA_KVARTAL-'!$A$5:$DS$385,67,FALSE)&gt;0,VLOOKUP(CONCATENATE($CH$6," ",CZ$9),'-RÅDATA_KVARTAL-'!$A$5:$DS$385,67,FALSE),"")</f>
        <v>5152</v>
      </c>
      <c r="DA60" s="37"/>
      <c r="DB60" s="37">
        <f>IF(VLOOKUP(CONCATENATE($CH$6," ",DB$9),'-RÅDATA_KVARTAL-'!$A$5:$DS$385,67,FALSE)&gt;0,VLOOKUP(CONCATENATE($CH$6," ",DB$9),'-RÅDATA_KVARTAL-'!$A$5:$DS$385,67,FALSE),"")</f>
        <v>4636</v>
      </c>
      <c r="DC60" s="37"/>
      <c r="DD60" s="37">
        <f>IF(VLOOKUP(CONCATENATE($CH$6," ",DD$9),'-RÅDATA_KVARTAL-'!$A$5:$DS$385,67,FALSE)&gt;0,VLOOKUP(CONCATENATE($CH$6," ",DD$9),'-RÅDATA_KVARTAL-'!$A$5:$DS$385,67,FALSE),"")</f>
        <v>5446</v>
      </c>
      <c r="DE60" s="37"/>
      <c r="DF60" s="37">
        <f>IF(VLOOKUP(CONCATENATE($CH$6," ",DF$9),'-RÅDATA_KVARTAL-'!$A$5:$DS$385,67,FALSE)&gt;0,VLOOKUP(CONCATENATE($CH$6," ",DF$9),'-RÅDATA_KVARTAL-'!$A$5:$DS$385,67,FALSE),"")</f>
        <v>61302</v>
      </c>
      <c r="DG60" s="147"/>
      <c r="DH60" s="275"/>
      <c r="DI60" s="37">
        <f>IF(VLOOKUP(CONCATENATE($DI$6," ",DI$9),'-RÅDATA_KVARTAL-'!$A$5:$DS$385,67,FALSE)&gt;0,VLOOKUP(CONCATENATE($DI$6," ",DI$9),'-RÅDATA_KVARTAL-'!$A$5:$DS$385,67,FALSE),"")</f>
        <v>5590</v>
      </c>
      <c r="DJ60" s="37"/>
      <c r="DK60" s="37">
        <f>IF(VLOOKUP(CONCATENATE($DI$6," ",DK$9),'-RÅDATA_KVARTAL-'!$A$5:$DS$385,67,FALSE)&gt;0,VLOOKUP(CONCATENATE($DI$6," ",DK$9),'-RÅDATA_KVARTAL-'!$A$5:$DS$385,67,FALSE),"")</f>
        <v>5353</v>
      </c>
      <c r="DL60" s="37"/>
      <c r="DM60" s="37">
        <f>IF(VLOOKUP(CONCATENATE($DI$6," ",DM$9),'-RÅDATA_KVARTAL-'!$A$5:$DS$385,67,FALSE)&gt;0,VLOOKUP(CONCATENATE($DI$6," ",DM$9),'-RÅDATA_KVARTAL-'!$A$5:$DS$385,67,FALSE),"")</f>
        <v>5802</v>
      </c>
      <c r="DN60" s="37"/>
      <c r="DO60" s="37">
        <f>IF(VLOOKUP(CONCATENATE($DI$6," ",DO$9),'-RÅDATA_KVARTAL-'!$A$5:$DS$385,67,FALSE)&gt;0,VLOOKUP(CONCATENATE($DI$6," ",DO$9),'-RÅDATA_KVARTAL-'!$A$5:$DS$385,67,FALSE),"")</f>
        <v>4771</v>
      </c>
      <c r="DP60" s="37"/>
      <c r="DQ60" s="37">
        <f>IF(VLOOKUP(CONCATENATE($DI$6," ",DQ$9),'-RÅDATA_KVARTAL-'!$A$5:$DS$385,67,FALSE)&gt;0,VLOOKUP(CONCATENATE($DI$6," ",DQ$9),'-RÅDATA_KVARTAL-'!$A$5:$DS$385,67,FALSE),"")</f>
        <v>4900</v>
      </c>
      <c r="DR60" s="37"/>
      <c r="DS60" s="37">
        <f>IF(VLOOKUP(CONCATENATE($DI$6," ",DS$9),'-RÅDATA_KVARTAL-'!$A$5:$DS$385,67,FALSE)&gt;0,VLOOKUP(CONCATENATE($DI$6," ",DS$9),'-RÅDATA_KVARTAL-'!$A$5:$DS$385,67,FALSE),"")</f>
        <v>4746</v>
      </c>
      <c r="DT60" s="37"/>
      <c r="DU60" s="37" t="str">
        <f>IF(VLOOKUP(CONCATENATE($DI$6," ",DU$9),'-RÅDATA_KVARTAL-'!$A$5:$DS$385,67,FALSE)&gt;0,VLOOKUP(CONCATENATE($DI$6," ",DU$9),'-RÅDATA_KVARTAL-'!$A$5:$DS$385,67,FALSE),"")</f>
        <v/>
      </c>
      <c r="DV60" s="37"/>
      <c r="DW60" s="37" t="str">
        <f>IF(VLOOKUP(CONCATENATE($DI$6," ",DW$9),'-RÅDATA_KVARTAL-'!$A$5:$DS$385,67,FALSE)&gt;0,VLOOKUP(CONCATENATE($DI$6," ",DW$9),'-RÅDATA_KVARTAL-'!$A$5:$DS$385,67,FALSE),"")</f>
        <v/>
      </c>
      <c r="DX60" s="37"/>
      <c r="DY60" s="37" t="str">
        <f>IF(VLOOKUP(CONCATENATE($DI$6," ",DY$9),'-RÅDATA_KVARTAL-'!$A$5:$DS$385,67,FALSE)&gt;0,VLOOKUP(CONCATENATE($DI$6," ",DY$9),'-RÅDATA_KVARTAL-'!$A$5:$DS$385,67,FALSE),"")</f>
        <v/>
      </c>
      <c r="DZ60" s="37"/>
      <c r="EA60" s="37" t="str">
        <f>IF(VLOOKUP(CONCATENATE($DI$6," ",EA$9),'-RÅDATA_KVARTAL-'!$A$5:$DS$385,67,FALSE)&gt;0,VLOOKUP(CONCATENATE($DI$6," ",EA$9),'-RÅDATA_KVARTAL-'!$A$5:$DS$385,67,FALSE),"")</f>
        <v/>
      </c>
      <c r="EB60" s="37"/>
      <c r="EC60" s="37" t="str">
        <f>IF(VLOOKUP(CONCATENATE($DI$6," ",EC$9),'-RÅDATA_KVARTAL-'!$A$5:$DS$385,67,FALSE)&gt;0,VLOOKUP(CONCATENATE($DI$6," ",EC$9),'-RÅDATA_KVARTAL-'!$A$5:$DS$385,67,FALSE),"")</f>
        <v/>
      </c>
      <c r="ED60" s="37"/>
      <c r="EE60" s="37" t="str">
        <f>IF(VLOOKUP(CONCATENATE($DI$6," ",EE$9),'-RÅDATA_KVARTAL-'!$A$5:$DS$385,67,FALSE)&gt;0,VLOOKUP(CONCATENATE($DI$6," ",EE$9),'-RÅDATA_KVARTAL-'!$A$5:$DS$385,67,FALSE),"")</f>
        <v/>
      </c>
      <c r="EF60" s="37"/>
      <c r="EG60" s="37">
        <f>IF(VLOOKUP(CONCATENATE($DI$6," ",EG$9),'-RÅDATA_KVARTAL-'!$A$5:$DS$385,67,FALSE)&gt;0,VLOOKUP(CONCATENATE($DI$6," ",EG$9),'-RÅDATA_KVARTAL-'!$A$5:$DS$385,67,FALSE),"")</f>
        <v>31162</v>
      </c>
      <c r="EH60" s="147"/>
      <c r="EI60" s="275"/>
      <c r="EJ60" s="37" t="str">
        <f>IF(VLOOKUP(CONCATENATE($EJ$6," ",EJ$9),'-RÅDATA_KVARTAL-'!$A$5:$DS$385,67,FALSE)&gt;0,VLOOKUP(CONCATENATE($EJ$6," ",EJ$9),'-RÅDATA_KVARTAL-'!$A$5:$DS$385,67,FALSE),"")</f>
        <v/>
      </c>
      <c r="EK60" s="37"/>
      <c r="EL60" s="37" t="str">
        <f>IF(VLOOKUP(CONCATENATE($EJ$6," ",EL$9),'-RÅDATA_KVARTAL-'!$A$5:$DS$385,67,FALSE)&gt;0,VLOOKUP(CONCATENATE($EJ$6," ",EL$9),'-RÅDATA_KVARTAL-'!$A$5:$DS$385,67,FALSE),"")</f>
        <v/>
      </c>
      <c r="EM60" s="37"/>
      <c r="EN60" s="37" t="str">
        <f>IF(VLOOKUP(CONCATENATE($EJ$6," ",EN$9),'-RÅDATA_KVARTAL-'!$A$5:$DS$385,67,FALSE)&gt;0,VLOOKUP(CONCATENATE($EJ$6," ",EN$9),'-RÅDATA_KVARTAL-'!$A$5:$DS$385,67,FALSE),"")</f>
        <v/>
      </c>
      <c r="EO60" s="37"/>
      <c r="EP60" s="37" t="str">
        <f>IF(VLOOKUP(CONCATENATE($EJ$6," ",EP$9),'-RÅDATA_KVARTAL-'!$A$5:$DS$385,67,FALSE)&gt;0,VLOOKUP(CONCATENATE($EJ$6," ",EP$9),'-RÅDATA_KVARTAL-'!$A$5:$DS$385,67,FALSE),"")</f>
        <v/>
      </c>
      <c r="EQ60" s="37"/>
      <c r="ER60" s="37" t="str">
        <f>IF(VLOOKUP(CONCATENATE($EJ$6," ",ER$9),'-RÅDATA_KVARTAL-'!$A$5:$DS$385,67,FALSE)&gt;0,VLOOKUP(CONCATENATE($EJ$6," ",ER$9),'-RÅDATA_KVARTAL-'!$A$5:$DS$385,67,FALSE),"")</f>
        <v/>
      </c>
      <c r="ES60" s="37"/>
      <c r="ET60" s="37" t="str">
        <f>IF(VLOOKUP(CONCATENATE($EJ$6," ",ET$9),'-RÅDATA_KVARTAL-'!$A$5:$DS$385,67,FALSE)&gt;0,VLOOKUP(CONCATENATE($EJ$6," ",ET$9),'-RÅDATA_KVARTAL-'!$A$5:$DS$385,67,FALSE),"")</f>
        <v/>
      </c>
      <c r="EU60" s="37"/>
      <c r="EV60" s="37" t="str">
        <f>IF(VLOOKUP(CONCATENATE($EJ$6," ",EV$9),'-RÅDATA_KVARTAL-'!$A$5:$DS$385,67,FALSE)&gt;0,VLOOKUP(CONCATENATE($EJ$6," ",EV$9),'-RÅDATA_KVARTAL-'!$A$5:$DS$385,67,FALSE),"")</f>
        <v/>
      </c>
      <c r="EW60" s="37"/>
      <c r="EX60" s="37" t="str">
        <f>IF(VLOOKUP(CONCATENATE($EJ$6," ",EX$9),'-RÅDATA_KVARTAL-'!$A$5:$DS$385,67,FALSE)&gt;0,VLOOKUP(CONCATENATE($EJ$6," ",EX$9),'-RÅDATA_KVARTAL-'!$A$5:$DS$385,67,FALSE),"")</f>
        <v/>
      </c>
      <c r="EY60" s="37"/>
      <c r="EZ60" s="37" t="str">
        <f>IF(VLOOKUP(CONCATENATE($EJ$6," ",EZ$9),'-RÅDATA_KVARTAL-'!$A$5:$DS$385,67,FALSE)&gt;0,VLOOKUP(CONCATENATE($EJ$6," ",EZ$9),'-RÅDATA_KVARTAL-'!$A$5:$DS$385,67,FALSE),"")</f>
        <v/>
      </c>
      <c r="FA60" s="37"/>
      <c r="FB60" s="37" t="str">
        <f>IF(VLOOKUP(CONCATENATE($EJ$6," ",FB$9),'-RÅDATA_KVARTAL-'!$A$5:$DS$385,67,FALSE)&gt;0,VLOOKUP(CONCATENATE($EJ$6," ",FB$9),'-RÅDATA_KVARTAL-'!$A$5:$DS$385,67,FALSE),"")</f>
        <v/>
      </c>
      <c r="FC60" s="37"/>
      <c r="FD60" s="37" t="str">
        <f>IF(VLOOKUP(CONCATENATE($EJ$6," ",FD$9),'-RÅDATA_KVARTAL-'!$A$5:$DS$385,67,FALSE)&gt;0,VLOOKUP(CONCATENATE($EJ$6," ",FD$9),'-RÅDATA_KVARTAL-'!$A$5:$DS$385,67,FALSE),"")</f>
        <v/>
      </c>
      <c r="FE60" s="37"/>
      <c r="FF60" s="37" t="str">
        <f>IF(VLOOKUP(CONCATENATE($EJ$6," ",FF$9),'-RÅDATA_KVARTAL-'!$A$5:$DS$385,67,FALSE)&gt;0,VLOOKUP(CONCATENATE($EJ$6," ",FF$9),'-RÅDATA_KVARTAL-'!$A$5:$DS$385,67,FALSE),"")</f>
        <v/>
      </c>
      <c r="FG60" s="37"/>
      <c r="FH60" s="37" t="str">
        <f>IF(VLOOKUP(CONCATENATE($EJ$6," ",FH$9),'-RÅDATA_KVARTAL-'!$A$5:$DS$385,67,FALSE)&gt;0,VLOOKUP(CONCATENATE($EJ$6," ",FH$9),'-RÅDATA_KVARTAL-'!$A$5:$DS$385,67,FALSE),"")</f>
        <v/>
      </c>
      <c r="FI60" s="147"/>
      <c r="FJ60" s="275"/>
      <c r="FK60" s="37" t="str">
        <f>IF(VLOOKUP(CONCATENATE($FK$6," ",FK$9),'-RÅDATA_KVARTAL-'!$A$5:$DS$385,67,FALSE)&gt;0,VLOOKUP(CONCATENATE($FK$6," ",FK$9),'-RÅDATA_KVARTAL-'!$A$5:$DS$385,67,FALSE),"")</f>
        <v/>
      </c>
      <c r="FL60" s="37"/>
      <c r="FM60" s="37" t="str">
        <f>IF(VLOOKUP(CONCATENATE($FK$6," ",FM$9),'-RÅDATA_KVARTAL-'!$A$5:$DS$385,67,FALSE)&gt;0,VLOOKUP(CONCATENATE($FK$6," ",FM$9),'-RÅDATA_KVARTAL-'!$A$5:$DS$385,67,FALSE),"")</f>
        <v/>
      </c>
      <c r="FN60" s="37"/>
      <c r="FO60" s="37" t="str">
        <f>IF(VLOOKUP(CONCATENATE($FK$6," ",FO$9),'-RÅDATA_KVARTAL-'!$A$5:$DS$385,67,FALSE)&gt;0,VLOOKUP(CONCATENATE($FK$6," ",FO$9),'-RÅDATA_KVARTAL-'!$A$5:$DS$385,67,FALSE),"")</f>
        <v/>
      </c>
      <c r="FP60" s="37"/>
      <c r="FQ60" s="37" t="str">
        <f>IF(VLOOKUP(CONCATENATE($FK$6," ",FQ$9),'-RÅDATA_KVARTAL-'!$A$5:$DS$385,67,FALSE)&gt;0,VLOOKUP(CONCATENATE($FK$6," ",FQ$9),'-RÅDATA_KVARTAL-'!$A$5:$DS$385,67,FALSE),"")</f>
        <v/>
      </c>
      <c r="FR60" s="37"/>
      <c r="FS60" s="37" t="str">
        <f>IF(VLOOKUP(CONCATENATE($FK$6," ",FS$9),'-RÅDATA_KVARTAL-'!$A$5:$DS$385,67,FALSE)&gt;0,VLOOKUP(CONCATENATE($FK$6," ",FS$9),'-RÅDATA_KVARTAL-'!$A$5:$DS$385,67,FALSE),"")</f>
        <v/>
      </c>
      <c r="FT60" s="37"/>
      <c r="FU60" s="37" t="str">
        <f>IF(VLOOKUP(CONCATENATE($FK$6," ",FU$9),'-RÅDATA_KVARTAL-'!$A$5:$DS$385,67,FALSE)&gt;0,VLOOKUP(CONCATENATE($FK$6," ",FU$9),'-RÅDATA_KVARTAL-'!$A$5:$DS$385,67,FALSE),"")</f>
        <v/>
      </c>
      <c r="FV60" s="37"/>
      <c r="FW60" s="37" t="str">
        <f>IF(VLOOKUP(CONCATENATE($FK$6," ",FW$9),'-RÅDATA_KVARTAL-'!$A$5:$DS$385,67,FALSE)&gt;0,VLOOKUP(CONCATENATE($FK$6," ",FW$9),'-RÅDATA_KVARTAL-'!$A$5:$DS$385,67,FALSE),"")</f>
        <v/>
      </c>
      <c r="FX60" s="37"/>
      <c r="FY60" s="37" t="str">
        <f>IF(VLOOKUP(CONCATENATE($FK$6," ",FY$9),'-RÅDATA_KVARTAL-'!$A$5:$DS$385,67,FALSE)&gt;0,VLOOKUP(CONCATENATE($FK$6," ",FY$9),'-RÅDATA_KVARTAL-'!$A$5:$DS$385,67,FALSE),"")</f>
        <v/>
      </c>
      <c r="FZ60" s="37"/>
      <c r="GA60" s="37" t="str">
        <f>IF(VLOOKUP(CONCATENATE($FK$6," ",GA$9),'-RÅDATA_KVARTAL-'!$A$5:$DS$385,67,FALSE)&gt;0,VLOOKUP(CONCATENATE($FK$6," ",GA$9),'-RÅDATA_KVARTAL-'!$A$5:$DS$385,67,FALSE),"")</f>
        <v/>
      </c>
      <c r="GB60" s="37"/>
      <c r="GC60" s="37" t="str">
        <f>IF(VLOOKUP(CONCATENATE($FK$6," ",GC$9),'-RÅDATA_KVARTAL-'!$A$5:$DS$385,67,FALSE)&gt;0,VLOOKUP(CONCATENATE($FK$6," ",GC$9),'-RÅDATA_KVARTAL-'!$A$5:$DS$385,67,FALSE),"")</f>
        <v/>
      </c>
      <c r="GD60" s="37"/>
      <c r="GE60" s="37" t="str">
        <f>IF(VLOOKUP(CONCATENATE($FK$6," ",GE$9),'-RÅDATA_KVARTAL-'!$A$5:$DS$385,67,FALSE)&gt;0,VLOOKUP(CONCATENATE($FK$6," ",GE$9),'-RÅDATA_KVARTAL-'!$A$5:$DS$385,67,FALSE),"")</f>
        <v/>
      </c>
      <c r="GF60" s="37"/>
      <c r="GG60" s="37" t="str">
        <f>IF(VLOOKUP(CONCATENATE($FK$6," ",GG$9),'-RÅDATA_KVARTAL-'!$A$5:$DS$385,67,FALSE)&gt;0,VLOOKUP(CONCATENATE($FK$6," ",GG$9),'-RÅDATA_KVARTAL-'!$A$5:$DS$385,67,FALSE),"")</f>
        <v/>
      </c>
      <c r="GH60" s="37"/>
      <c r="GI60" s="37" t="str">
        <f>IF(VLOOKUP(CONCATENATE($FK$6," ",GI$9),'-RÅDATA_KVARTAL-'!$A$5:$DS$385,67,FALSE)&gt;0,VLOOKUP(CONCATENATE($FK$6," ",GI$9),'-RÅDATA_KVARTAL-'!$A$5:$DS$385,67,FALSE),"")</f>
        <v/>
      </c>
      <c r="GJ60" s="147"/>
      <c r="GK60" s="275"/>
      <c r="GL60" s="37" t="str">
        <f>IF(VLOOKUP(CONCATENATE($GL$6," ",GL$9),'-RÅDATA_KVARTAL-'!$A$5:$DS$385,67,FALSE)&gt;0,VLOOKUP(CONCATENATE($GL$6," ",GL$9),'-RÅDATA_KVARTAL-'!$A$5:$DS$385,67,FALSE),"")</f>
        <v/>
      </c>
      <c r="GM60" s="37"/>
      <c r="GN60" s="37" t="str">
        <f>IF(VLOOKUP(CONCATENATE($GL$6," ",GN$9),'-RÅDATA_KVARTAL-'!$A$5:$DS$385,67,FALSE)&gt;0,VLOOKUP(CONCATENATE($GL$6," ",GN$9),'-RÅDATA_KVARTAL-'!$A$5:$DS$385,67,FALSE),"")</f>
        <v/>
      </c>
      <c r="GO60" s="37"/>
      <c r="GP60" s="37" t="str">
        <f>IF(VLOOKUP(CONCATENATE($GL$6," ",GP$9),'-RÅDATA_KVARTAL-'!$A$5:$DS$385,67,FALSE)&gt;0,VLOOKUP(CONCATENATE($GL$6," ",GP$9),'-RÅDATA_KVARTAL-'!$A$5:$DS$385,67,FALSE),"")</f>
        <v/>
      </c>
      <c r="GQ60" s="37"/>
      <c r="GR60" s="37" t="str">
        <f>IF(VLOOKUP(CONCATENATE($GL$6," ",GR$9),'-RÅDATA_KVARTAL-'!$A$5:$DS$385,67,FALSE)&gt;0,VLOOKUP(CONCATENATE($GL$6," ",GR$9),'-RÅDATA_KVARTAL-'!$A$5:$DS$385,67,FALSE),"")</f>
        <v/>
      </c>
      <c r="GS60" s="37"/>
      <c r="GT60" s="37" t="str">
        <f>IF(VLOOKUP(CONCATENATE($GL$6," ",GT$9),'-RÅDATA_KVARTAL-'!$A$5:$DS$385,67,FALSE)&gt;0,VLOOKUP(CONCATENATE($GL$6," ",GT$9),'-RÅDATA_KVARTAL-'!$A$5:$DS$385,67,FALSE),"")</f>
        <v/>
      </c>
      <c r="GU60" s="37"/>
      <c r="GV60" s="37" t="str">
        <f>IF(VLOOKUP(CONCATENATE($GL$6," ",GV$9),'-RÅDATA_KVARTAL-'!$A$5:$DS$385,67,FALSE)&gt;0,VLOOKUP(CONCATENATE($GL$6," ",GV$9),'-RÅDATA_KVARTAL-'!$A$5:$DS$385,67,FALSE),"")</f>
        <v/>
      </c>
      <c r="GW60" s="37"/>
      <c r="GX60" s="37" t="str">
        <f>IF(VLOOKUP(CONCATENATE($GL$6," ",GX$9),'-RÅDATA_KVARTAL-'!$A$5:$DS$385,67,FALSE)&gt;0,VLOOKUP(CONCATENATE($GL$6," ",GX$9),'-RÅDATA_KVARTAL-'!$A$5:$DS$385,67,FALSE),"")</f>
        <v/>
      </c>
      <c r="GY60" s="37"/>
      <c r="GZ60" s="37" t="str">
        <f>IF(VLOOKUP(CONCATENATE($GL$6," ",GZ$9),'-RÅDATA_KVARTAL-'!$A$5:$DS$385,67,FALSE)&gt;0,VLOOKUP(CONCATENATE($GL$6," ",GZ$9),'-RÅDATA_KVARTAL-'!$A$5:$DS$385,67,FALSE),"")</f>
        <v/>
      </c>
      <c r="HA60" s="37"/>
      <c r="HB60" s="37" t="str">
        <f>IF(VLOOKUP(CONCATENATE($GL$6," ",HB$9),'-RÅDATA_KVARTAL-'!$A$5:$DS$385,67,FALSE)&gt;0,VLOOKUP(CONCATENATE($GL$6," ",HB$9),'-RÅDATA_KVARTAL-'!$A$5:$DS$385,67,FALSE),"")</f>
        <v/>
      </c>
      <c r="HC60" s="37"/>
      <c r="HD60" s="37" t="str">
        <f>IF(VLOOKUP(CONCATENATE($GL$6," ",HD$9),'-RÅDATA_KVARTAL-'!$A$5:$DS$385,67,FALSE)&gt;0,VLOOKUP(CONCATENATE($GL$6," ",HD$9),'-RÅDATA_KVARTAL-'!$A$5:$DS$385,67,FALSE),"")</f>
        <v/>
      </c>
      <c r="HE60" s="37"/>
      <c r="HF60" s="37" t="str">
        <f>IF(VLOOKUP(CONCATENATE($GL$6," ",HF$9),'-RÅDATA_KVARTAL-'!$A$5:$DS$385,67,FALSE)&gt;0,VLOOKUP(CONCATENATE($GL$6," ",HF$9),'-RÅDATA_KVARTAL-'!$A$5:$DS$385,67,FALSE),"")</f>
        <v/>
      </c>
      <c r="HG60" s="37"/>
      <c r="HH60" s="37" t="str">
        <f>IF(VLOOKUP(CONCATENATE($GL$6," ",HH$9),'-RÅDATA_KVARTAL-'!$A$5:$DS$385,67,FALSE)&gt;0,VLOOKUP(CONCATENATE($GL$6," ",HH$9),'-RÅDATA_KVARTAL-'!$A$5:$DS$385,67,FALSE),"")</f>
        <v/>
      </c>
      <c r="HI60" s="37"/>
      <c r="HJ60" s="37" t="str">
        <f>IF(VLOOKUP(CONCATENATE($GL$6," ",HJ$9),'-RÅDATA_KVARTAL-'!$A$5:$DS$385,67,FALSE)&gt;0,VLOOKUP(CONCATENATE($GL$6," ",HJ$9),'-RÅDATA_KVARTAL-'!$A$5:$DS$385,67,FALSE),"")</f>
        <v/>
      </c>
      <c r="HK60" s="147"/>
      <c r="HL60" s="148"/>
      <c r="HM60" s="103" t="s">
        <v>467</v>
      </c>
      <c r="HN60" s="15"/>
    </row>
    <row r="61" spans="2:222" ht="10.5" customHeight="1" x14ac:dyDescent="0.2">
      <c r="B61" s="248">
        <v>9</v>
      </c>
      <c r="C61" s="195"/>
      <c r="D61" s="92" t="s">
        <v>74</v>
      </c>
      <c r="E61" s="156">
        <f>IF(VLOOKUP(CONCATENATE($E$6," ",E$9),'-RÅDATA_KVARTAL-'!$A$5:$DS$385,71,FALSE)&gt;0,VLOOKUP(CONCATENATE($E$6," ",E$9),'-RÅDATA_KVARTAL-'!$A$5:$DS$385,71,FALSE),"")</f>
        <v>85.505237215033887</v>
      </c>
      <c r="F61" s="156"/>
      <c r="G61" s="156">
        <f>IF(VLOOKUP(CONCATENATE($E$6," ",G$9),'-RÅDATA_KVARTAL-'!$A$5:$DS$385,71,FALSE)&gt;0,VLOOKUP(CONCATENATE($E$6," ",G$9),'-RÅDATA_KVARTAL-'!$A$5:$DS$385,71,FALSE),"")</f>
        <v>87.306861604917756</v>
      </c>
      <c r="H61" s="156"/>
      <c r="I61" s="156">
        <f>IF(VLOOKUP(CONCATENATE($E$6," ",I$9),'-RÅDATA_KVARTAL-'!$A$5:$DS$385,71,FALSE)&gt;0,VLOOKUP(CONCATENATE($E$6," ",I$9),'-RÅDATA_KVARTAL-'!$A$5:$DS$385,71,FALSE),"")</f>
        <v>86.978349545026674</v>
      </c>
      <c r="J61" s="156"/>
      <c r="K61" s="156">
        <f>IF(VLOOKUP(CONCATENATE($E$6," ",K$9),'-RÅDATA_KVARTAL-'!$A$5:$DS$385,71,FALSE)&gt;0,VLOOKUP(CONCATENATE($E$6," ",K$9),'-RÅDATA_KVARTAL-'!$A$5:$DS$385,71,FALSE),"")</f>
        <v>86.699968779269426</v>
      </c>
      <c r="L61" s="156"/>
      <c r="M61" s="156">
        <f>IF(VLOOKUP(CONCATENATE($E$6," ",M$9),'-RÅDATA_KVARTAL-'!$A$5:$DS$385,71,FALSE)&gt;0,VLOOKUP(CONCATENATE($E$6," ",M$9),'-RÅDATA_KVARTAL-'!$A$5:$DS$385,71,FALSE),"")</f>
        <v>83.318000613308797</v>
      </c>
      <c r="N61" s="156"/>
      <c r="O61" s="156">
        <f>IF(VLOOKUP(CONCATENATE($E$6," ",O$9),'-RÅDATA_KVARTAL-'!$A$5:$DS$385,71,FALSE)&gt;0,VLOOKUP(CONCATENATE($E$6," ",O$9),'-RÅDATA_KVARTAL-'!$A$5:$DS$385,71,FALSE),"")</f>
        <v>85.318107667210441</v>
      </c>
      <c r="P61" s="156"/>
      <c r="Q61" s="156">
        <f>IF(VLOOKUP(CONCATENATE($E$6," ",Q$9),'-RÅDATA_KVARTAL-'!$A$5:$DS$385,71,FALSE)&gt;0,VLOOKUP(CONCATENATE($E$6," ",Q$9),'-RÅDATA_KVARTAL-'!$A$5:$DS$385,71,FALSE),"")</f>
        <v>88.555152770585181</v>
      </c>
      <c r="R61" s="156"/>
      <c r="S61" s="156">
        <f>IF(VLOOKUP(CONCATENATE($E$6," ",S$9),'-RÅDATA_KVARTAL-'!$A$5:$DS$385,71,FALSE)&gt;0,VLOOKUP(CONCATENATE($E$6," ",S$9),'-RÅDATA_KVARTAL-'!$A$5:$DS$385,71,FALSE),"")</f>
        <v>85.654008438818565</v>
      </c>
      <c r="T61" s="156"/>
      <c r="U61" s="156">
        <f>IF(VLOOKUP(CONCATENATE($E$6," ",U$9),'-RÅDATA_KVARTAL-'!$A$5:$DS$385,71,FALSE)&gt;0,VLOOKUP(CONCATENATE($E$6," ",U$9),'-RÅDATA_KVARTAL-'!$A$5:$DS$385,71,FALSE),"")</f>
        <v>86.48778150455199</v>
      </c>
      <c r="V61" s="156"/>
      <c r="W61" s="156">
        <f>IF(VLOOKUP(CONCATENATE($E$6," ",W$9),'-RÅDATA_KVARTAL-'!$A$5:$DS$385,71,FALSE)&gt;0,VLOOKUP(CONCATENATE($E$6," ",W$9),'-RÅDATA_KVARTAL-'!$A$5:$DS$385,71,FALSE),"")</f>
        <v>80.814657783161721</v>
      </c>
      <c r="X61" s="156"/>
      <c r="Y61" s="156">
        <f>IF(VLOOKUP(CONCATENATE($E$6," ",Y$9),'-RÅDATA_KVARTAL-'!$A$5:$DS$385,71,FALSE)&gt;0,VLOOKUP(CONCATENATE($E$6," ",Y$9),'-RÅDATA_KVARTAL-'!$A$5:$DS$385,71,FALSE),"")</f>
        <v>82.288246881155615</v>
      </c>
      <c r="Z61" s="156"/>
      <c r="AA61" s="156">
        <f>IF(VLOOKUP(CONCATENATE($E$6," ",AA$9),'-RÅDATA_KVARTAL-'!$A$5:$DS$385,71,FALSE)&gt;0,VLOOKUP(CONCATENATE($E$6," ",AA$9),'-RÅDATA_KVARTAL-'!$A$5:$DS$385,71,FALSE),"")</f>
        <v>86.043668122270745</v>
      </c>
      <c r="AB61" s="156"/>
      <c r="AC61" s="156">
        <f>IF(VLOOKUP(CONCATENATE($E$6," ",AC$9),'-RÅDATA_KVARTAL-'!$A$5:$DS$385,71,FALSE)&gt;0,VLOOKUP(CONCATENATE($E$6," ",AC$9),'-RÅDATA_KVARTAL-'!$A$5:$DS$385,71,FALSE),"")</f>
        <v>85.368298648702833</v>
      </c>
      <c r="AD61" s="118"/>
      <c r="AE61" s="106"/>
      <c r="AF61" s="156">
        <f>IF(VLOOKUP(CONCATENATE($AF$6," ",AF$9),'-RÅDATA_KVARTAL-'!$A$5:$DS$385,71,FALSE)&gt;0,VLOOKUP(CONCATENATE($AF$6," ",AF$9),'-RÅDATA_KVARTAL-'!$A$5:$DS$385,71,FALSE),"")</f>
        <v>83.475113122171948</v>
      </c>
      <c r="AG61" s="156"/>
      <c r="AH61" s="156">
        <f>IF(VLOOKUP(CONCATENATE($AF$6," ",AH$9),'-RÅDATA_KVARTAL-'!$A$5:$DS$385,71,FALSE)&gt;0,VLOOKUP(CONCATENATE($AF$6," ",AH$9),'-RÅDATA_KVARTAL-'!$A$5:$DS$385,71,FALSE),"")</f>
        <v>88.817771084337352</v>
      </c>
      <c r="AI61" s="156"/>
      <c r="AJ61" s="156">
        <f>IF(VLOOKUP(CONCATENATE($AF$6," ",AJ$9),'-RÅDATA_KVARTAL-'!$A$5:$DS$385,71,FALSE)&gt;0,VLOOKUP(CONCATENATE($AF$6," ",AJ$9),'-RÅDATA_KVARTAL-'!$A$5:$DS$385,71,FALSE),"")</f>
        <v>88.679890560875521</v>
      </c>
      <c r="AK61" s="156"/>
      <c r="AL61" s="156">
        <f>IF(VLOOKUP(CONCATENATE($AF$6," ",AL$9),'-RÅDATA_KVARTAL-'!$A$5:$DS$385,71,FALSE)&gt;0,VLOOKUP(CONCATENATE($AF$6," ",AL$9),'-RÅDATA_KVARTAL-'!$A$5:$DS$385,71,FALSE),"")</f>
        <v>87.819819819819827</v>
      </c>
      <c r="AM61" s="156"/>
      <c r="AN61" s="156">
        <f>IF(VLOOKUP(CONCATENATE($AF$6," ",AN$9),'-RÅDATA_KVARTAL-'!$A$5:$DS$385,71,FALSE)&gt;0,VLOOKUP(CONCATENATE($AF$6," ",AN$9),'-RÅDATA_KVARTAL-'!$A$5:$DS$385,71,FALSE),"")</f>
        <v>82.004477354916489</v>
      </c>
      <c r="AO61" s="156"/>
      <c r="AP61" s="156">
        <f>IF(VLOOKUP(CONCATENATE($AF$6," ",AP$9),'-RÅDATA_KVARTAL-'!$A$5:$DS$385,71,FALSE)&gt;0,VLOOKUP(CONCATENATE($AF$6," ",AP$9),'-RÅDATA_KVARTAL-'!$A$5:$DS$385,71,FALSE),"")</f>
        <v>71.274819075895351</v>
      </c>
      <c r="AQ61" s="156"/>
      <c r="AR61" s="156">
        <f>IF(VLOOKUP(CONCATENATE($AF$6," ",AR$9),'-RÅDATA_KVARTAL-'!$A$5:$DS$385,71,FALSE)&gt;0,VLOOKUP(CONCATENATE($AF$6," ",AR$9),'-RÅDATA_KVARTAL-'!$A$5:$DS$385,71,FALSE),"")</f>
        <v>74.861403173389405</v>
      </c>
      <c r="AS61" s="156"/>
      <c r="AT61" s="156">
        <f>IF(VLOOKUP(CONCATENATE($AF$6," ",AT$9),'-RÅDATA_KVARTAL-'!$A$5:$DS$385,71,FALSE)&gt;0,VLOOKUP(CONCATENATE($AF$6," ",AT$9),'-RÅDATA_KVARTAL-'!$A$5:$DS$385,71,FALSE),"")</f>
        <v>81.572608396421202</v>
      </c>
      <c r="AU61" s="156"/>
      <c r="AV61" s="156">
        <f>IF(VLOOKUP(CONCATENATE($AF$6," ",AV$9),'-RÅDATA_KVARTAL-'!$A$5:$DS$385,71,FALSE)&gt;0,VLOOKUP(CONCATENATE($AF$6," ",AV$9),'-RÅDATA_KVARTAL-'!$A$5:$DS$385,71,FALSE),"")</f>
        <v>83.639427127211448</v>
      </c>
      <c r="AW61" s="156"/>
      <c r="AX61" s="156">
        <f>IF(VLOOKUP(CONCATENATE($AF$6," ",AX$9),'-RÅDATA_KVARTAL-'!$A$5:$DS$385,71,FALSE)&gt;0,VLOOKUP(CONCATENATE($AF$6," ",AX$9),'-RÅDATA_KVARTAL-'!$A$5:$DS$385,71,FALSE),"")</f>
        <v>88.327868852459019</v>
      </c>
      <c r="AY61" s="156"/>
      <c r="AZ61" s="156">
        <f>IF(VLOOKUP(CONCATENATE($AF$6," ",AZ$9),'-RÅDATA_KVARTAL-'!$A$5:$DS$385,71,FALSE)&gt;0,VLOOKUP(CONCATENATE($AF$6," ",AZ$9),'-RÅDATA_KVARTAL-'!$A$5:$DS$385,71,FALSE),"")</f>
        <v>87.323701410388722</v>
      </c>
      <c r="BA61" s="156"/>
      <c r="BB61" s="156">
        <f>IF(VLOOKUP(CONCATENATE($AF$6," ",BB$9),'-RÅDATA_KVARTAL-'!$A$5:$DS$385,71,FALSE)&gt;0,VLOOKUP(CONCATENATE($AF$6," ",BB$9),'-RÅDATA_KVARTAL-'!$A$5:$DS$385,71,FALSE),"")</f>
        <v>87.194371152154787</v>
      </c>
      <c r="BC61" s="156"/>
      <c r="BD61" s="156">
        <f>IF(VLOOKUP(CONCATENATE($AF$6," ",BD$9),'-RÅDATA_KVARTAL-'!$A$5:$DS$385,71,FALSE)&gt;0,VLOOKUP(CONCATENATE($AF$6," ",BD$9),'-RÅDATA_KVARTAL-'!$A$5:$DS$385,71,FALSE),"")</f>
        <v>83.86660392894953</v>
      </c>
      <c r="BE61" s="118"/>
      <c r="BF61" s="106"/>
      <c r="BG61" s="156">
        <f>IF(VLOOKUP(CONCATENATE($BG$6," ",BG$9),'-RÅDATA_KVARTAL-'!$A$5:$DS$385,71,FALSE)&gt;0,VLOOKUP(CONCATENATE($BG$6," ",BG$9),'-RÅDATA_KVARTAL-'!$A$5:$DS$385,71,FALSE),"")</f>
        <v>85.36880290205562</v>
      </c>
      <c r="BH61" s="156"/>
      <c r="BI61" s="156">
        <f>IF(VLOOKUP(CONCATENATE($BG$6," ",BI$9),'-RÅDATA_KVARTAL-'!$A$5:$DS$385,71,FALSE)&gt;0,VLOOKUP(CONCATENATE($BG$6," ",BI$9),'-RÅDATA_KVARTAL-'!$A$5:$DS$385,71,FALSE),"")</f>
        <v>86.214748642494314</v>
      </c>
      <c r="BJ61" s="156"/>
      <c r="BK61" s="156">
        <f>IF(VLOOKUP(CONCATENATE($BG$6," ",BK$9),'-RÅDATA_KVARTAL-'!$A$5:$DS$385,71,FALSE)&gt;0,VLOOKUP(CONCATENATE($BG$6," ",BK$9),'-RÅDATA_KVARTAL-'!$A$5:$DS$385,71,FALSE),"")</f>
        <v>88.130841121495322</v>
      </c>
      <c r="BL61" s="156"/>
      <c r="BM61" s="156">
        <f>IF(VLOOKUP(CONCATENATE($BG$6," ",BM$9),'-RÅDATA_KVARTAL-'!$A$5:$DS$385,71,FALSE)&gt;0,VLOOKUP(CONCATENATE($BG$6," ",BM$9),'-RÅDATA_KVARTAL-'!$A$5:$DS$385,71,FALSE),"")</f>
        <v>85.757423251132366</v>
      </c>
      <c r="BN61" s="156"/>
      <c r="BO61" s="156">
        <f>IF(VLOOKUP(CONCATENATE($BG$6," ",BO$9),'-RÅDATA_KVARTAL-'!$A$5:$DS$385,71,FALSE)&gt;0,VLOOKUP(CONCATENATE($BG$6," ",BO$9),'-RÅDATA_KVARTAL-'!$A$5:$DS$385,71,FALSE),"")</f>
        <v>85.031322123310247</v>
      </c>
      <c r="BP61" s="156"/>
      <c r="BQ61" s="156">
        <f>IF(VLOOKUP(CONCATENATE($BG$6," ",BQ$9),'-RÅDATA_KVARTAL-'!$A$5:$DS$385,71,FALSE)&gt;0,VLOOKUP(CONCATENATE($BG$6," ",BQ$9),'-RÅDATA_KVARTAL-'!$A$5:$DS$385,71,FALSE),"")</f>
        <v>85.459352280237937</v>
      </c>
      <c r="BR61" s="156"/>
      <c r="BS61" s="156">
        <f>IF(VLOOKUP(CONCATENATE($BG$6," ",BS$9),'-RÅDATA_KVARTAL-'!$A$5:$DS$385,71,FALSE)&gt;0,VLOOKUP(CONCATENATE($BG$6," ",BS$9),'-RÅDATA_KVARTAL-'!$A$5:$DS$385,71,FALSE),"")</f>
        <v>82.096389957852296</v>
      </c>
      <c r="BT61" s="156"/>
      <c r="BU61" s="156">
        <f>IF(VLOOKUP(CONCATENATE($BG$6," ",BU$9),'-RÅDATA_KVARTAL-'!$A$5:$DS$385,71,FALSE)&gt;0,VLOOKUP(CONCATENATE($BG$6," ",BU$9),'-RÅDATA_KVARTAL-'!$A$5:$DS$385,71,FALSE),"")</f>
        <v>81.197976171046193</v>
      </c>
      <c r="BV61" s="156"/>
      <c r="BW61" s="156">
        <f>IF(VLOOKUP(CONCATENATE($BG$6," ",BW$9),'-RÅDATA_KVARTAL-'!$A$5:$DS$385,71,FALSE)&gt;0,VLOOKUP(CONCATENATE($BG$6," ",BW$9),'-RÅDATA_KVARTAL-'!$A$5:$DS$385,71,FALSE),"")</f>
        <v>81.698717948717942</v>
      </c>
      <c r="BX61" s="156"/>
      <c r="BY61" s="156">
        <f>IF(VLOOKUP(CONCATENATE($BG$6," ",BY$9),'-RÅDATA_KVARTAL-'!$A$5:$DS$385,71,FALSE)&gt;0,VLOOKUP(CONCATENATE($BG$6," ",BY$9),'-RÅDATA_KVARTAL-'!$A$5:$DS$385,71,FALSE),"")</f>
        <v>82.696305773228858</v>
      </c>
      <c r="BZ61" s="156"/>
      <c r="CA61" s="156">
        <f>IF(VLOOKUP(CONCATENATE($BG$6," ",CA$9),'-RÅDATA_KVARTAL-'!$A$5:$DS$385,71,FALSE)&gt;0,VLOOKUP(CONCATENATE($BG$6," ",CA$9),'-RÅDATA_KVARTAL-'!$A$5:$DS$385,71,FALSE),"")</f>
        <v>83.413078149920253</v>
      </c>
      <c r="CB61" s="156"/>
      <c r="CC61" s="156">
        <f>IF(VLOOKUP(CONCATENATE($BG$6," ",CC$9),'-RÅDATA_KVARTAL-'!$A$5:$DS$385,71,FALSE)&gt;0,VLOOKUP(CONCATENATE($BG$6," ",CC$9),'-RÅDATA_KVARTAL-'!$A$5:$DS$385,71,FALSE),"")</f>
        <v>85.803380928934843</v>
      </c>
      <c r="CD61" s="156"/>
      <c r="CE61" s="156">
        <f>IF(VLOOKUP(CONCATENATE($BG$6," ",CE$9),'-RÅDATA_KVARTAL-'!$A$5:$DS$385,71,FALSE)&gt;0,VLOOKUP(CONCATENATE($BG$6," ",CE$9),'-RÅDATA_KVARTAL-'!$A$5:$DS$385,71,FALSE),"")</f>
        <v>84.412662037356597</v>
      </c>
      <c r="CF61" s="118"/>
      <c r="CG61" s="106"/>
      <c r="CH61" s="156">
        <f>IF(VLOOKUP(CONCATENATE($CH$6," ",CH$9),'-RÅDATA_KVARTAL-'!$A$5:$DS$385,71,FALSE)&gt;0,VLOOKUP(CONCATENATE($CH$6," ",CH$9),'-RÅDATA_KVARTAL-'!$A$5:$DS$385,71,FALSE),"")</f>
        <v>78.559264305177109</v>
      </c>
      <c r="CI61" s="156"/>
      <c r="CJ61" s="156">
        <f>IF(VLOOKUP(CONCATENATE($CH$6," ",CJ$9),'-RÅDATA_KVARTAL-'!$A$5:$DS$385,71,FALSE)&gt;0,VLOOKUP(CONCATENATE($CH$6," ",CJ$9),'-RÅDATA_KVARTAL-'!$A$5:$DS$385,71,FALSE),"")</f>
        <v>85.975401434916293</v>
      </c>
      <c r="CK61" s="156"/>
      <c r="CL61" s="156">
        <f>IF(VLOOKUP(CONCATENATE($CH$6," ",CL$9),'-RÅDATA_KVARTAL-'!$A$5:$DS$385,71,FALSE)&gt;0,VLOOKUP(CONCATENATE($CH$6," ",CL$9),'-RÅDATA_KVARTAL-'!$A$5:$DS$385,71,FALSE),"")</f>
        <v>87.948143405889894</v>
      </c>
      <c r="CM61" s="156"/>
      <c r="CN61" s="156">
        <f>IF(VLOOKUP(CONCATENATE($CH$6," ",CN$9),'-RÅDATA_KVARTAL-'!$A$5:$DS$385,71,FALSE)&gt;0,VLOOKUP(CONCATENATE($CH$6," ",CN$9),'-RÅDATA_KVARTAL-'!$A$5:$DS$385,71,FALSE),"")</f>
        <v>87.437185929648237</v>
      </c>
      <c r="CO61" s="156"/>
      <c r="CP61" s="156">
        <f>IF(VLOOKUP(CONCATENATE($CH$6," ",CP$9),'-RÅDATA_KVARTAL-'!$A$5:$DS$385,71,FALSE)&gt;0,VLOOKUP(CONCATENATE($CH$6," ",CP$9),'-RÅDATA_KVARTAL-'!$A$5:$DS$385,71,FALSE),"")</f>
        <v>83.605258989386982</v>
      </c>
      <c r="CQ61" s="156"/>
      <c r="CR61" s="156">
        <f>IF(VLOOKUP(CONCATENATE($CH$6," ",CR$9),'-RÅDATA_KVARTAL-'!$A$5:$DS$385,71,FALSE)&gt;0,VLOOKUP(CONCATENATE($CH$6," ",CR$9),'-RÅDATA_KVARTAL-'!$A$5:$DS$385,71,FALSE),"")</f>
        <v>84.257243342823656</v>
      </c>
      <c r="CS61" s="156"/>
      <c r="CT61" s="156">
        <f>IF(VLOOKUP(CONCATENATE($CH$6," ",CT$9),'-RÅDATA_KVARTAL-'!$A$5:$DS$385,71,FALSE)&gt;0,VLOOKUP(CONCATENATE($CH$6," ",CT$9),'-RÅDATA_KVARTAL-'!$A$5:$DS$385,71,FALSE),"")</f>
        <v>87.820758330141715</v>
      </c>
      <c r="CU61" s="156"/>
      <c r="CV61" s="156">
        <f>IF(VLOOKUP(CONCATENATE($CH$6," ",CV$9),'-RÅDATA_KVARTAL-'!$A$5:$DS$385,71,FALSE)&gt;0,VLOOKUP(CONCATENATE($CH$6," ",CV$9),'-RÅDATA_KVARTAL-'!$A$5:$DS$385,71,FALSE),"")</f>
        <v>88.2392360529402</v>
      </c>
      <c r="CW61" s="156"/>
      <c r="CX61" s="156">
        <f>IF(VLOOKUP(CONCATENATE($CH$6," ",CX$9),'-RÅDATA_KVARTAL-'!$A$5:$DS$385,71,FALSE)&gt;0,VLOOKUP(CONCATENATE($CH$6," ",CX$9),'-RÅDATA_KVARTAL-'!$A$5:$DS$385,71,FALSE),"")</f>
        <v>85.168797115699775</v>
      </c>
      <c r="CY61" s="156"/>
      <c r="CZ61" s="156">
        <f>IF(VLOOKUP(CONCATENATE($CH$6," ",CZ$9),'-RÅDATA_KVARTAL-'!$A$5:$DS$385,71,FALSE)&gt;0,VLOOKUP(CONCATENATE($CH$6," ",CZ$9),'-RÅDATA_KVARTAL-'!$A$5:$DS$385,71,FALSE),"")</f>
        <v>82.025155230058914</v>
      </c>
      <c r="DA61" s="156"/>
      <c r="DB61" s="156">
        <f>IF(VLOOKUP(CONCATENATE($CH$6," ",DB$9),'-RÅDATA_KVARTAL-'!$A$5:$DS$385,71,FALSE)&gt;0,VLOOKUP(CONCATENATE($CH$6," ",DB$9),'-RÅDATA_KVARTAL-'!$A$5:$DS$385,71,FALSE),"")</f>
        <v>76.767676767676761</v>
      </c>
      <c r="DC61" s="156"/>
      <c r="DD61" s="156">
        <f>IF(VLOOKUP(CONCATENATE($CH$6," ",DD$9),'-RÅDATA_KVARTAL-'!$A$5:$DS$385,71,FALSE)&gt;0,VLOOKUP(CONCATENATE($CH$6," ",DD$9),'-RÅDATA_KVARTAL-'!$A$5:$DS$385,71,FALSE),"")</f>
        <v>87.852879496693021</v>
      </c>
      <c r="DE61" s="156"/>
      <c r="DF61" s="156">
        <f>IF(VLOOKUP(CONCATENATE($CH$6," ",DF$9),'-RÅDATA_KVARTAL-'!$A$5:$DS$385,71,FALSE)&gt;0,VLOOKUP(CONCATENATE($CH$6," ",DF$9),'-RÅDATA_KVARTAL-'!$A$5:$DS$385,71,FALSE),"")</f>
        <v>84.626853309036704</v>
      </c>
      <c r="DG61" s="118"/>
      <c r="DH61" s="106"/>
      <c r="DI61" s="156">
        <f>IF(VLOOKUP(CONCATENATE($DI$6," ",DI$9),'-RÅDATA_KVARTAL-'!$A$5:$DS$385,71,FALSE)&gt;0,VLOOKUP(CONCATENATE($DI$6," ",DI$9),'-RÅDATA_KVARTAL-'!$A$5:$DS$385,71,FALSE),"")</f>
        <v>88.031496062992119</v>
      </c>
      <c r="DJ61" s="156"/>
      <c r="DK61" s="156">
        <f>IF(VLOOKUP(CONCATENATE($DI$6," ",DK$9),'-RÅDATA_KVARTAL-'!$A$5:$DS$385,71,FALSE)&gt;0,VLOOKUP(CONCATENATE($DI$6," ",DK$9),'-RÅDATA_KVARTAL-'!$A$5:$DS$385,71,FALSE),"")</f>
        <v>90.133019026772189</v>
      </c>
      <c r="DL61" s="156"/>
      <c r="DM61" s="156">
        <f>IF(VLOOKUP(CONCATENATE($DI$6," ",DM$9),'-RÅDATA_KVARTAL-'!$A$5:$DS$385,71,FALSE)&gt;0,VLOOKUP(CONCATENATE($DI$6," ",DM$9),'-RÅDATA_KVARTAL-'!$A$5:$DS$385,71,FALSE),"")</f>
        <v>87.77609682299547</v>
      </c>
      <c r="DN61" s="156"/>
      <c r="DO61" s="156">
        <f>IF(VLOOKUP(CONCATENATE($DI$6," ",DO$9),'-RÅDATA_KVARTAL-'!$A$5:$DS$385,71,FALSE)&gt;0,VLOOKUP(CONCATENATE($DI$6," ",DO$9),'-RÅDATA_KVARTAL-'!$A$5:$DS$385,71,FALSE),"")</f>
        <v>82.629026671285061</v>
      </c>
      <c r="DP61" s="156"/>
      <c r="DQ61" s="156">
        <f>IF(VLOOKUP(CONCATENATE($DI$6," ",DQ$9),'-RÅDATA_KVARTAL-'!$A$5:$DS$385,71,FALSE)&gt;0,VLOOKUP(CONCATENATE($DI$6," ",DQ$9),'-RÅDATA_KVARTAL-'!$A$5:$DS$385,71,FALSE),"")</f>
        <v>77.839555202541703</v>
      </c>
      <c r="DR61" s="156"/>
      <c r="DS61" s="156">
        <f>IF(VLOOKUP(CONCATENATE($DI$6," ",DS$9),'-RÅDATA_KVARTAL-'!$A$5:$DS$385,71,FALSE)&gt;0,VLOOKUP(CONCATENATE($DI$6," ",DS$9),'-RÅDATA_KVARTAL-'!$A$5:$DS$385,71,FALSE),"")</f>
        <v>80.563571549821773</v>
      </c>
      <c r="DT61" s="156"/>
      <c r="DU61" s="156" t="str">
        <f>IF(VLOOKUP(CONCATENATE($DI$6," ",DU$9),'-RÅDATA_KVARTAL-'!$A$5:$DS$385,71,FALSE)&gt;0,VLOOKUP(CONCATENATE($DI$6," ",DU$9),'-RÅDATA_KVARTAL-'!$A$5:$DS$385,71,FALSE),"")</f>
        <v/>
      </c>
      <c r="DV61" s="156"/>
      <c r="DW61" s="156" t="str">
        <f>IF(VLOOKUP(CONCATENATE($DI$6," ",DW$9),'-RÅDATA_KVARTAL-'!$A$5:$DS$385,71,FALSE)&gt;0,VLOOKUP(CONCATENATE($DI$6," ",DW$9),'-RÅDATA_KVARTAL-'!$A$5:$DS$385,71,FALSE),"")</f>
        <v/>
      </c>
      <c r="DX61" s="156"/>
      <c r="DY61" s="156" t="str">
        <f>IF(VLOOKUP(CONCATENATE($DI$6," ",DY$9),'-RÅDATA_KVARTAL-'!$A$5:$DS$385,71,FALSE)&gt;0,VLOOKUP(CONCATENATE($DI$6," ",DY$9),'-RÅDATA_KVARTAL-'!$A$5:$DS$385,71,FALSE),"")</f>
        <v/>
      </c>
      <c r="DZ61" s="156"/>
      <c r="EA61" s="156" t="str">
        <f>IF(VLOOKUP(CONCATENATE($DI$6," ",EA$9),'-RÅDATA_KVARTAL-'!$A$5:$DS$385,71,FALSE)&gt;0,VLOOKUP(CONCATENATE($DI$6," ",EA$9),'-RÅDATA_KVARTAL-'!$A$5:$DS$385,71,FALSE),"")</f>
        <v/>
      </c>
      <c r="EB61" s="156"/>
      <c r="EC61" s="156" t="str">
        <f>IF(VLOOKUP(CONCATENATE($DI$6," ",EC$9),'-RÅDATA_KVARTAL-'!$A$5:$DS$385,71,FALSE)&gt;0,VLOOKUP(CONCATENATE($DI$6," ",EC$9),'-RÅDATA_KVARTAL-'!$A$5:$DS$385,71,FALSE),"")</f>
        <v/>
      </c>
      <c r="ED61" s="156"/>
      <c r="EE61" s="156" t="str">
        <f>IF(VLOOKUP(CONCATENATE($DI$6," ",EE$9),'-RÅDATA_KVARTAL-'!$A$5:$DS$385,71,FALSE)&gt;0,VLOOKUP(CONCATENATE($DI$6," ",EE$9),'-RÅDATA_KVARTAL-'!$A$5:$DS$385,71,FALSE),"")</f>
        <v/>
      </c>
      <c r="EF61" s="156"/>
      <c r="EG61" s="156">
        <f>IF(VLOOKUP(CONCATENATE($DI$6," ",EG$9),'-RÅDATA_KVARTAL-'!$A$5:$DS$385,71,FALSE)&gt;0,VLOOKUP(CONCATENATE($DI$6," ",EG$9),'-RÅDATA_KVARTAL-'!$A$5:$DS$385,71,FALSE),"")</f>
        <v>84.543802056485532</v>
      </c>
      <c r="EH61" s="118"/>
      <c r="EI61" s="106"/>
      <c r="EJ61" s="156" t="str">
        <f>IF(VLOOKUP(CONCATENATE($EJ$6," ",EJ$9),'-RÅDATA_KVARTAL-'!$A$5:$DS$385,71,FALSE)&gt;0,VLOOKUP(CONCATENATE($EJ$6," ",EJ$9),'-RÅDATA_KVARTAL-'!$A$5:$DS$385,71,FALSE),"")</f>
        <v/>
      </c>
      <c r="EK61" s="156"/>
      <c r="EL61" s="156" t="str">
        <f>IF(VLOOKUP(CONCATENATE($EJ$6," ",EL$9),'-RÅDATA_KVARTAL-'!$A$5:$DS$385,71,FALSE)&gt;0,VLOOKUP(CONCATENATE($EJ$6," ",EL$9),'-RÅDATA_KVARTAL-'!$A$5:$DS$385,71,FALSE),"")</f>
        <v/>
      </c>
      <c r="EM61" s="156"/>
      <c r="EN61" s="156" t="str">
        <f>IF(VLOOKUP(CONCATENATE($EJ$6," ",EN$9),'-RÅDATA_KVARTAL-'!$A$5:$DS$385,71,FALSE)&gt;0,VLOOKUP(CONCATENATE($EJ$6," ",EN$9),'-RÅDATA_KVARTAL-'!$A$5:$DS$385,71,FALSE),"")</f>
        <v/>
      </c>
      <c r="EO61" s="156"/>
      <c r="EP61" s="156" t="str">
        <f>IF(VLOOKUP(CONCATENATE($EJ$6," ",EP$9),'-RÅDATA_KVARTAL-'!$A$5:$DS$385,71,FALSE)&gt;0,VLOOKUP(CONCATENATE($EJ$6," ",EP$9),'-RÅDATA_KVARTAL-'!$A$5:$DS$385,71,FALSE),"")</f>
        <v/>
      </c>
      <c r="EQ61" s="156"/>
      <c r="ER61" s="156" t="str">
        <f>IF(VLOOKUP(CONCATENATE($EJ$6," ",ER$9),'-RÅDATA_KVARTAL-'!$A$5:$DS$385,71,FALSE)&gt;0,VLOOKUP(CONCATENATE($EJ$6," ",ER$9),'-RÅDATA_KVARTAL-'!$A$5:$DS$385,71,FALSE),"")</f>
        <v/>
      </c>
      <c r="ES61" s="156"/>
      <c r="ET61" s="156" t="str">
        <f>IF(VLOOKUP(CONCATENATE($EJ$6," ",ET$9),'-RÅDATA_KVARTAL-'!$A$5:$DS$385,71,FALSE)&gt;0,VLOOKUP(CONCATENATE($EJ$6," ",ET$9),'-RÅDATA_KVARTAL-'!$A$5:$DS$385,71,FALSE),"")</f>
        <v/>
      </c>
      <c r="EU61" s="156"/>
      <c r="EV61" s="156" t="str">
        <f>IF(VLOOKUP(CONCATENATE($EJ$6," ",EV$9),'-RÅDATA_KVARTAL-'!$A$5:$DS$385,71,FALSE)&gt;0,VLOOKUP(CONCATENATE($EJ$6," ",EV$9),'-RÅDATA_KVARTAL-'!$A$5:$DS$385,71,FALSE),"")</f>
        <v/>
      </c>
      <c r="EW61" s="156"/>
      <c r="EX61" s="156" t="str">
        <f>IF(VLOOKUP(CONCATENATE($EJ$6," ",EX$9),'-RÅDATA_KVARTAL-'!$A$5:$DS$385,71,FALSE)&gt;0,VLOOKUP(CONCATENATE($EJ$6," ",EX$9),'-RÅDATA_KVARTAL-'!$A$5:$DS$385,71,FALSE),"")</f>
        <v/>
      </c>
      <c r="EY61" s="156"/>
      <c r="EZ61" s="156" t="str">
        <f>IF(VLOOKUP(CONCATENATE($EJ$6," ",EZ$9),'-RÅDATA_KVARTAL-'!$A$5:$DS$385,71,FALSE)&gt;0,VLOOKUP(CONCATENATE($EJ$6," ",EZ$9),'-RÅDATA_KVARTAL-'!$A$5:$DS$385,71,FALSE),"")</f>
        <v/>
      </c>
      <c r="FA61" s="156"/>
      <c r="FB61" s="156" t="str">
        <f>IF(VLOOKUP(CONCATENATE($EJ$6," ",FB$9),'-RÅDATA_KVARTAL-'!$A$5:$DS$385,71,FALSE)&gt;0,VLOOKUP(CONCATENATE($EJ$6," ",FB$9),'-RÅDATA_KVARTAL-'!$A$5:$DS$385,71,FALSE),"")</f>
        <v/>
      </c>
      <c r="FC61" s="156"/>
      <c r="FD61" s="156" t="str">
        <f>IF(VLOOKUP(CONCATENATE($EJ$6," ",FD$9),'-RÅDATA_KVARTAL-'!$A$5:$DS$385,71,FALSE)&gt;0,VLOOKUP(CONCATENATE($EJ$6," ",FD$9),'-RÅDATA_KVARTAL-'!$A$5:$DS$385,71,FALSE),"")</f>
        <v/>
      </c>
      <c r="FE61" s="156"/>
      <c r="FF61" s="156" t="str">
        <f>IF(VLOOKUP(CONCATENATE($EJ$6," ",FF$9),'-RÅDATA_KVARTAL-'!$A$5:$DS$385,71,FALSE)&gt;0,VLOOKUP(CONCATENATE($EJ$6," ",FF$9),'-RÅDATA_KVARTAL-'!$A$5:$DS$385,71,FALSE),"")</f>
        <v/>
      </c>
      <c r="FG61" s="156"/>
      <c r="FH61" s="156" t="str">
        <f>IF(VLOOKUP(CONCATENATE($EJ$6," ",FH$9),'-RÅDATA_KVARTAL-'!$A$5:$DS$385,71,FALSE)&gt;0,VLOOKUP(CONCATENATE($EJ$6," ",FH$9),'-RÅDATA_KVARTAL-'!$A$5:$DS$385,71,FALSE),"")</f>
        <v/>
      </c>
      <c r="FI61" s="118"/>
      <c r="FJ61" s="106"/>
      <c r="FK61" s="156" t="str">
        <f>IF(VLOOKUP(CONCATENATE($FK$6," ",FK$9),'-RÅDATA_KVARTAL-'!$A$5:$DS$385,71,FALSE)&gt;0,VLOOKUP(CONCATENATE($FK$6," ",FK$9),'-RÅDATA_KVARTAL-'!$A$5:$DS$385,71,FALSE),"")</f>
        <v/>
      </c>
      <c r="FL61" s="156"/>
      <c r="FM61" s="156" t="str">
        <f>IF(VLOOKUP(CONCATENATE($FK$6," ",FM$9),'-RÅDATA_KVARTAL-'!$A$5:$DS$385,71,FALSE)&gt;0,VLOOKUP(CONCATENATE($FK$6," ",FM$9),'-RÅDATA_KVARTAL-'!$A$5:$DS$385,71,FALSE),"")</f>
        <v/>
      </c>
      <c r="FN61" s="156"/>
      <c r="FO61" s="156" t="str">
        <f>IF(VLOOKUP(CONCATENATE($FK$6," ",FO$9),'-RÅDATA_KVARTAL-'!$A$5:$DS$385,71,FALSE)&gt;0,VLOOKUP(CONCATENATE($FK$6," ",FO$9),'-RÅDATA_KVARTAL-'!$A$5:$DS$385,71,FALSE),"")</f>
        <v/>
      </c>
      <c r="FP61" s="156"/>
      <c r="FQ61" s="156" t="str">
        <f>IF(VLOOKUP(CONCATENATE($FK$6," ",FQ$9),'-RÅDATA_KVARTAL-'!$A$5:$DS$385,71,FALSE)&gt;0,VLOOKUP(CONCATENATE($FK$6," ",FQ$9),'-RÅDATA_KVARTAL-'!$A$5:$DS$385,71,FALSE),"")</f>
        <v/>
      </c>
      <c r="FR61" s="156"/>
      <c r="FS61" s="156" t="str">
        <f>IF(VLOOKUP(CONCATENATE($FK$6," ",FS$9),'-RÅDATA_KVARTAL-'!$A$5:$DS$385,71,FALSE)&gt;0,VLOOKUP(CONCATENATE($FK$6," ",FS$9),'-RÅDATA_KVARTAL-'!$A$5:$DS$385,71,FALSE),"")</f>
        <v/>
      </c>
      <c r="FT61" s="156"/>
      <c r="FU61" s="156" t="str">
        <f>IF(VLOOKUP(CONCATENATE($FK$6," ",FU$9),'-RÅDATA_KVARTAL-'!$A$5:$DS$385,71,FALSE)&gt;0,VLOOKUP(CONCATENATE($FK$6," ",FU$9),'-RÅDATA_KVARTAL-'!$A$5:$DS$385,71,FALSE),"")</f>
        <v/>
      </c>
      <c r="FV61" s="156"/>
      <c r="FW61" s="156" t="str">
        <f>IF(VLOOKUP(CONCATENATE($FK$6," ",FW$9),'-RÅDATA_KVARTAL-'!$A$5:$DS$385,71,FALSE)&gt;0,VLOOKUP(CONCATENATE($FK$6," ",FW$9),'-RÅDATA_KVARTAL-'!$A$5:$DS$385,71,FALSE),"")</f>
        <v/>
      </c>
      <c r="FX61" s="156"/>
      <c r="FY61" s="156" t="str">
        <f>IF(VLOOKUP(CONCATENATE($FK$6," ",FY$9),'-RÅDATA_KVARTAL-'!$A$5:$DS$385,71,FALSE)&gt;0,VLOOKUP(CONCATENATE($FK$6," ",FY$9),'-RÅDATA_KVARTAL-'!$A$5:$DS$385,71,FALSE),"")</f>
        <v/>
      </c>
      <c r="FZ61" s="156"/>
      <c r="GA61" s="156" t="str">
        <f>IF(VLOOKUP(CONCATENATE($FK$6," ",GA$9),'-RÅDATA_KVARTAL-'!$A$5:$DS$385,71,FALSE)&gt;0,VLOOKUP(CONCATENATE($FK$6," ",GA$9),'-RÅDATA_KVARTAL-'!$A$5:$DS$385,71,FALSE),"")</f>
        <v/>
      </c>
      <c r="GB61" s="156"/>
      <c r="GC61" s="156" t="str">
        <f>IF(VLOOKUP(CONCATENATE($FK$6," ",GC$9),'-RÅDATA_KVARTAL-'!$A$5:$DS$385,71,FALSE)&gt;0,VLOOKUP(CONCATENATE($FK$6," ",GC$9),'-RÅDATA_KVARTAL-'!$A$5:$DS$385,71,FALSE),"")</f>
        <v/>
      </c>
      <c r="GD61" s="156"/>
      <c r="GE61" s="156" t="str">
        <f>IF(VLOOKUP(CONCATENATE($FK$6," ",GE$9),'-RÅDATA_KVARTAL-'!$A$5:$DS$385,71,FALSE)&gt;0,VLOOKUP(CONCATENATE($FK$6," ",GE$9),'-RÅDATA_KVARTAL-'!$A$5:$DS$385,71,FALSE),"")</f>
        <v/>
      </c>
      <c r="GF61" s="156"/>
      <c r="GG61" s="156" t="str">
        <f>IF(VLOOKUP(CONCATENATE($FK$6," ",GG$9),'-RÅDATA_KVARTAL-'!$A$5:$DS$385,71,FALSE)&gt;0,VLOOKUP(CONCATENATE($FK$6," ",GG$9),'-RÅDATA_KVARTAL-'!$A$5:$DS$385,71,FALSE),"")</f>
        <v/>
      </c>
      <c r="GH61" s="156"/>
      <c r="GI61" s="156" t="str">
        <f>IF(VLOOKUP(CONCATENATE($FK$6," ",GI$9),'-RÅDATA_KVARTAL-'!$A$5:$DS$385,71,FALSE)&gt;0,VLOOKUP(CONCATENATE($FK$6," ",GI$9),'-RÅDATA_KVARTAL-'!$A$5:$DS$385,71,FALSE),"")</f>
        <v/>
      </c>
      <c r="GJ61" s="118"/>
      <c r="GK61" s="106"/>
      <c r="GL61" s="156" t="str">
        <f>IF(VLOOKUP(CONCATENATE($GL$6," ",GL$9),'-RÅDATA_KVARTAL-'!$A$5:$DS$385,71,FALSE)&gt;0,VLOOKUP(CONCATENATE($GL$6," ",GL$9),'-RÅDATA_KVARTAL-'!$A$5:$DS$385,71,FALSE),"")</f>
        <v/>
      </c>
      <c r="GM61" s="156"/>
      <c r="GN61" s="156" t="str">
        <f>IF(VLOOKUP(CONCATENATE($GL$6," ",GN$9),'-RÅDATA_KVARTAL-'!$A$5:$DS$385,71,FALSE)&gt;0,VLOOKUP(CONCATENATE($GL$6," ",GN$9),'-RÅDATA_KVARTAL-'!$A$5:$DS$385,71,FALSE),"")</f>
        <v/>
      </c>
      <c r="GO61" s="156"/>
      <c r="GP61" s="156" t="str">
        <f>IF(VLOOKUP(CONCATENATE($GL$6," ",GP$9),'-RÅDATA_KVARTAL-'!$A$5:$DS$385,71,FALSE)&gt;0,VLOOKUP(CONCATENATE($GL$6," ",GP$9),'-RÅDATA_KVARTAL-'!$A$5:$DS$385,71,FALSE),"")</f>
        <v/>
      </c>
      <c r="GQ61" s="156"/>
      <c r="GR61" s="156" t="str">
        <f>IF(VLOOKUP(CONCATENATE($GL$6," ",GR$9),'-RÅDATA_KVARTAL-'!$A$5:$DS$385,71,FALSE)&gt;0,VLOOKUP(CONCATENATE($GL$6," ",GR$9),'-RÅDATA_KVARTAL-'!$A$5:$DS$385,71,FALSE),"")</f>
        <v/>
      </c>
      <c r="GS61" s="156"/>
      <c r="GT61" s="156" t="str">
        <f>IF(VLOOKUP(CONCATENATE($GL$6," ",GT$9),'-RÅDATA_KVARTAL-'!$A$5:$DS$385,71,FALSE)&gt;0,VLOOKUP(CONCATENATE($GL$6," ",GT$9),'-RÅDATA_KVARTAL-'!$A$5:$DS$385,71,FALSE),"")</f>
        <v/>
      </c>
      <c r="GU61" s="156"/>
      <c r="GV61" s="156" t="str">
        <f>IF(VLOOKUP(CONCATENATE($GL$6," ",GV$9),'-RÅDATA_KVARTAL-'!$A$5:$DS$385,71,FALSE)&gt;0,VLOOKUP(CONCATENATE($GL$6," ",GV$9),'-RÅDATA_KVARTAL-'!$A$5:$DS$385,71,FALSE),"")</f>
        <v/>
      </c>
      <c r="GW61" s="156"/>
      <c r="GX61" s="156" t="str">
        <f>IF(VLOOKUP(CONCATENATE($GL$6," ",GX$9),'-RÅDATA_KVARTAL-'!$A$5:$DS$385,71,FALSE)&gt;0,VLOOKUP(CONCATENATE($GL$6," ",GX$9),'-RÅDATA_KVARTAL-'!$A$5:$DS$385,71,FALSE),"")</f>
        <v/>
      </c>
      <c r="GY61" s="156"/>
      <c r="GZ61" s="156" t="str">
        <f>IF(VLOOKUP(CONCATENATE($GL$6," ",GZ$9),'-RÅDATA_KVARTAL-'!$A$5:$DS$385,71,FALSE)&gt;0,VLOOKUP(CONCATENATE($GL$6," ",GZ$9),'-RÅDATA_KVARTAL-'!$A$5:$DS$385,71,FALSE),"")</f>
        <v/>
      </c>
      <c r="HA61" s="156"/>
      <c r="HB61" s="156" t="str">
        <f>IF(VLOOKUP(CONCATENATE($GL$6," ",HB$9),'-RÅDATA_KVARTAL-'!$A$5:$DS$385,71,FALSE)&gt;0,VLOOKUP(CONCATENATE($GL$6," ",HB$9),'-RÅDATA_KVARTAL-'!$A$5:$DS$385,71,FALSE),"")</f>
        <v/>
      </c>
      <c r="HC61" s="156"/>
      <c r="HD61" s="156" t="str">
        <f>IF(VLOOKUP(CONCATENATE($GL$6," ",HD$9),'-RÅDATA_KVARTAL-'!$A$5:$DS$385,71,FALSE)&gt;0,VLOOKUP(CONCATENATE($GL$6," ",HD$9),'-RÅDATA_KVARTAL-'!$A$5:$DS$385,71,FALSE),"")</f>
        <v/>
      </c>
      <c r="HE61" s="156"/>
      <c r="HF61" s="156" t="str">
        <f>IF(VLOOKUP(CONCATENATE($GL$6," ",HF$9),'-RÅDATA_KVARTAL-'!$A$5:$DS$385,71,FALSE)&gt;0,VLOOKUP(CONCATENATE($GL$6," ",HF$9),'-RÅDATA_KVARTAL-'!$A$5:$DS$385,71,FALSE),"")</f>
        <v/>
      </c>
      <c r="HG61" s="156"/>
      <c r="HH61" s="156" t="str">
        <f>IF(VLOOKUP(CONCATENATE($GL$6," ",HH$9),'-RÅDATA_KVARTAL-'!$A$5:$DS$385,71,FALSE)&gt;0,VLOOKUP(CONCATENATE($GL$6," ",HH$9),'-RÅDATA_KVARTAL-'!$A$5:$DS$385,71,FALSE),"")</f>
        <v/>
      </c>
      <c r="HI61" s="156"/>
      <c r="HJ61" s="156" t="str">
        <f>IF(VLOOKUP(CONCATENATE($GL$6," ",HJ$9),'-RÅDATA_KVARTAL-'!$A$5:$DS$385,71,FALSE)&gt;0,VLOOKUP(CONCATENATE($GL$6," ",HJ$9),'-RÅDATA_KVARTAL-'!$A$5:$DS$385,71,FALSE),"")</f>
        <v/>
      </c>
      <c r="HK61" s="118"/>
      <c r="HL61" s="119"/>
      <c r="HM61" s="92" t="s">
        <v>468</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61</v>
      </c>
      <c r="E63" s="37">
        <f>IF(VLOOKUP(CONCATENATE($E$6," ",E$9),'-RÅDATA_KVARTAL-'!$A$5:$DS$385,75,FALSE)&gt;0,VLOOKUP(CONCATENATE($E$6," ",E$9),'-RÅDATA_KVARTAL-'!$A$5:$DS$385,75,FALSE),"")</f>
        <v>5769</v>
      </c>
      <c r="F63" s="37"/>
      <c r="G63" s="37">
        <f>IF(VLOOKUP(CONCATENATE($E$6," ",G$9),'-RÅDATA_KVARTAL-'!$A$5:$DS$385,75,FALSE)&gt;0,VLOOKUP(CONCATENATE($E$6," ",G$9),'-RÅDATA_KVARTAL-'!$A$5:$DS$385,75,FALSE),"")</f>
        <v>5440</v>
      </c>
      <c r="H63" s="37"/>
      <c r="I63" s="37">
        <f>IF(VLOOKUP(CONCATENATE($E$6," ",I$9),'-RÅDATA_KVARTAL-'!$A$5:$DS$385,75,FALSE)&gt;0,VLOOKUP(CONCATENATE($E$6," ",I$9),'-RÅDATA_KVARTAL-'!$A$5:$DS$385,75,FALSE),"")</f>
        <v>5709</v>
      </c>
      <c r="J63" s="37"/>
      <c r="K63" s="37">
        <f>IF(VLOOKUP(CONCATENATE($E$6," ",K$9),'-RÅDATA_KVARTAL-'!$A$5:$DS$385,75,FALSE)&gt;0,VLOOKUP(CONCATENATE($E$6," ",K$9),'-RÅDATA_KVARTAL-'!$A$5:$DS$385,75,FALSE),"")</f>
        <v>5777</v>
      </c>
      <c r="L63" s="37"/>
      <c r="M63" s="37">
        <f>IF(VLOOKUP(CONCATENATE($E$6," ",M$9),'-RÅDATA_KVARTAL-'!$A$5:$DS$385,75,FALSE)&gt;0,VLOOKUP(CONCATENATE($E$6," ",M$9),'-RÅDATA_KVARTAL-'!$A$5:$DS$385,75,FALSE),"")</f>
        <v>5683</v>
      </c>
      <c r="N63" s="37"/>
      <c r="O63" s="37">
        <f>IF(VLOOKUP(CONCATENATE($E$6," ",O$9),'-RÅDATA_KVARTAL-'!$A$5:$DS$385,75,FALSE)&gt;0,VLOOKUP(CONCATENATE($E$6," ",O$9),'-RÅDATA_KVARTAL-'!$A$5:$DS$385,75,FALSE),"")</f>
        <v>5454</v>
      </c>
      <c r="P63" s="37"/>
      <c r="Q63" s="37">
        <f>IF(VLOOKUP(CONCATENATE($E$6," ",Q$9),'-RÅDATA_KVARTAL-'!$A$5:$DS$385,75,FALSE)&gt;0,VLOOKUP(CONCATENATE($E$6," ",Q$9),'-RÅDATA_KVARTAL-'!$A$5:$DS$385,75,FALSE),"")</f>
        <v>5312</v>
      </c>
      <c r="R63" s="37"/>
      <c r="S63" s="37">
        <f>IF(VLOOKUP(CONCATENATE($E$6," ",S$9),'-RÅDATA_KVARTAL-'!$A$5:$DS$385,75,FALSE)&gt;0,VLOOKUP(CONCATENATE($E$6," ",S$9),'-RÅDATA_KVARTAL-'!$A$5:$DS$385,75,FALSE),"")</f>
        <v>5729</v>
      </c>
      <c r="T63" s="37"/>
      <c r="U63" s="37">
        <f>IF(VLOOKUP(CONCATENATE($E$6," ",U$9),'-RÅDATA_KVARTAL-'!$A$5:$DS$385,75,FALSE)&gt;0,VLOOKUP(CONCATENATE($E$6," ",U$9),'-RÅDATA_KVARTAL-'!$A$5:$DS$385,75,FALSE),"")</f>
        <v>5673</v>
      </c>
      <c r="V63" s="37"/>
      <c r="W63" s="37">
        <f>IF(VLOOKUP(CONCATENATE($E$6," ",W$9),'-RÅDATA_KVARTAL-'!$A$5:$DS$385,75,FALSE)&gt;0,VLOOKUP(CONCATENATE($E$6," ",W$9),'-RÅDATA_KVARTAL-'!$A$5:$DS$385,75,FALSE),"")</f>
        <v>5658</v>
      </c>
      <c r="X63" s="37"/>
      <c r="Y63" s="37">
        <f>IF(VLOOKUP(CONCATENATE($E$6," ",Y$9),'-RÅDATA_KVARTAL-'!$A$5:$DS$385,75,FALSE)&gt;0,VLOOKUP(CONCATENATE($E$6," ",Y$9),'-RÅDATA_KVARTAL-'!$A$5:$DS$385,75,FALSE),"")</f>
        <v>5216</v>
      </c>
      <c r="Z63" s="37"/>
      <c r="AA63" s="37">
        <f>IF(VLOOKUP(CONCATENATE($E$6," ",AA$9),'-RÅDATA_KVARTAL-'!$A$5:$DS$385,75,FALSE)&gt;0,VLOOKUP(CONCATENATE($E$6," ",AA$9),'-RÅDATA_KVARTAL-'!$A$5:$DS$385,75,FALSE),"")</f>
        <v>5066</v>
      </c>
      <c r="AB63" s="37"/>
      <c r="AC63" s="37">
        <f>IF(VLOOKUP(CONCATENATE($E$6," ",AC$9),'-RÅDATA_KVARTAL-'!$A$5:$DS$385,75,FALSE)&gt;0,VLOOKUP(CONCATENATE($E$6," ",AC$9),'-RÅDATA_KVARTAL-'!$A$5:$DS$385,75,FALSE),"")</f>
        <v>66486</v>
      </c>
      <c r="AD63" s="158"/>
      <c r="AE63" s="275"/>
      <c r="AF63" s="37">
        <f>IF(VLOOKUP(CONCATENATE($AF$6," ",AF$9),'-RÅDATA_KVARTAL-'!$A$5:$DS$385,75,FALSE)&gt;0,VLOOKUP(CONCATENATE($AF$6," ",AF$9),'-RÅDATA_KVARTAL-'!$A$5:$DS$385,75,FALSE),"")</f>
        <v>4820</v>
      </c>
      <c r="AG63" s="37"/>
      <c r="AH63" s="37">
        <f>IF(VLOOKUP(CONCATENATE($AF$6," ",AH$9),'-RÅDATA_KVARTAL-'!$A$5:$DS$385,75,FALSE)&gt;0,VLOOKUP(CONCATENATE($AF$6," ",AH$9),'-RÅDATA_KVARTAL-'!$A$5:$DS$385,75,FALSE),"")</f>
        <v>4854</v>
      </c>
      <c r="AI63" s="37"/>
      <c r="AJ63" s="37">
        <f>IF(VLOOKUP(CONCATENATE($AF$6," ",AJ$9),'-RÅDATA_KVARTAL-'!$A$5:$DS$385,75,FALSE)&gt;0,VLOOKUP(CONCATENATE($AF$6," ",AJ$9),'-RÅDATA_KVARTAL-'!$A$5:$DS$385,75,FALSE),"")</f>
        <v>5348</v>
      </c>
      <c r="AK63" s="37"/>
      <c r="AL63" s="37">
        <f>IF(VLOOKUP(CONCATENATE($AF$6," ",AL$9),'-RÅDATA_KVARTAL-'!$A$5:$DS$385,75,FALSE)&gt;0,VLOOKUP(CONCATENATE($AF$6," ",AL$9),'-RÅDATA_KVARTAL-'!$A$5:$DS$385,75,FALSE),"")</f>
        <v>5049</v>
      </c>
      <c r="AM63" s="37"/>
      <c r="AN63" s="37">
        <f>IF(VLOOKUP(CONCATENATE($AF$6," ",AN$9),'-RÅDATA_KVARTAL-'!$A$5:$DS$385,75,FALSE)&gt;0,VLOOKUP(CONCATENATE($AF$6," ",AN$9),'-RÅDATA_KVARTAL-'!$A$5:$DS$385,75,FALSE),"")</f>
        <v>5004</v>
      </c>
      <c r="AO63" s="37"/>
      <c r="AP63" s="37">
        <f>IF(VLOOKUP(CONCATENATE($AF$6," ",AP$9),'-RÅDATA_KVARTAL-'!$A$5:$DS$385,75,FALSE)&gt;0,VLOOKUP(CONCATENATE($AF$6," ",AP$9),'-RÅDATA_KVARTAL-'!$A$5:$DS$385,75,FALSE),"")</f>
        <v>4056</v>
      </c>
      <c r="AQ63" s="37"/>
      <c r="AR63" s="37">
        <f>IF(VLOOKUP(CONCATENATE($AF$6," ",AR$9),'-RÅDATA_KVARTAL-'!$A$5:$DS$385,75,FALSE)&gt;0,VLOOKUP(CONCATENATE($AF$6," ",AR$9),'-RÅDATA_KVARTAL-'!$A$5:$DS$385,75,FALSE),"")</f>
        <v>4174</v>
      </c>
      <c r="AS63" s="37"/>
      <c r="AT63" s="37">
        <f>IF(VLOOKUP(CONCATENATE($AF$6," ",AT$9),'-RÅDATA_KVARTAL-'!$A$5:$DS$385,75,FALSE)&gt;0,VLOOKUP(CONCATENATE($AF$6," ",AT$9),'-RÅDATA_KVARTAL-'!$A$5:$DS$385,75,FALSE),"")</f>
        <v>4949</v>
      </c>
      <c r="AU63" s="37"/>
      <c r="AV63" s="37">
        <f>IF(VLOOKUP(CONCATENATE($AF$6," ",AV$9),'-RÅDATA_KVARTAL-'!$A$5:$DS$385,75,FALSE)&gt;0,VLOOKUP(CONCATENATE($AF$6," ",AV$9),'-RÅDATA_KVARTAL-'!$A$5:$DS$385,75,FALSE),"")</f>
        <v>5199</v>
      </c>
      <c r="AW63" s="37"/>
      <c r="AX63" s="37">
        <f>IF(VLOOKUP(CONCATENATE($AF$6," ",AX$9),'-RÅDATA_KVARTAL-'!$A$5:$DS$385,75,FALSE)&gt;0,VLOOKUP(CONCATENATE($AF$6," ",AX$9),'-RÅDATA_KVARTAL-'!$A$5:$DS$385,75,FALSE),"")</f>
        <v>5602</v>
      </c>
      <c r="AY63" s="37"/>
      <c r="AZ63" s="37">
        <f>IF(VLOOKUP(CONCATENATE($AF$6," ",AZ$9),'-RÅDATA_KVARTAL-'!$A$5:$DS$385,75,FALSE)&gt;0,VLOOKUP(CONCATENATE($AF$6," ",AZ$9),'-RÅDATA_KVARTAL-'!$A$5:$DS$385,75,FALSE),"")</f>
        <v>5258</v>
      </c>
      <c r="BA63" s="37"/>
      <c r="BB63" s="37">
        <f>IF(VLOOKUP(CONCATENATE($AF$6," ",BB$9),'-RÅDATA_KVARTAL-'!$A$5:$DS$385,75,FALSE)&gt;0,VLOOKUP(CONCATENATE($AF$6," ",BB$9),'-RÅDATA_KVARTAL-'!$A$5:$DS$385,75,FALSE),"")</f>
        <v>5180</v>
      </c>
      <c r="BC63" s="37"/>
      <c r="BD63" s="37">
        <f>IF(VLOOKUP(CONCATENATE($AF$6," ",BD$9),'-RÅDATA_KVARTAL-'!$A$5:$DS$385,75,FALSE)&gt;0,VLOOKUP(CONCATENATE($AF$6," ",BD$9),'-RÅDATA_KVARTAL-'!$A$5:$DS$385,75,FALSE),"")</f>
        <v>59493</v>
      </c>
      <c r="BE63" s="158"/>
      <c r="BF63" s="275"/>
      <c r="BG63" s="37">
        <f>IF(VLOOKUP(CONCATENATE($BG$6," ",BG$9),'-RÅDATA_KVARTAL-'!$A$5:$DS$385,75,FALSE)&gt;0,VLOOKUP(CONCATENATE($BG$6," ",BG$9),'-RÅDATA_KVARTAL-'!$A$5:$DS$385,75,FALSE),"")</f>
        <v>5139</v>
      </c>
      <c r="BH63" s="37"/>
      <c r="BI63" s="37">
        <f>IF(VLOOKUP(CONCATENATE($BG$6," ",BI$9),'-RÅDATA_KVARTAL-'!$A$5:$DS$385,75,FALSE)&gt;0,VLOOKUP(CONCATENATE($BG$6," ",BI$9),'-RÅDATA_KVARTAL-'!$A$5:$DS$385,75,FALSE),"")</f>
        <v>5134</v>
      </c>
      <c r="BJ63" s="37"/>
      <c r="BK63" s="37">
        <f>IF(VLOOKUP(CONCATENATE($BG$6," ",BK$9),'-RÅDATA_KVARTAL-'!$A$5:$DS$385,75,FALSE)&gt;0,VLOOKUP(CONCATENATE($BG$6," ",BK$9),'-RÅDATA_KVARTAL-'!$A$5:$DS$385,75,FALSE),"")</f>
        <v>5852</v>
      </c>
      <c r="BL63" s="37"/>
      <c r="BM63" s="37">
        <f>IF(VLOOKUP(CONCATENATE($BG$6," ",BM$9),'-RÅDATA_KVARTAL-'!$A$5:$DS$385,75,FALSE)&gt;0,VLOOKUP(CONCATENATE($BG$6," ",BM$9),'-RÅDATA_KVARTAL-'!$A$5:$DS$385,75,FALSE),"")</f>
        <v>5316</v>
      </c>
      <c r="BN63" s="37"/>
      <c r="BO63" s="37">
        <f>IF(VLOOKUP(CONCATENATE($BG$6," ",BO$9),'-RÅDATA_KVARTAL-'!$A$5:$DS$385,75,FALSE)&gt;0,VLOOKUP(CONCATENATE($BG$6," ",BO$9),'-RÅDATA_KVARTAL-'!$A$5:$DS$385,75,FALSE),"")</f>
        <v>5395</v>
      </c>
      <c r="BP63" s="37"/>
      <c r="BQ63" s="37">
        <f>IF(VLOOKUP(CONCATENATE($BG$6," ",BQ$9),'-RÅDATA_KVARTAL-'!$A$5:$DS$385,75,FALSE)&gt;0,VLOOKUP(CONCATENATE($BG$6," ",BQ$9),'-RÅDATA_KVARTAL-'!$A$5:$DS$385,75,FALSE),"")</f>
        <v>5411</v>
      </c>
      <c r="BR63" s="37"/>
      <c r="BS63" s="37">
        <f>IF(VLOOKUP(CONCATENATE($BG$6," ",BS$9),'-RÅDATA_KVARTAL-'!$A$5:$DS$385,75,FALSE)&gt;0,VLOOKUP(CONCATENATE($BG$6," ",BS$9),'-RÅDATA_KVARTAL-'!$A$5:$DS$385,75,FALSE),"")</f>
        <v>4741</v>
      </c>
      <c r="BT63" s="37"/>
      <c r="BU63" s="37">
        <f>IF(VLOOKUP(CONCATENATE($BG$6," ",BU$9),'-RÅDATA_KVARTAL-'!$A$5:$DS$385,75,FALSE)&gt;0,VLOOKUP(CONCATENATE($BG$6," ",BU$9),'-RÅDATA_KVARTAL-'!$A$5:$DS$385,75,FALSE),"")</f>
        <v>5324</v>
      </c>
      <c r="BV63" s="37"/>
      <c r="BW63" s="37">
        <f>IF(VLOOKUP(CONCATENATE($BG$6," ",BW$9),'-RÅDATA_KVARTAL-'!$A$5:$DS$385,75,FALSE)&gt;0,VLOOKUP(CONCATENATE($BG$6," ",BW$9),'-RÅDATA_KVARTAL-'!$A$5:$DS$385,75,FALSE),"")</f>
        <v>5395</v>
      </c>
      <c r="BX63" s="37"/>
      <c r="BY63" s="37">
        <f>IF(VLOOKUP(CONCATENATE($BG$6," ",BY$9),'-RÅDATA_KVARTAL-'!$A$5:$DS$385,75,FALSE)&gt;0,VLOOKUP(CONCATENATE($BG$6," ",BY$9),'-RÅDATA_KVARTAL-'!$A$5:$DS$385,75,FALSE),"")</f>
        <v>5451</v>
      </c>
      <c r="BZ63" s="37"/>
      <c r="CA63" s="37">
        <f>IF(VLOOKUP(CONCATENATE($BG$6," ",CA$9),'-RÅDATA_KVARTAL-'!$A$5:$DS$385,75,FALSE)&gt;0,VLOOKUP(CONCATENATE($BG$6," ",CA$9),'-RÅDATA_KVARTAL-'!$A$5:$DS$385,75,FALSE),"")</f>
        <v>5502</v>
      </c>
      <c r="CB63" s="37"/>
      <c r="CC63" s="37">
        <f>IF(VLOOKUP(CONCATENATE($BG$6," ",CC$9),'-RÅDATA_KVARTAL-'!$A$5:$DS$385,75,FALSE)&gt;0,VLOOKUP(CONCATENATE($BG$6," ",CC$9),'-RÅDATA_KVARTAL-'!$A$5:$DS$385,75,FALSE),"")</f>
        <v>5421</v>
      </c>
      <c r="CD63" s="37"/>
      <c r="CE63" s="37">
        <f>IF(VLOOKUP(CONCATENATE($BG$6," ",CE$9),'-RÅDATA_KVARTAL-'!$A$5:$DS$385,75,FALSE)&gt;0,VLOOKUP(CONCATENATE($BG$6," ",CE$9),'-RÅDATA_KVARTAL-'!$A$5:$DS$385,75,FALSE),"")</f>
        <v>64081</v>
      </c>
      <c r="CF63" s="147"/>
      <c r="CG63" s="275"/>
      <c r="CH63" s="37">
        <f>IF(VLOOKUP(CONCATENATE($CH$6," ",CH$9),'-RÅDATA_KVARTAL-'!$A$5:$DS$385,75,FALSE)&gt;0,VLOOKUP(CONCATENATE($CH$6," ",CH$9),'-RÅDATA_KVARTAL-'!$A$5:$DS$385,75,FALSE),"")</f>
        <v>4887</v>
      </c>
      <c r="CI63" s="37"/>
      <c r="CJ63" s="37">
        <f>IF(VLOOKUP(CONCATENATE($CH$6," ",CJ$9),'-RÅDATA_KVARTAL-'!$A$5:$DS$385,75,FALSE)&gt;0,VLOOKUP(CONCATENATE($CH$6," ",CJ$9),'-RÅDATA_KVARTAL-'!$A$5:$DS$385,75,FALSE),"")</f>
        <v>5238</v>
      </c>
      <c r="CK63" s="37"/>
      <c r="CL63" s="37">
        <f>IF(VLOOKUP(CONCATENATE($CH$6," ",CL$9),'-RÅDATA_KVARTAL-'!$A$5:$DS$385,75,FALSE)&gt;0,VLOOKUP(CONCATENATE($CH$6," ",CL$9),'-RÅDATA_KVARTAL-'!$A$5:$DS$385,75,FALSE),"")</f>
        <v>5704</v>
      </c>
      <c r="CM63" s="37"/>
      <c r="CN63" s="37">
        <f>IF(VLOOKUP(CONCATENATE($CH$6," ",CN$9),'-RÅDATA_KVARTAL-'!$A$5:$DS$385,75,FALSE)&gt;0,VLOOKUP(CONCATENATE($CH$6," ",CN$9),'-RÅDATA_KVARTAL-'!$A$5:$DS$385,75,FALSE),"")</f>
        <v>5795</v>
      </c>
      <c r="CO63" s="37"/>
      <c r="CP63" s="37">
        <f>IF(VLOOKUP(CONCATENATE($CH$6," ",CP$9),'-RÅDATA_KVARTAL-'!$A$5:$DS$385,75,FALSE)&gt;0,VLOOKUP(CONCATENATE($CH$6," ",CP$9),'-RÅDATA_KVARTAL-'!$A$5:$DS$385,75,FALSE),"")</f>
        <v>5518</v>
      </c>
      <c r="CQ63" s="37"/>
      <c r="CR63" s="37">
        <f>IF(VLOOKUP(CONCATENATE($CH$6," ",CR$9),'-RÅDATA_KVARTAL-'!$A$5:$DS$385,75,FALSE)&gt;0,VLOOKUP(CONCATENATE($CH$6," ",CR$9),'-RÅDATA_KVARTAL-'!$A$5:$DS$385,75,FALSE),"")</f>
        <v>5275</v>
      </c>
      <c r="CS63" s="37"/>
      <c r="CT63" s="37">
        <f>IF(VLOOKUP(CONCATENATE($CH$6," ",CT$9),'-RÅDATA_KVARTAL-'!$A$5:$DS$385,75,FALSE)&gt;0,VLOOKUP(CONCATENATE($CH$6," ",CT$9),'-RÅDATA_KVARTAL-'!$A$5:$DS$385,75,FALSE),"")</f>
        <v>4735</v>
      </c>
      <c r="CU63" s="37"/>
      <c r="CV63" s="37">
        <f>IF(VLOOKUP(CONCATENATE($CH$6," ",CV$9),'-RÅDATA_KVARTAL-'!$A$5:$DS$385,75,FALSE)&gt;0,VLOOKUP(CONCATENATE($CH$6," ",CV$9),'-RÅDATA_KVARTAL-'!$A$5:$DS$385,75,FALSE),"")</f>
        <v>5452</v>
      </c>
      <c r="CW63" s="37"/>
      <c r="CX63" s="37">
        <f>IF(VLOOKUP(CONCATENATE($CH$6," ",CX$9),'-RÅDATA_KVARTAL-'!$A$5:$DS$385,75,FALSE)&gt;0,VLOOKUP(CONCATENATE($CH$6," ",CX$9),'-RÅDATA_KVARTAL-'!$A$5:$DS$385,75,FALSE),"")</f>
        <v>5453</v>
      </c>
      <c r="CY63" s="37"/>
      <c r="CZ63" s="37">
        <f>IF(VLOOKUP(CONCATENATE($CH$6," ",CZ$9),'-RÅDATA_KVARTAL-'!$A$5:$DS$385,75,FALSE)&gt;0,VLOOKUP(CONCATENATE($CH$6," ",CZ$9),'-RÅDATA_KVARTAL-'!$A$5:$DS$385,75,FALSE),"")</f>
        <v>5450</v>
      </c>
      <c r="DA63" s="37"/>
      <c r="DB63" s="37">
        <f>IF(VLOOKUP(CONCATENATE($CH$6," ",DB$9),'-RÅDATA_KVARTAL-'!$A$5:$DS$385,75,FALSE)&gt;0,VLOOKUP(CONCATENATE($CH$6," ",DB$9),'-RÅDATA_KVARTAL-'!$A$5:$DS$385,75,FALSE),"")</f>
        <v>4981</v>
      </c>
      <c r="DC63" s="37"/>
      <c r="DD63" s="37">
        <f>IF(VLOOKUP(CONCATENATE($CH$6," ",DD$9),'-RÅDATA_KVARTAL-'!$A$5:$DS$385,75,FALSE)&gt;0,VLOOKUP(CONCATENATE($CH$6," ",DD$9),'-RÅDATA_KVARTAL-'!$A$5:$DS$385,75,FALSE),"")</f>
        <v>5659</v>
      </c>
      <c r="DE63" s="37"/>
      <c r="DF63" s="37">
        <f>IF(VLOOKUP(CONCATENATE($CH$6," ",DF$9),'-RÅDATA_KVARTAL-'!$A$5:$DS$385,75,FALSE)&gt;0,VLOOKUP(CONCATENATE($CH$6," ",DF$9),'-RÅDATA_KVARTAL-'!$A$5:$DS$385,75,FALSE),"")</f>
        <v>64147</v>
      </c>
      <c r="DG63" s="147"/>
      <c r="DH63" s="275"/>
      <c r="DI63" s="37">
        <f>IF(VLOOKUP(CONCATENATE($DI$6," ",DI$9),'-RÅDATA_KVARTAL-'!$A$5:$DS$385,75,FALSE)&gt;0,VLOOKUP(CONCATENATE($DI$6," ",DI$9),'-RÅDATA_KVARTAL-'!$A$5:$DS$385,75,FALSE),"")</f>
        <v>5757</v>
      </c>
      <c r="DJ63" s="37"/>
      <c r="DK63" s="37">
        <f>IF(VLOOKUP(CONCATENATE($DI$6," ",DK$9),'-RÅDATA_KVARTAL-'!$A$5:$DS$385,75,FALSE)&gt;0,VLOOKUP(CONCATENATE($DI$6," ",DK$9),'-RÅDATA_KVARTAL-'!$A$5:$DS$385,75,FALSE),"")</f>
        <v>5507</v>
      </c>
      <c r="DL63" s="37"/>
      <c r="DM63" s="37">
        <f>IF(VLOOKUP(CONCATENATE($DI$6," ",DM$9),'-RÅDATA_KVARTAL-'!$A$5:$DS$385,75,FALSE)&gt;0,VLOOKUP(CONCATENATE($DI$6," ",DM$9),'-RÅDATA_KVARTAL-'!$A$5:$DS$385,75,FALSE),"")</f>
        <v>6055</v>
      </c>
      <c r="DN63" s="37"/>
      <c r="DO63" s="37">
        <f>IF(VLOOKUP(CONCATENATE($DI$6," ",DO$9),'-RÅDATA_KVARTAL-'!$A$5:$DS$385,75,FALSE)&gt;0,VLOOKUP(CONCATENATE($DI$6," ",DO$9),'-RÅDATA_KVARTAL-'!$A$5:$DS$385,75,FALSE),"")</f>
        <v>5022</v>
      </c>
      <c r="DP63" s="37"/>
      <c r="DQ63" s="37">
        <f>IF(VLOOKUP(CONCATENATE($DI$6," ",DQ$9),'-RÅDATA_KVARTAL-'!$A$5:$DS$385,75,FALSE)&gt;0,VLOOKUP(CONCATENATE($DI$6," ",DQ$9),'-RÅDATA_KVARTAL-'!$A$5:$DS$385,75,FALSE),"")</f>
        <v>5255</v>
      </c>
      <c r="DR63" s="37"/>
      <c r="DS63" s="37">
        <f>IF(VLOOKUP(CONCATENATE($DI$6," ",DS$9),'-RÅDATA_KVARTAL-'!$A$5:$DS$385,75,FALSE)&gt;0,VLOOKUP(CONCATENATE($DI$6," ",DS$9),'-RÅDATA_KVARTAL-'!$A$5:$DS$385,75,FALSE),"")</f>
        <v>5022</v>
      </c>
      <c r="DT63" s="37"/>
      <c r="DU63" s="37" t="str">
        <f>IF(VLOOKUP(CONCATENATE($DI$6," ",DU$9),'-RÅDATA_KVARTAL-'!$A$5:$DS$385,75,FALSE)&gt;0,VLOOKUP(CONCATENATE($DI$6," ",DU$9),'-RÅDATA_KVARTAL-'!$A$5:$DS$385,75,FALSE),"")</f>
        <v/>
      </c>
      <c r="DV63" s="37"/>
      <c r="DW63" s="37" t="str">
        <f>IF(VLOOKUP(CONCATENATE($DI$6," ",DW$9),'-RÅDATA_KVARTAL-'!$A$5:$DS$385,75,FALSE)&gt;0,VLOOKUP(CONCATENATE($DI$6," ",DW$9),'-RÅDATA_KVARTAL-'!$A$5:$DS$385,75,FALSE),"")</f>
        <v/>
      </c>
      <c r="DX63" s="37"/>
      <c r="DY63" s="37" t="str">
        <f>IF(VLOOKUP(CONCATENATE($DI$6," ",DY$9),'-RÅDATA_KVARTAL-'!$A$5:$DS$385,75,FALSE)&gt;0,VLOOKUP(CONCATENATE($DI$6," ",DY$9),'-RÅDATA_KVARTAL-'!$A$5:$DS$385,75,FALSE),"")</f>
        <v/>
      </c>
      <c r="DZ63" s="37"/>
      <c r="EA63" s="37" t="str">
        <f>IF(VLOOKUP(CONCATENATE($DI$6," ",EA$9),'-RÅDATA_KVARTAL-'!$A$5:$DS$385,75,FALSE)&gt;0,VLOOKUP(CONCATENATE($DI$6," ",EA$9),'-RÅDATA_KVARTAL-'!$A$5:$DS$385,75,FALSE),"")</f>
        <v/>
      </c>
      <c r="EB63" s="37"/>
      <c r="EC63" s="37" t="str">
        <f>IF(VLOOKUP(CONCATENATE($DI$6," ",EC$9),'-RÅDATA_KVARTAL-'!$A$5:$DS$385,75,FALSE)&gt;0,VLOOKUP(CONCATENATE($DI$6," ",EC$9),'-RÅDATA_KVARTAL-'!$A$5:$DS$385,75,FALSE),"")</f>
        <v/>
      </c>
      <c r="ED63" s="37"/>
      <c r="EE63" s="37" t="str">
        <f>IF(VLOOKUP(CONCATENATE($DI$6," ",EE$9),'-RÅDATA_KVARTAL-'!$A$5:$DS$385,75,FALSE)&gt;0,VLOOKUP(CONCATENATE($DI$6," ",EE$9),'-RÅDATA_KVARTAL-'!$A$5:$DS$385,75,FALSE),"")</f>
        <v/>
      </c>
      <c r="EF63" s="37"/>
      <c r="EG63" s="37">
        <f>IF(VLOOKUP(CONCATENATE($DI$6," ",EG$9),'-RÅDATA_KVARTAL-'!$A$5:$DS$385,75,FALSE)&gt;0,VLOOKUP(CONCATENATE($DI$6," ",EG$9),'-RÅDATA_KVARTAL-'!$A$5:$DS$385,75,FALSE),"")</f>
        <v>32618</v>
      </c>
      <c r="EH63" s="147"/>
      <c r="EI63" s="275"/>
      <c r="EJ63" s="37" t="str">
        <f>IF(VLOOKUP(CONCATENATE($EJ$6," ",EJ$9),'-RÅDATA_KVARTAL-'!$A$5:$DS$385,75,FALSE)&gt;0,VLOOKUP(CONCATENATE($EJ$6," ",EJ$9),'-RÅDATA_KVARTAL-'!$A$5:$DS$385,75,FALSE),"")</f>
        <v/>
      </c>
      <c r="EK63" s="37"/>
      <c r="EL63" s="37" t="str">
        <f>IF(VLOOKUP(CONCATENATE($EJ$6," ",EL$9),'-RÅDATA_KVARTAL-'!$A$5:$DS$385,75,FALSE)&gt;0,VLOOKUP(CONCATENATE($EJ$6," ",EL$9),'-RÅDATA_KVARTAL-'!$A$5:$DS$385,75,FALSE),"")</f>
        <v/>
      </c>
      <c r="EM63" s="37"/>
      <c r="EN63" s="37" t="str">
        <f>IF(VLOOKUP(CONCATENATE($EJ$6," ",EN$9),'-RÅDATA_KVARTAL-'!$A$5:$DS$385,75,FALSE)&gt;0,VLOOKUP(CONCATENATE($EJ$6," ",EN$9),'-RÅDATA_KVARTAL-'!$A$5:$DS$385,75,FALSE),"")</f>
        <v/>
      </c>
      <c r="EO63" s="37"/>
      <c r="EP63" s="37" t="str">
        <f>IF(VLOOKUP(CONCATENATE($EJ$6," ",EP$9),'-RÅDATA_KVARTAL-'!$A$5:$DS$385,75,FALSE)&gt;0,VLOOKUP(CONCATENATE($EJ$6," ",EP$9),'-RÅDATA_KVARTAL-'!$A$5:$DS$385,75,FALSE),"")</f>
        <v/>
      </c>
      <c r="EQ63" s="37"/>
      <c r="ER63" s="37" t="str">
        <f>IF(VLOOKUP(CONCATENATE($EJ$6," ",ER$9),'-RÅDATA_KVARTAL-'!$A$5:$DS$385,75,FALSE)&gt;0,VLOOKUP(CONCATENATE($EJ$6," ",ER$9),'-RÅDATA_KVARTAL-'!$A$5:$DS$385,75,FALSE),"")</f>
        <v/>
      </c>
      <c r="ES63" s="37"/>
      <c r="ET63" s="37" t="str">
        <f>IF(VLOOKUP(CONCATENATE($EJ$6," ",ET$9),'-RÅDATA_KVARTAL-'!$A$5:$DS$385,75,FALSE)&gt;0,VLOOKUP(CONCATENATE($EJ$6," ",ET$9),'-RÅDATA_KVARTAL-'!$A$5:$DS$385,75,FALSE),"")</f>
        <v/>
      </c>
      <c r="EU63" s="37"/>
      <c r="EV63" s="37" t="str">
        <f>IF(VLOOKUP(CONCATENATE($EJ$6," ",EV$9),'-RÅDATA_KVARTAL-'!$A$5:$DS$385,75,FALSE)&gt;0,VLOOKUP(CONCATENATE($EJ$6," ",EV$9),'-RÅDATA_KVARTAL-'!$A$5:$DS$385,75,FALSE),"")</f>
        <v/>
      </c>
      <c r="EW63" s="37"/>
      <c r="EX63" s="37" t="str">
        <f>IF(VLOOKUP(CONCATENATE($EJ$6," ",EX$9),'-RÅDATA_KVARTAL-'!$A$5:$DS$385,75,FALSE)&gt;0,VLOOKUP(CONCATENATE($EJ$6," ",EX$9),'-RÅDATA_KVARTAL-'!$A$5:$DS$385,75,FALSE),"")</f>
        <v/>
      </c>
      <c r="EY63" s="37"/>
      <c r="EZ63" s="37" t="str">
        <f>IF(VLOOKUP(CONCATENATE($EJ$6," ",EZ$9),'-RÅDATA_KVARTAL-'!$A$5:$DS$385,75,FALSE)&gt;0,VLOOKUP(CONCATENATE($EJ$6," ",EZ$9),'-RÅDATA_KVARTAL-'!$A$5:$DS$385,75,FALSE),"")</f>
        <v/>
      </c>
      <c r="FA63" s="37"/>
      <c r="FB63" s="37" t="str">
        <f>IF(VLOOKUP(CONCATENATE($EJ$6," ",FB$9),'-RÅDATA_KVARTAL-'!$A$5:$DS$385,75,FALSE)&gt;0,VLOOKUP(CONCATENATE($EJ$6," ",FB$9),'-RÅDATA_KVARTAL-'!$A$5:$DS$385,75,FALSE),"")</f>
        <v/>
      </c>
      <c r="FC63" s="37"/>
      <c r="FD63" s="37" t="str">
        <f>IF(VLOOKUP(CONCATENATE($EJ$6," ",FD$9),'-RÅDATA_KVARTAL-'!$A$5:$DS$385,75,FALSE)&gt;0,VLOOKUP(CONCATENATE($EJ$6," ",FD$9),'-RÅDATA_KVARTAL-'!$A$5:$DS$385,75,FALSE),"")</f>
        <v/>
      </c>
      <c r="FE63" s="37"/>
      <c r="FF63" s="37" t="str">
        <f>IF(VLOOKUP(CONCATENATE($EJ$6," ",FF$9),'-RÅDATA_KVARTAL-'!$A$5:$DS$385,75,FALSE)&gt;0,VLOOKUP(CONCATENATE($EJ$6," ",FF$9),'-RÅDATA_KVARTAL-'!$A$5:$DS$385,75,FALSE),"")</f>
        <v/>
      </c>
      <c r="FG63" s="37"/>
      <c r="FH63" s="37" t="str">
        <f>IF(VLOOKUP(CONCATENATE($EJ$6," ",FH$9),'-RÅDATA_KVARTAL-'!$A$5:$DS$385,75,FALSE)&gt;0,VLOOKUP(CONCATENATE($EJ$6," ",FH$9),'-RÅDATA_KVARTAL-'!$A$5:$DS$385,75,FALSE),"")</f>
        <v/>
      </c>
      <c r="FI63" s="147"/>
      <c r="FJ63" s="275"/>
      <c r="FK63" s="37" t="str">
        <f>IF(VLOOKUP(CONCATENATE($FK$6," ",FK$9),'-RÅDATA_KVARTAL-'!$A$5:$DS$385,75,FALSE)&gt;0,VLOOKUP(CONCATENATE($FK$6," ",FK$9),'-RÅDATA_KVARTAL-'!$A$5:$DS$385,75,FALSE),"")</f>
        <v/>
      </c>
      <c r="FL63" s="37"/>
      <c r="FM63" s="37" t="str">
        <f>IF(VLOOKUP(CONCATENATE($FK$6," ",FM$9),'-RÅDATA_KVARTAL-'!$A$5:$DS$385,75,FALSE)&gt;0,VLOOKUP(CONCATENATE($FK$6," ",FM$9),'-RÅDATA_KVARTAL-'!$A$5:$DS$385,75,FALSE),"")</f>
        <v/>
      </c>
      <c r="FN63" s="37"/>
      <c r="FO63" s="37" t="str">
        <f>IF(VLOOKUP(CONCATENATE($FK$6," ",FO$9),'-RÅDATA_KVARTAL-'!$A$5:$DS$385,75,FALSE)&gt;0,VLOOKUP(CONCATENATE($FK$6," ",FO$9),'-RÅDATA_KVARTAL-'!$A$5:$DS$385,75,FALSE),"")</f>
        <v/>
      </c>
      <c r="FP63" s="37"/>
      <c r="FQ63" s="37" t="str">
        <f>IF(VLOOKUP(CONCATENATE($FK$6," ",FQ$9),'-RÅDATA_KVARTAL-'!$A$5:$DS$385,75,FALSE)&gt;0,VLOOKUP(CONCATENATE($FK$6," ",FQ$9),'-RÅDATA_KVARTAL-'!$A$5:$DS$385,75,FALSE),"")</f>
        <v/>
      </c>
      <c r="FR63" s="37"/>
      <c r="FS63" s="37" t="str">
        <f>IF(VLOOKUP(CONCATENATE($FK$6," ",FS$9),'-RÅDATA_KVARTAL-'!$A$5:$DS$385,75,FALSE)&gt;0,VLOOKUP(CONCATENATE($FK$6," ",FS$9),'-RÅDATA_KVARTAL-'!$A$5:$DS$385,75,FALSE),"")</f>
        <v/>
      </c>
      <c r="FT63" s="37"/>
      <c r="FU63" s="37" t="str">
        <f>IF(VLOOKUP(CONCATENATE($FK$6," ",FU$9),'-RÅDATA_KVARTAL-'!$A$5:$DS$385,75,FALSE)&gt;0,VLOOKUP(CONCATENATE($FK$6," ",FU$9),'-RÅDATA_KVARTAL-'!$A$5:$DS$385,75,FALSE),"")</f>
        <v/>
      </c>
      <c r="FV63" s="37"/>
      <c r="FW63" s="37" t="str">
        <f>IF(VLOOKUP(CONCATENATE($FK$6," ",FW$9),'-RÅDATA_KVARTAL-'!$A$5:$DS$385,75,FALSE)&gt;0,VLOOKUP(CONCATENATE($FK$6," ",FW$9),'-RÅDATA_KVARTAL-'!$A$5:$DS$385,75,FALSE),"")</f>
        <v/>
      </c>
      <c r="FX63" s="37"/>
      <c r="FY63" s="37" t="str">
        <f>IF(VLOOKUP(CONCATENATE($FK$6," ",FY$9),'-RÅDATA_KVARTAL-'!$A$5:$DS$385,75,FALSE)&gt;0,VLOOKUP(CONCATENATE($FK$6," ",FY$9),'-RÅDATA_KVARTAL-'!$A$5:$DS$385,75,FALSE),"")</f>
        <v/>
      </c>
      <c r="FZ63" s="37"/>
      <c r="GA63" s="37" t="str">
        <f>IF(VLOOKUP(CONCATENATE($FK$6," ",GA$9),'-RÅDATA_KVARTAL-'!$A$5:$DS$385,75,FALSE)&gt;0,VLOOKUP(CONCATENATE($FK$6," ",GA$9),'-RÅDATA_KVARTAL-'!$A$5:$DS$385,75,FALSE),"")</f>
        <v/>
      </c>
      <c r="GB63" s="37"/>
      <c r="GC63" s="37" t="str">
        <f>IF(VLOOKUP(CONCATENATE($FK$6," ",GC$9),'-RÅDATA_KVARTAL-'!$A$5:$DS$385,75,FALSE)&gt;0,VLOOKUP(CONCATENATE($FK$6," ",GC$9),'-RÅDATA_KVARTAL-'!$A$5:$DS$385,75,FALSE),"")</f>
        <v/>
      </c>
      <c r="GD63" s="37"/>
      <c r="GE63" s="37" t="str">
        <f>IF(VLOOKUP(CONCATENATE($FK$6," ",GE$9),'-RÅDATA_KVARTAL-'!$A$5:$DS$385,75,FALSE)&gt;0,VLOOKUP(CONCATENATE($FK$6," ",GE$9),'-RÅDATA_KVARTAL-'!$A$5:$DS$385,75,FALSE),"")</f>
        <v/>
      </c>
      <c r="GF63" s="37"/>
      <c r="GG63" s="37" t="str">
        <f>IF(VLOOKUP(CONCATENATE($FK$6," ",GG$9),'-RÅDATA_KVARTAL-'!$A$5:$DS$385,75,FALSE)&gt;0,VLOOKUP(CONCATENATE($FK$6," ",GG$9),'-RÅDATA_KVARTAL-'!$A$5:$DS$385,75,FALSE),"")</f>
        <v/>
      </c>
      <c r="GH63" s="37"/>
      <c r="GI63" s="37" t="str">
        <f>IF(VLOOKUP(CONCATENATE($FK$6," ",GI$9),'-RÅDATA_KVARTAL-'!$A$5:$DS$385,75,FALSE)&gt;0,VLOOKUP(CONCATENATE($FK$6," ",GI$9),'-RÅDATA_KVARTAL-'!$A$5:$DS$385,75,FALSE),"")</f>
        <v/>
      </c>
      <c r="GJ63" s="147"/>
      <c r="GK63" s="275"/>
      <c r="GL63" s="37" t="str">
        <f>IF(VLOOKUP(CONCATENATE($GL$6," ",GL$9),'-RÅDATA_KVARTAL-'!$A$5:$DS$385,75,FALSE)&gt;0,VLOOKUP(CONCATENATE($GL$6," ",GL$9),'-RÅDATA_KVARTAL-'!$A$5:$DS$385,75,FALSE),"")</f>
        <v/>
      </c>
      <c r="GM63" s="37"/>
      <c r="GN63" s="37" t="str">
        <f>IF(VLOOKUP(CONCATENATE($GL$6," ",GN$9),'-RÅDATA_KVARTAL-'!$A$5:$DS$385,75,FALSE)&gt;0,VLOOKUP(CONCATENATE($GL$6," ",GN$9),'-RÅDATA_KVARTAL-'!$A$5:$DS$385,75,FALSE),"")</f>
        <v/>
      </c>
      <c r="GO63" s="37"/>
      <c r="GP63" s="37" t="str">
        <f>IF(VLOOKUP(CONCATENATE($GL$6," ",GP$9),'-RÅDATA_KVARTAL-'!$A$5:$DS$385,75,FALSE)&gt;0,VLOOKUP(CONCATENATE($GL$6," ",GP$9),'-RÅDATA_KVARTAL-'!$A$5:$DS$385,75,FALSE),"")</f>
        <v/>
      </c>
      <c r="GQ63" s="37"/>
      <c r="GR63" s="37" t="str">
        <f>IF(VLOOKUP(CONCATENATE($GL$6," ",GR$9),'-RÅDATA_KVARTAL-'!$A$5:$DS$385,75,FALSE)&gt;0,VLOOKUP(CONCATENATE($GL$6," ",GR$9),'-RÅDATA_KVARTAL-'!$A$5:$DS$385,75,FALSE),"")</f>
        <v/>
      </c>
      <c r="GS63" s="37"/>
      <c r="GT63" s="37" t="str">
        <f>IF(VLOOKUP(CONCATENATE($GL$6," ",GT$9),'-RÅDATA_KVARTAL-'!$A$5:$DS$385,75,FALSE)&gt;0,VLOOKUP(CONCATENATE($GL$6," ",GT$9),'-RÅDATA_KVARTAL-'!$A$5:$DS$385,75,FALSE),"")</f>
        <v/>
      </c>
      <c r="GU63" s="37"/>
      <c r="GV63" s="37" t="str">
        <f>IF(VLOOKUP(CONCATENATE($GL$6," ",GV$9),'-RÅDATA_KVARTAL-'!$A$5:$DS$385,75,FALSE)&gt;0,VLOOKUP(CONCATENATE($GL$6," ",GV$9),'-RÅDATA_KVARTAL-'!$A$5:$DS$385,75,FALSE),"")</f>
        <v/>
      </c>
      <c r="GW63" s="37"/>
      <c r="GX63" s="37" t="str">
        <f>IF(VLOOKUP(CONCATENATE($GL$6," ",GX$9),'-RÅDATA_KVARTAL-'!$A$5:$DS$385,75,FALSE)&gt;0,VLOOKUP(CONCATENATE($GL$6," ",GX$9),'-RÅDATA_KVARTAL-'!$A$5:$DS$385,75,FALSE),"")</f>
        <v/>
      </c>
      <c r="GY63" s="37"/>
      <c r="GZ63" s="37" t="str">
        <f>IF(VLOOKUP(CONCATENATE($GL$6," ",GZ$9),'-RÅDATA_KVARTAL-'!$A$5:$DS$385,75,FALSE)&gt;0,VLOOKUP(CONCATENATE($GL$6," ",GZ$9),'-RÅDATA_KVARTAL-'!$A$5:$DS$385,75,FALSE),"")</f>
        <v/>
      </c>
      <c r="HA63" s="37"/>
      <c r="HB63" s="37" t="str">
        <f>IF(VLOOKUP(CONCATENATE($GL$6," ",HB$9),'-RÅDATA_KVARTAL-'!$A$5:$DS$385,75,FALSE)&gt;0,VLOOKUP(CONCATENATE($GL$6," ",HB$9),'-RÅDATA_KVARTAL-'!$A$5:$DS$385,75,FALSE),"")</f>
        <v/>
      </c>
      <c r="HC63" s="37"/>
      <c r="HD63" s="37" t="str">
        <f>IF(VLOOKUP(CONCATENATE($GL$6," ",HD$9),'-RÅDATA_KVARTAL-'!$A$5:$DS$385,75,FALSE)&gt;0,VLOOKUP(CONCATENATE($GL$6," ",HD$9),'-RÅDATA_KVARTAL-'!$A$5:$DS$385,75,FALSE),"")</f>
        <v/>
      </c>
      <c r="HE63" s="37"/>
      <c r="HF63" s="37" t="str">
        <f>IF(VLOOKUP(CONCATENATE($GL$6," ",HF$9),'-RÅDATA_KVARTAL-'!$A$5:$DS$385,75,FALSE)&gt;0,VLOOKUP(CONCATENATE($GL$6," ",HF$9),'-RÅDATA_KVARTAL-'!$A$5:$DS$385,75,FALSE),"")</f>
        <v/>
      </c>
      <c r="HG63" s="37"/>
      <c r="HH63" s="37" t="str">
        <f>IF(VLOOKUP(CONCATENATE($GL$6," ",HH$9),'-RÅDATA_KVARTAL-'!$A$5:$DS$385,75,FALSE)&gt;0,VLOOKUP(CONCATENATE($GL$6," ",HH$9),'-RÅDATA_KVARTAL-'!$A$5:$DS$385,75,FALSE),"")</f>
        <v/>
      </c>
      <c r="HI63" s="37"/>
      <c r="HJ63" s="37" t="str">
        <f>IF(VLOOKUP(CONCATENATE($GL$6," ",HJ$9),'-RÅDATA_KVARTAL-'!$A$5:$DS$385,75,FALSE)&gt;0,VLOOKUP(CONCATENATE($GL$6," ",HJ$9),'-RÅDATA_KVARTAL-'!$A$5:$DS$385,75,FALSE),"")</f>
        <v/>
      </c>
      <c r="HK63" s="147"/>
      <c r="HL63" s="148"/>
      <c r="HM63" s="103" t="s">
        <v>469</v>
      </c>
      <c r="HN63" s="15"/>
    </row>
    <row r="64" spans="2:222" s="15" customFormat="1" ht="10.5" customHeight="1" x14ac:dyDescent="0.2">
      <c r="B64" s="248">
        <v>11</v>
      </c>
      <c r="C64" s="195"/>
      <c r="D64" s="92" t="s">
        <v>75</v>
      </c>
      <c r="E64" s="156">
        <f>IF(VLOOKUP(CONCATENATE($E$6," ",E$9),'-RÅDATA_KVARTAL-'!$A$5:$DS$385,79,FALSE)&gt;0,VLOOKUP(CONCATENATE($E$6," ",E$9),'-RÅDATA_KVARTAL-'!$A$5:$DS$385,79,FALSE),"")</f>
        <v>88.863216266173751</v>
      </c>
      <c r="F64" s="156"/>
      <c r="G64" s="156">
        <f>IF(VLOOKUP(CONCATENATE($E$6," ",G$9),'-RÅDATA_KVARTAL-'!$A$5:$DS$385,79,FALSE)&gt;0,VLOOKUP(CONCATENATE($E$6," ",G$9),'-RÅDATA_KVARTAL-'!$A$5:$DS$385,79,FALSE),"")</f>
        <v>90.38046187074265</v>
      </c>
      <c r="H64" s="156"/>
      <c r="I64" s="156">
        <f>IF(VLOOKUP(CONCATENATE($E$6," ",I$9),'-RÅDATA_KVARTAL-'!$A$5:$DS$385,79,FALSE)&gt;0,VLOOKUP(CONCATENATE($E$6," ",I$9),'-RÅDATA_KVARTAL-'!$A$5:$DS$385,79,FALSE),"")</f>
        <v>89.566990900533412</v>
      </c>
      <c r="J64" s="156"/>
      <c r="K64" s="156">
        <f>IF(VLOOKUP(CONCATENATE($E$6," ",K$9),'-RÅDATA_KVARTAL-'!$A$5:$DS$385,79,FALSE)&gt;0,VLOOKUP(CONCATENATE($E$6," ",K$9),'-RÅDATA_KVARTAL-'!$A$5:$DS$385,79,FALSE),"")</f>
        <v>90.181080237277556</v>
      </c>
      <c r="L64" s="156"/>
      <c r="M64" s="156">
        <f>IF(VLOOKUP(CONCATENATE($E$6," ",M$9),'-RÅDATA_KVARTAL-'!$A$5:$DS$385,79,FALSE)&gt;0,VLOOKUP(CONCATENATE($E$6," ",M$9),'-RÅDATA_KVARTAL-'!$A$5:$DS$385,79,FALSE),"")</f>
        <v>87.135847899417357</v>
      </c>
      <c r="N64" s="156"/>
      <c r="O64" s="156">
        <f>IF(VLOOKUP(CONCATENATE($E$6," ",O$9),'-RÅDATA_KVARTAL-'!$A$5:$DS$385,79,FALSE)&gt;0,VLOOKUP(CONCATENATE($E$6," ",O$9),'-RÅDATA_KVARTAL-'!$A$5:$DS$385,79,FALSE),"")</f>
        <v>88.972267536704734</v>
      </c>
      <c r="P64" s="156"/>
      <c r="Q64" s="156">
        <f>IF(VLOOKUP(CONCATENATE($E$6," ",Q$9),'-RÅDATA_KVARTAL-'!$A$5:$DS$385,79,FALSE)&gt;0,VLOOKUP(CONCATENATE($E$6," ",Q$9),'-RÅDATA_KVARTAL-'!$A$5:$DS$385,79,FALSE),"")</f>
        <v>91.69687553944415</v>
      </c>
      <c r="R64" s="156"/>
      <c r="S64" s="156">
        <f>IF(VLOOKUP(CONCATENATE($E$6," ",S$9),'-RÅDATA_KVARTAL-'!$A$5:$DS$385,79,FALSE)&gt;0,VLOOKUP(CONCATENATE($E$6," ",S$9),'-RÅDATA_KVARTAL-'!$A$5:$DS$385,79,FALSE),"")</f>
        <v>89.529614002187841</v>
      </c>
      <c r="T64" s="156"/>
      <c r="U64" s="156">
        <f>IF(VLOOKUP(CONCATENATE($E$6," ",U$9),'-RÅDATA_KVARTAL-'!$A$5:$DS$385,79,FALSE)&gt;0,VLOOKUP(CONCATENATE($E$6," ",U$9),'-RÅDATA_KVARTAL-'!$A$5:$DS$385,79,FALSE),"")</f>
        <v>90.608528988979401</v>
      </c>
      <c r="V64" s="156"/>
      <c r="W64" s="156">
        <f>IF(VLOOKUP(CONCATENATE($E$6," ",W$9),'-RÅDATA_KVARTAL-'!$A$5:$DS$385,79,FALSE)&gt;0,VLOOKUP(CONCATENATE($E$6," ",W$9),'-RÅDATA_KVARTAL-'!$A$5:$DS$385,79,FALSE),"")</f>
        <v>85.675348273773466</v>
      </c>
      <c r="X64" s="156"/>
      <c r="Y64" s="156">
        <f>IF(VLOOKUP(CONCATENATE($E$6," ",Y$9),'-RÅDATA_KVARTAL-'!$A$5:$DS$385,79,FALSE)&gt;0,VLOOKUP(CONCATENATE($E$6," ",Y$9),'-RÅDATA_KVARTAL-'!$A$5:$DS$385,79,FALSE),"")</f>
        <v>85.620485883125411</v>
      </c>
      <c r="Z64" s="156"/>
      <c r="AA64" s="156">
        <f>IF(VLOOKUP(CONCATENATE($E$6," ",AA$9),'-RÅDATA_KVARTAL-'!$A$5:$DS$385,79,FALSE)&gt;0,VLOOKUP(CONCATENATE($E$6," ",AA$9),'-RÅDATA_KVARTAL-'!$A$5:$DS$385,79,FALSE),"")</f>
        <v>88.489082969432303</v>
      </c>
      <c r="AB64" s="156"/>
      <c r="AC64" s="156">
        <f>IF(VLOOKUP(CONCATENATE($E$6," ",AC$9),'-RÅDATA_KVARTAL-'!$A$5:$DS$385,79,FALSE)&gt;0,VLOOKUP(CONCATENATE($E$6," ",AC$9),'-RÅDATA_KVARTAL-'!$A$5:$DS$385,79,FALSE),"")</f>
        <v>88.864830185653005</v>
      </c>
      <c r="AD64" s="118"/>
      <c r="AE64" s="106"/>
      <c r="AF64" s="156">
        <f>IF(VLOOKUP(CONCATENATE($AF$6," ",AF$9),'-RÅDATA_KVARTAL-'!$A$5:$DS$385,79,FALSE)&gt;0,VLOOKUP(CONCATENATE($AF$6," ",AF$9),'-RÅDATA_KVARTAL-'!$A$5:$DS$385,79,FALSE),"")</f>
        <v>87.23981900452489</v>
      </c>
      <c r="AG64" s="156"/>
      <c r="AH64" s="156">
        <f>IF(VLOOKUP(CONCATENATE($AF$6," ",AH$9),'-RÅDATA_KVARTAL-'!$A$5:$DS$385,79,FALSE)&gt;0,VLOOKUP(CONCATENATE($AF$6," ",AH$9),'-RÅDATA_KVARTAL-'!$A$5:$DS$385,79,FALSE),"")</f>
        <v>91.378012048192772</v>
      </c>
      <c r="AI64" s="156"/>
      <c r="AJ64" s="156">
        <f>IF(VLOOKUP(CONCATENATE($AF$6," ",AJ$9),'-RÅDATA_KVARTAL-'!$A$5:$DS$385,79,FALSE)&gt;0,VLOOKUP(CONCATENATE($AF$6," ",AJ$9),'-RÅDATA_KVARTAL-'!$A$5:$DS$385,79,FALSE),"")</f>
        <v>91.450068399452803</v>
      </c>
      <c r="AK64" s="156"/>
      <c r="AL64" s="156">
        <f>IF(VLOOKUP(CONCATENATE($AF$6," ",AL$9),'-RÅDATA_KVARTAL-'!$A$5:$DS$385,79,FALSE)&gt;0,VLOOKUP(CONCATENATE($AF$6," ",AL$9),'-RÅDATA_KVARTAL-'!$A$5:$DS$385,79,FALSE),"")</f>
        <v>90.972972972972983</v>
      </c>
      <c r="AM64" s="156"/>
      <c r="AN64" s="156">
        <f>IF(VLOOKUP(CONCATENATE($AF$6," ",AN$9),'-RÅDATA_KVARTAL-'!$A$5:$DS$385,79,FALSE)&gt;0,VLOOKUP(CONCATENATE($AF$6," ",AN$9),'-RÅDATA_KVARTAL-'!$A$5:$DS$385,79,FALSE),"")</f>
        <v>86.171861546409502</v>
      </c>
      <c r="AO64" s="156"/>
      <c r="AP64" s="156">
        <f>IF(VLOOKUP(CONCATENATE($AF$6," ",AP$9),'-RÅDATA_KVARTAL-'!$A$5:$DS$385,79,FALSE)&gt;0,VLOOKUP(CONCATENATE($AF$6," ",AP$9),'-RÅDATA_KVARTAL-'!$A$5:$DS$385,79,FALSE),"")</f>
        <v>75.264427537576552</v>
      </c>
      <c r="AQ64" s="156"/>
      <c r="AR64" s="156">
        <f>IF(VLOOKUP(CONCATENATE($AF$6," ",AR$9),'-RÅDATA_KVARTAL-'!$A$5:$DS$385,79,FALSE)&gt;0,VLOOKUP(CONCATENATE($AF$6," ",AR$9),'-RÅDATA_KVARTAL-'!$A$5:$DS$385,79,FALSE),"")</f>
        <v>79.793538520359391</v>
      </c>
      <c r="AS64" s="156"/>
      <c r="AT64" s="156">
        <f>IF(VLOOKUP(CONCATENATE($AF$6," ",AT$9),'-RÅDATA_KVARTAL-'!$A$5:$DS$385,79,FALSE)&gt;0,VLOOKUP(CONCATENATE($AF$6," ",AT$9),'-RÅDATA_KVARTAL-'!$A$5:$DS$385,79,FALSE),"")</f>
        <v>85.151410874053681</v>
      </c>
      <c r="AU64" s="156"/>
      <c r="AV64" s="156">
        <f>IF(VLOOKUP(CONCATENATE($AF$6," ",AV$9),'-RÅDATA_KVARTAL-'!$A$5:$DS$385,79,FALSE)&gt;0,VLOOKUP(CONCATENATE($AF$6," ",AV$9),'-RÅDATA_KVARTAL-'!$A$5:$DS$385,79,FALSE),"")</f>
        <v>87.598989048020215</v>
      </c>
      <c r="AW64" s="156"/>
      <c r="AX64" s="156">
        <f>IF(VLOOKUP(CONCATENATE($AF$6," ",AX$9),'-RÅDATA_KVARTAL-'!$A$5:$DS$385,79,FALSE)&gt;0,VLOOKUP(CONCATENATE($AF$6," ",AX$9),'-RÅDATA_KVARTAL-'!$A$5:$DS$385,79,FALSE),"")</f>
        <v>91.836065573770483</v>
      </c>
      <c r="AY64" s="156"/>
      <c r="AZ64" s="156">
        <f>IF(VLOOKUP(CONCATENATE($AF$6," ",AZ$9),'-RÅDATA_KVARTAL-'!$A$5:$DS$385,79,FALSE)&gt;0,VLOOKUP(CONCATENATE($AF$6," ",AZ$9),'-RÅDATA_KVARTAL-'!$A$5:$DS$385,79,FALSE),"")</f>
        <v>90.436876504987964</v>
      </c>
      <c r="BA64" s="156"/>
      <c r="BB64" s="156">
        <f>IF(VLOOKUP(CONCATENATE($AF$6," ",BB$9),'-RÅDATA_KVARTAL-'!$A$5:$DS$385,79,FALSE)&gt;0,VLOOKUP(CONCATENATE($AF$6," ",BB$9),'-RÅDATA_KVARTAL-'!$A$5:$DS$385,79,FALSE),"")</f>
        <v>91.116974494283198</v>
      </c>
      <c r="BC64" s="156"/>
      <c r="BD64" s="156">
        <f>IF(VLOOKUP(CONCATENATE($AF$6," ",BD$9),'-RÅDATA_KVARTAL-'!$A$5:$DS$385,79,FALSE)&gt;0,VLOOKUP(CONCATENATE($AF$6," ",BD$9),'-RÅDATA_KVARTAL-'!$A$5:$DS$385,79,FALSE),"")</f>
        <v>87.479414186566288</v>
      </c>
      <c r="BE64" s="118"/>
      <c r="BF64" s="106"/>
      <c r="BG64" s="156">
        <f>IF(VLOOKUP(CONCATENATE($BG$6," ",BG$9),'-RÅDATA_KVARTAL-'!$A$5:$DS$385,79,FALSE)&gt;0,VLOOKUP(CONCATENATE($BG$6," ",BG$9),'-RÅDATA_KVARTAL-'!$A$5:$DS$385,79,FALSE),"")</f>
        <v>88.771808602522029</v>
      </c>
      <c r="BH64" s="156"/>
      <c r="BI64" s="156">
        <f>IF(VLOOKUP(CONCATENATE($BG$6," ",BI$9),'-RÅDATA_KVARTAL-'!$A$5:$DS$385,79,FALSE)&gt;0,VLOOKUP(CONCATENATE($BG$6," ",BI$9),'-RÅDATA_KVARTAL-'!$A$5:$DS$385,79,FALSE),"")</f>
        <v>89.928183569802073</v>
      </c>
      <c r="BJ64" s="156"/>
      <c r="BK64" s="156">
        <f>IF(VLOOKUP(CONCATENATE($BG$6," ",BK$9),'-RÅDATA_KVARTAL-'!$A$5:$DS$385,79,FALSE)&gt;0,VLOOKUP(CONCATENATE($BG$6," ",BK$9),'-RÅDATA_KVARTAL-'!$A$5:$DS$385,79,FALSE),"")</f>
        <v>91.152647975077883</v>
      </c>
      <c r="BL64" s="156"/>
      <c r="BM64" s="156">
        <f>IF(VLOOKUP(CONCATENATE($BG$6," ",BM$9),'-RÅDATA_KVARTAL-'!$A$5:$DS$385,79,FALSE)&gt;0,VLOOKUP(CONCATENATE($BG$6," ",BM$9),'-RÅDATA_KVARTAL-'!$A$5:$DS$385,79,FALSE),"")</f>
        <v>89.179667840966275</v>
      </c>
      <c r="BN64" s="156"/>
      <c r="BO64" s="156">
        <f>IF(VLOOKUP(CONCATENATE($BG$6," ",BO$9),'-RÅDATA_KVARTAL-'!$A$5:$DS$385,79,FALSE)&gt;0,VLOOKUP(CONCATENATE($BG$6," ",BO$9),'-RÅDATA_KVARTAL-'!$A$5:$DS$385,79,FALSE),"")</f>
        <v>88.938344873062974</v>
      </c>
      <c r="BP64" s="156"/>
      <c r="BQ64" s="156">
        <f>IF(VLOOKUP(CONCATENATE($BG$6," ",BQ$9),'-RÅDATA_KVARTAL-'!$A$5:$DS$385,79,FALSE)&gt;0,VLOOKUP(CONCATENATE($BG$6," ",BQ$9),'-RÅDATA_KVARTAL-'!$A$5:$DS$385,79,FALSE),"")</f>
        <v>89.408460013218772</v>
      </c>
      <c r="BR64" s="156"/>
      <c r="BS64" s="156">
        <f>IF(VLOOKUP(CONCATENATE($BG$6," ",BS$9),'-RÅDATA_KVARTAL-'!$A$5:$DS$385,79,FALSE)&gt;0,VLOOKUP(CONCATENATE($BG$6," ",BS$9),'-RÅDATA_KVARTAL-'!$A$5:$DS$385,79,FALSE),"")</f>
        <v>86.879237676378963</v>
      </c>
      <c r="BT64" s="156"/>
      <c r="BU64" s="156">
        <f>IF(VLOOKUP(CONCATENATE($BG$6," ",BU$9),'-RÅDATA_KVARTAL-'!$A$5:$DS$385,79,FALSE)&gt;0,VLOOKUP(CONCATENATE($BG$6," ",BU$9),'-RÅDATA_KVARTAL-'!$A$5:$DS$385,79,FALSE),"")</f>
        <v>86.894075403949728</v>
      </c>
      <c r="BV64" s="156"/>
      <c r="BW64" s="156">
        <f>IF(VLOOKUP(CONCATENATE($BG$6," ",BW$9),'-RÅDATA_KVARTAL-'!$A$5:$DS$385,79,FALSE)&gt;0,VLOOKUP(CONCATENATE($BG$6," ",BW$9),'-RÅDATA_KVARTAL-'!$A$5:$DS$385,79,FALSE),"")</f>
        <v>86.458333333333343</v>
      </c>
      <c r="BX64" s="156"/>
      <c r="BY64" s="156">
        <f>IF(VLOOKUP(CONCATENATE($BG$6," ",BY$9),'-RÅDATA_KVARTAL-'!$A$5:$DS$385,79,FALSE)&gt;0,VLOOKUP(CONCATENATE($BG$6," ",BY$9),'-RÅDATA_KVARTAL-'!$A$5:$DS$385,79,FALSE),"")</f>
        <v>87.17415640492564</v>
      </c>
      <c r="BZ64" s="156"/>
      <c r="CA64" s="156">
        <f>IF(VLOOKUP(CONCATENATE($BG$6," ",CA$9),'-RÅDATA_KVARTAL-'!$A$5:$DS$385,79,FALSE)&gt;0,VLOOKUP(CONCATENATE($BG$6," ",CA$9),'-RÅDATA_KVARTAL-'!$A$5:$DS$385,79,FALSE),"")</f>
        <v>87.751196172248797</v>
      </c>
      <c r="CB64" s="156"/>
      <c r="CC64" s="156">
        <f>IF(VLOOKUP(CONCATENATE($BG$6," ",CC$9),'-RÅDATA_KVARTAL-'!$A$5:$DS$385,79,FALSE)&gt;0,VLOOKUP(CONCATENATE($BG$6," ",CC$9),'-RÅDATA_KVARTAL-'!$A$5:$DS$385,79,FALSE),"")</f>
        <v>88.970950270802561</v>
      </c>
      <c r="CD64" s="156"/>
      <c r="CE64" s="156">
        <f>IF(VLOOKUP(CONCATENATE($BG$6," ",CE$9),'-RÅDATA_KVARTAL-'!$A$5:$DS$385,79,FALSE)&gt;0,VLOOKUP(CONCATENATE($BG$6," ",CE$9),'-RÅDATA_KVARTAL-'!$A$5:$DS$385,79,FALSE),"")</f>
        <v>88.464458771070028</v>
      </c>
      <c r="CF64" s="106"/>
      <c r="CG64" s="106"/>
      <c r="CH64" s="156">
        <f>IF(VLOOKUP(CONCATENATE($CH$6," ",CH$9),'-RÅDATA_KVARTAL-'!$A$5:$DS$385,79,FALSE)&gt;0,VLOOKUP(CONCATENATE($CH$6," ",CH$9),'-RÅDATA_KVARTAL-'!$A$5:$DS$385,79,FALSE),"")</f>
        <v>83.225476839237061</v>
      </c>
      <c r="CI64" s="156"/>
      <c r="CJ64" s="156">
        <f>IF(VLOOKUP(CONCATENATE($CH$6," ",CJ$9),'-RÅDATA_KVARTAL-'!$A$5:$DS$385,79,FALSE)&gt;0,VLOOKUP(CONCATENATE($CH$6," ",CJ$9),'-RÅDATA_KVARTAL-'!$A$5:$DS$385,79,FALSE),"")</f>
        <v>89.4772804919713</v>
      </c>
      <c r="CK64" s="156"/>
      <c r="CL64" s="156">
        <f>IF(VLOOKUP(CONCATENATE($CH$6," ",CL$9),'-RÅDATA_KVARTAL-'!$A$5:$DS$385,79,FALSE)&gt;0,VLOOKUP(CONCATENATE($CH$6," ",CL$9),'-RÅDATA_KVARTAL-'!$A$5:$DS$385,79,FALSE),"")</f>
        <v>91.293213828425095</v>
      </c>
      <c r="CM64" s="156"/>
      <c r="CN64" s="156">
        <f>IF(VLOOKUP(CONCATENATE($CH$6," ",CN$9),'-RÅDATA_KVARTAL-'!$A$5:$DS$385,79,FALSE)&gt;0,VLOOKUP(CONCATENATE($CH$6," ",CN$9),'-RÅDATA_KVARTAL-'!$A$5:$DS$385,79,FALSE),"")</f>
        <v>91.001884422110564</v>
      </c>
      <c r="CO64" s="156"/>
      <c r="CP64" s="156">
        <f>IF(VLOOKUP(CONCATENATE($CH$6," ",CP$9),'-RÅDATA_KVARTAL-'!$A$5:$DS$385,79,FALSE)&gt;0,VLOOKUP(CONCATENATE($CH$6," ",CP$9),'-RÅDATA_KVARTAL-'!$A$5:$DS$385,79,FALSE),"")</f>
        <v>87.406938064311731</v>
      </c>
      <c r="CQ64" s="156"/>
      <c r="CR64" s="156">
        <f>IF(VLOOKUP(CONCATENATE($CH$6," ",CR$9),'-RÅDATA_KVARTAL-'!$A$5:$DS$385,79,FALSE)&gt;0,VLOOKUP(CONCATENATE($CH$6," ",CR$9),'-RÅDATA_KVARTAL-'!$A$5:$DS$385,79,FALSE),"")</f>
        <v>88.343661028303472</v>
      </c>
      <c r="CS64" s="156"/>
      <c r="CT64" s="156">
        <f>IF(VLOOKUP(CONCATENATE($CH$6," ",CT$9),'-RÅDATA_KVARTAL-'!$A$5:$DS$385,79,FALSE)&gt;0,VLOOKUP(CONCATENATE($CH$6," ",CT$9),'-RÅDATA_KVARTAL-'!$A$5:$DS$385,79,FALSE),"")</f>
        <v>90.674071237073917</v>
      </c>
      <c r="CU64" s="156"/>
      <c r="CV64" s="156">
        <f>IF(VLOOKUP(CONCATENATE($CH$6," ",CV$9),'-RÅDATA_KVARTAL-'!$A$5:$DS$385,79,FALSE)&gt;0,VLOOKUP(CONCATENATE($CH$6," ",CV$9),'-RÅDATA_KVARTAL-'!$A$5:$DS$385,79,FALSE),"")</f>
        <v>91.338582677165363</v>
      </c>
      <c r="CW64" s="156"/>
      <c r="CX64" s="156">
        <f>IF(VLOOKUP(CONCATENATE($CH$6," ",CX$9),'-RÅDATA_KVARTAL-'!$A$5:$DS$385,79,FALSE)&gt;0,VLOOKUP(CONCATENATE($CH$6," ",CX$9),'-RÅDATA_KVARTAL-'!$A$5:$DS$385,79,FALSE),"")</f>
        <v>89.364142903965913</v>
      </c>
      <c r="CY64" s="156"/>
      <c r="CZ64" s="156">
        <f>IF(VLOOKUP(CONCATENATE($CH$6," ",CZ$9),'-RÅDATA_KVARTAL-'!$A$5:$DS$385,79,FALSE)&gt;0,VLOOKUP(CONCATENATE($CH$6," ",CZ$9),'-RÅDATA_KVARTAL-'!$A$5:$DS$385,79,FALSE),"")</f>
        <v>86.769622671549115</v>
      </c>
      <c r="DA64" s="156"/>
      <c r="DB64" s="156">
        <f>IF(VLOOKUP(CONCATENATE($CH$6," ",DB$9),'-RÅDATA_KVARTAL-'!$A$5:$DS$385,79,FALSE)&gt;0,VLOOKUP(CONCATENATE($CH$6," ",DB$9),'-RÅDATA_KVARTAL-'!$A$5:$DS$385,79,FALSE),"")</f>
        <v>82.480543136280843</v>
      </c>
      <c r="DC64" s="156"/>
      <c r="DD64" s="156">
        <f>IF(VLOOKUP(CONCATENATE($CH$6," ",DD$9),'-RÅDATA_KVARTAL-'!$A$5:$DS$385,79,FALSE)&gt;0,VLOOKUP(CONCATENATE($CH$6," ",DD$9),'-RÅDATA_KVARTAL-'!$A$5:$DS$385,79,FALSE),"")</f>
        <v>91.288917567349571</v>
      </c>
      <c r="DE64" s="156"/>
      <c r="DF64" s="156">
        <f>IF(VLOOKUP(CONCATENATE($CH$6," ",DF$9),'-RÅDATA_KVARTAL-'!$A$5:$DS$385,79,FALSE)&gt;0,VLOOKUP(CONCATENATE($CH$6," ",DF$9),'-RÅDATA_KVARTAL-'!$A$5:$DS$385,79,FALSE),"")</f>
        <v>88.554349926833993</v>
      </c>
      <c r="DG64" s="106"/>
      <c r="DH64" s="106"/>
      <c r="DI64" s="156">
        <f>IF(VLOOKUP(CONCATENATE($DI$6," ",DI$9),'-RÅDATA_KVARTAL-'!$A$5:$DS$385,79,FALSE)&gt;0,VLOOKUP(CONCATENATE($DI$6," ",DI$9),'-RÅDATA_KVARTAL-'!$A$5:$DS$385,79,FALSE),"")</f>
        <v>90.661417322834652</v>
      </c>
      <c r="DJ64" s="156"/>
      <c r="DK64" s="156">
        <f>IF(VLOOKUP(CONCATENATE($DI$6," ",DK$9),'-RÅDATA_KVARTAL-'!$A$5:$DS$385,79,FALSE)&gt;0,VLOOKUP(CONCATENATE($DI$6," ",DK$9),'-RÅDATA_KVARTAL-'!$A$5:$DS$385,79,FALSE),"")</f>
        <v>92.72604815625526</v>
      </c>
      <c r="DL64" s="156"/>
      <c r="DM64" s="156">
        <f>IF(VLOOKUP(CONCATENATE($DI$6," ",DM$9),'-RÅDATA_KVARTAL-'!$A$5:$DS$385,79,FALSE)&gt;0,VLOOKUP(CONCATENATE($DI$6," ",DM$9),'-RÅDATA_KVARTAL-'!$A$5:$DS$385,79,FALSE),"")</f>
        <v>91.603630862329794</v>
      </c>
      <c r="DN64" s="156"/>
      <c r="DO64" s="156">
        <f>IF(VLOOKUP(CONCATENATE($DI$6," ",DO$9),'-RÅDATA_KVARTAL-'!$A$5:$DS$385,79,FALSE)&gt;0,VLOOKUP(CONCATENATE($DI$6," ",DO$9),'-RÅDATA_KVARTAL-'!$A$5:$DS$385,79,FALSE),"")</f>
        <v>86.976099757533774</v>
      </c>
      <c r="DP64" s="156"/>
      <c r="DQ64" s="156">
        <f>IF(VLOOKUP(CONCATENATE($DI$6," ",DQ$9),'-RÅDATA_KVARTAL-'!$A$5:$DS$385,79,FALSE)&gt;0,VLOOKUP(CONCATENATE($DI$6," ",DQ$9),'-RÅDATA_KVARTAL-'!$A$5:$DS$385,79,FALSE),"")</f>
        <v>83.478951548848286</v>
      </c>
      <c r="DR64" s="156"/>
      <c r="DS64" s="156">
        <f>IF(VLOOKUP(CONCATENATE($DI$6," ",DS$9),'-RÅDATA_KVARTAL-'!$A$5:$DS$385,79,FALSE)&gt;0,VLOOKUP(CONCATENATE($DI$6," ",DS$9),'-RÅDATA_KVARTAL-'!$A$5:$DS$385,79,FALSE),"")</f>
        <v>85.24868443388219</v>
      </c>
      <c r="DT64" s="156"/>
      <c r="DU64" s="156" t="str">
        <f>IF(VLOOKUP(CONCATENATE($DI$6," ",DU$9),'-RÅDATA_KVARTAL-'!$A$5:$DS$385,79,FALSE)&gt;0,VLOOKUP(CONCATENATE($DI$6," ",DU$9),'-RÅDATA_KVARTAL-'!$A$5:$DS$385,79,FALSE),"")</f>
        <v/>
      </c>
      <c r="DV64" s="156"/>
      <c r="DW64" s="156" t="str">
        <f>IF(VLOOKUP(CONCATENATE($DI$6," ",DW$9),'-RÅDATA_KVARTAL-'!$A$5:$DS$385,79,FALSE)&gt;0,VLOOKUP(CONCATENATE($DI$6," ",DW$9),'-RÅDATA_KVARTAL-'!$A$5:$DS$385,79,FALSE),"")</f>
        <v/>
      </c>
      <c r="DX64" s="156"/>
      <c r="DY64" s="156" t="str">
        <f>IF(VLOOKUP(CONCATENATE($DI$6," ",DY$9),'-RÅDATA_KVARTAL-'!$A$5:$DS$385,79,FALSE)&gt;0,VLOOKUP(CONCATENATE($DI$6," ",DY$9),'-RÅDATA_KVARTAL-'!$A$5:$DS$385,79,FALSE),"")</f>
        <v/>
      </c>
      <c r="DZ64" s="156"/>
      <c r="EA64" s="156" t="str">
        <f>IF(VLOOKUP(CONCATENATE($DI$6," ",EA$9),'-RÅDATA_KVARTAL-'!$A$5:$DS$385,79,FALSE)&gt;0,VLOOKUP(CONCATENATE($DI$6," ",EA$9),'-RÅDATA_KVARTAL-'!$A$5:$DS$385,79,FALSE),"")</f>
        <v/>
      </c>
      <c r="EB64" s="156"/>
      <c r="EC64" s="156" t="str">
        <f>IF(VLOOKUP(CONCATENATE($DI$6," ",EC$9),'-RÅDATA_KVARTAL-'!$A$5:$DS$385,79,FALSE)&gt;0,VLOOKUP(CONCATENATE($DI$6," ",EC$9),'-RÅDATA_KVARTAL-'!$A$5:$DS$385,79,FALSE),"")</f>
        <v/>
      </c>
      <c r="ED64" s="156"/>
      <c r="EE64" s="156" t="str">
        <f>IF(VLOOKUP(CONCATENATE($DI$6," ",EE$9),'-RÅDATA_KVARTAL-'!$A$5:$DS$385,79,FALSE)&gt;0,VLOOKUP(CONCATENATE($DI$6," ",EE$9),'-RÅDATA_KVARTAL-'!$A$5:$DS$385,79,FALSE),"")</f>
        <v/>
      </c>
      <c r="EF64" s="156"/>
      <c r="EG64" s="156">
        <f>IF(VLOOKUP(CONCATENATE($DI$6," ",EG$9),'-RÅDATA_KVARTAL-'!$A$5:$DS$385,79,FALSE)&gt;0,VLOOKUP(CONCATENATE($DI$6," ",EG$9),'-RÅDATA_KVARTAL-'!$A$5:$DS$385,79,FALSE),"")</f>
        <v>88.49399061287609</v>
      </c>
      <c r="EH64" s="106"/>
      <c r="EI64" s="106"/>
      <c r="EJ64" s="156" t="str">
        <f>IF(VLOOKUP(CONCATENATE($EJ$6," ",EJ$9),'-RÅDATA_KVARTAL-'!$A$5:$DS$385,79,FALSE)&gt;0,VLOOKUP(CONCATENATE($EJ$6," ",EJ$9),'-RÅDATA_KVARTAL-'!$A$5:$DS$385,79,FALSE),"")</f>
        <v/>
      </c>
      <c r="EK64" s="156"/>
      <c r="EL64" s="156" t="str">
        <f>IF(VLOOKUP(CONCATENATE($EJ$6," ",EL$9),'-RÅDATA_KVARTAL-'!$A$5:$DS$385,79,FALSE)&gt;0,VLOOKUP(CONCATENATE($EJ$6," ",EL$9),'-RÅDATA_KVARTAL-'!$A$5:$DS$385,79,FALSE),"")</f>
        <v/>
      </c>
      <c r="EM64" s="156"/>
      <c r="EN64" s="156" t="str">
        <f>IF(VLOOKUP(CONCATENATE($EJ$6," ",EN$9),'-RÅDATA_KVARTAL-'!$A$5:$DS$385,79,FALSE)&gt;0,VLOOKUP(CONCATENATE($EJ$6," ",EN$9),'-RÅDATA_KVARTAL-'!$A$5:$DS$385,79,FALSE),"")</f>
        <v/>
      </c>
      <c r="EO64" s="156"/>
      <c r="EP64" s="156" t="str">
        <f>IF(VLOOKUP(CONCATENATE($EJ$6," ",EP$9),'-RÅDATA_KVARTAL-'!$A$5:$DS$385,79,FALSE)&gt;0,VLOOKUP(CONCATENATE($EJ$6," ",EP$9),'-RÅDATA_KVARTAL-'!$A$5:$DS$385,79,FALSE),"")</f>
        <v/>
      </c>
      <c r="EQ64" s="156"/>
      <c r="ER64" s="156" t="str">
        <f>IF(VLOOKUP(CONCATENATE($EJ$6," ",ER$9),'-RÅDATA_KVARTAL-'!$A$5:$DS$385,79,FALSE)&gt;0,VLOOKUP(CONCATENATE($EJ$6," ",ER$9),'-RÅDATA_KVARTAL-'!$A$5:$DS$385,79,FALSE),"")</f>
        <v/>
      </c>
      <c r="ES64" s="156"/>
      <c r="ET64" s="156" t="str">
        <f>IF(VLOOKUP(CONCATENATE($EJ$6," ",ET$9),'-RÅDATA_KVARTAL-'!$A$5:$DS$385,79,FALSE)&gt;0,VLOOKUP(CONCATENATE($EJ$6," ",ET$9),'-RÅDATA_KVARTAL-'!$A$5:$DS$385,79,FALSE),"")</f>
        <v/>
      </c>
      <c r="EU64" s="156"/>
      <c r="EV64" s="156" t="str">
        <f>IF(VLOOKUP(CONCATENATE($EJ$6," ",EV$9),'-RÅDATA_KVARTAL-'!$A$5:$DS$385,79,FALSE)&gt;0,VLOOKUP(CONCATENATE($EJ$6," ",EV$9),'-RÅDATA_KVARTAL-'!$A$5:$DS$385,79,FALSE),"")</f>
        <v/>
      </c>
      <c r="EW64" s="156"/>
      <c r="EX64" s="156" t="str">
        <f>IF(VLOOKUP(CONCATENATE($EJ$6," ",EX$9),'-RÅDATA_KVARTAL-'!$A$5:$DS$385,79,FALSE)&gt;0,VLOOKUP(CONCATENATE($EJ$6," ",EX$9),'-RÅDATA_KVARTAL-'!$A$5:$DS$385,79,FALSE),"")</f>
        <v/>
      </c>
      <c r="EY64" s="156"/>
      <c r="EZ64" s="156" t="str">
        <f>IF(VLOOKUP(CONCATENATE($EJ$6," ",EZ$9),'-RÅDATA_KVARTAL-'!$A$5:$DS$385,79,FALSE)&gt;0,VLOOKUP(CONCATENATE($EJ$6," ",EZ$9),'-RÅDATA_KVARTAL-'!$A$5:$DS$385,79,FALSE),"")</f>
        <v/>
      </c>
      <c r="FA64" s="156"/>
      <c r="FB64" s="156" t="str">
        <f>IF(VLOOKUP(CONCATENATE($EJ$6," ",FB$9),'-RÅDATA_KVARTAL-'!$A$5:$DS$385,79,FALSE)&gt;0,VLOOKUP(CONCATENATE($EJ$6," ",FB$9),'-RÅDATA_KVARTAL-'!$A$5:$DS$385,79,FALSE),"")</f>
        <v/>
      </c>
      <c r="FC64" s="156"/>
      <c r="FD64" s="156" t="str">
        <f>IF(VLOOKUP(CONCATENATE($EJ$6," ",FD$9),'-RÅDATA_KVARTAL-'!$A$5:$DS$385,79,FALSE)&gt;0,VLOOKUP(CONCATENATE($EJ$6," ",FD$9),'-RÅDATA_KVARTAL-'!$A$5:$DS$385,79,FALSE),"")</f>
        <v/>
      </c>
      <c r="FE64" s="156"/>
      <c r="FF64" s="156" t="str">
        <f>IF(VLOOKUP(CONCATENATE($EJ$6," ",FF$9),'-RÅDATA_KVARTAL-'!$A$5:$DS$385,79,FALSE)&gt;0,VLOOKUP(CONCATENATE($EJ$6," ",FF$9),'-RÅDATA_KVARTAL-'!$A$5:$DS$385,79,FALSE),"")</f>
        <v/>
      </c>
      <c r="FG64" s="156"/>
      <c r="FH64" s="156" t="str">
        <f>IF(VLOOKUP(CONCATENATE($EJ$6," ",FH$9),'-RÅDATA_KVARTAL-'!$A$5:$DS$385,79,FALSE)&gt;0,VLOOKUP(CONCATENATE($EJ$6," ",FH$9),'-RÅDATA_KVARTAL-'!$A$5:$DS$385,79,FALSE),"")</f>
        <v/>
      </c>
      <c r="FI64" s="106"/>
      <c r="FJ64" s="106"/>
      <c r="FK64" s="156" t="str">
        <f>IF(VLOOKUP(CONCATENATE($FK$6," ",FK$9),'-RÅDATA_KVARTAL-'!$A$5:$DS$385,79,FALSE)&gt;0,VLOOKUP(CONCATENATE($FK$6," ",FK$9),'-RÅDATA_KVARTAL-'!$A$5:$DS$385,79,FALSE),"")</f>
        <v/>
      </c>
      <c r="FL64" s="156"/>
      <c r="FM64" s="156" t="str">
        <f>IF(VLOOKUP(CONCATENATE($FK$6," ",FM$9),'-RÅDATA_KVARTAL-'!$A$5:$DS$385,79,FALSE)&gt;0,VLOOKUP(CONCATENATE($FK$6," ",FM$9),'-RÅDATA_KVARTAL-'!$A$5:$DS$385,79,FALSE),"")</f>
        <v/>
      </c>
      <c r="FN64" s="156"/>
      <c r="FO64" s="156" t="str">
        <f>IF(VLOOKUP(CONCATENATE($FK$6," ",FO$9),'-RÅDATA_KVARTAL-'!$A$5:$DS$385,79,FALSE)&gt;0,VLOOKUP(CONCATENATE($FK$6," ",FO$9),'-RÅDATA_KVARTAL-'!$A$5:$DS$385,79,FALSE),"")</f>
        <v/>
      </c>
      <c r="FP64" s="156"/>
      <c r="FQ64" s="156" t="str">
        <f>IF(VLOOKUP(CONCATENATE($FK$6," ",FQ$9),'-RÅDATA_KVARTAL-'!$A$5:$DS$385,79,FALSE)&gt;0,VLOOKUP(CONCATENATE($FK$6," ",FQ$9),'-RÅDATA_KVARTAL-'!$A$5:$DS$385,79,FALSE),"")</f>
        <v/>
      </c>
      <c r="FR64" s="156"/>
      <c r="FS64" s="156" t="str">
        <f>IF(VLOOKUP(CONCATENATE($FK$6," ",FS$9),'-RÅDATA_KVARTAL-'!$A$5:$DS$385,79,FALSE)&gt;0,VLOOKUP(CONCATENATE($FK$6," ",FS$9),'-RÅDATA_KVARTAL-'!$A$5:$DS$385,79,FALSE),"")</f>
        <v/>
      </c>
      <c r="FT64" s="156"/>
      <c r="FU64" s="156" t="str">
        <f>IF(VLOOKUP(CONCATENATE($FK$6," ",FU$9),'-RÅDATA_KVARTAL-'!$A$5:$DS$385,79,FALSE)&gt;0,VLOOKUP(CONCATENATE($FK$6," ",FU$9),'-RÅDATA_KVARTAL-'!$A$5:$DS$385,79,FALSE),"")</f>
        <v/>
      </c>
      <c r="FV64" s="156"/>
      <c r="FW64" s="156" t="str">
        <f>IF(VLOOKUP(CONCATENATE($FK$6," ",FW$9),'-RÅDATA_KVARTAL-'!$A$5:$DS$385,79,FALSE)&gt;0,VLOOKUP(CONCATENATE($FK$6," ",FW$9),'-RÅDATA_KVARTAL-'!$A$5:$DS$385,79,FALSE),"")</f>
        <v/>
      </c>
      <c r="FX64" s="156"/>
      <c r="FY64" s="156" t="str">
        <f>IF(VLOOKUP(CONCATENATE($FK$6," ",FY$9),'-RÅDATA_KVARTAL-'!$A$5:$DS$385,79,FALSE)&gt;0,VLOOKUP(CONCATENATE($FK$6," ",FY$9),'-RÅDATA_KVARTAL-'!$A$5:$DS$385,79,FALSE),"")</f>
        <v/>
      </c>
      <c r="FZ64" s="156"/>
      <c r="GA64" s="156" t="str">
        <f>IF(VLOOKUP(CONCATENATE($FK$6," ",GA$9),'-RÅDATA_KVARTAL-'!$A$5:$DS$385,79,FALSE)&gt;0,VLOOKUP(CONCATENATE($FK$6," ",GA$9),'-RÅDATA_KVARTAL-'!$A$5:$DS$385,79,FALSE),"")</f>
        <v/>
      </c>
      <c r="GB64" s="156"/>
      <c r="GC64" s="156" t="str">
        <f>IF(VLOOKUP(CONCATENATE($FK$6," ",GC$9),'-RÅDATA_KVARTAL-'!$A$5:$DS$385,79,FALSE)&gt;0,VLOOKUP(CONCATENATE($FK$6," ",GC$9),'-RÅDATA_KVARTAL-'!$A$5:$DS$385,79,FALSE),"")</f>
        <v/>
      </c>
      <c r="GD64" s="156"/>
      <c r="GE64" s="156" t="str">
        <f>IF(VLOOKUP(CONCATENATE($FK$6," ",GE$9),'-RÅDATA_KVARTAL-'!$A$5:$DS$385,79,FALSE)&gt;0,VLOOKUP(CONCATENATE($FK$6," ",GE$9),'-RÅDATA_KVARTAL-'!$A$5:$DS$385,79,FALSE),"")</f>
        <v/>
      </c>
      <c r="GF64" s="156"/>
      <c r="GG64" s="156" t="str">
        <f>IF(VLOOKUP(CONCATENATE($FK$6," ",GG$9),'-RÅDATA_KVARTAL-'!$A$5:$DS$385,79,FALSE)&gt;0,VLOOKUP(CONCATENATE($FK$6," ",GG$9),'-RÅDATA_KVARTAL-'!$A$5:$DS$385,79,FALSE),"")</f>
        <v/>
      </c>
      <c r="GH64" s="156"/>
      <c r="GI64" s="156" t="str">
        <f>IF(VLOOKUP(CONCATENATE($FK$6," ",GI$9),'-RÅDATA_KVARTAL-'!$A$5:$DS$385,79,FALSE)&gt;0,VLOOKUP(CONCATENATE($FK$6," ",GI$9),'-RÅDATA_KVARTAL-'!$A$5:$DS$385,79,FALSE),"")</f>
        <v/>
      </c>
      <c r="GJ64" s="106"/>
      <c r="GK64" s="106"/>
      <c r="GL64" s="156" t="str">
        <f>IF(VLOOKUP(CONCATENATE($GL$6," ",GL$9),'-RÅDATA_KVARTAL-'!$A$5:$DS$385,79,FALSE)&gt;0,VLOOKUP(CONCATENATE($GL$6," ",GL$9),'-RÅDATA_KVARTAL-'!$A$5:$DS$385,79,FALSE),"")</f>
        <v/>
      </c>
      <c r="GM64" s="156"/>
      <c r="GN64" s="156" t="str">
        <f>IF(VLOOKUP(CONCATENATE($GL$6," ",GN$9),'-RÅDATA_KVARTAL-'!$A$5:$DS$385,79,FALSE)&gt;0,VLOOKUP(CONCATENATE($GL$6," ",GN$9),'-RÅDATA_KVARTAL-'!$A$5:$DS$385,79,FALSE),"")</f>
        <v/>
      </c>
      <c r="GO64" s="156"/>
      <c r="GP64" s="156" t="str">
        <f>IF(VLOOKUP(CONCATENATE($GL$6," ",GP$9),'-RÅDATA_KVARTAL-'!$A$5:$DS$385,79,FALSE)&gt;0,VLOOKUP(CONCATENATE($GL$6," ",GP$9),'-RÅDATA_KVARTAL-'!$A$5:$DS$385,79,FALSE),"")</f>
        <v/>
      </c>
      <c r="GQ64" s="156"/>
      <c r="GR64" s="156" t="str">
        <f>IF(VLOOKUP(CONCATENATE($GL$6," ",GR$9),'-RÅDATA_KVARTAL-'!$A$5:$DS$385,79,FALSE)&gt;0,VLOOKUP(CONCATENATE($GL$6," ",GR$9),'-RÅDATA_KVARTAL-'!$A$5:$DS$385,79,FALSE),"")</f>
        <v/>
      </c>
      <c r="GS64" s="156"/>
      <c r="GT64" s="156" t="str">
        <f>IF(VLOOKUP(CONCATENATE($GL$6," ",GT$9),'-RÅDATA_KVARTAL-'!$A$5:$DS$385,79,FALSE)&gt;0,VLOOKUP(CONCATENATE($GL$6," ",GT$9),'-RÅDATA_KVARTAL-'!$A$5:$DS$385,79,FALSE),"")</f>
        <v/>
      </c>
      <c r="GU64" s="156"/>
      <c r="GV64" s="156" t="str">
        <f>IF(VLOOKUP(CONCATENATE($GL$6," ",GV$9),'-RÅDATA_KVARTAL-'!$A$5:$DS$385,79,FALSE)&gt;0,VLOOKUP(CONCATENATE($GL$6," ",GV$9),'-RÅDATA_KVARTAL-'!$A$5:$DS$385,79,FALSE),"")</f>
        <v/>
      </c>
      <c r="GW64" s="156"/>
      <c r="GX64" s="156" t="str">
        <f>IF(VLOOKUP(CONCATENATE($GL$6," ",GX$9),'-RÅDATA_KVARTAL-'!$A$5:$DS$385,79,FALSE)&gt;0,VLOOKUP(CONCATENATE($GL$6," ",GX$9),'-RÅDATA_KVARTAL-'!$A$5:$DS$385,79,FALSE),"")</f>
        <v/>
      </c>
      <c r="GY64" s="156"/>
      <c r="GZ64" s="156" t="str">
        <f>IF(VLOOKUP(CONCATENATE($GL$6," ",GZ$9),'-RÅDATA_KVARTAL-'!$A$5:$DS$385,79,FALSE)&gt;0,VLOOKUP(CONCATENATE($GL$6," ",GZ$9),'-RÅDATA_KVARTAL-'!$A$5:$DS$385,79,FALSE),"")</f>
        <v/>
      </c>
      <c r="HA64" s="156"/>
      <c r="HB64" s="156" t="str">
        <f>IF(VLOOKUP(CONCATENATE($GL$6," ",HB$9),'-RÅDATA_KVARTAL-'!$A$5:$DS$385,79,FALSE)&gt;0,VLOOKUP(CONCATENATE($GL$6," ",HB$9),'-RÅDATA_KVARTAL-'!$A$5:$DS$385,79,FALSE),"")</f>
        <v/>
      </c>
      <c r="HC64" s="156"/>
      <c r="HD64" s="156" t="str">
        <f>IF(VLOOKUP(CONCATENATE($GL$6," ",HD$9),'-RÅDATA_KVARTAL-'!$A$5:$DS$385,79,FALSE)&gt;0,VLOOKUP(CONCATENATE($GL$6," ",HD$9),'-RÅDATA_KVARTAL-'!$A$5:$DS$385,79,FALSE),"")</f>
        <v/>
      </c>
      <c r="HE64" s="156"/>
      <c r="HF64" s="156" t="str">
        <f>IF(VLOOKUP(CONCATENATE($GL$6," ",HF$9),'-RÅDATA_KVARTAL-'!$A$5:$DS$385,79,FALSE)&gt;0,VLOOKUP(CONCATENATE($GL$6," ",HF$9),'-RÅDATA_KVARTAL-'!$A$5:$DS$385,79,FALSE),"")</f>
        <v/>
      </c>
      <c r="HG64" s="156"/>
      <c r="HH64" s="156" t="str">
        <f>IF(VLOOKUP(CONCATENATE($GL$6," ",HH$9),'-RÅDATA_KVARTAL-'!$A$5:$DS$385,79,FALSE)&gt;0,VLOOKUP(CONCATENATE($GL$6," ",HH$9),'-RÅDATA_KVARTAL-'!$A$5:$DS$385,79,FALSE),"")</f>
        <v/>
      </c>
      <c r="HI64" s="156"/>
      <c r="HJ64" s="156" t="str">
        <f>IF(VLOOKUP(CONCATENATE($GL$6," ",HJ$9),'-RÅDATA_KVARTAL-'!$A$5:$DS$385,79,FALSE)&gt;0,VLOOKUP(CONCATENATE($GL$6," ",HJ$9),'-RÅDATA_KVARTAL-'!$A$5:$DS$385,79,FALSE),"")</f>
        <v/>
      </c>
      <c r="HK64" s="106"/>
      <c r="HL64" s="106"/>
      <c r="HM64" s="92" t="s">
        <v>470</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62</v>
      </c>
      <c r="E66" s="37">
        <f>IF(VLOOKUP(CONCATENATE($E$6," ",E$9),'-RÅDATA_KVARTAL-'!$A$5:$DS$385,83,FALSE)&gt;0,VLOOKUP(CONCATENATE($E$6," ",E$9),'-RÅDATA_KVARTAL-'!$A$5:$DS$385,83,FALSE),"")</f>
        <v>6108</v>
      </c>
      <c r="F66" s="37"/>
      <c r="G66" s="37">
        <f>IF(VLOOKUP(CONCATENATE($E$6," ",G$9),'-RÅDATA_KVARTAL-'!$A$5:$DS$385,83,FALSE)&gt;0,VLOOKUP(CONCATENATE($E$6," ",G$9),'-RÅDATA_KVARTAL-'!$A$5:$DS$385,83,FALSE),"")</f>
        <v>5746</v>
      </c>
      <c r="H66" s="37"/>
      <c r="I66" s="37">
        <f>IF(VLOOKUP(CONCATENATE($E$6," ",I$9),'-RÅDATA_KVARTAL-'!$A$5:$DS$385,83,FALSE)&gt;0,VLOOKUP(CONCATENATE($E$6," ",I$9),'-RÅDATA_KVARTAL-'!$A$5:$DS$385,83,FALSE),"")</f>
        <v>6000</v>
      </c>
      <c r="J66" s="37"/>
      <c r="K66" s="37">
        <f>IF(VLOOKUP(CONCATENATE($E$6," ",K$9),'-RÅDATA_KVARTAL-'!$A$5:$DS$385,83,FALSE)&gt;0,VLOOKUP(CONCATENATE($E$6," ",K$9),'-RÅDATA_KVARTAL-'!$A$5:$DS$385,83,FALSE),"")</f>
        <v>6133</v>
      </c>
      <c r="L66" s="37"/>
      <c r="M66" s="37">
        <f>IF(VLOOKUP(CONCATENATE($E$6," ",M$9),'-RÅDATA_KVARTAL-'!$A$5:$DS$385,83,FALSE)&gt;0,VLOOKUP(CONCATENATE($E$6," ",M$9),'-RÅDATA_KVARTAL-'!$A$5:$DS$385,83,FALSE),"")</f>
        <v>6091</v>
      </c>
      <c r="N66" s="37"/>
      <c r="O66" s="37">
        <f>IF(VLOOKUP(CONCATENATE($E$6," ",O$9),'-RÅDATA_KVARTAL-'!$A$5:$DS$385,83,FALSE)&gt;0,VLOOKUP(CONCATENATE($E$6," ",O$9),'-RÅDATA_KVARTAL-'!$A$5:$DS$385,83,FALSE),"")</f>
        <v>5761</v>
      </c>
      <c r="P66" s="37"/>
      <c r="Q66" s="37">
        <f>IF(VLOOKUP(CONCATENATE($E$6," ",Q$9),'-RÅDATA_KVARTAL-'!$A$5:$DS$385,83,FALSE)&gt;0,VLOOKUP(CONCATENATE($E$6," ",Q$9),'-RÅDATA_KVARTAL-'!$A$5:$DS$385,83,FALSE),"")</f>
        <v>5563</v>
      </c>
      <c r="R66" s="37"/>
      <c r="S66" s="37">
        <f>IF(VLOOKUP(CONCATENATE($E$6," ",S$9),'-RÅDATA_KVARTAL-'!$A$5:$DS$385,83,FALSE)&gt;0,VLOOKUP(CONCATENATE($E$6," ",S$9),'-RÅDATA_KVARTAL-'!$A$5:$DS$385,83,FALSE),"")</f>
        <v>6084</v>
      </c>
      <c r="T66" s="37"/>
      <c r="U66" s="37">
        <f>IF(VLOOKUP(CONCATENATE($E$6," ",U$9),'-RÅDATA_KVARTAL-'!$A$5:$DS$385,83,FALSE)&gt;0,VLOOKUP(CONCATENATE($E$6," ",U$9),'-RÅDATA_KVARTAL-'!$A$5:$DS$385,83,FALSE),"")</f>
        <v>5979</v>
      </c>
      <c r="V66" s="37"/>
      <c r="W66" s="37">
        <f>IF(VLOOKUP(CONCATENATE($E$6," ",W$9),'-RÅDATA_KVARTAL-'!$A$5:$DS$385,83,FALSE)&gt;0,VLOOKUP(CONCATENATE($E$6," ",W$9),'-RÅDATA_KVARTAL-'!$A$5:$DS$385,83,FALSE),"")</f>
        <v>6158</v>
      </c>
      <c r="X66" s="37"/>
      <c r="Y66" s="37">
        <f>IF(VLOOKUP(CONCATENATE($E$6," ",Y$9),'-RÅDATA_KVARTAL-'!$A$5:$DS$385,83,FALSE)&gt;0,VLOOKUP(CONCATENATE($E$6," ",Y$9),'-RÅDATA_KVARTAL-'!$A$5:$DS$385,83,FALSE),"")</f>
        <v>5545</v>
      </c>
      <c r="Z66" s="37"/>
      <c r="AA66" s="37">
        <f>IF(VLOOKUP(CONCATENATE($E$6," ",AA$9),'-RÅDATA_KVARTAL-'!$A$5:$DS$385,83,FALSE)&gt;0,VLOOKUP(CONCATENATE($E$6," ",AA$9),'-RÅDATA_KVARTAL-'!$A$5:$DS$385,83,FALSE),"")</f>
        <v>5280</v>
      </c>
      <c r="AB66" s="37"/>
      <c r="AC66" s="37">
        <f>IF(VLOOKUP(CONCATENATE($E$6," ",AC$9),'-RÅDATA_KVARTAL-'!$A$5:$DS$385,83,FALSE)&gt;0,VLOOKUP(CONCATENATE($E$6," ",AC$9),'-RÅDATA_KVARTAL-'!$A$5:$DS$385,83,FALSE),"")</f>
        <v>70448</v>
      </c>
      <c r="AD66" s="158"/>
      <c r="AE66" s="275"/>
      <c r="AF66" s="37">
        <f>IF(VLOOKUP(CONCATENATE($AF$6," ",AF$9),'-RÅDATA_KVARTAL-'!$A$5:$DS$385,83,FALSE)&gt;0,VLOOKUP(CONCATENATE($AF$6," ",AF$9),'-RÅDATA_KVARTAL-'!$A$5:$DS$385,83,FALSE),"")</f>
        <v>5152</v>
      </c>
      <c r="AG66" s="37"/>
      <c r="AH66" s="37">
        <f>IF(VLOOKUP(CONCATENATE($AF$6," ",AH$9),'-RÅDATA_KVARTAL-'!$A$5:$DS$385,83,FALSE)&gt;0,VLOOKUP(CONCATENATE($AF$6," ",AH$9),'-RÅDATA_KVARTAL-'!$A$5:$DS$385,83,FALSE),"")</f>
        <v>5081</v>
      </c>
      <c r="AI66" s="37"/>
      <c r="AJ66" s="37">
        <f>IF(VLOOKUP(CONCATENATE($AF$6," ",AJ$9),'-RÅDATA_KVARTAL-'!$A$5:$DS$385,83,FALSE)&gt;0,VLOOKUP(CONCATENATE($AF$6," ",AJ$9),'-RÅDATA_KVARTAL-'!$A$5:$DS$385,83,FALSE),"")</f>
        <v>5576</v>
      </c>
      <c r="AK66" s="37"/>
      <c r="AL66" s="37">
        <f>IF(VLOOKUP(CONCATENATE($AF$6," ",AL$9),'-RÅDATA_KVARTAL-'!$A$5:$DS$385,83,FALSE)&gt;0,VLOOKUP(CONCATENATE($AF$6," ",AL$9),'-RÅDATA_KVARTAL-'!$A$5:$DS$385,83,FALSE),"")</f>
        <v>5301</v>
      </c>
      <c r="AM66" s="37"/>
      <c r="AN66" s="37">
        <f>IF(VLOOKUP(CONCATENATE($AF$6," ",AN$9),'-RÅDATA_KVARTAL-'!$A$5:$DS$385,83,FALSE)&gt;0,VLOOKUP(CONCATENATE($AF$6," ",AN$9),'-RÅDATA_KVARTAL-'!$A$5:$DS$385,83,FALSE),"")</f>
        <v>5362</v>
      </c>
      <c r="AO66" s="37"/>
      <c r="AP66" s="37">
        <f>IF(VLOOKUP(CONCATENATE($AF$6," ",AP$9),'-RÅDATA_KVARTAL-'!$A$5:$DS$385,83,FALSE)&gt;0,VLOOKUP(CONCATENATE($AF$6," ",AP$9),'-RÅDATA_KVARTAL-'!$A$5:$DS$385,83,FALSE),"")</f>
        <v>4435</v>
      </c>
      <c r="AQ66" s="37"/>
      <c r="AR66" s="37">
        <f>IF(VLOOKUP(CONCATENATE($AF$6," ",AR$9),'-RÅDATA_KVARTAL-'!$A$5:$DS$385,83,FALSE)&gt;0,VLOOKUP(CONCATENATE($AF$6," ",AR$9),'-RÅDATA_KVARTAL-'!$A$5:$DS$385,83,FALSE),"")</f>
        <v>4620</v>
      </c>
      <c r="AS66" s="37"/>
      <c r="AT66" s="37">
        <f>IF(VLOOKUP(CONCATENATE($AF$6," ",AT$9),'-RÅDATA_KVARTAL-'!$A$5:$DS$385,83,FALSE)&gt;0,VLOOKUP(CONCATENATE($AF$6," ",AT$9),'-RÅDATA_KVARTAL-'!$A$5:$DS$385,83,FALSE),"")</f>
        <v>5306</v>
      </c>
      <c r="AU66" s="37"/>
      <c r="AV66" s="37">
        <f>IF(VLOOKUP(CONCATENATE($AF$6," ",AV$9),'-RÅDATA_KVARTAL-'!$A$5:$DS$385,83,FALSE)&gt;0,VLOOKUP(CONCATENATE($AF$6," ",AV$9),'-RÅDATA_KVARTAL-'!$A$5:$DS$385,83,FALSE),"")</f>
        <v>5571</v>
      </c>
      <c r="AW66" s="37"/>
      <c r="AX66" s="37">
        <f>IF(VLOOKUP(CONCATENATE($AF$6," ",AX$9),'-RÅDATA_KVARTAL-'!$A$5:$DS$385,83,FALSE)&gt;0,VLOOKUP(CONCATENATE($AF$6," ",AX$9),'-RÅDATA_KVARTAL-'!$A$5:$DS$385,83,FALSE),"")</f>
        <v>5863</v>
      </c>
      <c r="AY66" s="37"/>
      <c r="AZ66" s="37">
        <f>IF(VLOOKUP(CONCATENATE($AF$6," ",AZ$9),'-RÅDATA_KVARTAL-'!$A$5:$DS$385,83,FALSE)&gt;0,VLOOKUP(CONCATENATE($AF$6," ",AZ$9),'-RÅDATA_KVARTAL-'!$A$5:$DS$385,83,FALSE),"")</f>
        <v>5525</v>
      </c>
      <c r="BA66" s="37"/>
      <c r="BB66" s="37">
        <f>IF(VLOOKUP(CONCATENATE($AF$6," ",BB$9),'-RÅDATA_KVARTAL-'!$A$5:$DS$385,83,FALSE)&gt;0,VLOOKUP(CONCATENATE($AF$6," ",BB$9),'-RÅDATA_KVARTAL-'!$A$5:$DS$385,83,FALSE),"")</f>
        <v>5465</v>
      </c>
      <c r="BC66" s="37"/>
      <c r="BD66" s="37">
        <f>IF(VLOOKUP(CONCATENATE($AF$6," ",BD$9),'-RÅDATA_KVARTAL-'!$A$5:$DS$385,83,FALSE)&gt;0,VLOOKUP(CONCATENATE($AF$6," ",BD$9),'-RÅDATA_KVARTAL-'!$A$5:$DS$385,83,FALSE),"")</f>
        <v>63257</v>
      </c>
      <c r="BE66" s="158"/>
      <c r="BF66" s="275"/>
      <c r="BG66" s="37">
        <f>IF(VLOOKUP(CONCATENATE($BG$6," ",BG$9),'-RÅDATA_KVARTAL-'!$A$5:$DS$385,83,FALSE)&gt;0,VLOOKUP(CONCATENATE($BG$6," ",BG$9),'-RÅDATA_KVARTAL-'!$A$5:$DS$385,83,FALSE),"")</f>
        <v>5420</v>
      </c>
      <c r="BH66" s="37"/>
      <c r="BI66" s="37">
        <f>IF(VLOOKUP(CONCATENATE($BG$6," ",BI$9),'-RÅDATA_KVARTAL-'!$A$5:$DS$385,83,FALSE)&gt;0,VLOOKUP(CONCATENATE($BG$6," ",BI$9),'-RÅDATA_KVARTAL-'!$A$5:$DS$385,83,FALSE),"")</f>
        <v>5423</v>
      </c>
      <c r="BJ66" s="37"/>
      <c r="BK66" s="37">
        <f>IF(VLOOKUP(CONCATENATE($BG$6," ",BK$9),'-RÅDATA_KVARTAL-'!$A$5:$DS$385,83,FALSE)&gt;0,VLOOKUP(CONCATENATE($BG$6," ",BK$9),'-RÅDATA_KVARTAL-'!$A$5:$DS$385,83,FALSE),"")</f>
        <v>6104</v>
      </c>
      <c r="BL66" s="37"/>
      <c r="BM66" s="37">
        <f>IF(VLOOKUP(CONCATENATE($BG$6," ",BM$9),'-RÅDATA_KVARTAL-'!$A$5:$DS$385,83,FALSE)&gt;0,VLOOKUP(CONCATENATE($BG$6," ",BM$9),'-RÅDATA_KVARTAL-'!$A$5:$DS$385,83,FALSE),"")</f>
        <v>5629</v>
      </c>
      <c r="BN66" s="37"/>
      <c r="BO66" s="37">
        <f>IF(VLOOKUP(CONCATENATE($BG$6," ",BO$9),'-RÅDATA_KVARTAL-'!$A$5:$DS$385,83,FALSE)&gt;0,VLOOKUP(CONCATENATE($BG$6," ",BO$9),'-RÅDATA_KVARTAL-'!$A$5:$DS$385,83,FALSE),"")</f>
        <v>5732</v>
      </c>
      <c r="BP66" s="37"/>
      <c r="BQ66" s="37">
        <f>IF(VLOOKUP(CONCATENATE($BG$6," ",BQ$9),'-RÅDATA_KVARTAL-'!$A$5:$DS$385,83,FALSE)&gt;0,VLOOKUP(CONCATENATE($BG$6," ",BQ$9),'-RÅDATA_KVARTAL-'!$A$5:$DS$385,83,FALSE),"")</f>
        <v>5708</v>
      </c>
      <c r="BR66" s="37"/>
      <c r="BS66" s="37">
        <f>IF(VLOOKUP(CONCATENATE($BG$6," ",BS$9),'-RÅDATA_KVARTAL-'!$A$5:$DS$385,83,FALSE)&gt;0,VLOOKUP(CONCATENATE($BG$6," ",BS$9),'-RÅDATA_KVARTAL-'!$A$5:$DS$385,83,FALSE),"")</f>
        <v>5102</v>
      </c>
      <c r="BT66" s="37"/>
      <c r="BU66" s="37">
        <f>IF(VLOOKUP(CONCATENATE($BG$6," ",BU$9),'-RÅDATA_KVARTAL-'!$A$5:$DS$385,83,FALSE)&gt;0,VLOOKUP(CONCATENATE($BG$6," ",BU$9),'-RÅDATA_KVARTAL-'!$A$5:$DS$385,83,FALSE),"")</f>
        <v>5729</v>
      </c>
      <c r="BV66" s="37"/>
      <c r="BW66" s="37">
        <f>IF(VLOOKUP(CONCATENATE($BG$6," ",BW$9),'-RÅDATA_KVARTAL-'!$A$5:$DS$385,83,FALSE)&gt;0,VLOOKUP(CONCATENATE($BG$6," ",BW$9),'-RÅDATA_KVARTAL-'!$A$5:$DS$385,83,FALSE),"")</f>
        <v>5782</v>
      </c>
      <c r="BX66" s="37"/>
      <c r="BY66" s="37">
        <f>IF(VLOOKUP(CONCATENATE($BG$6," ",BY$9),'-RÅDATA_KVARTAL-'!$A$5:$DS$385,83,FALSE)&gt;0,VLOOKUP(CONCATENATE($BG$6," ",BY$9),'-RÅDATA_KVARTAL-'!$A$5:$DS$385,83,FALSE),"")</f>
        <v>5848</v>
      </c>
      <c r="BZ66" s="37"/>
      <c r="CA66" s="37">
        <f>IF(VLOOKUP(CONCATENATE($BG$6," ",CA$9),'-RÅDATA_KVARTAL-'!$A$5:$DS$385,83,FALSE)&gt;0,VLOOKUP(CONCATENATE($BG$6," ",CA$9),'-RÅDATA_KVARTAL-'!$A$5:$DS$385,83,FALSE),"")</f>
        <v>5840</v>
      </c>
      <c r="CB66" s="37"/>
      <c r="CC66" s="37">
        <f>IF(VLOOKUP(CONCATENATE($BG$6," ",CC$9),'-RÅDATA_KVARTAL-'!$A$5:$DS$385,83,FALSE)&gt;0,VLOOKUP(CONCATENATE($BG$6," ",CC$9),'-RÅDATA_KVARTAL-'!$A$5:$DS$385,83,FALSE),"")</f>
        <v>5720</v>
      </c>
      <c r="CD66" s="37"/>
      <c r="CE66" s="37">
        <f>IF(VLOOKUP(CONCATENATE($BG$6," ",CE$9),'-RÅDATA_KVARTAL-'!$A$5:$DS$385,83,FALSE)&gt;0,VLOOKUP(CONCATENATE($BG$6," ",CE$9),'-RÅDATA_KVARTAL-'!$A$5:$DS$385,83,FALSE),"")</f>
        <v>68037</v>
      </c>
      <c r="CF66" s="147"/>
      <c r="CG66" s="275"/>
      <c r="CH66" s="37">
        <f>IF(VLOOKUP(CONCATENATE($CH$6," ",CH$9),'-RÅDATA_KVARTAL-'!$A$5:$DS$385,83,FALSE)&gt;0,VLOOKUP(CONCATENATE($CH$6," ",CH$9),'-RÅDATA_KVARTAL-'!$A$5:$DS$385,83,FALSE),"")</f>
        <v>5295</v>
      </c>
      <c r="CI66" s="37"/>
      <c r="CJ66" s="37">
        <f>IF(VLOOKUP(CONCATENATE($CH$6," ",CJ$9),'-RÅDATA_KVARTAL-'!$A$5:$DS$385,83,FALSE)&gt;0,VLOOKUP(CONCATENATE($CH$6," ",CJ$9),'-RÅDATA_KVARTAL-'!$A$5:$DS$385,83,FALSE),"")</f>
        <v>5541</v>
      </c>
      <c r="CK66" s="37"/>
      <c r="CL66" s="37">
        <f>IF(VLOOKUP(CONCATENATE($CH$6," ",CL$9),'-RÅDATA_KVARTAL-'!$A$5:$DS$385,83,FALSE)&gt;0,VLOOKUP(CONCATENATE($CH$6," ",CL$9),'-RÅDATA_KVARTAL-'!$A$5:$DS$385,83,FALSE),"")</f>
        <v>5989</v>
      </c>
      <c r="CM66" s="37"/>
      <c r="CN66" s="37">
        <f>IF(VLOOKUP(CONCATENATE($CH$6," ",CN$9),'-RÅDATA_KVARTAL-'!$A$5:$DS$385,83,FALSE)&gt;0,VLOOKUP(CONCATENATE($CH$6," ",CN$9),'-RÅDATA_KVARTAL-'!$A$5:$DS$385,83,FALSE),"")</f>
        <v>6099</v>
      </c>
      <c r="CO66" s="37"/>
      <c r="CP66" s="37">
        <f>IF(VLOOKUP(CONCATENATE($CH$6," ",CP$9),'-RÅDATA_KVARTAL-'!$A$5:$DS$385,83,FALSE)&gt;0,VLOOKUP(CONCATENATE($CH$6," ",CP$9),'-RÅDATA_KVARTAL-'!$A$5:$DS$385,83,FALSE),"")</f>
        <v>5899</v>
      </c>
      <c r="CQ66" s="37"/>
      <c r="CR66" s="37">
        <f>IF(VLOOKUP(CONCATENATE($CH$6," ",CR$9),'-RÅDATA_KVARTAL-'!$A$5:$DS$385,83,FALSE)&gt;0,VLOOKUP(CONCATENATE($CH$6," ",CR$9),'-RÅDATA_KVARTAL-'!$A$5:$DS$385,83,FALSE),"")</f>
        <v>5634</v>
      </c>
      <c r="CS66" s="37"/>
      <c r="CT66" s="37">
        <f>IF(VLOOKUP(CONCATENATE($CH$6," ",CT$9),'-RÅDATA_KVARTAL-'!$A$5:$DS$385,83,FALSE)&gt;0,VLOOKUP(CONCATENATE($CH$6," ",CT$9),'-RÅDATA_KVARTAL-'!$A$5:$DS$385,83,FALSE),"")</f>
        <v>4986</v>
      </c>
      <c r="CU66" s="37"/>
      <c r="CV66" s="37">
        <f>IF(VLOOKUP(CONCATENATE($CH$6," ",CV$9),'-RÅDATA_KVARTAL-'!$A$5:$DS$385,83,FALSE)&gt;0,VLOOKUP(CONCATENATE($CH$6," ",CV$9),'-RÅDATA_KVARTAL-'!$A$5:$DS$385,83,FALSE),"")</f>
        <v>5708</v>
      </c>
      <c r="CW66" s="37"/>
      <c r="CX66" s="37">
        <f>IF(VLOOKUP(CONCATENATE($CH$6," ",CX$9),'-RÅDATA_KVARTAL-'!$A$5:$DS$385,83,FALSE)&gt;0,VLOOKUP(CONCATENATE($CH$6," ",CX$9),'-RÅDATA_KVARTAL-'!$A$5:$DS$385,83,FALSE),"")</f>
        <v>5788</v>
      </c>
      <c r="CY66" s="37"/>
      <c r="CZ66" s="37">
        <f>IF(VLOOKUP(CONCATENATE($CH$6," ",CZ$9),'-RÅDATA_KVARTAL-'!$A$5:$DS$385,83,FALSE)&gt;0,VLOOKUP(CONCATENATE($CH$6," ",CZ$9),'-RÅDATA_KVARTAL-'!$A$5:$DS$385,83,FALSE),"")</f>
        <v>5845</v>
      </c>
      <c r="DA66" s="37"/>
      <c r="DB66" s="37">
        <f>IF(VLOOKUP(CONCATENATE($CH$6," ",DB$9),'-RÅDATA_KVARTAL-'!$A$5:$DS$385,83,FALSE)&gt;0,VLOOKUP(CONCATENATE($CH$6," ",DB$9),'-RÅDATA_KVARTAL-'!$A$5:$DS$385,83,FALSE),"")</f>
        <v>5441</v>
      </c>
      <c r="DC66" s="37"/>
      <c r="DD66" s="37">
        <f>IF(VLOOKUP(CONCATENATE($CH$6," ",DD$9),'-RÅDATA_KVARTAL-'!$A$5:$DS$385,83,FALSE)&gt;0,VLOOKUP(CONCATENATE($CH$6," ",DD$9),'-RÅDATA_KVARTAL-'!$A$5:$DS$385,83,FALSE),"")</f>
        <v>5906</v>
      </c>
      <c r="DE66" s="37"/>
      <c r="DF66" s="37">
        <f>IF(VLOOKUP(CONCATENATE($CH$6," ",DF$9),'-RÅDATA_KVARTAL-'!$A$5:$DS$385,83,FALSE)&gt;0,VLOOKUP(CONCATENATE($CH$6," ",DF$9),'-RÅDATA_KVARTAL-'!$A$5:$DS$385,83,FALSE),"")</f>
        <v>68131</v>
      </c>
      <c r="DG66" s="147"/>
      <c r="DH66" s="275"/>
      <c r="DI66" s="37">
        <f>IF(VLOOKUP(CONCATENATE($DI$6," ",DI$9),'-RÅDATA_KVARTAL-'!$A$5:$DS$385,83,FALSE)&gt;0,VLOOKUP(CONCATENATE($DI$6," ",DI$9),'-RÅDATA_KVARTAL-'!$A$5:$DS$385,83,FALSE),"")</f>
        <v>6042</v>
      </c>
      <c r="DJ66" s="37"/>
      <c r="DK66" s="37">
        <f>IF(VLOOKUP(CONCATENATE($DI$6," ",DK$9),'-RÅDATA_KVARTAL-'!$A$5:$DS$385,83,FALSE)&gt;0,VLOOKUP(CONCATENATE($DI$6," ",DK$9),'-RÅDATA_KVARTAL-'!$A$5:$DS$385,83,FALSE),"")</f>
        <v>5703</v>
      </c>
      <c r="DL66" s="37"/>
      <c r="DM66" s="37">
        <f>IF(VLOOKUP(CONCATENATE($DI$6," ",DM$9),'-RÅDATA_KVARTAL-'!$A$5:$DS$385,83,FALSE)&gt;0,VLOOKUP(CONCATENATE($DI$6," ",DM$9),'-RÅDATA_KVARTAL-'!$A$5:$DS$385,83,FALSE),"")</f>
        <v>6351</v>
      </c>
      <c r="DN66" s="37"/>
      <c r="DO66" s="37">
        <f>IF(VLOOKUP(CONCATENATE($DI$6," ",DO$9),'-RÅDATA_KVARTAL-'!$A$5:$DS$385,83,FALSE)&gt;0,VLOOKUP(CONCATENATE($DI$6," ",DO$9),'-RÅDATA_KVARTAL-'!$A$5:$DS$385,83,FALSE),"")</f>
        <v>5360</v>
      </c>
      <c r="DP66" s="37"/>
      <c r="DQ66" s="37">
        <f>IF(VLOOKUP(CONCATENATE($DI$6," ",DQ$9),'-RÅDATA_KVARTAL-'!$A$5:$DS$385,83,FALSE)&gt;0,VLOOKUP(CONCATENATE($DI$6," ",DQ$9),'-RÅDATA_KVARTAL-'!$A$5:$DS$385,83,FALSE),"")</f>
        <v>5739</v>
      </c>
      <c r="DR66" s="37"/>
      <c r="DS66" s="37">
        <f>IF(VLOOKUP(CONCATENATE($DI$6," ",DS$9),'-RÅDATA_KVARTAL-'!$A$5:$DS$385,83,FALSE)&gt;0,VLOOKUP(CONCATENATE($DI$6," ",DS$9),'-RÅDATA_KVARTAL-'!$A$5:$DS$385,83,FALSE),"")</f>
        <v>5421</v>
      </c>
      <c r="DT66" s="37"/>
      <c r="DU66" s="37" t="str">
        <f>IF(VLOOKUP(CONCATENATE($DI$6," ",DU$9),'-RÅDATA_KVARTAL-'!$A$5:$DS$385,83,FALSE)&gt;0,VLOOKUP(CONCATENATE($DI$6," ",DU$9),'-RÅDATA_KVARTAL-'!$A$5:$DS$385,83,FALSE),"")</f>
        <v/>
      </c>
      <c r="DV66" s="37"/>
      <c r="DW66" s="37" t="str">
        <f>IF(VLOOKUP(CONCATENATE($DI$6," ",DW$9),'-RÅDATA_KVARTAL-'!$A$5:$DS$385,83,FALSE)&gt;0,VLOOKUP(CONCATENATE($DI$6," ",DW$9),'-RÅDATA_KVARTAL-'!$A$5:$DS$385,83,FALSE),"")</f>
        <v/>
      </c>
      <c r="DX66" s="37"/>
      <c r="DY66" s="37" t="str">
        <f>IF(VLOOKUP(CONCATENATE($DI$6," ",DY$9),'-RÅDATA_KVARTAL-'!$A$5:$DS$385,83,FALSE)&gt;0,VLOOKUP(CONCATENATE($DI$6," ",DY$9),'-RÅDATA_KVARTAL-'!$A$5:$DS$385,83,FALSE),"")</f>
        <v/>
      </c>
      <c r="DZ66" s="37"/>
      <c r="EA66" s="37" t="str">
        <f>IF(VLOOKUP(CONCATENATE($DI$6," ",EA$9),'-RÅDATA_KVARTAL-'!$A$5:$DS$385,83,FALSE)&gt;0,VLOOKUP(CONCATENATE($DI$6," ",EA$9),'-RÅDATA_KVARTAL-'!$A$5:$DS$385,83,FALSE),"")</f>
        <v/>
      </c>
      <c r="EB66" s="37"/>
      <c r="EC66" s="37" t="str">
        <f>IF(VLOOKUP(CONCATENATE($DI$6," ",EC$9),'-RÅDATA_KVARTAL-'!$A$5:$DS$385,83,FALSE)&gt;0,VLOOKUP(CONCATENATE($DI$6," ",EC$9),'-RÅDATA_KVARTAL-'!$A$5:$DS$385,83,FALSE),"")</f>
        <v/>
      </c>
      <c r="ED66" s="37"/>
      <c r="EE66" s="37" t="str">
        <f>IF(VLOOKUP(CONCATENATE($DI$6," ",EE$9),'-RÅDATA_KVARTAL-'!$A$5:$DS$385,83,FALSE)&gt;0,VLOOKUP(CONCATENATE($DI$6," ",EE$9),'-RÅDATA_KVARTAL-'!$A$5:$DS$385,83,FALSE),"")</f>
        <v/>
      </c>
      <c r="EF66" s="37"/>
      <c r="EG66" s="37">
        <f>IF(VLOOKUP(CONCATENATE($DI$6," ",EG$9),'-RÅDATA_KVARTAL-'!$A$5:$DS$385,83,FALSE)&gt;0,VLOOKUP(CONCATENATE($DI$6," ",EG$9),'-RÅDATA_KVARTAL-'!$A$5:$DS$385,83,FALSE),"")</f>
        <v>34616</v>
      </c>
      <c r="EH66" s="147"/>
      <c r="EI66" s="275"/>
      <c r="EJ66" s="37" t="str">
        <f>IF(VLOOKUP(CONCATENATE($EJ$6," ",EJ$9),'-RÅDATA_KVARTAL-'!$A$5:$DS$385,83,FALSE)&gt;0,VLOOKUP(CONCATENATE($EJ$6," ",EJ$9),'-RÅDATA_KVARTAL-'!$A$5:$DS$385,83,FALSE),"")</f>
        <v/>
      </c>
      <c r="EK66" s="37"/>
      <c r="EL66" s="37" t="str">
        <f>IF(VLOOKUP(CONCATENATE($EJ$6," ",EL$9),'-RÅDATA_KVARTAL-'!$A$5:$DS$385,83,FALSE)&gt;0,VLOOKUP(CONCATENATE($EJ$6," ",EL$9),'-RÅDATA_KVARTAL-'!$A$5:$DS$385,83,FALSE),"")</f>
        <v/>
      </c>
      <c r="EM66" s="37"/>
      <c r="EN66" s="37" t="str">
        <f>IF(VLOOKUP(CONCATENATE($EJ$6," ",EN$9),'-RÅDATA_KVARTAL-'!$A$5:$DS$385,83,FALSE)&gt;0,VLOOKUP(CONCATENATE($EJ$6," ",EN$9),'-RÅDATA_KVARTAL-'!$A$5:$DS$385,83,FALSE),"")</f>
        <v/>
      </c>
      <c r="EO66" s="37"/>
      <c r="EP66" s="37" t="str">
        <f>IF(VLOOKUP(CONCATENATE($EJ$6," ",EP$9),'-RÅDATA_KVARTAL-'!$A$5:$DS$385,83,FALSE)&gt;0,VLOOKUP(CONCATENATE($EJ$6," ",EP$9),'-RÅDATA_KVARTAL-'!$A$5:$DS$385,83,FALSE),"")</f>
        <v/>
      </c>
      <c r="EQ66" s="37"/>
      <c r="ER66" s="37" t="str">
        <f>IF(VLOOKUP(CONCATENATE($EJ$6," ",ER$9),'-RÅDATA_KVARTAL-'!$A$5:$DS$385,83,FALSE)&gt;0,VLOOKUP(CONCATENATE($EJ$6," ",ER$9),'-RÅDATA_KVARTAL-'!$A$5:$DS$385,83,FALSE),"")</f>
        <v/>
      </c>
      <c r="ES66" s="37"/>
      <c r="ET66" s="37" t="str">
        <f>IF(VLOOKUP(CONCATENATE($EJ$6," ",ET$9),'-RÅDATA_KVARTAL-'!$A$5:$DS$385,83,FALSE)&gt;0,VLOOKUP(CONCATENATE($EJ$6," ",ET$9),'-RÅDATA_KVARTAL-'!$A$5:$DS$385,83,FALSE),"")</f>
        <v/>
      </c>
      <c r="EU66" s="37"/>
      <c r="EV66" s="37" t="str">
        <f>IF(VLOOKUP(CONCATENATE($EJ$6," ",EV$9),'-RÅDATA_KVARTAL-'!$A$5:$DS$385,83,FALSE)&gt;0,VLOOKUP(CONCATENATE($EJ$6," ",EV$9),'-RÅDATA_KVARTAL-'!$A$5:$DS$385,83,FALSE),"")</f>
        <v/>
      </c>
      <c r="EW66" s="37"/>
      <c r="EX66" s="37" t="str">
        <f>IF(VLOOKUP(CONCATENATE($EJ$6," ",EX$9),'-RÅDATA_KVARTAL-'!$A$5:$DS$385,83,FALSE)&gt;0,VLOOKUP(CONCATENATE($EJ$6," ",EX$9),'-RÅDATA_KVARTAL-'!$A$5:$DS$385,83,FALSE),"")</f>
        <v/>
      </c>
      <c r="EY66" s="37"/>
      <c r="EZ66" s="37" t="str">
        <f>IF(VLOOKUP(CONCATENATE($EJ$6," ",EZ$9),'-RÅDATA_KVARTAL-'!$A$5:$DS$385,83,FALSE)&gt;0,VLOOKUP(CONCATENATE($EJ$6," ",EZ$9),'-RÅDATA_KVARTAL-'!$A$5:$DS$385,83,FALSE),"")</f>
        <v/>
      </c>
      <c r="FA66" s="37"/>
      <c r="FB66" s="37" t="str">
        <f>IF(VLOOKUP(CONCATENATE($EJ$6," ",FB$9),'-RÅDATA_KVARTAL-'!$A$5:$DS$385,83,FALSE)&gt;0,VLOOKUP(CONCATENATE($EJ$6," ",FB$9),'-RÅDATA_KVARTAL-'!$A$5:$DS$385,83,FALSE),"")</f>
        <v/>
      </c>
      <c r="FC66" s="37"/>
      <c r="FD66" s="37" t="str">
        <f>IF(VLOOKUP(CONCATENATE($EJ$6," ",FD$9),'-RÅDATA_KVARTAL-'!$A$5:$DS$385,83,FALSE)&gt;0,VLOOKUP(CONCATENATE($EJ$6," ",FD$9),'-RÅDATA_KVARTAL-'!$A$5:$DS$385,83,FALSE),"")</f>
        <v/>
      </c>
      <c r="FE66" s="37"/>
      <c r="FF66" s="37" t="str">
        <f>IF(VLOOKUP(CONCATENATE($EJ$6," ",FF$9),'-RÅDATA_KVARTAL-'!$A$5:$DS$385,83,FALSE)&gt;0,VLOOKUP(CONCATENATE($EJ$6," ",FF$9),'-RÅDATA_KVARTAL-'!$A$5:$DS$385,83,FALSE),"")</f>
        <v/>
      </c>
      <c r="FG66" s="37"/>
      <c r="FH66" s="37" t="str">
        <f>IF(VLOOKUP(CONCATENATE($EJ$6," ",FH$9),'-RÅDATA_KVARTAL-'!$A$5:$DS$385,83,FALSE)&gt;0,VLOOKUP(CONCATENATE($EJ$6," ",FH$9),'-RÅDATA_KVARTAL-'!$A$5:$DS$385,83,FALSE),"")</f>
        <v/>
      </c>
      <c r="FI66" s="147"/>
      <c r="FJ66" s="275"/>
      <c r="FK66" s="37" t="str">
        <f>IF(VLOOKUP(CONCATENATE($FK$6," ",FK$9),'-RÅDATA_KVARTAL-'!$A$5:$DS$385,83,FALSE)&gt;0,VLOOKUP(CONCATENATE($FK$6," ",FK$9),'-RÅDATA_KVARTAL-'!$A$5:$DS$385,83,FALSE),"")</f>
        <v/>
      </c>
      <c r="FL66" s="37"/>
      <c r="FM66" s="37" t="str">
        <f>IF(VLOOKUP(CONCATENATE($FK$6," ",FM$9),'-RÅDATA_KVARTAL-'!$A$5:$DS$385,83,FALSE)&gt;0,VLOOKUP(CONCATENATE($FK$6," ",FM$9),'-RÅDATA_KVARTAL-'!$A$5:$DS$385,83,FALSE),"")</f>
        <v/>
      </c>
      <c r="FN66" s="37"/>
      <c r="FO66" s="37" t="str">
        <f>IF(VLOOKUP(CONCATENATE($FK$6," ",FO$9),'-RÅDATA_KVARTAL-'!$A$5:$DS$385,83,FALSE)&gt;0,VLOOKUP(CONCATENATE($FK$6," ",FO$9),'-RÅDATA_KVARTAL-'!$A$5:$DS$385,83,FALSE),"")</f>
        <v/>
      </c>
      <c r="FP66" s="37"/>
      <c r="FQ66" s="37" t="str">
        <f>IF(VLOOKUP(CONCATENATE($FK$6," ",FQ$9),'-RÅDATA_KVARTAL-'!$A$5:$DS$385,83,FALSE)&gt;0,VLOOKUP(CONCATENATE($FK$6," ",FQ$9),'-RÅDATA_KVARTAL-'!$A$5:$DS$385,83,FALSE),"")</f>
        <v/>
      </c>
      <c r="FR66" s="37"/>
      <c r="FS66" s="37" t="str">
        <f>IF(VLOOKUP(CONCATENATE($FK$6," ",FS$9),'-RÅDATA_KVARTAL-'!$A$5:$DS$385,83,FALSE)&gt;0,VLOOKUP(CONCATENATE($FK$6," ",FS$9),'-RÅDATA_KVARTAL-'!$A$5:$DS$385,83,FALSE),"")</f>
        <v/>
      </c>
      <c r="FT66" s="37"/>
      <c r="FU66" s="37" t="str">
        <f>IF(VLOOKUP(CONCATENATE($FK$6," ",FU$9),'-RÅDATA_KVARTAL-'!$A$5:$DS$385,83,FALSE)&gt;0,VLOOKUP(CONCATENATE($FK$6," ",FU$9),'-RÅDATA_KVARTAL-'!$A$5:$DS$385,83,FALSE),"")</f>
        <v/>
      </c>
      <c r="FV66" s="37"/>
      <c r="FW66" s="37" t="str">
        <f>IF(VLOOKUP(CONCATENATE($FK$6," ",FW$9),'-RÅDATA_KVARTAL-'!$A$5:$DS$385,83,FALSE)&gt;0,VLOOKUP(CONCATENATE($FK$6," ",FW$9),'-RÅDATA_KVARTAL-'!$A$5:$DS$385,83,FALSE),"")</f>
        <v/>
      </c>
      <c r="FX66" s="37"/>
      <c r="FY66" s="37" t="str">
        <f>IF(VLOOKUP(CONCATENATE($FK$6," ",FY$9),'-RÅDATA_KVARTAL-'!$A$5:$DS$385,83,FALSE)&gt;0,VLOOKUP(CONCATENATE($FK$6," ",FY$9),'-RÅDATA_KVARTAL-'!$A$5:$DS$385,83,FALSE),"")</f>
        <v/>
      </c>
      <c r="FZ66" s="37"/>
      <c r="GA66" s="37" t="str">
        <f>IF(VLOOKUP(CONCATENATE($FK$6," ",GA$9),'-RÅDATA_KVARTAL-'!$A$5:$DS$385,83,FALSE)&gt;0,VLOOKUP(CONCATENATE($FK$6," ",GA$9),'-RÅDATA_KVARTAL-'!$A$5:$DS$385,83,FALSE),"")</f>
        <v/>
      </c>
      <c r="GB66" s="37"/>
      <c r="GC66" s="37" t="str">
        <f>IF(VLOOKUP(CONCATENATE($FK$6," ",GC$9),'-RÅDATA_KVARTAL-'!$A$5:$DS$385,83,FALSE)&gt;0,VLOOKUP(CONCATENATE($FK$6," ",GC$9),'-RÅDATA_KVARTAL-'!$A$5:$DS$385,83,FALSE),"")</f>
        <v/>
      </c>
      <c r="GD66" s="37"/>
      <c r="GE66" s="37" t="str">
        <f>IF(VLOOKUP(CONCATENATE($FK$6," ",GE$9),'-RÅDATA_KVARTAL-'!$A$5:$DS$385,83,FALSE)&gt;0,VLOOKUP(CONCATENATE($FK$6," ",GE$9),'-RÅDATA_KVARTAL-'!$A$5:$DS$385,83,FALSE),"")</f>
        <v/>
      </c>
      <c r="GF66" s="37"/>
      <c r="GG66" s="37" t="str">
        <f>IF(VLOOKUP(CONCATENATE($FK$6," ",GG$9),'-RÅDATA_KVARTAL-'!$A$5:$DS$385,83,FALSE)&gt;0,VLOOKUP(CONCATENATE($FK$6," ",GG$9),'-RÅDATA_KVARTAL-'!$A$5:$DS$385,83,FALSE),"")</f>
        <v/>
      </c>
      <c r="GH66" s="37"/>
      <c r="GI66" s="37" t="str">
        <f>IF(VLOOKUP(CONCATENATE($FK$6," ",GI$9),'-RÅDATA_KVARTAL-'!$A$5:$DS$385,83,FALSE)&gt;0,VLOOKUP(CONCATENATE($FK$6," ",GI$9),'-RÅDATA_KVARTAL-'!$A$5:$DS$385,83,FALSE),"")</f>
        <v/>
      </c>
      <c r="GJ66" s="147"/>
      <c r="GK66" s="275"/>
      <c r="GL66" s="37" t="str">
        <f>IF(VLOOKUP(CONCATENATE($GL$6," ",GL$9),'-RÅDATA_KVARTAL-'!$A$5:$DS$385,83,FALSE)&gt;0,VLOOKUP(CONCATENATE($GL$6," ",GL$9),'-RÅDATA_KVARTAL-'!$A$5:$DS$385,83,FALSE),"")</f>
        <v/>
      </c>
      <c r="GM66" s="37"/>
      <c r="GN66" s="37" t="str">
        <f>IF(VLOOKUP(CONCATENATE($GL$6," ",GN$9),'-RÅDATA_KVARTAL-'!$A$5:$DS$385,83,FALSE)&gt;0,VLOOKUP(CONCATENATE($GL$6," ",GN$9),'-RÅDATA_KVARTAL-'!$A$5:$DS$385,83,FALSE),"")</f>
        <v/>
      </c>
      <c r="GO66" s="37"/>
      <c r="GP66" s="37" t="str">
        <f>IF(VLOOKUP(CONCATENATE($GL$6," ",GP$9),'-RÅDATA_KVARTAL-'!$A$5:$DS$385,83,FALSE)&gt;0,VLOOKUP(CONCATENATE($GL$6," ",GP$9),'-RÅDATA_KVARTAL-'!$A$5:$DS$385,83,FALSE),"")</f>
        <v/>
      </c>
      <c r="GQ66" s="37"/>
      <c r="GR66" s="37" t="str">
        <f>IF(VLOOKUP(CONCATENATE($GL$6," ",GR$9),'-RÅDATA_KVARTAL-'!$A$5:$DS$385,83,FALSE)&gt;0,VLOOKUP(CONCATENATE($GL$6," ",GR$9),'-RÅDATA_KVARTAL-'!$A$5:$DS$385,83,FALSE),"")</f>
        <v/>
      </c>
      <c r="GS66" s="37"/>
      <c r="GT66" s="37" t="str">
        <f>IF(VLOOKUP(CONCATENATE($GL$6," ",GT$9),'-RÅDATA_KVARTAL-'!$A$5:$DS$385,83,FALSE)&gt;0,VLOOKUP(CONCATENATE($GL$6," ",GT$9),'-RÅDATA_KVARTAL-'!$A$5:$DS$385,83,FALSE),"")</f>
        <v/>
      </c>
      <c r="GU66" s="37"/>
      <c r="GV66" s="37" t="str">
        <f>IF(VLOOKUP(CONCATENATE($GL$6," ",GV$9),'-RÅDATA_KVARTAL-'!$A$5:$DS$385,83,FALSE)&gt;0,VLOOKUP(CONCATENATE($GL$6," ",GV$9),'-RÅDATA_KVARTAL-'!$A$5:$DS$385,83,FALSE),"")</f>
        <v/>
      </c>
      <c r="GW66" s="37"/>
      <c r="GX66" s="37" t="str">
        <f>IF(VLOOKUP(CONCATENATE($GL$6," ",GX$9),'-RÅDATA_KVARTAL-'!$A$5:$DS$385,83,FALSE)&gt;0,VLOOKUP(CONCATENATE($GL$6," ",GX$9),'-RÅDATA_KVARTAL-'!$A$5:$DS$385,83,FALSE),"")</f>
        <v/>
      </c>
      <c r="GY66" s="37"/>
      <c r="GZ66" s="37" t="str">
        <f>IF(VLOOKUP(CONCATENATE($GL$6," ",GZ$9),'-RÅDATA_KVARTAL-'!$A$5:$DS$385,83,FALSE)&gt;0,VLOOKUP(CONCATENATE($GL$6," ",GZ$9),'-RÅDATA_KVARTAL-'!$A$5:$DS$385,83,FALSE),"")</f>
        <v/>
      </c>
      <c r="HA66" s="37"/>
      <c r="HB66" s="37" t="str">
        <f>IF(VLOOKUP(CONCATENATE($GL$6," ",HB$9),'-RÅDATA_KVARTAL-'!$A$5:$DS$385,83,FALSE)&gt;0,VLOOKUP(CONCATENATE($GL$6," ",HB$9),'-RÅDATA_KVARTAL-'!$A$5:$DS$385,83,FALSE),"")</f>
        <v/>
      </c>
      <c r="HC66" s="37"/>
      <c r="HD66" s="37" t="str">
        <f>IF(VLOOKUP(CONCATENATE($GL$6," ",HD$9),'-RÅDATA_KVARTAL-'!$A$5:$DS$385,83,FALSE)&gt;0,VLOOKUP(CONCATENATE($GL$6," ",HD$9),'-RÅDATA_KVARTAL-'!$A$5:$DS$385,83,FALSE),"")</f>
        <v/>
      </c>
      <c r="HE66" s="37"/>
      <c r="HF66" s="37" t="str">
        <f>IF(VLOOKUP(CONCATENATE($GL$6," ",HF$9),'-RÅDATA_KVARTAL-'!$A$5:$DS$385,83,FALSE)&gt;0,VLOOKUP(CONCATENATE($GL$6," ",HF$9),'-RÅDATA_KVARTAL-'!$A$5:$DS$385,83,FALSE),"")</f>
        <v/>
      </c>
      <c r="HG66" s="37"/>
      <c r="HH66" s="37" t="str">
        <f>IF(VLOOKUP(CONCATENATE($GL$6," ",HH$9),'-RÅDATA_KVARTAL-'!$A$5:$DS$385,83,FALSE)&gt;0,VLOOKUP(CONCATENATE($GL$6," ",HH$9),'-RÅDATA_KVARTAL-'!$A$5:$DS$385,83,FALSE),"")</f>
        <v/>
      </c>
      <c r="HI66" s="37"/>
      <c r="HJ66" s="37" t="str">
        <f>IF(VLOOKUP(CONCATENATE($GL$6," ",HJ$9),'-RÅDATA_KVARTAL-'!$A$5:$DS$385,83,FALSE)&gt;0,VLOOKUP(CONCATENATE($GL$6," ",HJ$9),'-RÅDATA_KVARTAL-'!$A$5:$DS$385,83,FALSE),"")</f>
        <v/>
      </c>
      <c r="HK66" s="147"/>
      <c r="HL66" s="148"/>
      <c r="HM66" s="103" t="s">
        <v>471</v>
      </c>
      <c r="HN66" s="15"/>
    </row>
    <row r="67" spans="2:223" s="15" customFormat="1" ht="10.5" customHeight="1" x14ac:dyDescent="0.2">
      <c r="B67" s="248">
        <v>13</v>
      </c>
      <c r="C67" s="195"/>
      <c r="D67" s="92" t="s">
        <v>78</v>
      </c>
      <c r="E67" s="156">
        <f>IF(VLOOKUP(CONCATENATE($E$6," ",E$9),'-RÅDATA_KVARTAL-'!$A$5:$DS$385,87,FALSE)&gt;0,VLOOKUP(CONCATENATE($E$6," ",E$9),'-RÅDATA_KVARTAL-'!$A$5:$DS$385,87,FALSE),"")</f>
        <v>94.085027726432529</v>
      </c>
      <c r="F67" s="156"/>
      <c r="G67" s="156">
        <f>IF(VLOOKUP(CONCATENATE($E$6," ",G$9),'-RÅDATA_KVARTAL-'!$A$5:$DS$385,87,FALSE)&gt;0,VLOOKUP(CONCATENATE($E$6," ",G$9),'-RÅDATA_KVARTAL-'!$A$5:$DS$385,87,FALSE),"")</f>
        <v>95.464362850971924</v>
      </c>
      <c r="H67" s="156"/>
      <c r="I67" s="156">
        <f>IF(VLOOKUP(CONCATENATE($E$6," ",I$9),'-RÅDATA_KVARTAL-'!$A$5:$DS$385,87,FALSE)&gt;0,VLOOKUP(CONCATENATE($E$6," ",I$9),'-RÅDATA_KVARTAL-'!$A$5:$DS$385,87,FALSE),"")</f>
        <v>94.132412927518033</v>
      </c>
      <c r="J67" s="156"/>
      <c r="K67" s="156">
        <f>IF(VLOOKUP(CONCATENATE($E$6," ",K$9),'-RÅDATA_KVARTAL-'!$A$5:$DS$385,87,FALSE)&gt;0,VLOOKUP(CONCATENATE($E$6," ",K$9),'-RÅDATA_KVARTAL-'!$A$5:$DS$385,87,FALSE),"")</f>
        <v>95.738370277864504</v>
      </c>
      <c r="L67" s="156"/>
      <c r="M67" s="156">
        <f>IF(VLOOKUP(CONCATENATE($E$6," ",M$9),'-RÅDATA_KVARTAL-'!$A$5:$DS$385,87,FALSE)&gt;0,VLOOKUP(CONCATENATE($E$6," ",M$9),'-RÅDATA_KVARTAL-'!$A$5:$DS$385,87,FALSE),"")</f>
        <v>93.391597669426545</v>
      </c>
      <c r="N67" s="156"/>
      <c r="O67" s="156">
        <f>IF(VLOOKUP(CONCATENATE($E$6," ",O$9),'-RÅDATA_KVARTAL-'!$A$5:$DS$385,87,FALSE)&gt;0,VLOOKUP(CONCATENATE($E$6," ",O$9),'-RÅDATA_KVARTAL-'!$A$5:$DS$385,87,FALSE),"")</f>
        <v>93.980424143556291</v>
      </c>
      <c r="P67" s="156"/>
      <c r="Q67" s="156">
        <f>IF(VLOOKUP(CONCATENATE($E$6," ",Q$9),'-RÅDATA_KVARTAL-'!$A$5:$DS$385,87,FALSE)&gt;0,VLOOKUP(CONCATENATE($E$6," ",Q$9),'-RÅDATA_KVARTAL-'!$A$5:$DS$385,87,FALSE),"")</f>
        <v>96.029691006387026</v>
      </c>
      <c r="R67" s="156"/>
      <c r="S67" s="156">
        <f>IF(VLOOKUP(CONCATENATE($E$6," ",S$9),'-RÅDATA_KVARTAL-'!$A$5:$DS$385,87,FALSE)&gt;0,VLOOKUP(CONCATENATE($E$6," ",S$9),'-RÅDATA_KVARTAL-'!$A$5:$DS$385,87,FALSE),"")</f>
        <v>95.077355836849506</v>
      </c>
      <c r="T67" s="156"/>
      <c r="U67" s="156">
        <f>IF(VLOOKUP(CONCATENATE($E$6," ",U$9),'-RÅDATA_KVARTAL-'!$A$5:$DS$385,87,FALSE)&gt;0,VLOOKUP(CONCATENATE($E$6," ",U$9),'-RÅDATA_KVARTAL-'!$A$5:$DS$385,87,FALSE),"")</f>
        <v>95.495927168183997</v>
      </c>
      <c r="V67" s="156"/>
      <c r="W67" s="156">
        <f>IF(VLOOKUP(CONCATENATE($E$6," ",W$9),'-RÅDATA_KVARTAL-'!$A$5:$DS$385,87,FALSE)&gt;0,VLOOKUP(CONCATENATE($E$6," ",W$9),'-RÅDATA_KVARTAL-'!$A$5:$DS$385,87,FALSE),"")</f>
        <v>93.2465172622653</v>
      </c>
      <c r="X67" s="156"/>
      <c r="Y67" s="156">
        <f>IF(VLOOKUP(CONCATENATE($E$6," ",Y$9),'-RÅDATA_KVARTAL-'!$A$5:$DS$385,87,FALSE)&gt;0,VLOOKUP(CONCATENATE($E$6," ",Y$9),'-RÅDATA_KVARTAL-'!$A$5:$DS$385,87,FALSE),"")</f>
        <v>91.021011162179917</v>
      </c>
      <c r="Z67" s="156"/>
      <c r="AA67" s="156">
        <f>IF(VLOOKUP(CONCATENATE($E$6," ",AA$9),'-RÅDATA_KVARTAL-'!$A$5:$DS$385,87,FALSE)&gt;0,VLOOKUP(CONCATENATE($E$6," ",AA$9),'-RÅDATA_KVARTAL-'!$A$5:$DS$385,87,FALSE),"")</f>
        <v>92.227074235807862</v>
      </c>
      <c r="AB67" s="156"/>
      <c r="AC67" s="156">
        <f>IF(VLOOKUP(CONCATENATE($E$6," ",AC$9),'-RÅDATA_KVARTAL-'!$A$5:$DS$385,87,FALSE)&gt;0,VLOOKUP(CONCATENATE($E$6," ",AC$9),'-RÅDATA_KVARTAL-'!$A$5:$DS$385,87,FALSE),"")</f>
        <v>94.160418086798458</v>
      </c>
      <c r="AD67" s="118"/>
      <c r="AE67" s="106"/>
      <c r="AF67" s="156">
        <f>IF(VLOOKUP(CONCATENATE($AF$6," ",AF$9),'-RÅDATA_KVARTAL-'!$A$5:$DS$385,87,FALSE)&gt;0,VLOOKUP(CONCATENATE($AF$6," ",AF$9),'-RÅDATA_KVARTAL-'!$A$5:$DS$385,87,FALSE),"")</f>
        <v>93.248868778280553</v>
      </c>
      <c r="AG67" s="156"/>
      <c r="AH67" s="156">
        <f>IF(VLOOKUP(CONCATENATE($AF$6," ",AH$9),'-RÅDATA_KVARTAL-'!$A$5:$DS$385,87,FALSE)&gt;0,VLOOKUP(CONCATENATE($AF$6," ",AH$9),'-RÅDATA_KVARTAL-'!$A$5:$DS$385,87,FALSE),"")</f>
        <v>95.651355421686745</v>
      </c>
      <c r="AI67" s="156"/>
      <c r="AJ67" s="156">
        <f>IF(VLOOKUP(CONCATENATE($AF$6," ",AJ$9),'-RÅDATA_KVARTAL-'!$A$5:$DS$385,87,FALSE)&gt;0,VLOOKUP(CONCATENATE($AF$6," ",AJ$9),'-RÅDATA_KVARTAL-'!$A$5:$DS$385,87,FALSE),"")</f>
        <v>95.348837209302332</v>
      </c>
      <c r="AK67" s="156"/>
      <c r="AL67" s="156">
        <f>IF(VLOOKUP(CONCATENATE($AF$6," ",AL$9),'-RÅDATA_KVARTAL-'!$A$5:$DS$385,87,FALSE)&gt;0,VLOOKUP(CONCATENATE($AF$6," ",AL$9),'-RÅDATA_KVARTAL-'!$A$5:$DS$385,87,FALSE),"")</f>
        <v>95.513513513513516</v>
      </c>
      <c r="AM67" s="156"/>
      <c r="AN67" s="156">
        <f>IF(VLOOKUP(CONCATENATE($AF$6," ",AN$9),'-RÅDATA_KVARTAL-'!$A$5:$DS$385,87,FALSE)&gt;0,VLOOKUP(CONCATENATE($AF$6," ",AN$9),'-RÅDATA_KVARTAL-'!$A$5:$DS$385,87,FALSE),"")</f>
        <v>92.336834854485957</v>
      </c>
      <c r="AO67" s="156"/>
      <c r="AP67" s="156">
        <f>IF(VLOOKUP(CONCATENATE($AF$6," ",AP$9),'-RÅDATA_KVARTAL-'!$A$5:$DS$385,87,FALSE)&gt;0,VLOOKUP(CONCATENATE($AF$6," ",AP$9),'-RÅDATA_KVARTAL-'!$A$5:$DS$385,87,FALSE),"")</f>
        <v>82.297272221191321</v>
      </c>
      <c r="AQ67" s="156"/>
      <c r="AR67" s="156">
        <f>IF(VLOOKUP(CONCATENATE($AF$6," ",AR$9),'-RÅDATA_KVARTAL-'!$A$5:$DS$385,87,FALSE)&gt;0,VLOOKUP(CONCATENATE($AF$6," ",AR$9),'-RÅDATA_KVARTAL-'!$A$5:$DS$385,87,FALSE),"")</f>
        <v>88.319632957369535</v>
      </c>
      <c r="AS67" s="156"/>
      <c r="AT67" s="156">
        <f>IF(VLOOKUP(CONCATENATE($AF$6," ",AT$9),'-RÅDATA_KVARTAL-'!$A$5:$DS$385,87,FALSE)&gt;0,VLOOKUP(CONCATENATE($AF$6," ",AT$9),'-RÅDATA_KVARTAL-'!$A$5:$DS$385,87,FALSE),"")</f>
        <v>91.293874741913285</v>
      </c>
      <c r="AU67" s="156"/>
      <c r="AV67" s="156">
        <f>IF(VLOOKUP(CONCATENATE($AF$6," ",AV$9),'-RÅDATA_KVARTAL-'!$A$5:$DS$385,87,FALSE)&gt;0,VLOOKUP(CONCATENATE($AF$6," ",AV$9),'-RÅDATA_KVARTAL-'!$A$5:$DS$385,87,FALSE),"")</f>
        <v>93.86689132266217</v>
      </c>
      <c r="AW67" s="156"/>
      <c r="AX67" s="156">
        <f>IF(VLOOKUP(CONCATENATE($AF$6," ",AX$9),'-RÅDATA_KVARTAL-'!$A$5:$DS$385,87,FALSE)&gt;0,VLOOKUP(CONCATENATE($AF$6," ",AX$9),'-RÅDATA_KVARTAL-'!$A$5:$DS$385,87,FALSE),"")</f>
        <v>96.114754098360649</v>
      </c>
      <c r="AY67" s="156"/>
      <c r="AZ67" s="156">
        <f>IF(VLOOKUP(CONCATENATE($AF$6," ",AZ$9),'-RÅDATA_KVARTAL-'!$A$5:$DS$385,87,FALSE)&gt;0,VLOOKUP(CONCATENATE($AF$6," ",AZ$9),'-RÅDATA_KVARTAL-'!$A$5:$DS$385,87,FALSE),"")</f>
        <v>95.029239766081872</v>
      </c>
      <c r="BA67" s="156"/>
      <c r="BB67" s="156">
        <f>IF(VLOOKUP(CONCATENATE($AF$6," ",BB$9),'-RÅDATA_KVARTAL-'!$A$5:$DS$385,87,FALSE)&gt;0,VLOOKUP(CONCATENATE($AF$6," ",BB$9),'-RÅDATA_KVARTAL-'!$A$5:$DS$385,87,FALSE),"")</f>
        <v>96.130167106420402</v>
      </c>
      <c r="BC67" s="156"/>
      <c r="BD67" s="156">
        <f>IF(VLOOKUP(CONCATENATE($AF$6," ",BD$9),'-RÅDATA_KVARTAL-'!$A$5:$DS$385,87,FALSE)&gt;0,VLOOKUP(CONCATENATE($AF$6," ",BD$9),'-RÅDATA_KVARTAL-'!$A$5:$DS$385,87,FALSE),"")</f>
        <v>93.014057169744731</v>
      </c>
      <c r="BE67" s="118"/>
      <c r="BF67" s="106"/>
      <c r="BG67" s="156">
        <f>IF(VLOOKUP(CONCATENATE($BG$6," ",BG$9),'-RÅDATA_KVARTAL-'!$A$5:$DS$385,87,FALSE)&gt;0,VLOOKUP(CONCATENATE($BG$6," ",BG$9),'-RÅDATA_KVARTAL-'!$A$5:$DS$385,87,FALSE),"")</f>
        <v>93.625842114354811</v>
      </c>
      <c r="BH67" s="156"/>
      <c r="BI67" s="156">
        <f>IF(VLOOKUP(CONCATENATE($BG$6," ",BI$9),'-RÅDATA_KVARTAL-'!$A$5:$DS$385,87,FALSE)&gt;0,VLOOKUP(CONCATENATE($BG$6," ",BI$9),'-RÅDATA_KVARTAL-'!$A$5:$DS$385,87,FALSE),"")</f>
        <v>94.990366088631987</v>
      </c>
      <c r="BJ67" s="156"/>
      <c r="BK67" s="156">
        <f>IF(VLOOKUP(CONCATENATE($BG$6," ",BK$9),'-RÅDATA_KVARTAL-'!$A$5:$DS$385,87,FALSE)&gt;0,VLOOKUP(CONCATENATE($BG$6," ",BK$9),'-RÅDATA_KVARTAL-'!$A$5:$DS$385,87,FALSE),"")</f>
        <v>95.077881619937699</v>
      </c>
      <c r="BL67" s="156"/>
      <c r="BM67" s="156">
        <f>IF(VLOOKUP(CONCATENATE($BG$6," ",BM$9),'-RÅDATA_KVARTAL-'!$A$5:$DS$385,87,FALSE)&gt;0,VLOOKUP(CONCATENATE($BG$6," ",BM$9),'-RÅDATA_KVARTAL-'!$A$5:$DS$385,87,FALSE),"")</f>
        <v>94.430464687133025</v>
      </c>
      <c r="BN67" s="156"/>
      <c r="BO67" s="156">
        <f>IF(VLOOKUP(CONCATENATE($BG$6," ",BO$9),'-RÅDATA_KVARTAL-'!$A$5:$DS$385,87,FALSE)&gt;0,VLOOKUP(CONCATENATE($BG$6," ",BO$9),'-RÅDATA_KVARTAL-'!$A$5:$DS$385,87,FALSE),"")</f>
        <v>94.493900428618531</v>
      </c>
      <c r="BP67" s="156"/>
      <c r="BQ67" s="156">
        <f>IF(VLOOKUP(CONCATENATE($BG$6," ",BQ$9),'-RÅDATA_KVARTAL-'!$A$5:$DS$385,87,FALSE)&gt;0,VLOOKUP(CONCATENATE($BG$6," ",BQ$9),'-RÅDATA_KVARTAL-'!$A$5:$DS$385,87,FALSE),"")</f>
        <v>94.315928618638466</v>
      </c>
      <c r="BR67" s="156"/>
      <c r="BS67" s="156">
        <f>IF(VLOOKUP(CONCATENATE($BG$6," ",BS$9),'-RÅDATA_KVARTAL-'!$A$5:$DS$385,87,FALSE)&gt;0,VLOOKUP(CONCATENATE($BG$6," ",BS$9),'-RÅDATA_KVARTAL-'!$A$5:$DS$385,87,FALSE),"")</f>
        <v>93.494594099321972</v>
      </c>
      <c r="BT67" s="156"/>
      <c r="BU67" s="156">
        <f>IF(VLOOKUP(CONCATENATE($BG$6," ",BU$9),'-RÅDATA_KVARTAL-'!$A$5:$DS$385,87,FALSE)&gt;0,VLOOKUP(CONCATENATE($BG$6," ",BU$9),'-RÅDATA_KVARTAL-'!$A$5:$DS$385,87,FALSE),"")</f>
        <v>93.504161906316313</v>
      </c>
      <c r="BV67" s="156"/>
      <c r="BW67" s="156">
        <f>IF(VLOOKUP(CONCATENATE($BG$6," ",BW$9),'-RÅDATA_KVARTAL-'!$A$5:$DS$385,87,FALSE)&gt;0,VLOOKUP(CONCATENATE($BG$6," ",BW$9),'-RÅDATA_KVARTAL-'!$A$5:$DS$385,87,FALSE),"")</f>
        <v>92.660256410256409</v>
      </c>
      <c r="BX67" s="156"/>
      <c r="BY67" s="156">
        <f>IF(VLOOKUP(CONCATENATE($BG$6," ",BY$9),'-RÅDATA_KVARTAL-'!$A$5:$DS$385,87,FALSE)&gt;0,VLOOKUP(CONCATENATE($BG$6," ",BY$9),'-RÅDATA_KVARTAL-'!$A$5:$DS$385,87,FALSE),"")</f>
        <v>93.523108907724293</v>
      </c>
      <c r="BZ67" s="156"/>
      <c r="CA67" s="156">
        <f>IF(VLOOKUP(CONCATENATE($BG$6," ",CA$9),'-RÅDATA_KVARTAL-'!$A$5:$DS$385,87,FALSE)&gt;0,VLOOKUP(CONCATENATE($BG$6," ",CA$9),'-RÅDATA_KVARTAL-'!$A$5:$DS$385,87,FALSE),"")</f>
        <v>93.141945773524725</v>
      </c>
      <c r="CB67" s="156"/>
      <c r="CC67" s="156">
        <f>IF(VLOOKUP(CONCATENATE($BG$6," ",CC$9),'-RÅDATA_KVARTAL-'!$A$5:$DS$385,87,FALSE)&gt;0,VLOOKUP(CONCATENATE($BG$6," ",CC$9),'-RÅDATA_KVARTAL-'!$A$5:$DS$385,87,FALSE),"")</f>
        <v>93.878220909240113</v>
      </c>
      <c r="CD67" s="156"/>
      <c r="CE67" s="156">
        <f>IF(VLOOKUP(CONCATENATE($BG$6," ",CE$9),'-RÅDATA_KVARTAL-'!$A$5:$DS$385,87,FALSE)&gt;0,VLOOKUP(CONCATENATE($BG$6," ",CE$9),'-RÅDATA_KVARTAL-'!$A$5:$DS$385,87,FALSE),"")</f>
        <v>93.9257561743308</v>
      </c>
      <c r="CF67" s="106"/>
      <c r="CG67" s="106"/>
      <c r="CH67" s="156">
        <f>IF(VLOOKUP(CONCATENATE($CH$6," ",CH$9),'-RÅDATA_KVARTAL-'!$A$5:$DS$385,87,FALSE)&gt;0,VLOOKUP(CONCATENATE($CH$6," ",CH$9),'-RÅDATA_KVARTAL-'!$A$5:$DS$385,87,FALSE),"")</f>
        <v>90.173705722070835</v>
      </c>
      <c r="CI67" s="156"/>
      <c r="CJ67" s="156">
        <f>IF(VLOOKUP(CONCATENATE($CH$6," ",CJ$9),'-RÅDATA_KVARTAL-'!$A$5:$DS$385,87,FALSE)&gt;0,VLOOKUP(CONCATENATE($CH$6," ",CJ$9),'-RÅDATA_KVARTAL-'!$A$5:$DS$385,87,FALSE),"")</f>
        <v>94.653228561667234</v>
      </c>
      <c r="CK67" s="156"/>
      <c r="CL67" s="156">
        <f>IF(VLOOKUP(CONCATENATE($CH$6," ",CL$9),'-RÅDATA_KVARTAL-'!$A$5:$DS$385,87,FALSE)&gt;0,VLOOKUP(CONCATENATE($CH$6," ",CL$9),'-RÅDATA_KVARTAL-'!$A$5:$DS$385,87,FALSE),"")</f>
        <v>95.854673495518554</v>
      </c>
      <c r="CM67" s="156"/>
      <c r="CN67" s="156">
        <f>IF(VLOOKUP(CONCATENATE($CH$6," ",CN$9),'-RÅDATA_KVARTAL-'!$A$5:$DS$385,87,FALSE)&gt;0,VLOOKUP(CONCATENATE($CH$6," ",CN$9),'-RÅDATA_KVARTAL-'!$A$5:$DS$385,87,FALSE),"")</f>
        <v>95.775753768844226</v>
      </c>
      <c r="CO67" s="156"/>
      <c r="CP67" s="156">
        <f>IF(VLOOKUP(CONCATENATE($CH$6," ",CP$9),'-RÅDATA_KVARTAL-'!$A$5:$DS$385,87,FALSE)&gt;0,VLOOKUP(CONCATENATE($CH$6," ",CP$9),'-RÅDATA_KVARTAL-'!$A$5:$DS$385,87,FALSE),"")</f>
        <v>93.442103595754787</v>
      </c>
      <c r="CQ67" s="156"/>
      <c r="CR67" s="156">
        <f>IF(VLOOKUP(CONCATENATE($CH$6," ",CR$9),'-RÅDATA_KVARTAL-'!$A$5:$DS$385,87,FALSE)&gt;0,VLOOKUP(CONCATENATE($CH$6," ",CR$9),'-RÅDATA_KVARTAL-'!$A$5:$DS$385,87,FALSE),"")</f>
        <v>94.356054262267634</v>
      </c>
      <c r="CS67" s="156"/>
      <c r="CT67" s="156">
        <f>IF(VLOOKUP(CONCATENATE($CH$6," ",CT$9),'-RÅDATA_KVARTAL-'!$A$5:$DS$385,87,FALSE)&gt;0,VLOOKUP(CONCATENATE($CH$6," ",CT$9),'-RÅDATA_KVARTAL-'!$A$5:$DS$385,87,FALSE),"")</f>
        <v>95.480658751436238</v>
      </c>
      <c r="CU67" s="156"/>
      <c r="CV67" s="156">
        <f>IF(VLOOKUP(CONCATENATE($CH$6," ",CV$9),'-RÅDATA_KVARTAL-'!$A$5:$DS$385,87,FALSE)&gt;0,VLOOKUP(CONCATENATE($CH$6," ",CV$9),'-RÅDATA_KVARTAL-'!$A$5:$DS$385,87,FALSE),"")</f>
        <v>95.627408276093149</v>
      </c>
      <c r="CW67" s="156"/>
      <c r="CX67" s="156">
        <f>IF(VLOOKUP(CONCATENATE($CH$6," ",CX$9),'-RÅDATA_KVARTAL-'!$A$5:$DS$385,87,FALSE)&gt;0,VLOOKUP(CONCATENATE($CH$6," ",CX$9),'-RÅDATA_KVARTAL-'!$A$5:$DS$385,87,FALSE),"")</f>
        <v>94.854146181579807</v>
      </c>
      <c r="CY67" s="156"/>
      <c r="CZ67" s="156">
        <f>IF(VLOOKUP(CONCATENATE($CH$6," ",CZ$9),'-RÅDATA_KVARTAL-'!$A$5:$DS$385,87,FALSE)&gt;0,VLOOKUP(CONCATENATE($CH$6," ",CZ$9),'-RÅDATA_KVARTAL-'!$A$5:$DS$385,87,FALSE),"")</f>
        <v>93.05843018627607</v>
      </c>
      <c r="DA67" s="156"/>
      <c r="DB67" s="156">
        <f>IF(VLOOKUP(CONCATENATE($CH$6," ",DB$9),'-RÅDATA_KVARTAL-'!$A$5:$DS$385,87,FALSE)&gt;0,VLOOKUP(CONCATENATE($CH$6," ",DB$9),'-RÅDATA_KVARTAL-'!$A$5:$DS$385,87,FALSE),"")</f>
        <v>90.097698294419601</v>
      </c>
      <c r="DC67" s="156"/>
      <c r="DD67" s="156">
        <f>IF(VLOOKUP(CONCATENATE($CH$6," ",DD$9),'-RÅDATA_KVARTAL-'!$A$5:$DS$385,87,FALSE)&gt;0,VLOOKUP(CONCATENATE($CH$6," ",DD$9),'-RÅDATA_KVARTAL-'!$A$5:$DS$385,87,FALSE),"")</f>
        <v>95.273431198580411</v>
      </c>
      <c r="DE67" s="156"/>
      <c r="DF67" s="156">
        <f>IF(VLOOKUP(CONCATENATE($CH$6," ",DF$9),'-RÅDATA_KVARTAL-'!$A$5:$DS$385,87,FALSE)&gt;0,VLOOKUP(CONCATENATE($CH$6," ",DF$9),'-RÅDATA_KVARTAL-'!$A$5:$DS$385,87,FALSE),"")</f>
        <v>94.054225682652742</v>
      </c>
      <c r="DG67" s="106"/>
      <c r="DH67" s="106"/>
      <c r="DI67" s="156">
        <f>IF(VLOOKUP(CONCATENATE($DI$6," ",DI$9),'-RÅDATA_KVARTAL-'!$A$5:$DS$385,87,FALSE)&gt;0,VLOOKUP(CONCATENATE($DI$6," ",DI$9),'-RÅDATA_KVARTAL-'!$A$5:$DS$385,87,FALSE),"")</f>
        <v>95.149606299212593</v>
      </c>
      <c r="DJ67" s="156"/>
      <c r="DK67" s="156">
        <f>IF(VLOOKUP(CONCATENATE($DI$6," ",DK$9),'-RÅDATA_KVARTAL-'!$A$5:$DS$385,87,FALSE)&gt;0,VLOOKUP(CONCATENATE($DI$6," ",DK$9),'-RÅDATA_KVARTAL-'!$A$5:$DS$385,87,FALSE),"")</f>
        <v>96.026267048324627</v>
      </c>
      <c r="DL67" s="156"/>
      <c r="DM67" s="156">
        <f>IF(VLOOKUP(CONCATENATE($DI$6," ",DM$9),'-RÅDATA_KVARTAL-'!$A$5:$DS$385,87,FALSE)&gt;0,VLOOKUP(CONCATENATE($DI$6," ",DM$9),'-RÅDATA_KVARTAL-'!$A$5:$DS$385,87,FALSE),"")</f>
        <v>96.081694402420567</v>
      </c>
      <c r="DN67" s="156"/>
      <c r="DO67" s="156">
        <f>IF(VLOOKUP(CONCATENATE($DI$6," ",DO$9),'-RÅDATA_KVARTAL-'!$A$5:$DS$385,87,FALSE)&gt;0,VLOOKUP(CONCATENATE($DI$6," ",DO$9),'-RÅDATA_KVARTAL-'!$A$5:$DS$385,87,FALSE),"")</f>
        <v>92.829927260131626</v>
      </c>
      <c r="DP67" s="156"/>
      <c r="DQ67" s="156">
        <f>IF(VLOOKUP(CONCATENATE($DI$6," ",DQ$9),'-RÅDATA_KVARTAL-'!$A$5:$DS$385,87,FALSE)&gt;0,VLOOKUP(CONCATENATE($DI$6," ",DQ$9),'-RÅDATA_KVARTAL-'!$A$5:$DS$385,87,FALSE),"")</f>
        <v>91.167593328038123</v>
      </c>
      <c r="DR67" s="156"/>
      <c r="DS67" s="156">
        <f>IF(VLOOKUP(CONCATENATE($DI$6," ",DS$9),'-RÅDATA_KVARTAL-'!$A$5:$DS$385,87,FALSE)&gt;0,VLOOKUP(CONCATENATE($DI$6," ",DS$9),'-RÅDATA_KVARTAL-'!$A$5:$DS$385,87,FALSE),"")</f>
        <v>92.021728059752164</v>
      </c>
      <c r="DT67" s="156"/>
      <c r="DU67" s="156" t="str">
        <f>IF(VLOOKUP(CONCATENATE($DI$6," ",DU$9),'-RÅDATA_KVARTAL-'!$A$5:$DS$385,87,FALSE)&gt;0,VLOOKUP(CONCATENATE($DI$6," ",DU$9),'-RÅDATA_KVARTAL-'!$A$5:$DS$385,87,FALSE),"")</f>
        <v/>
      </c>
      <c r="DV67" s="156"/>
      <c r="DW67" s="156" t="str">
        <f>IF(VLOOKUP(CONCATENATE($DI$6," ",DW$9),'-RÅDATA_KVARTAL-'!$A$5:$DS$385,87,FALSE)&gt;0,VLOOKUP(CONCATENATE($DI$6," ",DW$9),'-RÅDATA_KVARTAL-'!$A$5:$DS$385,87,FALSE),"")</f>
        <v/>
      </c>
      <c r="DX67" s="156"/>
      <c r="DY67" s="156" t="str">
        <f>IF(VLOOKUP(CONCATENATE($DI$6," ",DY$9),'-RÅDATA_KVARTAL-'!$A$5:$DS$385,87,FALSE)&gt;0,VLOOKUP(CONCATENATE($DI$6," ",DY$9),'-RÅDATA_KVARTAL-'!$A$5:$DS$385,87,FALSE),"")</f>
        <v/>
      </c>
      <c r="DZ67" s="156"/>
      <c r="EA67" s="156" t="str">
        <f>IF(VLOOKUP(CONCATENATE($DI$6," ",EA$9),'-RÅDATA_KVARTAL-'!$A$5:$DS$385,87,FALSE)&gt;0,VLOOKUP(CONCATENATE($DI$6," ",EA$9),'-RÅDATA_KVARTAL-'!$A$5:$DS$385,87,FALSE),"")</f>
        <v/>
      </c>
      <c r="EB67" s="156"/>
      <c r="EC67" s="156" t="str">
        <f>IF(VLOOKUP(CONCATENATE($DI$6," ",EC$9),'-RÅDATA_KVARTAL-'!$A$5:$DS$385,87,FALSE)&gt;0,VLOOKUP(CONCATENATE($DI$6," ",EC$9),'-RÅDATA_KVARTAL-'!$A$5:$DS$385,87,FALSE),"")</f>
        <v/>
      </c>
      <c r="ED67" s="156"/>
      <c r="EE67" s="156" t="str">
        <f>IF(VLOOKUP(CONCATENATE($DI$6," ",EE$9),'-RÅDATA_KVARTAL-'!$A$5:$DS$385,87,FALSE)&gt;0,VLOOKUP(CONCATENATE($DI$6," ",EE$9),'-RÅDATA_KVARTAL-'!$A$5:$DS$385,87,FALSE),"")</f>
        <v/>
      </c>
      <c r="EF67" s="156"/>
      <c r="EG67" s="156">
        <f>IF(VLOOKUP(CONCATENATE($DI$6," ",EG$9),'-RÅDATA_KVARTAL-'!$A$5:$DS$385,87,FALSE)&gt;0,VLOOKUP(CONCATENATE($DI$6," ",EG$9),'-RÅDATA_KVARTAL-'!$A$5:$DS$385,87,FALSE),"")</f>
        <v>93.914647711549421</v>
      </c>
      <c r="EH67" s="106"/>
      <c r="EI67" s="106"/>
      <c r="EJ67" s="156" t="str">
        <f>IF(VLOOKUP(CONCATENATE($EJ$6," ",EJ$9),'-RÅDATA_KVARTAL-'!$A$5:$DS$385,87,FALSE)&gt;0,VLOOKUP(CONCATENATE($EJ$6," ",EJ$9),'-RÅDATA_KVARTAL-'!$A$5:$DS$385,87,FALSE),"")</f>
        <v/>
      </c>
      <c r="EK67" s="156"/>
      <c r="EL67" s="156" t="str">
        <f>IF(VLOOKUP(CONCATENATE($EJ$6," ",EL$9),'-RÅDATA_KVARTAL-'!$A$5:$DS$385,87,FALSE)&gt;0,VLOOKUP(CONCATENATE($EJ$6," ",EL$9),'-RÅDATA_KVARTAL-'!$A$5:$DS$385,87,FALSE),"")</f>
        <v/>
      </c>
      <c r="EM67" s="156"/>
      <c r="EN67" s="156" t="str">
        <f>IF(VLOOKUP(CONCATENATE($EJ$6," ",EN$9),'-RÅDATA_KVARTAL-'!$A$5:$DS$385,87,FALSE)&gt;0,VLOOKUP(CONCATENATE($EJ$6," ",EN$9),'-RÅDATA_KVARTAL-'!$A$5:$DS$385,87,FALSE),"")</f>
        <v/>
      </c>
      <c r="EO67" s="156"/>
      <c r="EP67" s="156" t="str">
        <f>IF(VLOOKUP(CONCATENATE($EJ$6," ",EP$9),'-RÅDATA_KVARTAL-'!$A$5:$DS$385,87,FALSE)&gt;0,VLOOKUP(CONCATENATE($EJ$6," ",EP$9),'-RÅDATA_KVARTAL-'!$A$5:$DS$385,87,FALSE),"")</f>
        <v/>
      </c>
      <c r="EQ67" s="156"/>
      <c r="ER67" s="156" t="str">
        <f>IF(VLOOKUP(CONCATENATE($EJ$6," ",ER$9),'-RÅDATA_KVARTAL-'!$A$5:$DS$385,87,FALSE)&gt;0,VLOOKUP(CONCATENATE($EJ$6," ",ER$9),'-RÅDATA_KVARTAL-'!$A$5:$DS$385,87,FALSE),"")</f>
        <v/>
      </c>
      <c r="ES67" s="156"/>
      <c r="ET67" s="156" t="str">
        <f>IF(VLOOKUP(CONCATENATE($EJ$6," ",ET$9),'-RÅDATA_KVARTAL-'!$A$5:$DS$385,87,FALSE)&gt;0,VLOOKUP(CONCATENATE($EJ$6," ",ET$9),'-RÅDATA_KVARTAL-'!$A$5:$DS$385,87,FALSE),"")</f>
        <v/>
      </c>
      <c r="EU67" s="156"/>
      <c r="EV67" s="156" t="str">
        <f>IF(VLOOKUP(CONCATENATE($EJ$6," ",EV$9),'-RÅDATA_KVARTAL-'!$A$5:$DS$385,87,FALSE)&gt;0,VLOOKUP(CONCATENATE($EJ$6," ",EV$9),'-RÅDATA_KVARTAL-'!$A$5:$DS$385,87,FALSE),"")</f>
        <v/>
      </c>
      <c r="EW67" s="156"/>
      <c r="EX67" s="156" t="str">
        <f>IF(VLOOKUP(CONCATENATE($EJ$6," ",EX$9),'-RÅDATA_KVARTAL-'!$A$5:$DS$385,87,FALSE)&gt;0,VLOOKUP(CONCATENATE($EJ$6," ",EX$9),'-RÅDATA_KVARTAL-'!$A$5:$DS$385,87,FALSE),"")</f>
        <v/>
      </c>
      <c r="EY67" s="156"/>
      <c r="EZ67" s="156" t="str">
        <f>IF(VLOOKUP(CONCATENATE($EJ$6," ",EZ$9),'-RÅDATA_KVARTAL-'!$A$5:$DS$385,87,FALSE)&gt;0,VLOOKUP(CONCATENATE($EJ$6," ",EZ$9),'-RÅDATA_KVARTAL-'!$A$5:$DS$385,87,FALSE),"")</f>
        <v/>
      </c>
      <c r="FA67" s="156"/>
      <c r="FB67" s="156" t="str">
        <f>IF(VLOOKUP(CONCATENATE($EJ$6," ",FB$9),'-RÅDATA_KVARTAL-'!$A$5:$DS$385,87,FALSE)&gt;0,VLOOKUP(CONCATENATE($EJ$6," ",FB$9),'-RÅDATA_KVARTAL-'!$A$5:$DS$385,87,FALSE),"")</f>
        <v/>
      </c>
      <c r="FC67" s="156"/>
      <c r="FD67" s="156" t="str">
        <f>IF(VLOOKUP(CONCATENATE($EJ$6," ",FD$9),'-RÅDATA_KVARTAL-'!$A$5:$DS$385,87,FALSE)&gt;0,VLOOKUP(CONCATENATE($EJ$6," ",FD$9),'-RÅDATA_KVARTAL-'!$A$5:$DS$385,87,FALSE),"")</f>
        <v/>
      </c>
      <c r="FE67" s="156"/>
      <c r="FF67" s="156" t="str">
        <f>IF(VLOOKUP(CONCATENATE($EJ$6," ",FF$9),'-RÅDATA_KVARTAL-'!$A$5:$DS$385,87,FALSE)&gt;0,VLOOKUP(CONCATENATE($EJ$6," ",FF$9),'-RÅDATA_KVARTAL-'!$A$5:$DS$385,87,FALSE),"")</f>
        <v/>
      </c>
      <c r="FG67" s="156"/>
      <c r="FH67" s="156" t="str">
        <f>IF(VLOOKUP(CONCATENATE($EJ$6," ",FH$9),'-RÅDATA_KVARTAL-'!$A$5:$DS$385,87,FALSE)&gt;0,VLOOKUP(CONCATENATE($EJ$6," ",FH$9),'-RÅDATA_KVARTAL-'!$A$5:$DS$385,87,FALSE),"")</f>
        <v/>
      </c>
      <c r="FI67" s="106"/>
      <c r="FJ67" s="106"/>
      <c r="FK67" s="156" t="str">
        <f>IF(VLOOKUP(CONCATENATE($FK$6," ",FK$9),'-RÅDATA_KVARTAL-'!$A$5:$DS$385,87,FALSE)&gt;0,VLOOKUP(CONCATENATE($FK$6," ",FK$9),'-RÅDATA_KVARTAL-'!$A$5:$DS$385,87,FALSE),"")</f>
        <v/>
      </c>
      <c r="FL67" s="156"/>
      <c r="FM67" s="156" t="str">
        <f>IF(VLOOKUP(CONCATENATE($FK$6," ",FM$9),'-RÅDATA_KVARTAL-'!$A$5:$DS$385,87,FALSE)&gt;0,VLOOKUP(CONCATENATE($FK$6," ",FM$9),'-RÅDATA_KVARTAL-'!$A$5:$DS$385,87,FALSE),"")</f>
        <v/>
      </c>
      <c r="FN67" s="156"/>
      <c r="FO67" s="156" t="str">
        <f>IF(VLOOKUP(CONCATENATE($FK$6," ",FO$9),'-RÅDATA_KVARTAL-'!$A$5:$DS$385,87,FALSE)&gt;0,VLOOKUP(CONCATENATE($FK$6," ",FO$9),'-RÅDATA_KVARTAL-'!$A$5:$DS$385,87,FALSE),"")</f>
        <v/>
      </c>
      <c r="FP67" s="156"/>
      <c r="FQ67" s="156" t="str">
        <f>IF(VLOOKUP(CONCATENATE($FK$6," ",FQ$9),'-RÅDATA_KVARTAL-'!$A$5:$DS$385,87,FALSE)&gt;0,VLOOKUP(CONCATENATE($FK$6," ",FQ$9),'-RÅDATA_KVARTAL-'!$A$5:$DS$385,87,FALSE),"")</f>
        <v/>
      </c>
      <c r="FR67" s="156"/>
      <c r="FS67" s="156" t="str">
        <f>IF(VLOOKUP(CONCATENATE($FK$6," ",FS$9),'-RÅDATA_KVARTAL-'!$A$5:$DS$385,87,FALSE)&gt;0,VLOOKUP(CONCATENATE($FK$6," ",FS$9),'-RÅDATA_KVARTAL-'!$A$5:$DS$385,87,FALSE),"")</f>
        <v/>
      </c>
      <c r="FT67" s="156"/>
      <c r="FU67" s="156" t="str">
        <f>IF(VLOOKUP(CONCATENATE($FK$6," ",FU$9),'-RÅDATA_KVARTAL-'!$A$5:$DS$385,87,FALSE)&gt;0,VLOOKUP(CONCATENATE($FK$6," ",FU$9),'-RÅDATA_KVARTAL-'!$A$5:$DS$385,87,FALSE),"")</f>
        <v/>
      </c>
      <c r="FV67" s="156"/>
      <c r="FW67" s="156" t="str">
        <f>IF(VLOOKUP(CONCATENATE($FK$6," ",FW$9),'-RÅDATA_KVARTAL-'!$A$5:$DS$385,87,FALSE)&gt;0,VLOOKUP(CONCATENATE($FK$6," ",FW$9),'-RÅDATA_KVARTAL-'!$A$5:$DS$385,87,FALSE),"")</f>
        <v/>
      </c>
      <c r="FX67" s="156"/>
      <c r="FY67" s="156" t="str">
        <f>IF(VLOOKUP(CONCATENATE($FK$6," ",FY$9),'-RÅDATA_KVARTAL-'!$A$5:$DS$385,87,FALSE)&gt;0,VLOOKUP(CONCATENATE($FK$6," ",FY$9),'-RÅDATA_KVARTAL-'!$A$5:$DS$385,87,FALSE),"")</f>
        <v/>
      </c>
      <c r="FZ67" s="156"/>
      <c r="GA67" s="156" t="str">
        <f>IF(VLOOKUP(CONCATENATE($FK$6," ",GA$9),'-RÅDATA_KVARTAL-'!$A$5:$DS$385,87,FALSE)&gt;0,VLOOKUP(CONCATENATE($FK$6," ",GA$9),'-RÅDATA_KVARTAL-'!$A$5:$DS$385,87,FALSE),"")</f>
        <v/>
      </c>
      <c r="GB67" s="156"/>
      <c r="GC67" s="156" t="str">
        <f>IF(VLOOKUP(CONCATENATE($FK$6," ",GC$9),'-RÅDATA_KVARTAL-'!$A$5:$DS$385,87,FALSE)&gt;0,VLOOKUP(CONCATENATE($FK$6," ",GC$9),'-RÅDATA_KVARTAL-'!$A$5:$DS$385,87,FALSE),"")</f>
        <v/>
      </c>
      <c r="GD67" s="156"/>
      <c r="GE67" s="156" t="str">
        <f>IF(VLOOKUP(CONCATENATE($FK$6," ",GE$9),'-RÅDATA_KVARTAL-'!$A$5:$DS$385,87,FALSE)&gt;0,VLOOKUP(CONCATENATE($FK$6," ",GE$9),'-RÅDATA_KVARTAL-'!$A$5:$DS$385,87,FALSE),"")</f>
        <v/>
      </c>
      <c r="GF67" s="156"/>
      <c r="GG67" s="156" t="str">
        <f>IF(VLOOKUP(CONCATENATE($FK$6," ",GG$9),'-RÅDATA_KVARTAL-'!$A$5:$DS$385,87,FALSE)&gt;0,VLOOKUP(CONCATENATE($FK$6," ",GG$9),'-RÅDATA_KVARTAL-'!$A$5:$DS$385,87,FALSE),"")</f>
        <v/>
      </c>
      <c r="GH67" s="156"/>
      <c r="GI67" s="156" t="str">
        <f>IF(VLOOKUP(CONCATENATE($FK$6," ",GI$9),'-RÅDATA_KVARTAL-'!$A$5:$DS$385,87,FALSE)&gt;0,VLOOKUP(CONCATENATE($FK$6," ",GI$9),'-RÅDATA_KVARTAL-'!$A$5:$DS$385,87,FALSE),"")</f>
        <v/>
      </c>
      <c r="GJ67" s="106"/>
      <c r="GK67" s="106"/>
      <c r="GL67" s="156" t="str">
        <f>IF(VLOOKUP(CONCATENATE($GL$6," ",GL$9),'-RÅDATA_KVARTAL-'!$A$5:$DS$385,87,FALSE)&gt;0,VLOOKUP(CONCATENATE($GL$6," ",GL$9),'-RÅDATA_KVARTAL-'!$A$5:$DS$385,87,FALSE),"")</f>
        <v/>
      </c>
      <c r="GM67" s="156"/>
      <c r="GN67" s="156" t="str">
        <f>IF(VLOOKUP(CONCATENATE($GL$6," ",GN$9),'-RÅDATA_KVARTAL-'!$A$5:$DS$385,87,FALSE)&gt;0,VLOOKUP(CONCATENATE($GL$6," ",GN$9),'-RÅDATA_KVARTAL-'!$A$5:$DS$385,87,FALSE),"")</f>
        <v/>
      </c>
      <c r="GO67" s="156"/>
      <c r="GP67" s="156" t="str">
        <f>IF(VLOOKUP(CONCATENATE($GL$6," ",GP$9),'-RÅDATA_KVARTAL-'!$A$5:$DS$385,87,FALSE)&gt;0,VLOOKUP(CONCATENATE($GL$6," ",GP$9),'-RÅDATA_KVARTAL-'!$A$5:$DS$385,87,FALSE),"")</f>
        <v/>
      </c>
      <c r="GQ67" s="156"/>
      <c r="GR67" s="156" t="str">
        <f>IF(VLOOKUP(CONCATENATE($GL$6," ",GR$9),'-RÅDATA_KVARTAL-'!$A$5:$DS$385,87,FALSE)&gt;0,VLOOKUP(CONCATENATE($GL$6," ",GR$9),'-RÅDATA_KVARTAL-'!$A$5:$DS$385,87,FALSE),"")</f>
        <v/>
      </c>
      <c r="GS67" s="156"/>
      <c r="GT67" s="156" t="str">
        <f>IF(VLOOKUP(CONCATENATE($GL$6," ",GT$9),'-RÅDATA_KVARTAL-'!$A$5:$DS$385,87,FALSE)&gt;0,VLOOKUP(CONCATENATE($GL$6," ",GT$9),'-RÅDATA_KVARTAL-'!$A$5:$DS$385,87,FALSE),"")</f>
        <v/>
      </c>
      <c r="GU67" s="156"/>
      <c r="GV67" s="156" t="str">
        <f>IF(VLOOKUP(CONCATENATE($GL$6," ",GV$9),'-RÅDATA_KVARTAL-'!$A$5:$DS$385,87,FALSE)&gt;0,VLOOKUP(CONCATENATE($GL$6," ",GV$9),'-RÅDATA_KVARTAL-'!$A$5:$DS$385,87,FALSE),"")</f>
        <v/>
      </c>
      <c r="GW67" s="156"/>
      <c r="GX67" s="156" t="str">
        <f>IF(VLOOKUP(CONCATENATE($GL$6," ",GX$9),'-RÅDATA_KVARTAL-'!$A$5:$DS$385,87,FALSE)&gt;0,VLOOKUP(CONCATENATE($GL$6," ",GX$9),'-RÅDATA_KVARTAL-'!$A$5:$DS$385,87,FALSE),"")</f>
        <v/>
      </c>
      <c r="GY67" s="156"/>
      <c r="GZ67" s="156" t="str">
        <f>IF(VLOOKUP(CONCATENATE($GL$6," ",GZ$9),'-RÅDATA_KVARTAL-'!$A$5:$DS$385,87,FALSE)&gt;0,VLOOKUP(CONCATENATE($GL$6," ",GZ$9),'-RÅDATA_KVARTAL-'!$A$5:$DS$385,87,FALSE),"")</f>
        <v/>
      </c>
      <c r="HA67" s="156"/>
      <c r="HB67" s="156" t="str">
        <f>IF(VLOOKUP(CONCATENATE($GL$6," ",HB$9),'-RÅDATA_KVARTAL-'!$A$5:$DS$385,87,FALSE)&gt;0,VLOOKUP(CONCATENATE($GL$6," ",HB$9),'-RÅDATA_KVARTAL-'!$A$5:$DS$385,87,FALSE),"")</f>
        <v/>
      </c>
      <c r="HC67" s="156"/>
      <c r="HD67" s="156" t="str">
        <f>IF(VLOOKUP(CONCATENATE($GL$6," ",HD$9),'-RÅDATA_KVARTAL-'!$A$5:$DS$385,87,FALSE)&gt;0,VLOOKUP(CONCATENATE($GL$6," ",HD$9),'-RÅDATA_KVARTAL-'!$A$5:$DS$385,87,FALSE),"")</f>
        <v/>
      </c>
      <c r="HE67" s="156"/>
      <c r="HF67" s="156" t="str">
        <f>IF(VLOOKUP(CONCATENATE($GL$6," ",HF$9),'-RÅDATA_KVARTAL-'!$A$5:$DS$385,87,FALSE)&gt;0,VLOOKUP(CONCATENATE($GL$6," ",HF$9),'-RÅDATA_KVARTAL-'!$A$5:$DS$385,87,FALSE),"")</f>
        <v/>
      </c>
      <c r="HG67" s="156"/>
      <c r="HH67" s="156" t="str">
        <f>IF(VLOOKUP(CONCATENATE($GL$6," ",HH$9),'-RÅDATA_KVARTAL-'!$A$5:$DS$385,87,FALSE)&gt;0,VLOOKUP(CONCATENATE($GL$6," ",HH$9),'-RÅDATA_KVARTAL-'!$A$5:$DS$385,87,FALSE),"")</f>
        <v/>
      </c>
      <c r="HI67" s="156"/>
      <c r="HJ67" s="156" t="str">
        <f>IF(VLOOKUP(CONCATENATE($GL$6," ",HJ$9),'-RÅDATA_KVARTAL-'!$A$5:$DS$385,87,FALSE)&gt;0,VLOOKUP(CONCATENATE($GL$6," ",HJ$9),'-RÅDATA_KVARTAL-'!$A$5:$DS$385,87,FALSE),"")</f>
        <v/>
      </c>
      <c r="HK67" s="106"/>
      <c r="HL67" s="106"/>
      <c r="HM67" s="92" t="s">
        <v>472</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63</v>
      </c>
      <c r="E69" s="37">
        <f>IF(VLOOKUP(CONCATENATE($E$6," ",E$9),'-RÅDATA_KVARTAL-'!$A$5:$DS$385,91,FALSE)&gt;0,VLOOKUP(CONCATENATE($E$6," ",E$9),'-RÅDATA_KVARTAL-'!$A$5:$DS$385,91,FALSE),"")</f>
        <v>6238</v>
      </c>
      <c r="F69" s="37"/>
      <c r="G69" s="37">
        <f>IF(VLOOKUP(CONCATENATE($E$6," ",G$9),'-RÅDATA_KVARTAL-'!$A$5:$DS$385,91,FALSE)&gt;0,VLOOKUP(CONCATENATE($E$6," ",G$9),'-RÅDATA_KVARTAL-'!$A$5:$DS$385,91,FALSE),"")</f>
        <v>5848</v>
      </c>
      <c r="H69" s="37"/>
      <c r="I69" s="37">
        <f>IF(VLOOKUP(CONCATENATE($E$6," ",I$9),'-RÅDATA_KVARTAL-'!$A$5:$DS$385,91,FALSE)&gt;0,VLOOKUP(CONCATENATE($E$6," ",I$9),'-RÅDATA_KVARTAL-'!$A$5:$DS$385,91,FALSE),"")</f>
        <v>6096</v>
      </c>
      <c r="J69" s="37"/>
      <c r="K69" s="37">
        <f>IF(VLOOKUP(CONCATENATE($E$6," ",K$9),'-RÅDATA_KVARTAL-'!$A$5:$DS$385,91,FALSE)&gt;0,VLOOKUP(CONCATENATE($E$6," ",K$9),'-RÅDATA_KVARTAL-'!$A$5:$DS$385,91,FALSE),"")</f>
        <v>6226</v>
      </c>
      <c r="L69" s="37"/>
      <c r="M69" s="37">
        <f>IF(VLOOKUP(CONCATENATE($E$6," ",M$9),'-RÅDATA_KVARTAL-'!$A$5:$DS$385,91,FALSE)&gt;0,VLOOKUP(CONCATENATE($E$6," ",M$9),'-RÅDATA_KVARTAL-'!$A$5:$DS$385,91,FALSE),"")</f>
        <v>6228</v>
      </c>
      <c r="N69" s="37"/>
      <c r="O69" s="37">
        <f>IF(VLOOKUP(CONCATENATE($E$6," ",O$9),'-RÅDATA_KVARTAL-'!$A$5:$DS$385,91,FALSE)&gt;0,VLOOKUP(CONCATENATE($E$6," ",O$9),'-RÅDATA_KVARTAL-'!$A$5:$DS$385,91,FALSE),"")</f>
        <v>5896</v>
      </c>
      <c r="P69" s="37"/>
      <c r="Q69" s="37">
        <f>IF(VLOOKUP(CONCATENATE($E$6," ",Q$9),'-RÅDATA_KVARTAL-'!$A$5:$DS$385,91,FALSE)&gt;0,VLOOKUP(CONCATENATE($E$6," ",Q$9),'-RÅDATA_KVARTAL-'!$A$5:$DS$385,91,FALSE),"")</f>
        <v>5650</v>
      </c>
      <c r="R69" s="37"/>
      <c r="S69" s="37">
        <f>IF(VLOOKUP(CONCATENATE($E$6," ",S$9),'-RÅDATA_KVARTAL-'!$A$5:$DS$385,91,FALSE)&gt;0,VLOOKUP(CONCATENATE($E$6," ",S$9),'-RÅDATA_KVARTAL-'!$A$5:$DS$385,91,FALSE),"")</f>
        <v>6191</v>
      </c>
      <c r="T69" s="37"/>
      <c r="U69" s="37">
        <f>IF(VLOOKUP(CONCATENATE($E$6," ",U$9),'-RÅDATA_KVARTAL-'!$A$5:$DS$385,91,FALSE)&gt;0,VLOOKUP(CONCATENATE($E$6," ",U$9),'-RÅDATA_KVARTAL-'!$A$5:$DS$385,91,FALSE),"")</f>
        <v>6091</v>
      </c>
      <c r="V69" s="37"/>
      <c r="W69" s="37">
        <f>IF(VLOOKUP(CONCATENATE($E$6," ",W$9),'-RÅDATA_KVARTAL-'!$A$5:$DS$385,91,FALSE)&gt;0,VLOOKUP(CONCATENATE($E$6," ",W$9),'-RÅDATA_KVARTAL-'!$A$5:$DS$385,91,FALSE),"")</f>
        <v>6321</v>
      </c>
      <c r="X69" s="37"/>
      <c r="Y69" s="37">
        <f>IF(VLOOKUP(CONCATENATE($E$6," ",Y$9),'-RÅDATA_KVARTAL-'!$A$5:$DS$385,91,FALSE)&gt;0,VLOOKUP(CONCATENATE($E$6," ",Y$9),'-RÅDATA_KVARTAL-'!$A$5:$DS$385,91,FALSE),"")</f>
        <v>5691</v>
      </c>
      <c r="Z69" s="37"/>
      <c r="AA69" s="37">
        <f>IF(VLOOKUP(CONCATENATE($E$6," ",AA$9),'-RÅDATA_KVARTAL-'!$A$5:$DS$385,91,FALSE)&gt;0,VLOOKUP(CONCATENATE($E$6," ",AA$9),'-RÅDATA_KVARTAL-'!$A$5:$DS$385,91,FALSE),"")</f>
        <v>5365</v>
      </c>
      <c r="AB69" s="37"/>
      <c r="AC69" s="37">
        <f>IF(VLOOKUP(CONCATENATE($E$6," ",AC$9),'-RÅDATA_KVARTAL-'!$A$5:$DS$385,91,FALSE)&gt;0,VLOOKUP(CONCATENATE($E$6," ",AC$9),'-RÅDATA_KVARTAL-'!$A$5:$DS$385,91,FALSE),"")</f>
        <v>71841</v>
      </c>
      <c r="AD69" s="158"/>
      <c r="AE69" s="275"/>
      <c r="AF69" s="37">
        <f>IF(VLOOKUP(CONCATENATE($AF$6," ",AF$9),'-RÅDATA_KVARTAL-'!$A$5:$DS$385,91,FALSE)&gt;0,VLOOKUP(CONCATENATE($AF$6," ",AF$9),'-RÅDATA_KVARTAL-'!$A$5:$DS$385,91,FALSE),"")</f>
        <v>5266</v>
      </c>
      <c r="AG69" s="37"/>
      <c r="AH69" s="37">
        <f>IF(VLOOKUP(CONCATENATE($AF$6," ",AH$9),'-RÅDATA_KVARTAL-'!$A$5:$DS$385,91,FALSE)&gt;0,VLOOKUP(CONCATENATE($AF$6," ",AH$9),'-RÅDATA_KVARTAL-'!$A$5:$DS$385,91,FALSE),"")</f>
        <v>5165</v>
      </c>
      <c r="AI69" s="37"/>
      <c r="AJ69" s="37">
        <f>IF(VLOOKUP(CONCATENATE($AF$6," ",AJ$9),'-RÅDATA_KVARTAL-'!$A$5:$DS$385,91,FALSE)&gt;0,VLOOKUP(CONCATENATE($AF$6," ",AJ$9),'-RÅDATA_KVARTAL-'!$A$5:$DS$385,91,FALSE),"")</f>
        <v>5665</v>
      </c>
      <c r="AK69" s="37"/>
      <c r="AL69" s="37">
        <f>IF(VLOOKUP(CONCATENATE($AF$6," ",AL$9),'-RÅDATA_KVARTAL-'!$A$5:$DS$385,91,FALSE)&gt;0,VLOOKUP(CONCATENATE($AF$6," ",AL$9),'-RÅDATA_KVARTAL-'!$A$5:$DS$385,91,FALSE),"")</f>
        <v>5407</v>
      </c>
      <c r="AM69" s="37"/>
      <c r="AN69" s="37">
        <f>IF(VLOOKUP(CONCATENATE($AF$6," ",AN$9),'-RÅDATA_KVARTAL-'!$A$5:$DS$385,91,FALSE)&gt;0,VLOOKUP(CONCATENATE($AF$6," ",AN$9),'-RÅDATA_KVARTAL-'!$A$5:$DS$385,91,FALSE),"")</f>
        <v>5497</v>
      </c>
      <c r="AO69" s="37"/>
      <c r="AP69" s="37">
        <f>IF(VLOOKUP(CONCATENATE($AF$6," ",AP$9),'-RÅDATA_KVARTAL-'!$A$5:$DS$385,91,FALSE)&gt;0,VLOOKUP(CONCATENATE($AF$6," ",AP$9),'-RÅDATA_KVARTAL-'!$A$5:$DS$385,91,FALSE),"")</f>
        <v>4614</v>
      </c>
      <c r="AQ69" s="37"/>
      <c r="AR69" s="37">
        <f>IF(VLOOKUP(CONCATENATE($AF$6," ",AR$9),'-RÅDATA_KVARTAL-'!$A$5:$DS$385,91,FALSE)&gt;0,VLOOKUP(CONCATENATE($AF$6," ",AR$9),'-RÅDATA_KVARTAL-'!$A$5:$DS$385,91,FALSE),"")</f>
        <v>4774</v>
      </c>
      <c r="AS69" s="37"/>
      <c r="AT69" s="37">
        <f>IF(VLOOKUP(CONCATENATE($AF$6," ",AT$9),'-RÅDATA_KVARTAL-'!$A$5:$DS$385,91,FALSE)&gt;0,VLOOKUP(CONCATENATE($AF$6," ",AT$9),'-RÅDATA_KVARTAL-'!$A$5:$DS$385,91,FALSE),"")</f>
        <v>5457</v>
      </c>
      <c r="AU69" s="37"/>
      <c r="AV69" s="37">
        <f>IF(VLOOKUP(CONCATENATE($AF$6," ",AV$9),'-RÅDATA_KVARTAL-'!$A$5:$DS$385,91,FALSE)&gt;0,VLOOKUP(CONCATENATE($AF$6," ",AV$9),'-RÅDATA_KVARTAL-'!$A$5:$DS$385,91,FALSE),"")</f>
        <v>5715</v>
      </c>
      <c r="AW69" s="37"/>
      <c r="AX69" s="37">
        <f>IF(VLOOKUP(CONCATENATE($AF$6," ",AX$9),'-RÅDATA_KVARTAL-'!$A$5:$DS$385,91,FALSE)&gt;0,VLOOKUP(CONCATENATE($AF$6," ",AX$9),'-RÅDATA_KVARTAL-'!$A$5:$DS$385,91,FALSE),"")</f>
        <v>5951</v>
      </c>
      <c r="AY69" s="37"/>
      <c r="AZ69" s="37">
        <f>IF(VLOOKUP(CONCATENATE($AF$6," ",AZ$9),'-RÅDATA_KVARTAL-'!$A$5:$DS$385,91,FALSE)&gt;0,VLOOKUP(CONCATENATE($AF$6," ",AZ$9),'-RÅDATA_KVARTAL-'!$A$5:$DS$385,91,FALSE),"")</f>
        <v>5641</v>
      </c>
      <c r="BA69" s="37"/>
      <c r="BB69" s="37">
        <f>IF(VLOOKUP(CONCATENATE($AF$6," ",BB$9),'-RÅDATA_KVARTAL-'!$A$5:$DS$385,91,FALSE)&gt;0,VLOOKUP(CONCATENATE($AF$6," ",BB$9),'-RÅDATA_KVARTAL-'!$A$5:$DS$385,91,FALSE),"")</f>
        <v>5561</v>
      </c>
      <c r="BC69" s="37"/>
      <c r="BD69" s="37">
        <f>IF(VLOOKUP(CONCATENATE($AF$6," ",BD$9),'-RÅDATA_KVARTAL-'!$A$5:$DS$385,91,FALSE)&gt;0,VLOOKUP(CONCATENATE($AF$6," ",BD$9),'-RÅDATA_KVARTAL-'!$A$5:$DS$385,91,FALSE),"")</f>
        <v>64713</v>
      </c>
      <c r="BE69" s="158"/>
      <c r="BF69" s="275"/>
      <c r="BG69" s="37">
        <f>IF(VLOOKUP(CONCATENATE($BG$6," ",BG$9),'-RÅDATA_KVARTAL-'!$A$5:$DS$385,91,FALSE)&gt;0,VLOOKUP(CONCATENATE($BG$6," ",BG$9),'-RÅDATA_KVARTAL-'!$A$5:$DS$385,91,FALSE),"")</f>
        <v>5536</v>
      </c>
      <c r="BH69" s="37"/>
      <c r="BI69" s="37">
        <f>IF(VLOOKUP(CONCATENATE($BG$6," ",BI$9),'-RÅDATA_KVARTAL-'!$A$5:$DS$385,91,FALSE)&gt;0,VLOOKUP(CONCATENATE($BG$6," ",BI$9),'-RÅDATA_KVARTAL-'!$A$5:$DS$385,91,FALSE),"")</f>
        <v>5528</v>
      </c>
      <c r="BJ69" s="37"/>
      <c r="BK69" s="37">
        <f>IF(VLOOKUP(CONCATENATE($BG$6," ",BK$9),'-RÅDATA_KVARTAL-'!$A$5:$DS$385,91,FALSE)&gt;0,VLOOKUP(CONCATENATE($BG$6," ",BK$9),'-RÅDATA_KVARTAL-'!$A$5:$DS$385,91,FALSE),"")</f>
        <v>6203</v>
      </c>
      <c r="BL69" s="37"/>
      <c r="BM69" s="37">
        <f>IF(VLOOKUP(CONCATENATE($BG$6," ",BM$9),'-RÅDATA_KVARTAL-'!$A$5:$DS$385,91,FALSE)&gt;0,VLOOKUP(CONCATENATE($BG$6," ",BM$9),'-RÅDATA_KVARTAL-'!$A$5:$DS$385,91,FALSE),"")</f>
        <v>5721</v>
      </c>
      <c r="BN69" s="37"/>
      <c r="BO69" s="37">
        <f>IF(VLOOKUP(CONCATENATE($BG$6," ",BO$9),'-RÅDATA_KVARTAL-'!$A$5:$DS$385,91,FALSE)&gt;0,VLOOKUP(CONCATENATE($BG$6," ",BO$9),'-RÅDATA_KVARTAL-'!$A$5:$DS$385,91,FALSE),"")</f>
        <v>5840</v>
      </c>
      <c r="BP69" s="37"/>
      <c r="BQ69" s="37">
        <f>IF(VLOOKUP(CONCATENATE($BG$6," ",BQ$9),'-RÅDATA_KVARTAL-'!$A$5:$DS$385,91,FALSE)&gt;0,VLOOKUP(CONCATENATE($BG$6," ",BQ$9),'-RÅDATA_KVARTAL-'!$A$5:$DS$385,91,FALSE),"")</f>
        <v>5786</v>
      </c>
      <c r="BR69" s="37"/>
      <c r="BS69" s="37">
        <f>IF(VLOOKUP(CONCATENATE($BG$6," ",BS$9),'-RÅDATA_KVARTAL-'!$A$5:$DS$385,91,FALSE)&gt;0,VLOOKUP(CONCATENATE($BG$6," ",BS$9),'-RÅDATA_KVARTAL-'!$A$5:$DS$385,91,FALSE),"")</f>
        <v>5218</v>
      </c>
      <c r="BT69" s="37"/>
      <c r="BU69" s="37">
        <f>IF(VLOOKUP(CONCATENATE($BG$6," ",BU$9),'-RÅDATA_KVARTAL-'!$A$5:$DS$385,91,FALSE)&gt;0,VLOOKUP(CONCATENATE($BG$6," ",BU$9),'-RÅDATA_KVARTAL-'!$A$5:$DS$385,91,FALSE),"")</f>
        <v>5882</v>
      </c>
      <c r="BV69" s="37"/>
      <c r="BW69" s="37">
        <f>IF(VLOOKUP(CONCATENATE($BG$6," ",BW$9),'-RÅDATA_KVARTAL-'!$A$5:$DS$385,91,FALSE)&gt;0,VLOOKUP(CONCATENATE($BG$6," ",BW$9),'-RÅDATA_KVARTAL-'!$A$5:$DS$385,91,FALSE),"")</f>
        <v>5930</v>
      </c>
      <c r="BX69" s="37"/>
      <c r="BY69" s="37">
        <f>IF(VLOOKUP(CONCATENATE($BG$6," ",BY$9),'-RÅDATA_KVARTAL-'!$A$5:$DS$385,91,FALSE)&gt;0,VLOOKUP(CONCATENATE($BG$6," ",BY$9),'-RÅDATA_KVARTAL-'!$A$5:$DS$385,91,FALSE),"")</f>
        <v>5984</v>
      </c>
      <c r="BZ69" s="37"/>
      <c r="CA69" s="37">
        <f>IF(VLOOKUP(CONCATENATE($BG$6," ",CA$9),'-RÅDATA_KVARTAL-'!$A$5:$DS$385,91,FALSE)&gt;0,VLOOKUP(CONCATENATE($BG$6," ",CA$9),'-RÅDATA_KVARTAL-'!$A$5:$DS$385,91,FALSE),"")</f>
        <v>6010</v>
      </c>
      <c r="CB69" s="37"/>
      <c r="CC69" s="37">
        <f>IF(VLOOKUP(CONCATENATE($BG$6," ",CC$9),'-RÅDATA_KVARTAL-'!$A$5:$DS$385,91,FALSE)&gt;0,VLOOKUP(CONCATENATE($BG$6," ",CC$9),'-RÅDATA_KVARTAL-'!$A$5:$DS$385,91,FALSE),"")</f>
        <v>5819</v>
      </c>
      <c r="CD69" s="37"/>
      <c r="CE69" s="37">
        <f>IF(VLOOKUP(CONCATENATE($BG$6," ",CE$9),'-RÅDATA_KVARTAL-'!$A$5:$DS$385,91,FALSE)&gt;0,VLOOKUP(CONCATENATE($BG$6," ",CE$9),'-RÅDATA_KVARTAL-'!$A$5:$DS$385,91,FALSE),"")</f>
        <v>69457</v>
      </c>
      <c r="CF69" s="147"/>
      <c r="CG69" s="275"/>
      <c r="CH69" s="37">
        <f>IF(VLOOKUP(CONCATENATE($CH$6," ",CH$9),'-RÅDATA_KVARTAL-'!$A$5:$DS$385,91,FALSE)&gt;0,VLOOKUP(CONCATENATE($CH$6," ",CH$9),'-RÅDATA_KVARTAL-'!$A$5:$DS$385,91,FALSE),"")</f>
        <v>5473</v>
      </c>
      <c r="CI69" s="37"/>
      <c r="CJ69" s="37">
        <f>IF(VLOOKUP(CONCATENATE($CH$6," ",CJ$9),'-RÅDATA_KVARTAL-'!$A$5:$DS$385,91,FALSE)&gt;0,VLOOKUP(CONCATENATE($CH$6," ",CJ$9),'-RÅDATA_KVARTAL-'!$A$5:$DS$385,91,FALSE),"")</f>
        <v>5649</v>
      </c>
      <c r="CK69" s="37"/>
      <c r="CL69" s="37">
        <f>IF(VLOOKUP(CONCATENATE($CH$6," ",CL$9),'-RÅDATA_KVARTAL-'!$A$5:$DS$385,91,FALSE)&gt;0,VLOOKUP(CONCATENATE($CH$6," ",CL$9),'-RÅDATA_KVARTAL-'!$A$5:$DS$385,91,FALSE),"")</f>
        <v>6083</v>
      </c>
      <c r="CM69" s="37"/>
      <c r="CN69" s="37">
        <f>IF(VLOOKUP(CONCATENATE($CH$6," ",CN$9),'-RÅDATA_KVARTAL-'!$A$5:$DS$385,91,FALSE)&gt;0,VLOOKUP(CONCATENATE($CH$6," ",CN$9),'-RÅDATA_KVARTAL-'!$A$5:$DS$385,91,FALSE),"")</f>
        <v>6213</v>
      </c>
      <c r="CO69" s="37"/>
      <c r="CP69" s="37">
        <f>IF(VLOOKUP(CONCATENATE($CH$6," ",CP$9),'-RÅDATA_KVARTAL-'!$A$5:$DS$385,91,FALSE)&gt;0,VLOOKUP(CONCATENATE($CH$6," ",CP$9),'-RÅDATA_KVARTAL-'!$A$5:$DS$385,91,FALSE),"")</f>
        <v>6039</v>
      </c>
      <c r="CQ69" s="37"/>
      <c r="CR69" s="37">
        <f>IF(VLOOKUP(CONCATENATE($CH$6," ",CR$9),'-RÅDATA_KVARTAL-'!$A$5:$DS$385,91,FALSE)&gt;0,VLOOKUP(CONCATENATE($CH$6," ",CR$9),'-RÅDATA_KVARTAL-'!$A$5:$DS$385,91,FALSE),"")</f>
        <v>5738</v>
      </c>
      <c r="CS69" s="37"/>
      <c r="CT69" s="37">
        <f>IF(VLOOKUP(CONCATENATE($CH$6," ",CT$9),'-RÅDATA_KVARTAL-'!$A$5:$DS$385,91,FALSE)&gt;0,VLOOKUP(CONCATENATE($CH$6," ",CT$9),'-RÅDATA_KVARTAL-'!$A$5:$DS$385,91,FALSE),"")</f>
        <v>5070</v>
      </c>
      <c r="CU69" s="37"/>
      <c r="CV69" s="37">
        <f>IF(VLOOKUP(CONCATENATE($CH$6," ",CV$9),'-RÅDATA_KVARTAL-'!$A$5:$DS$385,91,FALSE)&gt;0,VLOOKUP(CONCATENATE($CH$6," ",CV$9),'-RÅDATA_KVARTAL-'!$A$5:$DS$385,91,FALSE),"")</f>
        <v>5786</v>
      </c>
      <c r="CW69" s="37"/>
      <c r="CX69" s="37">
        <f>IF(VLOOKUP(CONCATENATE($CH$6," ",CX$9),'-RÅDATA_KVARTAL-'!$A$5:$DS$385,91,FALSE)&gt;0,VLOOKUP(CONCATENATE($CH$6," ",CX$9),'-RÅDATA_KVARTAL-'!$A$5:$DS$385,91,FALSE),"")</f>
        <v>5896</v>
      </c>
      <c r="CY69" s="37"/>
      <c r="CZ69" s="37">
        <f>IF(VLOOKUP(CONCATENATE($CH$6," ",CZ$9),'-RÅDATA_KVARTAL-'!$A$5:$DS$385,91,FALSE)&gt;0,VLOOKUP(CONCATENATE($CH$6," ",CZ$9),'-RÅDATA_KVARTAL-'!$A$5:$DS$385,91,FALSE),"")</f>
        <v>5994</v>
      </c>
      <c r="DA69" s="37"/>
      <c r="DB69" s="37">
        <f>IF(VLOOKUP(CONCATENATE($CH$6," ",DB$9),'-RÅDATA_KVARTAL-'!$A$5:$DS$385,91,FALSE)&gt;0,VLOOKUP(CONCATENATE($CH$6," ",DB$9),'-RÅDATA_KVARTAL-'!$A$5:$DS$385,91,FALSE),"")</f>
        <v>5637</v>
      </c>
      <c r="DC69" s="37"/>
      <c r="DD69" s="37">
        <f>IF(VLOOKUP(CONCATENATE($CH$6," ",DD$9),'-RÅDATA_KVARTAL-'!$A$5:$DS$385,91,FALSE)&gt;0,VLOOKUP(CONCATENATE($CH$6," ",DD$9),'-RÅDATA_KVARTAL-'!$A$5:$DS$385,91,FALSE),"")</f>
        <v>6001</v>
      </c>
      <c r="DE69" s="37"/>
      <c r="DF69" s="37">
        <f>IF(VLOOKUP(CONCATENATE($CH$6," ",DF$9),'-RÅDATA_KVARTAL-'!$A$5:$DS$385,91,FALSE)&gt;0,VLOOKUP(CONCATENATE($CH$6," ",DF$9),'-RÅDATA_KVARTAL-'!$A$5:$DS$385,91,FALSE),"")</f>
        <v>69579</v>
      </c>
      <c r="DG69" s="147"/>
      <c r="DH69" s="275"/>
      <c r="DI69" s="37">
        <f>IF(VLOOKUP(CONCATENATE($DI$6," ",DI$9),'-RÅDATA_KVARTAL-'!$A$5:$DS$385,91,FALSE)&gt;0,VLOOKUP(CONCATENATE($DI$6," ",DI$9),'-RÅDATA_KVARTAL-'!$A$5:$DS$385,91,FALSE),"")</f>
        <v>6140</v>
      </c>
      <c r="DJ69" s="37"/>
      <c r="DK69" s="37">
        <f>IF(VLOOKUP(CONCATENATE($DI$6," ",DK$9),'-RÅDATA_KVARTAL-'!$A$5:$DS$385,91,FALSE)&gt;0,VLOOKUP(CONCATENATE($DI$6," ",DK$9),'-RÅDATA_KVARTAL-'!$A$5:$DS$385,91,FALSE),"")</f>
        <v>5756</v>
      </c>
      <c r="DL69" s="37"/>
      <c r="DM69" s="37">
        <f>IF(VLOOKUP(CONCATENATE($DI$6," ",DM$9),'-RÅDATA_KVARTAL-'!$A$5:$DS$385,91,FALSE)&gt;0,VLOOKUP(CONCATENATE($DI$6," ",DM$9),'-RÅDATA_KVARTAL-'!$A$5:$DS$385,91,FALSE),"")</f>
        <v>6448</v>
      </c>
      <c r="DN69" s="37"/>
      <c r="DO69" s="37">
        <f>IF(VLOOKUP(CONCATENATE($DI$6," ",DO$9),'-RÅDATA_KVARTAL-'!$A$5:$DS$385,91,FALSE)&gt;0,VLOOKUP(CONCATENATE($DI$6," ",DO$9),'-RÅDATA_KVARTAL-'!$A$5:$DS$385,91,FALSE),"")</f>
        <v>5457</v>
      </c>
      <c r="DP69" s="37"/>
      <c r="DQ69" s="37">
        <f>IF(VLOOKUP(CONCATENATE($DI$6," ",DQ$9),'-RÅDATA_KVARTAL-'!$A$5:$DS$385,91,FALSE)&gt;0,VLOOKUP(CONCATENATE($DI$6," ",DQ$9),'-RÅDATA_KVARTAL-'!$A$5:$DS$385,91,FALSE),"")</f>
        <v>5916</v>
      </c>
      <c r="DR69" s="37"/>
      <c r="DS69" s="37">
        <f>IF(VLOOKUP(CONCATENATE($DI$6," ",DS$9),'-RÅDATA_KVARTAL-'!$A$5:$DS$385,91,FALSE)&gt;0,VLOOKUP(CONCATENATE($DI$6," ",DS$9),'-RÅDATA_KVARTAL-'!$A$5:$DS$385,91,FALSE),"")</f>
        <v>5587</v>
      </c>
      <c r="DT69" s="37"/>
      <c r="DU69" s="37" t="str">
        <f>IF(VLOOKUP(CONCATENATE($DI$6," ",DU$9),'-RÅDATA_KVARTAL-'!$A$5:$DS$385,91,FALSE)&gt;0,VLOOKUP(CONCATENATE($DI$6," ",DU$9),'-RÅDATA_KVARTAL-'!$A$5:$DS$385,91,FALSE),"")</f>
        <v/>
      </c>
      <c r="DV69" s="37"/>
      <c r="DW69" s="37" t="str">
        <f>IF(VLOOKUP(CONCATENATE($DI$6," ",DW$9),'-RÅDATA_KVARTAL-'!$A$5:$DS$385,91,FALSE)&gt;0,VLOOKUP(CONCATENATE($DI$6," ",DW$9),'-RÅDATA_KVARTAL-'!$A$5:$DS$385,91,FALSE),"")</f>
        <v/>
      </c>
      <c r="DX69" s="37"/>
      <c r="DY69" s="37" t="str">
        <f>IF(VLOOKUP(CONCATENATE($DI$6," ",DY$9),'-RÅDATA_KVARTAL-'!$A$5:$DS$385,91,FALSE)&gt;0,VLOOKUP(CONCATENATE($DI$6," ",DY$9),'-RÅDATA_KVARTAL-'!$A$5:$DS$385,91,FALSE),"")</f>
        <v/>
      </c>
      <c r="DZ69" s="37"/>
      <c r="EA69" s="37" t="str">
        <f>IF(VLOOKUP(CONCATENATE($DI$6," ",EA$9),'-RÅDATA_KVARTAL-'!$A$5:$DS$385,91,FALSE)&gt;0,VLOOKUP(CONCATENATE($DI$6," ",EA$9),'-RÅDATA_KVARTAL-'!$A$5:$DS$385,91,FALSE),"")</f>
        <v/>
      </c>
      <c r="EB69" s="37"/>
      <c r="EC69" s="37" t="str">
        <f>IF(VLOOKUP(CONCATENATE($DI$6," ",EC$9),'-RÅDATA_KVARTAL-'!$A$5:$DS$385,91,FALSE)&gt;0,VLOOKUP(CONCATENATE($DI$6," ",EC$9),'-RÅDATA_KVARTAL-'!$A$5:$DS$385,91,FALSE),"")</f>
        <v/>
      </c>
      <c r="ED69" s="37"/>
      <c r="EE69" s="37" t="str">
        <f>IF(VLOOKUP(CONCATENATE($DI$6," ",EE$9),'-RÅDATA_KVARTAL-'!$A$5:$DS$385,91,FALSE)&gt;0,VLOOKUP(CONCATENATE($DI$6," ",EE$9),'-RÅDATA_KVARTAL-'!$A$5:$DS$385,91,FALSE),"")</f>
        <v/>
      </c>
      <c r="EF69" s="37"/>
      <c r="EG69" s="37">
        <f>IF(VLOOKUP(CONCATENATE($DI$6," ",EG$9),'-RÅDATA_KVARTAL-'!$A$5:$DS$385,91,FALSE)&gt;0,VLOOKUP(CONCATENATE($DI$6," ",EG$9),'-RÅDATA_KVARTAL-'!$A$5:$DS$385,91,FALSE),"")</f>
        <v>35304</v>
      </c>
      <c r="EH69" s="147"/>
      <c r="EI69" s="275"/>
      <c r="EJ69" s="37" t="str">
        <f>IF(VLOOKUP(CONCATENATE($EJ$6," ",EJ$9),'-RÅDATA_KVARTAL-'!$A$5:$DS$385,91,FALSE)&gt;0,VLOOKUP(CONCATENATE($EJ$6," ",EJ$9),'-RÅDATA_KVARTAL-'!$A$5:$DS$385,91,FALSE),"")</f>
        <v/>
      </c>
      <c r="EK69" s="37"/>
      <c r="EL69" s="37" t="str">
        <f>IF(VLOOKUP(CONCATENATE($EJ$6," ",EL$9),'-RÅDATA_KVARTAL-'!$A$5:$DS$385,91,FALSE)&gt;0,VLOOKUP(CONCATENATE($EJ$6," ",EL$9),'-RÅDATA_KVARTAL-'!$A$5:$DS$385,91,FALSE),"")</f>
        <v/>
      </c>
      <c r="EM69" s="37"/>
      <c r="EN69" s="37" t="str">
        <f>IF(VLOOKUP(CONCATENATE($EJ$6," ",EN$9),'-RÅDATA_KVARTAL-'!$A$5:$DS$385,91,FALSE)&gt;0,VLOOKUP(CONCATENATE($EJ$6," ",EN$9),'-RÅDATA_KVARTAL-'!$A$5:$DS$385,91,FALSE),"")</f>
        <v/>
      </c>
      <c r="EO69" s="37"/>
      <c r="EP69" s="37" t="str">
        <f>IF(VLOOKUP(CONCATENATE($EJ$6," ",EP$9),'-RÅDATA_KVARTAL-'!$A$5:$DS$385,91,FALSE)&gt;0,VLOOKUP(CONCATENATE($EJ$6," ",EP$9),'-RÅDATA_KVARTAL-'!$A$5:$DS$385,91,FALSE),"")</f>
        <v/>
      </c>
      <c r="EQ69" s="37"/>
      <c r="ER69" s="37" t="str">
        <f>IF(VLOOKUP(CONCATENATE($EJ$6," ",ER$9),'-RÅDATA_KVARTAL-'!$A$5:$DS$385,91,FALSE)&gt;0,VLOOKUP(CONCATENATE($EJ$6," ",ER$9),'-RÅDATA_KVARTAL-'!$A$5:$DS$385,91,FALSE),"")</f>
        <v/>
      </c>
      <c r="ES69" s="37"/>
      <c r="ET69" s="37" t="str">
        <f>IF(VLOOKUP(CONCATENATE($EJ$6," ",ET$9),'-RÅDATA_KVARTAL-'!$A$5:$DS$385,91,FALSE)&gt;0,VLOOKUP(CONCATENATE($EJ$6," ",ET$9),'-RÅDATA_KVARTAL-'!$A$5:$DS$385,91,FALSE),"")</f>
        <v/>
      </c>
      <c r="EU69" s="37"/>
      <c r="EV69" s="37" t="str">
        <f>IF(VLOOKUP(CONCATENATE($EJ$6," ",EV$9),'-RÅDATA_KVARTAL-'!$A$5:$DS$385,91,FALSE)&gt;0,VLOOKUP(CONCATENATE($EJ$6," ",EV$9),'-RÅDATA_KVARTAL-'!$A$5:$DS$385,91,FALSE),"")</f>
        <v/>
      </c>
      <c r="EW69" s="37"/>
      <c r="EX69" s="37" t="str">
        <f>IF(VLOOKUP(CONCATENATE($EJ$6," ",EX$9),'-RÅDATA_KVARTAL-'!$A$5:$DS$385,91,FALSE)&gt;0,VLOOKUP(CONCATENATE($EJ$6," ",EX$9),'-RÅDATA_KVARTAL-'!$A$5:$DS$385,91,FALSE),"")</f>
        <v/>
      </c>
      <c r="EY69" s="37"/>
      <c r="EZ69" s="37" t="str">
        <f>IF(VLOOKUP(CONCATENATE($EJ$6," ",EZ$9),'-RÅDATA_KVARTAL-'!$A$5:$DS$385,91,FALSE)&gt;0,VLOOKUP(CONCATENATE($EJ$6," ",EZ$9),'-RÅDATA_KVARTAL-'!$A$5:$DS$385,91,FALSE),"")</f>
        <v/>
      </c>
      <c r="FA69" s="37"/>
      <c r="FB69" s="37" t="str">
        <f>IF(VLOOKUP(CONCATENATE($EJ$6," ",FB$9),'-RÅDATA_KVARTAL-'!$A$5:$DS$385,91,FALSE)&gt;0,VLOOKUP(CONCATENATE($EJ$6," ",FB$9),'-RÅDATA_KVARTAL-'!$A$5:$DS$385,91,FALSE),"")</f>
        <v/>
      </c>
      <c r="FC69" s="37"/>
      <c r="FD69" s="37" t="str">
        <f>IF(VLOOKUP(CONCATENATE($EJ$6," ",FD$9),'-RÅDATA_KVARTAL-'!$A$5:$DS$385,91,FALSE)&gt;0,VLOOKUP(CONCATENATE($EJ$6," ",FD$9),'-RÅDATA_KVARTAL-'!$A$5:$DS$385,91,FALSE),"")</f>
        <v/>
      </c>
      <c r="FE69" s="37"/>
      <c r="FF69" s="37" t="str">
        <f>IF(VLOOKUP(CONCATENATE($EJ$6," ",FF$9),'-RÅDATA_KVARTAL-'!$A$5:$DS$385,91,FALSE)&gt;0,VLOOKUP(CONCATENATE($EJ$6," ",FF$9),'-RÅDATA_KVARTAL-'!$A$5:$DS$385,91,FALSE),"")</f>
        <v/>
      </c>
      <c r="FG69" s="37"/>
      <c r="FH69" s="37" t="str">
        <f>IF(VLOOKUP(CONCATENATE($EJ$6," ",FH$9),'-RÅDATA_KVARTAL-'!$A$5:$DS$385,91,FALSE)&gt;0,VLOOKUP(CONCATENATE($EJ$6," ",FH$9),'-RÅDATA_KVARTAL-'!$A$5:$DS$385,91,FALSE),"")</f>
        <v/>
      </c>
      <c r="FI69" s="147"/>
      <c r="FJ69" s="275"/>
      <c r="FK69" s="37" t="str">
        <f>IF(VLOOKUP(CONCATENATE($FK$6," ",FK$9),'-RÅDATA_KVARTAL-'!$A$5:$DS$385,91,FALSE)&gt;0,VLOOKUP(CONCATENATE($FK$6," ",FK$9),'-RÅDATA_KVARTAL-'!$A$5:$DS$385,91,FALSE),"")</f>
        <v/>
      </c>
      <c r="FL69" s="37"/>
      <c r="FM69" s="37" t="str">
        <f>IF(VLOOKUP(CONCATENATE($FK$6," ",FM$9),'-RÅDATA_KVARTAL-'!$A$5:$DS$385,91,FALSE)&gt;0,VLOOKUP(CONCATENATE($FK$6," ",FM$9),'-RÅDATA_KVARTAL-'!$A$5:$DS$385,91,FALSE),"")</f>
        <v/>
      </c>
      <c r="FN69" s="37"/>
      <c r="FO69" s="37" t="str">
        <f>IF(VLOOKUP(CONCATENATE($FK$6," ",FO$9),'-RÅDATA_KVARTAL-'!$A$5:$DS$385,91,FALSE)&gt;0,VLOOKUP(CONCATENATE($FK$6," ",FO$9),'-RÅDATA_KVARTAL-'!$A$5:$DS$385,91,FALSE),"")</f>
        <v/>
      </c>
      <c r="FP69" s="37"/>
      <c r="FQ69" s="37" t="str">
        <f>IF(VLOOKUP(CONCATENATE($FK$6," ",FQ$9),'-RÅDATA_KVARTAL-'!$A$5:$DS$385,91,FALSE)&gt;0,VLOOKUP(CONCATENATE($FK$6," ",FQ$9),'-RÅDATA_KVARTAL-'!$A$5:$DS$385,91,FALSE),"")</f>
        <v/>
      </c>
      <c r="FR69" s="37"/>
      <c r="FS69" s="37" t="str">
        <f>IF(VLOOKUP(CONCATENATE($FK$6," ",FS$9),'-RÅDATA_KVARTAL-'!$A$5:$DS$385,91,FALSE)&gt;0,VLOOKUP(CONCATENATE($FK$6," ",FS$9),'-RÅDATA_KVARTAL-'!$A$5:$DS$385,91,FALSE),"")</f>
        <v/>
      </c>
      <c r="FT69" s="37"/>
      <c r="FU69" s="37" t="str">
        <f>IF(VLOOKUP(CONCATENATE($FK$6," ",FU$9),'-RÅDATA_KVARTAL-'!$A$5:$DS$385,91,FALSE)&gt;0,VLOOKUP(CONCATENATE($FK$6," ",FU$9),'-RÅDATA_KVARTAL-'!$A$5:$DS$385,91,FALSE),"")</f>
        <v/>
      </c>
      <c r="FV69" s="37"/>
      <c r="FW69" s="37" t="str">
        <f>IF(VLOOKUP(CONCATENATE($FK$6," ",FW$9),'-RÅDATA_KVARTAL-'!$A$5:$DS$385,91,FALSE)&gt;0,VLOOKUP(CONCATENATE($FK$6," ",FW$9),'-RÅDATA_KVARTAL-'!$A$5:$DS$385,91,FALSE),"")</f>
        <v/>
      </c>
      <c r="FX69" s="37"/>
      <c r="FY69" s="37" t="str">
        <f>IF(VLOOKUP(CONCATENATE($FK$6," ",FY$9),'-RÅDATA_KVARTAL-'!$A$5:$DS$385,91,FALSE)&gt;0,VLOOKUP(CONCATENATE($FK$6," ",FY$9),'-RÅDATA_KVARTAL-'!$A$5:$DS$385,91,FALSE),"")</f>
        <v/>
      </c>
      <c r="FZ69" s="37"/>
      <c r="GA69" s="37" t="str">
        <f>IF(VLOOKUP(CONCATENATE($FK$6," ",GA$9),'-RÅDATA_KVARTAL-'!$A$5:$DS$385,91,FALSE)&gt;0,VLOOKUP(CONCATENATE($FK$6," ",GA$9),'-RÅDATA_KVARTAL-'!$A$5:$DS$385,91,FALSE),"")</f>
        <v/>
      </c>
      <c r="GB69" s="37"/>
      <c r="GC69" s="37" t="str">
        <f>IF(VLOOKUP(CONCATENATE($FK$6," ",GC$9),'-RÅDATA_KVARTAL-'!$A$5:$DS$385,91,FALSE)&gt;0,VLOOKUP(CONCATENATE($FK$6," ",GC$9),'-RÅDATA_KVARTAL-'!$A$5:$DS$385,91,FALSE),"")</f>
        <v/>
      </c>
      <c r="GD69" s="37"/>
      <c r="GE69" s="37" t="str">
        <f>IF(VLOOKUP(CONCATENATE($FK$6," ",GE$9),'-RÅDATA_KVARTAL-'!$A$5:$DS$385,91,FALSE)&gt;0,VLOOKUP(CONCATENATE($FK$6," ",GE$9),'-RÅDATA_KVARTAL-'!$A$5:$DS$385,91,FALSE),"")</f>
        <v/>
      </c>
      <c r="GF69" s="37"/>
      <c r="GG69" s="37" t="str">
        <f>IF(VLOOKUP(CONCATENATE($FK$6," ",GG$9),'-RÅDATA_KVARTAL-'!$A$5:$DS$385,91,FALSE)&gt;0,VLOOKUP(CONCATENATE($FK$6," ",GG$9),'-RÅDATA_KVARTAL-'!$A$5:$DS$385,91,FALSE),"")</f>
        <v/>
      </c>
      <c r="GH69" s="37"/>
      <c r="GI69" s="37" t="str">
        <f>IF(VLOOKUP(CONCATENATE($FK$6," ",GI$9),'-RÅDATA_KVARTAL-'!$A$5:$DS$385,91,FALSE)&gt;0,VLOOKUP(CONCATENATE($FK$6," ",GI$9),'-RÅDATA_KVARTAL-'!$A$5:$DS$385,91,FALSE),"")</f>
        <v/>
      </c>
      <c r="GJ69" s="147"/>
      <c r="GK69" s="275"/>
      <c r="GL69" s="37" t="str">
        <f>IF(VLOOKUP(CONCATENATE($GL$6," ",GL$9),'-RÅDATA_KVARTAL-'!$A$5:$DS$385,91,FALSE)&gt;0,VLOOKUP(CONCATENATE($GL$6," ",GL$9),'-RÅDATA_KVARTAL-'!$A$5:$DS$385,91,FALSE),"")</f>
        <v/>
      </c>
      <c r="GM69" s="37"/>
      <c r="GN69" s="37" t="str">
        <f>IF(VLOOKUP(CONCATENATE($GL$6," ",GN$9),'-RÅDATA_KVARTAL-'!$A$5:$DS$385,91,FALSE)&gt;0,VLOOKUP(CONCATENATE($GL$6," ",GN$9),'-RÅDATA_KVARTAL-'!$A$5:$DS$385,91,FALSE),"")</f>
        <v/>
      </c>
      <c r="GO69" s="37"/>
      <c r="GP69" s="37" t="str">
        <f>IF(VLOOKUP(CONCATENATE($GL$6," ",GP$9),'-RÅDATA_KVARTAL-'!$A$5:$DS$385,91,FALSE)&gt;0,VLOOKUP(CONCATENATE($GL$6," ",GP$9),'-RÅDATA_KVARTAL-'!$A$5:$DS$385,91,FALSE),"")</f>
        <v/>
      </c>
      <c r="GQ69" s="37"/>
      <c r="GR69" s="37" t="str">
        <f>IF(VLOOKUP(CONCATENATE($GL$6," ",GR$9),'-RÅDATA_KVARTAL-'!$A$5:$DS$385,91,FALSE)&gt;0,VLOOKUP(CONCATENATE($GL$6," ",GR$9),'-RÅDATA_KVARTAL-'!$A$5:$DS$385,91,FALSE),"")</f>
        <v/>
      </c>
      <c r="GS69" s="37"/>
      <c r="GT69" s="37" t="str">
        <f>IF(VLOOKUP(CONCATENATE($GL$6," ",GT$9),'-RÅDATA_KVARTAL-'!$A$5:$DS$385,91,FALSE)&gt;0,VLOOKUP(CONCATENATE($GL$6," ",GT$9),'-RÅDATA_KVARTAL-'!$A$5:$DS$385,91,FALSE),"")</f>
        <v/>
      </c>
      <c r="GU69" s="37"/>
      <c r="GV69" s="37" t="str">
        <f>IF(VLOOKUP(CONCATENATE($GL$6," ",GV$9),'-RÅDATA_KVARTAL-'!$A$5:$DS$385,91,FALSE)&gt;0,VLOOKUP(CONCATENATE($GL$6," ",GV$9),'-RÅDATA_KVARTAL-'!$A$5:$DS$385,91,FALSE),"")</f>
        <v/>
      </c>
      <c r="GW69" s="37"/>
      <c r="GX69" s="37" t="str">
        <f>IF(VLOOKUP(CONCATENATE($GL$6," ",GX$9),'-RÅDATA_KVARTAL-'!$A$5:$DS$385,91,FALSE)&gt;0,VLOOKUP(CONCATENATE($GL$6," ",GX$9),'-RÅDATA_KVARTAL-'!$A$5:$DS$385,91,FALSE),"")</f>
        <v/>
      </c>
      <c r="GY69" s="37"/>
      <c r="GZ69" s="37" t="str">
        <f>IF(VLOOKUP(CONCATENATE($GL$6," ",GZ$9),'-RÅDATA_KVARTAL-'!$A$5:$DS$385,91,FALSE)&gt;0,VLOOKUP(CONCATENATE($GL$6," ",GZ$9),'-RÅDATA_KVARTAL-'!$A$5:$DS$385,91,FALSE),"")</f>
        <v/>
      </c>
      <c r="HA69" s="37"/>
      <c r="HB69" s="37" t="str">
        <f>IF(VLOOKUP(CONCATENATE($GL$6," ",HB$9),'-RÅDATA_KVARTAL-'!$A$5:$DS$385,91,FALSE)&gt;0,VLOOKUP(CONCATENATE($GL$6," ",HB$9),'-RÅDATA_KVARTAL-'!$A$5:$DS$385,91,FALSE),"")</f>
        <v/>
      </c>
      <c r="HC69" s="37"/>
      <c r="HD69" s="37" t="str">
        <f>IF(VLOOKUP(CONCATENATE($GL$6," ",HD$9),'-RÅDATA_KVARTAL-'!$A$5:$DS$385,91,FALSE)&gt;0,VLOOKUP(CONCATENATE($GL$6," ",HD$9),'-RÅDATA_KVARTAL-'!$A$5:$DS$385,91,FALSE),"")</f>
        <v/>
      </c>
      <c r="HE69" s="37"/>
      <c r="HF69" s="37" t="str">
        <f>IF(VLOOKUP(CONCATENATE($GL$6," ",HF$9),'-RÅDATA_KVARTAL-'!$A$5:$DS$385,91,FALSE)&gt;0,VLOOKUP(CONCATENATE($GL$6," ",HF$9),'-RÅDATA_KVARTAL-'!$A$5:$DS$385,91,FALSE),"")</f>
        <v/>
      </c>
      <c r="HG69" s="37"/>
      <c r="HH69" s="37" t="str">
        <f>IF(VLOOKUP(CONCATENATE($GL$6," ",HH$9),'-RÅDATA_KVARTAL-'!$A$5:$DS$385,91,FALSE)&gt;0,VLOOKUP(CONCATENATE($GL$6," ",HH$9),'-RÅDATA_KVARTAL-'!$A$5:$DS$385,91,FALSE),"")</f>
        <v/>
      </c>
      <c r="HI69" s="37"/>
      <c r="HJ69" s="37" t="str">
        <f>IF(VLOOKUP(CONCATENATE($GL$6," ",HJ$9),'-RÅDATA_KVARTAL-'!$A$5:$DS$385,91,FALSE)&gt;0,VLOOKUP(CONCATENATE($GL$6," ",HJ$9),'-RÅDATA_KVARTAL-'!$A$5:$DS$385,91,FALSE),"")</f>
        <v/>
      </c>
      <c r="HK69" s="147"/>
      <c r="HL69" s="148"/>
      <c r="HM69" s="103" t="s">
        <v>473</v>
      </c>
      <c r="HN69" s="15"/>
    </row>
    <row r="70" spans="2:223" s="15" customFormat="1" ht="10.5" customHeight="1" x14ac:dyDescent="0.2">
      <c r="B70" s="248">
        <v>15</v>
      </c>
      <c r="C70" s="195"/>
      <c r="D70" s="92" t="s">
        <v>77</v>
      </c>
      <c r="E70" s="156">
        <f>IF(VLOOKUP(CONCATENATE($E$6," ",E$9),'-RÅDATA_KVARTAL-'!$A$5:$DS$385,95,FALSE)&gt;0,VLOOKUP(CONCATENATE($E$6," ",E$9),'-RÅDATA_KVARTAL-'!$A$5:$DS$385,95,FALSE),"")</f>
        <v>96.087492298213178</v>
      </c>
      <c r="F70" s="156"/>
      <c r="G70" s="156">
        <f>IF(VLOOKUP(CONCATENATE($E$6," ",G$9),'-RÅDATA_KVARTAL-'!$A$5:$DS$385,95,FALSE)&gt;0,VLOOKUP(CONCATENATE($E$6," ",G$9),'-RÅDATA_KVARTAL-'!$A$5:$DS$385,95,FALSE),"")</f>
        <v>97.158996511048343</v>
      </c>
      <c r="H70" s="156"/>
      <c r="I70" s="156">
        <f>IF(VLOOKUP(CONCATENATE($E$6," ",I$9),'-RÅDATA_KVARTAL-'!$A$5:$DS$385,95,FALSE)&gt;0,VLOOKUP(CONCATENATE($E$6," ",I$9),'-RÅDATA_KVARTAL-'!$A$5:$DS$385,95,FALSE),"")</f>
        <v>95.638531534358322</v>
      </c>
      <c r="J70" s="156"/>
      <c r="K70" s="156">
        <f>IF(VLOOKUP(CONCATENATE($E$6," ",K$9),'-RÅDATA_KVARTAL-'!$A$5:$DS$385,95,FALSE)&gt;0,VLOOKUP(CONCATENATE($E$6," ",K$9),'-RÅDATA_KVARTAL-'!$A$5:$DS$385,95,FALSE),"")</f>
        <v>97.190134249141423</v>
      </c>
      <c r="L70" s="156"/>
      <c r="M70" s="156">
        <f>IF(VLOOKUP(CONCATENATE($E$6," ",M$9),'-RÅDATA_KVARTAL-'!$A$5:$DS$385,95,FALSE)&gt;0,VLOOKUP(CONCATENATE($E$6," ",M$9),'-RÅDATA_KVARTAL-'!$A$5:$DS$385,95,FALSE),"")</f>
        <v>95.492180312787482</v>
      </c>
      <c r="N70" s="156"/>
      <c r="O70" s="156">
        <f>IF(VLOOKUP(CONCATENATE($E$6," ",O$9),'-RÅDATA_KVARTAL-'!$A$5:$DS$385,95,FALSE)&gt;0,VLOOKUP(CONCATENATE($E$6," ",O$9),'-RÅDATA_KVARTAL-'!$A$5:$DS$385,95,FALSE),"")</f>
        <v>96.182707993474708</v>
      </c>
      <c r="P70" s="156"/>
      <c r="Q70" s="156">
        <f>IF(VLOOKUP(CONCATENATE($E$6," ",Q$9),'-RÅDATA_KVARTAL-'!$A$5:$DS$385,95,FALSE)&gt;0,VLOOKUP(CONCATENATE($E$6," ",Q$9),'-RÅDATA_KVARTAL-'!$A$5:$DS$385,95,FALSE),"")</f>
        <v>97.531503538753668</v>
      </c>
      <c r="R70" s="156"/>
      <c r="S70" s="156">
        <f>IF(VLOOKUP(CONCATENATE($E$6," ",S$9),'-RÅDATA_KVARTAL-'!$A$5:$DS$385,95,FALSE)&gt;0,VLOOKUP(CONCATENATE($E$6," ",S$9),'-RÅDATA_KVARTAL-'!$A$5:$DS$385,95,FALSE),"")</f>
        <v>96.749492108141894</v>
      </c>
      <c r="T70" s="156"/>
      <c r="U70" s="156">
        <f>IF(VLOOKUP(CONCATENATE($E$6," ",U$9),'-RÅDATA_KVARTAL-'!$A$5:$DS$385,95,FALSE)&gt;0,VLOOKUP(CONCATENATE($E$6," ",U$9),'-RÅDATA_KVARTAL-'!$A$5:$DS$385,95,FALSE),"")</f>
        <v>97.284778789330772</v>
      </c>
      <c r="V70" s="156"/>
      <c r="W70" s="156">
        <f>IF(VLOOKUP(CONCATENATE($E$6," ",W$9),'-RÅDATA_KVARTAL-'!$A$5:$DS$385,95,FALSE)&gt;0,VLOOKUP(CONCATENATE($E$6," ",W$9),'-RÅDATA_KVARTAL-'!$A$5:$DS$385,95,FALSE),"")</f>
        <v>95.714718352513628</v>
      </c>
      <c r="X70" s="156"/>
      <c r="Y70" s="156">
        <f>IF(VLOOKUP(CONCATENATE($E$6," ",Y$9),'-RÅDATA_KVARTAL-'!$A$5:$DS$385,95,FALSE)&gt;0,VLOOKUP(CONCATENATE($E$6," ",Y$9),'-RÅDATA_KVARTAL-'!$A$5:$DS$385,95,FALSE),"")</f>
        <v>93.417596848325672</v>
      </c>
      <c r="Z70" s="156"/>
      <c r="AA70" s="156">
        <f>IF(VLOOKUP(CONCATENATE($E$6," ",AA$9),'-RÅDATA_KVARTAL-'!$A$5:$DS$385,95,FALSE)&gt;0,VLOOKUP(CONCATENATE($E$6," ",AA$9),'-RÅDATA_KVARTAL-'!$A$5:$DS$385,95,FALSE),"")</f>
        <v>93.711790393013104</v>
      </c>
      <c r="AB70" s="156"/>
      <c r="AC70" s="156">
        <f>IF(VLOOKUP(CONCATENATE($E$6," ",AC$9),'-RÅDATA_KVARTAL-'!$A$5:$DS$385,95,FALSE)&gt;0,VLOOKUP(CONCATENATE($E$6," ",AC$9),'-RÅDATA_KVARTAL-'!$A$5:$DS$385,95,FALSE),"")</f>
        <v>96.022294398331937</v>
      </c>
      <c r="AD70" s="118"/>
      <c r="AE70" s="106"/>
      <c r="AF70" s="156">
        <f>IF(VLOOKUP(CONCATENATE($AF$6," ",AF$9),'-RÅDATA_KVARTAL-'!$A$5:$DS$385,95,FALSE)&gt;0,VLOOKUP(CONCATENATE($AF$6," ",AF$9),'-RÅDATA_KVARTAL-'!$A$5:$DS$385,95,FALSE),"")</f>
        <v>95.312217194570138</v>
      </c>
      <c r="AG70" s="156"/>
      <c r="AH70" s="156">
        <f>IF(VLOOKUP(CONCATENATE($AF$6," ",AH$9),'-RÅDATA_KVARTAL-'!$A$5:$DS$385,95,FALSE)&gt;0,VLOOKUP(CONCATENATE($AF$6," ",AH$9),'-RÅDATA_KVARTAL-'!$A$5:$DS$385,95,FALSE),"")</f>
        <v>97.232680722891558</v>
      </c>
      <c r="AI70" s="156"/>
      <c r="AJ70" s="156">
        <f>IF(VLOOKUP(CONCATENATE($AF$6," ",AJ$9),'-RÅDATA_KVARTAL-'!$A$5:$DS$385,95,FALSE)&gt;0,VLOOKUP(CONCATENATE($AF$6," ",AJ$9),'-RÅDATA_KVARTAL-'!$A$5:$DS$385,95,FALSE),"")</f>
        <v>96.870725034199722</v>
      </c>
      <c r="AK70" s="156"/>
      <c r="AL70" s="156">
        <f>IF(VLOOKUP(CONCATENATE($AF$6," ",AL$9),'-RÅDATA_KVARTAL-'!$A$5:$DS$385,95,FALSE)&gt;0,VLOOKUP(CONCATENATE($AF$6," ",AL$9),'-RÅDATA_KVARTAL-'!$A$5:$DS$385,95,FALSE),"")</f>
        <v>97.423423423423429</v>
      </c>
      <c r="AM70" s="156"/>
      <c r="AN70" s="156">
        <f>IF(VLOOKUP(CONCATENATE($AF$6," ",AN$9),'-RÅDATA_KVARTAL-'!$A$5:$DS$385,95,FALSE)&gt;0,VLOOKUP(CONCATENATE($AF$6," ",AN$9),'-RÅDATA_KVARTAL-'!$A$5:$DS$385,95,FALSE),"")</f>
        <v>94.661615291889106</v>
      </c>
      <c r="AO70" s="156"/>
      <c r="AP70" s="156">
        <f>IF(VLOOKUP(CONCATENATE($AF$6," ",AP$9),'-RÅDATA_KVARTAL-'!$A$5:$DS$385,95,FALSE)&gt;0,VLOOKUP(CONCATENATE($AF$6," ",AP$9),'-RÅDATA_KVARTAL-'!$A$5:$DS$385,95,FALSE),"")</f>
        <v>85.618853219521256</v>
      </c>
      <c r="AQ70" s="156"/>
      <c r="AR70" s="156">
        <f>IF(VLOOKUP(CONCATENATE($AF$6," ",AR$9),'-RÅDATA_KVARTAL-'!$A$5:$DS$385,95,FALSE)&gt;0,VLOOKUP(CONCATENATE($AF$6," ",AR$9),'-RÅDATA_KVARTAL-'!$A$5:$DS$385,95,FALSE),"")</f>
        <v>91.263620722615173</v>
      </c>
      <c r="AS70" s="156"/>
      <c r="AT70" s="156">
        <f>IF(VLOOKUP(CONCATENATE($AF$6," ",AT$9),'-RÅDATA_KVARTAL-'!$A$5:$DS$385,95,FALSE)&gt;0,VLOOKUP(CONCATENATE($AF$6," ",AT$9),'-RÅDATA_KVARTAL-'!$A$5:$DS$385,95,FALSE),"")</f>
        <v>93.891947694425326</v>
      </c>
      <c r="AU70" s="156"/>
      <c r="AV70" s="156">
        <f>IF(VLOOKUP(CONCATENATE($AF$6," ",AV$9),'-RÅDATA_KVARTAL-'!$A$5:$DS$385,95,FALSE)&gt;0,VLOOKUP(CONCATENATE($AF$6," ",AV$9),'-RÅDATA_KVARTAL-'!$A$5:$DS$385,95,FALSE),"")</f>
        <v>96.293176074136483</v>
      </c>
      <c r="AW70" s="156"/>
      <c r="AX70" s="156">
        <f>IF(VLOOKUP(CONCATENATE($AF$6," ",AX$9),'-RÅDATA_KVARTAL-'!$A$5:$DS$385,95,FALSE)&gt;0,VLOOKUP(CONCATENATE($AF$6," ",AX$9),'-RÅDATA_KVARTAL-'!$A$5:$DS$385,95,FALSE),"")</f>
        <v>97.557377049180332</v>
      </c>
      <c r="AY70" s="156"/>
      <c r="AZ70" s="156">
        <f>IF(VLOOKUP(CONCATENATE($AF$6," ",AZ$9),'-RÅDATA_KVARTAL-'!$A$5:$DS$385,95,FALSE)&gt;0,VLOOKUP(CONCATENATE($AF$6," ",AZ$9),'-RÅDATA_KVARTAL-'!$A$5:$DS$385,95,FALSE),"")</f>
        <v>97.024423804609555</v>
      </c>
      <c r="BA70" s="156"/>
      <c r="BB70" s="156">
        <f>IF(VLOOKUP(CONCATENATE($AF$6," ",BB$9),'-RÅDATA_KVARTAL-'!$A$5:$DS$385,95,FALSE)&gt;0,VLOOKUP(CONCATENATE($AF$6," ",BB$9),'-RÅDATA_KVARTAL-'!$A$5:$DS$385,95,FALSE),"")</f>
        <v>97.818821459982402</v>
      </c>
      <c r="BC70" s="156"/>
      <c r="BD70" s="156">
        <f>IF(VLOOKUP(CONCATENATE($AF$6," ",BD$9),'-RÅDATA_KVARTAL-'!$A$5:$DS$385,95,FALSE)&gt;0,VLOOKUP(CONCATENATE($AF$6," ",BD$9),'-RÅDATA_KVARTAL-'!$A$5:$DS$385,95,FALSE),"")</f>
        <v>95.154981766850952</v>
      </c>
      <c r="BE70" s="118"/>
      <c r="BF70" s="106"/>
      <c r="BG70" s="156">
        <f>IF(VLOOKUP(CONCATENATE($BG$6," ",BG$9),'-RÅDATA_KVARTAL-'!$A$5:$DS$385,95,FALSE)&gt;0,VLOOKUP(CONCATENATE($BG$6," ",BG$9),'-RÅDATA_KVARTAL-'!$A$5:$DS$385,95,FALSE),"")</f>
        <v>95.629642425289347</v>
      </c>
      <c r="BH70" s="156"/>
      <c r="BI70" s="156">
        <f>IF(VLOOKUP(CONCATENATE($BG$6," ",BI$9),'-RÅDATA_KVARTAL-'!$A$5:$DS$385,95,FALSE)&gt;0,VLOOKUP(CONCATENATE($BG$6," ",BI$9),'-RÅDATA_KVARTAL-'!$A$5:$DS$385,95,FALSE),"")</f>
        <v>96.829567349798566</v>
      </c>
      <c r="BJ70" s="156"/>
      <c r="BK70" s="156">
        <f>IF(VLOOKUP(CONCATENATE($BG$6," ",BK$9),'-RÅDATA_KVARTAL-'!$A$5:$DS$385,95,FALSE)&gt;0,VLOOKUP(CONCATENATE($BG$6," ",BK$9),'-RÅDATA_KVARTAL-'!$A$5:$DS$385,95,FALSE),"")</f>
        <v>96.619937694704049</v>
      </c>
      <c r="BL70" s="156"/>
      <c r="BM70" s="156">
        <f>IF(VLOOKUP(CONCATENATE($BG$6," ",BM$9),'-RÅDATA_KVARTAL-'!$A$5:$DS$385,95,FALSE)&gt;0,VLOOKUP(CONCATENATE($BG$6," ",BM$9),'-RÅDATA_KVARTAL-'!$A$5:$DS$385,95,FALSE),"")</f>
        <v>95.973829894313027</v>
      </c>
      <c r="BN70" s="156"/>
      <c r="BO70" s="156">
        <f>IF(VLOOKUP(CONCATENATE($BG$6," ",BO$9),'-RÅDATA_KVARTAL-'!$A$5:$DS$385,95,FALSE)&gt;0,VLOOKUP(CONCATENATE($BG$6," ",BO$9),'-RÅDATA_KVARTAL-'!$A$5:$DS$385,95,FALSE),"")</f>
        <v>96.274315858885601</v>
      </c>
      <c r="BP70" s="156"/>
      <c r="BQ70" s="156">
        <f>IF(VLOOKUP(CONCATENATE($BG$6," ",BQ$9),'-RÅDATA_KVARTAL-'!$A$5:$DS$385,95,FALSE)&gt;0,VLOOKUP(CONCATENATE($BG$6," ",BQ$9),'-RÅDATA_KVARTAL-'!$A$5:$DS$385,95,FALSE),"")</f>
        <v>95.604758757435562</v>
      </c>
      <c r="BR70" s="156"/>
      <c r="BS70" s="156">
        <f>IF(VLOOKUP(CONCATENATE($BG$6," ",BS$9),'-RÅDATA_KVARTAL-'!$A$5:$DS$385,95,FALSE)&gt;0,VLOOKUP(CONCATENATE($BG$6," ",BS$9),'-RÅDATA_KVARTAL-'!$A$5:$DS$385,95,FALSE),"")</f>
        <v>95.620304196444934</v>
      </c>
      <c r="BT70" s="156"/>
      <c r="BU70" s="156">
        <f>IF(VLOOKUP(CONCATENATE($BG$6," ",BU$9),'-RÅDATA_KVARTAL-'!$A$5:$DS$385,95,FALSE)&gt;0,VLOOKUP(CONCATENATE($BG$6," ",BU$9),'-RÅDATA_KVARTAL-'!$A$5:$DS$385,95,FALSE),"")</f>
        <v>96.001305696099237</v>
      </c>
      <c r="BV70" s="156"/>
      <c r="BW70" s="156">
        <f>IF(VLOOKUP(CONCATENATE($BG$6," ",BW$9),'-RÅDATA_KVARTAL-'!$A$5:$DS$385,95,FALSE)&gt;0,VLOOKUP(CONCATENATE($BG$6," ",BW$9),'-RÅDATA_KVARTAL-'!$A$5:$DS$385,95,FALSE),"")</f>
        <v>95.03205128205127</v>
      </c>
      <c r="BX70" s="156"/>
      <c r="BY70" s="156">
        <f>IF(VLOOKUP(CONCATENATE($BG$6," ",BY$9),'-RÅDATA_KVARTAL-'!$A$5:$DS$385,95,FALSE)&gt;0,VLOOKUP(CONCATENATE($BG$6," ",BY$9),'-RÅDATA_KVARTAL-'!$A$5:$DS$385,95,FALSE),"")</f>
        <v>95.698064928834157</v>
      </c>
      <c r="BZ70" s="156"/>
      <c r="CA70" s="156">
        <f>IF(VLOOKUP(CONCATENATE($BG$6," ",CA$9),'-RÅDATA_KVARTAL-'!$A$5:$DS$385,95,FALSE)&gt;0,VLOOKUP(CONCATENATE($BG$6," ",CA$9),'-RÅDATA_KVARTAL-'!$A$5:$DS$385,95,FALSE),"")</f>
        <v>95.853269537480074</v>
      </c>
      <c r="CB70" s="156"/>
      <c r="CC70" s="156">
        <f>IF(VLOOKUP(CONCATENATE($BG$6," ",CC$9),'-RÅDATA_KVARTAL-'!$A$5:$DS$385,95,FALSE)&gt;0,VLOOKUP(CONCATENATE($BG$6," ",CC$9),'-RÅDATA_KVARTAL-'!$A$5:$DS$385,95,FALSE),"")</f>
        <v>95.50303627113081</v>
      </c>
      <c r="CD70" s="156"/>
      <c r="CE70" s="156">
        <f>IF(VLOOKUP(CONCATENATE($BG$6," ",CE$9),'-RÅDATA_KVARTAL-'!$A$5:$DS$385,95,FALSE)&gt;0,VLOOKUP(CONCATENATE($BG$6," ",CE$9),'-RÅDATA_KVARTAL-'!$A$5:$DS$385,95,FALSE),"")</f>
        <v>95.886080318069503</v>
      </c>
      <c r="CF70" s="106"/>
      <c r="CG70" s="106"/>
      <c r="CH70" s="156">
        <f>IF(VLOOKUP(CONCATENATE($CH$6," ",CH$9),'-RÅDATA_KVARTAL-'!$A$5:$DS$385,95,FALSE)&gt;0,VLOOKUP(CONCATENATE($CH$6," ",CH$9),'-RÅDATA_KVARTAL-'!$A$5:$DS$385,95,FALSE),"")</f>
        <v>93.205040871934614</v>
      </c>
      <c r="CI70" s="156"/>
      <c r="CJ70" s="156">
        <f>IF(VLOOKUP(CONCATENATE($CH$6," ",CJ$9),'-RÅDATA_KVARTAL-'!$A$5:$DS$385,95,FALSE)&gt;0,VLOOKUP(CONCATENATE($CH$6," ",CJ$9),'-RÅDATA_KVARTAL-'!$A$5:$DS$385,95,FALSE),"")</f>
        <v>96.498120942944993</v>
      </c>
      <c r="CK70" s="156"/>
      <c r="CL70" s="156">
        <f>IF(VLOOKUP(CONCATENATE($CH$6," ",CL$9),'-RÅDATA_KVARTAL-'!$A$5:$DS$385,95,FALSE)&gt;0,VLOOKUP(CONCATENATE($CH$6," ",CL$9),'-RÅDATA_KVARTAL-'!$A$5:$DS$385,95,FALSE),"")</f>
        <v>97.359154929577457</v>
      </c>
      <c r="CM70" s="156"/>
      <c r="CN70" s="156">
        <f>IF(VLOOKUP(CONCATENATE($CH$6," ",CN$9),'-RÅDATA_KVARTAL-'!$A$5:$DS$385,95,FALSE)&gt;0,VLOOKUP(CONCATENATE($CH$6," ",CN$9),'-RÅDATA_KVARTAL-'!$A$5:$DS$385,95,FALSE),"")</f>
        <v>97.56595477386935</v>
      </c>
      <c r="CO70" s="156"/>
      <c r="CP70" s="156">
        <f>IF(VLOOKUP(CONCATENATE($CH$6," ",CP$9),'-RÅDATA_KVARTAL-'!$A$5:$DS$385,95,FALSE)&gt;0,VLOOKUP(CONCATENATE($CH$6," ",CP$9),'-RÅDATA_KVARTAL-'!$A$5:$DS$385,95,FALSE),"")</f>
        <v>95.659749722794231</v>
      </c>
      <c r="CQ70" s="156"/>
      <c r="CR70" s="156">
        <f>IF(VLOOKUP(CONCATENATE($CH$6," ",CR$9),'-RÅDATA_KVARTAL-'!$A$5:$DS$385,95,FALSE)&gt;0,VLOOKUP(CONCATENATE($CH$6," ",CR$9),'-RÅDATA_KVARTAL-'!$A$5:$DS$385,95,FALSE),"")</f>
        <v>96.097806062636067</v>
      </c>
      <c r="CS70" s="156"/>
      <c r="CT70" s="156">
        <f>IF(VLOOKUP(CONCATENATE($CH$6," ",CT$9),'-RÅDATA_KVARTAL-'!$A$5:$DS$385,95,FALSE)&gt;0,VLOOKUP(CONCATENATE($CH$6," ",CT$9),'-RÅDATA_KVARTAL-'!$A$5:$DS$385,95,FALSE),"")</f>
        <v>97.08923783990808</v>
      </c>
      <c r="CU70" s="156"/>
      <c r="CV70" s="156">
        <f>IF(VLOOKUP(CONCATENATE($CH$6," ",CV$9),'-RÅDATA_KVARTAL-'!$A$5:$DS$385,95,FALSE)&gt;0,VLOOKUP(CONCATENATE($CH$6," ",CV$9),'-RÅDATA_KVARTAL-'!$A$5:$DS$385,95,FALSE),"")</f>
        <v>96.934159825766457</v>
      </c>
      <c r="CW70" s="156"/>
      <c r="CX70" s="156">
        <f>IF(VLOOKUP(CONCATENATE($CH$6," ",CX$9),'-RÅDATA_KVARTAL-'!$A$5:$DS$385,95,FALSE)&gt;0,VLOOKUP(CONCATENATE($CH$6," ",CX$9),'-RÅDATA_KVARTAL-'!$A$5:$DS$385,95,FALSE),"")</f>
        <v>96.624057686004591</v>
      </c>
      <c r="CY70" s="156"/>
      <c r="CZ70" s="156">
        <f>IF(VLOOKUP(CONCATENATE($CH$6," ",CZ$9),'-RÅDATA_KVARTAL-'!$A$5:$DS$385,95,FALSE)&gt;0,VLOOKUP(CONCATENATE($CH$6," ",CZ$9),'-RÅDATA_KVARTAL-'!$A$5:$DS$385,95,FALSE),"")</f>
        <v>95.43066390702117</v>
      </c>
      <c r="DA70" s="156"/>
      <c r="DB70" s="156">
        <f>IF(VLOOKUP(CONCATENATE($CH$6," ",DB$9),'-RÅDATA_KVARTAL-'!$A$5:$DS$385,95,FALSE)&gt;0,VLOOKUP(CONCATENATE($CH$6," ",DB$9),'-RÅDATA_KVARTAL-'!$A$5:$DS$385,95,FALSE),"")</f>
        <v>93.343268753104809</v>
      </c>
      <c r="DC70" s="156"/>
      <c r="DD70" s="156">
        <f>IF(VLOOKUP(CONCATENATE($CH$6," ",DD$9),'-RÅDATA_KVARTAL-'!$A$5:$DS$385,95,FALSE)&gt;0,VLOOKUP(CONCATENATE($CH$6," ",DD$9),'-RÅDATA_KVARTAL-'!$A$5:$DS$385,95,FALSE),"")</f>
        <v>96.80593644136151</v>
      </c>
      <c r="DE70" s="156"/>
      <c r="DF70" s="156">
        <f>IF(VLOOKUP(CONCATENATE($CH$6," ",DF$9),'-RÅDATA_KVARTAL-'!$A$5:$DS$385,95,FALSE)&gt;0,VLOOKUP(CONCATENATE($CH$6," ",DF$9),'-RÅDATA_KVARTAL-'!$A$5:$DS$385,95,FALSE),"")</f>
        <v>96.053176509566811</v>
      </c>
      <c r="DG70" s="106"/>
      <c r="DH70" s="106"/>
      <c r="DI70" s="156">
        <f>IF(VLOOKUP(CONCATENATE($DI$6," ",DI$9),'-RÅDATA_KVARTAL-'!$A$5:$DS$385,95,FALSE)&gt;0,VLOOKUP(CONCATENATE($DI$6," ",DI$9),'-RÅDATA_KVARTAL-'!$A$5:$DS$385,95,FALSE),"")</f>
        <v>96.69291338582677</v>
      </c>
      <c r="DJ70" s="156"/>
      <c r="DK70" s="156">
        <f>IF(VLOOKUP(CONCATENATE($DI$6," ",DK$9),'-RÅDATA_KVARTAL-'!$A$5:$DS$385,95,FALSE)&gt;0,VLOOKUP(CONCATENATE($DI$6," ",DK$9),'-RÅDATA_KVARTAL-'!$A$5:$DS$385,95,FALSE),"")</f>
        <v>96.918673177302566</v>
      </c>
      <c r="DL70" s="156"/>
      <c r="DM70" s="156">
        <f>IF(VLOOKUP(CONCATENATE($DI$6," ",DM$9),'-RÅDATA_KVARTAL-'!$A$5:$DS$385,95,FALSE)&gt;0,VLOOKUP(CONCATENATE($DI$6," ",DM$9),'-RÅDATA_KVARTAL-'!$A$5:$DS$385,95,FALSE),"")</f>
        <v>97.549167927382754</v>
      </c>
      <c r="DN70" s="156"/>
      <c r="DO70" s="156">
        <f>IF(VLOOKUP(CONCATENATE($DI$6," ",DO$9),'-RÅDATA_KVARTAL-'!$A$5:$DS$385,95,FALSE)&gt;0,VLOOKUP(CONCATENATE($DI$6," ",DO$9),'-RÅDATA_KVARTAL-'!$A$5:$DS$385,95,FALSE),"")</f>
        <v>94.509871839279526</v>
      </c>
      <c r="DP70" s="156"/>
      <c r="DQ70" s="156">
        <f>IF(VLOOKUP(CONCATENATE($DI$6," ",DQ$9),'-RÅDATA_KVARTAL-'!$A$5:$DS$385,95,FALSE)&gt;0,VLOOKUP(CONCATENATE($DI$6," ",DQ$9),'-RÅDATA_KVARTAL-'!$A$5:$DS$385,95,FALSE),"")</f>
        <v>93.979348689436065</v>
      </c>
      <c r="DR70" s="156"/>
      <c r="DS70" s="156">
        <f>IF(VLOOKUP(CONCATENATE($DI$6," ",DS$9),'-RÅDATA_KVARTAL-'!$A$5:$DS$385,95,FALSE)&gt;0,VLOOKUP(CONCATENATE($DI$6," ",DS$9),'-RÅDATA_KVARTAL-'!$A$5:$DS$385,95,FALSE),"")</f>
        <v>94.839585808860974</v>
      </c>
      <c r="DT70" s="156"/>
      <c r="DU70" s="156" t="str">
        <f>IF(VLOOKUP(CONCATENATE($DI$6," ",DU$9),'-RÅDATA_KVARTAL-'!$A$5:$DS$385,95,FALSE)&gt;0,VLOOKUP(CONCATENATE($DI$6," ",DU$9),'-RÅDATA_KVARTAL-'!$A$5:$DS$385,95,FALSE),"")</f>
        <v/>
      </c>
      <c r="DV70" s="156"/>
      <c r="DW70" s="156" t="str">
        <f>IF(VLOOKUP(CONCATENATE($DI$6," ",DW$9),'-RÅDATA_KVARTAL-'!$A$5:$DS$385,95,FALSE)&gt;0,VLOOKUP(CONCATENATE($DI$6," ",DW$9),'-RÅDATA_KVARTAL-'!$A$5:$DS$385,95,FALSE),"")</f>
        <v/>
      </c>
      <c r="DX70" s="156"/>
      <c r="DY70" s="156" t="str">
        <f>IF(VLOOKUP(CONCATENATE($DI$6," ",DY$9),'-RÅDATA_KVARTAL-'!$A$5:$DS$385,95,FALSE)&gt;0,VLOOKUP(CONCATENATE($DI$6," ",DY$9),'-RÅDATA_KVARTAL-'!$A$5:$DS$385,95,FALSE),"")</f>
        <v/>
      </c>
      <c r="DZ70" s="156"/>
      <c r="EA70" s="156" t="str">
        <f>IF(VLOOKUP(CONCATENATE($DI$6," ",EA$9),'-RÅDATA_KVARTAL-'!$A$5:$DS$385,95,FALSE)&gt;0,VLOOKUP(CONCATENATE($DI$6," ",EA$9),'-RÅDATA_KVARTAL-'!$A$5:$DS$385,95,FALSE),"")</f>
        <v/>
      </c>
      <c r="EB70" s="156"/>
      <c r="EC70" s="156" t="str">
        <f>IF(VLOOKUP(CONCATENATE($DI$6," ",EC$9),'-RÅDATA_KVARTAL-'!$A$5:$DS$385,95,FALSE)&gt;0,VLOOKUP(CONCATENATE($DI$6," ",EC$9),'-RÅDATA_KVARTAL-'!$A$5:$DS$385,95,FALSE),"")</f>
        <v/>
      </c>
      <c r="ED70" s="156"/>
      <c r="EE70" s="156" t="str">
        <f>IF(VLOOKUP(CONCATENATE($DI$6," ",EE$9),'-RÅDATA_KVARTAL-'!$A$5:$DS$385,95,FALSE)&gt;0,VLOOKUP(CONCATENATE($DI$6," ",EE$9),'-RÅDATA_KVARTAL-'!$A$5:$DS$385,95,FALSE),"")</f>
        <v/>
      </c>
      <c r="EF70" s="156"/>
      <c r="EG70" s="156">
        <f>IF(VLOOKUP(CONCATENATE($DI$6," ",EG$9),'-RÅDATA_KVARTAL-'!$A$5:$DS$385,95,FALSE)&gt;0,VLOOKUP(CONCATENATE($DI$6," ",EG$9),'-RÅDATA_KVARTAL-'!$A$5:$DS$385,95,FALSE),"")</f>
        <v>95.781220326107601</v>
      </c>
      <c r="EH70" s="106"/>
      <c r="EI70" s="106"/>
      <c r="EJ70" s="156" t="str">
        <f>IF(VLOOKUP(CONCATENATE($EJ$6," ",EJ$9),'-RÅDATA_KVARTAL-'!$A$5:$DS$385,95,FALSE)&gt;0,VLOOKUP(CONCATENATE($EJ$6," ",EJ$9),'-RÅDATA_KVARTAL-'!$A$5:$DS$385,95,FALSE),"")</f>
        <v/>
      </c>
      <c r="EK70" s="156"/>
      <c r="EL70" s="156" t="str">
        <f>IF(VLOOKUP(CONCATENATE($EJ$6," ",EL$9),'-RÅDATA_KVARTAL-'!$A$5:$DS$385,95,FALSE)&gt;0,VLOOKUP(CONCATENATE($EJ$6," ",EL$9),'-RÅDATA_KVARTAL-'!$A$5:$DS$385,95,FALSE),"")</f>
        <v/>
      </c>
      <c r="EM70" s="156"/>
      <c r="EN70" s="156" t="str">
        <f>IF(VLOOKUP(CONCATENATE($EJ$6," ",EN$9),'-RÅDATA_KVARTAL-'!$A$5:$DS$385,95,FALSE)&gt;0,VLOOKUP(CONCATENATE($EJ$6," ",EN$9),'-RÅDATA_KVARTAL-'!$A$5:$DS$385,95,FALSE),"")</f>
        <v/>
      </c>
      <c r="EO70" s="156"/>
      <c r="EP70" s="156" t="str">
        <f>IF(VLOOKUP(CONCATENATE($EJ$6," ",EP$9),'-RÅDATA_KVARTAL-'!$A$5:$DS$385,95,FALSE)&gt;0,VLOOKUP(CONCATENATE($EJ$6," ",EP$9),'-RÅDATA_KVARTAL-'!$A$5:$DS$385,95,FALSE),"")</f>
        <v/>
      </c>
      <c r="EQ70" s="156"/>
      <c r="ER70" s="156" t="str">
        <f>IF(VLOOKUP(CONCATENATE($EJ$6," ",ER$9),'-RÅDATA_KVARTAL-'!$A$5:$DS$385,95,FALSE)&gt;0,VLOOKUP(CONCATENATE($EJ$6," ",ER$9),'-RÅDATA_KVARTAL-'!$A$5:$DS$385,95,FALSE),"")</f>
        <v/>
      </c>
      <c r="ES70" s="156"/>
      <c r="ET70" s="156" t="str">
        <f>IF(VLOOKUP(CONCATENATE($EJ$6," ",ET$9),'-RÅDATA_KVARTAL-'!$A$5:$DS$385,95,FALSE)&gt;0,VLOOKUP(CONCATENATE($EJ$6," ",ET$9),'-RÅDATA_KVARTAL-'!$A$5:$DS$385,95,FALSE),"")</f>
        <v/>
      </c>
      <c r="EU70" s="156"/>
      <c r="EV70" s="156" t="str">
        <f>IF(VLOOKUP(CONCATENATE($EJ$6," ",EV$9),'-RÅDATA_KVARTAL-'!$A$5:$DS$385,95,FALSE)&gt;0,VLOOKUP(CONCATENATE($EJ$6," ",EV$9),'-RÅDATA_KVARTAL-'!$A$5:$DS$385,95,FALSE),"")</f>
        <v/>
      </c>
      <c r="EW70" s="156"/>
      <c r="EX70" s="156" t="str">
        <f>IF(VLOOKUP(CONCATENATE($EJ$6," ",EX$9),'-RÅDATA_KVARTAL-'!$A$5:$DS$385,95,FALSE)&gt;0,VLOOKUP(CONCATENATE($EJ$6," ",EX$9),'-RÅDATA_KVARTAL-'!$A$5:$DS$385,95,FALSE),"")</f>
        <v/>
      </c>
      <c r="EY70" s="156"/>
      <c r="EZ70" s="156" t="str">
        <f>IF(VLOOKUP(CONCATENATE($EJ$6," ",EZ$9),'-RÅDATA_KVARTAL-'!$A$5:$DS$385,95,FALSE)&gt;0,VLOOKUP(CONCATENATE($EJ$6," ",EZ$9),'-RÅDATA_KVARTAL-'!$A$5:$DS$385,95,FALSE),"")</f>
        <v/>
      </c>
      <c r="FA70" s="156"/>
      <c r="FB70" s="156" t="str">
        <f>IF(VLOOKUP(CONCATENATE($EJ$6," ",FB$9),'-RÅDATA_KVARTAL-'!$A$5:$DS$385,95,FALSE)&gt;0,VLOOKUP(CONCATENATE($EJ$6," ",FB$9),'-RÅDATA_KVARTAL-'!$A$5:$DS$385,95,FALSE),"")</f>
        <v/>
      </c>
      <c r="FC70" s="156"/>
      <c r="FD70" s="156" t="str">
        <f>IF(VLOOKUP(CONCATENATE($EJ$6," ",FD$9),'-RÅDATA_KVARTAL-'!$A$5:$DS$385,95,FALSE)&gt;0,VLOOKUP(CONCATENATE($EJ$6," ",FD$9),'-RÅDATA_KVARTAL-'!$A$5:$DS$385,95,FALSE),"")</f>
        <v/>
      </c>
      <c r="FE70" s="156"/>
      <c r="FF70" s="156" t="str">
        <f>IF(VLOOKUP(CONCATENATE($EJ$6," ",FF$9),'-RÅDATA_KVARTAL-'!$A$5:$DS$385,95,FALSE)&gt;0,VLOOKUP(CONCATENATE($EJ$6," ",FF$9),'-RÅDATA_KVARTAL-'!$A$5:$DS$385,95,FALSE),"")</f>
        <v/>
      </c>
      <c r="FG70" s="156"/>
      <c r="FH70" s="156" t="str">
        <f>IF(VLOOKUP(CONCATENATE($EJ$6," ",FH$9),'-RÅDATA_KVARTAL-'!$A$5:$DS$385,95,FALSE)&gt;0,VLOOKUP(CONCATENATE($EJ$6," ",FH$9),'-RÅDATA_KVARTAL-'!$A$5:$DS$385,95,FALSE),"")</f>
        <v/>
      </c>
      <c r="FI70" s="106"/>
      <c r="FJ70" s="106"/>
      <c r="FK70" s="156" t="str">
        <f>IF(VLOOKUP(CONCATENATE($FK$6," ",FK$9),'-RÅDATA_KVARTAL-'!$A$5:$DS$385,95,FALSE)&gt;0,VLOOKUP(CONCATENATE($FK$6," ",FK$9),'-RÅDATA_KVARTAL-'!$A$5:$DS$385,95,FALSE),"")</f>
        <v/>
      </c>
      <c r="FL70" s="156"/>
      <c r="FM70" s="156" t="str">
        <f>IF(VLOOKUP(CONCATENATE($FK$6," ",FM$9),'-RÅDATA_KVARTAL-'!$A$5:$DS$385,95,FALSE)&gt;0,VLOOKUP(CONCATENATE($FK$6," ",FM$9),'-RÅDATA_KVARTAL-'!$A$5:$DS$385,95,FALSE),"")</f>
        <v/>
      </c>
      <c r="FN70" s="156"/>
      <c r="FO70" s="156" t="str">
        <f>IF(VLOOKUP(CONCATENATE($FK$6," ",FO$9),'-RÅDATA_KVARTAL-'!$A$5:$DS$385,95,FALSE)&gt;0,VLOOKUP(CONCATENATE($FK$6," ",FO$9),'-RÅDATA_KVARTAL-'!$A$5:$DS$385,95,FALSE),"")</f>
        <v/>
      </c>
      <c r="FP70" s="156"/>
      <c r="FQ70" s="156" t="str">
        <f>IF(VLOOKUP(CONCATENATE($FK$6," ",FQ$9),'-RÅDATA_KVARTAL-'!$A$5:$DS$385,95,FALSE)&gt;0,VLOOKUP(CONCATENATE($FK$6," ",FQ$9),'-RÅDATA_KVARTAL-'!$A$5:$DS$385,95,FALSE),"")</f>
        <v/>
      </c>
      <c r="FR70" s="156"/>
      <c r="FS70" s="156" t="str">
        <f>IF(VLOOKUP(CONCATENATE($FK$6," ",FS$9),'-RÅDATA_KVARTAL-'!$A$5:$DS$385,95,FALSE)&gt;0,VLOOKUP(CONCATENATE($FK$6," ",FS$9),'-RÅDATA_KVARTAL-'!$A$5:$DS$385,95,FALSE),"")</f>
        <v/>
      </c>
      <c r="FT70" s="156"/>
      <c r="FU70" s="156" t="str">
        <f>IF(VLOOKUP(CONCATENATE($FK$6," ",FU$9),'-RÅDATA_KVARTAL-'!$A$5:$DS$385,95,FALSE)&gt;0,VLOOKUP(CONCATENATE($FK$6," ",FU$9),'-RÅDATA_KVARTAL-'!$A$5:$DS$385,95,FALSE),"")</f>
        <v/>
      </c>
      <c r="FV70" s="156"/>
      <c r="FW70" s="156" t="str">
        <f>IF(VLOOKUP(CONCATENATE($FK$6," ",FW$9),'-RÅDATA_KVARTAL-'!$A$5:$DS$385,95,FALSE)&gt;0,VLOOKUP(CONCATENATE($FK$6," ",FW$9),'-RÅDATA_KVARTAL-'!$A$5:$DS$385,95,FALSE),"")</f>
        <v/>
      </c>
      <c r="FX70" s="156"/>
      <c r="FY70" s="156" t="str">
        <f>IF(VLOOKUP(CONCATENATE($FK$6," ",FY$9),'-RÅDATA_KVARTAL-'!$A$5:$DS$385,95,FALSE)&gt;0,VLOOKUP(CONCATENATE($FK$6," ",FY$9),'-RÅDATA_KVARTAL-'!$A$5:$DS$385,95,FALSE),"")</f>
        <v/>
      </c>
      <c r="FZ70" s="156"/>
      <c r="GA70" s="156" t="str">
        <f>IF(VLOOKUP(CONCATENATE($FK$6," ",GA$9),'-RÅDATA_KVARTAL-'!$A$5:$DS$385,95,FALSE)&gt;0,VLOOKUP(CONCATENATE($FK$6," ",GA$9),'-RÅDATA_KVARTAL-'!$A$5:$DS$385,95,FALSE),"")</f>
        <v/>
      </c>
      <c r="GB70" s="156"/>
      <c r="GC70" s="156" t="str">
        <f>IF(VLOOKUP(CONCATENATE($FK$6," ",GC$9),'-RÅDATA_KVARTAL-'!$A$5:$DS$385,95,FALSE)&gt;0,VLOOKUP(CONCATENATE($FK$6," ",GC$9),'-RÅDATA_KVARTAL-'!$A$5:$DS$385,95,FALSE),"")</f>
        <v/>
      </c>
      <c r="GD70" s="156"/>
      <c r="GE70" s="156" t="str">
        <f>IF(VLOOKUP(CONCATENATE($FK$6," ",GE$9),'-RÅDATA_KVARTAL-'!$A$5:$DS$385,95,FALSE)&gt;0,VLOOKUP(CONCATENATE($FK$6," ",GE$9),'-RÅDATA_KVARTAL-'!$A$5:$DS$385,95,FALSE),"")</f>
        <v/>
      </c>
      <c r="GF70" s="156"/>
      <c r="GG70" s="156" t="str">
        <f>IF(VLOOKUP(CONCATENATE($FK$6," ",GG$9),'-RÅDATA_KVARTAL-'!$A$5:$DS$385,95,FALSE)&gt;0,VLOOKUP(CONCATENATE($FK$6," ",GG$9),'-RÅDATA_KVARTAL-'!$A$5:$DS$385,95,FALSE),"")</f>
        <v/>
      </c>
      <c r="GH70" s="156"/>
      <c r="GI70" s="156" t="str">
        <f>IF(VLOOKUP(CONCATENATE($FK$6," ",GI$9),'-RÅDATA_KVARTAL-'!$A$5:$DS$385,95,FALSE)&gt;0,VLOOKUP(CONCATENATE($FK$6," ",GI$9),'-RÅDATA_KVARTAL-'!$A$5:$DS$385,95,FALSE),"")</f>
        <v/>
      </c>
      <c r="GJ70" s="106"/>
      <c r="GK70" s="106"/>
      <c r="GL70" s="156" t="str">
        <f>IF(VLOOKUP(CONCATENATE($GL$6," ",GL$9),'-RÅDATA_KVARTAL-'!$A$5:$DS$385,95,FALSE)&gt;0,VLOOKUP(CONCATENATE($GL$6," ",GL$9),'-RÅDATA_KVARTAL-'!$A$5:$DS$385,95,FALSE),"")</f>
        <v/>
      </c>
      <c r="GM70" s="156"/>
      <c r="GN70" s="156" t="str">
        <f>IF(VLOOKUP(CONCATENATE($GL$6," ",GN$9),'-RÅDATA_KVARTAL-'!$A$5:$DS$385,95,FALSE)&gt;0,VLOOKUP(CONCATENATE($GL$6," ",GN$9),'-RÅDATA_KVARTAL-'!$A$5:$DS$385,95,FALSE),"")</f>
        <v/>
      </c>
      <c r="GO70" s="156"/>
      <c r="GP70" s="156" t="str">
        <f>IF(VLOOKUP(CONCATENATE($GL$6," ",GP$9),'-RÅDATA_KVARTAL-'!$A$5:$DS$385,95,FALSE)&gt;0,VLOOKUP(CONCATENATE($GL$6," ",GP$9),'-RÅDATA_KVARTAL-'!$A$5:$DS$385,95,FALSE),"")</f>
        <v/>
      </c>
      <c r="GQ70" s="156"/>
      <c r="GR70" s="156" t="str">
        <f>IF(VLOOKUP(CONCATENATE($GL$6," ",GR$9),'-RÅDATA_KVARTAL-'!$A$5:$DS$385,95,FALSE)&gt;0,VLOOKUP(CONCATENATE($GL$6," ",GR$9),'-RÅDATA_KVARTAL-'!$A$5:$DS$385,95,FALSE),"")</f>
        <v/>
      </c>
      <c r="GS70" s="156"/>
      <c r="GT70" s="156" t="str">
        <f>IF(VLOOKUP(CONCATENATE($GL$6," ",GT$9),'-RÅDATA_KVARTAL-'!$A$5:$DS$385,95,FALSE)&gt;0,VLOOKUP(CONCATENATE($GL$6," ",GT$9),'-RÅDATA_KVARTAL-'!$A$5:$DS$385,95,FALSE),"")</f>
        <v/>
      </c>
      <c r="GU70" s="156"/>
      <c r="GV70" s="156" t="str">
        <f>IF(VLOOKUP(CONCATENATE($GL$6," ",GV$9),'-RÅDATA_KVARTAL-'!$A$5:$DS$385,95,FALSE)&gt;0,VLOOKUP(CONCATENATE($GL$6," ",GV$9),'-RÅDATA_KVARTAL-'!$A$5:$DS$385,95,FALSE),"")</f>
        <v/>
      </c>
      <c r="GW70" s="156"/>
      <c r="GX70" s="156" t="str">
        <f>IF(VLOOKUP(CONCATENATE($GL$6," ",GX$9),'-RÅDATA_KVARTAL-'!$A$5:$DS$385,95,FALSE)&gt;0,VLOOKUP(CONCATENATE($GL$6," ",GX$9),'-RÅDATA_KVARTAL-'!$A$5:$DS$385,95,FALSE),"")</f>
        <v/>
      </c>
      <c r="GY70" s="156"/>
      <c r="GZ70" s="156" t="str">
        <f>IF(VLOOKUP(CONCATENATE($GL$6," ",GZ$9),'-RÅDATA_KVARTAL-'!$A$5:$DS$385,95,FALSE)&gt;0,VLOOKUP(CONCATENATE($GL$6," ",GZ$9),'-RÅDATA_KVARTAL-'!$A$5:$DS$385,95,FALSE),"")</f>
        <v/>
      </c>
      <c r="HA70" s="156"/>
      <c r="HB70" s="156" t="str">
        <f>IF(VLOOKUP(CONCATENATE($GL$6," ",HB$9),'-RÅDATA_KVARTAL-'!$A$5:$DS$385,95,FALSE)&gt;0,VLOOKUP(CONCATENATE($GL$6," ",HB$9),'-RÅDATA_KVARTAL-'!$A$5:$DS$385,95,FALSE),"")</f>
        <v/>
      </c>
      <c r="HC70" s="156"/>
      <c r="HD70" s="156" t="str">
        <f>IF(VLOOKUP(CONCATENATE($GL$6," ",HD$9),'-RÅDATA_KVARTAL-'!$A$5:$DS$385,95,FALSE)&gt;0,VLOOKUP(CONCATENATE($GL$6," ",HD$9),'-RÅDATA_KVARTAL-'!$A$5:$DS$385,95,FALSE),"")</f>
        <v/>
      </c>
      <c r="HE70" s="156"/>
      <c r="HF70" s="156" t="str">
        <f>IF(VLOOKUP(CONCATENATE($GL$6," ",HF$9),'-RÅDATA_KVARTAL-'!$A$5:$DS$385,95,FALSE)&gt;0,VLOOKUP(CONCATENATE($GL$6," ",HF$9),'-RÅDATA_KVARTAL-'!$A$5:$DS$385,95,FALSE),"")</f>
        <v/>
      </c>
      <c r="HG70" s="156"/>
      <c r="HH70" s="156" t="str">
        <f>IF(VLOOKUP(CONCATENATE($GL$6," ",HH$9),'-RÅDATA_KVARTAL-'!$A$5:$DS$385,95,FALSE)&gt;0,VLOOKUP(CONCATENATE($GL$6," ",HH$9),'-RÅDATA_KVARTAL-'!$A$5:$DS$385,95,FALSE),"")</f>
        <v/>
      </c>
      <c r="HI70" s="156"/>
      <c r="HJ70" s="156" t="str">
        <f>IF(VLOOKUP(CONCATENATE($GL$6," ",HJ$9),'-RÅDATA_KVARTAL-'!$A$5:$DS$385,95,FALSE)&gt;0,VLOOKUP(CONCATENATE($GL$6," ",HJ$9),'-RÅDATA_KVARTAL-'!$A$5:$DS$385,95,FALSE),"")</f>
        <v/>
      </c>
      <c r="HK70" s="106"/>
      <c r="HL70" s="106"/>
      <c r="HM70" s="92" t="s">
        <v>474</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64</v>
      </c>
      <c r="E72" s="37">
        <f>IF(VLOOKUP(CONCATENATE($E$6," ",E$9),'-RÅDATA_KVARTAL-'!$A$5:$DS$385,99,FALSE)&gt;0,VLOOKUP(CONCATENATE($E$6," ",E$9),'-RÅDATA_KVARTAL-'!$A$5:$DS$385,99,FALSE),"")</f>
        <v>6297</v>
      </c>
      <c r="F72" s="37"/>
      <c r="G72" s="37">
        <f>IF(VLOOKUP(CONCATENATE($E$6," ",G$9),'-RÅDATA_KVARTAL-'!$A$5:$DS$385,99,FALSE)&gt;0,VLOOKUP(CONCATENATE($E$6," ",G$9),'-RÅDATA_KVARTAL-'!$A$5:$DS$385,99,FALSE),"")</f>
        <v>5900</v>
      </c>
      <c r="H72" s="37"/>
      <c r="I72" s="37">
        <f>IF(VLOOKUP(CONCATENATE($E$6," ",I$9),'-RÅDATA_KVARTAL-'!$A$5:$DS$385,99,FALSE)&gt;0,VLOOKUP(CONCATENATE($E$6," ",I$9),'-RÅDATA_KVARTAL-'!$A$5:$DS$385,99,FALSE),"")</f>
        <v>6158</v>
      </c>
      <c r="J72" s="37"/>
      <c r="K72" s="37">
        <f>IF(VLOOKUP(CONCATENATE($E$6," ",K$9),'-RÅDATA_KVARTAL-'!$A$5:$DS$385,99,FALSE)&gt;0,VLOOKUP(CONCATENATE($E$6," ",K$9),'-RÅDATA_KVARTAL-'!$A$5:$DS$385,99,FALSE),"")</f>
        <v>6275</v>
      </c>
      <c r="L72" s="37"/>
      <c r="M72" s="37">
        <f>IF(VLOOKUP(CONCATENATE($E$6," ",M$9),'-RÅDATA_KVARTAL-'!$A$5:$DS$385,99,FALSE)&gt;0,VLOOKUP(CONCATENATE($E$6," ",M$9),'-RÅDATA_KVARTAL-'!$A$5:$DS$385,99,FALSE),"")</f>
        <v>6308</v>
      </c>
      <c r="N72" s="37"/>
      <c r="O72" s="37">
        <f>IF(VLOOKUP(CONCATENATE($E$6," ",O$9),'-RÅDATA_KVARTAL-'!$A$5:$DS$385,99,FALSE)&gt;0,VLOOKUP(CONCATENATE($E$6," ",O$9),'-RÅDATA_KVARTAL-'!$A$5:$DS$385,99,FALSE),"")</f>
        <v>5974</v>
      </c>
      <c r="P72" s="37"/>
      <c r="Q72" s="37">
        <f>IF(VLOOKUP(CONCATENATE($E$6," ",Q$9),'-RÅDATA_KVARTAL-'!$A$5:$DS$385,99,FALSE)&gt;0,VLOOKUP(CONCATENATE($E$6," ",Q$9),'-RÅDATA_KVARTAL-'!$A$5:$DS$385,99,FALSE),"")</f>
        <v>5697</v>
      </c>
      <c r="R72" s="37"/>
      <c r="S72" s="37">
        <f>IF(VLOOKUP(CONCATENATE($E$6," ",S$9),'-RÅDATA_KVARTAL-'!$A$5:$DS$385,99,FALSE)&gt;0,VLOOKUP(CONCATENATE($E$6," ",S$9),'-RÅDATA_KVARTAL-'!$A$5:$DS$385,99,FALSE),"")</f>
        <v>6261</v>
      </c>
      <c r="T72" s="37"/>
      <c r="U72" s="37">
        <f>IF(VLOOKUP(CONCATENATE($E$6," ",U$9),'-RÅDATA_KVARTAL-'!$A$5:$DS$385,99,FALSE)&gt;0,VLOOKUP(CONCATENATE($E$6," ",U$9),'-RÅDATA_KVARTAL-'!$A$5:$DS$385,99,FALSE),"")</f>
        <v>6151</v>
      </c>
      <c r="V72" s="37"/>
      <c r="W72" s="37">
        <f>IF(VLOOKUP(CONCATENATE($E$6," ",W$9),'-RÅDATA_KVARTAL-'!$A$5:$DS$385,99,FALSE)&gt;0,VLOOKUP(CONCATENATE($E$6," ",W$9),'-RÅDATA_KVARTAL-'!$A$5:$DS$385,99,FALSE),"")</f>
        <v>6395</v>
      </c>
      <c r="X72" s="37"/>
      <c r="Y72" s="37">
        <f>IF(VLOOKUP(CONCATENATE($E$6," ",Y$9),'-RÅDATA_KVARTAL-'!$A$5:$DS$385,99,FALSE)&gt;0,VLOOKUP(CONCATENATE($E$6," ",Y$9),'-RÅDATA_KVARTAL-'!$A$5:$DS$385,99,FALSE),"")</f>
        <v>5751</v>
      </c>
      <c r="Z72" s="37"/>
      <c r="AA72" s="37">
        <f>IF(VLOOKUP(CONCATENATE($E$6," ",AA$9),'-RÅDATA_KVARTAL-'!$A$5:$DS$385,99,FALSE)&gt;0,VLOOKUP(CONCATENATE($E$6," ",AA$9),'-RÅDATA_KVARTAL-'!$A$5:$DS$385,99,FALSE),"")</f>
        <v>5416</v>
      </c>
      <c r="AB72" s="37"/>
      <c r="AC72" s="37">
        <f>IF(VLOOKUP(CONCATENATE($E$6," ",AC$9),'-RÅDATA_KVARTAL-'!$A$5:$DS$385,99,FALSE)&gt;0,VLOOKUP(CONCATENATE($E$6," ",AC$9),'-RÅDATA_KVARTAL-'!$A$5:$DS$385,99,FALSE),"")</f>
        <v>72583</v>
      </c>
      <c r="AD72" s="158"/>
      <c r="AE72" s="275"/>
      <c r="AF72" s="37">
        <f>IF(VLOOKUP(CONCATENATE($AF$6," ",AF$9),'-RÅDATA_KVARTAL-'!$A$5:$DS$385,99,FALSE)&gt;0,VLOOKUP(CONCATENATE($AF$6," ",AF$9),'-RÅDATA_KVARTAL-'!$A$5:$DS$385,99,FALSE),"")</f>
        <v>5337</v>
      </c>
      <c r="AG72" s="37"/>
      <c r="AH72" s="37">
        <f>IF(VLOOKUP(CONCATENATE($AF$6," ",AH$9),'-RÅDATA_KVARTAL-'!$A$5:$DS$385,99,FALSE)&gt;0,VLOOKUP(CONCATENATE($AF$6," ",AH$9),'-RÅDATA_KVARTAL-'!$A$5:$DS$385,99,FALSE),"")</f>
        <v>5205</v>
      </c>
      <c r="AI72" s="37"/>
      <c r="AJ72" s="37">
        <f>IF(VLOOKUP(CONCATENATE($AF$6," ",AJ$9),'-RÅDATA_KVARTAL-'!$A$5:$DS$385,99,FALSE)&gt;0,VLOOKUP(CONCATENATE($AF$6," ",AJ$9),'-RÅDATA_KVARTAL-'!$A$5:$DS$385,99,FALSE),"")</f>
        <v>5707</v>
      </c>
      <c r="AK72" s="37"/>
      <c r="AL72" s="37">
        <f>IF(VLOOKUP(CONCATENATE($AF$6," ",AL$9),'-RÅDATA_KVARTAL-'!$A$5:$DS$385,99,FALSE)&gt;0,VLOOKUP(CONCATENATE($AF$6," ",AL$9),'-RÅDATA_KVARTAL-'!$A$5:$DS$385,99,FALSE),"")</f>
        <v>5460</v>
      </c>
      <c r="AM72" s="37"/>
      <c r="AN72" s="37">
        <f>IF(VLOOKUP(CONCATENATE($AF$6," ",AN$9),'-RÅDATA_KVARTAL-'!$A$5:$DS$385,99,FALSE)&gt;0,VLOOKUP(CONCATENATE($AF$6," ",AN$9),'-RÅDATA_KVARTAL-'!$A$5:$DS$385,99,FALSE),"")</f>
        <v>5569</v>
      </c>
      <c r="AO72" s="37"/>
      <c r="AP72" s="37">
        <f>IF(VLOOKUP(CONCATENATE($AF$6," ",AP$9),'-RÅDATA_KVARTAL-'!$A$5:$DS$385,99,FALSE)&gt;0,VLOOKUP(CONCATENATE($AF$6," ",AP$9),'-RÅDATA_KVARTAL-'!$A$5:$DS$385,99,FALSE),"")</f>
        <v>4697</v>
      </c>
      <c r="AQ72" s="37"/>
      <c r="AR72" s="37">
        <f>IF(VLOOKUP(CONCATENATE($AF$6," ",AR$9),'-RÅDATA_KVARTAL-'!$A$5:$DS$385,99,FALSE)&gt;0,VLOOKUP(CONCATENATE($AF$6," ",AR$9),'-RÅDATA_KVARTAL-'!$A$5:$DS$385,99,FALSE),"")</f>
        <v>4885</v>
      </c>
      <c r="AS72" s="37"/>
      <c r="AT72" s="37">
        <f>IF(VLOOKUP(CONCATENATE($AF$6," ",AT$9),'-RÅDATA_KVARTAL-'!$A$5:$DS$385,99,FALSE)&gt;0,VLOOKUP(CONCATENATE($AF$6," ",AT$9),'-RÅDATA_KVARTAL-'!$A$5:$DS$385,99,FALSE),"")</f>
        <v>5536</v>
      </c>
      <c r="AU72" s="37"/>
      <c r="AV72" s="37">
        <f>IF(VLOOKUP(CONCATENATE($AF$6," ",AV$9),'-RÅDATA_KVARTAL-'!$A$5:$DS$385,99,FALSE)&gt;0,VLOOKUP(CONCATENATE($AF$6," ",AV$9),'-RÅDATA_KVARTAL-'!$A$5:$DS$385,99,FALSE),"")</f>
        <v>5786</v>
      </c>
      <c r="AW72" s="37"/>
      <c r="AX72" s="37">
        <f>IF(VLOOKUP(CONCATENATE($AF$6," ",AX$9),'-RÅDATA_KVARTAL-'!$A$5:$DS$385,99,FALSE)&gt;0,VLOOKUP(CONCATENATE($AF$6," ",AX$9),'-RÅDATA_KVARTAL-'!$A$5:$DS$385,99,FALSE),"")</f>
        <v>5996</v>
      </c>
      <c r="AY72" s="37"/>
      <c r="AZ72" s="37">
        <f>IF(VLOOKUP(CONCATENATE($AF$6," ",AZ$9),'-RÅDATA_KVARTAL-'!$A$5:$DS$385,99,FALSE)&gt;0,VLOOKUP(CONCATENATE($AF$6," ",AZ$9),'-RÅDATA_KVARTAL-'!$A$5:$DS$385,99,FALSE),"")</f>
        <v>5685</v>
      </c>
      <c r="BA72" s="37"/>
      <c r="BB72" s="37">
        <f>IF(VLOOKUP(CONCATENATE($AF$6," ",BB$9),'-RÅDATA_KVARTAL-'!$A$5:$DS$385,99,FALSE)&gt;0,VLOOKUP(CONCATENATE($AF$6," ",BB$9),'-RÅDATA_KVARTAL-'!$A$5:$DS$385,99,FALSE),"")</f>
        <v>5619</v>
      </c>
      <c r="BC72" s="37"/>
      <c r="BD72" s="37">
        <f>IF(VLOOKUP(CONCATENATE($AF$6," ",BD$9),'-RÅDATA_KVARTAL-'!$A$5:$DS$385,99,FALSE)&gt;0,VLOOKUP(CONCATENATE($AF$6," ",BD$9),'-RÅDATA_KVARTAL-'!$A$5:$DS$385,99,FALSE),"")</f>
        <v>65482</v>
      </c>
      <c r="BE72" s="158"/>
      <c r="BF72" s="275"/>
      <c r="BG72" s="37">
        <f>IF(VLOOKUP(CONCATENATE($BG$6," ",BG$9),'-RÅDATA_KVARTAL-'!$A$5:$DS$385,99,FALSE)&gt;0,VLOOKUP(CONCATENATE($BG$6," ",BG$9),'-RÅDATA_KVARTAL-'!$A$5:$DS$385,99,FALSE),"")</f>
        <v>5600</v>
      </c>
      <c r="BH72" s="37"/>
      <c r="BI72" s="37">
        <f>IF(VLOOKUP(CONCATENATE($BG$6," ",BI$9),'-RÅDATA_KVARTAL-'!$A$5:$DS$385,99,FALSE)&gt;0,VLOOKUP(CONCATENATE($BG$6," ",BI$9),'-RÅDATA_KVARTAL-'!$A$5:$DS$385,99,FALSE),"")</f>
        <v>5592</v>
      </c>
      <c r="BJ72" s="37"/>
      <c r="BK72" s="37">
        <f>IF(VLOOKUP(CONCATENATE($BG$6," ",BK$9),'-RÅDATA_KVARTAL-'!$A$5:$DS$385,99,FALSE)&gt;0,VLOOKUP(CONCATENATE($BG$6," ",BK$9),'-RÅDATA_KVARTAL-'!$A$5:$DS$385,99,FALSE),"")</f>
        <v>6270</v>
      </c>
      <c r="BL72" s="37"/>
      <c r="BM72" s="37">
        <f>IF(VLOOKUP(CONCATENATE($BG$6," ",BM$9),'-RÅDATA_KVARTAL-'!$A$5:$DS$385,99,FALSE)&gt;0,VLOOKUP(CONCATENATE($BG$6," ",BM$9),'-RÅDATA_KVARTAL-'!$A$5:$DS$385,99,FALSE),"")</f>
        <v>5784</v>
      </c>
      <c r="BN72" s="37"/>
      <c r="BO72" s="37">
        <f>IF(VLOOKUP(CONCATENATE($BG$6," ",BO$9),'-RÅDATA_KVARTAL-'!$A$5:$DS$385,99,FALSE)&gt;0,VLOOKUP(CONCATENATE($BG$6," ",BO$9),'-RÅDATA_KVARTAL-'!$A$5:$DS$385,99,FALSE),"")</f>
        <v>5902</v>
      </c>
      <c r="BP72" s="37"/>
      <c r="BQ72" s="37">
        <f>IF(VLOOKUP(CONCATENATE($BG$6," ",BQ$9),'-RÅDATA_KVARTAL-'!$A$5:$DS$385,99,FALSE)&gt;0,VLOOKUP(CONCATENATE($BG$6," ",BQ$9),'-RÅDATA_KVARTAL-'!$A$5:$DS$385,99,FALSE),"")</f>
        <v>5845</v>
      </c>
      <c r="BR72" s="37"/>
      <c r="BS72" s="37">
        <f>IF(VLOOKUP(CONCATENATE($BG$6," ",BS$9),'-RÅDATA_KVARTAL-'!$A$5:$DS$385,99,FALSE)&gt;0,VLOOKUP(CONCATENATE($BG$6," ",BS$9),'-RÅDATA_KVARTAL-'!$A$5:$DS$385,99,FALSE),"")</f>
        <v>5282</v>
      </c>
      <c r="BT72" s="37"/>
      <c r="BU72" s="37">
        <f>IF(VLOOKUP(CONCATENATE($BG$6," ",BU$9),'-RÅDATA_KVARTAL-'!$A$5:$DS$385,99,FALSE)&gt;0,VLOOKUP(CONCATENATE($BG$6," ",BU$9),'-RÅDATA_KVARTAL-'!$A$5:$DS$385,99,FALSE),"")</f>
        <v>5951</v>
      </c>
      <c r="BV72" s="37"/>
      <c r="BW72" s="37">
        <f>IF(VLOOKUP(CONCATENATE($BG$6," ",BW$9),'-RÅDATA_KVARTAL-'!$A$5:$DS$385,99,FALSE)&gt;0,VLOOKUP(CONCATENATE($BG$6," ",BW$9),'-RÅDATA_KVARTAL-'!$A$5:$DS$385,99,FALSE),"")</f>
        <v>5998</v>
      </c>
      <c r="BX72" s="37"/>
      <c r="BY72" s="37">
        <f>IF(VLOOKUP(CONCATENATE($BG$6," ",BY$9),'-RÅDATA_KVARTAL-'!$A$5:$DS$385,99,FALSE)&gt;0,VLOOKUP(CONCATENATE($BG$6," ",BY$9),'-RÅDATA_KVARTAL-'!$A$5:$DS$385,99,FALSE),"")</f>
        <v>6035</v>
      </c>
      <c r="BZ72" s="37"/>
      <c r="CA72" s="37">
        <f>IF(VLOOKUP(CONCATENATE($BG$6," ",CA$9),'-RÅDATA_KVARTAL-'!$A$5:$DS$385,99,FALSE)&gt;0,VLOOKUP(CONCATENATE($BG$6," ",CA$9),'-RÅDATA_KVARTAL-'!$A$5:$DS$385,99,FALSE),"")</f>
        <v>6063</v>
      </c>
      <c r="CB72" s="37"/>
      <c r="CC72" s="37">
        <f>IF(VLOOKUP(CONCATENATE($BG$6," ",CC$9),'-RÅDATA_KVARTAL-'!$A$5:$DS$385,99,FALSE)&gt;0,VLOOKUP(CONCATENATE($BG$6," ",CC$9),'-RÅDATA_KVARTAL-'!$A$5:$DS$385,99,FALSE),"")</f>
        <v>5883</v>
      </c>
      <c r="CD72" s="37"/>
      <c r="CE72" s="37">
        <f>IF(VLOOKUP(CONCATENATE($BG$6," ",CE$9),'-RÅDATA_KVARTAL-'!$A$5:$DS$385,99,FALSE)&gt;0,VLOOKUP(CONCATENATE($BG$6," ",CE$9),'-RÅDATA_KVARTAL-'!$A$5:$DS$385,99,FALSE),"")</f>
        <v>70205</v>
      </c>
      <c r="CF72" s="147"/>
      <c r="CG72" s="275"/>
      <c r="CH72" s="37">
        <f>IF(VLOOKUP(CONCATENATE($CH$6," ",CH$9),'-RÅDATA_KVARTAL-'!$A$5:$DS$385,99,FALSE)&gt;0,VLOOKUP(CONCATENATE($CH$6," ",CH$9),'-RÅDATA_KVARTAL-'!$A$5:$DS$385,99,FALSE),"")</f>
        <v>5564</v>
      </c>
      <c r="CI72" s="37"/>
      <c r="CJ72" s="37">
        <f>IF(VLOOKUP(CONCATENATE($CH$6," ",CJ$9),'-RÅDATA_KVARTAL-'!$A$5:$DS$385,99,FALSE)&gt;0,VLOOKUP(CONCATENATE($CH$6," ",CJ$9),'-RÅDATA_KVARTAL-'!$A$5:$DS$385,99,FALSE),"")</f>
        <v>5706</v>
      </c>
      <c r="CK72" s="37"/>
      <c r="CL72" s="37">
        <f>IF(VLOOKUP(CONCATENATE($CH$6," ",CL$9),'-RÅDATA_KVARTAL-'!$A$5:$DS$385,99,FALSE)&gt;0,VLOOKUP(CONCATENATE($CH$6," ",CL$9),'-RÅDATA_KVARTAL-'!$A$5:$DS$385,99,FALSE),"")</f>
        <v>6124</v>
      </c>
      <c r="CM72" s="37"/>
      <c r="CN72" s="37">
        <f>IF(VLOOKUP(CONCATENATE($CH$6," ",CN$9),'-RÅDATA_KVARTAL-'!$A$5:$DS$385,99,FALSE)&gt;0,VLOOKUP(CONCATENATE($CH$6," ",CN$9),'-RÅDATA_KVARTAL-'!$A$5:$DS$385,99,FALSE),"")</f>
        <v>6260</v>
      </c>
      <c r="CO72" s="37"/>
      <c r="CP72" s="37">
        <f>IF(VLOOKUP(CONCATENATE($CH$6," ",CP$9),'-RÅDATA_KVARTAL-'!$A$5:$DS$385,99,FALSE)&gt;0,VLOOKUP(CONCATENATE($CH$6," ",CP$9),'-RÅDATA_KVARTAL-'!$A$5:$DS$385,99,FALSE),"")</f>
        <v>6139</v>
      </c>
      <c r="CQ72" s="37"/>
      <c r="CR72" s="37">
        <f>IF(VLOOKUP(CONCATENATE($CH$6," ",CR$9),'-RÅDATA_KVARTAL-'!$A$5:$DS$385,99,FALSE)&gt;0,VLOOKUP(CONCATENATE($CH$6," ",CR$9),'-RÅDATA_KVARTAL-'!$A$5:$DS$385,99,FALSE),"")</f>
        <v>5803</v>
      </c>
      <c r="CS72" s="37"/>
      <c r="CT72" s="37">
        <f>IF(VLOOKUP(CONCATENATE($CH$6," ",CT$9),'-RÅDATA_KVARTAL-'!$A$5:$DS$385,99,FALSE)&gt;0,VLOOKUP(CONCATENATE($CH$6," ",CT$9),'-RÅDATA_KVARTAL-'!$A$5:$DS$385,99,FALSE),"")</f>
        <v>5123</v>
      </c>
      <c r="CU72" s="37"/>
      <c r="CV72" s="37">
        <f>IF(VLOOKUP(CONCATENATE($CH$6," ",CV$9),'-RÅDATA_KVARTAL-'!$A$5:$DS$385,99,FALSE)&gt;0,VLOOKUP(CONCATENATE($CH$6," ",CV$9),'-RÅDATA_KVARTAL-'!$A$5:$DS$385,99,FALSE),"")</f>
        <v>5820</v>
      </c>
      <c r="CW72" s="37"/>
      <c r="CX72" s="37">
        <f>IF(VLOOKUP(CONCATENATE($CH$6," ",CX$9),'-RÅDATA_KVARTAL-'!$A$5:$DS$385,99,FALSE)&gt;0,VLOOKUP(CONCATENATE($CH$6," ",CX$9),'-RÅDATA_KVARTAL-'!$A$5:$DS$385,99,FALSE),"")</f>
        <v>5946</v>
      </c>
      <c r="CY72" s="37"/>
      <c r="CZ72" s="37">
        <f>IF(VLOOKUP(CONCATENATE($CH$6," ",CZ$9),'-RÅDATA_KVARTAL-'!$A$5:$DS$385,99,FALSE)&gt;0,VLOOKUP(CONCATENATE($CH$6," ",CZ$9),'-RÅDATA_KVARTAL-'!$A$5:$DS$385,99,FALSE),"")</f>
        <v>6086</v>
      </c>
      <c r="DA72" s="37"/>
      <c r="DB72" s="37">
        <f>IF(VLOOKUP(CONCATENATE($CH$6," ",DB$9),'-RÅDATA_KVARTAL-'!$A$5:$DS$385,99,FALSE)&gt;0,VLOOKUP(CONCATENATE($CH$6," ",DB$9),'-RÅDATA_KVARTAL-'!$A$5:$DS$385,99,FALSE),"")</f>
        <v>5744</v>
      </c>
      <c r="DC72" s="37"/>
      <c r="DD72" s="37">
        <f>IF(VLOOKUP(CONCATENATE($CH$6," ",DD$9),'-RÅDATA_KVARTAL-'!$A$5:$DS$385,99,FALSE)&gt;0,VLOOKUP(CONCATENATE($CH$6," ",DD$9),'-RÅDATA_KVARTAL-'!$A$5:$DS$385,99,FALSE),"")</f>
        <v>6070</v>
      </c>
      <c r="DE72" s="37"/>
      <c r="DF72" s="37">
        <f>IF(VLOOKUP(CONCATENATE($CH$6," ",DF$9),'-RÅDATA_KVARTAL-'!$A$5:$DS$385,99,FALSE)&gt;0,VLOOKUP(CONCATENATE($CH$6," ",DF$9),'-RÅDATA_KVARTAL-'!$A$5:$DS$385,99,FALSE),"")</f>
        <v>70385</v>
      </c>
      <c r="DG72" s="147"/>
      <c r="DH72" s="275"/>
      <c r="DI72" s="37">
        <f>IF(VLOOKUP(CONCATENATE($DI$6," ",DI$9),'-RÅDATA_KVARTAL-'!$A$5:$DS$385,99,FALSE)&gt;0,VLOOKUP(CONCATENATE($DI$6," ",DI$9),'-RÅDATA_KVARTAL-'!$A$5:$DS$385,99,FALSE),"")</f>
        <v>6190</v>
      </c>
      <c r="DJ72" s="37"/>
      <c r="DK72" s="37">
        <f>IF(VLOOKUP(CONCATENATE($DI$6," ",DK$9),'-RÅDATA_KVARTAL-'!$A$5:$DS$385,99,FALSE)&gt;0,VLOOKUP(CONCATENATE($DI$6," ",DK$9),'-RÅDATA_KVARTAL-'!$A$5:$DS$385,99,FALSE),"")</f>
        <v>5803</v>
      </c>
      <c r="DL72" s="37"/>
      <c r="DM72" s="37">
        <f>IF(VLOOKUP(CONCATENATE($DI$6," ",DM$9),'-RÅDATA_KVARTAL-'!$A$5:$DS$385,99,FALSE)&gt;0,VLOOKUP(CONCATENATE($DI$6," ",DM$9),'-RÅDATA_KVARTAL-'!$A$5:$DS$385,99,FALSE),"")</f>
        <v>6510</v>
      </c>
      <c r="DN72" s="37"/>
      <c r="DO72" s="37">
        <f>IF(VLOOKUP(CONCATENATE($DI$6," ",DO$9),'-RÅDATA_KVARTAL-'!$A$5:$DS$385,99,FALSE)&gt;0,VLOOKUP(CONCATENATE($DI$6," ",DO$9),'-RÅDATA_KVARTAL-'!$A$5:$DS$385,99,FALSE),"")</f>
        <v>5511</v>
      </c>
      <c r="DP72" s="37"/>
      <c r="DQ72" s="37">
        <f>IF(VLOOKUP(CONCATENATE($DI$6," ",DQ$9),'-RÅDATA_KVARTAL-'!$A$5:$DS$385,99,FALSE)&gt;0,VLOOKUP(CONCATENATE($DI$6," ",DQ$9),'-RÅDATA_KVARTAL-'!$A$5:$DS$385,99,FALSE),"")</f>
        <v>6025</v>
      </c>
      <c r="DR72" s="37"/>
      <c r="DS72" s="37">
        <f>IF(VLOOKUP(CONCATENATE($DI$6," ",DS$9),'-RÅDATA_KVARTAL-'!$A$5:$DS$385,99,FALSE)&gt;0,VLOOKUP(CONCATENATE($DI$6," ",DS$9),'-RÅDATA_KVARTAL-'!$A$5:$DS$385,99,FALSE),"")</f>
        <v>5676</v>
      </c>
      <c r="DT72" s="37"/>
      <c r="DU72" s="37" t="str">
        <f>IF(VLOOKUP(CONCATENATE($DI$6," ",DU$9),'-RÅDATA_KVARTAL-'!$A$5:$DS$385,99,FALSE)&gt;0,VLOOKUP(CONCATENATE($DI$6," ",DU$9),'-RÅDATA_KVARTAL-'!$A$5:$DS$385,99,FALSE),"")</f>
        <v/>
      </c>
      <c r="DV72" s="37"/>
      <c r="DW72" s="37" t="str">
        <f>IF(VLOOKUP(CONCATENATE($DI$6," ",DW$9),'-RÅDATA_KVARTAL-'!$A$5:$DS$385,99,FALSE)&gt;0,VLOOKUP(CONCATENATE($DI$6," ",DW$9),'-RÅDATA_KVARTAL-'!$A$5:$DS$385,99,FALSE),"")</f>
        <v/>
      </c>
      <c r="DX72" s="37"/>
      <c r="DY72" s="37" t="str">
        <f>IF(VLOOKUP(CONCATENATE($DI$6," ",DY$9),'-RÅDATA_KVARTAL-'!$A$5:$DS$385,99,FALSE)&gt;0,VLOOKUP(CONCATENATE($DI$6," ",DY$9),'-RÅDATA_KVARTAL-'!$A$5:$DS$385,99,FALSE),"")</f>
        <v/>
      </c>
      <c r="DZ72" s="37"/>
      <c r="EA72" s="37" t="str">
        <f>IF(VLOOKUP(CONCATENATE($DI$6," ",EA$9),'-RÅDATA_KVARTAL-'!$A$5:$DS$385,99,FALSE)&gt;0,VLOOKUP(CONCATENATE($DI$6," ",EA$9),'-RÅDATA_KVARTAL-'!$A$5:$DS$385,99,FALSE),"")</f>
        <v/>
      </c>
      <c r="EB72" s="37"/>
      <c r="EC72" s="37" t="str">
        <f>IF(VLOOKUP(CONCATENATE($DI$6," ",EC$9),'-RÅDATA_KVARTAL-'!$A$5:$DS$385,99,FALSE)&gt;0,VLOOKUP(CONCATENATE($DI$6," ",EC$9),'-RÅDATA_KVARTAL-'!$A$5:$DS$385,99,FALSE),"")</f>
        <v/>
      </c>
      <c r="ED72" s="37"/>
      <c r="EE72" s="37" t="str">
        <f>IF(VLOOKUP(CONCATENATE($DI$6," ",EE$9),'-RÅDATA_KVARTAL-'!$A$5:$DS$385,99,FALSE)&gt;0,VLOOKUP(CONCATENATE($DI$6," ",EE$9),'-RÅDATA_KVARTAL-'!$A$5:$DS$385,99,FALSE),"")</f>
        <v/>
      </c>
      <c r="EF72" s="37"/>
      <c r="EG72" s="37">
        <f>IF(VLOOKUP(CONCATENATE($DI$6," ",EG$9),'-RÅDATA_KVARTAL-'!$A$5:$DS$385,99,FALSE)&gt;0,VLOOKUP(CONCATENATE($DI$6," ",EG$9),'-RÅDATA_KVARTAL-'!$A$5:$DS$385,99,FALSE),"")</f>
        <v>35715</v>
      </c>
      <c r="EH72" s="147"/>
      <c r="EI72" s="275"/>
      <c r="EJ72" s="37" t="str">
        <f>IF(VLOOKUP(CONCATENATE($EJ$6," ",EJ$9),'-RÅDATA_KVARTAL-'!$A$5:$DS$385,99,FALSE)&gt;0,VLOOKUP(CONCATENATE($EJ$6," ",EJ$9),'-RÅDATA_KVARTAL-'!$A$5:$DS$385,99,FALSE),"")</f>
        <v/>
      </c>
      <c r="EK72" s="37"/>
      <c r="EL72" s="37" t="str">
        <f>IF(VLOOKUP(CONCATENATE($EJ$6," ",EL$9),'-RÅDATA_KVARTAL-'!$A$5:$DS$385,99,FALSE)&gt;0,VLOOKUP(CONCATENATE($EJ$6," ",EL$9),'-RÅDATA_KVARTAL-'!$A$5:$DS$385,99,FALSE),"")</f>
        <v/>
      </c>
      <c r="EM72" s="37"/>
      <c r="EN72" s="37" t="str">
        <f>IF(VLOOKUP(CONCATENATE($EJ$6," ",EN$9),'-RÅDATA_KVARTAL-'!$A$5:$DS$385,99,FALSE)&gt;0,VLOOKUP(CONCATENATE($EJ$6," ",EN$9),'-RÅDATA_KVARTAL-'!$A$5:$DS$385,99,FALSE),"")</f>
        <v/>
      </c>
      <c r="EO72" s="37"/>
      <c r="EP72" s="37" t="str">
        <f>IF(VLOOKUP(CONCATENATE($EJ$6," ",EP$9),'-RÅDATA_KVARTAL-'!$A$5:$DS$385,99,FALSE)&gt;0,VLOOKUP(CONCATENATE($EJ$6," ",EP$9),'-RÅDATA_KVARTAL-'!$A$5:$DS$385,99,FALSE),"")</f>
        <v/>
      </c>
      <c r="EQ72" s="37"/>
      <c r="ER72" s="37" t="str">
        <f>IF(VLOOKUP(CONCATENATE($EJ$6," ",ER$9),'-RÅDATA_KVARTAL-'!$A$5:$DS$385,99,FALSE)&gt;0,VLOOKUP(CONCATENATE($EJ$6," ",ER$9),'-RÅDATA_KVARTAL-'!$A$5:$DS$385,99,FALSE),"")</f>
        <v/>
      </c>
      <c r="ES72" s="37"/>
      <c r="ET72" s="37" t="str">
        <f>IF(VLOOKUP(CONCATENATE($EJ$6," ",ET$9),'-RÅDATA_KVARTAL-'!$A$5:$DS$385,99,FALSE)&gt;0,VLOOKUP(CONCATENATE($EJ$6," ",ET$9),'-RÅDATA_KVARTAL-'!$A$5:$DS$385,99,FALSE),"")</f>
        <v/>
      </c>
      <c r="EU72" s="37"/>
      <c r="EV72" s="37" t="str">
        <f>IF(VLOOKUP(CONCATENATE($EJ$6," ",EV$9),'-RÅDATA_KVARTAL-'!$A$5:$DS$385,99,FALSE)&gt;0,VLOOKUP(CONCATENATE($EJ$6," ",EV$9),'-RÅDATA_KVARTAL-'!$A$5:$DS$385,99,FALSE),"")</f>
        <v/>
      </c>
      <c r="EW72" s="37"/>
      <c r="EX72" s="37" t="str">
        <f>IF(VLOOKUP(CONCATENATE($EJ$6," ",EX$9),'-RÅDATA_KVARTAL-'!$A$5:$DS$385,99,FALSE)&gt;0,VLOOKUP(CONCATENATE($EJ$6," ",EX$9),'-RÅDATA_KVARTAL-'!$A$5:$DS$385,99,FALSE),"")</f>
        <v/>
      </c>
      <c r="EY72" s="37"/>
      <c r="EZ72" s="37" t="str">
        <f>IF(VLOOKUP(CONCATENATE($EJ$6," ",EZ$9),'-RÅDATA_KVARTAL-'!$A$5:$DS$385,99,FALSE)&gt;0,VLOOKUP(CONCATENATE($EJ$6," ",EZ$9),'-RÅDATA_KVARTAL-'!$A$5:$DS$385,99,FALSE),"")</f>
        <v/>
      </c>
      <c r="FA72" s="37"/>
      <c r="FB72" s="37" t="str">
        <f>IF(VLOOKUP(CONCATENATE($EJ$6," ",FB$9),'-RÅDATA_KVARTAL-'!$A$5:$DS$385,99,FALSE)&gt;0,VLOOKUP(CONCATENATE($EJ$6," ",FB$9),'-RÅDATA_KVARTAL-'!$A$5:$DS$385,99,FALSE),"")</f>
        <v/>
      </c>
      <c r="FC72" s="37"/>
      <c r="FD72" s="37" t="str">
        <f>IF(VLOOKUP(CONCATENATE($EJ$6," ",FD$9),'-RÅDATA_KVARTAL-'!$A$5:$DS$385,99,FALSE)&gt;0,VLOOKUP(CONCATENATE($EJ$6," ",FD$9),'-RÅDATA_KVARTAL-'!$A$5:$DS$385,99,FALSE),"")</f>
        <v/>
      </c>
      <c r="FE72" s="37"/>
      <c r="FF72" s="37" t="str">
        <f>IF(VLOOKUP(CONCATENATE($EJ$6," ",FF$9),'-RÅDATA_KVARTAL-'!$A$5:$DS$385,99,FALSE)&gt;0,VLOOKUP(CONCATENATE($EJ$6," ",FF$9),'-RÅDATA_KVARTAL-'!$A$5:$DS$385,99,FALSE),"")</f>
        <v/>
      </c>
      <c r="FG72" s="37"/>
      <c r="FH72" s="37" t="str">
        <f>IF(VLOOKUP(CONCATENATE($EJ$6," ",FH$9),'-RÅDATA_KVARTAL-'!$A$5:$DS$385,99,FALSE)&gt;0,VLOOKUP(CONCATENATE($EJ$6," ",FH$9),'-RÅDATA_KVARTAL-'!$A$5:$DS$385,99,FALSE),"")</f>
        <v/>
      </c>
      <c r="FI72" s="147"/>
      <c r="FJ72" s="275"/>
      <c r="FK72" s="37" t="str">
        <f>IF(VLOOKUP(CONCATENATE($FK$6," ",FK$9),'-RÅDATA_KVARTAL-'!$A$5:$DS$385,99,FALSE)&gt;0,VLOOKUP(CONCATENATE($FK$6," ",FK$9),'-RÅDATA_KVARTAL-'!$A$5:$DS$385,99,FALSE),"")</f>
        <v/>
      </c>
      <c r="FL72" s="37"/>
      <c r="FM72" s="37" t="str">
        <f>IF(VLOOKUP(CONCATENATE($FK$6," ",FM$9),'-RÅDATA_KVARTAL-'!$A$5:$DS$385,99,FALSE)&gt;0,VLOOKUP(CONCATENATE($FK$6," ",FM$9),'-RÅDATA_KVARTAL-'!$A$5:$DS$385,99,FALSE),"")</f>
        <v/>
      </c>
      <c r="FN72" s="37"/>
      <c r="FO72" s="37" t="str">
        <f>IF(VLOOKUP(CONCATENATE($FK$6," ",FO$9),'-RÅDATA_KVARTAL-'!$A$5:$DS$385,99,FALSE)&gt;0,VLOOKUP(CONCATENATE($FK$6," ",FO$9),'-RÅDATA_KVARTAL-'!$A$5:$DS$385,99,FALSE),"")</f>
        <v/>
      </c>
      <c r="FP72" s="37"/>
      <c r="FQ72" s="37" t="str">
        <f>IF(VLOOKUP(CONCATENATE($FK$6," ",FQ$9),'-RÅDATA_KVARTAL-'!$A$5:$DS$385,99,FALSE)&gt;0,VLOOKUP(CONCATENATE($FK$6," ",FQ$9),'-RÅDATA_KVARTAL-'!$A$5:$DS$385,99,FALSE),"")</f>
        <v/>
      </c>
      <c r="FR72" s="37"/>
      <c r="FS72" s="37" t="str">
        <f>IF(VLOOKUP(CONCATENATE($FK$6," ",FS$9),'-RÅDATA_KVARTAL-'!$A$5:$DS$385,99,FALSE)&gt;0,VLOOKUP(CONCATENATE($FK$6," ",FS$9),'-RÅDATA_KVARTAL-'!$A$5:$DS$385,99,FALSE),"")</f>
        <v/>
      </c>
      <c r="FT72" s="37"/>
      <c r="FU72" s="37" t="str">
        <f>IF(VLOOKUP(CONCATENATE($FK$6," ",FU$9),'-RÅDATA_KVARTAL-'!$A$5:$DS$385,99,FALSE)&gt;0,VLOOKUP(CONCATENATE($FK$6," ",FU$9),'-RÅDATA_KVARTAL-'!$A$5:$DS$385,99,FALSE),"")</f>
        <v/>
      </c>
      <c r="FV72" s="37"/>
      <c r="FW72" s="37" t="str">
        <f>IF(VLOOKUP(CONCATENATE($FK$6," ",FW$9),'-RÅDATA_KVARTAL-'!$A$5:$DS$385,99,FALSE)&gt;0,VLOOKUP(CONCATENATE($FK$6," ",FW$9),'-RÅDATA_KVARTAL-'!$A$5:$DS$385,99,FALSE),"")</f>
        <v/>
      </c>
      <c r="FX72" s="37"/>
      <c r="FY72" s="37" t="str">
        <f>IF(VLOOKUP(CONCATENATE($FK$6," ",FY$9),'-RÅDATA_KVARTAL-'!$A$5:$DS$385,99,FALSE)&gt;0,VLOOKUP(CONCATENATE($FK$6," ",FY$9),'-RÅDATA_KVARTAL-'!$A$5:$DS$385,99,FALSE),"")</f>
        <v/>
      </c>
      <c r="FZ72" s="37"/>
      <c r="GA72" s="37" t="str">
        <f>IF(VLOOKUP(CONCATENATE($FK$6," ",GA$9),'-RÅDATA_KVARTAL-'!$A$5:$DS$385,99,FALSE)&gt;0,VLOOKUP(CONCATENATE($FK$6," ",GA$9),'-RÅDATA_KVARTAL-'!$A$5:$DS$385,99,FALSE),"")</f>
        <v/>
      </c>
      <c r="GB72" s="37"/>
      <c r="GC72" s="37" t="str">
        <f>IF(VLOOKUP(CONCATENATE($FK$6," ",GC$9),'-RÅDATA_KVARTAL-'!$A$5:$DS$385,99,FALSE)&gt;0,VLOOKUP(CONCATENATE($FK$6," ",GC$9),'-RÅDATA_KVARTAL-'!$A$5:$DS$385,99,FALSE),"")</f>
        <v/>
      </c>
      <c r="GD72" s="37"/>
      <c r="GE72" s="37" t="str">
        <f>IF(VLOOKUP(CONCATENATE($FK$6," ",GE$9),'-RÅDATA_KVARTAL-'!$A$5:$DS$385,99,FALSE)&gt;0,VLOOKUP(CONCATENATE($FK$6," ",GE$9),'-RÅDATA_KVARTAL-'!$A$5:$DS$385,99,FALSE),"")</f>
        <v/>
      </c>
      <c r="GF72" s="37"/>
      <c r="GG72" s="37" t="str">
        <f>IF(VLOOKUP(CONCATENATE($FK$6," ",GG$9),'-RÅDATA_KVARTAL-'!$A$5:$DS$385,99,FALSE)&gt;0,VLOOKUP(CONCATENATE($FK$6," ",GG$9),'-RÅDATA_KVARTAL-'!$A$5:$DS$385,99,FALSE),"")</f>
        <v/>
      </c>
      <c r="GH72" s="37"/>
      <c r="GI72" s="37" t="str">
        <f>IF(VLOOKUP(CONCATENATE($FK$6," ",GI$9),'-RÅDATA_KVARTAL-'!$A$5:$DS$385,99,FALSE)&gt;0,VLOOKUP(CONCATENATE($FK$6," ",GI$9),'-RÅDATA_KVARTAL-'!$A$5:$DS$385,99,FALSE),"")</f>
        <v/>
      </c>
      <c r="GJ72" s="147"/>
      <c r="GK72" s="275"/>
      <c r="GL72" s="37" t="str">
        <f>IF(VLOOKUP(CONCATENATE($GL$6," ",GL$9),'-RÅDATA_KVARTAL-'!$A$5:$DS$385,99,FALSE)&gt;0,VLOOKUP(CONCATENATE($GL$6," ",GL$9),'-RÅDATA_KVARTAL-'!$A$5:$DS$385,99,FALSE),"")</f>
        <v/>
      </c>
      <c r="GM72" s="37"/>
      <c r="GN72" s="37" t="str">
        <f>IF(VLOOKUP(CONCATENATE($GL$6," ",GN$9),'-RÅDATA_KVARTAL-'!$A$5:$DS$385,99,FALSE)&gt;0,VLOOKUP(CONCATENATE($GL$6," ",GN$9),'-RÅDATA_KVARTAL-'!$A$5:$DS$385,99,FALSE),"")</f>
        <v/>
      </c>
      <c r="GO72" s="37"/>
      <c r="GP72" s="37" t="str">
        <f>IF(VLOOKUP(CONCATENATE($GL$6," ",GP$9),'-RÅDATA_KVARTAL-'!$A$5:$DS$385,99,FALSE)&gt;0,VLOOKUP(CONCATENATE($GL$6," ",GP$9),'-RÅDATA_KVARTAL-'!$A$5:$DS$385,99,FALSE),"")</f>
        <v/>
      </c>
      <c r="GQ72" s="37"/>
      <c r="GR72" s="37" t="str">
        <f>IF(VLOOKUP(CONCATENATE($GL$6," ",GR$9),'-RÅDATA_KVARTAL-'!$A$5:$DS$385,99,FALSE)&gt;0,VLOOKUP(CONCATENATE($GL$6," ",GR$9),'-RÅDATA_KVARTAL-'!$A$5:$DS$385,99,FALSE),"")</f>
        <v/>
      </c>
      <c r="GS72" s="37"/>
      <c r="GT72" s="37" t="str">
        <f>IF(VLOOKUP(CONCATENATE($GL$6," ",GT$9),'-RÅDATA_KVARTAL-'!$A$5:$DS$385,99,FALSE)&gt;0,VLOOKUP(CONCATENATE($GL$6," ",GT$9),'-RÅDATA_KVARTAL-'!$A$5:$DS$385,99,FALSE),"")</f>
        <v/>
      </c>
      <c r="GU72" s="37"/>
      <c r="GV72" s="37" t="str">
        <f>IF(VLOOKUP(CONCATENATE($GL$6," ",GV$9),'-RÅDATA_KVARTAL-'!$A$5:$DS$385,99,FALSE)&gt;0,VLOOKUP(CONCATENATE($GL$6," ",GV$9),'-RÅDATA_KVARTAL-'!$A$5:$DS$385,99,FALSE),"")</f>
        <v/>
      </c>
      <c r="GW72" s="37"/>
      <c r="GX72" s="37" t="str">
        <f>IF(VLOOKUP(CONCATENATE($GL$6," ",GX$9),'-RÅDATA_KVARTAL-'!$A$5:$DS$385,99,FALSE)&gt;0,VLOOKUP(CONCATENATE($GL$6," ",GX$9),'-RÅDATA_KVARTAL-'!$A$5:$DS$385,99,FALSE),"")</f>
        <v/>
      </c>
      <c r="GY72" s="37"/>
      <c r="GZ72" s="37" t="str">
        <f>IF(VLOOKUP(CONCATENATE($GL$6," ",GZ$9),'-RÅDATA_KVARTAL-'!$A$5:$DS$385,99,FALSE)&gt;0,VLOOKUP(CONCATENATE($GL$6," ",GZ$9),'-RÅDATA_KVARTAL-'!$A$5:$DS$385,99,FALSE),"")</f>
        <v/>
      </c>
      <c r="HA72" s="37"/>
      <c r="HB72" s="37" t="str">
        <f>IF(VLOOKUP(CONCATENATE($GL$6," ",HB$9),'-RÅDATA_KVARTAL-'!$A$5:$DS$385,99,FALSE)&gt;0,VLOOKUP(CONCATENATE($GL$6," ",HB$9),'-RÅDATA_KVARTAL-'!$A$5:$DS$385,99,FALSE),"")</f>
        <v/>
      </c>
      <c r="HC72" s="37"/>
      <c r="HD72" s="37" t="str">
        <f>IF(VLOOKUP(CONCATENATE($GL$6," ",HD$9),'-RÅDATA_KVARTAL-'!$A$5:$DS$385,99,FALSE)&gt;0,VLOOKUP(CONCATENATE($GL$6," ",HD$9),'-RÅDATA_KVARTAL-'!$A$5:$DS$385,99,FALSE),"")</f>
        <v/>
      </c>
      <c r="HE72" s="37"/>
      <c r="HF72" s="37" t="str">
        <f>IF(VLOOKUP(CONCATENATE($GL$6," ",HF$9),'-RÅDATA_KVARTAL-'!$A$5:$DS$385,99,FALSE)&gt;0,VLOOKUP(CONCATENATE($GL$6," ",HF$9),'-RÅDATA_KVARTAL-'!$A$5:$DS$385,99,FALSE),"")</f>
        <v/>
      </c>
      <c r="HG72" s="37"/>
      <c r="HH72" s="37" t="str">
        <f>IF(VLOOKUP(CONCATENATE($GL$6," ",HH$9),'-RÅDATA_KVARTAL-'!$A$5:$DS$385,99,FALSE)&gt;0,VLOOKUP(CONCATENATE($GL$6," ",HH$9),'-RÅDATA_KVARTAL-'!$A$5:$DS$385,99,FALSE),"")</f>
        <v/>
      </c>
      <c r="HI72" s="37"/>
      <c r="HJ72" s="37" t="str">
        <f>IF(VLOOKUP(CONCATENATE($GL$6," ",HJ$9),'-RÅDATA_KVARTAL-'!$A$5:$DS$385,99,FALSE)&gt;0,VLOOKUP(CONCATENATE($GL$6," ",HJ$9),'-RÅDATA_KVARTAL-'!$A$5:$DS$385,99,FALSE),"")</f>
        <v/>
      </c>
      <c r="HK72" s="147"/>
      <c r="HL72" s="148"/>
      <c r="HM72" s="103" t="s">
        <v>475</v>
      </c>
      <c r="HN72" s="15"/>
    </row>
    <row r="73" spans="2:223" s="15" customFormat="1" ht="10.5" customHeight="1" x14ac:dyDescent="0.2">
      <c r="B73" s="248">
        <v>17</v>
      </c>
      <c r="C73" s="195"/>
      <c r="D73" s="92" t="s">
        <v>76</v>
      </c>
      <c r="E73" s="156">
        <f>IF(VLOOKUP(CONCATENATE($E$6," ",E$9),'-RÅDATA_KVARTAL-'!$A$5:$DS$385,103,FALSE)&gt;0,VLOOKUP(CONCATENATE($E$6," ",E$9),'-RÅDATA_KVARTAL-'!$A$5:$DS$385,103,FALSE),"")</f>
        <v>96.996303142329026</v>
      </c>
      <c r="F73" s="156"/>
      <c r="G73" s="156">
        <f>IF(VLOOKUP(CONCATENATE($E$6," ",G$9),'-RÅDATA_KVARTAL-'!$A$5:$DS$385,103,FALSE)&gt;0,VLOOKUP(CONCATENATE($E$6," ",G$9),'-RÅDATA_KVARTAL-'!$A$5:$DS$385,103,FALSE),"")</f>
        <v>98.022927396577515</v>
      </c>
      <c r="H73" s="156"/>
      <c r="I73" s="156">
        <f>IF(VLOOKUP(CONCATENATE($E$6," ",I$9),'-RÅDATA_KVARTAL-'!$A$5:$DS$385,103,FALSE)&gt;0,VLOOKUP(CONCATENATE($E$6," ",I$9),'-RÅDATA_KVARTAL-'!$A$5:$DS$385,103,FALSE),"")</f>
        <v>96.61123313460935</v>
      </c>
      <c r="J73" s="156"/>
      <c r="K73" s="156">
        <f>IF(VLOOKUP(CONCATENATE($E$6," ",K$9),'-RÅDATA_KVARTAL-'!$A$5:$DS$385,103,FALSE)&gt;0,VLOOKUP(CONCATENATE($E$6," ",K$9),'-RÅDATA_KVARTAL-'!$A$5:$DS$385,103,FALSE),"")</f>
        <v>97.955042147986262</v>
      </c>
      <c r="L73" s="156"/>
      <c r="M73" s="156">
        <f>IF(VLOOKUP(CONCATENATE($E$6," ",M$9),'-RÅDATA_KVARTAL-'!$A$5:$DS$385,103,FALSE)&gt;0,VLOOKUP(CONCATENATE($E$6," ",M$9),'-RÅDATA_KVARTAL-'!$A$5:$DS$385,103,FALSE),"")</f>
        <v>96.71879791475007</v>
      </c>
      <c r="N73" s="156"/>
      <c r="O73" s="156">
        <f>IF(VLOOKUP(CONCATENATE($E$6," ",O$9),'-RÅDATA_KVARTAL-'!$A$5:$DS$385,103,FALSE)&gt;0,VLOOKUP(CONCATENATE($E$6," ",O$9),'-RÅDATA_KVARTAL-'!$A$5:$DS$385,103,FALSE),"")</f>
        <v>97.455138662316472</v>
      </c>
      <c r="P73" s="156"/>
      <c r="Q73" s="156">
        <f>IF(VLOOKUP(CONCATENATE($E$6," ",Q$9),'-RÅDATA_KVARTAL-'!$A$5:$DS$385,103,FALSE)&gt;0,VLOOKUP(CONCATENATE($E$6," ",Q$9),'-RÅDATA_KVARTAL-'!$A$5:$DS$385,103,FALSE),"")</f>
        <v>98.342827550491975</v>
      </c>
      <c r="R73" s="156"/>
      <c r="S73" s="156">
        <f>IF(VLOOKUP(CONCATENATE($E$6," ",S$9),'-RÅDATA_KVARTAL-'!$A$5:$DS$385,103,FALSE)&gt;0,VLOOKUP(CONCATENATE($E$6," ",S$9),'-RÅDATA_KVARTAL-'!$A$5:$DS$385,103,FALSE),"")</f>
        <v>97.843413033286453</v>
      </c>
      <c r="T73" s="156"/>
      <c r="U73" s="156">
        <f>IF(VLOOKUP(CONCATENATE($E$6," ",U$9),'-RÅDATA_KVARTAL-'!$A$5:$DS$385,103,FALSE)&gt;0,VLOOKUP(CONCATENATE($E$6," ",U$9),'-RÅDATA_KVARTAL-'!$A$5:$DS$385,103,FALSE),"")</f>
        <v>98.243092157802266</v>
      </c>
      <c r="V73" s="156"/>
      <c r="W73" s="156">
        <f>IF(VLOOKUP(CONCATENATE($E$6," ",W$9),'-RÅDATA_KVARTAL-'!$A$5:$DS$385,103,FALSE)&gt;0,VLOOKUP(CONCATENATE($E$6," ",W$9),'-RÅDATA_KVARTAL-'!$A$5:$DS$385,103,FALSE),"")</f>
        <v>96.835251362810411</v>
      </c>
      <c r="X73" s="156"/>
      <c r="Y73" s="156">
        <f>IF(VLOOKUP(CONCATENATE($E$6," ",Y$9),'-RÅDATA_KVARTAL-'!$A$5:$DS$385,103,FALSE)&gt;0,VLOOKUP(CONCATENATE($E$6," ",Y$9),'-RÅDATA_KVARTAL-'!$A$5:$DS$385,103,FALSE),"")</f>
        <v>94.402495075508867</v>
      </c>
      <c r="Z73" s="156"/>
      <c r="AA73" s="156">
        <f>IF(VLOOKUP(CONCATENATE($E$6," ",AA$9),'-RÅDATA_KVARTAL-'!$A$5:$DS$385,103,FALSE)&gt;0,VLOOKUP(CONCATENATE($E$6," ",AA$9),'-RÅDATA_KVARTAL-'!$A$5:$DS$385,103,FALSE),"")</f>
        <v>94.602620087336248</v>
      </c>
      <c r="AB73" s="156"/>
      <c r="AC73" s="156">
        <f>IF(VLOOKUP(CONCATENATE($E$6," ",AC$9),'-RÅDATA_KVARTAL-'!$A$5:$DS$385,103,FALSE)&gt;0,VLOOKUP(CONCATENATE($E$6," ",AC$9),'-RÅDATA_KVARTAL-'!$A$5:$DS$385,103,FALSE),"")</f>
        <v>97.014047609500523</v>
      </c>
      <c r="AD73" s="118"/>
      <c r="AE73" s="106"/>
      <c r="AF73" s="156">
        <f>IF(VLOOKUP(CONCATENATE($AF$6," ",AF$9),'-RÅDATA_KVARTAL-'!$A$5:$DS$385,103,FALSE)&gt;0,VLOOKUP(CONCATENATE($AF$6," ",AF$9),'-RÅDATA_KVARTAL-'!$A$5:$DS$385,103,FALSE),"")</f>
        <v>96.597285067873301</v>
      </c>
      <c r="AG73" s="156"/>
      <c r="AH73" s="156">
        <f>IF(VLOOKUP(CONCATENATE($AF$6," ",AH$9),'-RÅDATA_KVARTAL-'!$A$5:$DS$385,103,FALSE)&gt;0,VLOOKUP(CONCATENATE($AF$6," ",AH$9),'-RÅDATA_KVARTAL-'!$A$5:$DS$385,103,FALSE),"")</f>
        <v>97.985692771084345</v>
      </c>
      <c r="AI73" s="156"/>
      <c r="AJ73" s="156">
        <f>IF(VLOOKUP(CONCATENATE($AF$6," ",AJ$9),'-RÅDATA_KVARTAL-'!$A$5:$DS$385,103,FALSE)&gt;0,VLOOKUP(CONCATENATE($AF$6," ",AJ$9),'-RÅDATA_KVARTAL-'!$A$5:$DS$385,103,FALSE),"")</f>
        <v>97.588919288645698</v>
      </c>
      <c r="AK73" s="156"/>
      <c r="AL73" s="156">
        <f>IF(VLOOKUP(CONCATENATE($AF$6," ",AL$9),'-RÅDATA_KVARTAL-'!$A$5:$DS$385,103,FALSE)&gt;0,VLOOKUP(CONCATENATE($AF$6," ",AL$9),'-RÅDATA_KVARTAL-'!$A$5:$DS$385,103,FALSE),"")</f>
        <v>98.378378378378386</v>
      </c>
      <c r="AM73" s="156"/>
      <c r="AN73" s="156">
        <f>IF(VLOOKUP(CONCATENATE($AF$6," ",AN$9),'-RÅDATA_KVARTAL-'!$A$5:$DS$385,103,FALSE)&gt;0,VLOOKUP(CONCATENATE($AF$6," ",AN$9),'-RÅDATA_KVARTAL-'!$A$5:$DS$385,103,FALSE),"")</f>
        <v>95.901498191837447</v>
      </c>
      <c r="AO73" s="156"/>
      <c r="AP73" s="156">
        <f>IF(VLOOKUP(CONCATENATE($AF$6," ",AP$9),'-RÅDATA_KVARTAL-'!$A$5:$DS$385,103,FALSE)&gt;0,VLOOKUP(CONCATENATE($AF$6," ",AP$9),'-RÅDATA_KVARTAL-'!$A$5:$DS$385,103,FALSE),"")</f>
        <v>87.15902764891446</v>
      </c>
      <c r="AQ73" s="156"/>
      <c r="AR73" s="156">
        <f>IF(VLOOKUP(CONCATENATE($AF$6," ",AR$9),'-RÅDATA_KVARTAL-'!$A$5:$DS$385,103,FALSE)&gt;0,VLOOKUP(CONCATENATE($AF$6," ",AR$9),'-RÅDATA_KVARTAL-'!$A$5:$DS$385,103,FALSE),"")</f>
        <v>93.385585930032505</v>
      </c>
      <c r="AS73" s="156"/>
      <c r="AT73" s="156">
        <f>IF(VLOOKUP(CONCATENATE($AF$6," ",AT$9),'-RÅDATA_KVARTAL-'!$A$5:$DS$385,103,FALSE)&gt;0,VLOOKUP(CONCATENATE($AF$6," ",AT$9),'-RÅDATA_KVARTAL-'!$A$5:$DS$385,103,FALSE),"")</f>
        <v>95.251204404679967</v>
      </c>
      <c r="AU73" s="156"/>
      <c r="AV73" s="156">
        <f>IF(VLOOKUP(CONCATENATE($AF$6," ",AV$9),'-RÅDATA_KVARTAL-'!$A$5:$DS$385,103,FALSE)&gt;0,VLOOKUP(CONCATENATE($AF$6," ",AV$9),'-RÅDATA_KVARTAL-'!$A$5:$DS$385,103,FALSE),"")</f>
        <v>97.489469250210618</v>
      </c>
      <c r="AW73" s="156"/>
      <c r="AX73" s="156">
        <f>IF(VLOOKUP(CONCATENATE($AF$6," ",AX$9),'-RÅDATA_KVARTAL-'!$A$5:$DS$385,103,FALSE)&gt;0,VLOOKUP(CONCATENATE($AF$6," ",AX$9),'-RÅDATA_KVARTAL-'!$A$5:$DS$385,103,FALSE),"")</f>
        <v>98.295081967213122</v>
      </c>
      <c r="AY73" s="156"/>
      <c r="AZ73" s="156">
        <f>IF(VLOOKUP(CONCATENATE($AF$6," ",AZ$9),'-RÅDATA_KVARTAL-'!$A$5:$DS$385,103,FALSE)&gt;0,VLOOKUP(CONCATENATE($AF$6," ",AZ$9),'-RÅDATA_KVARTAL-'!$A$5:$DS$385,103,FALSE),"")</f>
        <v>97.781217750257994</v>
      </c>
      <c r="BA73" s="156"/>
      <c r="BB73" s="156">
        <f>IF(VLOOKUP(CONCATENATE($AF$6," ",BB$9),'-RÅDATA_KVARTAL-'!$A$5:$DS$385,103,FALSE)&gt;0,VLOOKUP(CONCATENATE($AF$6," ",BB$9),'-RÅDATA_KVARTAL-'!$A$5:$DS$385,103,FALSE),"")</f>
        <v>98.839050131926115</v>
      </c>
      <c r="BC73" s="156"/>
      <c r="BD73" s="156">
        <f>IF(VLOOKUP(CONCATENATE($AF$6," ",BD$9),'-RÅDATA_KVARTAL-'!$A$5:$DS$385,103,FALSE)&gt;0,VLOOKUP(CONCATENATE($AF$6," ",BD$9),'-RÅDATA_KVARTAL-'!$A$5:$DS$385,103,FALSE),"")</f>
        <v>96.285731090459947</v>
      </c>
      <c r="BE73" s="118"/>
      <c r="BF73" s="106"/>
      <c r="BG73" s="156">
        <f>IF(VLOOKUP(CONCATENATE($BG$6," ",BG$9),'-RÅDATA_KVARTAL-'!$A$5:$DS$385,103,FALSE)&gt;0,VLOOKUP(CONCATENATE($BG$6," ",BG$9),'-RÅDATA_KVARTAL-'!$A$5:$DS$385,103,FALSE),"")</f>
        <v>96.735187424425646</v>
      </c>
      <c r="BH73" s="156"/>
      <c r="BI73" s="156">
        <f>IF(VLOOKUP(CONCATENATE($BG$6," ",BI$9),'-RÅDATA_KVARTAL-'!$A$5:$DS$385,103,FALSE)&gt;0,VLOOKUP(CONCATENATE($BG$6," ",BI$9),'-RÅDATA_KVARTAL-'!$A$5:$DS$385,103,FALSE),"")</f>
        <v>97.950604308985817</v>
      </c>
      <c r="BJ73" s="156"/>
      <c r="BK73" s="156">
        <f>IF(VLOOKUP(CONCATENATE($BG$6," ",BK$9),'-RÅDATA_KVARTAL-'!$A$5:$DS$385,103,FALSE)&gt;0,VLOOKUP(CONCATENATE($BG$6," ",BK$9),'-RÅDATA_KVARTAL-'!$A$5:$DS$385,103,FALSE),"")</f>
        <v>97.663551401869171</v>
      </c>
      <c r="BL73" s="156"/>
      <c r="BM73" s="156">
        <f>IF(VLOOKUP(CONCATENATE($BG$6," ",BM$9),'-RÅDATA_KVARTAL-'!$A$5:$DS$385,103,FALSE)&gt;0,VLOOKUP(CONCATENATE($BG$6," ",BM$9),'-RÅDATA_KVARTAL-'!$A$5:$DS$385,103,FALSE),"")</f>
        <v>97.03069954705586</v>
      </c>
      <c r="BN73" s="156"/>
      <c r="BO73" s="156">
        <f>IF(VLOOKUP(CONCATENATE($BG$6," ",BO$9),'-RÅDATA_KVARTAL-'!$A$5:$DS$385,103,FALSE)&gt;0,VLOOKUP(CONCATENATE($BG$6," ",BO$9),'-RÅDATA_KVARTAL-'!$A$5:$DS$385,103,FALSE),"")</f>
        <v>97.296406198483353</v>
      </c>
      <c r="BP73" s="156"/>
      <c r="BQ73" s="156">
        <f>IF(VLOOKUP(CONCATENATE($BG$6," ",BQ$9),'-RÅDATA_KVARTAL-'!$A$5:$DS$385,103,FALSE)&gt;0,VLOOKUP(CONCATENATE($BG$6," ",BQ$9),'-RÅDATA_KVARTAL-'!$A$5:$DS$385,103,FALSE),"")</f>
        <v>96.579643093192331</v>
      </c>
      <c r="BR73" s="156"/>
      <c r="BS73" s="156">
        <f>IF(VLOOKUP(CONCATENATE($BG$6," ",BS$9),'-RÅDATA_KVARTAL-'!$A$5:$DS$385,103,FALSE)&gt;0,VLOOKUP(CONCATENATE($BG$6," ",BS$9),'-RÅDATA_KVARTAL-'!$A$5:$DS$385,103,FALSE),"")</f>
        <v>96.793109767271389</v>
      </c>
      <c r="BT73" s="156"/>
      <c r="BU73" s="156">
        <f>IF(VLOOKUP(CONCATENATE($BG$6," ",BU$9),'-RÅDATA_KVARTAL-'!$A$5:$DS$385,103,FALSE)&gt;0,VLOOKUP(CONCATENATE($BG$6," ",BU$9),'-RÅDATA_KVARTAL-'!$A$5:$DS$385,103,FALSE),"")</f>
        <v>97.127468581687609</v>
      </c>
      <c r="BV73" s="156"/>
      <c r="BW73" s="156">
        <f>IF(VLOOKUP(CONCATENATE($BG$6," ",BW$9),'-RÅDATA_KVARTAL-'!$A$5:$DS$385,103,FALSE)&gt;0,VLOOKUP(CONCATENATE($BG$6," ",BW$9),'-RÅDATA_KVARTAL-'!$A$5:$DS$385,103,FALSE),"")</f>
        <v>96.121794871794876</v>
      </c>
      <c r="BX73" s="156"/>
      <c r="BY73" s="156">
        <f>IF(VLOOKUP(CONCATENATE($BG$6," ",BY$9),'-RÅDATA_KVARTAL-'!$A$5:$DS$385,103,FALSE)&gt;0,VLOOKUP(CONCATENATE($BG$6," ",BY$9),'-RÅDATA_KVARTAL-'!$A$5:$DS$385,103,FALSE),"")</f>
        <v>96.513673436750352</v>
      </c>
      <c r="BZ73" s="156"/>
      <c r="CA73" s="156">
        <f>IF(VLOOKUP(CONCATENATE($BG$6," ",CA$9),'-RÅDATA_KVARTAL-'!$A$5:$DS$385,103,FALSE)&gt;0,VLOOKUP(CONCATENATE($BG$6," ",CA$9),'-RÅDATA_KVARTAL-'!$A$5:$DS$385,103,FALSE),"")</f>
        <v>96.698564593301441</v>
      </c>
      <c r="CB73" s="156"/>
      <c r="CC73" s="156">
        <f>IF(VLOOKUP(CONCATENATE($BG$6," ",CC$9),'-RÅDATA_KVARTAL-'!$A$5:$DS$385,103,FALSE)&gt;0,VLOOKUP(CONCATENATE($BG$6," ",CC$9),'-RÅDATA_KVARTAL-'!$A$5:$DS$385,103,FALSE),"")</f>
        <v>96.553421959625794</v>
      </c>
      <c r="CD73" s="156"/>
      <c r="CE73" s="156">
        <f>IF(VLOOKUP(CONCATENATE($BG$6," ",CE$9),'-RÅDATA_KVARTAL-'!$A$5:$DS$385,103,FALSE)&gt;0,VLOOKUP(CONCATENATE($BG$6," ",CE$9),'-RÅDATA_KVARTAL-'!$A$5:$DS$385,103,FALSE),"")</f>
        <v>96.918701768433252</v>
      </c>
      <c r="CF73" s="106"/>
      <c r="CG73" s="106"/>
      <c r="CH73" s="156">
        <f>IF(VLOOKUP(CONCATENATE($CH$6," ",CH$9),'-RÅDATA_KVARTAL-'!$A$5:$DS$385,103,FALSE)&gt;0,VLOOKUP(CONCATENATE($CH$6," ",CH$9),'-RÅDATA_KVARTAL-'!$A$5:$DS$385,103,FALSE),"")</f>
        <v>94.754768392370565</v>
      </c>
      <c r="CI73" s="156"/>
      <c r="CJ73" s="156">
        <f>IF(VLOOKUP(CONCATENATE($CH$6," ",CJ$9),'-RÅDATA_KVARTAL-'!$A$5:$DS$385,103,FALSE)&gt;0,VLOOKUP(CONCATENATE($CH$6," ",CJ$9),'-RÅDATA_KVARTAL-'!$A$5:$DS$385,103,FALSE),"")</f>
        <v>97.471814144174928</v>
      </c>
      <c r="CK73" s="156"/>
      <c r="CL73" s="156">
        <f>IF(VLOOKUP(CONCATENATE($CH$6," ",CL$9),'-RÅDATA_KVARTAL-'!$A$5:$DS$385,103,FALSE)&gt;0,VLOOKUP(CONCATENATE($CH$6," ",CL$9),'-RÅDATA_KVARTAL-'!$A$5:$DS$385,103,FALSE),"")</f>
        <v>98.015364916773365</v>
      </c>
      <c r="CM73" s="156"/>
      <c r="CN73" s="156">
        <f>IF(VLOOKUP(CONCATENATE($CH$6," ",CN$9),'-RÅDATA_KVARTAL-'!$A$5:$DS$385,103,FALSE)&gt;0,VLOOKUP(CONCATENATE($CH$6," ",CN$9),'-RÅDATA_KVARTAL-'!$A$5:$DS$385,103,FALSE),"")</f>
        <v>98.304020100502512</v>
      </c>
      <c r="CO73" s="156"/>
      <c r="CP73" s="156">
        <f>IF(VLOOKUP(CONCATENATE($CH$6," ",CP$9),'-RÅDATA_KVARTAL-'!$A$5:$DS$385,103,FALSE)&gt;0,VLOOKUP(CONCATENATE($CH$6," ",CP$9),'-RÅDATA_KVARTAL-'!$A$5:$DS$385,103,FALSE),"")</f>
        <v>97.243782670679551</v>
      </c>
      <c r="CQ73" s="156"/>
      <c r="CR73" s="156">
        <f>IF(VLOOKUP(CONCATENATE($CH$6," ",CR$9),'-RÅDATA_KVARTAL-'!$A$5:$DS$385,103,FALSE)&gt;0,VLOOKUP(CONCATENATE($CH$6," ",CR$9),'-RÅDATA_KVARTAL-'!$A$5:$DS$385,103,FALSE),"")</f>
        <v>97.186400937866352</v>
      </c>
      <c r="CS73" s="156"/>
      <c r="CT73" s="156">
        <f>IF(VLOOKUP(CONCATENATE($CH$6," ",CT$9),'-RÅDATA_KVARTAL-'!$A$5:$DS$385,103,FALSE)&gt;0,VLOOKUP(CONCATENATE($CH$6," ",CT$9),'-RÅDATA_KVARTAL-'!$A$5:$DS$385,103,FALSE),"")</f>
        <v>98.1041746457296</v>
      </c>
      <c r="CU73" s="156"/>
      <c r="CV73" s="156">
        <f>IF(VLOOKUP(CONCATENATE($CH$6," ",CV$9),'-RÅDATA_KVARTAL-'!$A$5:$DS$385,103,FALSE)&gt;0,VLOOKUP(CONCATENATE($CH$6," ",CV$9),'-RÅDATA_KVARTAL-'!$A$5:$DS$385,103,FALSE),"")</f>
        <v>97.503769475624054</v>
      </c>
      <c r="CW73" s="156"/>
      <c r="CX73" s="156">
        <f>IF(VLOOKUP(CONCATENATE($CH$6," ",CX$9),'-RÅDATA_KVARTAL-'!$A$5:$DS$385,103,FALSE)&gt;0,VLOOKUP(CONCATENATE($CH$6," ",CX$9),'-RÅDATA_KVARTAL-'!$A$5:$DS$385,103,FALSE),"")</f>
        <v>97.443461160275319</v>
      </c>
      <c r="CY73" s="156"/>
      <c r="CZ73" s="156">
        <f>IF(VLOOKUP(CONCATENATE($CH$6," ",CZ$9),'-RÅDATA_KVARTAL-'!$A$5:$DS$385,103,FALSE)&gt;0,VLOOKUP(CONCATENATE($CH$6," ",CZ$9),'-RÅDATA_KVARTAL-'!$A$5:$DS$385,103,FALSE),"")</f>
        <v>96.895398821843656</v>
      </c>
      <c r="DA73" s="156"/>
      <c r="DB73" s="156">
        <f>IF(VLOOKUP(CONCATENATE($CH$6," ",DB$9),'-RÅDATA_KVARTAL-'!$A$5:$DS$385,103,FALSE)&gt;0,VLOOKUP(CONCATENATE($CH$6," ",DB$9),'-RÅDATA_KVARTAL-'!$A$5:$DS$385,103,FALSE),"")</f>
        <v>95.115085279019709</v>
      </c>
      <c r="DC73" s="156"/>
      <c r="DD73" s="156">
        <f>IF(VLOOKUP(CONCATENATE($CH$6," ",DD$9),'-RÅDATA_KVARTAL-'!$A$5:$DS$385,103,FALSE)&gt;0,VLOOKUP(CONCATENATE($CH$6," ",DD$9),'-RÅDATA_KVARTAL-'!$A$5:$DS$385,103,FALSE),"")</f>
        <v>97.919019196644612</v>
      </c>
      <c r="DE73" s="156"/>
      <c r="DF73" s="156">
        <f>IF(VLOOKUP(CONCATENATE($CH$6," ",DF$9),'-RÅDATA_KVARTAL-'!$A$5:$DS$385,103,FALSE)&gt;0,VLOOKUP(CONCATENATE($CH$6," ",DF$9),'-RÅDATA_KVARTAL-'!$A$5:$DS$385,103,FALSE),"")</f>
        <v>97.165852177034154</v>
      </c>
      <c r="DG73" s="106"/>
      <c r="DH73" s="106"/>
      <c r="DI73" s="156">
        <f>IF(VLOOKUP(CONCATENATE($DI$6," ",DI$9),'-RÅDATA_KVARTAL-'!$A$5:$DS$385,103,FALSE)&gt;0,VLOOKUP(CONCATENATE($DI$6," ",DI$9),'-RÅDATA_KVARTAL-'!$A$5:$DS$385,103,FALSE),"")</f>
        <v>97.480314960629926</v>
      </c>
      <c r="DJ73" s="156"/>
      <c r="DK73" s="156">
        <f>IF(VLOOKUP(CONCATENATE($DI$6," ",DK$9),'-RÅDATA_KVARTAL-'!$A$5:$DS$385,103,FALSE)&gt;0,VLOOKUP(CONCATENATE($DI$6," ",DK$9),'-RÅDATA_KVARTAL-'!$A$5:$DS$385,103,FALSE),"")</f>
        <v>97.710052197339621</v>
      </c>
      <c r="DL73" s="156"/>
      <c r="DM73" s="156">
        <f>IF(VLOOKUP(CONCATENATE($DI$6," ",DM$9),'-RÅDATA_KVARTAL-'!$A$5:$DS$385,103,FALSE)&gt;0,VLOOKUP(CONCATENATE($DI$6," ",DM$9),'-RÅDATA_KVARTAL-'!$A$5:$DS$385,103,FALSE),"")</f>
        <v>98.487140695915272</v>
      </c>
      <c r="DN73" s="156"/>
      <c r="DO73" s="156">
        <f>IF(VLOOKUP(CONCATENATE($DI$6," ",DO$9),'-RÅDATA_KVARTAL-'!$A$5:$DS$385,103,FALSE)&gt;0,VLOOKUP(CONCATENATE($DI$6," ",DO$9),'-RÅDATA_KVARTAL-'!$A$5:$DS$385,103,FALSE),"")</f>
        <v>95.445098718392799</v>
      </c>
      <c r="DP73" s="156"/>
      <c r="DQ73" s="156">
        <f>IF(VLOOKUP(CONCATENATE($DI$6," ",DQ$9),'-RÅDATA_KVARTAL-'!$A$5:$DS$385,103,FALSE)&gt;0,VLOOKUP(CONCATENATE($DI$6," ",DQ$9),'-RÅDATA_KVARTAL-'!$A$5:$DS$385,103,FALSE),"")</f>
        <v>95.710881652104845</v>
      </c>
      <c r="DR73" s="156"/>
      <c r="DS73" s="156">
        <f>IF(VLOOKUP(CONCATENATE($DI$6," ",DS$9),'-RÅDATA_KVARTAL-'!$A$5:$DS$385,103,FALSE)&gt;0,VLOOKUP(CONCATENATE($DI$6," ",DS$9),'-RÅDATA_KVARTAL-'!$A$5:$DS$385,103,FALSE),"")</f>
        <v>96.350364963503651</v>
      </c>
      <c r="DT73" s="156"/>
      <c r="DU73" s="156" t="str">
        <f>IF(VLOOKUP(CONCATENATE($DI$6," ",DU$9),'-RÅDATA_KVARTAL-'!$A$5:$DS$385,103,FALSE)&gt;0,VLOOKUP(CONCATENATE($DI$6," ",DU$9),'-RÅDATA_KVARTAL-'!$A$5:$DS$385,103,FALSE),"")</f>
        <v/>
      </c>
      <c r="DV73" s="156"/>
      <c r="DW73" s="156" t="str">
        <f>IF(VLOOKUP(CONCATENATE($DI$6," ",DW$9),'-RÅDATA_KVARTAL-'!$A$5:$DS$385,103,FALSE)&gt;0,VLOOKUP(CONCATENATE($DI$6," ",DW$9),'-RÅDATA_KVARTAL-'!$A$5:$DS$385,103,FALSE),"")</f>
        <v/>
      </c>
      <c r="DX73" s="156"/>
      <c r="DY73" s="156" t="str">
        <f>IF(VLOOKUP(CONCATENATE($DI$6," ",DY$9),'-RÅDATA_KVARTAL-'!$A$5:$DS$385,103,FALSE)&gt;0,VLOOKUP(CONCATENATE($DI$6," ",DY$9),'-RÅDATA_KVARTAL-'!$A$5:$DS$385,103,FALSE),"")</f>
        <v/>
      </c>
      <c r="DZ73" s="156"/>
      <c r="EA73" s="156" t="str">
        <f>IF(VLOOKUP(CONCATENATE($DI$6," ",EA$9),'-RÅDATA_KVARTAL-'!$A$5:$DS$385,103,FALSE)&gt;0,VLOOKUP(CONCATENATE($DI$6," ",EA$9),'-RÅDATA_KVARTAL-'!$A$5:$DS$385,103,FALSE),"")</f>
        <v/>
      </c>
      <c r="EB73" s="156"/>
      <c r="EC73" s="156" t="str">
        <f>IF(VLOOKUP(CONCATENATE($DI$6," ",EC$9),'-RÅDATA_KVARTAL-'!$A$5:$DS$385,103,FALSE)&gt;0,VLOOKUP(CONCATENATE($DI$6," ",EC$9),'-RÅDATA_KVARTAL-'!$A$5:$DS$385,103,FALSE),"")</f>
        <v/>
      </c>
      <c r="ED73" s="156"/>
      <c r="EE73" s="156" t="str">
        <f>IF(VLOOKUP(CONCATENATE($DI$6," ",EE$9),'-RÅDATA_KVARTAL-'!$A$5:$DS$385,103,FALSE)&gt;0,VLOOKUP(CONCATENATE($DI$6," ",EE$9),'-RÅDATA_KVARTAL-'!$A$5:$DS$385,103,FALSE),"")</f>
        <v/>
      </c>
      <c r="EF73" s="156"/>
      <c r="EG73" s="156">
        <f>IF(VLOOKUP(CONCATENATE($DI$6," ",EG$9),'-RÅDATA_KVARTAL-'!$A$5:$DS$385,103,FALSE)&gt;0,VLOOKUP(CONCATENATE($DI$6," ",EG$9),'-RÅDATA_KVARTAL-'!$A$5:$DS$385,103,FALSE),"")</f>
        <v>96.896280419978837</v>
      </c>
      <c r="EH73" s="106"/>
      <c r="EI73" s="106"/>
      <c r="EJ73" s="156" t="str">
        <f>IF(VLOOKUP(CONCATENATE($EJ$6," ",EJ$9),'-RÅDATA_KVARTAL-'!$A$5:$DS$385,103,FALSE)&gt;0,VLOOKUP(CONCATENATE($EJ$6," ",EJ$9),'-RÅDATA_KVARTAL-'!$A$5:$DS$385,103,FALSE),"")</f>
        <v/>
      </c>
      <c r="EK73" s="156"/>
      <c r="EL73" s="156" t="str">
        <f>IF(VLOOKUP(CONCATENATE($EJ$6," ",EL$9),'-RÅDATA_KVARTAL-'!$A$5:$DS$385,103,FALSE)&gt;0,VLOOKUP(CONCATENATE($EJ$6," ",EL$9),'-RÅDATA_KVARTAL-'!$A$5:$DS$385,103,FALSE),"")</f>
        <v/>
      </c>
      <c r="EM73" s="156"/>
      <c r="EN73" s="156" t="str">
        <f>IF(VLOOKUP(CONCATENATE($EJ$6," ",EN$9),'-RÅDATA_KVARTAL-'!$A$5:$DS$385,103,FALSE)&gt;0,VLOOKUP(CONCATENATE($EJ$6," ",EN$9),'-RÅDATA_KVARTAL-'!$A$5:$DS$385,103,FALSE),"")</f>
        <v/>
      </c>
      <c r="EO73" s="156"/>
      <c r="EP73" s="156" t="str">
        <f>IF(VLOOKUP(CONCATENATE($EJ$6," ",EP$9),'-RÅDATA_KVARTAL-'!$A$5:$DS$385,103,FALSE)&gt;0,VLOOKUP(CONCATENATE($EJ$6," ",EP$9),'-RÅDATA_KVARTAL-'!$A$5:$DS$385,103,FALSE),"")</f>
        <v/>
      </c>
      <c r="EQ73" s="156"/>
      <c r="ER73" s="156" t="str">
        <f>IF(VLOOKUP(CONCATENATE($EJ$6," ",ER$9),'-RÅDATA_KVARTAL-'!$A$5:$DS$385,103,FALSE)&gt;0,VLOOKUP(CONCATENATE($EJ$6," ",ER$9),'-RÅDATA_KVARTAL-'!$A$5:$DS$385,103,FALSE),"")</f>
        <v/>
      </c>
      <c r="ES73" s="156"/>
      <c r="ET73" s="156" t="str">
        <f>IF(VLOOKUP(CONCATENATE($EJ$6," ",ET$9),'-RÅDATA_KVARTAL-'!$A$5:$DS$385,103,FALSE)&gt;0,VLOOKUP(CONCATENATE($EJ$6," ",ET$9),'-RÅDATA_KVARTAL-'!$A$5:$DS$385,103,FALSE),"")</f>
        <v/>
      </c>
      <c r="EU73" s="156"/>
      <c r="EV73" s="156" t="str">
        <f>IF(VLOOKUP(CONCATENATE($EJ$6," ",EV$9),'-RÅDATA_KVARTAL-'!$A$5:$DS$385,103,FALSE)&gt;0,VLOOKUP(CONCATENATE($EJ$6," ",EV$9),'-RÅDATA_KVARTAL-'!$A$5:$DS$385,103,FALSE),"")</f>
        <v/>
      </c>
      <c r="EW73" s="156"/>
      <c r="EX73" s="156" t="str">
        <f>IF(VLOOKUP(CONCATENATE($EJ$6," ",EX$9),'-RÅDATA_KVARTAL-'!$A$5:$DS$385,103,FALSE)&gt;0,VLOOKUP(CONCATENATE($EJ$6," ",EX$9),'-RÅDATA_KVARTAL-'!$A$5:$DS$385,103,FALSE),"")</f>
        <v/>
      </c>
      <c r="EY73" s="156"/>
      <c r="EZ73" s="156" t="str">
        <f>IF(VLOOKUP(CONCATENATE($EJ$6," ",EZ$9),'-RÅDATA_KVARTAL-'!$A$5:$DS$385,103,FALSE)&gt;0,VLOOKUP(CONCATENATE($EJ$6," ",EZ$9),'-RÅDATA_KVARTAL-'!$A$5:$DS$385,103,FALSE),"")</f>
        <v/>
      </c>
      <c r="FA73" s="156"/>
      <c r="FB73" s="156" t="str">
        <f>IF(VLOOKUP(CONCATENATE($EJ$6," ",FB$9),'-RÅDATA_KVARTAL-'!$A$5:$DS$385,103,FALSE)&gt;0,VLOOKUP(CONCATENATE($EJ$6," ",FB$9),'-RÅDATA_KVARTAL-'!$A$5:$DS$385,103,FALSE),"")</f>
        <v/>
      </c>
      <c r="FC73" s="156"/>
      <c r="FD73" s="156" t="str">
        <f>IF(VLOOKUP(CONCATENATE($EJ$6," ",FD$9),'-RÅDATA_KVARTAL-'!$A$5:$DS$385,103,FALSE)&gt;0,VLOOKUP(CONCATENATE($EJ$6," ",FD$9),'-RÅDATA_KVARTAL-'!$A$5:$DS$385,103,FALSE),"")</f>
        <v/>
      </c>
      <c r="FE73" s="156"/>
      <c r="FF73" s="156" t="str">
        <f>IF(VLOOKUP(CONCATENATE($EJ$6," ",FF$9),'-RÅDATA_KVARTAL-'!$A$5:$DS$385,103,FALSE)&gt;0,VLOOKUP(CONCATENATE($EJ$6," ",FF$9),'-RÅDATA_KVARTAL-'!$A$5:$DS$385,103,FALSE),"")</f>
        <v/>
      </c>
      <c r="FG73" s="156"/>
      <c r="FH73" s="156" t="str">
        <f>IF(VLOOKUP(CONCATENATE($EJ$6," ",FH$9),'-RÅDATA_KVARTAL-'!$A$5:$DS$385,103,FALSE)&gt;0,VLOOKUP(CONCATENATE($EJ$6," ",FH$9),'-RÅDATA_KVARTAL-'!$A$5:$DS$385,103,FALSE),"")</f>
        <v/>
      </c>
      <c r="FI73" s="106"/>
      <c r="FJ73" s="106"/>
      <c r="FK73" s="156" t="str">
        <f>IF(VLOOKUP(CONCATENATE($FK$6," ",FK$9),'-RÅDATA_KVARTAL-'!$A$5:$DS$385,103,FALSE)&gt;0,VLOOKUP(CONCATENATE($FK$6," ",FK$9),'-RÅDATA_KVARTAL-'!$A$5:$DS$385,103,FALSE),"")</f>
        <v/>
      </c>
      <c r="FL73" s="156"/>
      <c r="FM73" s="156" t="str">
        <f>IF(VLOOKUP(CONCATENATE($FK$6," ",FM$9),'-RÅDATA_KVARTAL-'!$A$5:$DS$385,103,FALSE)&gt;0,VLOOKUP(CONCATENATE($FK$6," ",FM$9),'-RÅDATA_KVARTAL-'!$A$5:$DS$385,103,FALSE),"")</f>
        <v/>
      </c>
      <c r="FN73" s="156"/>
      <c r="FO73" s="156" t="str">
        <f>IF(VLOOKUP(CONCATENATE($FK$6," ",FO$9),'-RÅDATA_KVARTAL-'!$A$5:$DS$385,103,FALSE)&gt;0,VLOOKUP(CONCATENATE($FK$6," ",FO$9),'-RÅDATA_KVARTAL-'!$A$5:$DS$385,103,FALSE),"")</f>
        <v/>
      </c>
      <c r="FP73" s="156"/>
      <c r="FQ73" s="156" t="str">
        <f>IF(VLOOKUP(CONCATENATE($FK$6," ",FQ$9),'-RÅDATA_KVARTAL-'!$A$5:$DS$385,103,FALSE)&gt;0,VLOOKUP(CONCATENATE($FK$6," ",FQ$9),'-RÅDATA_KVARTAL-'!$A$5:$DS$385,103,FALSE),"")</f>
        <v/>
      </c>
      <c r="FR73" s="156"/>
      <c r="FS73" s="156" t="str">
        <f>IF(VLOOKUP(CONCATENATE($FK$6," ",FS$9),'-RÅDATA_KVARTAL-'!$A$5:$DS$385,103,FALSE)&gt;0,VLOOKUP(CONCATENATE($FK$6," ",FS$9),'-RÅDATA_KVARTAL-'!$A$5:$DS$385,103,FALSE),"")</f>
        <v/>
      </c>
      <c r="FT73" s="156"/>
      <c r="FU73" s="156" t="str">
        <f>IF(VLOOKUP(CONCATENATE($FK$6," ",FU$9),'-RÅDATA_KVARTAL-'!$A$5:$DS$385,103,FALSE)&gt;0,VLOOKUP(CONCATENATE($FK$6," ",FU$9),'-RÅDATA_KVARTAL-'!$A$5:$DS$385,103,FALSE),"")</f>
        <v/>
      </c>
      <c r="FV73" s="156"/>
      <c r="FW73" s="156" t="str">
        <f>IF(VLOOKUP(CONCATENATE($FK$6," ",FW$9),'-RÅDATA_KVARTAL-'!$A$5:$DS$385,103,FALSE)&gt;0,VLOOKUP(CONCATENATE($FK$6," ",FW$9),'-RÅDATA_KVARTAL-'!$A$5:$DS$385,103,FALSE),"")</f>
        <v/>
      </c>
      <c r="FX73" s="156"/>
      <c r="FY73" s="156" t="str">
        <f>IF(VLOOKUP(CONCATENATE($FK$6," ",FY$9),'-RÅDATA_KVARTAL-'!$A$5:$DS$385,103,FALSE)&gt;0,VLOOKUP(CONCATENATE($FK$6," ",FY$9),'-RÅDATA_KVARTAL-'!$A$5:$DS$385,103,FALSE),"")</f>
        <v/>
      </c>
      <c r="FZ73" s="156"/>
      <c r="GA73" s="156" t="str">
        <f>IF(VLOOKUP(CONCATENATE($FK$6," ",GA$9),'-RÅDATA_KVARTAL-'!$A$5:$DS$385,103,FALSE)&gt;0,VLOOKUP(CONCATENATE($FK$6," ",GA$9),'-RÅDATA_KVARTAL-'!$A$5:$DS$385,103,FALSE),"")</f>
        <v/>
      </c>
      <c r="GB73" s="156"/>
      <c r="GC73" s="156" t="str">
        <f>IF(VLOOKUP(CONCATENATE($FK$6," ",GC$9),'-RÅDATA_KVARTAL-'!$A$5:$DS$385,103,FALSE)&gt;0,VLOOKUP(CONCATENATE($FK$6," ",GC$9),'-RÅDATA_KVARTAL-'!$A$5:$DS$385,103,FALSE),"")</f>
        <v/>
      </c>
      <c r="GD73" s="156"/>
      <c r="GE73" s="156" t="str">
        <f>IF(VLOOKUP(CONCATENATE($FK$6," ",GE$9),'-RÅDATA_KVARTAL-'!$A$5:$DS$385,103,FALSE)&gt;0,VLOOKUP(CONCATENATE($FK$6," ",GE$9),'-RÅDATA_KVARTAL-'!$A$5:$DS$385,103,FALSE),"")</f>
        <v/>
      </c>
      <c r="GF73" s="156"/>
      <c r="GG73" s="156" t="str">
        <f>IF(VLOOKUP(CONCATENATE($FK$6," ",GG$9),'-RÅDATA_KVARTAL-'!$A$5:$DS$385,103,FALSE)&gt;0,VLOOKUP(CONCATENATE($FK$6," ",GG$9),'-RÅDATA_KVARTAL-'!$A$5:$DS$385,103,FALSE),"")</f>
        <v/>
      </c>
      <c r="GH73" s="156"/>
      <c r="GI73" s="156" t="str">
        <f>IF(VLOOKUP(CONCATENATE($FK$6," ",GI$9),'-RÅDATA_KVARTAL-'!$A$5:$DS$385,103,FALSE)&gt;0,VLOOKUP(CONCATENATE($FK$6," ",GI$9),'-RÅDATA_KVARTAL-'!$A$5:$DS$385,103,FALSE),"")</f>
        <v/>
      </c>
      <c r="GJ73" s="106"/>
      <c r="GK73" s="106"/>
      <c r="GL73" s="156" t="str">
        <f>IF(VLOOKUP(CONCATENATE($GL$6," ",GL$9),'-RÅDATA_KVARTAL-'!$A$5:$DS$385,103,FALSE)&gt;0,VLOOKUP(CONCATENATE($GL$6," ",GL$9),'-RÅDATA_KVARTAL-'!$A$5:$DS$385,103,FALSE),"")</f>
        <v/>
      </c>
      <c r="GM73" s="156"/>
      <c r="GN73" s="156" t="str">
        <f>IF(VLOOKUP(CONCATENATE($GL$6," ",GN$9),'-RÅDATA_KVARTAL-'!$A$5:$DS$385,103,FALSE)&gt;0,VLOOKUP(CONCATENATE($GL$6," ",GN$9),'-RÅDATA_KVARTAL-'!$A$5:$DS$385,103,FALSE),"")</f>
        <v/>
      </c>
      <c r="GO73" s="156"/>
      <c r="GP73" s="156" t="str">
        <f>IF(VLOOKUP(CONCATENATE($GL$6," ",GP$9),'-RÅDATA_KVARTAL-'!$A$5:$DS$385,103,FALSE)&gt;0,VLOOKUP(CONCATENATE($GL$6," ",GP$9),'-RÅDATA_KVARTAL-'!$A$5:$DS$385,103,FALSE),"")</f>
        <v/>
      </c>
      <c r="GQ73" s="156"/>
      <c r="GR73" s="156" t="str">
        <f>IF(VLOOKUP(CONCATENATE($GL$6," ",GR$9),'-RÅDATA_KVARTAL-'!$A$5:$DS$385,103,FALSE)&gt;0,VLOOKUP(CONCATENATE($GL$6," ",GR$9),'-RÅDATA_KVARTAL-'!$A$5:$DS$385,103,FALSE),"")</f>
        <v/>
      </c>
      <c r="GS73" s="156"/>
      <c r="GT73" s="156" t="str">
        <f>IF(VLOOKUP(CONCATENATE($GL$6," ",GT$9),'-RÅDATA_KVARTAL-'!$A$5:$DS$385,103,FALSE)&gt;0,VLOOKUP(CONCATENATE($GL$6," ",GT$9),'-RÅDATA_KVARTAL-'!$A$5:$DS$385,103,FALSE),"")</f>
        <v/>
      </c>
      <c r="GU73" s="156"/>
      <c r="GV73" s="156" t="str">
        <f>IF(VLOOKUP(CONCATENATE($GL$6," ",GV$9),'-RÅDATA_KVARTAL-'!$A$5:$DS$385,103,FALSE)&gt;0,VLOOKUP(CONCATENATE($GL$6," ",GV$9),'-RÅDATA_KVARTAL-'!$A$5:$DS$385,103,FALSE),"")</f>
        <v/>
      </c>
      <c r="GW73" s="156"/>
      <c r="GX73" s="156" t="str">
        <f>IF(VLOOKUP(CONCATENATE($GL$6," ",GX$9),'-RÅDATA_KVARTAL-'!$A$5:$DS$385,103,FALSE)&gt;0,VLOOKUP(CONCATENATE($GL$6," ",GX$9),'-RÅDATA_KVARTAL-'!$A$5:$DS$385,103,FALSE),"")</f>
        <v/>
      </c>
      <c r="GY73" s="156"/>
      <c r="GZ73" s="156" t="str">
        <f>IF(VLOOKUP(CONCATENATE($GL$6," ",GZ$9),'-RÅDATA_KVARTAL-'!$A$5:$DS$385,103,FALSE)&gt;0,VLOOKUP(CONCATENATE($GL$6," ",GZ$9),'-RÅDATA_KVARTAL-'!$A$5:$DS$385,103,FALSE),"")</f>
        <v/>
      </c>
      <c r="HA73" s="156"/>
      <c r="HB73" s="156" t="str">
        <f>IF(VLOOKUP(CONCATENATE($GL$6," ",HB$9),'-RÅDATA_KVARTAL-'!$A$5:$DS$385,103,FALSE)&gt;0,VLOOKUP(CONCATENATE($GL$6," ",HB$9),'-RÅDATA_KVARTAL-'!$A$5:$DS$385,103,FALSE),"")</f>
        <v/>
      </c>
      <c r="HC73" s="156"/>
      <c r="HD73" s="156" t="str">
        <f>IF(VLOOKUP(CONCATENATE($GL$6," ",HD$9),'-RÅDATA_KVARTAL-'!$A$5:$DS$385,103,FALSE)&gt;0,VLOOKUP(CONCATENATE($GL$6," ",HD$9),'-RÅDATA_KVARTAL-'!$A$5:$DS$385,103,FALSE),"")</f>
        <v/>
      </c>
      <c r="HE73" s="156"/>
      <c r="HF73" s="156" t="str">
        <f>IF(VLOOKUP(CONCATENATE($GL$6," ",HF$9),'-RÅDATA_KVARTAL-'!$A$5:$DS$385,103,FALSE)&gt;0,VLOOKUP(CONCATENATE($GL$6," ",HF$9),'-RÅDATA_KVARTAL-'!$A$5:$DS$385,103,FALSE),"")</f>
        <v/>
      </c>
      <c r="HG73" s="156"/>
      <c r="HH73" s="156" t="str">
        <f>IF(VLOOKUP(CONCATENATE($GL$6," ",HH$9),'-RÅDATA_KVARTAL-'!$A$5:$DS$385,103,FALSE)&gt;0,VLOOKUP(CONCATENATE($GL$6," ",HH$9),'-RÅDATA_KVARTAL-'!$A$5:$DS$385,103,FALSE),"")</f>
        <v/>
      </c>
      <c r="HI73" s="156"/>
      <c r="HJ73" s="156" t="str">
        <f>IF(VLOOKUP(CONCATENATE($GL$6," ",HJ$9),'-RÅDATA_KVARTAL-'!$A$5:$DS$385,103,FALSE)&gt;0,VLOOKUP(CONCATENATE($GL$6," ",HJ$9),'-RÅDATA_KVARTAL-'!$A$5:$DS$385,103,FALSE),"")</f>
        <v/>
      </c>
      <c r="HK73" s="106"/>
      <c r="HL73" s="106"/>
      <c r="HM73" s="92" t="s">
        <v>476</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65</v>
      </c>
      <c r="E75" s="37">
        <f>IF(VLOOKUP(CONCATENATE($E$6," ",E$9),'-RÅDATA_KVARTAL-'!$A$5:$DS$385,39,FALSE)&gt;0,VLOOKUP(CONCATENATE($E$6," ",E$9),'-RÅDATA_KVARTAL-'!$A$5:$DS$385,39,FALSE),"")</f>
        <v>6420</v>
      </c>
      <c r="F75" s="37"/>
      <c r="G75" s="37">
        <f>IF(VLOOKUP(CONCATENATE($E$6," ",G$9),'-RÅDATA_KVARTAL-'!$A$5:$DS$385,39,FALSE)&gt;0,VLOOKUP(CONCATENATE($E$6," ",G$9),'-RÅDATA_KVARTAL-'!$A$5:$DS$385,39,FALSE),"")</f>
        <v>5970</v>
      </c>
      <c r="H75" s="37"/>
      <c r="I75" s="37">
        <f>IF(VLOOKUP(CONCATENATE($E$6," ",I$9),'-RÅDATA_KVARTAL-'!$A$5:$DS$385,39,FALSE)&gt;0,VLOOKUP(CONCATENATE($E$6," ",I$9),'-RÅDATA_KVARTAL-'!$A$5:$DS$385,39,FALSE),"")</f>
        <v>6279</v>
      </c>
      <c r="J75" s="37"/>
      <c r="K75" s="37">
        <f>IF(VLOOKUP(CONCATENATE($E$6," ",K$9),'-RÅDATA_KVARTAL-'!$A$5:$DS$385,39,FALSE)&gt;0,VLOOKUP(CONCATENATE($E$6," ",K$9),'-RÅDATA_KVARTAL-'!$A$5:$DS$385,39,FALSE),"")</f>
        <v>6353</v>
      </c>
      <c r="L75" s="37"/>
      <c r="M75" s="37">
        <f>IF(VLOOKUP(CONCATENATE($E$6," ",M$9),'-RÅDATA_KVARTAL-'!$A$5:$DS$385,39,FALSE)&gt;0,VLOOKUP(CONCATENATE($E$6," ",M$9),'-RÅDATA_KVARTAL-'!$A$5:$DS$385,39,FALSE),"")</f>
        <v>6474</v>
      </c>
      <c r="N75" s="37"/>
      <c r="O75" s="37">
        <f>IF(VLOOKUP(CONCATENATE($E$6," ",O$9),'-RÅDATA_KVARTAL-'!$A$5:$DS$385,39,FALSE)&gt;0,VLOOKUP(CONCATENATE($E$6," ",O$9),'-RÅDATA_KVARTAL-'!$A$5:$DS$385,39,FALSE),"")</f>
        <v>6096</v>
      </c>
      <c r="P75" s="37"/>
      <c r="Q75" s="37">
        <f>IF(VLOOKUP(CONCATENATE($E$6," ",Q$9),'-RÅDATA_KVARTAL-'!$A$5:$DS$385,39,FALSE)&gt;0,VLOOKUP(CONCATENATE($E$6," ",Q$9),'-RÅDATA_KVARTAL-'!$A$5:$DS$385,39,FALSE),"")</f>
        <v>5770</v>
      </c>
      <c r="R75" s="37"/>
      <c r="S75" s="37">
        <f>IF(VLOOKUP(CONCATENATE($E$6," ",S$9),'-RÅDATA_KVARTAL-'!$A$5:$DS$385,39,FALSE)&gt;0,VLOOKUP(CONCATENATE($E$6," ",S$9),'-RÅDATA_KVARTAL-'!$A$5:$DS$385,39,FALSE),"")</f>
        <v>6360</v>
      </c>
      <c r="T75" s="37"/>
      <c r="U75" s="37">
        <f>IF(VLOOKUP(CONCATENATE($E$6," ",U$9),'-RÅDATA_KVARTAL-'!$A$5:$DS$385,39,FALSE)&gt;0,VLOOKUP(CONCATENATE($E$6," ",U$9),'-RÅDATA_KVARTAL-'!$A$5:$DS$385,39,FALSE),"")</f>
        <v>6244</v>
      </c>
      <c r="V75" s="37"/>
      <c r="W75" s="37">
        <f>IF(VLOOKUP(CONCATENATE($E$6," ",W$9),'-RÅDATA_KVARTAL-'!$A$5:$DS$385,39,FALSE)&gt;0,VLOOKUP(CONCATENATE($E$6," ",W$9),'-RÅDATA_KVARTAL-'!$A$5:$DS$385,39,FALSE),"")</f>
        <v>6498</v>
      </c>
      <c r="X75" s="37"/>
      <c r="Y75" s="37">
        <f>IF(VLOOKUP(CONCATENATE($E$6," ",Y$9),'-RÅDATA_KVARTAL-'!$A$5:$DS$385,39,FALSE)&gt;0,VLOOKUP(CONCATENATE($E$6," ",Y$9),'-RÅDATA_KVARTAL-'!$A$5:$DS$385,39,FALSE),"")</f>
        <v>5889</v>
      </c>
      <c r="Z75" s="37"/>
      <c r="AA75" s="37">
        <f>IF(VLOOKUP(CONCATENATE($E$6," ",AA$9),'-RÅDATA_KVARTAL-'!$A$5:$DS$385,39,FALSE)&gt;0,VLOOKUP(CONCATENATE($E$6," ",AA$9),'-RÅDATA_KVARTAL-'!$A$5:$DS$385,39,FALSE),"")</f>
        <v>5529</v>
      </c>
      <c r="AB75" s="37"/>
      <c r="AC75" s="37">
        <f>IF(VLOOKUP(CONCATENATE($E$6," ",AC$9),'-RÅDATA_KVARTAL-'!$A$5:$DS$385,39,FALSE)&gt;0,VLOOKUP(CONCATENATE($E$6," ",AC$9),'-RÅDATA_KVARTAL-'!$A$5:$DS$385,39,FALSE),"")</f>
        <v>73882</v>
      </c>
      <c r="AD75" s="158"/>
      <c r="AE75" s="275"/>
      <c r="AF75" s="37">
        <f>IF(VLOOKUP(CONCATENATE($AF$6," ",AF$9),'-RÅDATA_KVARTAL-'!$A$5:$DS$385,39,FALSE)&gt;0,VLOOKUP(CONCATENATE($AF$6," ",AF$9),'-RÅDATA_KVARTAL-'!$A$5:$DS$385,39,FALSE),"")</f>
        <v>5442</v>
      </c>
      <c r="AG75" s="37"/>
      <c r="AH75" s="37">
        <f>IF(VLOOKUP(CONCATENATE($AF$6," ",AH$9),'-RÅDATA_KVARTAL-'!$A$5:$DS$385,39,FALSE)&gt;0,VLOOKUP(CONCATENATE($AF$6," ",AH$9),'-RÅDATA_KVARTAL-'!$A$5:$DS$385,39,FALSE),"")</f>
        <v>5289</v>
      </c>
      <c r="AI75" s="37"/>
      <c r="AJ75" s="37">
        <f>IF(VLOOKUP(CONCATENATE($AF$6," ",AJ$9),'-RÅDATA_KVARTAL-'!$A$5:$DS$385,39,FALSE)&gt;0,VLOOKUP(CONCATENATE($AF$6," ",AJ$9),'-RÅDATA_KVARTAL-'!$A$5:$DS$385,39,FALSE),"")</f>
        <v>5803</v>
      </c>
      <c r="AK75" s="37"/>
      <c r="AL75" s="37">
        <f>IF(VLOOKUP(CONCATENATE($AF$6," ",AL$9),'-RÅDATA_KVARTAL-'!$A$5:$DS$385,39,FALSE)&gt;0,VLOOKUP(CONCATENATE($AF$6," ",AL$9),'-RÅDATA_KVARTAL-'!$A$5:$DS$385,39,FALSE),"")</f>
        <v>5516</v>
      </c>
      <c r="AM75" s="37"/>
      <c r="AN75" s="37">
        <f>IF(VLOOKUP(CONCATENATE($AF$6," ",AN$9),'-RÅDATA_KVARTAL-'!$A$5:$DS$385,39,FALSE)&gt;0,VLOOKUP(CONCATENATE($AF$6," ",AN$9),'-RÅDATA_KVARTAL-'!$A$5:$DS$385,39,FALSE),"")</f>
        <v>5702</v>
      </c>
      <c r="AO75" s="37"/>
      <c r="AP75" s="37">
        <f>IF(VLOOKUP(CONCATENATE($AF$6," ",AP$9),'-RÅDATA_KVARTAL-'!$A$5:$DS$385,39,FALSE)&gt;0,VLOOKUP(CONCATENATE($AF$6," ",AP$9),'-RÅDATA_KVARTAL-'!$A$5:$DS$385,39,FALSE),"")</f>
        <v>4896</v>
      </c>
      <c r="AQ75" s="37"/>
      <c r="AR75" s="37">
        <f>IF(VLOOKUP(CONCATENATE($AF$6," ",AR$9),'-RÅDATA_KVARTAL-'!$A$5:$DS$385,39,FALSE)&gt;0,VLOOKUP(CONCATENATE($AF$6," ",AR$9),'-RÅDATA_KVARTAL-'!$A$5:$DS$385,39,FALSE),"")</f>
        <v>5108</v>
      </c>
      <c r="AS75" s="37"/>
      <c r="AT75" s="37">
        <f>IF(VLOOKUP(CONCATENATE($AF$6," ",AT$9),'-RÅDATA_KVARTAL-'!$A$5:$DS$385,39,FALSE)&gt;0,VLOOKUP(CONCATENATE($AF$6," ",AT$9),'-RÅDATA_KVARTAL-'!$A$5:$DS$385,39,FALSE),"")</f>
        <v>5725</v>
      </c>
      <c r="AU75" s="37"/>
      <c r="AV75" s="37">
        <f>IF(VLOOKUP(CONCATENATE($AF$6," ",AV$9),'-RÅDATA_KVARTAL-'!$A$5:$DS$385,39,FALSE)&gt;0,VLOOKUP(CONCATENATE($AF$6," ",AV$9),'-RÅDATA_KVARTAL-'!$A$5:$DS$385,39,FALSE),"")</f>
        <v>5892</v>
      </c>
      <c r="AW75" s="37"/>
      <c r="AX75" s="37">
        <f>IF(VLOOKUP(CONCATENATE($AF$6," ",AX$9),'-RÅDATA_KVARTAL-'!$A$5:$DS$385,39,FALSE)&gt;0,VLOOKUP(CONCATENATE($AF$6," ",AX$9),'-RÅDATA_KVARTAL-'!$A$5:$DS$385,39,FALSE),"")</f>
        <v>6081</v>
      </c>
      <c r="AY75" s="37"/>
      <c r="AZ75" s="37">
        <f>IF(VLOOKUP(CONCATENATE($AF$6," ",AZ$9),'-RÅDATA_KVARTAL-'!$A$5:$DS$385,39,FALSE)&gt;0,VLOOKUP(CONCATENATE($AF$6," ",AZ$9),'-RÅDATA_KVARTAL-'!$A$5:$DS$385,39,FALSE),"")</f>
        <v>5786</v>
      </c>
      <c r="BA75" s="37"/>
      <c r="BB75" s="37">
        <f>IF(VLOOKUP(CONCATENATE($AF$6," ",BB$9),'-RÅDATA_KVARTAL-'!$A$5:$DS$385,39,FALSE)&gt;0,VLOOKUP(CONCATENATE($AF$6," ",BB$9),'-RÅDATA_KVARTAL-'!$A$5:$DS$385,39,FALSE),"")</f>
        <v>5682</v>
      </c>
      <c r="BC75" s="37"/>
      <c r="BD75" s="37">
        <f>IF(VLOOKUP(CONCATENATE($AF$6," ",BD$9),'-RÅDATA_KVARTAL-'!$A$5:$DS$385,39,FALSE)&gt;0,VLOOKUP(CONCATENATE($AF$6," ",BD$9),'-RÅDATA_KVARTAL-'!$A$5:$DS$385,39,FALSE),"")</f>
        <v>66922</v>
      </c>
      <c r="BE75" s="158"/>
      <c r="BF75" s="275"/>
      <c r="BG75" s="37">
        <f>IF(VLOOKUP(CONCATENATE($BG$6," ",BG$9),'-RÅDATA_KVARTAL-'!$A$5:$DS$385,39,FALSE)&gt;0,VLOOKUP(CONCATENATE($BG$6," ",BG$9),'-RÅDATA_KVARTAL-'!$A$5:$DS$385,39,FALSE),"")</f>
        <v>5708</v>
      </c>
      <c r="BH75" s="37"/>
      <c r="BI75" s="37">
        <f>IF(VLOOKUP(CONCATENATE($BG$6," ",BI$9),'-RÅDATA_KVARTAL-'!$A$5:$DS$385,39,FALSE)&gt;0,VLOOKUP(CONCATENATE($BG$6," ",BI$9),'-RÅDATA_KVARTAL-'!$A$5:$DS$385,39,FALSE),"")</f>
        <v>5667</v>
      </c>
      <c r="BJ75" s="37"/>
      <c r="BK75" s="37">
        <f>IF(VLOOKUP(CONCATENATE($BG$6," ",BK$9),'-RÅDATA_KVARTAL-'!$A$5:$DS$385,39,FALSE)&gt;0,VLOOKUP(CONCATENATE($BG$6," ",BK$9),'-RÅDATA_KVARTAL-'!$A$5:$DS$385,39,FALSE),"")</f>
        <v>6404</v>
      </c>
      <c r="BL75" s="37"/>
      <c r="BM75" s="37">
        <f>IF(VLOOKUP(CONCATENATE($BG$6," ",BM$9),'-RÅDATA_KVARTAL-'!$A$5:$DS$385,39,FALSE)&gt;0,VLOOKUP(CONCATENATE($BG$6," ",BM$9),'-RÅDATA_KVARTAL-'!$A$5:$DS$385,39,FALSE),"")</f>
        <v>5938</v>
      </c>
      <c r="BN75" s="37"/>
      <c r="BO75" s="37">
        <f>IF(VLOOKUP(CONCATENATE($BG$6," ",BO$9),'-RÅDATA_KVARTAL-'!$A$5:$DS$385,39,FALSE)&gt;0,VLOOKUP(CONCATENATE($BG$6," ",BO$9),'-RÅDATA_KVARTAL-'!$A$5:$DS$385,39,FALSE),"")</f>
        <v>6026</v>
      </c>
      <c r="BP75" s="37"/>
      <c r="BQ75" s="37">
        <f>IF(VLOOKUP(CONCATENATE($BG$6," ",BQ$9),'-RÅDATA_KVARTAL-'!$A$5:$DS$385,39,FALSE)&gt;0,VLOOKUP(CONCATENATE($BG$6," ",BQ$9),'-RÅDATA_KVARTAL-'!$A$5:$DS$385,39,FALSE),"")</f>
        <v>5967</v>
      </c>
      <c r="BR75" s="37"/>
      <c r="BS75" s="37">
        <f>IF(VLOOKUP(CONCATENATE($BG$6," ",BS$9),'-RÅDATA_KVARTAL-'!$A$5:$DS$385,39,FALSE)&gt;0,VLOOKUP(CONCATENATE($BG$6," ",BS$9),'-RÅDATA_KVARTAL-'!$A$5:$DS$385,39,FALSE),"")</f>
        <v>5393</v>
      </c>
      <c r="BT75" s="37"/>
      <c r="BU75" s="37">
        <f>IF(VLOOKUP(CONCATENATE($BG$6," ",BU$9),'-RÅDATA_KVARTAL-'!$A$5:$DS$385,39,FALSE)&gt;0,VLOOKUP(CONCATENATE($BG$6," ",BU$9),'-RÅDATA_KVARTAL-'!$A$5:$DS$385,39,FALSE),"")</f>
        <v>6105</v>
      </c>
      <c r="BV75" s="37"/>
      <c r="BW75" s="37">
        <f>IF(VLOOKUP(CONCATENATE($BG$6," ",BW$9),'-RÅDATA_KVARTAL-'!$A$5:$DS$385,39,FALSE)&gt;0,VLOOKUP(CONCATENATE($BG$6," ",BW$9),'-RÅDATA_KVARTAL-'!$A$5:$DS$385,39,FALSE),"")</f>
        <v>6177</v>
      </c>
      <c r="BX75" s="37"/>
      <c r="BY75" s="37">
        <f>IF(VLOOKUP(CONCATENATE($BG$6," ",BY$9),'-RÅDATA_KVARTAL-'!$A$5:$DS$385,39,FALSE)&gt;0,VLOOKUP(CONCATENATE($BG$6," ",BY$9),'-RÅDATA_KVARTAL-'!$A$5:$DS$385,39,FALSE),"")</f>
        <v>6176</v>
      </c>
      <c r="BZ75" s="37"/>
      <c r="CA75" s="37">
        <f>IF(VLOOKUP(CONCATENATE($BG$6," ",CA$9),'-RÅDATA_KVARTAL-'!$A$5:$DS$385,39,FALSE)&gt;0,VLOOKUP(CONCATENATE($BG$6," ",CA$9),'-RÅDATA_KVARTAL-'!$A$5:$DS$385,39,FALSE),"")</f>
        <v>6191</v>
      </c>
      <c r="CB75" s="37"/>
      <c r="CC75" s="37">
        <f>IF(VLOOKUP(CONCATENATE($BG$6," ",CC$9),'-RÅDATA_KVARTAL-'!$A$5:$DS$385,39,FALSE)&gt;0,VLOOKUP(CONCATENATE($BG$6," ",CC$9),'-RÅDATA_KVARTAL-'!$A$5:$DS$385,39,FALSE),"")</f>
        <v>5997</v>
      </c>
      <c r="CD75" s="37"/>
      <c r="CE75" s="37">
        <f>IF(VLOOKUP(CONCATENATE($BG$6," ",CE$9),'-RÅDATA_KVARTAL-'!$A$5:$DS$385,39,FALSE)&gt;0,VLOOKUP(CONCATENATE($BG$6," ",CE$9),'-RÅDATA_KVARTAL-'!$A$5:$DS$385,39,FALSE),"")</f>
        <v>71749</v>
      </c>
      <c r="CF75" s="147"/>
      <c r="CG75" s="275"/>
      <c r="CH75" s="37">
        <f>IF(VLOOKUP(CONCATENATE($CH$6," ",CH$9),'-RÅDATA_KVARTAL-'!$A$5:$DS$385,39,FALSE)&gt;0,VLOOKUP(CONCATENATE($CH$6," ",CH$9),'-RÅDATA_KVARTAL-'!$A$5:$DS$385,39,FALSE),"")</f>
        <v>5787</v>
      </c>
      <c r="CI75" s="37"/>
      <c r="CJ75" s="37">
        <f>IF(VLOOKUP(CONCATENATE($CH$6," ",CJ$9),'-RÅDATA_KVARTAL-'!$A$5:$DS$385,39,FALSE)&gt;0,VLOOKUP(CONCATENATE($CH$6," ",CJ$9),'-RÅDATA_KVARTAL-'!$A$5:$DS$385,39,FALSE),"")</f>
        <v>5844</v>
      </c>
      <c r="CK75" s="37"/>
      <c r="CL75" s="37">
        <f>IF(VLOOKUP(CONCATENATE($CH$6," ",CL$9),'-RÅDATA_KVARTAL-'!$A$5:$DS$385,39,FALSE)&gt;0,VLOOKUP(CONCATENATE($CH$6," ",CL$9),'-RÅDATA_KVARTAL-'!$A$5:$DS$385,39,FALSE),"")</f>
        <v>6209</v>
      </c>
      <c r="CM75" s="37"/>
      <c r="CN75" s="37">
        <f>IF(VLOOKUP(CONCATENATE($CH$6," ",CN$9),'-RÅDATA_KVARTAL-'!$A$5:$DS$385,39,FALSE)&gt;0,VLOOKUP(CONCATENATE($CH$6," ",CN$9),'-RÅDATA_KVARTAL-'!$A$5:$DS$385,39,FALSE),"")</f>
        <v>6359</v>
      </c>
      <c r="CO75" s="37"/>
      <c r="CP75" s="37">
        <f>IF(VLOOKUP(CONCATENATE($CH$6," ",CP$9),'-RÅDATA_KVARTAL-'!$A$5:$DS$385,39,FALSE)&gt;0,VLOOKUP(CONCATENATE($CH$6," ",CP$9),'-RÅDATA_KVARTAL-'!$A$5:$DS$385,39,FALSE),"")</f>
        <v>6282</v>
      </c>
      <c r="CQ75" s="37"/>
      <c r="CR75" s="37">
        <f>IF(VLOOKUP(CONCATENATE($CH$6," ",CR$9),'-RÅDATA_KVARTAL-'!$A$5:$DS$385,39,FALSE)&gt;0,VLOOKUP(CONCATENATE($CH$6," ",CR$9),'-RÅDATA_KVARTAL-'!$A$5:$DS$385,39,FALSE),"")</f>
        <v>5932</v>
      </c>
      <c r="CS75" s="37"/>
      <c r="CT75" s="37">
        <f>IF(VLOOKUP(CONCATENATE($CH$6," ",CT$9),'-RÅDATA_KVARTAL-'!$A$5:$DS$385,39,FALSE)&gt;0,VLOOKUP(CONCATENATE($CH$6," ",CT$9),'-RÅDATA_KVARTAL-'!$A$5:$DS$385,39,FALSE),"")</f>
        <v>5206</v>
      </c>
      <c r="CU75" s="37"/>
      <c r="CV75" s="37">
        <f>IF(VLOOKUP(CONCATENATE($CH$6," ",CV$9),'-RÅDATA_KVARTAL-'!$A$5:$DS$385,39,FALSE)&gt;0,VLOOKUP(CONCATENATE($CH$6," ",CV$9),'-RÅDATA_KVARTAL-'!$A$5:$DS$385,39,FALSE),"")</f>
        <v>5920</v>
      </c>
      <c r="CW75" s="37"/>
      <c r="CX75" s="37">
        <f>IF(VLOOKUP(CONCATENATE($CH$6," ",CX$9),'-RÅDATA_KVARTAL-'!$A$5:$DS$385,39,FALSE)&gt;0,VLOOKUP(CONCATENATE($CH$6," ",CX$9),'-RÅDATA_KVARTAL-'!$A$5:$DS$385,39,FALSE),"")</f>
        <v>6074</v>
      </c>
      <c r="CY75" s="37"/>
      <c r="CZ75" s="37">
        <f>IF(VLOOKUP(CONCATENATE($CH$6," ",CZ$9),'-RÅDATA_KVARTAL-'!$A$5:$DS$385,39,FALSE)&gt;0,VLOOKUP(CONCATENATE($CH$6," ",CZ$9),'-RÅDATA_KVARTAL-'!$A$5:$DS$385,39,FALSE),"")</f>
        <v>6191</v>
      </c>
      <c r="DA75" s="37"/>
      <c r="DB75" s="37">
        <f>IF(VLOOKUP(CONCATENATE($CH$6," ",DB$9),'-RÅDATA_KVARTAL-'!$A$5:$DS$385,39,FALSE)&gt;0,VLOOKUP(CONCATENATE($CH$6," ",DB$9),'-RÅDATA_KVARTAL-'!$A$5:$DS$385,39,FALSE),"")</f>
        <v>5985</v>
      </c>
      <c r="DC75" s="37"/>
      <c r="DD75" s="37">
        <f>IF(VLOOKUP(CONCATENATE($CH$6," ",DD$9),'-RÅDATA_KVARTAL-'!$A$5:$DS$385,39,FALSE)&gt;0,VLOOKUP(CONCATENATE($CH$6," ",DD$9),'-RÅDATA_KVARTAL-'!$A$5:$DS$385,39,FALSE),"")</f>
        <v>6154</v>
      </c>
      <c r="DE75" s="37"/>
      <c r="DF75" s="37">
        <f>IF(VLOOKUP(CONCATENATE($CH$6," ",DF$9),'-RÅDATA_KVARTAL-'!$A$5:$DS$385,39,FALSE)&gt;0,VLOOKUP(CONCATENATE($CH$6," ",DF$9),'-RÅDATA_KVARTAL-'!$A$5:$DS$385,39,FALSE),"")</f>
        <v>71943</v>
      </c>
      <c r="DG75" s="147"/>
      <c r="DH75" s="275"/>
      <c r="DI75" s="37">
        <f>IF(VLOOKUP(CONCATENATE($DI$6," ",DI$9),'-RÅDATA_KVARTAL-'!$A$5:$DS$385,39,FALSE)&gt;0,VLOOKUP(CONCATENATE($DI$6," ",DI$9),'-RÅDATA_KVARTAL-'!$A$5:$DS$385,39,FALSE),"")</f>
        <v>6297</v>
      </c>
      <c r="DJ75" s="37"/>
      <c r="DK75" s="37">
        <f>IF(VLOOKUP(CONCATENATE($DI$6," ",DK$9),'-RÅDATA_KVARTAL-'!$A$5:$DS$385,39,FALSE)&gt;0,VLOOKUP(CONCATENATE($DI$6," ",DK$9),'-RÅDATA_KVARTAL-'!$A$5:$DS$385,39,FALSE),"")</f>
        <v>5898</v>
      </c>
      <c r="DL75" s="37"/>
      <c r="DM75" s="37">
        <f>IF(VLOOKUP(CONCATENATE($DI$6," ",DM$9),'-RÅDATA_KVARTAL-'!$A$5:$DS$385,39,FALSE)&gt;0,VLOOKUP(CONCATENATE($DI$6," ",DM$9),'-RÅDATA_KVARTAL-'!$A$5:$DS$385,39,FALSE),"")</f>
        <v>6579</v>
      </c>
      <c r="DN75" s="37"/>
      <c r="DO75" s="37">
        <f>IF(VLOOKUP(CONCATENATE($DI$6," ",DO$9),'-RÅDATA_KVARTAL-'!$A$5:$DS$385,39,FALSE)&gt;0,VLOOKUP(CONCATENATE($DI$6," ",DO$9),'-RÅDATA_KVARTAL-'!$A$5:$DS$385,39,FALSE),"")</f>
        <v>5643</v>
      </c>
      <c r="DP75" s="37"/>
      <c r="DQ75" s="37">
        <f>IF(VLOOKUP(CONCATENATE($DI$6," ",DQ$9),'-RÅDATA_KVARTAL-'!$A$5:$DS$385,39,FALSE)&gt;0,VLOOKUP(CONCATENATE($DI$6," ",DQ$9),'-RÅDATA_KVARTAL-'!$A$5:$DS$385,39,FALSE),"")</f>
        <v>6231</v>
      </c>
      <c r="DR75" s="37"/>
      <c r="DS75" s="37">
        <f>IF(VLOOKUP(CONCATENATE($DI$6," ",DS$9),'-RÅDATA_KVARTAL-'!$A$5:$DS$385,39,FALSE)&gt;0,VLOOKUP(CONCATENATE($DI$6," ",DS$9),'-RÅDATA_KVARTAL-'!$A$5:$DS$385,39,FALSE),"")</f>
        <v>5855</v>
      </c>
      <c r="DT75" s="37"/>
      <c r="DU75" s="37" t="str">
        <f>IF(VLOOKUP(CONCATENATE($DI$6," ",DU$9),'-RÅDATA_KVARTAL-'!$A$5:$DS$385,39,FALSE)&gt;0,VLOOKUP(CONCATENATE($DI$6," ",DU$9),'-RÅDATA_KVARTAL-'!$A$5:$DS$385,39,FALSE),"")</f>
        <v/>
      </c>
      <c r="DV75" s="37"/>
      <c r="DW75" s="37" t="str">
        <f>IF(VLOOKUP(CONCATENATE($DI$6," ",DW$9),'-RÅDATA_KVARTAL-'!$A$5:$DS$385,39,FALSE)&gt;0,VLOOKUP(CONCATENATE($DI$6," ",DW$9),'-RÅDATA_KVARTAL-'!$A$5:$DS$385,39,FALSE),"")</f>
        <v/>
      </c>
      <c r="DX75" s="37"/>
      <c r="DY75" s="37" t="str">
        <f>IF(VLOOKUP(CONCATENATE($DI$6," ",DY$9),'-RÅDATA_KVARTAL-'!$A$5:$DS$385,39,FALSE)&gt;0,VLOOKUP(CONCATENATE($DI$6," ",DY$9),'-RÅDATA_KVARTAL-'!$A$5:$DS$385,39,FALSE),"")</f>
        <v/>
      </c>
      <c r="DZ75" s="37"/>
      <c r="EA75" s="37" t="str">
        <f>IF(VLOOKUP(CONCATENATE($DI$6," ",EA$9),'-RÅDATA_KVARTAL-'!$A$5:$DS$385,39,FALSE)&gt;0,VLOOKUP(CONCATENATE($DI$6," ",EA$9),'-RÅDATA_KVARTAL-'!$A$5:$DS$385,39,FALSE),"")</f>
        <v/>
      </c>
      <c r="EB75" s="37"/>
      <c r="EC75" s="37" t="str">
        <f>IF(VLOOKUP(CONCATENATE($DI$6," ",EC$9),'-RÅDATA_KVARTAL-'!$A$5:$DS$385,39,FALSE)&gt;0,VLOOKUP(CONCATENATE($DI$6," ",EC$9),'-RÅDATA_KVARTAL-'!$A$5:$DS$385,39,FALSE),"")</f>
        <v/>
      </c>
      <c r="ED75" s="37"/>
      <c r="EE75" s="37" t="str">
        <f>IF(VLOOKUP(CONCATENATE($DI$6," ",EE$9),'-RÅDATA_KVARTAL-'!$A$5:$DS$385,39,FALSE)&gt;0,VLOOKUP(CONCATENATE($DI$6," ",EE$9),'-RÅDATA_KVARTAL-'!$A$5:$DS$385,39,FALSE),"")</f>
        <v/>
      </c>
      <c r="EF75" s="37"/>
      <c r="EG75" s="37">
        <f>IF(VLOOKUP(CONCATENATE($DI$6," ",EG$9),'-RÅDATA_KVARTAL-'!$A$5:$DS$385,39,FALSE)&gt;0,VLOOKUP(CONCATENATE($DI$6," ",EG$9),'-RÅDATA_KVARTAL-'!$A$5:$DS$385,39,FALSE),"")</f>
        <v>36503</v>
      </c>
      <c r="EH75" s="147"/>
      <c r="EI75" s="275"/>
      <c r="EJ75" s="37" t="str">
        <f>IF(VLOOKUP(CONCATENATE($EJ$6," ",EJ$9),'-RÅDATA_KVARTAL-'!$A$5:$DS$385,39,FALSE)&gt;0,VLOOKUP(CONCATENATE($EJ$6," ",EJ$9),'-RÅDATA_KVARTAL-'!$A$5:$DS$385,39,FALSE),"")</f>
        <v/>
      </c>
      <c r="EK75" s="37"/>
      <c r="EL75" s="37" t="str">
        <f>IF(VLOOKUP(CONCATENATE($EJ$6," ",EL$9),'-RÅDATA_KVARTAL-'!$A$5:$DS$385,39,FALSE)&gt;0,VLOOKUP(CONCATENATE($EJ$6," ",EL$9),'-RÅDATA_KVARTAL-'!$A$5:$DS$385,39,FALSE),"")</f>
        <v/>
      </c>
      <c r="EM75" s="37"/>
      <c r="EN75" s="37" t="str">
        <f>IF(VLOOKUP(CONCATENATE($EJ$6," ",EN$9),'-RÅDATA_KVARTAL-'!$A$5:$DS$385,39,FALSE)&gt;0,VLOOKUP(CONCATENATE($EJ$6," ",EN$9),'-RÅDATA_KVARTAL-'!$A$5:$DS$385,39,FALSE),"")</f>
        <v/>
      </c>
      <c r="EO75" s="37"/>
      <c r="EP75" s="37" t="str">
        <f>IF(VLOOKUP(CONCATENATE($EJ$6," ",EP$9),'-RÅDATA_KVARTAL-'!$A$5:$DS$385,39,FALSE)&gt;0,VLOOKUP(CONCATENATE($EJ$6," ",EP$9),'-RÅDATA_KVARTAL-'!$A$5:$DS$385,39,FALSE),"")</f>
        <v/>
      </c>
      <c r="EQ75" s="37"/>
      <c r="ER75" s="37" t="str">
        <f>IF(VLOOKUP(CONCATENATE($EJ$6," ",ER$9),'-RÅDATA_KVARTAL-'!$A$5:$DS$385,39,FALSE)&gt;0,VLOOKUP(CONCATENATE($EJ$6," ",ER$9),'-RÅDATA_KVARTAL-'!$A$5:$DS$385,39,FALSE),"")</f>
        <v/>
      </c>
      <c r="ES75" s="37"/>
      <c r="ET75" s="37" t="str">
        <f>IF(VLOOKUP(CONCATENATE($EJ$6," ",ET$9),'-RÅDATA_KVARTAL-'!$A$5:$DS$385,39,FALSE)&gt;0,VLOOKUP(CONCATENATE($EJ$6," ",ET$9),'-RÅDATA_KVARTAL-'!$A$5:$DS$385,39,FALSE),"")</f>
        <v/>
      </c>
      <c r="EU75" s="37"/>
      <c r="EV75" s="37" t="str">
        <f>IF(VLOOKUP(CONCATENATE($EJ$6," ",EV$9),'-RÅDATA_KVARTAL-'!$A$5:$DS$385,39,FALSE)&gt;0,VLOOKUP(CONCATENATE($EJ$6," ",EV$9),'-RÅDATA_KVARTAL-'!$A$5:$DS$385,39,FALSE),"")</f>
        <v/>
      </c>
      <c r="EW75" s="37"/>
      <c r="EX75" s="37" t="str">
        <f>IF(VLOOKUP(CONCATENATE($EJ$6," ",EX$9),'-RÅDATA_KVARTAL-'!$A$5:$DS$385,39,FALSE)&gt;0,VLOOKUP(CONCATENATE($EJ$6," ",EX$9),'-RÅDATA_KVARTAL-'!$A$5:$DS$385,39,FALSE),"")</f>
        <v/>
      </c>
      <c r="EY75" s="37"/>
      <c r="EZ75" s="37" t="str">
        <f>IF(VLOOKUP(CONCATENATE($EJ$6," ",EZ$9),'-RÅDATA_KVARTAL-'!$A$5:$DS$385,39,FALSE)&gt;0,VLOOKUP(CONCATENATE($EJ$6," ",EZ$9),'-RÅDATA_KVARTAL-'!$A$5:$DS$385,39,FALSE),"")</f>
        <v/>
      </c>
      <c r="FA75" s="37"/>
      <c r="FB75" s="37" t="str">
        <f>IF(VLOOKUP(CONCATENATE($EJ$6," ",FB$9),'-RÅDATA_KVARTAL-'!$A$5:$DS$385,39,FALSE)&gt;0,VLOOKUP(CONCATENATE($EJ$6," ",FB$9),'-RÅDATA_KVARTAL-'!$A$5:$DS$385,39,FALSE),"")</f>
        <v/>
      </c>
      <c r="FC75" s="37"/>
      <c r="FD75" s="37" t="str">
        <f>IF(VLOOKUP(CONCATENATE($EJ$6," ",FD$9),'-RÅDATA_KVARTAL-'!$A$5:$DS$385,39,FALSE)&gt;0,VLOOKUP(CONCATENATE($EJ$6," ",FD$9),'-RÅDATA_KVARTAL-'!$A$5:$DS$385,39,FALSE),"")</f>
        <v/>
      </c>
      <c r="FE75" s="37"/>
      <c r="FF75" s="37" t="str">
        <f>IF(VLOOKUP(CONCATENATE($EJ$6," ",FF$9),'-RÅDATA_KVARTAL-'!$A$5:$DS$385,39,FALSE)&gt;0,VLOOKUP(CONCATENATE($EJ$6," ",FF$9),'-RÅDATA_KVARTAL-'!$A$5:$DS$385,39,FALSE),"")</f>
        <v/>
      </c>
      <c r="FG75" s="37"/>
      <c r="FH75" s="37" t="str">
        <f>IF(VLOOKUP(CONCATENATE($EJ$6," ",FH$9),'-RÅDATA_KVARTAL-'!$A$5:$DS$385,39,FALSE)&gt;0,VLOOKUP(CONCATENATE($EJ$6," ",FH$9),'-RÅDATA_KVARTAL-'!$A$5:$DS$385,39,FALSE),"")</f>
        <v/>
      </c>
      <c r="FI75" s="147"/>
      <c r="FJ75" s="275"/>
      <c r="FK75" s="37" t="str">
        <f>IF(VLOOKUP(CONCATENATE($FK$6," ",FK$9),'-RÅDATA_KVARTAL-'!$A$5:$DS$385,39,FALSE)&gt;0,VLOOKUP(CONCATENATE($FK$6," ",FK$9),'-RÅDATA_KVARTAL-'!$A$5:$DS$385,39,FALSE),"")</f>
        <v/>
      </c>
      <c r="FL75" s="37"/>
      <c r="FM75" s="37" t="str">
        <f>IF(VLOOKUP(CONCATENATE($FK$6," ",FM$9),'-RÅDATA_KVARTAL-'!$A$5:$DS$385,39,FALSE)&gt;0,VLOOKUP(CONCATENATE($FK$6," ",FM$9),'-RÅDATA_KVARTAL-'!$A$5:$DS$385,39,FALSE),"")</f>
        <v/>
      </c>
      <c r="FN75" s="37"/>
      <c r="FO75" s="37" t="str">
        <f>IF(VLOOKUP(CONCATENATE($FK$6," ",FO$9),'-RÅDATA_KVARTAL-'!$A$5:$DS$385,39,FALSE)&gt;0,VLOOKUP(CONCATENATE($FK$6," ",FO$9),'-RÅDATA_KVARTAL-'!$A$5:$DS$385,39,FALSE),"")</f>
        <v/>
      </c>
      <c r="FP75" s="37"/>
      <c r="FQ75" s="37" t="str">
        <f>IF(VLOOKUP(CONCATENATE($FK$6," ",FQ$9),'-RÅDATA_KVARTAL-'!$A$5:$DS$385,39,FALSE)&gt;0,VLOOKUP(CONCATENATE($FK$6," ",FQ$9),'-RÅDATA_KVARTAL-'!$A$5:$DS$385,39,FALSE),"")</f>
        <v/>
      </c>
      <c r="FR75" s="37"/>
      <c r="FS75" s="37" t="str">
        <f>IF(VLOOKUP(CONCATENATE($FK$6," ",FS$9),'-RÅDATA_KVARTAL-'!$A$5:$DS$385,39,FALSE)&gt;0,VLOOKUP(CONCATENATE($FK$6," ",FS$9),'-RÅDATA_KVARTAL-'!$A$5:$DS$385,39,FALSE),"")</f>
        <v/>
      </c>
      <c r="FT75" s="37"/>
      <c r="FU75" s="37" t="str">
        <f>IF(VLOOKUP(CONCATENATE($FK$6," ",FU$9),'-RÅDATA_KVARTAL-'!$A$5:$DS$385,39,FALSE)&gt;0,VLOOKUP(CONCATENATE($FK$6," ",FU$9),'-RÅDATA_KVARTAL-'!$A$5:$DS$385,39,FALSE),"")</f>
        <v/>
      </c>
      <c r="FV75" s="37"/>
      <c r="FW75" s="37" t="str">
        <f>IF(VLOOKUP(CONCATENATE($FK$6," ",FW$9),'-RÅDATA_KVARTAL-'!$A$5:$DS$385,39,FALSE)&gt;0,VLOOKUP(CONCATENATE($FK$6," ",FW$9),'-RÅDATA_KVARTAL-'!$A$5:$DS$385,39,FALSE),"")</f>
        <v/>
      </c>
      <c r="FX75" s="37"/>
      <c r="FY75" s="37" t="str">
        <f>IF(VLOOKUP(CONCATENATE($FK$6," ",FY$9),'-RÅDATA_KVARTAL-'!$A$5:$DS$385,39,FALSE)&gt;0,VLOOKUP(CONCATENATE($FK$6," ",FY$9),'-RÅDATA_KVARTAL-'!$A$5:$DS$385,39,FALSE),"")</f>
        <v/>
      </c>
      <c r="FZ75" s="37"/>
      <c r="GA75" s="37" t="str">
        <f>IF(VLOOKUP(CONCATENATE($FK$6," ",GA$9),'-RÅDATA_KVARTAL-'!$A$5:$DS$385,39,FALSE)&gt;0,VLOOKUP(CONCATENATE($FK$6," ",GA$9),'-RÅDATA_KVARTAL-'!$A$5:$DS$385,39,FALSE),"")</f>
        <v/>
      </c>
      <c r="GB75" s="37"/>
      <c r="GC75" s="37" t="str">
        <f>IF(VLOOKUP(CONCATENATE($FK$6," ",GC$9),'-RÅDATA_KVARTAL-'!$A$5:$DS$385,39,FALSE)&gt;0,VLOOKUP(CONCATENATE($FK$6," ",GC$9),'-RÅDATA_KVARTAL-'!$A$5:$DS$385,39,FALSE),"")</f>
        <v/>
      </c>
      <c r="GD75" s="37"/>
      <c r="GE75" s="37" t="str">
        <f>IF(VLOOKUP(CONCATENATE($FK$6," ",GE$9),'-RÅDATA_KVARTAL-'!$A$5:$DS$385,39,FALSE)&gt;0,VLOOKUP(CONCATENATE($FK$6," ",GE$9),'-RÅDATA_KVARTAL-'!$A$5:$DS$385,39,FALSE),"")</f>
        <v/>
      </c>
      <c r="GF75" s="37"/>
      <c r="GG75" s="37" t="str">
        <f>IF(VLOOKUP(CONCATENATE($FK$6," ",GG$9),'-RÅDATA_KVARTAL-'!$A$5:$DS$385,39,FALSE)&gt;0,VLOOKUP(CONCATENATE($FK$6," ",GG$9),'-RÅDATA_KVARTAL-'!$A$5:$DS$385,39,FALSE),"")</f>
        <v/>
      </c>
      <c r="GH75" s="37"/>
      <c r="GI75" s="37" t="str">
        <f>IF(VLOOKUP(CONCATENATE($FK$6," ",GI$9),'-RÅDATA_KVARTAL-'!$A$5:$DS$385,39,FALSE)&gt;0,VLOOKUP(CONCATENATE($FK$6," ",GI$9),'-RÅDATA_KVARTAL-'!$A$5:$DS$385,39,FALSE),"")</f>
        <v/>
      </c>
      <c r="GJ75" s="147"/>
      <c r="GK75" s="275"/>
      <c r="GL75" s="37" t="str">
        <f>IF(VLOOKUP(CONCATENATE($GL$6," ",GL$9),'-RÅDATA_KVARTAL-'!$A$5:$DS$385,39,FALSE)&gt;0,VLOOKUP(CONCATENATE($GL$6," ",GL$9),'-RÅDATA_KVARTAL-'!$A$5:$DS$385,39,FALSE),"")</f>
        <v/>
      </c>
      <c r="GM75" s="37"/>
      <c r="GN75" s="37" t="str">
        <f>IF(VLOOKUP(CONCATENATE($GL$6," ",GN$9),'-RÅDATA_KVARTAL-'!$A$5:$DS$385,39,FALSE)&gt;0,VLOOKUP(CONCATENATE($GL$6," ",GN$9),'-RÅDATA_KVARTAL-'!$A$5:$DS$385,39,FALSE),"")</f>
        <v/>
      </c>
      <c r="GO75" s="37"/>
      <c r="GP75" s="37" t="str">
        <f>IF(VLOOKUP(CONCATENATE($GL$6," ",GP$9),'-RÅDATA_KVARTAL-'!$A$5:$DS$385,39,FALSE)&gt;0,VLOOKUP(CONCATENATE($GL$6," ",GP$9),'-RÅDATA_KVARTAL-'!$A$5:$DS$385,39,FALSE),"")</f>
        <v/>
      </c>
      <c r="GQ75" s="37"/>
      <c r="GR75" s="37" t="str">
        <f>IF(VLOOKUP(CONCATENATE($GL$6," ",GR$9),'-RÅDATA_KVARTAL-'!$A$5:$DS$385,39,FALSE)&gt;0,VLOOKUP(CONCATENATE($GL$6," ",GR$9),'-RÅDATA_KVARTAL-'!$A$5:$DS$385,39,FALSE),"")</f>
        <v/>
      </c>
      <c r="GS75" s="37"/>
      <c r="GT75" s="37" t="str">
        <f>IF(VLOOKUP(CONCATENATE($GL$6," ",GT$9),'-RÅDATA_KVARTAL-'!$A$5:$DS$385,39,FALSE)&gt;0,VLOOKUP(CONCATENATE($GL$6," ",GT$9),'-RÅDATA_KVARTAL-'!$A$5:$DS$385,39,FALSE),"")</f>
        <v/>
      </c>
      <c r="GU75" s="37"/>
      <c r="GV75" s="37" t="str">
        <f>IF(VLOOKUP(CONCATENATE($GL$6," ",GV$9),'-RÅDATA_KVARTAL-'!$A$5:$DS$385,39,FALSE)&gt;0,VLOOKUP(CONCATENATE($GL$6," ",GV$9),'-RÅDATA_KVARTAL-'!$A$5:$DS$385,39,FALSE),"")</f>
        <v/>
      </c>
      <c r="GW75" s="37"/>
      <c r="GX75" s="37" t="str">
        <f>IF(VLOOKUP(CONCATENATE($GL$6," ",GX$9),'-RÅDATA_KVARTAL-'!$A$5:$DS$385,39,FALSE)&gt;0,VLOOKUP(CONCATENATE($GL$6," ",GX$9),'-RÅDATA_KVARTAL-'!$A$5:$DS$385,39,FALSE),"")</f>
        <v/>
      </c>
      <c r="GY75" s="37"/>
      <c r="GZ75" s="37" t="str">
        <f>IF(VLOOKUP(CONCATENATE($GL$6," ",GZ$9),'-RÅDATA_KVARTAL-'!$A$5:$DS$385,39,FALSE)&gt;0,VLOOKUP(CONCATENATE($GL$6," ",GZ$9),'-RÅDATA_KVARTAL-'!$A$5:$DS$385,39,FALSE),"")</f>
        <v/>
      </c>
      <c r="HA75" s="37"/>
      <c r="HB75" s="37" t="str">
        <f>IF(VLOOKUP(CONCATENATE($GL$6," ",HB$9),'-RÅDATA_KVARTAL-'!$A$5:$DS$385,39,FALSE)&gt;0,VLOOKUP(CONCATENATE($GL$6," ",HB$9),'-RÅDATA_KVARTAL-'!$A$5:$DS$385,39,FALSE),"")</f>
        <v/>
      </c>
      <c r="HC75" s="37"/>
      <c r="HD75" s="37" t="str">
        <f>IF(VLOOKUP(CONCATENATE($GL$6," ",HD$9),'-RÅDATA_KVARTAL-'!$A$5:$DS$385,39,FALSE)&gt;0,VLOOKUP(CONCATENATE($GL$6," ",HD$9),'-RÅDATA_KVARTAL-'!$A$5:$DS$385,39,FALSE),"")</f>
        <v/>
      </c>
      <c r="HE75" s="37"/>
      <c r="HF75" s="37" t="str">
        <f>IF(VLOOKUP(CONCATENATE($GL$6," ",HF$9),'-RÅDATA_KVARTAL-'!$A$5:$DS$385,39,FALSE)&gt;0,VLOOKUP(CONCATENATE($GL$6," ",HF$9),'-RÅDATA_KVARTAL-'!$A$5:$DS$385,39,FALSE),"")</f>
        <v/>
      </c>
      <c r="HG75" s="37"/>
      <c r="HH75" s="37" t="str">
        <f>IF(VLOOKUP(CONCATENATE($GL$6," ",HH$9),'-RÅDATA_KVARTAL-'!$A$5:$DS$385,39,FALSE)&gt;0,VLOOKUP(CONCATENATE($GL$6," ",HH$9),'-RÅDATA_KVARTAL-'!$A$5:$DS$385,39,FALSE),"")</f>
        <v/>
      </c>
      <c r="HI75" s="37"/>
      <c r="HJ75" s="37" t="str">
        <f>IF(VLOOKUP(CONCATENATE($GL$6," ",HJ$9),'-RÅDATA_KVARTAL-'!$A$5:$DS$385,39,FALSE)&gt;0,VLOOKUP(CONCATENATE($GL$6," ",HJ$9),'-RÅDATA_KVARTAL-'!$A$5:$DS$385,39,FALSE),"")</f>
        <v/>
      </c>
      <c r="HK75" s="147"/>
      <c r="HL75" s="148"/>
      <c r="HM75" s="103" t="s">
        <v>360</v>
      </c>
      <c r="HN75" s="15"/>
    </row>
    <row r="76" spans="2:223" s="15" customFormat="1" ht="10.5" customHeight="1" x14ac:dyDescent="0.2">
      <c r="B76" s="248">
        <v>19</v>
      </c>
      <c r="C76" s="195"/>
      <c r="D76" s="92" t="s">
        <v>66</v>
      </c>
      <c r="E76" s="156">
        <f>IF(VLOOKUP(CONCATENATE($E$6," ",E$9),'-RÅDATA_KVARTAL-'!$A$5:$DS$385,107,FALSE)&gt;0,VLOOKUP(CONCATENATE($E$6," ",E$9),'-RÅDATA_KVARTAL-'!$A$5:$DS$385,107,FALSE),"")</f>
        <v>98.890942698706098</v>
      </c>
      <c r="F76" s="156"/>
      <c r="G76" s="156">
        <f>IF(VLOOKUP(CONCATENATE($E$6," ",G$9),'-RÅDATA_KVARTAL-'!$A$5:$DS$385,107,FALSE)&gt;0,VLOOKUP(CONCATENATE($E$6," ",G$9),'-RÅDATA_KVARTAL-'!$A$5:$DS$385,107,FALSE),"")</f>
        <v>99.185911280943685</v>
      </c>
      <c r="H76" s="156"/>
      <c r="I76" s="156">
        <f>IF(VLOOKUP(CONCATENATE($E$6," ",I$9),'-RÅDATA_KVARTAL-'!$A$5:$DS$385,107,FALSE)&gt;0,VLOOKUP(CONCATENATE($E$6," ",I$9),'-RÅDATA_KVARTAL-'!$A$5:$DS$385,107,FALSE),"")</f>
        <v>98.509570128647624</v>
      </c>
      <c r="J76" s="156"/>
      <c r="K76" s="156">
        <f>IF(VLOOKUP(CONCATENATE($E$6," ",K$9),'-RÅDATA_KVARTAL-'!$A$5:$DS$385,107,FALSE)&gt;0,VLOOKUP(CONCATENATE($E$6," ",K$9),'-RÅDATA_KVARTAL-'!$A$5:$DS$385,107,FALSE),"")</f>
        <v>99.172650640024969</v>
      </c>
      <c r="L76" s="156"/>
      <c r="M76" s="156">
        <f>IF(VLOOKUP(CONCATENATE($E$6," ",M$9),'-RÅDATA_KVARTAL-'!$A$5:$DS$385,107,FALSE)&gt;0,VLOOKUP(CONCATENATE($E$6," ",M$9),'-RÅDATA_KVARTAL-'!$A$5:$DS$385,107,FALSE),"")</f>
        <v>99.264029438822448</v>
      </c>
      <c r="N76" s="156"/>
      <c r="O76" s="156">
        <f>IF(VLOOKUP(CONCATENATE($E$6," ",O$9),'-RÅDATA_KVARTAL-'!$A$5:$DS$385,107,FALSE)&gt;0,VLOOKUP(CONCATENATE($E$6," ",O$9),'-RÅDATA_KVARTAL-'!$A$5:$DS$385,107,FALSE),"")</f>
        <v>99.445350734094617</v>
      </c>
      <c r="P76" s="156"/>
      <c r="Q76" s="156">
        <f>IF(VLOOKUP(CONCATENATE($E$6," ",Q$9),'-RÅDATA_KVARTAL-'!$A$5:$DS$385,107,FALSE)&gt;0,VLOOKUP(CONCATENATE($E$6," ",Q$9),'-RÅDATA_KVARTAL-'!$A$5:$DS$385,107,FALSE),"")</f>
        <v>99.602969100638703</v>
      </c>
      <c r="R76" s="156"/>
      <c r="S76" s="156">
        <f>IF(VLOOKUP(CONCATENATE($E$6," ",S$9),'-RÅDATA_KVARTAL-'!$A$5:$DS$385,107,FALSE)&gt;0,VLOOKUP(CONCATENATE($E$6," ",S$9),'-RÅDATA_KVARTAL-'!$A$5:$DS$385,107,FALSE),"")</f>
        <v>99.390529770276601</v>
      </c>
      <c r="T76" s="156"/>
      <c r="U76" s="156">
        <f>IF(VLOOKUP(CONCATENATE($E$6," ",U$9),'-RÅDATA_KVARTAL-'!$A$5:$DS$385,107,FALSE)&gt;0,VLOOKUP(CONCATENATE($E$6," ",U$9),'-RÅDATA_KVARTAL-'!$A$5:$DS$385,107,FALSE),"")</f>
        <v>99.728477878933077</v>
      </c>
      <c r="V76" s="156"/>
      <c r="W76" s="156">
        <f>IF(VLOOKUP(CONCATENATE($E$6," ",W$9),'-RÅDATA_KVARTAL-'!$A$5:$DS$385,107,FALSE)&gt;0,VLOOKUP(CONCATENATE($E$6," ",W$9),'-RÅDATA_KVARTAL-'!$A$5:$DS$385,107,FALSE),"")</f>
        <v>98.394912174439725</v>
      </c>
      <c r="X76" s="156"/>
      <c r="Y76" s="156">
        <f>IF(VLOOKUP(CONCATENATE($E$6," ",Y$9),'-RÅDATA_KVARTAL-'!$A$5:$DS$385,107,FALSE)&gt;0,VLOOKUP(CONCATENATE($E$6," ",Y$9),'-RÅDATA_KVARTAL-'!$A$5:$DS$385,107,FALSE),"")</f>
        <v>96.667760998030204</v>
      </c>
      <c r="Z76" s="156"/>
      <c r="AA76" s="156">
        <f>IF(VLOOKUP(CONCATENATE($E$6," ",AA$9),'-RÅDATA_KVARTAL-'!$A$5:$DS$385,107,FALSE)&gt;0,VLOOKUP(CONCATENATE($E$6," ",AA$9),'-RÅDATA_KVARTAL-'!$A$5:$DS$385,107,FALSE),"")</f>
        <v>96.576419213973793</v>
      </c>
      <c r="AB76" s="156"/>
      <c r="AC76" s="156">
        <f>IF(VLOOKUP(CONCATENATE($E$6," ",AC$9),'-RÅDATA_KVARTAL-'!$A$5:$DS$385,107,FALSE)&gt;0,VLOOKUP(CONCATENATE($E$6," ",AC$9),'-RÅDATA_KVARTAL-'!$A$5:$DS$385,107,FALSE),"")</f>
        <v>98.750284026357647</v>
      </c>
      <c r="AD76" s="118"/>
      <c r="AE76" s="106"/>
      <c r="AF76" s="156">
        <f>IF(VLOOKUP(CONCATENATE($AF$6," ",AF$9),'-RÅDATA_KVARTAL-'!$A$5:$DS$385,107,FALSE)&gt;0,VLOOKUP(CONCATENATE($AF$6," ",AF$9),'-RÅDATA_KVARTAL-'!$A$5:$DS$385,107,FALSE),"")</f>
        <v>98.497737556561077</v>
      </c>
      <c r="AG76" s="156"/>
      <c r="AH76" s="156">
        <f>IF(VLOOKUP(CONCATENATE($AF$6," ",AH$9),'-RÅDATA_KVARTAL-'!$A$5:$DS$385,107,FALSE)&gt;0,VLOOKUP(CONCATENATE($AF$6," ",AH$9),'-RÅDATA_KVARTAL-'!$A$5:$DS$385,107,FALSE),"")</f>
        <v>99.567018072289159</v>
      </c>
      <c r="AI76" s="156"/>
      <c r="AJ76" s="156">
        <f>IF(VLOOKUP(CONCATENATE($AF$6," ",AJ$9),'-RÅDATA_KVARTAL-'!$A$5:$DS$385,107,FALSE)&gt;0,VLOOKUP(CONCATENATE($AF$6," ",AJ$9),'-RÅDATA_KVARTAL-'!$A$5:$DS$385,107,FALSE),"")</f>
        <v>99.230506155950749</v>
      </c>
      <c r="AK76" s="156"/>
      <c r="AL76" s="156">
        <f>IF(VLOOKUP(CONCATENATE($AF$6," ",AL$9),'-RÅDATA_KVARTAL-'!$A$5:$DS$385,107,FALSE)&gt;0,VLOOKUP(CONCATENATE($AF$6," ",AL$9),'-RÅDATA_KVARTAL-'!$A$5:$DS$385,107,FALSE),"")</f>
        <v>99.387387387387378</v>
      </c>
      <c r="AM76" s="156"/>
      <c r="AN76" s="156">
        <f>IF(VLOOKUP(CONCATENATE($AF$6," ",AN$9),'-RÅDATA_KVARTAL-'!$A$5:$DS$385,107,FALSE)&gt;0,VLOOKUP(CONCATENATE($AF$6," ",AN$9),'-RÅDATA_KVARTAL-'!$A$5:$DS$385,107,FALSE),"")</f>
        <v>98.19183743757533</v>
      </c>
      <c r="AO76" s="156"/>
      <c r="AP76" s="156">
        <f>IF(VLOOKUP(CONCATENATE($AF$6," ",AP$9),'-RÅDATA_KVARTAL-'!$A$5:$DS$385,107,FALSE)&gt;0,VLOOKUP(CONCATENATE($AF$6," ",AP$9),'-RÅDATA_KVARTAL-'!$A$5:$DS$385,107,FALSE),"")</f>
        <v>90.851735015772874</v>
      </c>
      <c r="AQ76" s="156"/>
      <c r="AR76" s="156">
        <f>IF(VLOOKUP(CONCATENATE($AF$6," ",AR$9),'-RÅDATA_KVARTAL-'!$A$5:$DS$385,107,FALSE)&gt;0,VLOOKUP(CONCATENATE($AF$6," ",AR$9),'-RÅDATA_KVARTAL-'!$A$5:$DS$385,107,FALSE),"")</f>
        <v>97.64863314853757</v>
      </c>
      <c r="AS76" s="156"/>
      <c r="AT76" s="156">
        <f>IF(VLOOKUP(CONCATENATE($AF$6," ",AT$9),'-RÅDATA_KVARTAL-'!$A$5:$DS$385,107,FALSE)&gt;0,VLOOKUP(CONCATENATE($AF$6," ",AT$9),'-RÅDATA_KVARTAL-'!$A$5:$DS$385,107,FALSE),"")</f>
        <v>98.503097040605653</v>
      </c>
      <c r="AU76" s="156"/>
      <c r="AV76" s="156">
        <f>IF(VLOOKUP(CONCATENATE($AF$6," ",AV$9),'-RÅDATA_KVARTAL-'!$A$5:$DS$385,107,FALSE)&gt;0,VLOOKUP(CONCATENATE($AF$6," ",AV$9),'-RÅDATA_KVARTAL-'!$A$5:$DS$385,107,FALSE),"")</f>
        <v>99.275484414490307</v>
      </c>
      <c r="AW76" s="156"/>
      <c r="AX76" s="156">
        <f>IF(VLOOKUP(CONCATENATE($AF$6," ",AX$9),'-RÅDATA_KVARTAL-'!$A$5:$DS$385,107,FALSE)&gt;0,VLOOKUP(CONCATENATE($AF$6," ",AX$9),'-RÅDATA_KVARTAL-'!$A$5:$DS$385,107,FALSE),"")</f>
        <v>99.688524590163922</v>
      </c>
      <c r="AY76" s="156"/>
      <c r="AZ76" s="156">
        <f>IF(VLOOKUP(CONCATENATE($AF$6," ",AZ$9),'-RÅDATA_KVARTAL-'!$A$5:$DS$385,107,FALSE)&gt;0,VLOOKUP(CONCATENATE($AF$6," ",AZ$9),'-RÅDATA_KVARTAL-'!$A$5:$DS$385,107,FALSE),"")</f>
        <v>99.518403852769183</v>
      </c>
      <c r="BA76" s="156"/>
      <c r="BB76" s="156">
        <f>IF(VLOOKUP(CONCATENATE($AF$6," ",BB$9),'-RÅDATA_KVARTAL-'!$A$5:$DS$385,107,FALSE)&gt;0,VLOOKUP(CONCATENATE($AF$6," ",BB$9),'-RÅDATA_KVARTAL-'!$A$5:$DS$385,107,FALSE),"")</f>
        <v>99.947229551451187</v>
      </c>
      <c r="BC76" s="156"/>
      <c r="BD76" s="156">
        <f>IF(VLOOKUP(CONCATENATE($AF$6," ",BD$9),'-RÅDATA_KVARTAL-'!$A$5:$DS$385,107,FALSE)&gt;0,VLOOKUP(CONCATENATE($AF$6," ",BD$9),'-RÅDATA_KVARTAL-'!$A$5:$DS$385,107,FALSE),"")</f>
        <v>98.403129043641925</v>
      </c>
      <c r="BE76" s="118"/>
      <c r="BF76" s="106"/>
      <c r="BG76" s="156">
        <f>IF(VLOOKUP(CONCATENATE($BG$6," ",BG$9),'-RÅDATA_KVARTAL-'!$A$5:$DS$385,107,FALSE)&gt;0,VLOOKUP(CONCATENATE($BG$6," ",BG$9),'-RÅDATA_KVARTAL-'!$A$5:$DS$385,107,FALSE),"")</f>
        <v>98.600794610468128</v>
      </c>
      <c r="BH76" s="156"/>
      <c r="BI76" s="156">
        <f>IF(VLOOKUP(CONCATENATE($BG$6," ",BI$9),'-RÅDATA_KVARTAL-'!$A$5:$DS$385,107,FALSE)&gt;0,VLOOKUP(CONCATENATE($BG$6," ",BI$9),'-RÅDATA_KVARTAL-'!$A$5:$DS$385,107,FALSE),"")</f>
        <v>99.264319495533371</v>
      </c>
      <c r="BJ76" s="156"/>
      <c r="BK76" s="156">
        <f>IF(VLOOKUP(CONCATENATE($BG$6," ",BK$9),'-RÅDATA_KVARTAL-'!$A$5:$DS$385,107,FALSE)&gt;0,VLOOKUP(CONCATENATE($BG$6," ",BK$9),'-RÅDATA_KVARTAL-'!$A$5:$DS$385,107,FALSE),"")</f>
        <v>99.750778816199386</v>
      </c>
      <c r="BL76" s="156"/>
      <c r="BM76" s="156">
        <f>IF(VLOOKUP(CONCATENATE($BG$6," ",BM$9),'-RÅDATA_KVARTAL-'!$A$5:$DS$385,107,FALSE)&gt;0,VLOOKUP(CONCATENATE($BG$6," ",BM$9),'-RÅDATA_KVARTAL-'!$A$5:$DS$385,107,FALSE),"")</f>
        <v>99.614158698205003</v>
      </c>
      <c r="BN76" s="156"/>
      <c r="BO76" s="156">
        <f>IF(VLOOKUP(CONCATENATE($BG$6," ",BO$9),'-RÅDATA_KVARTAL-'!$A$5:$DS$385,107,FALSE)&gt;0,VLOOKUP(CONCATENATE($BG$6," ",BO$9),'-RÅDATA_KVARTAL-'!$A$5:$DS$385,107,FALSE),"")</f>
        <v>99.340586877678859</v>
      </c>
      <c r="BP76" s="156"/>
      <c r="BQ76" s="156">
        <f>IF(VLOOKUP(CONCATENATE($BG$6," ",BQ$9),'-RÅDATA_KVARTAL-'!$A$5:$DS$385,107,FALSE)&gt;0,VLOOKUP(CONCATENATE($BG$6," ",BQ$9),'-RÅDATA_KVARTAL-'!$A$5:$DS$385,107,FALSE),"")</f>
        <v>98.595505617977537</v>
      </c>
      <c r="BR76" s="156"/>
      <c r="BS76" s="156">
        <f>IF(VLOOKUP(CONCATENATE($BG$6," ",BS$9),'-RÅDATA_KVARTAL-'!$A$5:$DS$385,107,FALSE)&gt;0,VLOOKUP(CONCATENATE($BG$6," ",BS$9),'-RÅDATA_KVARTAL-'!$A$5:$DS$385,107,FALSE),"")</f>
        <v>98.827194429173531</v>
      </c>
      <c r="BT76" s="156"/>
      <c r="BU76" s="156">
        <f>IF(VLOOKUP(CONCATENATE($BG$6," ",BU$9),'-RÅDATA_KVARTAL-'!$A$5:$DS$385,107,FALSE)&gt;0,VLOOKUP(CONCATENATE($BG$6," ",BU$9),'-RÅDATA_KVARTAL-'!$A$5:$DS$385,107,FALSE),"")</f>
        <v>99.640933572710949</v>
      </c>
      <c r="BV76" s="156"/>
      <c r="BW76" s="156">
        <f>IF(VLOOKUP(CONCATENATE($BG$6," ",BW$9),'-RÅDATA_KVARTAL-'!$A$5:$DS$385,107,FALSE)&gt;0,VLOOKUP(CONCATENATE($BG$6," ",BW$9),'-RÅDATA_KVARTAL-'!$A$5:$DS$385,107,FALSE),"")</f>
        <v>98.990384615384613</v>
      </c>
      <c r="BX76" s="156"/>
      <c r="BY76" s="156">
        <f>IF(VLOOKUP(CONCATENATE($BG$6," ",BY$9),'-RÅDATA_KVARTAL-'!$A$5:$DS$385,107,FALSE)&gt;0,VLOOKUP(CONCATENATE($BG$6," ",BY$9),'-RÅDATA_KVARTAL-'!$A$5:$DS$385,107,FALSE),"")</f>
        <v>98.768591076283386</v>
      </c>
      <c r="BZ76" s="156"/>
      <c r="CA76" s="156">
        <f>IF(VLOOKUP(CONCATENATE($BG$6," ",CA$9),'-RÅDATA_KVARTAL-'!$A$5:$DS$385,107,FALSE)&gt;0,VLOOKUP(CONCATENATE($BG$6," ",CA$9),'-RÅDATA_KVARTAL-'!$A$5:$DS$385,107,FALSE),"")</f>
        <v>98.740031897926642</v>
      </c>
      <c r="CB76" s="156"/>
      <c r="CC76" s="156">
        <f>IF(VLOOKUP(CONCATENATE($BG$6," ",CC$9),'-RÅDATA_KVARTAL-'!$A$5:$DS$385,107,FALSE)&gt;0,VLOOKUP(CONCATENATE($BG$6," ",CC$9),'-RÅDATA_KVARTAL-'!$A$5:$DS$385,107,FALSE),"")</f>
        <v>98.424421467257503</v>
      </c>
      <c r="CD76" s="156"/>
      <c r="CE76" s="156">
        <f>IF(VLOOKUP(CONCATENATE($BG$6," ",CE$9),'-RÅDATA_KVARTAL-'!$A$5:$DS$385,107,FALSE)&gt;0,VLOOKUP(CONCATENATE($BG$6," ",CE$9),'-RÅDATA_KVARTAL-'!$A$5:$DS$385,107,FALSE),"")</f>
        <v>99.050209147258997</v>
      </c>
      <c r="CF76" s="106"/>
      <c r="CG76" s="106"/>
      <c r="CH76" s="156">
        <f>IF(VLOOKUP(CONCATENATE($CH$6," ",CH$9),'-RÅDATA_KVARTAL-'!$A$5:$DS$385,107,FALSE)&gt;0,VLOOKUP(CONCATENATE($CH$6," ",CH$9),'-RÅDATA_KVARTAL-'!$A$5:$DS$385,107,FALSE),"")</f>
        <v>98.552452316076284</v>
      </c>
      <c r="CI76" s="156"/>
      <c r="CJ76" s="156">
        <f>IF(VLOOKUP(CONCATENATE($CH$6," ",CJ$9),'-RÅDATA_KVARTAL-'!$A$5:$DS$385,107,FALSE)&gt;0,VLOOKUP(CONCATENATE($CH$6," ",CJ$9),'-RÅDATA_KVARTAL-'!$A$5:$DS$385,107,FALSE),"")</f>
        <v>99.829176631363168</v>
      </c>
      <c r="CK76" s="156"/>
      <c r="CL76" s="156">
        <f>IF(VLOOKUP(CONCATENATE($CH$6," ",CL$9),'-RÅDATA_KVARTAL-'!$A$5:$DS$385,107,FALSE)&gt;0,VLOOKUP(CONCATENATE($CH$6," ",CL$9),'-RÅDATA_KVARTAL-'!$A$5:$DS$385,107,FALSE),"")</f>
        <v>99.375800256081945</v>
      </c>
      <c r="CM76" s="156"/>
      <c r="CN76" s="156">
        <f>IF(VLOOKUP(CONCATENATE($CH$6," ",CN$9),'-RÅDATA_KVARTAL-'!$A$5:$DS$385,107,FALSE)&gt;0,VLOOKUP(CONCATENATE($CH$6," ",CN$9),'-RÅDATA_KVARTAL-'!$A$5:$DS$385,107,FALSE),"")</f>
        <v>99.858668341708551</v>
      </c>
      <c r="CO76" s="156"/>
      <c r="CP76" s="156">
        <f>IF(VLOOKUP(CONCATENATE($CH$6," ",CP$9),'-RÅDATA_KVARTAL-'!$A$5:$DS$385,107,FALSE)&gt;0,VLOOKUP(CONCATENATE($CH$6," ",CP$9),'-RÅDATA_KVARTAL-'!$A$5:$DS$385,107,FALSE),"")</f>
        <v>99.508949786155554</v>
      </c>
      <c r="CQ76" s="156"/>
      <c r="CR76" s="156">
        <f>IF(VLOOKUP(CONCATENATE($CH$6," ",CR$9),'-RÅDATA_KVARTAL-'!$A$5:$DS$385,107,FALSE)&gt;0,VLOOKUP(CONCATENATE($CH$6," ",CR$9),'-RÅDATA_KVARTAL-'!$A$5:$DS$385,107,FALSE),"")</f>
        <v>99.346843074861837</v>
      </c>
      <c r="CS76" s="156"/>
      <c r="CT76" s="156">
        <f>IF(VLOOKUP(CONCATENATE($CH$6," ",CT$9),'-RÅDATA_KVARTAL-'!$A$5:$DS$385,107,FALSE)&gt;0,VLOOKUP(CONCATENATE($CH$6," ",CT$9),'-RÅDATA_KVARTAL-'!$A$5:$DS$385,107,FALSE),"")</f>
        <v>99.693603983148222</v>
      </c>
      <c r="CU76" s="156"/>
      <c r="CV76" s="156">
        <f>IF(VLOOKUP(CONCATENATE($CH$6," ",CV$9),'-RÅDATA_KVARTAL-'!$A$5:$DS$385,107,FALSE)&gt;0,VLOOKUP(CONCATENATE($CH$6," ",CV$9),'-RÅDATA_KVARTAL-'!$A$5:$DS$385,107,FALSE),"")</f>
        <v>99.179091975205225</v>
      </c>
      <c r="CW76" s="156"/>
      <c r="CX76" s="156">
        <f>IF(VLOOKUP(CONCATENATE($CH$6," ",CX$9),'-RÅDATA_KVARTAL-'!$A$5:$DS$385,107,FALSE)&gt;0,VLOOKUP(CONCATENATE($CH$6," ",CX$9),'-RÅDATA_KVARTAL-'!$A$5:$DS$385,107,FALSE),"")</f>
        <v>99.541134054408388</v>
      </c>
      <c r="CY76" s="156"/>
      <c r="CZ76" s="156">
        <f>IF(VLOOKUP(CONCATENATE($CH$6," ",CZ$9),'-RÅDATA_KVARTAL-'!$A$5:$DS$385,107,FALSE)&gt;0,VLOOKUP(CONCATENATE($CH$6," ",CZ$9),'-RÅDATA_KVARTAL-'!$A$5:$DS$385,107,FALSE),"")</f>
        <v>98.567107148543215</v>
      </c>
      <c r="DA76" s="156"/>
      <c r="DB76" s="156">
        <f>IF(VLOOKUP(CONCATENATE($CH$6," ",DB$9),'-RÅDATA_KVARTAL-'!$A$5:$DS$385,107,FALSE)&gt;0,VLOOKUP(CONCATENATE($CH$6," ",DB$9),'-RÅDATA_KVARTAL-'!$A$5:$DS$385,107,FALSE),"")</f>
        <v>99.105812220566321</v>
      </c>
      <c r="DC76" s="156"/>
      <c r="DD76" s="156">
        <f>IF(VLOOKUP(CONCATENATE($CH$6," ",DD$9),'-RÅDATA_KVARTAL-'!$A$5:$DS$385,107,FALSE)&gt;0,VLOOKUP(CONCATENATE($CH$6," ",DD$9),'-RÅDATA_KVARTAL-'!$A$5:$DS$385,107,FALSE),"")</f>
        <v>99.274076463945789</v>
      </c>
      <c r="DE76" s="156"/>
      <c r="DF76" s="156">
        <f>IF(VLOOKUP(CONCATENATE($CH$6," ",DF$9),'-RÅDATA_KVARTAL-'!$A$5:$DS$385,107,FALSE)&gt;0,VLOOKUP(CONCATENATE($CH$6," ",DF$9),'-RÅDATA_KVARTAL-'!$A$5:$DS$385,107,FALSE),"")</f>
        <v>99.316657003230347</v>
      </c>
      <c r="DG76" s="106"/>
      <c r="DH76" s="106"/>
      <c r="DI76" s="156">
        <f>IF(VLOOKUP(CONCATENATE($DI$6," ",DI$9),'-RÅDATA_KVARTAL-'!$A$5:$DS$385,107,FALSE)&gt;0,VLOOKUP(CONCATENATE($DI$6," ",DI$9),'-RÅDATA_KVARTAL-'!$A$5:$DS$385,107,FALSE),"")</f>
        <v>99.165354330708666</v>
      </c>
      <c r="DJ76" s="156"/>
      <c r="DK76" s="156">
        <f>IF(VLOOKUP(CONCATENATE($DI$6," ",DK$9),'-RÅDATA_KVARTAL-'!$A$5:$DS$385,107,FALSE)&gt;0,VLOOKUP(CONCATENATE($DI$6," ",DK$9),'-RÅDATA_KVARTAL-'!$A$5:$DS$385,107,FALSE),"")</f>
        <v>99.309648088903856</v>
      </c>
      <c r="DL76" s="156"/>
      <c r="DM76" s="156">
        <f>IF(VLOOKUP(CONCATENATE($DI$6," ",DM$9),'-RÅDATA_KVARTAL-'!$A$5:$DS$385,107,FALSE)&gt;0,VLOOKUP(CONCATENATE($DI$6," ",DM$9),'-RÅDATA_KVARTAL-'!$A$5:$DS$385,107,FALSE),"")</f>
        <v>99.531013615733727</v>
      </c>
      <c r="DN76" s="156"/>
      <c r="DO76" s="156">
        <f>IF(VLOOKUP(CONCATENATE($DI$6," ",DO$9),'-RÅDATA_KVARTAL-'!$A$5:$DS$385,107,FALSE)&gt;0,VLOOKUP(CONCATENATE($DI$6," ",DO$9),'-RÅDATA_KVARTAL-'!$A$5:$DS$385,107,FALSE),"")</f>
        <v>97.731208867336335</v>
      </c>
      <c r="DP76" s="156"/>
      <c r="DQ76" s="156">
        <f>IF(VLOOKUP(CONCATENATE($DI$6," ",DQ$9),'-RÅDATA_KVARTAL-'!$A$5:$DS$385,107,FALSE)&gt;0,VLOOKUP(CONCATENATE($DI$6," ",DQ$9),'-RÅDATA_KVARTAL-'!$A$5:$DS$385,107,FALSE),"")</f>
        <v>98.983320095313744</v>
      </c>
      <c r="DR76" s="156"/>
      <c r="DS76" s="156">
        <f>IF(VLOOKUP(CONCATENATE($DI$6," ",DS$9),'-RÅDATA_KVARTAL-'!$A$5:$DS$385,107,FALSE)&gt;0,VLOOKUP(CONCATENATE($DI$6," ",DS$9),'-RÅDATA_KVARTAL-'!$A$5:$DS$385,107,FALSE),"")</f>
        <v>99.388898319470371</v>
      </c>
      <c r="DT76" s="156"/>
      <c r="DU76" s="156" t="str">
        <f>IF(VLOOKUP(CONCATENATE($DI$6," ",DU$9),'-RÅDATA_KVARTAL-'!$A$5:$DS$385,107,FALSE)&gt;0,VLOOKUP(CONCATENATE($DI$6," ",DU$9),'-RÅDATA_KVARTAL-'!$A$5:$DS$385,107,FALSE),"")</f>
        <v/>
      </c>
      <c r="DV76" s="156"/>
      <c r="DW76" s="156" t="str">
        <f>IF(VLOOKUP(CONCATENATE($DI$6," ",DW$9),'-RÅDATA_KVARTAL-'!$A$5:$DS$385,107,FALSE)&gt;0,VLOOKUP(CONCATENATE($DI$6," ",DW$9),'-RÅDATA_KVARTAL-'!$A$5:$DS$385,107,FALSE),"")</f>
        <v/>
      </c>
      <c r="DX76" s="156"/>
      <c r="DY76" s="156" t="str">
        <f>IF(VLOOKUP(CONCATENATE($DI$6," ",DY$9),'-RÅDATA_KVARTAL-'!$A$5:$DS$385,107,FALSE)&gt;0,VLOOKUP(CONCATENATE($DI$6," ",DY$9),'-RÅDATA_KVARTAL-'!$A$5:$DS$385,107,FALSE),"")</f>
        <v/>
      </c>
      <c r="DZ76" s="156"/>
      <c r="EA76" s="156" t="str">
        <f>IF(VLOOKUP(CONCATENATE($DI$6," ",EA$9),'-RÅDATA_KVARTAL-'!$A$5:$DS$385,107,FALSE)&gt;0,VLOOKUP(CONCATENATE($DI$6," ",EA$9),'-RÅDATA_KVARTAL-'!$A$5:$DS$385,107,FALSE),"")</f>
        <v/>
      </c>
      <c r="EB76" s="156"/>
      <c r="EC76" s="156" t="str">
        <f>IF(VLOOKUP(CONCATENATE($DI$6," ",EC$9),'-RÅDATA_KVARTAL-'!$A$5:$DS$385,107,FALSE)&gt;0,VLOOKUP(CONCATENATE($DI$6," ",EC$9),'-RÅDATA_KVARTAL-'!$A$5:$DS$385,107,FALSE),"")</f>
        <v/>
      </c>
      <c r="ED76" s="156"/>
      <c r="EE76" s="156" t="str">
        <f>IF(VLOOKUP(CONCATENATE($DI$6," ",EE$9),'-RÅDATA_KVARTAL-'!$A$5:$DS$385,107,FALSE)&gt;0,VLOOKUP(CONCATENATE($DI$6," ",EE$9),'-RÅDATA_KVARTAL-'!$A$5:$DS$385,107,FALSE),"")</f>
        <v/>
      </c>
      <c r="EF76" s="156"/>
      <c r="EG76" s="156">
        <f>IF(VLOOKUP(CONCATENATE($DI$6," ",EG$9),'-RÅDATA_KVARTAL-'!$A$5:$DS$385,107,FALSE)&gt;0,VLOOKUP(CONCATENATE($DI$6," ",EG$9),'-RÅDATA_KVARTAL-'!$A$5:$DS$385,107,FALSE),"")</f>
        <v>99.034157193629781</v>
      </c>
      <c r="EH76" s="106"/>
      <c r="EI76" s="106"/>
      <c r="EJ76" s="156" t="str">
        <f>IF(VLOOKUP(CONCATENATE($EJ$6," ",EJ$9),'-RÅDATA_KVARTAL-'!$A$5:$DS$385,107,FALSE)&gt;0,VLOOKUP(CONCATENATE($EJ$6," ",EJ$9),'-RÅDATA_KVARTAL-'!$A$5:$DS$385,107,FALSE),"")</f>
        <v/>
      </c>
      <c r="EK76" s="156"/>
      <c r="EL76" s="156" t="str">
        <f>IF(VLOOKUP(CONCATENATE($EJ$6," ",EL$9),'-RÅDATA_KVARTAL-'!$A$5:$DS$385,107,FALSE)&gt;0,VLOOKUP(CONCATENATE($EJ$6," ",EL$9),'-RÅDATA_KVARTAL-'!$A$5:$DS$385,107,FALSE),"")</f>
        <v/>
      </c>
      <c r="EM76" s="156"/>
      <c r="EN76" s="156" t="str">
        <f>IF(VLOOKUP(CONCATENATE($EJ$6," ",EN$9),'-RÅDATA_KVARTAL-'!$A$5:$DS$385,107,FALSE)&gt;0,VLOOKUP(CONCATENATE($EJ$6," ",EN$9),'-RÅDATA_KVARTAL-'!$A$5:$DS$385,107,FALSE),"")</f>
        <v/>
      </c>
      <c r="EO76" s="156"/>
      <c r="EP76" s="156" t="str">
        <f>IF(VLOOKUP(CONCATENATE($EJ$6," ",EP$9),'-RÅDATA_KVARTAL-'!$A$5:$DS$385,107,FALSE)&gt;0,VLOOKUP(CONCATENATE($EJ$6," ",EP$9),'-RÅDATA_KVARTAL-'!$A$5:$DS$385,107,FALSE),"")</f>
        <v/>
      </c>
      <c r="EQ76" s="156"/>
      <c r="ER76" s="156" t="str">
        <f>IF(VLOOKUP(CONCATENATE($EJ$6," ",ER$9),'-RÅDATA_KVARTAL-'!$A$5:$DS$385,107,FALSE)&gt;0,VLOOKUP(CONCATENATE($EJ$6," ",ER$9),'-RÅDATA_KVARTAL-'!$A$5:$DS$385,107,FALSE),"")</f>
        <v/>
      </c>
      <c r="ES76" s="156"/>
      <c r="ET76" s="156" t="str">
        <f>IF(VLOOKUP(CONCATENATE($EJ$6," ",ET$9),'-RÅDATA_KVARTAL-'!$A$5:$DS$385,107,FALSE)&gt;0,VLOOKUP(CONCATENATE($EJ$6," ",ET$9),'-RÅDATA_KVARTAL-'!$A$5:$DS$385,107,FALSE),"")</f>
        <v/>
      </c>
      <c r="EU76" s="156"/>
      <c r="EV76" s="156" t="str">
        <f>IF(VLOOKUP(CONCATENATE($EJ$6," ",EV$9),'-RÅDATA_KVARTAL-'!$A$5:$DS$385,107,FALSE)&gt;0,VLOOKUP(CONCATENATE($EJ$6," ",EV$9),'-RÅDATA_KVARTAL-'!$A$5:$DS$385,107,FALSE),"")</f>
        <v/>
      </c>
      <c r="EW76" s="156"/>
      <c r="EX76" s="156" t="str">
        <f>IF(VLOOKUP(CONCATENATE($EJ$6," ",EX$9),'-RÅDATA_KVARTAL-'!$A$5:$DS$385,107,FALSE)&gt;0,VLOOKUP(CONCATENATE($EJ$6," ",EX$9),'-RÅDATA_KVARTAL-'!$A$5:$DS$385,107,FALSE),"")</f>
        <v/>
      </c>
      <c r="EY76" s="156"/>
      <c r="EZ76" s="156" t="str">
        <f>IF(VLOOKUP(CONCATENATE($EJ$6," ",EZ$9),'-RÅDATA_KVARTAL-'!$A$5:$DS$385,107,FALSE)&gt;0,VLOOKUP(CONCATENATE($EJ$6," ",EZ$9),'-RÅDATA_KVARTAL-'!$A$5:$DS$385,107,FALSE),"")</f>
        <v/>
      </c>
      <c r="FA76" s="156"/>
      <c r="FB76" s="156" t="str">
        <f>IF(VLOOKUP(CONCATENATE($EJ$6," ",FB$9),'-RÅDATA_KVARTAL-'!$A$5:$DS$385,107,FALSE)&gt;0,VLOOKUP(CONCATENATE($EJ$6," ",FB$9),'-RÅDATA_KVARTAL-'!$A$5:$DS$385,107,FALSE),"")</f>
        <v/>
      </c>
      <c r="FC76" s="156"/>
      <c r="FD76" s="156" t="str">
        <f>IF(VLOOKUP(CONCATENATE($EJ$6," ",FD$9),'-RÅDATA_KVARTAL-'!$A$5:$DS$385,107,FALSE)&gt;0,VLOOKUP(CONCATENATE($EJ$6," ",FD$9),'-RÅDATA_KVARTAL-'!$A$5:$DS$385,107,FALSE),"")</f>
        <v/>
      </c>
      <c r="FE76" s="156"/>
      <c r="FF76" s="156" t="str">
        <f>IF(VLOOKUP(CONCATENATE($EJ$6," ",FF$9),'-RÅDATA_KVARTAL-'!$A$5:$DS$385,107,FALSE)&gt;0,VLOOKUP(CONCATENATE($EJ$6," ",FF$9),'-RÅDATA_KVARTAL-'!$A$5:$DS$385,107,FALSE),"")</f>
        <v/>
      </c>
      <c r="FG76" s="156"/>
      <c r="FH76" s="156" t="str">
        <f>IF(VLOOKUP(CONCATENATE($EJ$6," ",FH$9),'-RÅDATA_KVARTAL-'!$A$5:$DS$385,107,FALSE)&gt;0,VLOOKUP(CONCATENATE($EJ$6," ",FH$9),'-RÅDATA_KVARTAL-'!$A$5:$DS$385,107,FALSE),"")</f>
        <v/>
      </c>
      <c r="FI76" s="106"/>
      <c r="FJ76" s="106"/>
      <c r="FK76" s="156" t="str">
        <f>IF(VLOOKUP(CONCATENATE($FK$6," ",FK$9),'-RÅDATA_KVARTAL-'!$A$5:$DS$385,107,FALSE)&gt;0,VLOOKUP(CONCATENATE($FK$6," ",FK$9),'-RÅDATA_KVARTAL-'!$A$5:$DS$385,107,FALSE),"")</f>
        <v/>
      </c>
      <c r="FL76" s="156"/>
      <c r="FM76" s="156" t="str">
        <f>IF(VLOOKUP(CONCATENATE($FK$6," ",FM$9),'-RÅDATA_KVARTAL-'!$A$5:$DS$385,107,FALSE)&gt;0,VLOOKUP(CONCATENATE($FK$6," ",FM$9),'-RÅDATA_KVARTAL-'!$A$5:$DS$385,107,FALSE),"")</f>
        <v/>
      </c>
      <c r="FN76" s="156"/>
      <c r="FO76" s="156" t="str">
        <f>IF(VLOOKUP(CONCATENATE($FK$6," ",FO$9),'-RÅDATA_KVARTAL-'!$A$5:$DS$385,107,FALSE)&gt;0,VLOOKUP(CONCATENATE($FK$6," ",FO$9),'-RÅDATA_KVARTAL-'!$A$5:$DS$385,107,FALSE),"")</f>
        <v/>
      </c>
      <c r="FP76" s="156"/>
      <c r="FQ76" s="156" t="str">
        <f>IF(VLOOKUP(CONCATENATE($FK$6," ",FQ$9),'-RÅDATA_KVARTAL-'!$A$5:$DS$385,107,FALSE)&gt;0,VLOOKUP(CONCATENATE($FK$6," ",FQ$9),'-RÅDATA_KVARTAL-'!$A$5:$DS$385,107,FALSE),"")</f>
        <v/>
      </c>
      <c r="FR76" s="156"/>
      <c r="FS76" s="156" t="str">
        <f>IF(VLOOKUP(CONCATENATE($FK$6," ",FS$9),'-RÅDATA_KVARTAL-'!$A$5:$DS$385,107,FALSE)&gt;0,VLOOKUP(CONCATENATE($FK$6," ",FS$9),'-RÅDATA_KVARTAL-'!$A$5:$DS$385,107,FALSE),"")</f>
        <v/>
      </c>
      <c r="FT76" s="156"/>
      <c r="FU76" s="156" t="str">
        <f>IF(VLOOKUP(CONCATENATE($FK$6," ",FU$9),'-RÅDATA_KVARTAL-'!$A$5:$DS$385,107,FALSE)&gt;0,VLOOKUP(CONCATENATE($FK$6," ",FU$9),'-RÅDATA_KVARTAL-'!$A$5:$DS$385,107,FALSE),"")</f>
        <v/>
      </c>
      <c r="FV76" s="156"/>
      <c r="FW76" s="156" t="str">
        <f>IF(VLOOKUP(CONCATENATE($FK$6," ",FW$9),'-RÅDATA_KVARTAL-'!$A$5:$DS$385,107,FALSE)&gt;0,VLOOKUP(CONCATENATE($FK$6," ",FW$9),'-RÅDATA_KVARTAL-'!$A$5:$DS$385,107,FALSE),"")</f>
        <v/>
      </c>
      <c r="FX76" s="156"/>
      <c r="FY76" s="156" t="str">
        <f>IF(VLOOKUP(CONCATENATE($FK$6," ",FY$9),'-RÅDATA_KVARTAL-'!$A$5:$DS$385,107,FALSE)&gt;0,VLOOKUP(CONCATENATE($FK$6," ",FY$9),'-RÅDATA_KVARTAL-'!$A$5:$DS$385,107,FALSE),"")</f>
        <v/>
      </c>
      <c r="FZ76" s="156"/>
      <c r="GA76" s="156" t="str">
        <f>IF(VLOOKUP(CONCATENATE($FK$6," ",GA$9),'-RÅDATA_KVARTAL-'!$A$5:$DS$385,107,FALSE)&gt;0,VLOOKUP(CONCATENATE($FK$6," ",GA$9),'-RÅDATA_KVARTAL-'!$A$5:$DS$385,107,FALSE),"")</f>
        <v/>
      </c>
      <c r="GB76" s="156"/>
      <c r="GC76" s="156" t="str">
        <f>IF(VLOOKUP(CONCATENATE($FK$6," ",GC$9),'-RÅDATA_KVARTAL-'!$A$5:$DS$385,107,FALSE)&gt;0,VLOOKUP(CONCATENATE($FK$6," ",GC$9),'-RÅDATA_KVARTAL-'!$A$5:$DS$385,107,FALSE),"")</f>
        <v/>
      </c>
      <c r="GD76" s="156"/>
      <c r="GE76" s="156" t="str">
        <f>IF(VLOOKUP(CONCATENATE($FK$6," ",GE$9),'-RÅDATA_KVARTAL-'!$A$5:$DS$385,107,FALSE)&gt;0,VLOOKUP(CONCATENATE($FK$6," ",GE$9),'-RÅDATA_KVARTAL-'!$A$5:$DS$385,107,FALSE),"")</f>
        <v/>
      </c>
      <c r="GF76" s="156"/>
      <c r="GG76" s="156" t="str">
        <f>IF(VLOOKUP(CONCATENATE($FK$6," ",GG$9),'-RÅDATA_KVARTAL-'!$A$5:$DS$385,107,FALSE)&gt;0,VLOOKUP(CONCATENATE($FK$6," ",GG$9),'-RÅDATA_KVARTAL-'!$A$5:$DS$385,107,FALSE),"")</f>
        <v/>
      </c>
      <c r="GH76" s="156"/>
      <c r="GI76" s="156" t="str">
        <f>IF(VLOOKUP(CONCATENATE($FK$6," ",GI$9),'-RÅDATA_KVARTAL-'!$A$5:$DS$385,107,FALSE)&gt;0,VLOOKUP(CONCATENATE($FK$6," ",GI$9),'-RÅDATA_KVARTAL-'!$A$5:$DS$385,107,FALSE),"")</f>
        <v/>
      </c>
      <c r="GJ76" s="106"/>
      <c r="GK76" s="106"/>
      <c r="GL76" s="156" t="str">
        <f>IF(VLOOKUP(CONCATENATE($GL$6," ",GL$9),'-RÅDATA_KVARTAL-'!$A$5:$DS$385,107,FALSE)&gt;0,VLOOKUP(CONCATENATE($GL$6," ",GL$9),'-RÅDATA_KVARTAL-'!$A$5:$DS$385,107,FALSE),"")</f>
        <v/>
      </c>
      <c r="GM76" s="156"/>
      <c r="GN76" s="156" t="str">
        <f>IF(VLOOKUP(CONCATENATE($GL$6," ",GN$9),'-RÅDATA_KVARTAL-'!$A$5:$DS$385,107,FALSE)&gt;0,VLOOKUP(CONCATENATE($GL$6," ",GN$9),'-RÅDATA_KVARTAL-'!$A$5:$DS$385,107,FALSE),"")</f>
        <v/>
      </c>
      <c r="GO76" s="156"/>
      <c r="GP76" s="156" t="str">
        <f>IF(VLOOKUP(CONCATENATE($GL$6," ",GP$9),'-RÅDATA_KVARTAL-'!$A$5:$DS$385,107,FALSE)&gt;0,VLOOKUP(CONCATENATE($GL$6," ",GP$9),'-RÅDATA_KVARTAL-'!$A$5:$DS$385,107,FALSE),"")</f>
        <v/>
      </c>
      <c r="GQ76" s="156"/>
      <c r="GR76" s="156" t="str">
        <f>IF(VLOOKUP(CONCATENATE($GL$6," ",GR$9),'-RÅDATA_KVARTAL-'!$A$5:$DS$385,107,FALSE)&gt;0,VLOOKUP(CONCATENATE($GL$6," ",GR$9),'-RÅDATA_KVARTAL-'!$A$5:$DS$385,107,FALSE),"")</f>
        <v/>
      </c>
      <c r="GS76" s="156"/>
      <c r="GT76" s="156" t="str">
        <f>IF(VLOOKUP(CONCATENATE($GL$6," ",GT$9),'-RÅDATA_KVARTAL-'!$A$5:$DS$385,107,FALSE)&gt;0,VLOOKUP(CONCATENATE($GL$6," ",GT$9),'-RÅDATA_KVARTAL-'!$A$5:$DS$385,107,FALSE),"")</f>
        <v/>
      </c>
      <c r="GU76" s="156"/>
      <c r="GV76" s="156" t="str">
        <f>IF(VLOOKUP(CONCATENATE($GL$6," ",GV$9),'-RÅDATA_KVARTAL-'!$A$5:$DS$385,107,FALSE)&gt;0,VLOOKUP(CONCATENATE($GL$6," ",GV$9),'-RÅDATA_KVARTAL-'!$A$5:$DS$385,107,FALSE),"")</f>
        <v/>
      </c>
      <c r="GW76" s="156"/>
      <c r="GX76" s="156" t="str">
        <f>IF(VLOOKUP(CONCATENATE($GL$6," ",GX$9),'-RÅDATA_KVARTAL-'!$A$5:$DS$385,107,FALSE)&gt;0,VLOOKUP(CONCATENATE($GL$6," ",GX$9),'-RÅDATA_KVARTAL-'!$A$5:$DS$385,107,FALSE),"")</f>
        <v/>
      </c>
      <c r="GY76" s="156"/>
      <c r="GZ76" s="156" t="str">
        <f>IF(VLOOKUP(CONCATENATE($GL$6," ",GZ$9),'-RÅDATA_KVARTAL-'!$A$5:$DS$385,107,FALSE)&gt;0,VLOOKUP(CONCATENATE($GL$6," ",GZ$9),'-RÅDATA_KVARTAL-'!$A$5:$DS$385,107,FALSE),"")</f>
        <v/>
      </c>
      <c r="HA76" s="156"/>
      <c r="HB76" s="156" t="str">
        <f>IF(VLOOKUP(CONCATENATE($GL$6," ",HB$9),'-RÅDATA_KVARTAL-'!$A$5:$DS$385,107,FALSE)&gt;0,VLOOKUP(CONCATENATE($GL$6," ",HB$9),'-RÅDATA_KVARTAL-'!$A$5:$DS$385,107,FALSE),"")</f>
        <v/>
      </c>
      <c r="HC76" s="156"/>
      <c r="HD76" s="156" t="str">
        <f>IF(VLOOKUP(CONCATENATE($GL$6," ",HD$9),'-RÅDATA_KVARTAL-'!$A$5:$DS$385,107,FALSE)&gt;0,VLOOKUP(CONCATENATE($GL$6," ",HD$9),'-RÅDATA_KVARTAL-'!$A$5:$DS$385,107,FALSE),"")</f>
        <v/>
      </c>
      <c r="HE76" s="156"/>
      <c r="HF76" s="156" t="str">
        <f>IF(VLOOKUP(CONCATENATE($GL$6," ",HF$9),'-RÅDATA_KVARTAL-'!$A$5:$DS$385,107,FALSE)&gt;0,VLOOKUP(CONCATENATE($GL$6," ",HF$9),'-RÅDATA_KVARTAL-'!$A$5:$DS$385,107,FALSE),"")</f>
        <v/>
      </c>
      <c r="HG76" s="156"/>
      <c r="HH76" s="156" t="str">
        <f>IF(VLOOKUP(CONCATENATE($GL$6," ",HH$9),'-RÅDATA_KVARTAL-'!$A$5:$DS$385,107,FALSE)&gt;0,VLOOKUP(CONCATENATE($GL$6," ",HH$9),'-RÅDATA_KVARTAL-'!$A$5:$DS$385,107,FALSE),"")</f>
        <v/>
      </c>
      <c r="HI76" s="156"/>
      <c r="HJ76" s="156" t="str">
        <f>IF(VLOOKUP(CONCATENATE($GL$6," ",HJ$9),'-RÅDATA_KVARTAL-'!$A$5:$DS$385,107,FALSE)&gt;0,VLOOKUP(CONCATENATE($GL$6," ",HJ$9),'-RÅDATA_KVARTAL-'!$A$5:$DS$385,107,FALSE),"")</f>
        <v/>
      </c>
      <c r="HK76" s="106"/>
      <c r="HL76" s="106"/>
      <c r="HM76" s="92" t="s">
        <v>361</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365</v>
      </c>
      <c r="E79" s="37">
        <f>IF(VLOOKUP(CONCATENATE($E$6," ",E$9),'-RÅDATA_KVARTAL-'!$A$5:$DS$385,111,FALSE)&gt;0,VLOOKUP(CONCATENATE($E$6," ",E$9),'-RÅDATA_KVARTAL-'!$A$5:$DS$385,111,FALSE),"")</f>
        <v>739</v>
      </c>
      <c r="F79" s="37"/>
      <c r="G79" s="37">
        <f>IF(VLOOKUP(CONCATENATE($E$6," ",G$9),'-RÅDATA_KVARTAL-'!$A$5:$DS$385,111,FALSE)&gt;0,VLOOKUP(CONCATENATE($E$6," ",G$9),'-RÅDATA_KVARTAL-'!$A$5:$DS$385,111,FALSE),"")</f>
        <v>551</v>
      </c>
      <c r="H79" s="37"/>
      <c r="I79" s="37">
        <f>IF(VLOOKUP(CONCATENATE($E$6," ",I$9),'-RÅDATA_KVARTAL-'!$A$5:$DS$385,111,FALSE)&gt;0,VLOOKUP(CONCATENATE($E$6," ",I$9),'-RÅDATA_KVARTAL-'!$A$5:$DS$385,111,FALSE),"")</f>
        <v>724</v>
      </c>
      <c r="J79" s="37"/>
      <c r="K79" s="37">
        <f>IF(VLOOKUP(CONCATENATE($E$6," ",K$9),'-RÅDATA_KVARTAL-'!$A$5:$DS$385,111,FALSE)&gt;0,VLOOKUP(CONCATENATE($E$6," ",K$9),'-RÅDATA_KVARTAL-'!$A$5:$DS$385,111,FALSE),"")</f>
        <v>637</v>
      </c>
      <c r="L79" s="37"/>
      <c r="M79" s="37">
        <f>IF(VLOOKUP(CONCATENATE($E$6," ",M$9),'-RÅDATA_KVARTAL-'!$A$5:$DS$385,111,FALSE)&gt;0,VLOOKUP(CONCATENATE($E$6," ",M$9),'-RÅDATA_KVARTAL-'!$A$5:$DS$385,111,FALSE),"")</f>
        <v>993</v>
      </c>
      <c r="N79" s="37"/>
      <c r="O79" s="37">
        <f>IF(VLOOKUP(CONCATENATE($E$6," ",O$9),'-RÅDATA_KVARTAL-'!$A$5:$DS$385,111,FALSE)&gt;0,VLOOKUP(CONCATENATE($E$6," ",O$9),'-RÅDATA_KVARTAL-'!$A$5:$DS$385,111,FALSE),"")</f>
        <v>720</v>
      </c>
      <c r="P79" s="37"/>
      <c r="Q79" s="37">
        <f>IF(VLOOKUP(CONCATENATE($E$6," ",Q$9),'-RÅDATA_KVARTAL-'!$A$5:$DS$385,111,FALSE)&gt;0,VLOOKUP(CONCATENATE($E$6," ",Q$9),'-RÅDATA_KVARTAL-'!$A$5:$DS$385,111,FALSE),"")</f>
        <v>512</v>
      </c>
      <c r="R79" s="37"/>
      <c r="S79" s="37">
        <f>IF(VLOOKUP(CONCATENATE($E$6," ",S$9),'-RÅDATA_KVARTAL-'!$A$5:$DS$385,111,FALSE)&gt;0,VLOOKUP(CONCATENATE($E$6," ",S$9),'-RÅDATA_KVARTAL-'!$A$5:$DS$385,111,FALSE),"")</f>
        <v>720</v>
      </c>
      <c r="T79" s="37"/>
      <c r="U79" s="37">
        <f>IF(VLOOKUP(CONCATENATE($E$6," ",U$9),'-RÅDATA_KVARTAL-'!$A$5:$DS$385,111,FALSE)&gt;0,VLOOKUP(CONCATENATE($E$6," ",U$9),'-RÅDATA_KVARTAL-'!$A$5:$DS$385,111,FALSE),"")</f>
        <v>702</v>
      </c>
      <c r="V79" s="37"/>
      <c r="W79" s="37">
        <f>IF(VLOOKUP(CONCATENATE($E$6," ",W$9),'-RÅDATA_KVARTAL-'!$A$5:$DS$385,111,FALSE)&gt;0,VLOOKUP(CONCATENATE($E$6," ",W$9),'-RÅDATA_KVARTAL-'!$A$5:$DS$385,111,FALSE),"")</f>
        <v>891</v>
      </c>
      <c r="X79" s="37"/>
      <c r="Y79" s="37">
        <f>IF(VLOOKUP(CONCATENATE($E$6," ",Y$9),'-RÅDATA_KVARTAL-'!$A$5:$DS$385,111,FALSE)&gt;0,VLOOKUP(CONCATENATE($E$6," ",Y$9),'-RÅDATA_KVARTAL-'!$A$5:$DS$385,111,FALSE),"")</f>
        <v>978</v>
      </c>
      <c r="Z79" s="37"/>
      <c r="AA79" s="37">
        <f>IF(VLOOKUP(CONCATENATE($E$6," ",AA$9),'-RÅDATA_KVARTAL-'!$A$5:$DS$385,111,FALSE)&gt;0,VLOOKUP(CONCATENATE($E$6," ",AA$9),'-RÅDATA_KVARTAL-'!$A$5:$DS$385,111,FALSE),"")</f>
        <v>817</v>
      </c>
      <c r="AB79" s="37"/>
      <c r="AC79" s="37">
        <f>IF(VLOOKUP(CONCATENATE($E$6," ",AC$9),'-RÅDATA_KVARTAL-'!$A$5:$DS$385,111,FALSE)&gt;0,VLOOKUP(CONCATENATE($E$6," ",AC$9),'-RÅDATA_KVARTAL-'!$A$5:$DS$385,111,FALSE),"")</f>
        <v>8984</v>
      </c>
      <c r="AD79" s="147"/>
      <c r="AE79" s="146"/>
      <c r="AF79" s="37">
        <f>IF(VLOOKUP(CONCATENATE($AF$6," ",AF$9),'-RÅDATA_KVARTAL-'!$A$5:$DS$385,111,FALSE)&gt;0,VLOOKUP(CONCATENATE($AF$6," ",AF$9),'-RÅDATA_KVARTAL-'!$A$5:$DS$385,111,FALSE),"")</f>
        <v>704</v>
      </c>
      <c r="AG79" s="37"/>
      <c r="AH79" s="37">
        <f>IF(VLOOKUP(CONCATENATE($AF$6," ",AH$9),'-RÅDATA_KVARTAL-'!$A$5:$DS$385,111,FALSE)&gt;0,VLOOKUP(CONCATENATE($AF$6," ",AH$9),'-RÅDATA_KVARTAL-'!$A$5:$DS$385,111,FALSE),"")</f>
        <v>470</v>
      </c>
      <c r="AI79" s="37"/>
      <c r="AJ79" s="37">
        <f>IF(VLOOKUP(CONCATENATE($AF$6," ",AJ$9),'-RÅDATA_KVARTAL-'!$A$5:$DS$385,111,FALSE)&gt;0,VLOOKUP(CONCATENATE($AF$6," ",AJ$9),'-RÅDATA_KVARTAL-'!$A$5:$DS$385,111,FALSE),"")</f>
        <v>560</v>
      </c>
      <c r="AK79" s="37"/>
      <c r="AL79" s="37">
        <f>IF(VLOOKUP(CONCATENATE($AF$6," ",AL$9),'-RÅDATA_KVARTAL-'!$A$5:$DS$385,111,FALSE)&gt;0,VLOOKUP(CONCATENATE($AF$6," ",AL$9),'-RÅDATA_KVARTAL-'!$A$5:$DS$385,111,FALSE),"")</f>
        <v>477</v>
      </c>
      <c r="AM79" s="37"/>
      <c r="AN79" s="37">
        <f>IF(VLOOKUP(CONCATENATE($AF$6," ",AN$9),'-RÅDATA_KVARTAL-'!$A$5:$DS$385,111,FALSE)&gt;0,VLOOKUP(CONCATENATE($AF$6," ",AN$9),'-RÅDATA_KVARTAL-'!$A$5:$DS$385,111,FALSE),"")</f>
        <v>889</v>
      </c>
      <c r="AO79" s="37"/>
      <c r="AP79" s="37">
        <f>IF(VLOOKUP(CONCATENATE($AF$6," ",AP$9),'-RÅDATA_KVARTAL-'!$A$5:$DS$385,111,FALSE)&gt;0,VLOOKUP(CONCATENATE($AF$6," ",AP$9),'-RÅDATA_KVARTAL-'!$A$5:$DS$385,111,FALSE),"")</f>
        <v>1624</v>
      </c>
      <c r="AQ79" s="37"/>
      <c r="AR79" s="37">
        <f>IF(VLOOKUP(CONCATENATE($AF$6," ",AR$9),'-RÅDATA_KVARTAL-'!$A$5:$DS$385,111,FALSE)&gt;0,VLOOKUP(CONCATENATE($AF$6," ",AR$9),'-RÅDATA_KVARTAL-'!$A$5:$DS$385,111,FALSE),"")</f>
        <v>1249</v>
      </c>
      <c r="AS79" s="37"/>
      <c r="AT79" s="37">
        <f>IF(VLOOKUP(CONCATENATE($AF$6," ",AT$9),'-RÅDATA_KVARTAL-'!$A$5:$DS$385,111,FALSE)&gt;0,VLOOKUP(CONCATENATE($AF$6," ",AT$9),'-RÅDATA_KVARTAL-'!$A$5:$DS$385,111,FALSE),"")</f>
        <v>968</v>
      </c>
      <c r="AU79" s="37"/>
      <c r="AV79" s="37">
        <f>IF(VLOOKUP(CONCATENATE($AF$6," ",AV$9),'-RÅDATA_KVARTAL-'!$A$5:$DS$385,111,FALSE)&gt;0,VLOOKUP(CONCATENATE($AF$6," ",AV$9),'-RÅDATA_KVARTAL-'!$A$5:$DS$385,111,FALSE),"")</f>
        <v>706</v>
      </c>
      <c r="AW79" s="37"/>
      <c r="AX79" s="37">
        <f>IF(VLOOKUP(CONCATENATE($AF$6," ",AX$9),'-RÅDATA_KVARTAL-'!$A$5:$DS$385,111,FALSE)&gt;0,VLOOKUP(CONCATENATE($AF$6," ",AX$9),'-RÅDATA_KVARTAL-'!$A$5:$DS$385,111,FALSE),"")</f>
        <v>578</v>
      </c>
      <c r="AY79" s="37"/>
      <c r="AZ79" s="37">
        <f>IF(VLOOKUP(CONCATENATE($AF$6," ",AZ$9),'-RÅDATA_KVARTAL-'!$A$5:$DS$385,111,FALSE)&gt;0,VLOOKUP(CONCATENATE($AF$6," ",AZ$9),'-RÅDATA_KVARTAL-'!$A$5:$DS$385,111,FALSE),"")</f>
        <v>589</v>
      </c>
      <c r="BA79" s="37"/>
      <c r="BB79" s="37">
        <f>IF(VLOOKUP(CONCATENATE($AF$6," ",BB$9),'-RÅDATA_KVARTAL-'!$A$5:$DS$385,111,FALSE)&gt;0,VLOOKUP(CONCATENATE($AF$6," ",BB$9),'-RÅDATA_KVARTAL-'!$A$5:$DS$385,111,FALSE),"")</f>
        <v>474</v>
      </c>
      <c r="BC79" s="37"/>
      <c r="BD79" s="37">
        <f>IF(VLOOKUP(CONCATENATE($AF$6," ",BD$9),'-RÅDATA_KVARTAL-'!$A$5:$DS$385,111,FALSE)&gt;0,VLOOKUP(CONCATENATE($AF$6," ",BD$9),'-RÅDATA_KVARTAL-'!$A$5:$DS$385,111,FALSE),"")</f>
        <v>9288</v>
      </c>
      <c r="BE79" s="147"/>
      <c r="BF79" s="146"/>
      <c r="BG79" s="37">
        <f>IF(VLOOKUP(CONCATENATE($BG$6," ",BG$9),'-RÅDATA_KVARTAL-'!$A$5:$DS$385,111,FALSE)&gt;0,VLOOKUP(CONCATENATE($BG$6," ",BG$9),'-RÅDATA_KVARTAL-'!$A$5:$DS$385,111,FALSE),"")</f>
        <v>699</v>
      </c>
      <c r="BH79" s="37"/>
      <c r="BI79" s="37">
        <f>IF(VLOOKUP(CONCATENATE($BG$6," ",BI$9),'-RÅDATA_KVARTAL-'!$A$5:$DS$385,111,FALSE)&gt;0,VLOOKUP(CONCATENATE($BG$6," ",BI$9),'-RÅDATA_KVARTAL-'!$A$5:$DS$385,111,FALSE),"")</f>
        <v>594</v>
      </c>
      <c r="BJ79" s="37"/>
      <c r="BK79" s="37">
        <f>IF(VLOOKUP(CONCATENATE($BG$6," ",BK$9),'-RÅDATA_KVARTAL-'!$A$5:$DS$385,111,FALSE)&gt;0,VLOOKUP(CONCATENATE($BG$6," ",BK$9),'-RÅDATA_KVARTAL-'!$A$5:$DS$385,111,FALSE),"")</f>
        <v>628</v>
      </c>
      <c r="BL79" s="37"/>
      <c r="BM79" s="37">
        <f>IF(VLOOKUP(CONCATENATE($BG$6," ",BM$9),'-RÅDATA_KVARTAL-'!$A$5:$DS$385,111,FALSE)&gt;0,VLOOKUP(CONCATENATE($BG$6," ",BM$9),'-RÅDATA_KVARTAL-'!$A$5:$DS$385,111,FALSE),"")</f>
        <v>740</v>
      </c>
      <c r="BN79" s="37"/>
      <c r="BO79" s="37">
        <f>IF(VLOOKUP(CONCATENATE($BG$6," ",BO$9),'-RÅDATA_KVARTAL-'!$A$5:$DS$385,111,FALSE)&gt;0,VLOOKUP(CONCATENATE($BG$6," ",BO$9),'-RÅDATA_KVARTAL-'!$A$5:$DS$385,111,FALSE),"")</f>
        <v>733</v>
      </c>
      <c r="BP79" s="37"/>
      <c r="BQ79" s="37">
        <f>IF(VLOOKUP(CONCATENATE($BG$6," ",BQ$9),'-RÅDATA_KVARTAL-'!$A$5:$DS$385,111,FALSE)&gt;0,VLOOKUP(CONCATENATE($BG$6," ",BQ$9),'-RÅDATA_KVARTAL-'!$A$5:$DS$385,111,FALSE),"")</f>
        <v>754</v>
      </c>
      <c r="BR79" s="37"/>
      <c r="BS79" s="37">
        <f>IF(VLOOKUP(CONCATENATE($BG$6," ",BS$9),'-RÅDATA_KVARTAL-'!$A$5:$DS$385,111,FALSE)&gt;0,VLOOKUP(CONCATENATE($BG$6," ",BS$9),'-RÅDATA_KVARTAL-'!$A$5:$DS$385,111,FALSE),"")</f>
        <v>724</v>
      </c>
      <c r="BT79" s="37"/>
      <c r="BU79" s="37">
        <f>IF(VLOOKUP(CONCATENATE($BG$6," ",BU$9),'-RÅDATA_KVARTAL-'!$A$5:$DS$385,111,FALSE)&gt;0,VLOOKUP(CONCATENATE($BG$6," ",BU$9),'-RÅDATA_KVARTAL-'!$A$5:$DS$385,111,FALSE),"")</f>
        <v>860</v>
      </c>
      <c r="BV79" s="37"/>
      <c r="BW79" s="37">
        <f>IF(VLOOKUP(CONCATENATE($BG$6," ",BW$9),'-RÅDATA_KVARTAL-'!$A$5:$DS$385,111,FALSE)&gt;0,VLOOKUP(CONCATENATE($BG$6," ",BW$9),'-RÅDATA_KVARTAL-'!$A$5:$DS$385,111,FALSE),"")</f>
        <v>1051</v>
      </c>
      <c r="BX79" s="37"/>
      <c r="BY79" s="37">
        <f>IF(VLOOKUP(CONCATENATE($BG$6," ",BY$9),'-RÅDATA_KVARTAL-'!$A$5:$DS$385,111,FALSE)&gt;0,VLOOKUP(CONCATENATE($BG$6," ",BY$9),'-RÅDATA_KVARTAL-'!$A$5:$DS$385,111,FALSE),"")</f>
        <v>816</v>
      </c>
      <c r="BZ79" s="37"/>
      <c r="CA79" s="37">
        <f>IF(VLOOKUP(CONCATENATE($BG$6," ",CA$9),'-RÅDATA_KVARTAL-'!$A$5:$DS$385,111,FALSE)&gt;0,VLOOKUP(CONCATENATE($BG$6," ",CA$9),'-RÅDATA_KVARTAL-'!$A$5:$DS$385,111,FALSE),"")</f>
        <v>828</v>
      </c>
      <c r="CB79" s="37"/>
      <c r="CC79" s="37">
        <f>IF(VLOOKUP(CONCATENATE($BG$6," ",CC$9),'-RÅDATA_KVARTAL-'!$A$5:$DS$385,111,FALSE)&gt;0,VLOOKUP(CONCATENATE($BG$6," ",CC$9),'-RÅDATA_KVARTAL-'!$A$5:$DS$385,111,FALSE),"")</f>
        <v>742</v>
      </c>
      <c r="CD79" s="37"/>
      <c r="CE79" s="37">
        <f>IF(VLOOKUP(CONCATENATE($BG$6," ",CE$9),'-RÅDATA_KVARTAL-'!$A$5:$DS$385,111,FALSE)&gt;0,VLOOKUP(CONCATENATE($BG$6," ",CE$9),'-RÅDATA_KVARTAL-'!$A$5:$DS$385,111,FALSE),"")</f>
        <v>9169</v>
      </c>
      <c r="CF79" s="147"/>
      <c r="CG79" s="146"/>
      <c r="CH79" s="37">
        <f>IF(VLOOKUP(CONCATENATE($CH$6," ",CH$9),'-RÅDATA_KVARTAL-'!$A$5:$DS$385,111,FALSE)&gt;0,VLOOKUP(CONCATENATE($CH$6," ",CH$9),'-RÅDATA_KVARTAL-'!$A$5:$DS$385,111,FALSE),"")</f>
        <v>1047</v>
      </c>
      <c r="CI79" s="37"/>
      <c r="CJ79" s="37">
        <f>IF(VLOOKUP(CONCATENATE($CH$6," ",CJ$9),'-RÅDATA_KVARTAL-'!$A$5:$DS$385,111,FALSE)&gt;0,VLOOKUP(CONCATENATE($CH$6," ",CJ$9),'-RÅDATA_KVARTAL-'!$A$5:$DS$385,111,FALSE),"")</f>
        <v>687</v>
      </c>
      <c r="CK79" s="37"/>
      <c r="CL79" s="37">
        <f>IF(VLOOKUP(CONCATENATE($CH$6," ",CL$9),'-RÅDATA_KVARTAL-'!$A$5:$DS$385,111,FALSE)&gt;0,VLOOKUP(CONCATENATE($CH$6," ",CL$9),'-RÅDATA_KVARTAL-'!$A$5:$DS$385,111,FALSE),"")</f>
        <v>573</v>
      </c>
      <c r="CM79" s="37"/>
      <c r="CN79" s="37">
        <f>IF(VLOOKUP(CONCATENATE($CH$6," ",CN$9),'-RÅDATA_KVARTAL-'!$A$5:$DS$385,111,FALSE)&gt;0,VLOOKUP(CONCATENATE($CH$6," ",CN$9),'-RÅDATA_KVARTAL-'!$A$5:$DS$385,111,FALSE),"")</f>
        <v>582</v>
      </c>
      <c r="CO79" s="37"/>
      <c r="CP79" s="37">
        <f>IF(VLOOKUP(CONCATENATE($CH$6," ",CP$9),'-RÅDATA_KVARTAL-'!$A$5:$DS$385,111,FALSE)&gt;0,VLOOKUP(CONCATENATE($CH$6," ",CP$9),'-RÅDATA_KVARTAL-'!$A$5:$DS$385,111,FALSE),"")</f>
        <v>793</v>
      </c>
      <c r="CQ79" s="37"/>
      <c r="CR79" s="37">
        <f>IF(VLOOKUP(CONCATENATE($CH$6," ",CR$9),'-RÅDATA_KVARTAL-'!$A$5:$DS$385,111,FALSE)&gt;0,VLOOKUP(CONCATENATE($CH$6," ",CR$9),'-RÅDATA_KVARTAL-'!$A$5:$DS$385,111,FALSE),"")</f>
        <v>711</v>
      </c>
      <c r="CS79" s="37"/>
      <c r="CT79" s="37">
        <f>IF(VLOOKUP(CONCATENATE($CH$6," ",CT$9),'-RÅDATA_KVARTAL-'!$A$5:$DS$385,111,FALSE)&gt;0,VLOOKUP(CONCATENATE($CH$6," ",CT$9),'-RÅDATA_KVARTAL-'!$A$5:$DS$385,111,FALSE),"")</f>
        <v>507</v>
      </c>
      <c r="CU79" s="37"/>
      <c r="CV79" s="37">
        <f>IF(VLOOKUP(CONCATENATE($CH$6," ",CV$9),'-RÅDATA_KVARTAL-'!$A$5:$DS$385,111,FALSE)&gt;0,VLOOKUP(CONCATENATE($CH$6," ",CV$9),'-RÅDATA_KVARTAL-'!$A$5:$DS$385,111,FALSE),"")</f>
        <v>575</v>
      </c>
      <c r="CW79" s="37"/>
      <c r="CX79" s="37">
        <f>IF(VLOOKUP(CONCATENATE($CH$6," ",CX$9),'-RÅDATA_KVARTAL-'!$A$5:$DS$385,111,FALSE)&gt;0,VLOOKUP(CONCATENATE($CH$6," ",CX$9),'-RÅDATA_KVARTAL-'!$A$5:$DS$385,111,FALSE),"")</f>
        <v>666</v>
      </c>
      <c r="CY79" s="37"/>
      <c r="CZ79" s="37">
        <f>IF(VLOOKUP(CONCATENATE($CH$6," ",CZ$9),'-RÅDATA_KVARTAL-'!$A$5:$DS$385,111,FALSE)&gt;0,VLOOKUP(CONCATENATE($CH$6," ",CZ$9),'-RÅDATA_KVARTAL-'!$A$5:$DS$385,111,FALSE),"")</f>
        <v>814</v>
      </c>
      <c r="DA79" s="37"/>
      <c r="DB79" s="37">
        <f>IF(VLOOKUP(CONCATENATE($CH$6," ",DB$9),'-RÅDATA_KVARTAL-'!$A$5:$DS$385,111,FALSE)&gt;0,VLOOKUP(CONCATENATE($CH$6," ",DB$9),'-RÅDATA_KVARTAL-'!$A$5:$DS$385,111,FALSE),"")</f>
        <v>1133</v>
      </c>
      <c r="DC79" s="37"/>
      <c r="DD79" s="37">
        <f>IF(VLOOKUP(CONCATENATE($CH$6," ",DD$9),'-RÅDATA_KVARTAL-'!$A$5:$DS$385,111,FALSE)&gt;0,VLOOKUP(CONCATENATE($CH$6," ",DD$9),'-RÅDATA_KVARTAL-'!$A$5:$DS$385,111,FALSE),"")</f>
        <v>575</v>
      </c>
      <c r="DE79" s="37"/>
      <c r="DF79" s="37">
        <f>IF(VLOOKUP(CONCATENATE($CH$6," ",DF$9),'-RÅDATA_KVARTAL-'!$A$5:$DS$385,111,FALSE)&gt;0,VLOOKUP(CONCATENATE($CH$6," ",DF$9),'-RÅDATA_KVARTAL-'!$A$5:$DS$385,111,FALSE),"")</f>
        <v>8663</v>
      </c>
      <c r="DG79" s="147"/>
      <c r="DH79" s="146"/>
      <c r="DI79" s="37">
        <f>IF(VLOOKUP(CONCATENATE($DI$6," ",DI$9),'-RÅDATA_KVARTAL-'!$A$5:$DS$385,111,FALSE)&gt;0,VLOOKUP(CONCATENATE($DI$6," ",DI$9),'-RÅDATA_KVARTAL-'!$A$5:$DS$385,111,FALSE),"")</f>
        <v>614</v>
      </c>
      <c r="DJ79" s="37"/>
      <c r="DK79" s="37">
        <f>IF(VLOOKUP(CONCATENATE($DI$6," ",DK$9),'-RÅDATA_KVARTAL-'!$A$5:$DS$385,111,FALSE)&gt;0,VLOOKUP(CONCATENATE($DI$6," ",DK$9),'-RÅDATA_KVARTAL-'!$A$5:$DS$385,111,FALSE),"")</f>
        <v>604</v>
      </c>
      <c r="DL79" s="37"/>
      <c r="DM79" s="37">
        <f>IF(VLOOKUP(CONCATENATE($DI$6," ",DM$9),'-RÅDATA_KVARTAL-'!$A$5:$DS$385,111,FALSE)&gt;0,VLOOKUP(CONCATENATE($DI$6," ",DM$9),'-RÅDATA_KVARTAL-'!$A$5:$DS$385,111,FALSE),"")</f>
        <v>595</v>
      </c>
      <c r="DN79" s="37"/>
      <c r="DO79" s="37">
        <f>IF(VLOOKUP(CONCATENATE($DI$6," ",DO$9),'-RÅDATA_KVARTAL-'!$A$5:$DS$385,111,FALSE)&gt;0,VLOOKUP(CONCATENATE($DI$6," ",DO$9),'-RÅDATA_KVARTAL-'!$A$5:$DS$385,111,FALSE),"")</f>
        <v>866</v>
      </c>
      <c r="DP79" s="37"/>
      <c r="DQ79" s="37">
        <f>IF(VLOOKUP(CONCATENATE($DI$6," ",DQ$9),'-RÅDATA_KVARTAL-'!$A$5:$DS$385,111,FALSE)&gt;0,VLOOKUP(CONCATENATE($DI$6," ",DQ$9),'-RÅDATA_KVARTAL-'!$A$5:$DS$385,111,FALSE),"")</f>
        <v>1137</v>
      </c>
      <c r="DR79" s="37"/>
      <c r="DS79" s="37">
        <f>IF(VLOOKUP(CONCATENATE($DI$6," ",DS$9),'-RÅDATA_KVARTAL-'!$A$5:$DS$385,111,FALSE)&gt;0,VLOOKUP(CONCATENATE($DI$6," ",DS$9),'-RÅDATA_KVARTAL-'!$A$5:$DS$385,111,FALSE),"")</f>
        <v>1030</v>
      </c>
      <c r="DT79" s="37"/>
      <c r="DU79" s="37" t="str">
        <f>IF(VLOOKUP(CONCATENATE($DI$6," ",DU$9),'-RÅDATA_KVARTAL-'!$A$5:$DS$385,111,FALSE)&gt;0,VLOOKUP(CONCATENATE($DI$6," ",DU$9),'-RÅDATA_KVARTAL-'!$A$5:$DS$385,111,FALSE),"")</f>
        <v/>
      </c>
      <c r="DV79" s="37"/>
      <c r="DW79" s="37" t="str">
        <f>IF(VLOOKUP(CONCATENATE($DI$6," ",DW$9),'-RÅDATA_KVARTAL-'!$A$5:$DS$385,111,FALSE)&gt;0,VLOOKUP(CONCATENATE($DI$6," ",DW$9),'-RÅDATA_KVARTAL-'!$A$5:$DS$385,111,FALSE),"")</f>
        <v/>
      </c>
      <c r="DX79" s="37"/>
      <c r="DY79" s="37" t="str">
        <f>IF(VLOOKUP(CONCATENATE($DI$6," ",DY$9),'-RÅDATA_KVARTAL-'!$A$5:$DS$385,111,FALSE)&gt;0,VLOOKUP(CONCATENATE($DI$6," ",DY$9),'-RÅDATA_KVARTAL-'!$A$5:$DS$385,111,FALSE),"")</f>
        <v/>
      </c>
      <c r="DZ79" s="37"/>
      <c r="EA79" s="37" t="str">
        <f>IF(VLOOKUP(CONCATENATE($DI$6," ",EA$9),'-RÅDATA_KVARTAL-'!$A$5:$DS$385,111,FALSE)&gt;0,VLOOKUP(CONCATENATE($DI$6," ",EA$9),'-RÅDATA_KVARTAL-'!$A$5:$DS$385,111,FALSE),"")</f>
        <v/>
      </c>
      <c r="EB79" s="37"/>
      <c r="EC79" s="37" t="str">
        <f>IF(VLOOKUP(CONCATENATE($DI$6," ",EC$9),'-RÅDATA_KVARTAL-'!$A$5:$DS$385,111,FALSE)&gt;0,VLOOKUP(CONCATENATE($DI$6," ",EC$9),'-RÅDATA_KVARTAL-'!$A$5:$DS$385,111,FALSE),"")</f>
        <v/>
      </c>
      <c r="ED79" s="37"/>
      <c r="EE79" s="37" t="str">
        <f>IF(VLOOKUP(CONCATENATE($DI$6," ",EE$9),'-RÅDATA_KVARTAL-'!$A$5:$DS$385,111,FALSE)&gt;0,VLOOKUP(CONCATENATE($DI$6," ",EE$9),'-RÅDATA_KVARTAL-'!$A$5:$DS$385,111,FALSE),"")</f>
        <v/>
      </c>
      <c r="EF79" s="37"/>
      <c r="EG79" s="37">
        <f>IF(VLOOKUP(CONCATENATE($DI$6," ",EG$9),'-RÅDATA_KVARTAL-'!$A$5:$DS$385,111,FALSE)&gt;0,VLOOKUP(CONCATENATE($DI$6," ",EG$9),'-RÅDATA_KVARTAL-'!$A$5:$DS$385,111,FALSE),"")</f>
        <v>4846</v>
      </c>
      <c r="EH79" s="147"/>
      <c r="EI79" s="146"/>
      <c r="EJ79" s="37" t="str">
        <f>IF(VLOOKUP(CONCATENATE($EJ$6," ",EJ$9),'-RÅDATA_KVARTAL-'!$A$5:$DS$385,111,FALSE)&gt;0,VLOOKUP(CONCATENATE($EJ$6," ",EJ$9),'-RÅDATA_KVARTAL-'!$A$5:$DS$385,111,FALSE),"")</f>
        <v/>
      </c>
      <c r="EK79" s="37"/>
      <c r="EL79" s="37" t="str">
        <f>IF(VLOOKUP(CONCATENATE($EJ$6," ",EL$9),'-RÅDATA_KVARTAL-'!$A$5:$DS$385,111,FALSE)&gt;0,VLOOKUP(CONCATENATE($EJ$6," ",EL$9),'-RÅDATA_KVARTAL-'!$A$5:$DS$385,111,FALSE),"")</f>
        <v/>
      </c>
      <c r="EM79" s="37"/>
      <c r="EN79" s="37" t="str">
        <f>IF(VLOOKUP(CONCATENATE($EJ$6," ",EN$9),'-RÅDATA_KVARTAL-'!$A$5:$DS$385,111,FALSE)&gt;0,VLOOKUP(CONCATENATE($EJ$6," ",EN$9),'-RÅDATA_KVARTAL-'!$A$5:$DS$385,111,FALSE),"")</f>
        <v/>
      </c>
      <c r="EO79" s="37"/>
      <c r="EP79" s="37" t="str">
        <f>IF(VLOOKUP(CONCATENATE($EJ$6," ",EP$9),'-RÅDATA_KVARTAL-'!$A$5:$DS$385,111,FALSE)&gt;0,VLOOKUP(CONCATENATE($EJ$6," ",EP$9),'-RÅDATA_KVARTAL-'!$A$5:$DS$385,111,FALSE),"")</f>
        <v/>
      </c>
      <c r="EQ79" s="37"/>
      <c r="ER79" s="37" t="str">
        <f>IF(VLOOKUP(CONCATENATE($EJ$6," ",ER$9),'-RÅDATA_KVARTAL-'!$A$5:$DS$385,111,FALSE)&gt;0,VLOOKUP(CONCATENATE($EJ$6," ",ER$9),'-RÅDATA_KVARTAL-'!$A$5:$DS$385,111,FALSE),"")</f>
        <v/>
      </c>
      <c r="ES79" s="37"/>
      <c r="ET79" s="37" t="str">
        <f>IF(VLOOKUP(CONCATENATE($EJ$6," ",ET$9),'-RÅDATA_KVARTAL-'!$A$5:$DS$385,111,FALSE)&gt;0,VLOOKUP(CONCATENATE($EJ$6," ",ET$9),'-RÅDATA_KVARTAL-'!$A$5:$DS$385,111,FALSE),"")</f>
        <v/>
      </c>
      <c r="EU79" s="37"/>
      <c r="EV79" s="37" t="str">
        <f>IF(VLOOKUP(CONCATENATE($EJ$6," ",EV$9),'-RÅDATA_KVARTAL-'!$A$5:$DS$385,111,FALSE)&gt;0,VLOOKUP(CONCATENATE($EJ$6," ",EV$9),'-RÅDATA_KVARTAL-'!$A$5:$DS$385,111,FALSE),"")</f>
        <v/>
      </c>
      <c r="EW79" s="37"/>
      <c r="EX79" s="37" t="str">
        <f>IF(VLOOKUP(CONCATENATE($EJ$6," ",EX$9),'-RÅDATA_KVARTAL-'!$A$5:$DS$385,111,FALSE)&gt;0,VLOOKUP(CONCATENATE($EJ$6," ",EX$9),'-RÅDATA_KVARTAL-'!$A$5:$DS$385,111,FALSE),"")</f>
        <v/>
      </c>
      <c r="EY79" s="37"/>
      <c r="EZ79" s="37" t="str">
        <f>IF(VLOOKUP(CONCATENATE($EJ$6," ",EZ$9),'-RÅDATA_KVARTAL-'!$A$5:$DS$385,111,FALSE)&gt;0,VLOOKUP(CONCATENATE($EJ$6," ",EZ$9),'-RÅDATA_KVARTAL-'!$A$5:$DS$385,111,FALSE),"")</f>
        <v/>
      </c>
      <c r="FA79" s="37"/>
      <c r="FB79" s="37" t="str">
        <f>IF(VLOOKUP(CONCATENATE($EJ$6," ",FB$9),'-RÅDATA_KVARTAL-'!$A$5:$DS$385,111,FALSE)&gt;0,VLOOKUP(CONCATENATE($EJ$6," ",FB$9),'-RÅDATA_KVARTAL-'!$A$5:$DS$385,111,FALSE),"")</f>
        <v/>
      </c>
      <c r="FC79" s="37"/>
      <c r="FD79" s="37" t="str">
        <f>IF(VLOOKUP(CONCATENATE($EJ$6," ",FD$9),'-RÅDATA_KVARTAL-'!$A$5:$DS$385,111,FALSE)&gt;0,VLOOKUP(CONCATENATE($EJ$6," ",FD$9),'-RÅDATA_KVARTAL-'!$A$5:$DS$385,111,FALSE),"")</f>
        <v/>
      </c>
      <c r="FE79" s="37"/>
      <c r="FF79" s="37" t="str">
        <f>IF(VLOOKUP(CONCATENATE($EJ$6," ",FF$9),'-RÅDATA_KVARTAL-'!$A$5:$DS$385,111,FALSE)&gt;0,VLOOKUP(CONCATENATE($EJ$6," ",FF$9),'-RÅDATA_KVARTAL-'!$A$5:$DS$385,111,FALSE),"")</f>
        <v/>
      </c>
      <c r="FG79" s="37"/>
      <c r="FH79" s="37" t="str">
        <f>IF(VLOOKUP(CONCATENATE($EJ$6," ",FH$9),'-RÅDATA_KVARTAL-'!$A$5:$DS$385,111,FALSE)&gt;0,VLOOKUP(CONCATENATE($EJ$6," ",FH$9),'-RÅDATA_KVARTAL-'!$A$5:$DS$385,111,FALSE),"")</f>
        <v/>
      </c>
      <c r="FI79" s="147"/>
      <c r="FJ79" s="146"/>
      <c r="FK79" s="37" t="str">
        <f>IF(VLOOKUP(CONCATENATE($FK$6," ",FK$9),'-RÅDATA_KVARTAL-'!$A$5:$DS$385,111,FALSE)&gt;0,VLOOKUP(CONCATENATE($FK$6," ",FK$9),'-RÅDATA_KVARTAL-'!$A$5:$DS$385,111,FALSE),"")</f>
        <v/>
      </c>
      <c r="FL79" s="37"/>
      <c r="FM79" s="37" t="str">
        <f>IF(VLOOKUP(CONCATENATE($FK$6," ",FM$9),'-RÅDATA_KVARTAL-'!$A$5:$DS$385,111,FALSE)&gt;0,VLOOKUP(CONCATENATE($FK$6," ",FM$9),'-RÅDATA_KVARTAL-'!$A$5:$DS$385,111,FALSE),"")</f>
        <v/>
      </c>
      <c r="FN79" s="37"/>
      <c r="FO79" s="37" t="str">
        <f>IF(VLOOKUP(CONCATENATE($FK$6," ",FO$9),'-RÅDATA_KVARTAL-'!$A$5:$DS$385,111,FALSE)&gt;0,VLOOKUP(CONCATENATE($FK$6," ",FO$9),'-RÅDATA_KVARTAL-'!$A$5:$DS$385,111,FALSE),"")</f>
        <v/>
      </c>
      <c r="FP79" s="37"/>
      <c r="FQ79" s="37" t="str">
        <f>IF(VLOOKUP(CONCATENATE($FK$6," ",FQ$9),'-RÅDATA_KVARTAL-'!$A$5:$DS$385,111,FALSE)&gt;0,VLOOKUP(CONCATENATE($FK$6," ",FQ$9),'-RÅDATA_KVARTAL-'!$A$5:$DS$385,111,FALSE),"")</f>
        <v/>
      </c>
      <c r="FR79" s="37"/>
      <c r="FS79" s="37" t="str">
        <f>IF(VLOOKUP(CONCATENATE($FK$6," ",FS$9),'-RÅDATA_KVARTAL-'!$A$5:$DS$385,111,FALSE)&gt;0,VLOOKUP(CONCATENATE($FK$6," ",FS$9),'-RÅDATA_KVARTAL-'!$A$5:$DS$385,111,FALSE),"")</f>
        <v/>
      </c>
      <c r="FT79" s="37"/>
      <c r="FU79" s="37" t="str">
        <f>IF(VLOOKUP(CONCATENATE($FK$6," ",FU$9),'-RÅDATA_KVARTAL-'!$A$5:$DS$385,111,FALSE)&gt;0,VLOOKUP(CONCATENATE($FK$6," ",FU$9),'-RÅDATA_KVARTAL-'!$A$5:$DS$385,111,FALSE),"")</f>
        <v/>
      </c>
      <c r="FV79" s="37"/>
      <c r="FW79" s="37" t="str">
        <f>IF(VLOOKUP(CONCATENATE($FK$6," ",FW$9),'-RÅDATA_KVARTAL-'!$A$5:$DS$385,111,FALSE)&gt;0,VLOOKUP(CONCATENATE($FK$6," ",FW$9),'-RÅDATA_KVARTAL-'!$A$5:$DS$385,111,FALSE),"")</f>
        <v/>
      </c>
      <c r="FX79" s="37"/>
      <c r="FY79" s="37" t="str">
        <f>IF(VLOOKUP(CONCATENATE($FK$6," ",FY$9),'-RÅDATA_KVARTAL-'!$A$5:$DS$385,111,FALSE)&gt;0,VLOOKUP(CONCATENATE($FK$6," ",FY$9),'-RÅDATA_KVARTAL-'!$A$5:$DS$385,111,FALSE),"")</f>
        <v/>
      </c>
      <c r="FZ79" s="37"/>
      <c r="GA79" s="37" t="str">
        <f>IF(VLOOKUP(CONCATENATE($FK$6," ",GA$9),'-RÅDATA_KVARTAL-'!$A$5:$DS$385,111,FALSE)&gt;0,VLOOKUP(CONCATENATE($FK$6," ",GA$9),'-RÅDATA_KVARTAL-'!$A$5:$DS$385,111,FALSE),"")</f>
        <v/>
      </c>
      <c r="GB79" s="37"/>
      <c r="GC79" s="37" t="str">
        <f>IF(VLOOKUP(CONCATENATE($FK$6," ",GC$9),'-RÅDATA_KVARTAL-'!$A$5:$DS$385,111,FALSE)&gt;0,VLOOKUP(CONCATENATE($FK$6," ",GC$9),'-RÅDATA_KVARTAL-'!$A$5:$DS$385,111,FALSE),"")</f>
        <v/>
      </c>
      <c r="GD79" s="37"/>
      <c r="GE79" s="37" t="str">
        <f>IF(VLOOKUP(CONCATENATE($FK$6," ",GE$9),'-RÅDATA_KVARTAL-'!$A$5:$DS$385,111,FALSE)&gt;0,VLOOKUP(CONCATENATE($FK$6," ",GE$9),'-RÅDATA_KVARTAL-'!$A$5:$DS$385,111,FALSE),"")</f>
        <v/>
      </c>
      <c r="GF79" s="37"/>
      <c r="GG79" s="37" t="str">
        <f>IF(VLOOKUP(CONCATENATE($FK$6," ",GG$9),'-RÅDATA_KVARTAL-'!$A$5:$DS$385,111,FALSE)&gt;0,VLOOKUP(CONCATENATE($FK$6," ",GG$9),'-RÅDATA_KVARTAL-'!$A$5:$DS$385,111,FALSE),"")</f>
        <v/>
      </c>
      <c r="GH79" s="37"/>
      <c r="GI79" s="37" t="str">
        <f>IF(VLOOKUP(CONCATENATE($FK$6," ",GI$9),'-RÅDATA_KVARTAL-'!$A$5:$DS$385,111,FALSE)&gt;0,VLOOKUP(CONCATENATE($FK$6," ",GI$9),'-RÅDATA_KVARTAL-'!$A$5:$DS$385,111,FALSE),"")</f>
        <v/>
      </c>
      <c r="GJ79" s="147"/>
      <c r="GK79" s="146"/>
      <c r="GL79" s="37" t="str">
        <f>IF(VLOOKUP(CONCATENATE($GL$6," ",GL$9),'-RÅDATA_KVARTAL-'!$A$5:$DS$385,111,FALSE)&gt;0,VLOOKUP(CONCATENATE($GL$6," ",GL$9),'-RÅDATA_KVARTAL-'!$A$5:$DS$385,111,FALSE),"")</f>
        <v/>
      </c>
      <c r="GM79" s="37"/>
      <c r="GN79" s="37" t="str">
        <f>IF(VLOOKUP(CONCATENATE($GL$6," ",GN$9),'-RÅDATA_KVARTAL-'!$A$5:$DS$385,111,FALSE)&gt;0,VLOOKUP(CONCATENATE($GL$6," ",GN$9),'-RÅDATA_KVARTAL-'!$A$5:$DS$385,111,FALSE),"")</f>
        <v/>
      </c>
      <c r="GO79" s="37"/>
      <c r="GP79" s="37" t="str">
        <f>IF(VLOOKUP(CONCATENATE($GL$6," ",GP$9),'-RÅDATA_KVARTAL-'!$A$5:$DS$385,111,FALSE)&gt;0,VLOOKUP(CONCATENATE($GL$6," ",GP$9),'-RÅDATA_KVARTAL-'!$A$5:$DS$385,111,FALSE),"")</f>
        <v/>
      </c>
      <c r="GQ79" s="37"/>
      <c r="GR79" s="37" t="str">
        <f>IF(VLOOKUP(CONCATENATE($GL$6," ",GR$9),'-RÅDATA_KVARTAL-'!$A$5:$DS$385,111,FALSE)&gt;0,VLOOKUP(CONCATENATE($GL$6," ",GR$9),'-RÅDATA_KVARTAL-'!$A$5:$DS$385,111,FALSE),"")</f>
        <v/>
      </c>
      <c r="GS79" s="37"/>
      <c r="GT79" s="37" t="str">
        <f>IF(VLOOKUP(CONCATENATE($GL$6," ",GT$9),'-RÅDATA_KVARTAL-'!$A$5:$DS$385,111,FALSE)&gt;0,VLOOKUP(CONCATENATE($GL$6," ",GT$9),'-RÅDATA_KVARTAL-'!$A$5:$DS$385,111,FALSE),"")</f>
        <v/>
      </c>
      <c r="GU79" s="37"/>
      <c r="GV79" s="37" t="str">
        <f>IF(VLOOKUP(CONCATENATE($GL$6," ",GV$9),'-RÅDATA_KVARTAL-'!$A$5:$DS$385,111,FALSE)&gt;0,VLOOKUP(CONCATENATE($GL$6," ",GV$9),'-RÅDATA_KVARTAL-'!$A$5:$DS$385,111,FALSE),"")</f>
        <v/>
      </c>
      <c r="GW79" s="37"/>
      <c r="GX79" s="37" t="str">
        <f>IF(VLOOKUP(CONCATENATE($GL$6," ",GX$9),'-RÅDATA_KVARTAL-'!$A$5:$DS$385,111,FALSE)&gt;0,VLOOKUP(CONCATENATE($GL$6," ",GX$9),'-RÅDATA_KVARTAL-'!$A$5:$DS$385,111,FALSE),"")</f>
        <v/>
      </c>
      <c r="GY79" s="37"/>
      <c r="GZ79" s="37" t="str">
        <f>IF(VLOOKUP(CONCATENATE($GL$6," ",GZ$9),'-RÅDATA_KVARTAL-'!$A$5:$DS$385,111,FALSE)&gt;0,VLOOKUP(CONCATENATE($GL$6," ",GZ$9),'-RÅDATA_KVARTAL-'!$A$5:$DS$385,111,FALSE),"")</f>
        <v/>
      </c>
      <c r="HA79" s="37"/>
      <c r="HB79" s="37" t="str">
        <f>IF(VLOOKUP(CONCATENATE($GL$6," ",HB$9),'-RÅDATA_KVARTAL-'!$A$5:$DS$385,111,FALSE)&gt;0,VLOOKUP(CONCATENATE($GL$6," ",HB$9),'-RÅDATA_KVARTAL-'!$A$5:$DS$385,111,FALSE),"")</f>
        <v/>
      </c>
      <c r="HC79" s="37"/>
      <c r="HD79" s="37" t="str">
        <f>IF(VLOOKUP(CONCATENATE($GL$6," ",HD$9),'-RÅDATA_KVARTAL-'!$A$5:$DS$385,111,FALSE)&gt;0,VLOOKUP(CONCATENATE($GL$6," ",HD$9),'-RÅDATA_KVARTAL-'!$A$5:$DS$385,111,FALSE),"")</f>
        <v/>
      </c>
      <c r="HE79" s="37"/>
      <c r="HF79" s="37" t="str">
        <f>IF(VLOOKUP(CONCATENATE($GL$6," ",HF$9),'-RÅDATA_KVARTAL-'!$A$5:$DS$385,111,FALSE)&gt;0,VLOOKUP(CONCATENATE($GL$6," ",HF$9),'-RÅDATA_KVARTAL-'!$A$5:$DS$385,111,FALSE),"")</f>
        <v/>
      </c>
      <c r="HG79" s="37"/>
      <c r="HH79" s="37" t="str">
        <f>IF(VLOOKUP(CONCATENATE($GL$6," ",HH$9),'-RÅDATA_KVARTAL-'!$A$5:$DS$385,111,FALSE)&gt;0,VLOOKUP(CONCATENATE($GL$6," ",HH$9),'-RÅDATA_KVARTAL-'!$A$5:$DS$385,111,FALSE),"")</f>
        <v/>
      </c>
      <c r="HI79" s="37"/>
      <c r="HJ79" s="37" t="str">
        <f>IF(VLOOKUP(CONCATENATE($GL$6," ",HJ$9),'-RÅDATA_KVARTAL-'!$A$5:$DS$385,111,FALSE)&gt;0,VLOOKUP(CONCATENATE($GL$6," ",HJ$9),'-RÅDATA_KVARTAL-'!$A$5:$DS$385,111,FALSE),"")</f>
        <v/>
      </c>
      <c r="HK79" s="147"/>
      <c r="HL79" s="148"/>
      <c r="HM79" s="116" t="s">
        <v>377</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389</v>
      </c>
      <c r="E81" s="37">
        <f>IF(VLOOKUP(CONCATENATE($E$6," ",E$9),'-RÅDATA_KVARTAL-'!$A$5:$DS$385,115,FALSE)&gt;0,VLOOKUP(CONCATENATE($E$6," ",E$9),'-RÅDATA_KVARTAL-'!$A$5:$DS$385,115,FALSE),"")</f>
        <v>7</v>
      </c>
      <c r="F81" s="37"/>
      <c r="G81" s="37">
        <f>IF(VLOOKUP(CONCATENATE($E$6," ",G$9),'-RÅDATA_KVARTAL-'!$A$5:$DS$385,115,FALSE)&gt;0,VLOOKUP(CONCATENATE($E$6," ",G$9),'-RÅDATA_KVARTAL-'!$A$5:$DS$385,115,FALSE),"")</f>
        <v>5</v>
      </c>
      <c r="H81" s="37"/>
      <c r="I81" s="37">
        <f>IF(VLOOKUP(CONCATENATE($E$6," ",I$9),'-RÅDATA_KVARTAL-'!$A$5:$DS$385,115,FALSE)&gt;0,VLOOKUP(CONCATENATE($E$6," ",I$9),'-RÅDATA_KVARTAL-'!$A$5:$DS$385,115,FALSE),"")</f>
        <v>7</v>
      </c>
      <c r="J81" s="37"/>
      <c r="K81" s="37">
        <f>IF(VLOOKUP(CONCATENATE($E$6," ",K$9),'-RÅDATA_KVARTAL-'!$A$5:$DS$385,115,FALSE)&gt;0,VLOOKUP(CONCATENATE($E$6," ",K$9),'-RÅDATA_KVARTAL-'!$A$5:$DS$385,115,FALSE),"")</f>
        <v>6</v>
      </c>
      <c r="L81" s="37"/>
      <c r="M81" s="37">
        <f>IF(VLOOKUP(CONCATENATE($E$6," ",M$9),'-RÅDATA_KVARTAL-'!$A$5:$DS$385,115,FALSE)&gt;0,VLOOKUP(CONCATENATE($E$6," ",M$9),'-RÅDATA_KVARTAL-'!$A$5:$DS$385,115,FALSE),"")</f>
        <v>9</v>
      </c>
      <c r="N81" s="37"/>
      <c r="O81" s="37">
        <f>IF(VLOOKUP(CONCATENATE($E$6," ",O$9),'-RÅDATA_KVARTAL-'!$A$5:$DS$385,115,FALSE)&gt;0,VLOOKUP(CONCATENATE($E$6," ",O$9),'-RÅDATA_KVARTAL-'!$A$5:$DS$385,115,FALSE),"")</f>
        <v>7</v>
      </c>
      <c r="P81" s="37"/>
      <c r="Q81" s="37">
        <f>IF(VLOOKUP(CONCATENATE($E$6," ",Q$9),'-RÅDATA_KVARTAL-'!$A$5:$DS$385,115,FALSE)&gt;0,VLOOKUP(CONCATENATE($E$6," ",Q$9),'-RÅDATA_KVARTAL-'!$A$5:$DS$385,115,FALSE),"")</f>
        <v>5</v>
      </c>
      <c r="R81" s="37"/>
      <c r="S81" s="37">
        <f>IF(VLOOKUP(CONCATENATE($E$6," ",S$9),'-RÅDATA_KVARTAL-'!$A$5:$DS$385,115,FALSE)&gt;0,VLOOKUP(CONCATENATE($E$6," ",S$9),'-RÅDATA_KVARTAL-'!$A$5:$DS$385,115,FALSE),"")</f>
        <v>7</v>
      </c>
      <c r="T81" s="37"/>
      <c r="U81" s="37">
        <f>IF(VLOOKUP(CONCATENATE($E$6," ",U$9),'-RÅDATA_KVARTAL-'!$A$5:$DS$385,115,FALSE)&gt;0,VLOOKUP(CONCATENATE($E$6," ",U$9),'-RÅDATA_KVARTAL-'!$A$5:$DS$385,115,FALSE),"")</f>
        <v>7</v>
      </c>
      <c r="V81" s="37"/>
      <c r="W81" s="37">
        <f>IF(VLOOKUP(CONCATENATE($E$6," ",W$9),'-RÅDATA_KVARTAL-'!$A$5:$DS$385,115,FALSE)&gt;0,VLOOKUP(CONCATENATE($E$6," ",W$9),'-RÅDATA_KVARTAL-'!$A$5:$DS$385,115,FALSE),"")</f>
        <v>8</v>
      </c>
      <c r="X81" s="37"/>
      <c r="Y81" s="37">
        <f>IF(VLOOKUP(CONCATENATE($E$6," ",Y$9),'-RÅDATA_KVARTAL-'!$A$5:$DS$385,115,FALSE)&gt;0,VLOOKUP(CONCATENATE($E$6," ",Y$9),'-RÅDATA_KVARTAL-'!$A$5:$DS$385,115,FALSE),"")</f>
        <v>10</v>
      </c>
      <c r="Z81" s="37"/>
      <c r="AA81" s="37">
        <f>IF(VLOOKUP(CONCATENATE($E$6," ",AA$9),'-RÅDATA_KVARTAL-'!$A$5:$DS$385,115,FALSE)&gt;0,VLOOKUP(CONCATENATE($E$6," ",AA$9),'-RÅDATA_KVARTAL-'!$A$5:$DS$385,115,FALSE),"")</f>
        <v>9</v>
      </c>
      <c r="AB81" s="37"/>
      <c r="AC81" s="37">
        <f>IF(VLOOKUP(CONCATENATE($E$6," ",AC$9),'-RÅDATA_KVARTAL-'!$A$5:$DS$385,115,FALSE)&gt;0,VLOOKUP(CONCATENATE($E$6," ",AC$9),'-RÅDATA_KVARTAL-'!$A$5:$DS$385,115,FALSE),"")</f>
        <v>7.2047796623761977</v>
      </c>
      <c r="AD81" s="106"/>
      <c r="AE81" s="106"/>
      <c r="AF81" s="37">
        <f>IF(VLOOKUP(CONCATENATE($AF$6," ",AF$9),'-RÅDATA_KVARTAL-'!$A$5:$DS$385,115,FALSE)&gt;0,VLOOKUP(CONCATENATE($AF$6," ",AF$9),'-RÅDATA_KVARTAL-'!$A$5:$DS$385,115,FALSE),"")</f>
        <v>8</v>
      </c>
      <c r="AG81" s="37"/>
      <c r="AH81" s="37">
        <f>IF(VLOOKUP(CONCATENATE($AF$6," ",AH$9),'-RÅDATA_KVARTAL-'!$A$5:$DS$385,115,FALSE)&gt;0,VLOOKUP(CONCATENATE($AF$6," ",AH$9),'-RÅDATA_KVARTAL-'!$A$5:$DS$385,115,FALSE),"")</f>
        <v>5</v>
      </c>
      <c r="AI81" s="37"/>
      <c r="AJ81" s="37">
        <f>IF(VLOOKUP(CONCATENATE($AF$6," ",AJ$9),'-RÅDATA_KVARTAL-'!$A$5:$DS$385,115,FALSE)&gt;0,VLOOKUP(CONCATENATE($AF$6," ",AJ$9),'-RÅDATA_KVARTAL-'!$A$5:$DS$385,115,FALSE),"")</f>
        <v>6</v>
      </c>
      <c r="AK81" s="37"/>
      <c r="AL81" s="37">
        <f>IF(VLOOKUP(CONCATENATE($AF$6," ",AL$9),'-RÅDATA_KVARTAL-'!$A$5:$DS$385,115,FALSE)&gt;0,VLOOKUP(CONCATENATE($AF$6," ",AL$9),'-RÅDATA_KVARTAL-'!$A$5:$DS$385,115,FALSE),"")</f>
        <v>5</v>
      </c>
      <c r="AM81" s="37"/>
      <c r="AN81" s="37">
        <f>IF(VLOOKUP(CONCATENATE($AF$6," ",AN$9),'-RÅDATA_KVARTAL-'!$A$5:$DS$385,115,FALSE)&gt;0,VLOOKUP(CONCATENATE($AF$6," ",AN$9),'-RÅDATA_KVARTAL-'!$A$5:$DS$385,115,FALSE),"")</f>
        <v>9</v>
      </c>
      <c r="AO81" s="37"/>
      <c r="AP81" s="37">
        <f>IF(VLOOKUP(CONCATENATE($AF$6," ",AP$9),'-RÅDATA_KVARTAL-'!$A$5:$DS$385,115,FALSE)&gt;0,VLOOKUP(CONCATENATE($AF$6," ",AP$9),'-RÅDATA_KVARTAL-'!$A$5:$DS$385,115,FALSE),"")</f>
        <v>18</v>
      </c>
      <c r="AQ81" s="37"/>
      <c r="AR81" s="37">
        <f>IF(VLOOKUP(CONCATENATE($AF$6," ",AR$9),'-RÅDATA_KVARTAL-'!$A$5:$DS$385,115,FALSE)&gt;0,VLOOKUP(CONCATENATE($AF$6," ",AR$9),'-RÅDATA_KVARTAL-'!$A$5:$DS$385,115,FALSE),"")</f>
        <v>14</v>
      </c>
      <c r="AS81" s="37"/>
      <c r="AT81" s="37">
        <f>IF(VLOOKUP(CONCATENATE($AF$6," ",AT$9),'-RÅDATA_KVARTAL-'!$A$5:$DS$385,115,FALSE)&gt;0,VLOOKUP(CONCATENATE($AF$6," ",AT$9),'-RÅDATA_KVARTAL-'!$A$5:$DS$385,115,FALSE),"")</f>
        <v>10</v>
      </c>
      <c r="AU81" s="37"/>
      <c r="AV81" s="37">
        <f>IF(VLOOKUP(CONCATENATE($AF$6," ",AV$9),'-RÅDATA_KVARTAL-'!$A$5:$DS$385,115,FALSE)&gt;0,VLOOKUP(CONCATENATE($AF$6," ",AV$9),'-RÅDATA_KVARTAL-'!$A$5:$DS$385,115,FALSE),"")</f>
        <v>7</v>
      </c>
      <c r="AW81" s="37"/>
      <c r="AX81" s="37">
        <f>IF(VLOOKUP(CONCATENATE($AF$6," ",AX$9),'-RÅDATA_KVARTAL-'!$A$5:$DS$385,115,FALSE)&gt;0,VLOOKUP(CONCATENATE($AF$6," ",AX$9),'-RÅDATA_KVARTAL-'!$A$5:$DS$385,115,FALSE),"")</f>
        <v>6</v>
      </c>
      <c r="AY81" s="37"/>
      <c r="AZ81" s="37">
        <f>IF(VLOOKUP(CONCATENATE($AF$6," ",AZ$9),'-RÅDATA_KVARTAL-'!$A$5:$DS$385,115,FALSE)&gt;0,VLOOKUP(CONCATENATE($AF$6," ",AZ$9),'-RÅDATA_KVARTAL-'!$A$5:$DS$385,115,FALSE),"")</f>
        <v>6</v>
      </c>
      <c r="BA81" s="37"/>
      <c r="BB81" s="37">
        <f>IF(VLOOKUP(CONCATENATE($AF$6," ",BB$9),'-RÅDATA_KVARTAL-'!$A$5:$DS$385,115,FALSE)&gt;0,VLOOKUP(CONCATENATE($AF$6," ",BB$9),'-RÅDATA_KVARTAL-'!$A$5:$DS$385,115,FALSE),"")</f>
        <v>5</v>
      </c>
      <c r="BC81" s="37"/>
      <c r="BD81" s="37">
        <f>IF(VLOOKUP(CONCATENATE($AF$6," ",BD$9),'-RÅDATA_KVARTAL-'!$A$5:$DS$385,115,FALSE)&gt;0,VLOOKUP(CONCATENATE($AF$6," ",BD$9),'-RÅDATA_KVARTAL-'!$A$5:$DS$385,115,FALSE),"")</f>
        <v>8.1943300788142572</v>
      </c>
      <c r="BE81" s="106"/>
      <c r="BF81" s="106"/>
      <c r="BG81" s="37">
        <f>IF(VLOOKUP(CONCATENATE($BG$6," ",BG$9),'-RÅDATA_KVARTAL-'!$A$5:$DS$385,115,FALSE)&gt;0,VLOOKUP(CONCATENATE($BG$6," ",BG$9),'-RÅDATA_KVARTAL-'!$A$5:$DS$385,115,FALSE),"")</f>
        <v>7</v>
      </c>
      <c r="BH81" s="37"/>
      <c r="BI81" s="37">
        <f>IF(VLOOKUP(CONCATENATE($BG$6," ",BI$9),'-RÅDATA_KVARTAL-'!$A$5:$DS$385,115,FALSE)&gt;0,VLOOKUP(CONCATENATE($BG$6," ",BI$9),'-RÅDATA_KVARTAL-'!$A$5:$DS$385,115,FALSE),"")</f>
        <v>6</v>
      </c>
      <c r="BJ81" s="37"/>
      <c r="BK81" s="37">
        <f>IF(VLOOKUP(CONCATENATE($BG$6," ",BK$9),'-RÅDATA_KVARTAL-'!$A$5:$DS$385,115,FALSE)&gt;0,VLOOKUP(CONCATENATE($BG$6," ",BK$9),'-RÅDATA_KVARTAL-'!$A$5:$DS$385,115,FALSE),"")</f>
        <v>6</v>
      </c>
      <c r="BL81" s="37"/>
      <c r="BM81" s="37">
        <f>IF(VLOOKUP(CONCATENATE($BG$6," ",BM$9),'-RÅDATA_KVARTAL-'!$A$5:$DS$385,115,FALSE)&gt;0,VLOOKUP(CONCATENATE($BG$6," ",BM$9),'-RÅDATA_KVARTAL-'!$A$5:$DS$385,115,FALSE),"")</f>
        <v>7</v>
      </c>
      <c r="BN81" s="37"/>
      <c r="BO81" s="37">
        <f>IF(VLOOKUP(CONCATENATE($BG$6," ",BO$9),'-RÅDATA_KVARTAL-'!$A$5:$DS$385,115,FALSE)&gt;0,VLOOKUP(CONCATENATE($BG$6," ",BO$9),'-RÅDATA_KVARTAL-'!$A$5:$DS$385,115,FALSE),"")</f>
        <v>7</v>
      </c>
      <c r="BP81" s="37"/>
      <c r="BQ81" s="37">
        <f>IF(VLOOKUP(CONCATENATE($BG$6," ",BQ$9),'-RÅDATA_KVARTAL-'!$A$5:$DS$385,115,FALSE)&gt;0,VLOOKUP(CONCATENATE($BG$6," ",BQ$9),'-RÅDATA_KVARTAL-'!$A$5:$DS$385,115,FALSE),"")</f>
        <v>7</v>
      </c>
      <c r="BR81" s="37"/>
      <c r="BS81" s="37">
        <f>IF(VLOOKUP(CONCATENATE($BG$6," ",BS$9),'-RÅDATA_KVARTAL-'!$A$5:$DS$385,115,FALSE)&gt;0,VLOOKUP(CONCATENATE($BG$6," ",BS$9),'-RÅDATA_KVARTAL-'!$A$5:$DS$385,115,FALSE),"")</f>
        <v>8</v>
      </c>
      <c r="BT81" s="37"/>
      <c r="BU81" s="37">
        <f>IF(VLOOKUP(CONCATENATE($BG$6," ",BU$9),'-RÅDATA_KVARTAL-'!$A$5:$DS$385,115,FALSE)&gt;0,VLOOKUP(CONCATENATE($BG$6," ",BU$9),'-RÅDATA_KVARTAL-'!$A$5:$DS$385,115,FALSE),"")</f>
        <v>8</v>
      </c>
      <c r="BV81" s="37"/>
      <c r="BW81" s="37">
        <f>IF(VLOOKUP(CONCATENATE($BG$6," ",BW$9),'-RÅDATA_KVARTAL-'!$A$5:$DS$385,115,FALSE)&gt;0,VLOOKUP(CONCATENATE($BG$6," ",BW$9),'-RÅDATA_KVARTAL-'!$A$5:$DS$385,115,FALSE),"")</f>
        <v>10</v>
      </c>
      <c r="BX81" s="37"/>
      <c r="BY81" s="37">
        <f>IF(VLOOKUP(CONCATENATE($BG$6," ",BY$9),'-RÅDATA_KVARTAL-'!$A$5:$DS$385,115,FALSE)&gt;0,VLOOKUP(CONCATENATE($BG$6," ",BY$9),'-RÅDATA_KVARTAL-'!$A$5:$DS$385,115,FALSE),"")</f>
        <v>8</v>
      </c>
      <c r="BZ81" s="37"/>
      <c r="CA81" s="37">
        <f>IF(VLOOKUP(CONCATENATE($BG$6," ",CA$9),'-RÅDATA_KVARTAL-'!$A$5:$DS$385,115,FALSE)&gt;0,VLOOKUP(CONCATENATE($BG$6," ",CA$9),'-RÅDATA_KVARTAL-'!$A$5:$DS$385,115,FALSE),"")</f>
        <v>8</v>
      </c>
      <c r="CB81" s="37"/>
      <c r="CC81" s="37">
        <f>IF(VLOOKUP(CONCATENATE($BG$6," ",CC$9),'-RÅDATA_KVARTAL-'!$A$5:$DS$385,115,FALSE)&gt;0,VLOOKUP(CONCATENATE($BG$6," ",CC$9),'-RÅDATA_KVARTAL-'!$A$5:$DS$385,115,FALSE),"")</f>
        <v>7</v>
      </c>
      <c r="CD81" s="37"/>
      <c r="CE81" s="37">
        <f>IF(VLOOKUP(CONCATENATE($BG$6," ",CE$9),'-RÅDATA_KVARTAL-'!$A$5:$DS$385,115,FALSE)&gt;0,VLOOKUP(CONCATENATE($BG$6," ",CE$9),'-RÅDATA_KVARTAL-'!$A$5:$DS$385,115,FALSE),"")</f>
        <v>7.5947374960310334</v>
      </c>
      <c r="CF81" s="106"/>
      <c r="CG81" s="106"/>
      <c r="CH81" s="37">
        <f>IF(VLOOKUP(CONCATENATE($CH$6," ",CH$9),'-RÅDATA_KVARTAL-'!$A$5:$DS$385,115,FALSE)&gt;0,VLOOKUP(CONCATENATE($CH$6," ",CH$9),'-RÅDATA_KVARTAL-'!$A$5:$DS$385,115,FALSE),"")</f>
        <v>11</v>
      </c>
      <c r="CI81" s="37"/>
      <c r="CJ81" s="37">
        <f>IF(VLOOKUP(CONCATENATE($CH$6," ",CJ$9),'-RÅDATA_KVARTAL-'!$A$5:$DS$385,115,FALSE)&gt;0,VLOOKUP(CONCATENATE($CH$6," ",CJ$9),'-RÅDATA_KVARTAL-'!$A$5:$DS$385,115,FALSE),"")</f>
        <v>7</v>
      </c>
      <c r="CK81" s="37"/>
      <c r="CL81" s="37">
        <f>IF(VLOOKUP(CONCATENATE($CH$6," ",CL$9),'-RÅDATA_KVARTAL-'!$A$5:$DS$385,115,FALSE)&gt;0,VLOOKUP(CONCATENATE($CH$6," ",CL$9),'-RÅDATA_KVARTAL-'!$A$5:$DS$385,115,FALSE),"")</f>
        <v>6</v>
      </c>
      <c r="CM81" s="37"/>
      <c r="CN81" s="37">
        <f>IF(VLOOKUP(CONCATENATE($CH$6," ",CN$9),'-RÅDATA_KVARTAL-'!$A$5:$DS$385,115,FALSE)&gt;0,VLOOKUP(CONCATENATE($CH$6," ",CN$9),'-RÅDATA_KVARTAL-'!$A$5:$DS$385,115,FALSE),"")</f>
        <v>5</v>
      </c>
      <c r="CO81" s="37"/>
      <c r="CP81" s="37">
        <f>IF(VLOOKUP(CONCATENATE($CH$6," ",CP$9),'-RÅDATA_KVARTAL-'!$A$5:$DS$385,115,FALSE)&gt;0,VLOOKUP(CONCATENATE($CH$6," ",CP$9),'-RÅDATA_KVARTAL-'!$A$5:$DS$385,115,FALSE),"")</f>
        <v>8</v>
      </c>
      <c r="CQ81" s="37"/>
      <c r="CR81" s="37">
        <f>IF(VLOOKUP(CONCATENATE($CH$6," ",CR$9),'-RÅDATA_KVARTAL-'!$A$5:$DS$385,115,FALSE)&gt;0,VLOOKUP(CONCATENATE($CH$6," ",CR$9),'-RÅDATA_KVARTAL-'!$A$5:$DS$385,115,FALSE),"")</f>
        <v>7</v>
      </c>
      <c r="CS81" s="37"/>
      <c r="CT81" s="37">
        <f>IF(VLOOKUP(CONCATENATE($CH$6," ",CT$9),'-RÅDATA_KVARTAL-'!$A$5:$DS$385,115,FALSE)&gt;0,VLOOKUP(CONCATENATE($CH$6," ",CT$9),'-RÅDATA_KVARTAL-'!$A$5:$DS$385,115,FALSE),"")</f>
        <v>6</v>
      </c>
      <c r="CU81" s="37"/>
      <c r="CV81" s="37">
        <f>IF(VLOOKUP(CONCATENATE($CH$6," ",CV$9),'-RÅDATA_KVARTAL-'!$A$5:$DS$385,115,FALSE)&gt;0,VLOOKUP(CONCATENATE($CH$6," ",CV$9),'-RÅDATA_KVARTAL-'!$A$5:$DS$385,115,FALSE),"")</f>
        <v>6</v>
      </c>
      <c r="CW81" s="37"/>
      <c r="CX81" s="37">
        <f>IF(VLOOKUP(CONCATENATE($CH$6," ",CX$9),'-RÅDATA_KVARTAL-'!$A$5:$DS$385,115,FALSE)&gt;0,VLOOKUP(CONCATENATE($CH$6," ",CX$9),'-RÅDATA_KVARTAL-'!$A$5:$DS$385,115,FALSE),"")</f>
        <v>7</v>
      </c>
      <c r="CY81" s="37"/>
      <c r="CZ81" s="37">
        <f>IF(VLOOKUP(CONCATENATE($CH$6," ",CZ$9),'-RÅDATA_KVARTAL-'!$A$5:$DS$385,115,FALSE)&gt;0,VLOOKUP(CONCATENATE($CH$6," ",CZ$9),'-RÅDATA_KVARTAL-'!$A$5:$DS$385,115,FALSE),"")</f>
        <v>8</v>
      </c>
      <c r="DA81" s="37"/>
      <c r="DB81" s="37">
        <f>IF(VLOOKUP(CONCATENATE($CH$6," ",DB$9),'-RÅDATA_KVARTAL-'!$A$5:$DS$385,115,FALSE)&gt;0,VLOOKUP(CONCATENATE($CH$6," ",DB$9),'-RÅDATA_KVARTAL-'!$A$5:$DS$385,115,FALSE),"")</f>
        <v>11</v>
      </c>
      <c r="DC81" s="37"/>
      <c r="DD81" s="37">
        <f>IF(VLOOKUP(CONCATENATE($CH$6," ",DD$9),'-RÅDATA_KVARTAL-'!$A$5:$DS$385,115,FALSE)&gt;0,VLOOKUP(CONCATENATE($CH$6," ",DD$9),'-RÅDATA_KVARTAL-'!$A$5:$DS$385,115,FALSE),"")</f>
        <v>6</v>
      </c>
      <c r="DE81" s="37"/>
      <c r="DF81" s="37">
        <f>IF(VLOOKUP(CONCATENATE($CH$6," ",DF$9),'-RÅDATA_KVARTAL-'!$A$5:$DS$385,115,FALSE)&gt;0,VLOOKUP(CONCATENATE($CH$6," ",DF$9),'-RÅDATA_KVARTAL-'!$A$5:$DS$385,115,FALSE),"")</f>
        <v>7.1755156133521076</v>
      </c>
      <c r="DG81" s="106"/>
      <c r="DH81" s="106"/>
      <c r="DI81" s="37">
        <f>IF(VLOOKUP(CONCATENATE($DI$6," ",DI$9),'-RÅDATA_KVARTAL-'!$A$5:$DS$385,115,FALSE)&gt;0,VLOOKUP(CONCATENATE($DI$6," ",DI$9),'-RÅDATA_KVARTAL-'!$A$5:$DS$385,115,FALSE),"")</f>
        <v>6</v>
      </c>
      <c r="DJ81" s="37"/>
      <c r="DK81" s="37">
        <f>IF(VLOOKUP(CONCATENATE($DI$6," ",DK$9),'-RÅDATA_KVARTAL-'!$A$5:$DS$385,115,FALSE)&gt;0,VLOOKUP(CONCATENATE($DI$6," ",DK$9),'-RÅDATA_KVARTAL-'!$A$5:$DS$385,115,FALSE),"")</f>
        <v>6</v>
      </c>
      <c r="DL81" s="37"/>
      <c r="DM81" s="37">
        <f>IF(VLOOKUP(CONCATENATE($DI$6," ",DM$9),'-RÅDATA_KVARTAL-'!$A$5:$DS$385,115,FALSE)&gt;0,VLOOKUP(CONCATENATE($DI$6," ",DM$9),'-RÅDATA_KVARTAL-'!$A$5:$DS$385,115,FALSE),"")</f>
        <v>5</v>
      </c>
      <c r="DN81" s="37"/>
      <c r="DO81" s="37">
        <f>IF(VLOOKUP(CONCATENATE($DI$6," ",DO$9),'-RÅDATA_KVARTAL-'!$A$5:$DS$385,115,FALSE)&gt;0,VLOOKUP(CONCATENATE($DI$6," ",DO$9),'-RÅDATA_KVARTAL-'!$A$5:$DS$385,115,FALSE),"")</f>
        <v>9</v>
      </c>
      <c r="DP81" s="37"/>
      <c r="DQ81" s="37">
        <f>IF(VLOOKUP(CONCATENATE($DI$6," ",DQ$9),'-RÅDATA_KVARTAL-'!$A$5:$DS$385,115,FALSE)&gt;0,VLOOKUP(CONCATENATE($DI$6," ",DQ$9),'-RÅDATA_KVARTAL-'!$A$5:$DS$385,115,FALSE),"")</f>
        <v>11</v>
      </c>
      <c r="DR81" s="37"/>
      <c r="DS81" s="37">
        <f>IF(VLOOKUP(CONCATENATE($DI$6," ",DS$9),'-RÅDATA_KVARTAL-'!$A$5:$DS$385,115,FALSE)&gt;0,VLOOKUP(CONCATENATE($DI$6," ",DS$9),'-RÅDATA_KVARTAL-'!$A$5:$DS$385,115,FALSE),"")</f>
        <v>10</v>
      </c>
      <c r="DT81" s="37"/>
      <c r="DU81" s="37" t="str">
        <f>IF(VLOOKUP(CONCATENATE($DI$6," ",DU$9),'-RÅDATA_KVARTAL-'!$A$5:$DS$385,115,FALSE)&gt;0,VLOOKUP(CONCATENATE($DI$6," ",DU$9),'-RÅDATA_KVARTAL-'!$A$5:$DS$385,115,FALSE),"")</f>
        <v/>
      </c>
      <c r="DV81" s="37"/>
      <c r="DW81" s="37" t="str">
        <f>IF(VLOOKUP(CONCATENATE($DI$6," ",DW$9),'-RÅDATA_KVARTAL-'!$A$5:$DS$385,115,FALSE)&gt;0,VLOOKUP(CONCATENATE($DI$6," ",DW$9),'-RÅDATA_KVARTAL-'!$A$5:$DS$385,115,FALSE),"")</f>
        <v/>
      </c>
      <c r="DX81" s="37"/>
      <c r="DY81" s="37" t="str">
        <f>IF(VLOOKUP(CONCATENATE($DI$6," ",DY$9),'-RÅDATA_KVARTAL-'!$A$5:$DS$385,115,FALSE)&gt;0,VLOOKUP(CONCATENATE($DI$6," ",DY$9),'-RÅDATA_KVARTAL-'!$A$5:$DS$385,115,FALSE),"")</f>
        <v/>
      </c>
      <c r="DZ81" s="37"/>
      <c r="EA81" s="37" t="str">
        <f>IF(VLOOKUP(CONCATENATE($DI$6," ",EA$9),'-RÅDATA_KVARTAL-'!$A$5:$DS$385,115,FALSE)&gt;0,VLOOKUP(CONCATENATE($DI$6," ",EA$9),'-RÅDATA_KVARTAL-'!$A$5:$DS$385,115,FALSE),"")</f>
        <v/>
      </c>
      <c r="EB81" s="37"/>
      <c r="EC81" s="37" t="str">
        <f>IF(VLOOKUP(CONCATENATE($DI$6," ",EC$9),'-RÅDATA_KVARTAL-'!$A$5:$DS$385,115,FALSE)&gt;0,VLOOKUP(CONCATENATE($DI$6," ",EC$9),'-RÅDATA_KVARTAL-'!$A$5:$DS$385,115,FALSE),"")</f>
        <v/>
      </c>
      <c r="ED81" s="37"/>
      <c r="EE81" s="37" t="str">
        <f>IF(VLOOKUP(CONCATENATE($DI$6," ",EE$9),'-RÅDATA_KVARTAL-'!$A$5:$DS$385,115,FALSE)&gt;0,VLOOKUP(CONCATENATE($DI$6," ",EE$9),'-RÅDATA_KVARTAL-'!$A$5:$DS$385,115,FALSE),"")</f>
        <v/>
      </c>
      <c r="EF81" s="37"/>
      <c r="EG81" s="37">
        <f>IF(VLOOKUP(CONCATENATE($DI$6," ",EG$9),'-RÅDATA_KVARTAL-'!$A$5:$DS$385,115,FALSE)&gt;0,VLOOKUP(CONCATENATE($DI$6," ",EG$9),'-RÅDATA_KVARTAL-'!$A$5:$DS$385,115,FALSE),"")</f>
        <v>7.8884397297810578</v>
      </c>
      <c r="EH81" s="106"/>
      <c r="EI81" s="106"/>
      <c r="EJ81" s="37" t="str">
        <f>IF(VLOOKUP(CONCATENATE($EJ$6," ",EJ$9),'-RÅDATA_KVARTAL-'!$A$5:$DS$385,115,FALSE)&gt;0,VLOOKUP(CONCATENATE($EJ$6," ",EJ$9),'-RÅDATA_KVARTAL-'!$A$5:$DS$385,115,FALSE),"")</f>
        <v/>
      </c>
      <c r="EK81" s="37"/>
      <c r="EL81" s="37" t="str">
        <f>IF(VLOOKUP(CONCATENATE($EJ$6," ",EL$9),'-RÅDATA_KVARTAL-'!$A$5:$DS$385,115,FALSE)&gt;0,VLOOKUP(CONCATENATE($EJ$6," ",EL$9),'-RÅDATA_KVARTAL-'!$A$5:$DS$385,115,FALSE),"")</f>
        <v/>
      </c>
      <c r="EM81" s="37"/>
      <c r="EN81" s="37" t="str">
        <f>IF(VLOOKUP(CONCATENATE($EJ$6," ",EN$9),'-RÅDATA_KVARTAL-'!$A$5:$DS$385,115,FALSE)&gt;0,VLOOKUP(CONCATENATE($EJ$6," ",EN$9),'-RÅDATA_KVARTAL-'!$A$5:$DS$385,115,FALSE),"")</f>
        <v/>
      </c>
      <c r="EO81" s="37"/>
      <c r="EP81" s="37" t="str">
        <f>IF(VLOOKUP(CONCATENATE($EJ$6," ",EP$9),'-RÅDATA_KVARTAL-'!$A$5:$DS$385,115,FALSE)&gt;0,VLOOKUP(CONCATENATE($EJ$6," ",EP$9),'-RÅDATA_KVARTAL-'!$A$5:$DS$385,115,FALSE),"")</f>
        <v/>
      </c>
      <c r="EQ81" s="37"/>
      <c r="ER81" s="37" t="str">
        <f>IF(VLOOKUP(CONCATENATE($EJ$6," ",ER$9),'-RÅDATA_KVARTAL-'!$A$5:$DS$385,115,FALSE)&gt;0,VLOOKUP(CONCATENATE($EJ$6," ",ER$9),'-RÅDATA_KVARTAL-'!$A$5:$DS$385,115,FALSE),"")</f>
        <v/>
      </c>
      <c r="ES81" s="37"/>
      <c r="ET81" s="37" t="str">
        <f>IF(VLOOKUP(CONCATENATE($EJ$6," ",ET$9),'-RÅDATA_KVARTAL-'!$A$5:$DS$385,115,FALSE)&gt;0,VLOOKUP(CONCATENATE($EJ$6," ",ET$9),'-RÅDATA_KVARTAL-'!$A$5:$DS$385,115,FALSE),"")</f>
        <v/>
      </c>
      <c r="EU81" s="37"/>
      <c r="EV81" s="37" t="str">
        <f>IF(VLOOKUP(CONCATENATE($EJ$6," ",EV$9),'-RÅDATA_KVARTAL-'!$A$5:$DS$385,115,FALSE)&gt;0,VLOOKUP(CONCATENATE($EJ$6," ",EV$9),'-RÅDATA_KVARTAL-'!$A$5:$DS$385,115,FALSE),"")</f>
        <v/>
      </c>
      <c r="EW81" s="37"/>
      <c r="EX81" s="37" t="str">
        <f>IF(VLOOKUP(CONCATENATE($EJ$6," ",EX$9),'-RÅDATA_KVARTAL-'!$A$5:$DS$385,115,FALSE)&gt;0,VLOOKUP(CONCATENATE($EJ$6," ",EX$9),'-RÅDATA_KVARTAL-'!$A$5:$DS$385,115,FALSE),"")</f>
        <v/>
      </c>
      <c r="EY81" s="37"/>
      <c r="EZ81" s="37" t="str">
        <f>IF(VLOOKUP(CONCATENATE($EJ$6," ",EZ$9),'-RÅDATA_KVARTAL-'!$A$5:$DS$385,115,FALSE)&gt;0,VLOOKUP(CONCATENATE($EJ$6," ",EZ$9),'-RÅDATA_KVARTAL-'!$A$5:$DS$385,115,FALSE),"")</f>
        <v/>
      </c>
      <c r="FA81" s="37"/>
      <c r="FB81" s="37" t="str">
        <f>IF(VLOOKUP(CONCATENATE($EJ$6," ",FB$9),'-RÅDATA_KVARTAL-'!$A$5:$DS$385,115,FALSE)&gt;0,VLOOKUP(CONCATENATE($EJ$6," ",FB$9),'-RÅDATA_KVARTAL-'!$A$5:$DS$385,115,FALSE),"")</f>
        <v/>
      </c>
      <c r="FC81" s="37"/>
      <c r="FD81" s="37" t="str">
        <f>IF(VLOOKUP(CONCATENATE($EJ$6," ",FD$9),'-RÅDATA_KVARTAL-'!$A$5:$DS$385,115,FALSE)&gt;0,VLOOKUP(CONCATENATE($EJ$6," ",FD$9),'-RÅDATA_KVARTAL-'!$A$5:$DS$385,115,FALSE),"")</f>
        <v/>
      </c>
      <c r="FE81" s="37"/>
      <c r="FF81" s="37" t="str">
        <f>IF(VLOOKUP(CONCATENATE($EJ$6," ",FF$9),'-RÅDATA_KVARTAL-'!$A$5:$DS$385,115,FALSE)&gt;0,VLOOKUP(CONCATENATE($EJ$6," ",FF$9),'-RÅDATA_KVARTAL-'!$A$5:$DS$385,115,FALSE),"")</f>
        <v/>
      </c>
      <c r="FG81" s="37"/>
      <c r="FH81" s="37" t="str">
        <f>IF(VLOOKUP(CONCATENATE($EJ$6," ",FH$9),'-RÅDATA_KVARTAL-'!$A$5:$DS$385,115,FALSE)&gt;0,VLOOKUP(CONCATENATE($EJ$6," ",FH$9),'-RÅDATA_KVARTAL-'!$A$5:$DS$385,115,FALSE),"")</f>
        <v/>
      </c>
      <c r="FI81" s="106"/>
      <c r="FJ81" s="106"/>
      <c r="FK81" s="37" t="str">
        <f>IF(VLOOKUP(CONCATENATE($FK$6," ",FK$9),'-RÅDATA_KVARTAL-'!$A$5:$DS$385,115,FALSE)&gt;0,VLOOKUP(CONCATENATE($FK$6," ",FK$9),'-RÅDATA_KVARTAL-'!$A$5:$DS$385,115,FALSE),"")</f>
        <v/>
      </c>
      <c r="FL81" s="37"/>
      <c r="FM81" s="37" t="str">
        <f>IF(VLOOKUP(CONCATENATE($FK$6," ",FM$9),'-RÅDATA_KVARTAL-'!$A$5:$DS$385,115,FALSE)&gt;0,VLOOKUP(CONCATENATE($FK$6," ",FM$9),'-RÅDATA_KVARTAL-'!$A$5:$DS$385,115,FALSE),"")</f>
        <v/>
      </c>
      <c r="FN81" s="37"/>
      <c r="FO81" s="37" t="str">
        <f>IF(VLOOKUP(CONCATENATE($FK$6," ",FO$9),'-RÅDATA_KVARTAL-'!$A$5:$DS$385,115,FALSE)&gt;0,VLOOKUP(CONCATENATE($FK$6," ",FO$9),'-RÅDATA_KVARTAL-'!$A$5:$DS$385,115,FALSE),"")</f>
        <v/>
      </c>
      <c r="FP81" s="37"/>
      <c r="FQ81" s="37" t="str">
        <f>IF(VLOOKUP(CONCATENATE($FK$6," ",FQ$9),'-RÅDATA_KVARTAL-'!$A$5:$DS$385,115,FALSE)&gt;0,VLOOKUP(CONCATENATE($FK$6," ",FQ$9),'-RÅDATA_KVARTAL-'!$A$5:$DS$385,115,FALSE),"")</f>
        <v/>
      </c>
      <c r="FR81" s="37"/>
      <c r="FS81" s="37" t="str">
        <f>IF(VLOOKUP(CONCATENATE($FK$6," ",FS$9),'-RÅDATA_KVARTAL-'!$A$5:$DS$385,115,FALSE)&gt;0,VLOOKUP(CONCATENATE($FK$6," ",FS$9),'-RÅDATA_KVARTAL-'!$A$5:$DS$385,115,FALSE),"")</f>
        <v/>
      </c>
      <c r="FT81" s="37"/>
      <c r="FU81" s="37" t="str">
        <f>IF(VLOOKUP(CONCATENATE($FK$6," ",FU$9),'-RÅDATA_KVARTAL-'!$A$5:$DS$385,115,FALSE)&gt;0,VLOOKUP(CONCATENATE($FK$6," ",FU$9),'-RÅDATA_KVARTAL-'!$A$5:$DS$385,115,FALSE),"")</f>
        <v/>
      </c>
      <c r="FV81" s="37"/>
      <c r="FW81" s="37" t="str">
        <f>IF(VLOOKUP(CONCATENATE($FK$6," ",FW$9),'-RÅDATA_KVARTAL-'!$A$5:$DS$385,115,FALSE)&gt;0,VLOOKUP(CONCATENATE($FK$6," ",FW$9),'-RÅDATA_KVARTAL-'!$A$5:$DS$385,115,FALSE),"")</f>
        <v/>
      </c>
      <c r="FX81" s="37"/>
      <c r="FY81" s="37" t="str">
        <f>IF(VLOOKUP(CONCATENATE($FK$6," ",FY$9),'-RÅDATA_KVARTAL-'!$A$5:$DS$385,115,FALSE)&gt;0,VLOOKUP(CONCATENATE($FK$6," ",FY$9),'-RÅDATA_KVARTAL-'!$A$5:$DS$385,115,FALSE),"")</f>
        <v/>
      </c>
      <c r="FZ81" s="37"/>
      <c r="GA81" s="37" t="str">
        <f>IF(VLOOKUP(CONCATENATE($FK$6," ",GA$9),'-RÅDATA_KVARTAL-'!$A$5:$DS$385,115,FALSE)&gt;0,VLOOKUP(CONCATENATE($FK$6," ",GA$9),'-RÅDATA_KVARTAL-'!$A$5:$DS$385,115,FALSE),"")</f>
        <v/>
      </c>
      <c r="GB81" s="37"/>
      <c r="GC81" s="37" t="str">
        <f>IF(VLOOKUP(CONCATENATE($FK$6," ",GC$9),'-RÅDATA_KVARTAL-'!$A$5:$DS$385,115,FALSE)&gt;0,VLOOKUP(CONCATENATE($FK$6," ",GC$9),'-RÅDATA_KVARTAL-'!$A$5:$DS$385,115,FALSE),"")</f>
        <v/>
      </c>
      <c r="GD81" s="37"/>
      <c r="GE81" s="37" t="str">
        <f>IF(VLOOKUP(CONCATENATE($FK$6," ",GE$9),'-RÅDATA_KVARTAL-'!$A$5:$DS$385,115,FALSE)&gt;0,VLOOKUP(CONCATENATE($FK$6," ",GE$9),'-RÅDATA_KVARTAL-'!$A$5:$DS$385,115,FALSE),"")</f>
        <v/>
      </c>
      <c r="GF81" s="37"/>
      <c r="GG81" s="37" t="str">
        <f>IF(VLOOKUP(CONCATENATE($FK$6," ",GG$9),'-RÅDATA_KVARTAL-'!$A$5:$DS$385,115,FALSE)&gt;0,VLOOKUP(CONCATENATE($FK$6," ",GG$9),'-RÅDATA_KVARTAL-'!$A$5:$DS$385,115,FALSE),"")</f>
        <v/>
      </c>
      <c r="GH81" s="37"/>
      <c r="GI81" s="37" t="str">
        <f>IF(VLOOKUP(CONCATENATE($FK$6," ",GI$9),'-RÅDATA_KVARTAL-'!$A$5:$DS$385,115,FALSE)&gt;0,VLOOKUP(CONCATENATE($FK$6," ",GI$9),'-RÅDATA_KVARTAL-'!$A$5:$DS$385,115,FALSE),"")</f>
        <v/>
      </c>
      <c r="GJ81" s="106"/>
      <c r="GK81" s="106"/>
      <c r="GL81" s="37" t="str">
        <f>IF(VLOOKUP(CONCATENATE($GL$6," ",GL$9),'-RÅDATA_KVARTAL-'!$A$5:$DS$385,115,FALSE)&gt;0,VLOOKUP(CONCATENATE($GL$6," ",GL$9),'-RÅDATA_KVARTAL-'!$A$5:$DS$385,115,FALSE),"")</f>
        <v/>
      </c>
      <c r="GM81" s="37"/>
      <c r="GN81" s="37" t="str">
        <f>IF(VLOOKUP(CONCATENATE($GL$6," ",GN$9),'-RÅDATA_KVARTAL-'!$A$5:$DS$385,115,FALSE)&gt;0,VLOOKUP(CONCATENATE($GL$6," ",GN$9),'-RÅDATA_KVARTAL-'!$A$5:$DS$385,115,FALSE),"")</f>
        <v/>
      </c>
      <c r="GO81" s="37"/>
      <c r="GP81" s="37" t="str">
        <f>IF(VLOOKUP(CONCATENATE($GL$6," ",GP$9),'-RÅDATA_KVARTAL-'!$A$5:$DS$385,115,FALSE)&gt;0,VLOOKUP(CONCATENATE($GL$6," ",GP$9),'-RÅDATA_KVARTAL-'!$A$5:$DS$385,115,FALSE),"")</f>
        <v/>
      </c>
      <c r="GQ81" s="37"/>
      <c r="GR81" s="37" t="str">
        <f>IF(VLOOKUP(CONCATENATE($GL$6," ",GR$9),'-RÅDATA_KVARTAL-'!$A$5:$DS$385,115,FALSE)&gt;0,VLOOKUP(CONCATENATE($GL$6," ",GR$9),'-RÅDATA_KVARTAL-'!$A$5:$DS$385,115,FALSE),"")</f>
        <v/>
      </c>
      <c r="GS81" s="37"/>
      <c r="GT81" s="37" t="str">
        <f>IF(VLOOKUP(CONCATENATE($GL$6," ",GT$9),'-RÅDATA_KVARTAL-'!$A$5:$DS$385,115,FALSE)&gt;0,VLOOKUP(CONCATENATE($GL$6," ",GT$9),'-RÅDATA_KVARTAL-'!$A$5:$DS$385,115,FALSE),"")</f>
        <v/>
      </c>
      <c r="GU81" s="37"/>
      <c r="GV81" s="37" t="str">
        <f>IF(VLOOKUP(CONCATENATE($GL$6," ",GV$9),'-RÅDATA_KVARTAL-'!$A$5:$DS$385,115,FALSE)&gt;0,VLOOKUP(CONCATENATE($GL$6," ",GV$9),'-RÅDATA_KVARTAL-'!$A$5:$DS$385,115,FALSE),"")</f>
        <v/>
      </c>
      <c r="GW81" s="37"/>
      <c r="GX81" s="37" t="str">
        <f>IF(VLOOKUP(CONCATENATE($GL$6," ",GX$9),'-RÅDATA_KVARTAL-'!$A$5:$DS$385,115,FALSE)&gt;0,VLOOKUP(CONCATENATE($GL$6," ",GX$9),'-RÅDATA_KVARTAL-'!$A$5:$DS$385,115,FALSE),"")</f>
        <v/>
      </c>
      <c r="GY81" s="37"/>
      <c r="GZ81" s="37" t="str">
        <f>IF(VLOOKUP(CONCATENATE($GL$6," ",GZ$9),'-RÅDATA_KVARTAL-'!$A$5:$DS$385,115,FALSE)&gt;0,VLOOKUP(CONCATENATE($GL$6," ",GZ$9),'-RÅDATA_KVARTAL-'!$A$5:$DS$385,115,FALSE),"")</f>
        <v/>
      </c>
      <c r="HA81" s="37"/>
      <c r="HB81" s="37" t="str">
        <f>IF(VLOOKUP(CONCATENATE($GL$6," ",HB$9),'-RÅDATA_KVARTAL-'!$A$5:$DS$385,115,FALSE)&gt;0,VLOOKUP(CONCATENATE($GL$6," ",HB$9),'-RÅDATA_KVARTAL-'!$A$5:$DS$385,115,FALSE),"")</f>
        <v/>
      </c>
      <c r="HC81" s="37"/>
      <c r="HD81" s="37" t="str">
        <f>IF(VLOOKUP(CONCATENATE($GL$6," ",HD$9),'-RÅDATA_KVARTAL-'!$A$5:$DS$385,115,FALSE)&gt;0,VLOOKUP(CONCATENATE($GL$6," ",HD$9),'-RÅDATA_KVARTAL-'!$A$5:$DS$385,115,FALSE),"")</f>
        <v/>
      </c>
      <c r="HE81" s="37"/>
      <c r="HF81" s="37" t="str">
        <f>IF(VLOOKUP(CONCATENATE($GL$6," ",HF$9),'-RÅDATA_KVARTAL-'!$A$5:$DS$385,115,FALSE)&gt;0,VLOOKUP(CONCATENATE($GL$6," ",HF$9),'-RÅDATA_KVARTAL-'!$A$5:$DS$385,115,FALSE),"")</f>
        <v/>
      </c>
      <c r="HG81" s="37"/>
      <c r="HH81" s="37" t="str">
        <f>IF(VLOOKUP(CONCATENATE($GL$6," ",HH$9),'-RÅDATA_KVARTAL-'!$A$5:$DS$385,115,FALSE)&gt;0,VLOOKUP(CONCATENATE($GL$6," ",HH$9),'-RÅDATA_KVARTAL-'!$A$5:$DS$385,115,FALSE),"")</f>
        <v/>
      </c>
      <c r="HI81" s="37"/>
      <c r="HJ81" s="37" t="str">
        <f>IF(VLOOKUP(CONCATENATE($GL$6," ",HJ$9),'-RÅDATA_KVARTAL-'!$A$5:$DS$385,115,FALSE)&gt;0,VLOOKUP(CONCATENATE($GL$6," ",HJ$9),'-RÅDATA_KVARTAL-'!$A$5:$DS$385,115,FALSE),"")</f>
        <v/>
      </c>
      <c r="HK81" s="106"/>
      <c r="HL81" s="106"/>
      <c r="HM81" s="92" t="s">
        <v>362</v>
      </c>
      <c r="HO81" s="123"/>
    </row>
    <row r="82" spans="2:223" s="15" customFormat="1" ht="10.5" customHeight="1" x14ac:dyDescent="0.2">
      <c r="B82" s="248">
        <v>22</v>
      </c>
      <c r="C82" s="195"/>
      <c r="D82" s="92" t="s">
        <v>67</v>
      </c>
      <c r="E82" s="37">
        <f>IF(VLOOKUP(CONCATENATE($E$6," ",E$9),'-RÅDATA_KVARTAL-'!$A$5:$DS$385,119,FALSE)&gt;0,VLOOKUP(CONCATENATE($E$6," ",E$9),'-RÅDATA_KVARTAL-'!$A$5:$DS$385,119,FALSE),"")</f>
        <v>16</v>
      </c>
      <c r="F82" s="37"/>
      <c r="G82" s="37">
        <f>IF(VLOOKUP(CONCATENATE($E$6," ",G$9),'-RÅDATA_KVARTAL-'!$A$5:$DS$385,119,FALSE)&gt;0,VLOOKUP(CONCATENATE($E$6," ",G$9),'-RÅDATA_KVARTAL-'!$A$5:$DS$385,119,FALSE),"")</f>
        <v>14</v>
      </c>
      <c r="H82" s="37"/>
      <c r="I82" s="37">
        <f>IF(VLOOKUP(CONCATENATE($E$6," ",I$9),'-RÅDATA_KVARTAL-'!$A$5:$DS$385,119,FALSE)&gt;0,VLOOKUP(CONCATENATE($E$6," ",I$9),'-RÅDATA_KVARTAL-'!$A$5:$DS$385,119,FALSE),"")</f>
        <v>17</v>
      </c>
      <c r="J82" s="37"/>
      <c r="K82" s="37">
        <f>IF(VLOOKUP(CONCATENATE($E$6," ",K$9),'-RÅDATA_KVARTAL-'!$A$5:$DS$385,119,FALSE)&gt;0,VLOOKUP(CONCATENATE($E$6," ",K$9),'-RÅDATA_KVARTAL-'!$A$5:$DS$385,119,FALSE),"")</f>
        <v>13</v>
      </c>
      <c r="L82" s="37"/>
      <c r="M82" s="37">
        <f>IF(VLOOKUP(CONCATENATE($E$6," ",M$9),'-RÅDATA_KVARTAL-'!$A$5:$DS$385,119,FALSE)&gt;0,VLOOKUP(CONCATENATE($E$6," ",M$9),'-RÅDATA_KVARTAL-'!$A$5:$DS$385,119,FALSE),"")</f>
        <v>19</v>
      </c>
      <c r="N82" s="37"/>
      <c r="O82" s="37">
        <f>IF(VLOOKUP(CONCATENATE($E$6," ",O$9),'-RÅDATA_KVARTAL-'!$A$5:$DS$385,119,FALSE)&gt;0,VLOOKUP(CONCATENATE($E$6," ",O$9),'-RÅDATA_KVARTAL-'!$A$5:$DS$385,119,FALSE),"")</f>
        <v>15</v>
      </c>
      <c r="P82" s="37"/>
      <c r="Q82" s="37">
        <f>IF(VLOOKUP(CONCATENATE($E$6," ",Q$9),'-RÅDATA_KVARTAL-'!$A$5:$DS$385,119,FALSE)&gt;0,VLOOKUP(CONCATENATE($E$6," ",Q$9),'-RÅDATA_KVARTAL-'!$A$5:$DS$385,119,FALSE),"")</f>
        <v>12</v>
      </c>
      <c r="R82" s="37"/>
      <c r="S82" s="37">
        <f>IF(VLOOKUP(CONCATENATE($E$6," ",S$9),'-RÅDATA_KVARTAL-'!$A$5:$DS$385,119,FALSE)&gt;0,VLOOKUP(CONCATENATE($E$6," ",S$9),'-RÅDATA_KVARTAL-'!$A$5:$DS$385,119,FALSE),"")</f>
        <v>14</v>
      </c>
      <c r="T82" s="37"/>
      <c r="U82" s="37">
        <f>IF(VLOOKUP(CONCATENATE($E$6," ",U$9),'-RÅDATA_KVARTAL-'!$A$5:$DS$385,119,FALSE)&gt;0,VLOOKUP(CONCATENATE($E$6," ",U$9),'-RÅDATA_KVARTAL-'!$A$5:$DS$385,119,FALSE),"")</f>
        <v>13</v>
      </c>
      <c r="V82" s="37"/>
      <c r="W82" s="37">
        <f>IF(VLOOKUP(CONCATENATE($E$6," ",W$9),'-RÅDATA_KVARTAL-'!$A$5:$DS$385,119,FALSE)&gt;0,VLOOKUP(CONCATENATE($E$6," ",W$9),'-RÅDATA_KVARTAL-'!$A$5:$DS$385,119,FALSE),"")</f>
        <v>15</v>
      </c>
      <c r="X82" s="37"/>
      <c r="Y82" s="37">
        <f>IF(VLOOKUP(CONCATENATE($E$6," ",Y$9),'-RÅDATA_KVARTAL-'!$A$5:$DS$385,119,FALSE)&gt;0,VLOOKUP(CONCATENATE($E$6," ",Y$9),'-RÅDATA_KVARTAL-'!$A$5:$DS$385,119,FALSE),"")</f>
        <v>21</v>
      </c>
      <c r="Z82" s="37"/>
      <c r="AA82" s="37">
        <f>IF(VLOOKUP(CONCATENATE($E$6," ",AA$9),'-RÅDATA_KVARTAL-'!$A$5:$DS$385,119,FALSE)&gt;0,VLOOKUP(CONCATENATE($E$6," ",AA$9),'-RÅDATA_KVARTAL-'!$A$5:$DS$385,119,FALSE),"")</f>
        <v>22</v>
      </c>
      <c r="AB82" s="37"/>
      <c r="AC82" s="37">
        <f>IF(VLOOKUP(CONCATENATE($E$6," ",AC$9),'-RÅDATA_KVARTAL-'!$A$5:$DS$385,119,FALSE)&gt;0,VLOOKUP(CONCATENATE($E$6," ",AC$9),'-RÅDATA_KVARTAL-'!$A$5:$DS$385,119,FALSE),"")</f>
        <v>15.725079494734386</v>
      </c>
      <c r="AD82" s="106"/>
      <c r="AE82" s="106"/>
      <c r="AF82" s="37">
        <f>IF(VLOOKUP(CONCATENATE($AF$6," ",AF$9),'-RÅDATA_KVARTAL-'!$A$5:$DS$385,119,FALSE)&gt;0,VLOOKUP(CONCATENATE($AF$6," ",AF$9),'-RÅDATA_KVARTAL-'!$A$5:$DS$385,119,FALSE),"")</f>
        <v>18</v>
      </c>
      <c r="AG82" s="37"/>
      <c r="AH82" s="37">
        <f>IF(VLOOKUP(CONCATENATE($AF$6," ",AH$9),'-RÅDATA_KVARTAL-'!$A$5:$DS$385,119,FALSE)&gt;0,VLOOKUP(CONCATENATE($AF$6," ",AH$9),'-RÅDATA_KVARTAL-'!$A$5:$DS$385,119,FALSE),"")</f>
        <v>15</v>
      </c>
      <c r="AI82" s="37"/>
      <c r="AJ82" s="37">
        <f>IF(VLOOKUP(CONCATENATE($AF$6," ",AJ$9),'-RÅDATA_KVARTAL-'!$A$5:$DS$385,119,FALSE)&gt;0,VLOOKUP(CONCATENATE($AF$6," ",AJ$9),'-RÅDATA_KVARTAL-'!$A$5:$DS$385,119,FALSE),"")</f>
        <v>16</v>
      </c>
      <c r="AK82" s="37"/>
      <c r="AL82" s="37">
        <f>IF(VLOOKUP(CONCATENATE($AF$6," ",AL$9),'-RÅDATA_KVARTAL-'!$A$5:$DS$385,119,FALSE)&gt;0,VLOOKUP(CONCATENATE($AF$6," ",AL$9),'-RÅDATA_KVARTAL-'!$A$5:$DS$385,119,FALSE),"")</f>
        <v>13</v>
      </c>
      <c r="AM82" s="37"/>
      <c r="AN82" s="37">
        <f>IF(VLOOKUP(CONCATENATE($AF$6," ",AN$9),'-RÅDATA_KVARTAL-'!$A$5:$DS$385,119,FALSE)&gt;0,VLOOKUP(CONCATENATE($AF$6," ",AN$9),'-RÅDATA_KVARTAL-'!$A$5:$DS$385,119,FALSE),"")</f>
        <v>20</v>
      </c>
      <c r="AO82" s="37"/>
      <c r="AP82" s="37">
        <f>IF(VLOOKUP(CONCATENATE($AF$6," ",AP$9),'-RÅDATA_KVARTAL-'!$A$5:$DS$385,119,FALSE)&gt;0,VLOOKUP(CONCATENATE($AF$6," ",AP$9),'-RÅDATA_KVARTAL-'!$A$5:$DS$385,119,FALSE),"")</f>
        <v>34</v>
      </c>
      <c r="AQ82" s="37"/>
      <c r="AR82" s="37">
        <f>IF(VLOOKUP(CONCATENATE($AF$6," ",AR$9),'-RÅDATA_KVARTAL-'!$A$5:$DS$385,119,FALSE)&gt;0,VLOOKUP(CONCATENATE($AF$6," ",AR$9),'-RÅDATA_KVARTAL-'!$A$5:$DS$385,119,FALSE),"")</f>
        <v>25</v>
      </c>
      <c r="AS82" s="37"/>
      <c r="AT82" s="37">
        <f>IF(VLOOKUP(CONCATENATE($AF$6," ",AT$9),'-RÅDATA_KVARTAL-'!$A$5:$DS$385,119,FALSE)&gt;0,VLOOKUP(CONCATENATE($AF$6," ",AT$9),'-RÅDATA_KVARTAL-'!$A$5:$DS$385,119,FALSE),"")</f>
        <v>19</v>
      </c>
      <c r="AU82" s="37"/>
      <c r="AV82" s="37">
        <f>IF(VLOOKUP(CONCATENATE($AF$6," ",AV$9),'-RÅDATA_KVARTAL-'!$A$5:$DS$385,119,FALSE)&gt;0,VLOOKUP(CONCATENATE($AF$6," ",AV$9),'-RÅDATA_KVARTAL-'!$A$5:$DS$385,119,FALSE),"")</f>
        <v>16</v>
      </c>
      <c r="AW82" s="37"/>
      <c r="AX82" s="37">
        <f>IF(VLOOKUP(CONCATENATE($AF$6," ",AX$9),'-RÅDATA_KVARTAL-'!$A$5:$DS$385,119,FALSE)&gt;0,VLOOKUP(CONCATENATE($AF$6," ",AX$9),'-RÅDATA_KVARTAL-'!$A$5:$DS$385,119,FALSE),"")</f>
        <v>14</v>
      </c>
      <c r="AY82" s="37"/>
      <c r="AZ82" s="37">
        <f>IF(VLOOKUP(CONCATENATE($AF$6," ",AZ$9),'-RÅDATA_KVARTAL-'!$A$5:$DS$385,119,FALSE)&gt;0,VLOOKUP(CONCATENATE($AF$6," ",AZ$9),'-RÅDATA_KVARTAL-'!$A$5:$DS$385,119,FALSE),"")</f>
        <v>15</v>
      </c>
      <c r="BA82" s="37"/>
      <c r="BB82" s="37">
        <f>IF(VLOOKUP(CONCATENATE($AF$6," ",BB$9),'-RÅDATA_KVARTAL-'!$A$5:$DS$385,119,FALSE)&gt;0,VLOOKUP(CONCATENATE($AF$6," ",BB$9),'-RÅDATA_KVARTAL-'!$A$5:$DS$385,119,FALSE),"")</f>
        <v>13</v>
      </c>
      <c r="BC82" s="37"/>
      <c r="BD82" s="37">
        <f>IF(VLOOKUP(CONCATENATE($AF$6," ",BD$9),'-RÅDATA_KVARTAL-'!$A$5:$DS$385,119,FALSE)&gt;0,VLOOKUP(CONCATENATE($AF$6," ",BD$9),'-RÅDATA_KVARTAL-'!$A$5:$DS$385,119,FALSE),"")</f>
        <v>18.626913563740892</v>
      </c>
      <c r="BE82" s="106"/>
      <c r="BF82" s="106"/>
      <c r="BG82" s="37">
        <f>IF(VLOOKUP(CONCATENATE($BG$6," ",BG$9),'-RÅDATA_KVARTAL-'!$A$5:$DS$385,119,FALSE)&gt;0,VLOOKUP(CONCATENATE($BG$6," ",BG$9),'-RÅDATA_KVARTAL-'!$A$5:$DS$385,119,FALSE),"")</f>
        <v>17</v>
      </c>
      <c r="BH82" s="37"/>
      <c r="BI82" s="37">
        <f>IF(VLOOKUP(CONCATENATE($BG$6," ",BI$9),'-RÅDATA_KVARTAL-'!$A$5:$DS$385,119,FALSE)&gt;0,VLOOKUP(CONCATENATE($BG$6," ",BI$9),'-RÅDATA_KVARTAL-'!$A$5:$DS$385,119,FALSE),"")</f>
        <v>15</v>
      </c>
      <c r="BJ82" s="37"/>
      <c r="BK82" s="37">
        <f>IF(VLOOKUP(CONCATENATE($BG$6," ",BK$9),'-RÅDATA_KVARTAL-'!$A$5:$DS$385,119,FALSE)&gt;0,VLOOKUP(CONCATENATE($BG$6," ",BK$9),'-RÅDATA_KVARTAL-'!$A$5:$DS$385,119,FALSE),"")</f>
        <v>16</v>
      </c>
      <c r="BL82" s="37"/>
      <c r="BM82" s="37">
        <f>IF(VLOOKUP(CONCATENATE($BG$6," ",BM$9),'-RÅDATA_KVARTAL-'!$A$5:$DS$385,119,FALSE)&gt;0,VLOOKUP(CONCATENATE($BG$6," ",BM$9),'-RÅDATA_KVARTAL-'!$A$5:$DS$385,119,FALSE),"")</f>
        <v>17</v>
      </c>
      <c r="BN82" s="37"/>
      <c r="BO82" s="37">
        <f>IF(VLOOKUP(CONCATENATE($BG$6," ",BO$9),'-RÅDATA_KVARTAL-'!$A$5:$DS$385,119,FALSE)&gt;0,VLOOKUP(CONCATENATE($BG$6," ",BO$9),'-RÅDATA_KVARTAL-'!$A$5:$DS$385,119,FALSE),"")</f>
        <v>16</v>
      </c>
      <c r="BP82" s="37"/>
      <c r="BQ82" s="37">
        <f>IF(VLOOKUP(CONCATENATE($BG$6," ",BQ$9),'-RÅDATA_KVARTAL-'!$A$5:$DS$385,119,FALSE)&gt;0,VLOOKUP(CONCATENATE($BG$6," ",BQ$9),'-RÅDATA_KVARTAL-'!$A$5:$DS$385,119,FALSE),"")</f>
        <v>17</v>
      </c>
      <c r="BR82" s="37"/>
      <c r="BS82" s="37">
        <f>IF(VLOOKUP(CONCATENATE($BG$6," ",BS$9),'-RÅDATA_KVARTAL-'!$A$5:$DS$385,119,FALSE)&gt;0,VLOOKUP(CONCATENATE($BG$6," ",BS$9),'-RÅDATA_KVARTAL-'!$A$5:$DS$385,119,FALSE),"")</f>
        <v>17</v>
      </c>
      <c r="BT82" s="37"/>
      <c r="BU82" s="37">
        <f>IF(VLOOKUP(CONCATENATE($BG$6," ",BU$9),'-RÅDATA_KVARTAL-'!$A$5:$DS$385,119,FALSE)&gt;0,VLOOKUP(CONCATENATE($BG$6," ",BU$9),'-RÅDATA_KVARTAL-'!$A$5:$DS$385,119,FALSE),"")</f>
        <v>17</v>
      </c>
      <c r="BV82" s="37"/>
      <c r="BW82" s="37">
        <f>IF(VLOOKUP(CONCATENATE($BG$6," ",BW$9),'-RÅDATA_KVARTAL-'!$A$5:$DS$385,119,FALSE)&gt;0,VLOOKUP(CONCATENATE($BG$6," ",BW$9),'-RÅDATA_KVARTAL-'!$A$5:$DS$385,119,FALSE),"")</f>
        <v>20</v>
      </c>
      <c r="BX82" s="37"/>
      <c r="BY82" s="37">
        <f>IF(VLOOKUP(CONCATENATE($BG$6," ",BY$9),'-RÅDATA_KVARTAL-'!$A$5:$DS$385,119,FALSE)&gt;0,VLOOKUP(CONCATENATE($BG$6," ",BY$9),'-RÅDATA_KVARTAL-'!$A$5:$DS$385,119,FALSE),"")</f>
        <v>17</v>
      </c>
      <c r="BZ82" s="37"/>
      <c r="CA82" s="37">
        <f>IF(VLOOKUP(CONCATENATE($BG$6," ",CA$9),'-RÅDATA_KVARTAL-'!$A$5:$DS$385,119,FALSE)&gt;0,VLOOKUP(CONCATENATE($BG$6," ",CA$9),'-RÅDATA_KVARTAL-'!$A$5:$DS$385,119,FALSE),"")</f>
        <v>16</v>
      </c>
      <c r="CB82" s="37"/>
      <c r="CC82" s="37">
        <f>IF(VLOOKUP(CONCATENATE($BG$6," ",CC$9),'-RÅDATA_KVARTAL-'!$A$5:$DS$385,119,FALSE)&gt;0,VLOOKUP(CONCATENATE($BG$6," ",CC$9),'-RÅDATA_KVARTAL-'!$A$5:$DS$385,119,FALSE),"")</f>
        <v>17</v>
      </c>
      <c r="CD82" s="37"/>
      <c r="CE82" s="37">
        <f>IF(VLOOKUP(CONCATENATE($BG$6," ",CE$9),'-RÅDATA_KVARTAL-'!$A$5:$DS$385,119,FALSE)&gt;0,VLOOKUP(CONCATENATE($BG$6," ",CE$9),'-RÅDATA_KVARTAL-'!$A$5:$DS$385,119,FALSE),"")</f>
        <v>16.961830178208054</v>
      </c>
      <c r="CF82" s="106"/>
      <c r="CG82" s="106"/>
      <c r="CH82" s="37">
        <f>IF(VLOOKUP(CONCATENATE($CH$6," ",CH$9),'-RÅDATA_KVARTAL-'!$A$5:$DS$385,119,FALSE)&gt;0,VLOOKUP(CONCATENATE($CH$6," ",CH$9),'-RÅDATA_KVARTAL-'!$A$5:$DS$385,119,FALSE),"")</f>
        <v>22</v>
      </c>
      <c r="CI82" s="37"/>
      <c r="CJ82" s="37">
        <f>IF(VLOOKUP(CONCATENATE($CH$6," ",CJ$9),'-RÅDATA_KVARTAL-'!$A$5:$DS$385,119,FALSE)&gt;0,VLOOKUP(CONCATENATE($CH$6," ",CJ$9),'-RÅDATA_KVARTAL-'!$A$5:$DS$385,119,FALSE),"")</f>
        <v>17</v>
      </c>
      <c r="CK82" s="37"/>
      <c r="CL82" s="37">
        <f>IF(VLOOKUP(CONCATENATE($CH$6," ",CL$9),'-RÅDATA_KVARTAL-'!$A$5:$DS$385,119,FALSE)&gt;0,VLOOKUP(CONCATENATE($CH$6," ",CL$9),'-RÅDATA_KVARTAL-'!$A$5:$DS$385,119,FALSE),"")</f>
        <v>13</v>
      </c>
      <c r="CM82" s="37"/>
      <c r="CN82" s="37">
        <f>IF(VLOOKUP(CONCATENATE($CH$6," ",CN$9),'-RÅDATA_KVARTAL-'!$A$5:$DS$385,119,FALSE)&gt;0,VLOOKUP(CONCATENATE($CH$6," ",CN$9),'-RÅDATA_KVARTAL-'!$A$5:$DS$385,119,FALSE),"")</f>
        <v>13</v>
      </c>
      <c r="CO82" s="37"/>
      <c r="CP82" s="37">
        <f>IF(VLOOKUP(CONCATENATE($CH$6," ",CP$9),'-RÅDATA_KVARTAL-'!$A$5:$DS$385,119,FALSE)&gt;0,VLOOKUP(CONCATENATE($CH$6," ",CP$9),'-RÅDATA_KVARTAL-'!$A$5:$DS$385,119,FALSE),"")</f>
        <v>17</v>
      </c>
      <c r="CQ82" s="37"/>
      <c r="CR82" s="37">
        <f>IF(VLOOKUP(CONCATENATE($CH$6," ",CR$9),'-RÅDATA_KVARTAL-'!$A$5:$DS$385,119,FALSE)&gt;0,VLOOKUP(CONCATENATE($CH$6," ",CR$9),'-RÅDATA_KVARTAL-'!$A$5:$DS$385,119,FALSE),"")</f>
        <v>16</v>
      </c>
      <c r="CS82" s="37"/>
      <c r="CT82" s="37">
        <f>IF(VLOOKUP(CONCATENATE($CH$6," ",CT$9),'-RÅDATA_KVARTAL-'!$A$5:$DS$385,119,FALSE)&gt;0,VLOOKUP(CONCATENATE($CH$6," ",CT$9),'-RÅDATA_KVARTAL-'!$A$5:$DS$385,119,FALSE),"")</f>
        <v>14</v>
      </c>
      <c r="CU82" s="37"/>
      <c r="CV82" s="37">
        <f>IF(VLOOKUP(CONCATENATE($CH$6," ",CV$9),'-RÅDATA_KVARTAL-'!$A$5:$DS$385,119,FALSE)&gt;0,VLOOKUP(CONCATENATE($CH$6," ",CV$9),'-RÅDATA_KVARTAL-'!$A$5:$DS$385,119,FALSE),"")</f>
        <v>16</v>
      </c>
      <c r="CW82" s="37"/>
      <c r="CX82" s="37">
        <f>IF(VLOOKUP(CONCATENATE($CH$6," ",CX$9),'-RÅDATA_KVARTAL-'!$A$5:$DS$385,119,FALSE)&gt;0,VLOOKUP(CONCATENATE($CH$6," ",CX$9),'-RÅDATA_KVARTAL-'!$A$5:$DS$385,119,FALSE),"")</f>
        <v>15</v>
      </c>
      <c r="CY82" s="37"/>
      <c r="CZ82" s="37">
        <f>IF(VLOOKUP(CONCATENATE($CH$6," ",CZ$9),'-RÅDATA_KVARTAL-'!$A$5:$DS$385,119,FALSE)&gt;0,VLOOKUP(CONCATENATE($CH$6," ",CZ$9),'-RÅDATA_KVARTAL-'!$A$5:$DS$385,119,FALSE),"")</f>
        <v>16</v>
      </c>
      <c r="DA82" s="37"/>
      <c r="DB82" s="37">
        <f>IF(VLOOKUP(CONCATENATE($CH$6," ",DB$9),'-RÅDATA_KVARTAL-'!$A$5:$DS$385,119,FALSE)&gt;0,VLOOKUP(CONCATENATE($CH$6," ",DB$9),'-RÅDATA_KVARTAL-'!$A$5:$DS$385,119,FALSE),"")</f>
        <v>21</v>
      </c>
      <c r="DC82" s="37"/>
      <c r="DD82" s="37">
        <f>IF(VLOOKUP(CONCATENATE($CH$6," ",DD$9),'-RÅDATA_KVARTAL-'!$A$5:$DS$385,119,FALSE)&gt;0,VLOOKUP(CONCATENATE($CH$6," ",DD$9),'-RÅDATA_KVARTAL-'!$A$5:$DS$385,119,FALSE),"")</f>
        <v>14</v>
      </c>
      <c r="DE82" s="37"/>
      <c r="DF82" s="37">
        <f>IF(VLOOKUP(CONCATENATE($CH$6," ",DF$9),'-RÅDATA_KVARTAL-'!$A$5:$DS$385,119,FALSE)&gt;0,VLOOKUP(CONCATENATE($CH$6," ",DF$9),'-RÅDATA_KVARTAL-'!$A$5:$DS$385,119,FALSE),"")</f>
        <v>16.225378492274075</v>
      </c>
      <c r="DG82" s="106"/>
      <c r="DH82" s="106"/>
      <c r="DI82" s="37">
        <f>IF(VLOOKUP(CONCATENATE($DI$6," ",DI$9),'-RÅDATA_KVARTAL-'!$A$5:$DS$385,119,FALSE)&gt;0,VLOOKUP(CONCATENATE($DI$6," ",DI$9),'-RÅDATA_KVARTAL-'!$A$5:$DS$385,119,FALSE),"")</f>
        <v>15</v>
      </c>
      <c r="DJ82" s="37"/>
      <c r="DK82" s="37">
        <f>IF(VLOOKUP(CONCATENATE($DI$6," ",DK$9),'-RÅDATA_KVARTAL-'!$A$5:$DS$385,119,FALSE)&gt;0,VLOOKUP(CONCATENATE($DI$6," ",DK$9),'-RÅDATA_KVARTAL-'!$A$5:$DS$385,119,FALSE),"")</f>
        <v>16</v>
      </c>
      <c r="DL82" s="37"/>
      <c r="DM82" s="37">
        <f>IF(VLOOKUP(CONCATENATE($DI$6," ",DM$9),'-RÅDATA_KVARTAL-'!$A$5:$DS$385,119,FALSE)&gt;0,VLOOKUP(CONCATENATE($DI$6," ",DM$9),'-RÅDATA_KVARTAL-'!$A$5:$DS$385,119,FALSE),"")</f>
        <v>12</v>
      </c>
      <c r="DN82" s="37"/>
      <c r="DO82" s="37">
        <f>IF(VLOOKUP(CONCATENATE($DI$6," ",DO$9),'-RÅDATA_KVARTAL-'!$A$5:$DS$385,119,FALSE)&gt;0,VLOOKUP(CONCATENATE($DI$6," ",DO$9),'-RÅDATA_KVARTAL-'!$A$5:$DS$385,119,FALSE),"")</f>
        <v>18</v>
      </c>
      <c r="DP82" s="37"/>
      <c r="DQ82" s="37">
        <f>IF(VLOOKUP(CONCATENATE($DI$6," ",DQ$9),'-RÅDATA_KVARTAL-'!$A$5:$DS$385,119,FALSE)&gt;0,VLOOKUP(CONCATENATE($DI$6," ",DQ$9),'-RÅDATA_KVARTAL-'!$A$5:$DS$385,119,FALSE),"")</f>
        <v>20</v>
      </c>
      <c r="DR82" s="37"/>
      <c r="DS82" s="37">
        <f>IF(VLOOKUP(CONCATENATE($DI$6," ",DS$9),'-RÅDATA_KVARTAL-'!$A$5:$DS$385,119,FALSE)&gt;0,VLOOKUP(CONCATENATE($DI$6," ",DS$9),'-RÅDATA_KVARTAL-'!$A$5:$DS$385,119,FALSE),"")</f>
        <v>20</v>
      </c>
      <c r="DT82" s="37"/>
      <c r="DU82" s="37" t="str">
        <f>IF(VLOOKUP(CONCATENATE($DI$6," ",DU$9),'-RÅDATA_KVARTAL-'!$A$5:$DS$385,119,FALSE)&gt;0,VLOOKUP(CONCATENATE($DI$6," ",DU$9),'-RÅDATA_KVARTAL-'!$A$5:$DS$385,119,FALSE),"")</f>
        <v/>
      </c>
      <c r="DV82" s="37"/>
      <c r="DW82" s="37" t="str">
        <f>IF(VLOOKUP(CONCATENATE($DI$6," ",DW$9),'-RÅDATA_KVARTAL-'!$A$5:$DS$385,119,FALSE)&gt;0,VLOOKUP(CONCATENATE($DI$6," ",DW$9),'-RÅDATA_KVARTAL-'!$A$5:$DS$385,119,FALSE),"")</f>
        <v/>
      </c>
      <c r="DX82" s="37"/>
      <c r="DY82" s="37" t="str">
        <f>IF(VLOOKUP(CONCATENATE($DI$6," ",DY$9),'-RÅDATA_KVARTAL-'!$A$5:$DS$385,119,FALSE)&gt;0,VLOOKUP(CONCATENATE($DI$6," ",DY$9),'-RÅDATA_KVARTAL-'!$A$5:$DS$385,119,FALSE),"")</f>
        <v/>
      </c>
      <c r="DZ82" s="37"/>
      <c r="EA82" s="37" t="str">
        <f>IF(VLOOKUP(CONCATENATE($DI$6," ",EA$9),'-RÅDATA_KVARTAL-'!$A$5:$DS$385,119,FALSE)&gt;0,VLOOKUP(CONCATENATE($DI$6," ",EA$9),'-RÅDATA_KVARTAL-'!$A$5:$DS$385,119,FALSE),"")</f>
        <v/>
      </c>
      <c r="EB82" s="37"/>
      <c r="EC82" s="37" t="str">
        <f>IF(VLOOKUP(CONCATENATE($DI$6," ",EC$9),'-RÅDATA_KVARTAL-'!$A$5:$DS$385,119,FALSE)&gt;0,VLOOKUP(CONCATENATE($DI$6," ",EC$9),'-RÅDATA_KVARTAL-'!$A$5:$DS$385,119,FALSE),"")</f>
        <v/>
      </c>
      <c r="ED82" s="37"/>
      <c r="EE82" s="37" t="str">
        <f>IF(VLOOKUP(CONCATENATE($DI$6," ",EE$9),'-RÅDATA_KVARTAL-'!$A$5:$DS$385,119,FALSE)&gt;0,VLOOKUP(CONCATENATE($DI$6," ",EE$9),'-RÅDATA_KVARTAL-'!$A$5:$DS$385,119,FALSE),"")</f>
        <v/>
      </c>
      <c r="EF82" s="37"/>
      <c r="EG82" s="37">
        <f>IF(VLOOKUP(CONCATENATE($DI$6," ",EG$9),'-RÅDATA_KVARTAL-'!$A$5:$DS$385,119,FALSE)&gt;0,VLOOKUP(CONCATENATE($DI$6," ",EG$9),'-RÅDATA_KVARTAL-'!$A$5:$DS$385,119,FALSE),"")</f>
        <v>16.767199123464621</v>
      </c>
      <c r="EH82" s="106"/>
      <c r="EI82" s="106"/>
      <c r="EJ82" s="37" t="str">
        <f>IF(VLOOKUP(CONCATENATE($EJ$6," ",EJ$9),'-RÅDATA_KVARTAL-'!$A$5:$DS$385,119,FALSE)&gt;0,VLOOKUP(CONCATENATE($EJ$6," ",EJ$9),'-RÅDATA_KVARTAL-'!$A$5:$DS$385,119,FALSE),"")</f>
        <v/>
      </c>
      <c r="EK82" s="37"/>
      <c r="EL82" s="37" t="str">
        <f>IF(VLOOKUP(CONCATENATE($EJ$6," ",EL$9),'-RÅDATA_KVARTAL-'!$A$5:$DS$385,119,FALSE)&gt;0,VLOOKUP(CONCATENATE($EJ$6," ",EL$9),'-RÅDATA_KVARTAL-'!$A$5:$DS$385,119,FALSE),"")</f>
        <v/>
      </c>
      <c r="EM82" s="37"/>
      <c r="EN82" s="37" t="str">
        <f>IF(VLOOKUP(CONCATENATE($EJ$6," ",EN$9),'-RÅDATA_KVARTAL-'!$A$5:$DS$385,119,FALSE)&gt;0,VLOOKUP(CONCATENATE($EJ$6," ",EN$9),'-RÅDATA_KVARTAL-'!$A$5:$DS$385,119,FALSE),"")</f>
        <v/>
      </c>
      <c r="EO82" s="37"/>
      <c r="EP82" s="37" t="str">
        <f>IF(VLOOKUP(CONCATENATE($EJ$6," ",EP$9),'-RÅDATA_KVARTAL-'!$A$5:$DS$385,119,FALSE)&gt;0,VLOOKUP(CONCATENATE($EJ$6," ",EP$9),'-RÅDATA_KVARTAL-'!$A$5:$DS$385,119,FALSE),"")</f>
        <v/>
      </c>
      <c r="EQ82" s="37"/>
      <c r="ER82" s="37" t="str">
        <f>IF(VLOOKUP(CONCATENATE($EJ$6," ",ER$9),'-RÅDATA_KVARTAL-'!$A$5:$DS$385,119,FALSE)&gt;0,VLOOKUP(CONCATENATE($EJ$6," ",ER$9),'-RÅDATA_KVARTAL-'!$A$5:$DS$385,119,FALSE),"")</f>
        <v/>
      </c>
      <c r="ES82" s="37"/>
      <c r="ET82" s="37" t="str">
        <f>IF(VLOOKUP(CONCATENATE($EJ$6," ",ET$9),'-RÅDATA_KVARTAL-'!$A$5:$DS$385,119,FALSE)&gt;0,VLOOKUP(CONCATENATE($EJ$6," ",ET$9),'-RÅDATA_KVARTAL-'!$A$5:$DS$385,119,FALSE),"")</f>
        <v/>
      </c>
      <c r="EU82" s="37"/>
      <c r="EV82" s="37" t="str">
        <f>IF(VLOOKUP(CONCATENATE($EJ$6," ",EV$9),'-RÅDATA_KVARTAL-'!$A$5:$DS$385,119,FALSE)&gt;0,VLOOKUP(CONCATENATE($EJ$6," ",EV$9),'-RÅDATA_KVARTAL-'!$A$5:$DS$385,119,FALSE),"")</f>
        <v/>
      </c>
      <c r="EW82" s="37"/>
      <c r="EX82" s="37" t="str">
        <f>IF(VLOOKUP(CONCATENATE($EJ$6," ",EX$9),'-RÅDATA_KVARTAL-'!$A$5:$DS$385,119,FALSE)&gt;0,VLOOKUP(CONCATENATE($EJ$6," ",EX$9),'-RÅDATA_KVARTAL-'!$A$5:$DS$385,119,FALSE),"")</f>
        <v/>
      </c>
      <c r="EY82" s="37"/>
      <c r="EZ82" s="37" t="str">
        <f>IF(VLOOKUP(CONCATENATE($EJ$6," ",EZ$9),'-RÅDATA_KVARTAL-'!$A$5:$DS$385,119,FALSE)&gt;0,VLOOKUP(CONCATENATE($EJ$6," ",EZ$9),'-RÅDATA_KVARTAL-'!$A$5:$DS$385,119,FALSE),"")</f>
        <v/>
      </c>
      <c r="FA82" s="37"/>
      <c r="FB82" s="37" t="str">
        <f>IF(VLOOKUP(CONCATENATE($EJ$6," ",FB$9),'-RÅDATA_KVARTAL-'!$A$5:$DS$385,119,FALSE)&gt;0,VLOOKUP(CONCATENATE($EJ$6," ",FB$9),'-RÅDATA_KVARTAL-'!$A$5:$DS$385,119,FALSE),"")</f>
        <v/>
      </c>
      <c r="FC82" s="37"/>
      <c r="FD82" s="37" t="str">
        <f>IF(VLOOKUP(CONCATENATE($EJ$6," ",FD$9),'-RÅDATA_KVARTAL-'!$A$5:$DS$385,119,FALSE)&gt;0,VLOOKUP(CONCATENATE($EJ$6," ",FD$9),'-RÅDATA_KVARTAL-'!$A$5:$DS$385,119,FALSE),"")</f>
        <v/>
      </c>
      <c r="FE82" s="37"/>
      <c r="FF82" s="37" t="str">
        <f>IF(VLOOKUP(CONCATENATE($EJ$6," ",FF$9),'-RÅDATA_KVARTAL-'!$A$5:$DS$385,119,FALSE)&gt;0,VLOOKUP(CONCATENATE($EJ$6," ",FF$9),'-RÅDATA_KVARTAL-'!$A$5:$DS$385,119,FALSE),"")</f>
        <v/>
      </c>
      <c r="FG82" s="37"/>
      <c r="FH82" s="37" t="str">
        <f>IF(VLOOKUP(CONCATENATE($EJ$6," ",FH$9),'-RÅDATA_KVARTAL-'!$A$5:$DS$385,119,FALSE)&gt;0,VLOOKUP(CONCATENATE($EJ$6," ",FH$9),'-RÅDATA_KVARTAL-'!$A$5:$DS$385,119,FALSE),"")</f>
        <v/>
      </c>
      <c r="FI82" s="106"/>
      <c r="FJ82" s="106"/>
      <c r="FK82" s="37" t="str">
        <f>IF(VLOOKUP(CONCATENATE($FK$6," ",FK$9),'-RÅDATA_KVARTAL-'!$A$5:$DS$385,119,FALSE)&gt;0,VLOOKUP(CONCATENATE($FK$6," ",FK$9),'-RÅDATA_KVARTAL-'!$A$5:$DS$385,119,FALSE),"")</f>
        <v/>
      </c>
      <c r="FL82" s="37"/>
      <c r="FM82" s="37" t="str">
        <f>IF(VLOOKUP(CONCATENATE($FK$6," ",FM$9),'-RÅDATA_KVARTAL-'!$A$5:$DS$385,119,FALSE)&gt;0,VLOOKUP(CONCATENATE($FK$6," ",FM$9),'-RÅDATA_KVARTAL-'!$A$5:$DS$385,119,FALSE),"")</f>
        <v/>
      </c>
      <c r="FN82" s="37"/>
      <c r="FO82" s="37" t="str">
        <f>IF(VLOOKUP(CONCATENATE($FK$6," ",FO$9),'-RÅDATA_KVARTAL-'!$A$5:$DS$385,119,FALSE)&gt;0,VLOOKUP(CONCATENATE($FK$6," ",FO$9),'-RÅDATA_KVARTAL-'!$A$5:$DS$385,119,FALSE),"")</f>
        <v/>
      </c>
      <c r="FP82" s="37"/>
      <c r="FQ82" s="37" t="str">
        <f>IF(VLOOKUP(CONCATENATE($FK$6," ",FQ$9),'-RÅDATA_KVARTAL-'!$A$5:$DS$385,119,FALSE)&gt;0,VLOOKUP(CONCATENATE($FK$6," ",FQ$9),'-RÅDATA_KVARTAL-'!$A$5:$DS$385,119,FALSE),"")</f>
        <v/>
      </c>
      <c r="FR82" s="37"/>
      <c r="FS82" s="37" t="str">
        <f>IF(VLOOKUP(CONCATENATE($FK$6," ",FS$9),'-RÅDATA_KVARTAL-'!$A$5:$DS$385,119,FALSE)&gt;0,VLOOKUP(CONCATENATE($FK$6," ",FS$9),'-RÅDATA_KVARTAL-'!$A$5:$DS$385,119,FALSE),"")</f>
        <v/>
      </c>
      <c r="FT82" s="37"/>
      <c r="FU82" s="37" t="str">
        <f>IF(VLOOKUP(CONCATENATE($FK$6," ",FU$9),'-RÅDATA_KVARTAL-'!$A$5:$DS$385,119,FALSE)&gt;0,VLOOKUP(CONCATENATE($FK$6," ",FU$9),'-RÅDATA_KVARTAL-'!$A$5:$DS$385,119,FALSE),"")</f>
        <v/>
      </c>
      <c r="FV82" s="37"/>
      <c r="FW82" s="37" t="str">
        <f>IF(VLOOKUP(CONCATENATE($FK$6," ",FW$9),'-RÅDATA_KVARTAL-'!$A$5:$DS$385,119,FALSE)&gt;0,VLOOKUP(CONCATENATE($FK$6," ",FW$9),'-RÅDATA_KVARTAL-'!$A$5:$DS$385,119,FALSE),"")</f>
        <v/>
      </c>
      <c r="FX82" s="37"/>
      <c r="FY82" s="37" t="str">
        <f>IF(VLOOKUP(CONCATENATE($FK$6," ",FY$9),'-RÅDATA_KVARTAL-'!$A$5:$DS$385,119,FALSE)&gt;0,VLOOKUP(CONCATENATE($FK$6," ",FY$9),'-RÅDATA_KVARTAL-'!$A$5:$DS$385,119,FALSE),"")</f>
        <v/>
      </c>
      <c r="FZ82" s="37"/>
      <c r="GA82" s="37" t="str">
        <f>IF(VLOOKUP(CONCATENATE($FK$6," ",GA$9),'-RÅDATA_KVARTAL-'!$A$5:$DS$385,119,FALSE)&gt;0,VLOOKUP(CONCATENATE($FK$6," ",GA$9),'-RÅDATA_KVARTAL-'!$A$5:$DS$385,119,FALSE),"")</f>
        <v/>
      </c>
      <c r="GB82" s="37"/>
      <c r="GC82" s="37" t="str">
        <f>IF(VLOOKUP(CONCATENATE($FK$6," ",GC$9),'-RÅDATA_KVARTAL-'!$A$5:$DS$385,119,FALSE)&gt;0,VLOOKUP(CONCATENATE($FK$6," ",GC$9),'-RÅDATA_KVARTAL-'!$A$5:$DS$385,119,FALSE),"")</f>
        <v/>
      </c>
      <c r="GD82" s="37"/>
      <c r="GE82" s="37" t="str">
        <f>IF(VLOOKUP(CONCATENATE($FK$6," ",GE$9),'-RÅDATA_KVARTAL-'!$A$5:$DS$385,119,FALSE)&gt;0,VLOOKUP(CONCATENATE($FK$6," ",GE$9),'-RÅDATA_KVARTAL-'!$A$5:$DS$385,119,FALSE),"")</f>
        <v/>
      </c>
      <c r="GF82" s="37"/>
      <c r="GG82" s="37" t="str">
        <f>IF(VLOOKUP(CONCATENATE($FK$6," ",GG$9),'-RÅDATA_KVARTAL-'!$A$5:$DS$385,119,FALSE)&gt;0,VLOOKUP(CONCATENATE($FK$6," ",GG$9),'-RÅDATA_KVARTAL-'!$A$5:$DS$385,119,FALSE),"")</f>
        <v/>
      </c>
      <c r="GH82" s="37"/>
      <c r="GI82" s="37" t="str">
        <f>IF(VLOOKUP(CONCATENATE($FK$6," ",GI$9),'-RÅDATA_KVARTAL-'!$A$5:$DS$385,119,FALSE)&gt;0,VLOOKUP(CONCATENATE($FK$6," ",GI$9),'-RÅDATA_KVARTAL-'!$A$5:$DS$385,119,FALSE),"")</f>
        <v/>
      </c>
      <c r="GJ82" s="106"/>
      <c r="GK82" s="106"/>
      <c r="GL82" s="37" t="str">
        <f>IF(VLOOKUP(CONCATENATE($GL$6," ",GL$9),'-RÅDATA_KVARTAL-'!$A$5:$DS$385,119,FALSE)&gt;0,VLOOKUP(CONCATENATE($GL$6," ",GL$9),'-RÅDATA_KVARTAL-'!$A$5:$DS$385,119,FALSE),"")</f>
        <v/>
      </c>
      <c r="GM82" s="37"/>
      <c r="GN82" s="37" t="str">
        <f>IF(VLOOKUP(CONCATENATE($GL$6," ",GN$9),'-RÅDATA_KVARTAL-'!$A$5:$DS$385,119,FALSE)&gt;0,VLOOKUP(CONCATENATE($GL$6," ",GN$9),'-RÅDATA_KVARTAL-'!$A$5:$DS$385,119,FALSE),"")</f>
        <v/>
      </c>
      <c r="GO82" s="37"/>
      <c r="GP82" s="37" t="str">
        <f>IF(VLOOKUP(CONCATENATE($GL$6," ",GP$9),'-RÅDATA_KVARTAL-'!$A$5:$DS$385,119,FALSE)&gt;0,VLOOKUP(CONCATENATE($GL$6," ",GP$9),'-RÅDATA_KVARTAL-'!$A$5:$DS$385,119,FALSE),"")</f>
        <v/>
      </c>
      <c r="GQ82" s="37"/>
      <c r="GR82" s="37" t="str">
        <f>IF(VLOOKUP(CONCATENATE($GL$6," ",GR$9),'-RÅDATA_KVARTAL-'!$A$5:$DS$385,119,FALSE)&gt;0,VLOOKUP(CONCATENATE($GL$6," ",GR$9),'-RÅDATA_KVARTAL-'!$A$5:$DS$385,119,FALSE),"")</f>
        <v/>
      </c>
      <c r="GS82" s="37"/>
      <c r="GT82" s="37" t="str">
        <f>IF(VLOOKUP(CONCATENATE($GL$6," ",GT$9),'-RÅDATA_KVARTAL-'!$A$5:$DS$385,119,FALSE)&gt;0,VLOOKUP(CONCATENATE($GL$6," ",GT$9),'-RÅDATA_KVARTAL-'!$A$5:$DS$385,119,FALSE),"")</f>
        <v/>
      </c>
      <c r="GU82" s="37"/>
      <c r="GV82" s="37" t="str">
        <f>IF(VLOOKUP(CONCATENATE($GL$6," ",GV$9),'-RÅDATA_KVARTAL-'!$A$5:$DS$385,119,FALSE)&gt;0,VLOOKUP(CONCATENATE($GL$6," ",GV$9),'-RÅDATA_KVARTAL-'!$A$5:$DS$385,119,FALSE),"")</f>
        <v/>
      </c>
      <c r="GW82" s="37"/>
      <c r="GX82" s="37" t="str">
        <f>IF(VLOOKUP(CONCATENATE($GL$6," ",GX$9),'-RÅDATA_KVARTAL-'!$A$5:$DS$385,119,FALSE)&gt;0,VLOOKUP(CONCATENATE($GL$6," ",GX$9),'-RÅDATA_KVARTAL-'!$A$5:$DS$385,119,FALSE),"")</f>
        <v/>
      </c>
      <c r="GY82" s="37"/>
      <c r="GZ82" s="37" t="str">
        <f>IF(VLOOKUP(CONCATENATE($GL$6," ",GZ$9),'-RÅDATA_KVARTAL-'!$A$5:$DS$385,119,FALSE)&gt;0,VLOOKUP(CONCATENATE($GL$6," ",GZ$9),'-RÅDATA_KVARTAL-'!$A$5:$DS$385,119,FALSE),"")</f>
        <v/>
      </c>
      <c r="HA82" s="37"/>
      <c r="HB82" s="37" t="str">
        <f>IF(VLOOKUP(CONCATENATE($GL$6," ",HB$9),'-RÅDATA_KVARTAL-'!$A$5:$DS$385,119,FALSE)&gt;0,VLOOKUP(CONCATENATE($GL$6," ",HB$9),'-RÅDATA_KVARTAL-'!$A$5:$DS$385,119,FALSE),"")</f>
        <v/>
      </c>
      <c r="HC82" s="37"/>
      <c r="HD82" s="37" t="str">
        <f>IF(VLOOKUP(CONCATENATE($GL$6," ",HD$9),'-RÅDATA_KVARTAL-'!$A$5:$DS$385,119,FALSE)&gt;0,VLOOKUP(CONCATENATE($GL$6," ",HD$9),'-RÅDATA_KVARTAL-'!$A$5:$DS$385,119,FALSE),"")</f>
        <v/>
      </c>
      <c r="HE82" s="37"/>
      <c r="HF82" s="37" t="str">
        <f>IF(VLOOKUP(CONCATENATE($GL$6," ",HF$9),'-RÅDATA_KVARTAL-'!$A$5:$DS$385,119,FALSE)&gt;0,VLOOKUP(CONCATENATE($GL$6," ",HF$9),'-RÅDATA_KVARTAL-'!$A$5:$DS$385,119,FALSE),"")</f>
        <v/>
      </c>
      <c r="HG82" s="37"/>
      <c r="HH82" s="37" t="str">
        <f>IF(VLOOKUP(CONCATENATE($GL$6," ",HH$9),'-RÅDATA_KVARTAL-'!$A$5:$DS$385,119,FALSE)&gt;0,VLOOKUP(CONCATENATE($GL$6," ",HH$9),'-RÅDATA_KVARTAL-'!$A$5:$DS$385,119,FALSE),"")</f>
        <v/>
      </c>
      <c r="HI82" s="37"/>
      <c r="HJ82" s="37" t="str">
        <f>IF(VLOOKUP(CONCATENATE($GL$6," ",HJ$9),'-RÅDATA_KVARTAL-'!$A$5:$DS$385,119,FALSE)&gt;0,VLOOKUP(CONCATENATE($GL$6," ",HJ$9),'-RÅDATA_KVARTAL-'!$A$5:$DS$385,119,FALSE),"")</f>
        <v/>
      </c>
      <c r="HK82" s="106"/>
      <c r="HL82" s="106"/>
      <c r="HM82" s="92" t="s">
        <v>363</v>
      </c>
      <c r="HO82" s="123"/>
    </row>
    <row r="83" spans="2:223" s="15" customFormat="1" ht="10.5" customHeight="1" x14ac:dyDescent="0.2">
      <c r="B83" s="248">
        <v>23</v>
      </c>
      <c r="C83" s="195"/>
      <c r="D83" s="92" t="s">
        <v>68</v>
      </c>
      <c r="E83" s="37">
        <f>IF(VLOOKUP(CONCATENATE($E$6," ",E$9),'-RÅDATA_KVARTAL-'!$A$5:$DS$385,123,FALSE)&gt;0,VLOOKUP(CONCATENATE($E$6," ",E$9),'-RÅDATA_KVARTAL-'!$A$5:$DS$385,123,FALSE),"")</f>
        <v>31</v>
      </c>
      <c r="F83" s="37"/>
      <c r="G83" s="37">
        <f>IF(VLOOKUP(CONCATENATE($E$6," ",G$9),'-RÅDATA_KVARTAL-'!$A$5:$DS$385,123,FALSE)&gt;0,VLOOKUP(CONCATENATE($E$6," ",G$9),'-RÅDATA_KVARTAL-'!$A$5:$DS$385,123,FALSE),"")</f>
        <v>27</v>
      </c>
      <c r="H83" s="37"/>
      <c r="I83" s="37">
        <f>IF(VLOOKUP(CONCATENATE($E$6," ",I$9),'-RÅDATA_KVARTAL-'!$A$5:$DS$385,123,FALSE)&gt;0,VLOOKUP(CONCATENATE($E$6," ",I$9),'-RÅDATA_KVARTAL-'!$A$5:$DS$385,123,FALSE),"")</f>
        <v>34</v>
      </c>
      <c r="J83" s="37"/>
      <c r="K83" s="37">
        <f>IF(VLOOKUP(CONCATENATE($E$6," ",K$9),'-RÅDATA_KVARTAL-'!$A$5:$DS$385,123,FALSE)&gt;0,VLOOKUP(CONCATENATE($E$6," ",K$9),'-RÅDATA_KVARTAL-'!$A$5:$DS$385,123,FALSE),"")</f>
        <v>25</v>
      </c>
      <c r="L83" s="37"/>
      <c r="M83" s="37">
        <f>IF(VLOOKUP(CONCATENATE($E$6," ",M$9),'-RÅDATA_KVARTAL-'!$A$5:$DS$385,123,FALSE)&gt;0,VLOOKUP(CONCATENATE($E$6," ",M$9),'-RÅDATA_KVARTAL-'!$A$5:$DS$385,123,FALSE),"")</f>
        <v>34</v>
      </c>
      <c r="N83" s="37"/>
      <c r="O83" s="37">
        <f>IF(VLOOKUP(CONCATENATE($E$6," ",O$9),'-RÅDATA_KVARTAL-'!$A$5:$DS$385,123,FALSE)&gt;0,VLOOKUP(CONCATENATE($E$6," ",O$9),'-RÅDATA_KVARTAL-'!$A$5:$DS$385,123,FALSE),"")</f>
        <v>28</v>
      </c>
      <c r="P83" s="37"/>
      <c r="Q83" s="37">
        <f>IF(VLOOKUP(CONCATENATE($E$6," ",Q$9),'-RÅDATA_KVARTAL-'!$A$5:$DS$385,123,FALSE)&gt;0,VLOOKUP(CONCATENATE($E$6," ",Q$9),'-RÅDATA_KVARTAL-'!$A$5:$DS$385,123,FALSE),"")</f>
        <v>25</v>
      </c>
      <c r="R83" s="37"/>
      <c r="S83" s="37">
        <f>IF(VLOOKUP(CONCATENATE($E$6," ",S$9),'-RÅDATA_KVARTAL-'!$A$5:$DS$385,123,FALSE)&gt;0,VLOOKUP(CONCATENATE($E$6," ",S$9),'-RÅDATA_KVARTAL-'!$A$5:$DS$385,123,FALSE),"")</f>
        <v>27</v>
      </c>
      <c r="T83" s="37"/>
      <c r="U83" s="37">
        <f>IF(VLOOKUP(CONCATENATE($E$6," ",U$9),'-RÅDATA_KVARTAL-'!$A$5:$DS$385,123,FALSE)&gt;0,VLOOKUP(CONCATENATE($E$6," ",U$9),'-RÅDATA_KVARTAL-'!$A$5:$DS$385,123,FALSE),"")</f>
        <v>27</v>
      </c>
      <c r="V83" s="37"/>
      <c r="W83" s="37">
        <f>IF(VLOOKUP(CONCATENATE($E$6," ",W$9),'-RÅDATA_KVARTAL-'!$A$5:$DS$385,123,FALSE)&gt;0,VLOOKUP(CONCATENATE($E$6," ",W$9),'-RÅDATA_KVARTAL-'!$A$5:$DS$385,123,FALSE),"")</f>
        <v>27</v>
      </c>
      <c r="X83" s="37"/>
      <c r="Y83" s="37">
        <f>IF(VLOOKUP(CONCATENATE($E$6," ",Y$9),'-RÅDATA_KVARTAL-'!$A$5:$DS$385,123,FALSE)&gt;0,VLOOKUP(CONCATENATE($E$6," ",Y$9),'-RÅDATA_KVARTAL-'!$A$5:$DS$385,123,FALSE),"")</f>
        <v>38</v>
      </c>
      <c r="Z83" s="37"/>
      <c r="AA83" s="37">
        <f>IF(VLOOKUP(CONCATENATE($E$6," ",AA$9),'-RÅDATA_KVARTAL-'!$A$5:$DS$385,123,FALSE)&gt;0,VLOOKUP(CONCATENATE($E$6," ",AA$9),'-RÅDATA_KVARTAL-'!$A$5:$DS$385,123,FALSE),"")</f>
        <v>42</v>
      </c>
      <c r="AB83" s="37"/>
      <c r="AC83" s="37">
        <f>IF(VLOOKUP(CONCATENATE($E$6," ",AC$9),'-RÅDATA_KVARTAL-'!$A$5:$DS$385,123,FALSE)&gt;0,VLOOKUP(CONCATENATE($E$6," ",AC$9),'-RÅDATA_KVARTAL-'!$A$5:$DS$385,123,FALSE),"")</f>
        <v>30.341055736496035</v>
      </c>
      <c r="AD83" s="106"/>
      <c r="AE83" s="106"/>
      <c r="AF83" s="37">
        <f>IF(VLOOKUP(CONCATENATE($AF$6," ",AF$9),'-RÅDATA_KVARTAL-'!$A$5:$DS$385,123,FALSE)&gt;0,VLOOKUP(CONCATENATE($AF$6," ",AF$9),'-RÅDATA_KVARTAL-'!$A$5:$DS$385,123,FALSE),"")</f>
        <v>31</v>
      </c>
      <c r="AG83" s="37"/>
      <c r="AH83" s="37">
        <f>IF(VLOOKUP(CONCATENATE($AF$6," ",AH$9),'-RÅDATA_KVARTAL-'!$A$5:$DS$385,123,FALSE)&gt;0,VLOOKUP(CONCATENATE($AF$6," ",AH$9),'-RÅDATA_KVARTAL-'!$A$5:$DS$385,123,FALSE),"")</f>
        <v>28</v>
      </c>
      <c r="AI83" s="37"/>
      <c r="AJ83" s="37">
        <f>IF(VLOOKUP(CONCATENATE($AF$6," ",AJ$9),'-RÅDATA_KVARTAL-'!$A$5:$DS$385,123,FALSE)&gt;0,VLOOKUP(CONCATENATE($AF$6," ",AJ$9),'-RÅDATA_KVARTAL-'!$A$5:$DS$385,123,FALSE),"")</f>
        <v>31</v>
      </c>
      <c r="AK83" s="37"/>
      <c r="AL83" s="37">
        <f>IF(VLOOKUP(CONCATENATE($AF$6," ",AL$9),'-RÅDATA_KVARTAL-'!$A$5:$DS$385,123,FALSE)&gt;0,VLOOKUP(CONCATENATE($AF$6," ",AL$9),'-RÅDATA_KVARTAL-'!$A$5:$DS$385,123,FALSE),"")</f>
        <v>24</v>
      </c>
      <c r="AM83" s="37"/>
      <c r="AN83" s="37">
        <f>IF(VLOOKUP(CONCATENATE($AF$6," ",AN$9),'-RÅDATA_KVARTAL-'!$A$5:$DS$385,123,FALSE)&gt;0,VLOOKUP(CONCATENATE($AF$6," ",AN$9),'-RÅDATA_KVARTAL-'!$A$5:$DS$385,123,FALSE),"")</f>
        <v>34</v>
      </c>
      <c r="AO83" s="37"/>
      <c r="AP83" s="37">
        <f>IF(VLOOKUP(CONCATENATE($AF$6," ",AP$9),'-RÅDATA_KVARTAL-'!$A$5:$DS$385,123,FALSE)&gt;0,VLOOKUP(CONCATENATE($AF$6," ",AP$9),'-RÅDATA_KVARTAL-'!$A$5:$DS$385,123,FALSE),"")</f>
        <v>50</v>
      </c>
      <c r="AQ83" s="37"/>
      <c r="AR83" s="37">
        <f>IF(VLOOKUP(CONCATENATE($AF$6," ",AR$9),'-RÅDATA_KVARTAL-'!$A$5:$DS$385,123,FALSE)&gt;0,VLOOKUP(CONCATENATE($AF$6," ",AR$9),'-RÅDATA_KVARTAL-'!$A$5:$DS$385,123,FALSE),"")</f>
        <v>41</v>
      </c>
      <c r="AS83" s="37"/>
      <c r="AT83" s="37">
        <f>IF(VLOOKUP(CONCATENATE($AF$6," ",AT$9),'-RÅDATA_KVARTAL-'!$A$5:$DS$385,123,FALSE)&gt;0,VLOOKUP(CONCATENATE($AF$6," ",AT$9),'-RÅDATA_KVARTAL-'!$A$5:$DS$385,123,FALSE),"")</f>
        <v>36</v>
      </c>
      <c r="AU83" s="37"/>
      <c r="AV83" s="37">
        <f>IF(VLOOKUP(CONCATENATE($AF$6," ",AV$9),'-RÅDATA_KVARTAL-'!$A$5:$DS$385,123,FALSE)&gt;0,VLOOKUP(CONCATENATE($AF$6," ",AV$9),'-RÅDATA_KVARTAL-'!$A$5:$DS$385,123,FALSE),"")</f>
        <v>28</v>
      </c>
      <c r="AW83" s="37"/>
      <c r="AX83" s="37">
        <f>IF(VLOOKUP(CONCATENATE($AF$6," ",AX$9),'-RÅDATA_KVARTAL-'!$A$5:$DS$385,123,FALSE)&gt;0,VLOOKUP(CONCATENATE($AF$6," ",AX$9),'-RÅDATA_KVARTAL-'!$A$5:$DS$385,123,FALSE),"")</f>
        <v>28</v>
      </c>
      <c r="AY83" s="37"/>
      <c r="AZ83" s="37">
        <f>IF(VLOOKUP(CONCATENATE($AF$6," ",AZ$9),'-RÅDATA_KVARTAL-'!$A$5:$DS$385,123,FALSE)&gt;0,VLOOKUP(CONCATENATE($AF$6," ",AZ$9),'-RÅDATA_KVARTAL-'!$A$5:$DS$385,123,FALSE),"")</f>
        <v>29</v>
      </c>
      <c r="BA83" s="37"/>
      <c r="BB83" s="37">
        <f>IF(VLOOKUP(CONCATENATE($AF$6," ",BB$9),'-RÅDATA_KVARTAL-'!$A$5:$DS$385,123,FALSE)&gt;0,VLOOKUP(CONCATENATE($AF$6," ",BB$9),'-RÅDATA_KVARTAL-'!$A$5:$DS$385,123,FALSE),"")</f>
        <v>24</v>
      </c>
      <c r="BC83" s="37"/>
      <c r="BD83" s="37">
        <f>IF(VLOOKUP(CONCATENATE($AF$6," ",BD$9),'-RÅDATA_KVARTAL-'!$A$5:$DS$385,123,FALSE)&gt;0,VLOOKUP(CONCATENATE($AF$6," ",BD$9),'-RÅDATA_KVARTAL-'!$A$5:$DS$385,123,FALSE),"")</f>
        <v>33.462874790889202</v>
      </c>
      <c r="BE83" s="106"/>
      <c r="BF83" s="106"/>
      <c r="BG83" s="37">
        <f>IF(VLOOKUP(CONCATENATE($BG$6," ",BG$9),'-RÅDATA_KVARTAL-'!$A$5:$DS$385,123,FALSE)&gt;0,VLOOKUP(CONCATENATE($BG$6," ",BG$9),'-RÅDATA_KVARTAL-'!$A$5:$DS$385,123,FALSE),"")</f>
        <v>32</v>
      </c>
      <c r="BH83" s="37"/>
      <c r="BI83" s="37">
        <f>IF(VLOOKUP(CONCATENATE($BG$6," ",BI$9),'-RÅDATA_KVARTAL-'!$A$5:$DS$385,123,FALSE)&gt;0,VLOOKUP(CONCATENATE($BG$6," ",BI$9),'-RÅDATA_KVARTAL-'!$A$5:$DS$385,123,FALSE),"")</f>
        <v>27</v>
      </c>
      <c r="BJ83" s="37"/>
      <c r="BK83" s="37">
        <f>IF(VLOOKUP(CONCATENATE($BG$6," ",BK$9),'-RÅDATA_KVARTAL-'!$A$5:$DS$385,123,FALSE)&gt;0,VLOOKUP(CONCATENATE($BG$6," ",BK$9),'-RÅDATA_KVARTAL-'!$A$5:$DS$385,123,FALSE),"")</f>
        <v>30</v>
      </c>
      <c r="BL83" s="37"/>
      <c r="BM83" s="37">
        <f>IF(VLOOKUP(CONCATENATE($BG$6," ",BM$9),'-RÅDATA_KVARTAL-'!$A$5:$DS$385,123,FALSE)&gt;0,VLOOKUP(CONCATENATE($BG$6," ",BM$9),'-RÅDATA_KVARTAL-'!$A$5:$DS$385,123,FALSE),"")</f>
        <v>33</v>
      </c>
      <c r="BN83" s="37"/>
      <c r="BO83" s="37">
        <f>IF(VLOOKUP(CONCATENATE($BG$6," ",BO$9),'-RÅDATA_KVARTAL-'!$A$5:$DS$385,123,FALSE)&gt;0,VLOOKUP(CONCATENATE($BG$6," ",BO$9),'-RÅDATA_KVARTAL-'!$A$5:$DS$385,123,FALSE),"")</f>
        <v>30</v>
      </c>
      <c r="BP83" s="37"/>
      <c r="BQ83" s="37">
        <f>IF(VLOOKUP(CONCATENATE($BG$6," ",BQ$9),'-RÅDATA_KVARTAL-'!$A$5:$DS$385,123,FALSE)&gt;0,VLOOKUP(CONCATENATE($BG$6," ",BQ$9),'-RÅDATA_KVARTAL-'!$A$5:$DS$385,123,FALSE),"")</f>
        <v>33</v>
      </c>
      <c r="BR83" s="37"/>
      <c r="BS83" s="37">
        <f>IF(VLOOKUP(CONCATENATE($BG$6," ",BS$9),'-RÅDATA_KVARTAL-'!$A$5:$DS$385,123,FALSE)&gt;0,VLOOKUP(CONCATENATE($BG$6," ",BS$9),'-RÅDATA_KVARTAL-'!$A$5:$DS$385,123,FALSE),"")</f>
        <v>28</v>
      </c>
      <c r="BT83" s="37"/>
      <c r="BU83" s="37">
        <f>IF(VLOOKUP(CONCATENATE($BG$6," ",BU$9),'-RÅDATA_KVARTAL-'!$A$5:$DS$385,123,FALSE)&gt;0,VLOOKUP(CONCATENATE($BG$6," ",BU$9),'-RÅDATA_KVARTAL-'!$A$5:$DS$385,123,FALSE),"")</f>
        <v>29</v>
      </c>
      <c r="BV83" s="37"/>
      <c r="BW83" s="37">
        <f>IF(VLOOKUP(CONCATENATE($BG$6," ",BW$9),'-RÅDATA_KVARTAL-'!$A$5:$DS$385,123,FALSE)&gt;0,VLOOKUP(CONCATENATE($BG$6," ",BW$9),'-RÅDATA_KVARTAL-'!$A$5:$DS$385,123,FALSE),"")</f>
        <v>35</v>
      </c>
      <c r="BX83" s="37"/>
      <c r="BY83" s="37">
        <f>IF(VLOOKUP(CONCATENATE($BG$6," ",BY$9),'-RÅDATA_KVARTAL-'!$A$5:$DS$385,123,FALSE)&gt;0,VLOOKUP(CONCATENATE($BG$6," ",BY$9),'-RÅDATA_KVARTAL-'!$A$5:$DS$385,123,FALSE),"")</f>
        <v>30</v>
      </c>
      <c r="BZ83" s="37"/>
      <c r="CA83" s="37">
        <f>IF(VLOOKUP(CONCATENATE($BG$6," ",CA$9),'-RÅDATA_KVARTAL-'!$A$5:$DS$385,123,FALSE)&gt;0,VLOOKUP(CONCATENATE($BG$6," ",CA$9),'-RÅDATA_KVARTAL-'!$A$5:$DS$385,123,FALSE),"")</f>
        <v>30</v>
      </c>
      <c r="CB83" s="37"/>
      <c r="CC83" s="37">
        <f>IF(VLOOKUP(CONCATENATE($BG$6," ",CC$9),'-RÅDATA_KVARTAL-'!$A$5:$DS$385,123,FALSE)&gt;0,VLOOKUP(CONCATENATE($BG$6," ",CC$9),'-RÅDATA_KVARTAL-'!$A$5:$DS$385,123,FALSE),"")</f>
        <v>32</v>
      </c>
      <c r="CD83" s="37"/>
      <c r="CE83" s="37">
        <f>IF(VLOOKUP(CONCATENATE($BG$6," ",CE$9),'-RÅDATA_KVARTAL-'!$A$5:$DS$385,123,FALSE)&gt;0,VLOOKUP(CONCATENATE($BG$6," ",CE$9),'-RÅDATA_KVARTAL-'!$A$5:$DS$385,123,FALSE),"")</f>
        <v>30.715583000363239</v>
      </c>
      <c r="CF83" s="106"/>
      <c r="CG83" s="106"/>
      <c r="CH83" s="37">
        <f>IF(VLOOKUP(CONCATENATE($CH$6," ",CH$9),'-RÅDATA_KVARTAL-'!$A$5:$DS$385,123,FALSE)&gt;0,VLOOKUP(CONCATENATE($CH$6," ",CH$9),'-RÅDATA_KVARTAL-'!$A$5:$DS$385,123,FALSE),"")</f>
        <v>34</v>
      </c>
      <c r="CI83" s="37"/>
      <c r="CJ83" s="37">
        <f>IF(VLOOKUP(CONCATENATE($CH$6," ",CJ$9),'-RÅDATA_KVARTAL-'!$A$5:$DS$385,123,FALSE)&gt;0,VLOOKUP(CONCATENATE($CH$6," ",CJ$9),'-RÅDATA_KVARTAL-'!$A$5:$DS$385,123,FALSE),"")</f>
        <v>31</v>
      </c>
      <c r="CK83" s="37"/>
      <c r="CL83" s="37">
        <f>IF(VLOOKUP(CONCATENATE($CH$6," ",CL$9),'-RÅDATA_KVARTAL-'!$A$5:$DS$385,123,FALSE)&gt;0,VLOOKUP(CONCATENATE($CH$6," ",CL$9),'-RÅDATA_KVARTAL-'!$A$5:$DS$385,123,FALSE),"")</f>
        <v>25</v>
      </c>
      <c r="CM83" s="37"/>
      <c r="CN83" s="37">
        <f>IF(VLOOKUP(CONCATENATE($CH$6," ",CN$9),'-RÅDATA_KVARTAL-'!$A$5:$DS$385,123,FALSE)&gt;0,VLOOKUP(CONCATENATE($CH$6," ",CN$9),'-RÅDATA_KVARTAL-'!$A$5:$DS$385,123,FALSE),"")</f>
        <v>25</v>
      </c>
      <c r="CO83" s="37"/>
      <c r="CP83" s="37">
        <f>IF(VLOOKUP(CONCATENATE($CH$6," ",CP$9),'-RÅDATA_KVARTAL-'!$A$5:$DS$385,123,FALSE)&gt;0,VLOOKUP(CONCATENATE($CH$6," ",CP$9),'-RÅDATA_KVARTAL-'!$A$5:$DS$385,123,FALSE),"")</f>
        <v>30</v>
      </c>
      <c r="CQ83" s="37"/>
      <c r="CR83" s="37">
        <f>IF(VLOOKUP(CONCATENATE($CH$6," ",CR$9),'-RÅDATA_KVARTAL-'!$A$5:$DS$385,123,FALSE)&gt;0,VLOOKUP(CONCATENATE($CH$6," ",CR$9),'-RÅDATA_KVARTAL-'!$A$5:$DS$385,123,FALSE),"")</f>
        <v>29</v>
      </c>
      <c r="CS83" s="37"/>
      <c r="CT83" s="37">
        <f>IF(VLOOKUP(CONCATENATE($CH$6," ",CT$9),'-RÅDATA_KVARTAL-'!$A$5:$DS$385,123,FALSE)&gt;0,VLOOKUP(CONCATENATE($CH$6," ",CT$9),'-RÅDATA_KVARTAL-'!$A$5:$DS$385,123,FALSE),"")</f>
        <v>28</v>
      </c>
      <c r="CU83" s="37"/>
      <c r="CV83" s="37">
        <f>IF(VLOOKUP(CONCATENATE($CH$6," ",CV$9),'-RÅDATA_KVARTAL-'!$A$5:$DS$385,123,FALSE)&gt;0,VLOOKUP(CONCATENATE($CH$6," ",CV$9),'-RÅDATA_KVARTAL-'!$A$5:$DS$385,123,FALSE),"")</f>
        <v>30</v>
      </c>
      <c r="CW83" s="37"/>
      <c r="CX83" s="37">
        <f>IF(VLOOKUP(CONCATENATE($CH$6," ",CX$9),'-RÅDATA_KVARTAL-'!$A$5:$DS$385,123,FALSE)&gt;0,VLOOKUP(CONCATENATE($CH$6," ",CX$9),'-RÅDATA_KVARTAL-'!$A$5:$DS$385,123,FALSE),"")</f>
        <v>28</v>
      </c>
      <c r="CY83" s="37"/>
      <c r="CZ83" s="37">
        <f>IF(VLOOKUP(CONCATENATE($CH$6," ",CZ$9),'-RÅDATA_KVARTAL-'!$A$5:$DS$385,123,FALSE)&gt;0,VLOOKUP(CONCATENATE($CH$6," ",CZ$9),'-RÅDATA_KVARTAL-'!$A$5:$DS$385,123,FALSE),"")</f>
        <v>27</v>
      </c>
      <c r="DA83" s="37"/>
      <c r="DB83" s="37">
        <f>IF(VLOOKUP(CONCATENATE($CH$6," ",DB$9),'-RÅDATA_KVARTAL-'!$A$5:$DS$385,123,FALSE)&gt;0,VLOOKUP(CONCATENATE($CH$6," ",DB$9),'-RÅDATA_KVARTAL-'!$A$5:$DS$385,123,FALSE),"")</f>
        <v>33</v>
      </c>
      <c r="DC83" s="37"/>
      <c r="DD83" s="37">
        <f>IF(VLOOKUP(CONCATENATE($CH$6," ",DD$9),'-RÅDATA_KVARTAL-'!$A$5:$DS$385,123,FALSE)&gt;0,VLOOKUP(CONCATENATE($CH$6," ",DD$9),'-RÅDATA_KVARTAL-'!$A$5:$DS$385,123,FALSE),"")</f>
        <v>28</v>
      </c>
      <c r="DE83" s="37"/>
      <c r="DF83" s="37">
        <f>IF(VLOOKUP(CONCATENATE($CH$6," ",DF$9),'-RÅDATA_KVARTAL-'!$A$5:$DS$385,123,FALSE)&gt;0,VLOOKUP(CONCATENATE($CH$6," ",DF$9),'-RÅDATA_KVARTAL-'!$A$5:$DS$385,123,FALSE),"")</f>
        <v>29.416528621387815</v>
      </c>
      <c r="DG83" s="106"/>
      <c r="DH83" s="106"/>
      <c r="DI83" s="37">
        <f>IF(VLOOKUP(CONCATENATE($DI$6," ",DI$9),'-RÅDATA_KVARTAL-'!$A$5:$DS$385,123,FALSE)&gt;0,VLOOKUP(CONCATENATE($DI$6," ",DI$9),'-RÅDATA_KVARTAL-'!$A$5:$DS$385,123,FALSE),"")</f>
        <v>30</v>
      </c>
      <c r="DJ83" s="37"/>
      <c r="DK83" s="37">
        <f>IF(VLOOKUP(CONCATENATE($DI$6," ",DK$9),'-RÅDATA_KVARTAL-'!$A$5:$DS$385,123,FALSE)&gt;0,VLOOKUP(CONCATENATE($DI$6," ",DK$9),'-RÅDATA_KVARTAL-'!$A$5:$DS$385,123,FALSE),"")</f>
        <v>37</v>
      </c>
      <c r="DL83" s="37"/>
      <c r="DM83" s="37">
        <f>IF(VLOOKUP(CONCATENATE($DI$6," ",DM$9),'-RÅDATA_KVARTAL-'!$A$5:$DS$385,123,FALSE)&gt;0,VLOOKUP(CONCATENATE($DI$6," ",DM$9),'-RÅDATA_KVARTAL-'!$A$5:$DS$385,123,FALSE),"")</f>
        <v>24</v>
      </c>
      <c r="DN83" s="37"/>
      <c r="DO83" s="37">
        <f>IF(VLOOKUP(CONCATENATE($DI$6," ",DO$9),'-RÅDATA_KVARTAL-'!$A$5:$DS$385,123,FALSE)&gt;0,VLOOKUP(CONCATENATE($DI$6," ",DO$9),'-RÅDATA_KVARTAL-'!$A$5:$DS$385,123,FALSE),"")</f>
        <v>33</v>
      </c>
      <c r="DP83" s="37"/>
      <c r="DQ83" s="37">
        <f>IF(VLOOKUP(CONCATENATE($DI$6," ",DQ$9),'-RÅDATA_KVARTAL-'!$A$5:$DS$385,123,FALSE)&gt;0,VLOOKUP(CONCATENATE($DI$6," ",DQ$9),'-RÅDATA_KVARTAL-'!$A$5:$DS$385,123,FALSE),"")</f>
        <v>33</v>
      </c>
      <c r="DR83" s="37"/>
      <c r="DS83" s="37">
        <f>IF(VLOOKUP(CONCATENATE($DI$6," ",DS$9),'-RÅDATA_KVARTAL-'!$A$5:$DS$385,123,FALSE)&gt;0,VLOOKUP(CONCATENATE($DI$6," ",DS$9),'-RÅDATA_KVARTAL-'!$A$5:$DS$385,123,FALSE),"")</f>
        <v>35</v>
      </c>
      <c r="DT83" s="37"/>
      <c r="DU83" s="37" t="str">
        <f>IF(VLOOKUP(CONCATENATE($DI$6," ",DU$9),'-RÅDATA_KVARTAL-'!$A$5:$DS$385,123,FALSE)&gt;0,VLOOKUP(CONCATENATE($DI$6," ",DU$9),'-RÅDATA_KVARTAL-'!$A$5:$DS$385,123,FALSE),"")</f>
        <v/>
      </c>
      <c r="DV83" s="37"/>
      <c r="DW83" s="37" t="str">
        <f>IF(VLOOKUP(CONCATENATE($DI$6," ",DW$9),'-RÅDATA_KVARTAL-'!$A$5:$DS$385,123,FALSE)&gt;0,VLOOKUP(CONCATENATE($DI$6," ",DW$9),'-RÅDATA_KVARTAL-'!$A$5:$DS$385,123,FALSE),"")</f>
        <v/>
      </c>
      <c r="DX83" s="37"/>
      <c r="DY83" s="37" t="str">
        <f>IF(VLOOKUP(CONCATENATE($DI$6," ",DY$9),'-RÅDATA_KVARTAL-'!$A$5:$DS$385,123,FALSE)&gt;0,VLOOKUP(CONCATENATE($DI$6," ",DY$9),'-RÅDATA_KVARTAL-'!$A$5:$DS$385,123,FALSE),"")</f>
        <v/>
      </c>
      <c r="DZ83" s="37"/>
      <c r="EA83" s="37" t="str">
        <f>IF(VLOOKUP(CONCATENATE($DI$6," ",EA$9),'-RÅDATA_KVARTAL-'!$A$5:$DS$385,123,FALSE)&gt;0,VLOOKUP(CONCATENATE($DI$6," ",EA$9),'-RÅDATA_KVARTAL-'!$A$5:$DS$385,123,FALSE),"")</f>
        <v/>
      </c>
      <c r="EB83" s="37"/>
      <c r="EC83" s="37" t="str">
        <f>IF(VLOOKUP(CONCATENATE($DI$6," ",EC$9),'-RÅDATA_KVARTAL-'!$A$5:$DS$385,123,FALSE)&gt;0,VLOOKUP(CONCATENATE($DI$6," ",EC$9),'-RÅDATA_KVARTAL-'!$A$5:$DS$385,123,FALSE),"")</f>
        <v/>
      </c>
      <c r="ED83" s="37"/>
      <c r="EE83" s="37" t="str">
        <f>IF(VLOOKUP(CONCATENATE($DI$6," ",EE$9),'-RÅDATA_KVARTAL-'!$A$5:$DS$385,123,FALSE)&gt;0,VLOOKUP(CONCATENATE($DI$6," ",EE$9),'-RÅDATA_KVARTAL-'!$A$5:$DS$385,123,FALSE),"")</f>
        <v/>
      </c>
      <c r="EF83" s="37"/>
      <c r="EG83" s="37">
        <f>IF(VLOOKUP(CONCATENATE($DI$6," ",EG$9),'-RÅDATA_KVARTAL-'!$A$5:$DS$385,123,FALSE)&gt;0,VLOOKUP(CONCATENATE($DI$6," ",EG$9),'-RÅDATA_KVARTAL-'!$A$5:$DS$385,123,FALSE),"")</f>
        <v>31.872774744837407</v>
      </c>
      <c r="EH83" s="106"/>
      <c r="EI83" s="106"/>
      <c r="EJ83" s="37" t="str">
        <f>IF(VLOOKUP(CONCATENATE($EJ$6," ",EJ$9),'-RÅDATA_KVARTAL-'!$A$5:$DS$385,123,FALSE)&gt;0,VLOOKUP(CONCATENATE($EJ$6," ",EJ$9),'-RÅDATA_KVARTAL-'!$A$5:$DS$385,123,FALSE),"")</f>
        <v/>
      </c>
      <c r="EK83" s="37"/>
      <c r="EL83" s="37" t="str">
        <f>IF(VLOOKUP(CONCATENATE($EJ$6," ",EL$9),'-RÅDATA_KVARTAL-'!$A$5:$DS$385,123,FALSE)&gt;0,VLOOKUP(CONCATENATE($EJ$6," ",EL$9),'-RÅDATA_KVARTAL-'!$A$5:$DS$385,123,FALSE),"")</f>
        <v/>
      </c>
      <c r="EM83" s="37"/>
      <c r="EN83" s="37" t="str">
        <f>IF(VLOOKUP(CONCATENATE($EJ$6," ",EN$9),'-RÅDATA_KVARTAL-'!$A$5:$DS$385,123,FALSE)&gt;0,VLOOKUP(CONCATENATE($EJ$6," ",EN$9),'-RÅDATA_KVARTAL-'!$A$5:$DS$385,123,FALSE),"")</f>
        <v/>
      </c>
      <c r="EO83" s="37"/>
      <c r="EP83" s="37" t="str">
        <f>IF(VLOOKUP(CONCATENATE($EJ$6," ",EP$9),'-RÅDATA_KVARTAL-'!$A$5:$DS$385,123,FALSE)&gt;0,VLOOKUP(CONCATENATE($EJ$6," ",EP$9),'-RÅDATA_KVARTAL-'!$A$5:$DS$385,123,FALSE),"")</f>
        <v/>
      </c>
      <c r="EQ83" s="37"/>
      <c r="ER83" s="37" t="str">
        <f>IF(VLOOKUP(CONCATENATE($EJ$6," ",ER$9),'-RÅDATA_KVARTAL-'!$A$5:$DS$385,123,FALSE)&gt;0,VLOOKUP(CONCATENATE($EJ$6," ",ER$9),'-RÅDATA_KVARTAL-'!$A$5:$DS$385,123,FALSE),"")</f>
        <v/>
      </c>
      <c r="ES83" s="37"/>
      <c r="ET83" s="37" t="str">
        <f>IF(VLOOKUP(CONCATENATE($EJ$6," ",ET$9),'-RÅDATA_KVARTAL-'!$A$5:$DS$385,123,FALSE)&gt;0,VLOOKUP(CONCATENATE($EJ$6," ",ET$9),'-RÅDATA_KVARTAL-'!$A$5:$DS$385,123,FALSE),"")</f>
        <v/>
      </c>
      <c r="EU83" s="37"/>
      <c r="EV83" s="37" t="str">
        <f>IF(VLOOKUP(CONCATENATE($EJ$6," ",EV$9),'-RÅDATA_KVARTAL-'!$A$5:$DS$385,123,FALSE)&gt;0,VLOOKUP(CONCATENATE($EJ$6," ",EV$9),'-RÅDATA_KVARTAL-'!$A$5:$DS$385,123,FALSE),"")</f>
        <v/>
      </c>
      <c r="EW83" s="37"/>
      <c r="EX83" s="37" t="str">
        <f>IF(VLOOKUP(CONCATENATE($EJ$6," ",EX$9),'-RÅDATA_KVARTAL-'!$A$5:$DS$385,123,FALSE)&gt;0,VLOOKUP(CONCATENATE($EJ$6," ",EX$9),'-RÅDATA_KVARTAL-'!$A$5:$DS$385,123,FALSE),"")</f>
        <v/>
      </c>
      <c r="EY83" s="37"/>
      <c r="EZ83" s="37" t="str">
        <f>IF(VLOOKUP(CONCATENATE($EJ$6," ",EZ$9),'-RÅDATA_KVARTAL-'!$A$5:$DS$385,123,FALSE)&gt;0,VLOOKUP(CONCATENATE($EJ$6," ",EZ$9),'-RÅDATA_KVARTAL-'!$A$5:$DS$385,123,FALSE),"")</f>
        <v/>
      </c>
      <c r="FA83" s="37"/>
      <c r="FB83" s="37" t="str">
        <f>IF(VLOOKUP(CONCATENATE($EJ$6," ",FB$9),'-RÅDATA_KVARTAL-'!$A$5:$DS$385,123,FALSE)&gt;0,VLOOKUP(CONCATENATE($EJ$6," ",FB$9),'-RÅDATA_KVARTAL-'!$A$5:$DS$385,123,FALSE),"")</f>
        <v/>
      </c>
      <c r="FC83" s="37"/>
      <c r="FD83" s="37" t="str">
        <f>IF(VLOOKUP(CONCATENATE($EJ$6," ",FD$9),'-RÅDATA_KVARTAL-'!$A$5:$DS$385,123,FALSE)&gt;0,VLOOKUP(CONCATENATE($EJ$6," ",FD$9),'-RÅDATA_KVARTAL-'!$A$5:$DS$385,123,FALSE),"")</f>
        <v/>
      </c>
      <c r="FE83" s="37"/>
      <c r="FF83" s="37" t="str">
        <f>IF(VLOOKUP(CONCATENATE($EJ$6," ",FF$9),'-RÅDATA_KVARTAL-'!$A$5:$DS$385,123,FALSE)&gt;0,VLOOKUP(CONCATENATE($EJ$6," ",FF$9),'-RÅDATA_KVARTAL-'!$A$5:$DS$385,123,FALSE),"")</f>
        <v/>
      </c>
      <c r="FG83" s="37"/>
      <c r="FH83" s="37" t="str">
        <f>IF(VLOOKUP(CONCATENATE($EJ$6," ",FH$9),'-RÅDATA_KVARTAL-'!$A$5:$DS$385,123,FALSE)&gt;0,VLOOKUP(CONCATENATE($EJ$6," ",FH$9),'-RÅDATA_KVARTAL-'!$A$5:$DS$385,123,FALSE),"")</f>
        <v/>
      </c>
      <c r="FI83" s="106"/>
      <c r="FJ83" s="106"/>
      <c r="FK83" s="37" t="str">
        <f>IF(VLOOKUP(CONCATENATE($FK$6," ",FK$9),'-RÅDATA_KVARTAL-'!$A$5:$DS$385,123,FALSE)&gt;0,VLOOKUP(CONCATENATE($FK$6," ",FK$9),'-RÅDATA_KVARTAL-'!$A$5:$DS$385,123,FALSE),"")</f>
        <v/>
      </c>
      <c r="FL83" s="37"/>
      <c r="FM83" s="37" t="str">
        <f>IF(VLOOKUP(CONCATENATE($FK$6," ",FM$9),'-RÅDATA_KVARTAL-'!$A$5:$DS$385,123,FALSE)&gt;0,VLOOKUP(CONCATENATE($FK$6," ",FM$9),'-RÅDATA_KVARTAL-'!$A$5:$DS$385,123,FALSE),"")</f>
        <v/>
      </c>
      <c r="FN83" s="37"/>
      <c r="FO83" s="37" t="str">
        <f>IF(VLOOKUP(CONCATENATE($FK$6," ",FO$9),'-RÅDATA_KVARTAL-'!$A$5:$DS$385,123,FALSE)&gt;0,VLOOKUP(CONCATENATE($FK$6," ",FO$9),'-RÅDATA_KVARTAL-'!$A$5:$DS$385,123,FALSE),"")</f>
        <v/>
      </c>
      <c r="FP83" s="37"/>
      <c r="FQ83" s="37" t="str">
        <f>IF(VLOOKUP(CONCATENATE($FK$6," ",FQ$9),'-RÅDATA_KVARTAL-'!$A$5:$DS$385,123,FALSE)&gt;0,VLOOKUP(CONCATENATE($FK$6," ",FQ$9),'-RÅDATA_KVARTAL-'!$A$5:$DS$385,123,FALSE),"")</f>
        <v/>
      </c>
      <c r="FR83" s="37"/>
      <c r="FS83" s="37" t="str">
        <f>IF(VLOOKUP(CONCATENATE($FK$6," ",FS$9),'-RÅDATA_KVARTAL-'!$A$5:$DS$385,123,FALSE)&gt;0,VLOOKUP(CONCATENATE($FK$6," ",FS$9),'-RÅDATA_KVARTAL-'!$A$5:$DS$385,123,FALSE),"")</f>
        <v/>
      </c>
      <c r="FT83" s="37"/>
      <c r="FU83" s="37" t="str">
        <f>IF(VLOOKUP(CONCATENATE($FK$6," ",FU$9),'-RÅDATA_KVARTAL-'!$A$5:$DS$385,123,FALSE)&gt;0,VLOOKUP(CONCATENATE($FK$6," ",FU$9),'-RÅDATA_KVARTAL-'!$A$5:$DS$385,123,FALSE),"")</f>
        <v/>
      </c>
      <c r="FV83" s="37"/>
      <c r="FW83" s="37" t="str">
        <f>IF(VLOOKUP(CONCATENATE($FK$6," ",FW$9),'-RÅDATA_KVARTAL-'!$A$5:$DS$385,123,FALSE)&gt;0,VLOOKUP(CONCATENATE($FK$6," ",FW$9),'-RÅDATA_KVARTAL-'!$A$5:$DS$385,123,FALSE),"")</f>
        <v/>
      </c>
      <c r="FX83" s="37"/>
      <c r="FY83" s="37" t="str">
        <f>IF(VLOOKUP(CONCATENATE($FK$6," ",FY$9),'-RÅDATA_KVARTAL-'!$A$5:$DS$385,123,FALSE)&gt;0,VLOOKUP(CONCATENATE($FK$6," ",FY$9),'-RÅDATA_KVARTAL-'!$A$5:$DS$385,123,FALSE),"")</f>
        <v/>
      </c>
      <c r="FZ83" s="37"/>
      <c r="GA83" s="37" t="str">
        <f>IF(VLOOKUP(CONCATENATE($FK$6," ",GA$9),'-RÅDATA_KVARTAL-'!$A$5:$DS$385,123,FALSE)&gt;0,VLOOKUP(CONCATENATE($FK$6," ",GA$9),'-RÅDATA_KVARTAL-'!$A$5:$DS$385,123,FALSE),"")</f>
        <v/>
      </c>
      <c r="GB83" s="37"/>
      <c r="GC83" s="37" t="str">
        <f>IF(VLOOKUP(CONCATENATE($FK$6," ",GC$9),'-RÅDATA_KVARTAL-'!$A$5:$DS$385,123,FALSE)&gt;0,VLOOKUP(CONCATENATE($FK$6," ",GC$9),'-RÅDATA_KVARTAL-'!$A$5:$DS$385,123,FALSE),"")</f>
        <v/>
      </c>
      <c r="GD83" s="37"/>
      <c r="GE83" s="37" t="str">
        <f>IF(VLOOKUP(CONCATENATE($FK$6," ",GE$9),'-RÅDATA_KVARTAL-'!$A$5:$DS$385,123,FALSE)&gt;0,VLOOKUP(CONCATENATE($FK$6," ",GE$9),'-RÅDATA_KVARTAL-'!$A$5:$DS$385,123,FALSE),"")</f>
        <v/>
      </c>
      <c r="GF83" s="37"/>
      <c r="GG83" s="37" t="str">
        <f>IF(VLOOKUP(CONCATENATE($FK$6," ",GG$9),'-RÅDATA_KVARTAL-'!$A$5:$DS$385,123,FALSE)&gt;0,VLOOKUP(CONCATENATE($FK$6," ",GG$9),'-RÅDATA_KVARTAL-'!$A$5:$DS$385,123,FALSE),"")</f>
        <v/>
      </c>
      <c r="GH83" s="37"/>
      <c r="GI83" s="37" t="str">
        <f>IF(VLOOKUP(CONCATENATE($FK$6," ",GI$9),'-RÅDATA_KVARTAL-'!$A$5:$DS$385,123,FALSE)&gt;0,VLOOKUP(CONCATENATE($FK$6," ",GI$9),'-RÅDATA_KVARTAL-'!$A$5:$DS$385,123,FALSE),"")</f>
        <v/>
      </c>
      <c r="GJ83" s="106"/>
      <c r="GK83" s="106"/>
      <c r="GL83" s="37" t="str">
        <f>IF(VLOOKUP(CONCATENATE($GL$6," ",GL$9),'-RÅDATA_KVARTAL-'!$A$5:$DS$385,123,FALSE)&gt;0,VLOOKUP(CONCATENATE($GL$6," ",GL$9),'-RÅDATA_KVARTAL-'!$A$5:$DS$385,123,FALSE),"")</f>
        <v/>
      </c>
      <c r="GM83" s="37"/>
      <c r="GN83" s="37" t="str">
        <f>IF(VLOOKUP(CONCATENATE($GL$6," ",GN$9),'-RÅDATA_KVARTAL-'!$A$5:$DS$385,123,FALSE)&gt;0,VLOOKUP(CONCATENATE($GL$6," ",GN$9),'-RÅDATA_KVARTAL-'!$A$5:$DS$385,123,FALSE),"")</f>
        <v/>
      </c>
      <c r="GO83" s="37"/>
      <c r="GP83" s="37" t="str">
        <f>IF(VLOOKUP(CONCATENATE($GL$6," ",GP$9),'-RÅDATA_KVARTAL-'!$A$5:$DS$385,123,FALSE)&gt;0,VLOOKUP(CONCATENATE($GL$6," ",GP$9),'-RÅDATA_KVARTAL-'!$A$5:$DS$385,123,FALSE),"")</f>
        <v/>
      </c>
      <c r="GQ83" s="37"/>
      <c r="GR83" s="37" t="str">
        <f>IF(VLOOKUP(CONCATENATE($GL$6," ",GR$9),'-RÅDATA_KVARTAL-'!$A$5:$DS$385,123,FALSE)&gt;0,VLOOKUP(CONCATENATE($GL$6," ",GR$9),'-RÅDATA_KVARTAL-'!$A$5:$DS$385,123,FALSE),"")</f>
        <v/>
      </c>
      <c r="GS83" s="37"/>
      <c r="GT83" s="37" t="str">
        <f>IF(VLOOKUP(CONCATENATE($GL$6," ",GT$9),'-RÅDATA_KVARTAL-'!$A$5:$DS$385,123,FALSE)&gt;0,VLOOKUP(CONCATENATE($GL$6," ",GT$9),'-RÅDATA_KVARTAL-'!$A$5:$DS$385,123,FALSE),"")</f>
        <v/>
      </c>
      <c r="GU83" s="37"/>
      <c r="GV83" s="37" t="str">
        <f>IF(VLOOKUP(CONCATENATE($GL$6," ",GV$9),'-RÅDATA_KVARTAL-'!$A$5:$DS$385,123,FALSE)&gt;0,VLOOKUP(CONCATENATE($GL$6," ",GV$9),'-RÅDATA_KVARTAL-'!$A$5:$DS$385,123,FALSE),"")</f>
        <v/>
      </c>
      <c r="GW83" s="37"/>
      <c r="GX83" s="37" t="str">
        <f>IF(VLOOKUP(CONCATENATE($GL$6," ",GX$9),'-RÅDATA_KVARTAL-'!$A$5:$DS$385,123,FALSE)&gt;0,VLOOKUP(CONCATENATE($GL$6," ",GX$9),'-RÅDATA_KVARTAL-'!$A$5:$DS$385,123,FALSE),"")</f>
        <v/>
      </c>
      <c r="GY83" s="37"/>
      <c r="GZ83" s="37" t="str">
        <f>IF(VLOOKUP(CONCATENATE($GL$6," ",GZ$9),'-RÅDATA_KVARTAL-'!$A$5:$DS$385,123,FALSE)&gt;0,VLOOKUP(CONCATENATE($GL$6," ",GZ$9),'-RÅDATA_KVARTAL-'!$A$5:$DS$385,123,FALSE),"")</f>
        <v/>
      </c>
      <c r="HA83" s="37"/>
      <c r="HB83" s="37" t="str">
        <f>IF(VLOOKUP(CONCATENATE($GL$6," ",HB$9),'-RÅDATA_KVARTAL-'!$A$5:$DS$385,123,FALSE)&gt;0,VLOOKUP(CONCATENATE($GL$6," ",HB$9),'-RÅDATA_KVARTAL-'!$A$5:$DS$385,123,FALSE),"")</f>
        <v/>
      </c>
      <c r="HC83" s="37"/>
      <c r="HD83" s="37" t="str">
        <f>IF(VLOOKUP(CONCATENATE($GL$6," ",HD$9),'-RÅDATA_KVARTAL-'!$A$5:$DS$385,123,FALSE)&gt;0,VLOOKUP(CONCATENATE($GL$6," ",HD$9),'-RÅDATA_KVARTAL-'!$A$5:$DS$385,123,FALSE),"")</f>
        <v/>
      </c>
      <c r="HE83" s="37"/>
      <c r="HF83" s="37" t="str">
        <f>IF(VLOOKUP(CONCATENATE($GL$6," ",HF$9),'-RÅDATA_KVARTAL-'!$A$5:$DS$385,123,FALSE)&gt;0,VLOOKUP(CONCATENATE($GL$6," ",HF$9),'-RÅDATA_KVARTAL-'!$A$5:$DS$385,123,FALSE),"")</f>
        <v/>
      </c>
      <c r="HG83" s="37"/>
      <c r="HH83" s="37" t="str">
        <f>IF(VLOOKUP(CONCATENATE($GL$6," ",HH$9),'-RÅDATA_KVARTAL-'!$A$5:$DS$385,123,FALSE)&gt;0,VLOOKUP(CONCATENATE($GL$6," ",HH$9),'-RÅDATA_KVARTAL-'!$A$5:$DS$385,123,FALSE),"")</f>
        <v/>
      </c>
      <c r="HI83" s="37"/>
      <c r="HJ83" s="37" t="str">
        <f>IF(VLOOKUP(CONCATENATE($GL$6," ",HJ$9),'-RÅDATA_KVARTAL-'!$A$5:$DS$385,123,FALSE)&gt;0,VLOOKUP(CONCATENATE($GL$6," ",HJ$9),'-RÅDATA_KVARTAL-'!$A$5:$DS$385,123,FALSE),"")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78" t="s">
        <v>596</v>
      </c>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c r="CN86" s="343"/>
      <c r="CO86" s="343"/>
      <c r="CP86" s="343"/>
      <c r="CQ86" s="343"/>
      <c r="CR86" s="343"/>
      <c r="CS86" s="343"/>
      <c r="CT86" s="343"/>
      <c r="CU86" s="343"/>
      <c r="CV86" s="343"/>
      <c r="CW86" s="343"/>
      <c r="CX86" s="343"/>
      <c r="CY86" s="343"/>
      <c r="CZ86" s="343"/>
      <c r="DA86" s="343"/>
      <c r="DB86" s="343"/>
      <c r="DC86" s="343"/>
      <c r="DD86" s="343"/>
      <c r="DE86" s="343"/>
      <c r="DF86" s="343"/>
      <c r="DG86" s="343"/>
      <c r="DH86" s="343"/>
      <c r="DI86" s="343"/>
      <c r="DJ86" s="343"/>
      <c r="DK86" s="343"/>
      <c r="DL86" s="343"/>
      <c r="DM86" s="343"/>
      <c r="DN86" s="343"/>
      <c r="DO86" s="343"/>
      <c r="DP86" s="343"/>
      <c r="DQ86" s="343"/>
      <c r="DR86" s="343"/>
      <c r="DS86" s="343"/>
      <c r="DT86" s="343"/>
      <c r="DU86" s="343"/>
      <c r="DV86" s="343"/>
      <c r="DW86" s="343"/>
      <c r="DX86" s="343"/>
      <c r="DY86" s="343"/>
      <c r="DZ86" s="343"/>
      <c r="EA86" s="343"/>
      <c r="EB86" s="343"/>
      <c r="EC86" s="343"/>
      <c r="ED86" s="343"/>
      <c r="EE86" s="343"/>
      <c r="EF86" s="343"/>
      <c r="EG86" s="343"/>
      <c r="EH86" s="343"/>
      <c r="EI86" s="343"/>
      <c r="EJ86" s="343"/>
      <c r="EK86" s="343"/>
      <c r="EL86" s="343"/>
      <c r="EM86" s="343"/>
      <c r="EN86" s="343"/>
      <c r="EO86" s="343"/>
      <c r="EP86" s="343"/>
      <c r="EQ86" s="343"/>
      <c r="ER86" s="343"/>
      <c r="ES86" s="343"/>
      <c r="ET86" s="343"/>
      <c r="EU86" s="343"/>
      <c r="EV86" s="343"/>
      <c r="EW86" s="343"/>
      <c r="EX86" s="343"/>
      <c r="EY86" s="343"/>
      <c r="EZ86" s="343"/>
      <c r="FA86" s="343"/>
      <c r="FB86" s="343"/>
      <c r="FC86" s="343"/>
      <c r="FD86" s="343"/>
      <c r="FE86" s="343"/>
      <c r="FF86" s="343"/>
      <c r="FG86" s="343"/>
      <c r="FH86" s="343"/>
      <c r="FI86" s="343"/>
      <c r="FJ86" s="343"/>
      <c r="FK86" s="343"/>
      <c r="FL86" s="343"/>
      <c r="FM86" s="343"/>
      <c r="FN86" s="343"/>
      <c r="FO86" s="343"/>
      <c r="FP86" s="343"/>
      <c r="FQ86" s="343"/>
      <c r="FR86" s="343"/>
      <c r="FS86" s="343"/>
      <c r="FT86" s="343"/>
      <c r="FU86" s="343"/>
      <c r="FV86" s="343"/>
      <c r="FW86" s="343"/>
      <c r="FX86" s="343"/>
      <c r="FY86" s="343"/>
      <c r="FZ86" s="343"/>
      <c r="GA86" s="343"/>
      <c r="GB86" s="343"/>
      <c r="GC86" s="343"/>
      <c r="GD86" s="343"/>
      <c r="GE86" s="343"/>
      <c r="GF86" s="343"/>
      <c r="GG86" s="343"/>
      <c r="GH86" s="343"/>
      <c r="GI86" s="343"/>
      <c r="GJ86" s="343"/>
      <c r="GK86" s="343"/>
      <c r="GL86" s="343"/>
      <c r="GM86" s="343"/>
      <c r="GN86" s="343"/>
      <c r="GO86" s="343"/>
      <c r="GP86" s="343"/>
      <c r="GQ86" s="343"/>
      <c r="GR86" s="343"/>
      <c r="GS86" s="343"/>
      <c r="GT86" s="343"/>
      <c r="GU86" s="343"/>
      <c r="GV86" s="343"/>
      <c r="GW86" s="343"/>
      <c r="GX86" s="343"/>
      <c r="GY86" s="343"/>
      <c r="GZ86" s="343"/>
      <c r="HA86" s="343"/>
      <c r="HB86" s="343"/>
      <c r="HC86" s="343"/>
      <c r="HD86" s="343"/>
      <c r="HE86" s="343"/>
      <c r="HF86" s="343"/>
      <c r="HG86" s="343"/>
      <c r="HH86" s="343"/>
      <c r="HI86" s="343"/>
      <c r="HJ86" s="343"/>
      <c r="HK86" s="343"/>
      <c r="HL86" s="343"/>
      <c r="HM86" s="343"/>
    </row>
    <row r="87" spans="2:223" s="15" customFormat="1" ht="54" customHeight="1" x14ac:dyDescent="0.2">
      <c r="B87" s="378" t="s">
        <v>532</v>
      </c>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2"/>
      <c r="BB87" s="342"/>
      <c r="BC87" s="342"/>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c r="CN87" s="343"/>
      <c r="CO87" s="343"/>
      <c r="CP87" s="343"/>
      <c r="CQ87" s="343"/>
      <c r="CR87" s="343"/>
      <c r="CS87" s="343"/>
      <c r="CT87" s="343"/>
      <c r="CU87" s="343"/>
      <c r="CV87" s="343"/>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343"/>
      <c r="GT87" s="343"/>
      <c r="GU87" s="343"/>
      <c r="GV87" s="343"/>
      <c r="GW87" s="343"/>
      <c r="GX87" s="343"/>
      <c r="GY87" s="343"/>
      <c r="GZ87" s="343"/>
      <c r="HA87" s="343"/>
      <c r="HB87" s="343"/>
      <c r="HC87" s="343"/>
      <c r="HD87" s="343"/>
      <c r="HE87" s="343"/>
      <c r="HF87" s="343"/>
      <c r="HG87" s="343"/>
      <c r="HH87" s="343"/>
      <c r="HI87" s="343"/>
      <c r="HJ87" s="343"/>
      <c r="HK87" s="343"/>
      <c r="HL87" s="343"/>
      <c r="HM87" s="343"/>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286"/>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453</v>
      </c>
      <c r="C2" s="22"/>
    </row>
    <row r="3" spans="1:16" x14ac:dyDescent="0.2">
      <c r="B3" s="163" t="s">
        <v>454</v>
      </c>
      <c r="C3" s="22"/>
    </row>
    <row r="4" spans="1:16" ht="6.6" customHeight="1" x14ac:dyDescent="0.2">
      <c r="B4" s="370"/>
      <c r="C4" s="371"/>
      <c r="D4" s="371"/>
      <c r="E4" s="371"/>
      <c r="F4" s="371"/>
      <c r="G4" s="371"/>
      <c r="H4" s="371"/>
      <c r="I4" s="371"/>
      <c r="J4" s="371"/>
      <c r="K4" s="371"/>
      <c r="L4" s="371"/>
      <c r="M4" s="371"/>
      <c r="N4" s="371"/>
      <c r="O4" s="371"/>
      <c r="P4" s="371"/>
    </row>
    <row r="5" spans="1:16" ht="4.5" customHeight="1" x14ac:dyDescent="0.2">
      <c r="C5" s="162"/>
      <c r="D5" s="144"/>
      <c r="E5" s="144"/>
      <c r="F5" s="144"/>
      <c r="G5" s="144"/>
      <c r="H5" s="144"/>
      <c r="I5" s="144"/>
      <c r="J5" s="144"/>
      <c r="K5" s="144"/>
      <c r="L5" s="144"/>
      <c r="N5" s="144"/>
      <c r="O5" s="144"/>
      <c r="P5" s="144"/>
    </row>
    <row r="6" spans="1:16" ht="25.5" customHeight="1" x14ac:dyDescent="0.2">
      <c r="C6" s="168"/>
      <c r="D6" s="144"/>
      <c r="E6" s="372" t="s">
        <v>122</v>
      </c>
      <c r="F6" s="371"/>
      <c r="G6" s="371"/>
      <c r="H6" s="371"/>
      <c r="I6" s="371"/>
      <c r="J6" s="371"/>
      <c r="K6" s="371"/>
      <c r="L6" s="371"/>
      <c r="M6" s="371"/>
      <c r="N6" s="371"/>
      <c r="O6" s="371"/>
      <c r="P6" s="144"/>
    </row>
    <row r="7" spans="1:16" ht="4.5" customHeight="1" x14ac:dyDescent="0.2">
      <c r="C7" s="162"/>
      <c r="D7" s="144"/>
      <c r="E7" s="144"/>
      <c r="F7" s="144"/>
      <c r="G7" s="144"/>
      <c r="H7" s="144"/>
      <c r="I7" s="144"/>
      <c r="J7" s="144"/>
      <c r="K7" s="144"/>
      <c r="L7" s="144"/>
      <c r="N7" s="144"/>
      <c r="O7" s="144"/>
      <c r="P7" s="144"/>
    </row>
    <row r="8" spans="1:16" ht="36.75" customHeight="1" x14ac:dyDescent="0.2">
      <c r="B8" s="376" t="s">
        <v>0</v>
      </c>
      <c r="C8" s="376" t="s">
        <v>41</v>
      </c>
      <c r="D8" s="144"/>
      <c r="E8" s="169" t="s">
        <v>58</v>
      </c>
      <c r="F8" s="17"/>
      <c r="H8" s="145" t="s">
        <v>92</v>
      </c>
      <c r="I8" s="17"/>
      <c r="K8" s="159" t="s">
        <v>93</v>
      </c>
      <c r="L8" s="17"/>
      <c r="M8" s="32"/>
      <c r="N8" s="159" t="s">
        <v>95</v>
      </c>
      <c r="O8" s="17"/>
      <c r="P8" s="31"/>
    </row>
    <row r="9" spans="1:16" ht="4.5" customHeight="1" x14ac:dyDescent="0.2">
      <c r="B9" s="373"/>
      <c r="C9" s="373"/>
      <c r="D9" s="144"/>
      <c r="E9" s="144"/>
      <c r="F9" s="144"/>
      <c r="G9" s="144"/>
      <c r="H9" s="144"/>
      <c r="I9" s="144"/>
      <c r="J9" s="144"/>
      <c r="K9" s="144"/>
      <c r="L9" s="144"/>
      <c r="N9" s="144"/>
      <c r="O9" s="144"/>
      <c r="P9" s="144"/>
    </row>
    <row r="10" spans="1:16" ht="14.25" customHeight="1" x14ac:dyDescent="0.2">
      <c r="B10" s="373"/>
      <c r="C10" s="373"/>
      <c r="D10" s="144"/>
      <c r="E10" s="388" t="s">
        <v>380</v>
      </c>
      <c r="F10" s="389"/>
      <c r="G10" s="42"/>
      <c r="H10" s="388" t="s">
        <v>134</v>
      </c>
      <c r="I10" s="390"/>
      <c r="J10" s="391"/>
      <c r="K10" s="391"/>
      <c r="L10" s="391"/>
      <c r="M10" s="391"/>
      <c r="N10" s="391"/>
      <c r="O10" s="391"/>
      <c r="P10" s="31"/>
    </row>
    <row r="11" spans="1:16" ht="4.5" customHeight="1" x14ac:dyDescent="0.2">
      <c r="B11" s="144"/>
      <c r="C11" s="144"/>
      <c r="D11" s="144"/>
      <c r="E11" s="144"/>
      <c r="F11" s="144"/>
      <c r="G11" s="144"/>
      <c r="H11" s="144"/>
      <c r="I11" s="144"/>
      <c r="J11" s="144"/>
      <c r="K11" s="144"/>
      <c r="L11" s="144"/>
      <c r="N11" s="144"/>
      <c r="O11" s="144"/>
      <c r="P11" s="144"/>
    </row>
    <row r="12" spans="1:16" ht="13.5" customHeight="1" x14ac:dyDescent="0.2">
      <c r="B12" s="30">
        <v>1</v>
      </c>
      <c r="C12" s="30">
        <v>2</v>
      </c>
      <c r="D12" s="28"/>
      <c r="E12" s="373">
        <v>3</v>
      </c>
      <c r="F12" s="373"/>
      <c r="G12" s="144"/>
      <c r="H12" s="373">
        <v>4</v>
      </c>
      <c r="I12" s="373"/>
      <c r="J12" s="144"/>
      <c r="K12" s="373">
        <v>5</v>
      </c>
      <c r="L12" s="373"/>
      <c r="M12" s="144"/>
      <c r="N12" s="373">
        <v>6</v>
      </c>
      <c r="O12" s="373"/>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4"/>
      <c r="I14" s="28"/>
      <c r="J14" s="28"/>
      <c r="K14" s="79"/>
      <c r="L14" s="28"/>
      <c r="M14" s="28"/>
      <c r="N14" s="79"/>
      <c r="O14" s="28"/>
      <c r="P14" s="79"/>
    </row>
    <row r="15" spans="1:16" s="39" customFormat="1" ht="11.25" hidden="1" customHeight="1" outlineLevel="1" x14ac:dyDescent="0.2">
      <c r="A15" s="204" t="s">
        <v>174</v>
      </c>
      <c r="B15" s="40">
        <v>2001</v>
      </c>
      <c r="C15" s="86" t="s">
        <v>106</v>
      </c>
      <c r="D15" s="42"/>
      <c r="E15" s="72">
        <f>IF(VLOOKUP($A15,'-RÅDATA_KVARTAL-'!$A$5:$FO$385,168,FALSE)&gt;0,VLOOKUP($A15,'-RÅDATA_KVARTAL-'!$A$5:$FO$385,168,FALSE),"")</f>
        <v>49005</v>
      </c>
      <c r="F15" s="42"/>
      <c r="G15" s="42"/>
      <c r="H15" s="156">
        <f>IF(VLOOKUP($A15,'-RÅDATA_KVARTAL-'!$A$5:$FO$385,169,FALSE)&gt;0,VLOOKUP($A15,'-RÅDATA_KVARTAL-'!$A$5:$FO$385,169,FALSE),"")</f>
        <v>83.159245418936564</v>
      </c>
      <c r="I15" s="205"/>
      <c r="J15" s="205"/>
      <c r="K15" s="156">
        <f>IF(VLOOKUP($A15,'-RÅDATA_KVARTAL-'!$A$5:$FO$385,170,FALSE)&gt;0,VLOOKUP($A15,'-RÅDATA_KVARTAL-'!$A$5:$FO$385,170,FALSE),"")</f>
        <v>92.526225744000726</v>
      </c>
      <c r="L15" s="205"/>
      <c r="M15" s="205"/>
      <c r="N15" s="156">
        <f>IF(VLOOKUP($A15,'-RÅDATA_KVARTAL-'!$A$5:$FO$385,171,FALSE)&gt;0,VLOOKUP($A15,'-RÅDATA_KVARTAL-'!$A$5:$FO$385,171,FALSE),"")</f>
        <v>98.102291657286926</v>
      </c>
      <c r="O15" s="166"/>
      <c r="P15" s="71"/>
    </row>
    <row r="16" spans="1:16" ht="11.25" hidden="1" customHeight="1" outlineLevel="1" x14ac:dyDescent="0.2">
      <c r="A16" s="204" t="s">
        <v>224</v>
      </c>
      <c r="B16" s="40">
        <v>2001</v>
      </c>
      <c r="C16" s="86" t="s">
        <v>107</v>
      </c>
      <c r="D16" s="42"/>
      <c r="E16" s="72">
        <f>IF(VLOOKUP($A16,'-RÅDATA_KVARTAL-'!$A$5:$FO$385,168,FALSE)&gt;0,VLOOKUP($A16,'-RÅDATA_KVARTAL-'!$A$5:$FO$385,168,FALSE),"")</f>
        <v>54560</v>
      </c>
      <c r="F16" s="42"/>
      <c r="G16" s="42"/>
      <c r="H16" s="156">
        <f>IF(VLOOKUP($A16,'-RÅDATA_KVARTAL-'!$A$5:$FO$385,169,FALSE)&gt;0,VLOOKUP($A16,'-RÅDATA_KVARTAL-'!$A$5:$FO$385,169,FALSE),"")</f>
        <v>74.710965072410858</v>
      </c>
      <c r="I16" s="205"/>
      <c r="J16" s="205"/>
      <c r="K16" s="156">
        <f>IF(VLOOKUP($A16,'-RÅDATA_KVARTAL-'!$A$5:$FO$385,170,FALSE)&gt;0,VLOOKUP($A16,'-RÅDATA_KVARTAL-'!$A$5:$FO$385,170,FALSE),"")</f>
        <v>86.292645328789902</v>
      </c>
      <c r="L16" s="205"/>
      <c r="M16" s="205"/>
      <c r="N16" s="156">
        <f>IF(VLOOKUP($A16,'-RÅDATA_KVARTAL-'!$A$5:$FO$385,171,FALSE)&gt;0,VLOOKUP($A16,'-RÅDATA_KVARTAL-'!$A$5:$FO$385,171,FALSE),"")</f>
        <v>95.117845117845107</v>
      </c>
      <c r="O16" s="166"/>
      <c r="P16" s="71"/>
    </row>
    <row r="17" spans="1:16" ht="11.25" hidden="1" customHeight="1" outlineLevel="1" x14ac:dyDescent="0.2">
      <c r="A17" s="204" t="s">
        <v>225</v>
      </c>
      <c r="B17" s="40">
        <v>2001</v>
      </c>
      <c r="C17" s="86" t="s">
        <v>108</v>
      </c>
      <c r="D17" s="42"/>
      <c r="E17" s="72">
        <f>IF(VLOOKUP($A17,'-RÅDATA_KVARTAL-'!$A$5:$FO$385,168,FALSE)&gt;0,VLOOKUP($A17,'-RÅDATA_KVARTAL-'!$A$5:$FO$385,168,FALSE),"")</f>
        <v>60510</v>
      </c>
      <c r="F17" s="42"/>
      <c r="G17" s="42"/>
      <c r="H17" s="156">
        <f>IF(VLOOKUP($A17,'-RÅDATA_KVARTAL-'!$A$5:$FO$385,169,FALSE)&gt;0,VLOOKUP($A17,'-RÅDATA_KVARTAL-'!$A$5:$FO$385,169,FALSE),"")</f>
        <v>81.180670661736571</v>
      </c>
      <c r="I17" s="205"/>
      <c r="J17" s="205"/>
      <c r="K17" s="156">
        <f>IF(VLOOKUP($A17,'-RÅDATA_KVARTAL-'!$A$5:$FO$385,170,FALSE)&gt;0,VLOOKUP($A17,'-RÅDATA_KVARTAL-'!$A$5:$FO$385,170,FALSE),"")</f>
        <v>90.81437496584762</v>
      </c>
      <c r="L17" s="205"/>
      <c r="M17" s="205"/>
      <c r="N17" s="156">
        <f>IF(VLOOKUP($A17,'-RÅDATA_KVARTAL-'!$A$5:$FO$385,171,FALSE)&gt;0,VLOOKUP($A17,'-RÅDATA_KVARTAL-'!$A$5:$FO$385,171,FALSE),"")</f>
        <v>97.202236753428892</v>
      </c>
      <c r="O17" s="166"/>
      <c r="P17" s="71"/>
    </row>
    <row r="18" spans="1:16" ht="11.25" hidden="1" customHeight="1" outlineLevel="1" x14ac:dyDescent="0.2">
      <c r="A18" s="204" t="s">
        <v>226</v>
      </c>
      <c r="B18" s="40">
        <v>2001</v>
      </c>
      <c r="C18" s="86" t="s">
        <v>109</v>
      </c>
      <c r="D18" s="42"/>
      <c r="E18" s="72">
        <f>IF(VLOOKUP($A18,'-RÅDATA_KVARTAL-'!$A$5:$FO$385,168,FALSE)&gt;0,VLOOKUP($A18,'-RÅDATA_KVARTAL-'!$A$5:$FO$385,168,FALSE),"")</f>
        <v>56133</v>
      </c>
      <c r="F18" s="42"/>
      <c r="G18" s="42"/>
      <c r="H18" s="156">
        <f>IF(VLOOKUP($A18,'-RÅDATA_KVARTAL-'!$A$5:$FO$385,169,FALSE)&gt;0,VLOOKUP($A18,'-RÅDATA_KVARTAL-'!$A$5:$FO$385,169,FALSE),"")</f>
        <v>83.723416894380421</v>
      </c>
      <c r="I18" s="205"/>
      <c r="J18" s="205"/>
      <c r="K18" s="156">
        <f>IF(VLOOKUP($A18,'-RÅDATA_KVARTAL-'!$A$5:$FO$385,170,FALSE)&gt;0,VLOOKUP($A18,'-RÅDATA_KVARTAL-'!$A$5:$FO$385,170,FALSE),"")</f>
        <v>92.35079798819848</v>
      </c>
      <c r="L18" s="205"/>
      <c r="M18" s="205"/>
      <c r="N18" s="156">
        <f>IF(VLOOKUP($A18,'-RÅDATA_KVARTAL-'!$A$5:$FO$385,171,FALSE)&gt;0,VLOOKUP($A18,'-RÅDATA_KVARTAL-'!$A$5:$FO$385,171,FALSE),"")</f>
        <v>97.709001623698072</v>
      </c>
      <c r="O18" s="166"/>
      <c r="P18" s="71"/>
    </row>
    <row r="19" spans="1:16" s="39" customFormat="1" ht="11.25" hidden="1" customHeight="1" outlineLevel="1" x14ac:dyDescent="0.2">
      <c r="A19" s="204" t="s">
        <v>227</v>
      </c>
      <c r="B19" s="40">
        <v>2001</v>
      </c>
      <c r="C19" s="86" t="s">
        <v>35</v>
      </c>
      <c r="D19" s="42"/>
      <c r="E19" s="72">
        <f>IF(VLOOKUP($A19,'-RÅDATA_KVARTAL-'!$A$5:$FO$385,168,FALSE)&gt;0,VLOOKUP($A19,'-RÅDATA_KVARTAL-'!$A$5:$FO$385,168,FALSE),"")</f>
        <v>60039</v>
      </c>
      <c r="F19" s="42"/>
      <c r="G19" s="42"/>
      <c r="H19" s="156">
        <f>IF(VLOOKUP($A19,'-RÅDATA_KVARTAL-'!$A$5:$FO$385,169,FALSE)&gt;0,VLOOKUP($A19,'-RÅDATA_KVARTAL-'!$A$5:$FO$385,169,FALSE),"")</f>
        <v>81.490029542097489</v>
      </c>
      <c r="I19" s="205"/>
      <c r="J19" s="205"/>
      <c r="K19" s="156">
        <f>IF(VLOOKUP($A19,'-RÅDATA_KVARTAL-'!$A$5:$FO$385,170,FALSE)&gt;0,VLOOKUP($A19,'-RÅDATA_KVARTAL-'!$A$5:$FO$385,170,FALSE),"")</f>
        <v>90.688700147710492</v>
      </c>
      <c r="L19" s="205"/>
      <c r="M19" s="205"/>
      <c r="N19" s="156">
        <f>IF(VLOOKUP($A19,'-RÅDATA_KVARTAL-'!$A$5:$FO$385,171,FALSE)&gt;0,VLOOKUP($A19,'-RÅDATA_KVARTAL-'!$A$5:$FO$385,171,FALSE),"")</f>
        <v>97.287666174298366</v>
      </c>
      <c r="O19" s="166"/>
      <c r="P19" s="71"/>
    </row>
    <row r="20" spans="1:16" ht="11.25" hidden="1" customHeight="1" outlineLevel="1" x14ac:dyDescent="0.2">
      <c r="A20" s="204" t="s">
        <v>228</v>
      </c>
      <c r="B20" s="40">
        <v>2001</v>
      </c>
      <c r="C20" s="86" t="s">
        <v>110</v>
      </c>
      <c r="D20" s="42"/>
      <c r="E20" s="72">
        <f>IF(VLOOKUP($A20,'-RÅDATA_KVARTAL-'!$A$5:$FO$385,168,FALSE)&gt;0,VLOOKUP($A20,'-RÅDATA_KVARTAL-'!$A$5:$FO$385,168,FALSE),"")</f>
        <v>55812</v>
      </c>
      <c r="F20" s="42"/>
      <c r="G20" s="42"/>
      <c r="H20" s="156">
        <f>IF(VLOOKUP($A20,'-RÅDATA_KVARTAL-'!$A$5:$FO$385,169,FALSE)&gt;0,VLOOKUP($A20,'-RÅDATA_KVARTAL-'!$A$5:$FO$385,169,FALSE),"")</f>
        <v>81.057295096689217</v>
      </c>
      <c r="I20" s="205"/>
      <c r="J20" s="205"/>
      <c r="K20" s="156">
        <f>IF(VLOOKUP($A20,'-RÅDATA_KVARTAL-'!$A$5:$FO$385,170,FALSE)&gt;0,VLOOKUP($A20,'-RÅDATA_KVARTAL-'!$A$5:$FO$385,170,FALSE),"")</f>
        <v>90.171426290686313</v>
      </c>
      <c r="L20" s="205"/>
      <c r="M20" s="205"/>
      <c r="N20" s="156">
        <f>IF(VLOOKUP($A20,'-RÅDATA_KVARTAL-'!$A$5:$FO$385,171,FALSE)&gt;0,VLOOKUP($A20,'-RÅDATA_KVARTAL-'!$A$5:$FO$385,171,FALSE),"")</f>
        <v>96.996547526392462</v>
      </c>
      <c r="O20" s="166"/>
      <c r="P20" s="71"/>
    </row>
    <row r="21" spans="1:16" ht="11.25" hidden="1" customHeight="1" outlineLevel="1" x14ac:dyDescent="0.2">
      <c r="A21" s="204" t="s">
        <v>229</v>
      </c>
      <c r="B21" s="40">
        <v>2001</v>
      </c>
      <c r="C21" s="86" t="s">
        <v>111</v>
      </c>
      <c r="D21" s="42"/>
      <c r="E21" s="72">
        <f>IF(VLOOKUP($A21,'-RÅDATA_KVARTAL-'!$A$5:$FO$385,168,FALSE)&gt;0,VLOOKUP($A21,'-RÅDATA_KVARTAL-'!$A$5:$FO$385,168,FALSE),"")</f>
        <v>55893</v>
      </c>
      <c r="F21" s="42"/>
      <c r="G21" s="42"/>
      <c r="H21" s="156">
        <f>IF(VLOOKUP($A21,'-RÅDATA_KVARTAL-'!$A$5:$FO$385,169,FALSE)&gt;0,VLOOKUP($A21,'-RÅDATA_KVARTAL-'!$A$5:$FO$385,169,FALSE),"")</f>
        <v>80.416465086276418</v>
      </c>
      <c r="I21" s="205"/>
      <c r="J21" s="205"/>
      <c r="K21" s="156">
        <f>IF(VLOOKUP($A21,'-RÅDATA_KVARTAL-'!$A$5:$FO$385,170,FALSE)&gt;0,VLOOKUP($A21,'-RÅDATA_KVARTAL-'!$A$5:$FO$385,170,FALSE),"")</f>
        <v>89.711336881148213</v>
      </c>
      <c r="L21" s="205"/>
      <c r="M21" s="205"/>
      <c r="N21" s="156">
        <f>IF(VLOOKUP($A21,'-RÅDATA_KVARTAL-'!$A$5:$FO$385,171,FALSE)&gt;0,VLOOKUP($A21,'-RÅDATA_KVARTAL-'!$A$5:$FO$385,171,FALSE),"")</f>
        <v>96.851314304144495</v>
      </c>
      <c r="O21" s="166"/>
      <c r="P21" s="71"/>
    </row>
    <row r="22" spans="1:16" ht="11.25" hidden="1" customHeight="1" outlineLevel="1" x14ac:dyDescent="0.2">
      <c r="A22" s="204" t="s">
        <v>230</v>
      </c>
      <c r="B22" s="40">
        <v>2001</v>
      </c>
      <c r="C22" s="86" t="s">
        <v>112</v>
      </c>
      <c r="D22" s="42"/>
      <c r="E22" s="72">
        <f>IF(VLOOKUP($A22,'-RÅDATA_KVARTAL-'!$A$5:$FO$385,168,FALSE)&gt;0,VLOOKUP($A22,'-RÅDATA_KVARTAL-'!$A$5:$FO$385,168,FALSE),"")</f>
        <v>61731</v>
      </c>
      <c r="F22" s="42"/>
      <c r="G22" s="42"/>
      <c r="H22" s="156">
        <f>IF(VLOOKUP($A22,'-RÅDATA_KVARTAL-'!$A$5:$FO$385,169,FALSE)&gt;0,VLOOKUP($A22,'-RÅDATA_KVARTAL-'!$A$5:$FO$385,169,FALSE),"")</f>
        <v>82.336320771694929</v>
      </c>
      <c r="I22" s="205"/>
      <c r="J22" s="205"/>
      <c r="K22" s="156">
        <f>IF(VLOOKUP($A22,'-RÅDATA_KVARTAL-'!$A$5:$FO$385,170,FALSE)&gt;0,VLOOKUP($A22,'-RÅDATA_KVARTAL-'!$A$5:$FO$385,170,FALSE),"")</f>
        <v>91.293236871468167</v>
      </c>
      <c r="L22" s="205"/>
      <c r="M22" s="205"/>
      <c r="N22" s="156">
        <f>IF(VLOOKUP($A22,'-RÅDATA_KVARTAL-'!$A$5:$FO$385,171,FALSE)&gt;0,VLOOKUP($A22,'-RÅDATA_KVARTAL-'!$A$5:$FO$385,171,FALSE),"")</f>
        <v>97.323903106216036</v>
      </c>
      <c r="O22" s="166"/>
      <c r="P22" s="71"/>
    </row>
    <row r="23" spans="1:16" s="39" customFormat="1" ht="11.25" hidden="1" customHeight="1" outlineLevel="1" x14ac:dyDescent="0.2">
      <c r="A23" s="204" t="s">
        <v>231</v>
      </c>
      <c r="B23" s="40">
        <v>2001</v>
      </c>
      <c r="C23" s="86" t="s">
        <v>113</v>
      </c>
      <c r="D23" s="42"/>
      <c r="E23" s="72">
        <f>IF(VLOOKUP($A23,'-RÅDATA_KVARTAL-'!$A$5:$FO$385,168,FALSE)&gt;0,VLOOKUP($A23,'-RÅDATA_KVARTAL-'!$A$5:$FO$385,168,FALSE),"")</f>
        <v>61243</v>
      </c>
      <c r="F23" s="42"/>
      <c r="G23" s="42"/>
      <c r="H23" s="156">
        <f>IF(VLOOKUP($A23,'-RÅDATA_KVARTAL-'!$A$5:$FO$385,169,FALSE)&gt;0,VLOOKUP($A23,'-RÅDATA_KVARTAL-'!$A$5:$FO$385,169,FALSE),"")</f>
        <v>83.002714173816415</v>
      </c>
      <c r="I23" s="205"/>
      <c r="J23" s="205"/>
      <c r="K23" s="156">
        <f>IF(VLOOKUP($A23,'-RÅDATA_KVARTAL-'!$A$5:$FO$385,170,FALSE)&gt;0,VLOOKUP($A23,'-RÅDATA_KVARTAL-'!$A$5:$FO$385,170,FALSE),"")</f>
        <v>91.688070386359911</v>
      </c>
      <c r="L23" s="205"/>
      <c r="M23" s="205"/>
      <c r="N23" s="156">
        <f>IF(VLOOKUP($A23,'-RÅDATA_KVARTAL-'!$A$5:$FO$385,171,FALSE)&gt;0,VLOOKUP($A23,'-RÅDATA_KVARTAL-'!$A$5:$FO$385,171,FALSE),"")</f>
        <v>97.610069767018231</v>
      </c>
      <c r="O23" s="166"/>
      <c r="P23" s="71"/>
    </row>
    <row r="24" spans="1:16" ht="11.25" hidden="1" customHeight="1" outlineLevel="1" x14ac:dyDescent="0.2">
      <c r="A24" s="204" t="s">
        <v>232</v>
      </c>
      <c r="B24" s="40">
        <v>2001</v>
      </c>
      <c r="C24" s="86" t="s">
        <v>114</v>
      </c>
      <c r="D24" s="42"/>
      <c r="E24" s="72">
        <f>IF(VLOOKUP($A24,'-RÅDATA_KVARTAL-'!$A$5:$FO$385,168,FALSE)&gt;0,VLOOKUP($A24,'-RÅDATA_KVARTAL-'!$A$5:$FO$385,168,FALSE),"")</f>
        <v>64782</v>
      </c>
      <c r="F24" s="42"/>
      <c r="G24" s="42"/>
      <c r="H24" s="156">
        <f>IF(VLOOKUP($A24,'-RÅDATA_KVARTAL-'!$A$5:$FO$385,169,FALSE)&gt;0,VLOOKUP($A24,'-RÅDATA_KVARTAL-'!$A$5:$FO$385,169,FALSE),"")</f>
        <v>79.223732402923147</v>
      </c>
      <c r="I24" s="205"/>
      <c r="J24" s="205"/>
      <c r="K24" s="156">
        <f>IF(VLOOKUP($A24,'-RÅDATA_KVARTAL-'!$A$5:$FO$385,170,FALSE)&gt;0,VLOOKUP($A24,'-RÅDATA_KVARTAL-'!$A$5:$FO$385,170,FALSE),"")</f>
        <v>89.24994358520371</v>
      </c>
      <c r="L24" s="205"/>
      <c r="M24" s="205"/>
      <c r="N24" s="156">
        <f>IF(VLOOKUP($A24,'-RÅDATA_KVARTAL-'!$A$5:$FO$385,171,FALSE)&gt;0,VLOOKUP($A24,'-RÅDATA_KVARTAL-'!$A$5:$FO$385,171,FALSE),"")</f>
        <v>96.764394452255715</v>
      </c>
      <c r="O24" s="166"/>
      <c r="P24" s="71"/>
    </row>
    <row r="25" spans="1:16" ht="11.25" hidden="1" customHeight="1" outlineLevel="1" x14ac:dyDescent="0.2">
      <c r="A25" s="204" t="s">
        <v>233</v>
      </c>
      <c r="B25" s="40">
        <v>2001</v>
      </c>
      <c r="C25" s="86" t="s">
        <v>115</v>
      </c>
      <c r="D25" s="42"/>
      <c r="E25" s="72">
        <f>IF(VLOOKUP($A25,'-RÅDATA_KVARTAL-'!$A$5:$FO$385,168,FALSE)&gt;0,VLOOKUP($A25,'-RÅDATA_KVARTAL-'!$A$5:$FO$385,168,FALSE),"")</f>
        <v>63152</v>
      </c>
      <c r="F25" s="42"/>
      <c r="G25" s="42"/>
      <c r="H25" s="156">
        <f>IF(VLOOKUP($A25,'-RÅDATA_KVARTAL-'!$A$5:$FO$385,169,FALSE)&gt;0,VLOOKUP($A25,'-RÅDATA_KVARTAL-'!$A$5:$FO$385,169,FALSE),"")</f>
        <v>79.868930486981853</v>
      </c>
      <c r="I25" s="205"/>
      <c r="J25" s="205"/>
      <c r="K25" s="156">
        <f>IF(VLOOKUP($A25,'-RÅDATA_KVARTAL-'!$A$5:$FO$385,170,FALSE)&gt;0,VLOOKUP($A25,'-RÅDATA_KVARTAL-'!$A$5:$FO$385,170,FALSE),"")</f>
        <v>89.880296948815399</v>
      </c>
      <c r="L25" s="205"/>
      <c r="M25" s="205"/>
      <c r="N25" s="156">
        <f>IF(VLOOKUP($A25,'-RÅDATA_KVARTAL-'!$A$5:$FO$385,171,FALSE)&gt;0,VLOOKUP($A25,'-RÅDATA_KVARTAL-'!$A$5:$FO$385,171,FALSE),"")</f>
        <v>97.115760309736089</v>
      </c>
      <c r="O25" s="166"/>
      <c r="P25" s="71"/>
    </row>
    <row r="26" spans="1:16" ht="11.25" hidden="1" customHeight="1" outlineLevel="1" x14ac:dyDescent="0.2">
      <c r="A26" s="204" t="s">
        <v>234</v>
      </c>
      <c r="B26" s="40">
        <v>2001</v>
      </c>
      <c r="C26" s="86" t="s">
        <v>116</v>
      </c>
      <c r="D26" s="42"/>
      <c r="E26" s="72">
        <f>IF(VLOOKUP($A26,'-RÅDATA_KVARTAL-'!$A$5:$FO$385,168,FALSE)&gt;0,VLOOKUP($A26,'-RÅDATA_KVARTAL-'!$A$5:$FO$385,168,FALSE),"")</f>
        <v>58504</v>
      </c>
      <c r="F26" s="42"/>
      <c r="G26" s="42"/>
      <c r="H26" s="156">
        <f>IF(VLOOKUP($A26,'-RÅDATA_KVARTAL-'!$A$5:$FO$385,169,FALSE)&gt;0,VLOOKUP($A26,'-RÅDATA_KVARTAL-'!$A$5:$FO$385,169,FALSE),"")</f>
        <v>76.344628275500909</v>
      </c>
      <c r="I26" s="205"/>
      <c r="J26" s="205"/>
      <c r="K26" s="156">
        <f>IF(VLOOKUP($A26,'-RÅDATA_KVARTAL-'!$A$5:$FO$385,170,FALSE)&gt;0,VLOOKUP($A26,'-RÅDATA_KVARTAL-'!$A$5:$FO$385,170,FALSE),"")</f>
        <v>85.344376127392991</v>
      </c>
      <c r="L26" s="205"/>
      <c r="M26" s="205"/>
      <c r="N26" s="156">
        <f>IF(VLOOKUP($A26,'-RÅDATA_KVARTAL-'!$A$5:$FO$385,171,FALSE)&gt;0,VLOOKUP($A26,'-RÅDATA_KVARTAL-'!$A$5:$FO$385,171,FALSE),"")</f>
        <v>93.684659697034348</v>
      </c>
      <c r="O26" s="166"/>
      <c r="P26" s="71"/>
    </row>
    <row r="27" spans="1:16" ht="15" customHeight="1" collapsed="1" x14ac:dyDescent="0.2">
      <c r="A27" s="204" t="s">
        <v>235</v>
      </c>
      <c r="B27" s="164">
        <v>2001</v>
      </c>
      <c r="C27" s="165" t="s">
        <v>1</v>
      </c>
      <c r="D27" s="166"/>
      <c r="E27" s="302">
        <f>IF(VLOOKUP($A27,'-RÅDATA_KVARTAL-'!$A$5:$FO$385,168,FALSE)&gt;0,VLOOKUP($A27,'-RÅDATA_KVARTAL-'!$A$5:$FO$385,168,FALSE),"")</f>
        <v>701364</v>
      </c>
      <c r="F27" s="166"/>
      <c r="G27" s="166"/>
      <c r="H27" s="304">
        <f>IF(VLOOKUP($A27,'-RÅDATA_KVARTAL-'!$A$5:$FO$385,169,FALSE)&gt;0,VLOOKUP($A27,'-RÅDATA_KVARTAL-'!$A$5:$FO$385,169,FALSE),"")</f>
        <v>80.541992148682155</v>
      </c>
      <c r="I27" s="205"/>
      <c r="J27" s="205"/>
      <c r="K27" s="304">
        <f>IF(VLOOKUP($A27,'-RÅDATA_KVARTAL-'!$A$5:$FO$385,170,FALSE)&gt;0,VLOOKUP($A27,'-RÅDATA_KVARTAL-'!$A$5:$FO$385,170,FALSE),"")</f>
        <v>89.998394120892485</v>
      </c>
      <c r="L27" s="205"/>
      <c r="M27" s="205"/>
      <c r="N27" s="304">
        <f>IF(VLOOKUP($A27,'-RÅDATA_KVARTAL-'!$A$5:$FO$385,171,FALSE)&gt;0,VLOOKUP($A27,'-RÅDATA_KVARTAL-'!$A$5:$FO$385,171,FALSE),"")</f>
        <v>96.816543416770145</v>
      </c>
      <c r="O27" s="166"/>
      <c r="P27" s="167"/>
    </row>
    <row r="28" spans="1:16" s="39" customFormat="1" ht="11.25" hidden="1" customHeight="1" outlineLevel="1" x14ac:dyDescent="0.2">
      <c r="A28" s="204" t="s">
        <v>175</v>
      </c>
      <c r="B28" s="40">
        <v>2002</v>
      </c>
      <c r="C28" s="86" t="s">
        <v>106</v>
      </c>
      <c r="D28" s="42"/>
      <c r="E28" s="303">
        <f>IF(VLOOKUP($A28,'-RÅDATA_KVARTAL-'!$A$5:$FO$385,168,FALSE)&gt;0,VLOOKUP($A28,'-RÅDATA_KVARTAL-'!$A$5:$FO$385,168,FALSE),"")</f>
        <v>59918</v>
      </c>
      <c r="F28" s="42"/>
      <c r="G28" s="42"/>
      <c r="H28" s="305">
        <f>IF(VLOOKUP($A28,'-RÅDATA_KVARTAL-'!$A$5:$FO$385,169,FALSE)&gt;0,VLOOKUP($A28,'-RÅDATA_KVARTAL-'!$A$5:$FO$385,169,FALSE),"")</f>
        <v>77.298724954462656</v>
      </c>
      <c r="I28" s="205"/>
      <c r="J28" s="205"/>
      <c r="K28" s="305">
        <f>IF(VLOOKUP($A28,'-RÅDATA_KVARTAL-'!$A$5:$FO$385,170,FALSE)&gt;0,VLOOKUP($A28,'-RÅDATA_KVARTAL-'!$A$5:$FO$385,170,FALSE),"")</f>
        <v>87.051001821493628</v>
      </c>
      <c r="L28" s="205"/>
      <c r="M28" s="205"/>
      <c r="N28" s="305">
        <f>IF(VLOOKUP($A28,'-RÅDATA_KVARTAL-'!$A$5:$FO$385,171,FALSE)&gt;0,VLOOKUP($A28,'-RÅDATA_KVARTAL-'!$A$5:$FO$385,171,FALSE),"")</f>
        <v>95.39162112932604</v>
      </c>
      <c r="O28" s="42"/>
      <c r="P28" s="71"/>
    </row>
    <row r="29" spans="1:16" ht="11.25" hidden="1" customHeight="1" outlineLevel="1" x14ac:dyDescent="0.2">
      <c r="A29" s="204" t="s">
        <v>236</v>
      </c>
      <c r="B29" s="40">
        <v>2002</v>
      </c>
      <c r="C29" s="86" t="s">
        <v>107</v>
      </c>
      <c r="D29" s="42"/>
      <c r="E29" s="303">
        <f>IF(VLOOKUP($A29,'-RÅDATA_KVARTAL-'!$A$5:$FO$385,168,FALSE)&gt;0,VLOOKUP($A29,'-RÅDATA_KVARTAL-'!$A$5:$FO$385,168,FALSE),"")</f>
        <v>55728</v>
      </c>
      <c r="F29" s="42"/>
      <c r="G29" s="42"/>
      <c r="H29" s="305">
        <f>IF(VLOOKUP($A29,'-RÅDATA_KVARTAL-'!$A$5:$FO$385,169,FALSE)&gt;0,VLOOKUP($A29,'-RÅDATA_KVARTAL-'!$A$5:$FO$385,169,FALSE),"")</f>
        <v>81.507639935045887</v>
      </c>
      <c r="I29" s="205"/>
      <c r="J29" s="205"/>
      <c r="K29" s="305">
        <f>IF(VLOOKUP($A29,'-RÅDATA_KVARTAL-'!$A$5:$FO$385,170,FALSE)&gt;0,VLOOKUP($A29,'-RÅDATA_KVARTAL-'!$A$5:$FO$385,170,FALSE),"")</f>
        <v>90.378181675894581</v>
      </c>
      <c r="L29" s="205"/>
      <c r="M29" s="205"/>
      <c r="N29" s="305">
        <f>IF(VLOOKUP($A29,'-RÅDATA_KVARTAL-'!$A$5:$FO$385,171,FALSE)&gt;0,VLOOKUP($A29,'-RÅDATA_KVARTAL-'!$A$5:$FO$385,171,FALSE),"")</f>
        <v>96.846203509870293</v>
      </c>
      <c r="O29" s="42"/>
      <c r="P29" s="71"/>
    </row>
    <row r="30" spans="1:16" ht="11.25" hidden="1" customHeight="1" outlineLevel="1" x14ac:dyDescent="0.2">
      <c r="A30" s="204" t="s">
        <v>237</v>
      </c>
      <c r="B30" s="40">
        <v>2002</v>
      </c>
      <c r="C30" s="86" t="s">
        <v>108</v>
      </c>
      <c r="D30" s="42"/>
      <c r="E30" s="303">
        <f>IF(VLOOKUP($A30,'-RÅDATA_KVARTAL-'!$A$5:$FO$385,168,FALSE)&gt;0,VLOOKUP($A30,'-RÅDATA_KVARTAL-'!$A$5:$FO$385,168,FALSE),"")</f>
        <v>60578</v>
      </c>
      <c r="F30" s="42"/>
      <c r="G30" s="42"/>
      <c r="H30" s="305">
        <f>IF(VLOOKUP($A30,'-RÅDATA_KVARTAL-'!$A$5:$FO$385,169,FALSE)&gt;0,VLOOKUP($A30,'-RÅDATA_KVARTAL-'!$A$5:$FO$385,169,FALSE),"")</f>
        <v>84.766580315573989</v>
      </c>
      <c r="I30" s="205"/>
      <c r="J30" s="205"/>
      <c r="K30" s="305">
        <f>IF(VLOOKUP($A30,'-RÅDATA_KVARTAL-'!$A$5:$FO$385,170,FALSE)&gt;0,VLOOKUP($A30,'-RÅDATA_KVARTAL-'!$A$5:$FO$385,170,FALSE),"")</f>
        <v>92.168620133693238</v>
      </c>
      <c r="L30" s="205"/>
      <c r="M30" s="205"/>
      <c r="N30" s="305">
        <f>IF(VLOOKUP($A30,'-RÅDATA_KVARTAL-'!$A$5:$FO$385,171,FALSE)&gt;0,VLOOKUP($A30,'-RÅDATA_KVARTAL-'!$A$5:$FO$385,171,FALSE),"")</f>
        <v>97.740982953207364</v>
      </c>
      <c r="O30" s="42"/>
      <c r="P30" s="71"/>
    </row>
    <row r="31" spans="1:16" ht="11.25" hidden="1" customHeight="1" outlineLevel="1" x14ac:dyDescent="0.2">
      <c r="A31" s="204" t="s">
        <v>238</v>
      </c>
      <c r="B31" s="40">
        <v>2002</v>
      </c>
      <c r="C31" s="86" t="s">
        <v>109</v>
      </c>
      <c r="D31" s="42"/>
      <c r="E31" s="303">
        <f>IF(VLOOKUP($A31,'-RÅDATA_KVARTAL-'!$A$5:$FO$385,168,FALSE)&gt;0,VLOOKUP($A31,'-RÅDATA_KVARTAL-'!$A$5:$FO$385,168,FALSE),"")</f>
        <v>60060</v>
      </c>
      <c r="F31" s="42"/>
      <c r="G31" s="42"/>
      <c r="H31" s="305">
        <f>IF(VLOOKUP($A31,'-RÅDATA_KVARTAL-'!$A$5:$FO$385,169,FALSE)&gt;0,VLOOKUP($A31,'-RÅDATA_KVARTAL-'!$A$5:$FO$385,169,FALSE),"")</f>
        <v>83.990372342365333</v>
      </c>
      <c r="I31" s="205"/>
      <c r="J31" s="205"/>
      <c r="K31" s="305">
        <f>IF(VLOOKUP($A31,'-RÅDATA_KVARTAL-'!$A$5:$FO$385,170,FALSE)&gt;0,VLOOKUP($A31,'-RÅDATA_KVARTAL-'!$A$5:$FO$385,170,FALSE),"")</f>
        <v>91.962364611064515</v>
      </c>
      <c r="L31" s="205"/>
      <c r="M31" s="205"/>
      <c r="N31" s="305">
        <f>IF(VLOOKUP($A31,'-RÅDATA_KVARTAL-'!$A$5:$FO$385,171,FALSE)&gt;0,VLOOKUP($A31,'-RÅDATA_KVARTAL-'!$A$5:$FO$385,171,FALSE),"")</f>
        <v>97.593085591335111</v>
      </c>
      <c r="O31" s="42"/>
      <c r="P31" s="71"/>
    </row>
    <row r="32" spans="1:16" s="39" customFormat="1" ht="11.25" hidden="1" customHeight="1" outlineLevel="1" x14ac:dyDescent="0.2">
      <c r="A32" s="204" t="s">
        <v>239</v>
      </c>
      <c r="B32" s="40">
        <v>2002</v>
      </c>
      <c r="C32" s="86" t="s">
        <v>35</v>
      </c>
      <c r="D32" s="42"/>
      <c r="E32" s="303">
        <f>IF(VLOOKUP($A32,'-RÅDATA_KVARTAL-'!$A$5:$FO$385,168,FALSE)&gt;0,VLOOKUP($A32,'-RÅDATA_KVARTAL-'!$A$5:$FO$385,168,FALSE),"")</f>
        <v>60883</v>
      </c>
      <c r="F32" s="42"/>
      <c r="G32" s="42"/>
      <c r="H32" s="305">
        <f>IF(VLOOKUP($A32,'-RÅDATA_KVARTAL-'!$A$5:$FO$385,169,FALSE)&gt;0,VLOOKUP($A32,'-RÅDATA_KVARTAL-'!$A$5:$FO$385,169,FALSE),"")</f>
        <v>83.634852072075333</v>
      </c>
      <c r="I32" s="205"/>
      <c r="J32" s="205"/>
      <c r="K32" s="305">
        <f>IF(VLOOKUP($A32,'-RÅDATA_KVARTAL-'!$A$5:$FO$385,170,FALSE)&gt;0,VLOOKUP($A32,'-RÅDATA_KVARTAL-'!$A$5:$FO$385,170,FALSE),"")</f>
        <v>91.671937973288038</v>
      </c>
      <c r="L32" s="205"/>
      <c r="M32" s="205"/>
      <c r="N32" s="305">
        <f>IF(VLOOKUP($A32,'-RÅDATA_KVARTAL-'!$A$5:$FO$385,171,FALSE)&gt;0,VLOOKUP($A32,'-RÅDATA_KVARTAL-'!$A$5:$FO$385,171,FALSE),"")</f>
        <v>97.493267788400715</v>
      </c>
      <c r="O32" s="42"/>
      <c r="P32" s="71"/>
    </row>
    <row r="33" spans="1:16" ht="11.25" hidden="1" customHeight="1" outlineLevel="1" x14ac:dyDescent="0.2">
      <c r="A33" s="204" t="s">
        <v>240</v>
      </c>
      <c r="B33" s="40">
        <v>2002</v>
      </c>
      <c r="C33" s="86" t="s">
        <v>110</v>
      </c>
      <c r="D33" s="42"/>
      <c r="E33" s="303">
        <f>IF(VLOOKUP($A33,'-RÅDATA_KVARTAL-'!$A$5:$FO$385,168,FALSE)&gt;0,VLOOKUP($A33,'-RÅDATA_KVARTAL-'!$A$5:$FO$385,168,FALSE),"")</f>
        <v>56276</v>
      </c>
      <c r="F33" s="42"/>
      <c r="G33" s="42"/>
      <c r="H33" s="305">
        <f>IF(VLOOKUP($A33,'-RÅDATA_KVARTAL-'!$A$5:$FO$385,169,FALSE)&gt;0,VLOOKUP($A33,'-RÅDATA_KVARTAL-'!$A$5:$FO$385,169,FALSE),"")</f>
        <v>84.801697212564093</v>
      </c>
      <c r="I33" s="205"/>
      <c r="J33" s="205"/>
      <c r="K33" s="305">
        <f>IF(VLOOKUP($A33,'-RÅDATA_KVARTAL-'!$A$5:$FO$385,170,FALSE)&gt;0,VLOOKUP($A33,'-RÅDATA_KVARTAL-'!$A$5:$FO$385,170,FALSE),"")</f>
        <v>92.313434301765966</v>
      </c>
      <c r="L33" s="205"/>
      <c r="M33" s="205"/>
      <c r="N33" s="305">
        <f>IF(VLOOKUP($A33,'-RÅDATA_KVARTAL-'!$A$5:$FO$385,171,FALSE)&gt;0,VLOOKUP($A33,'-RÅDATA_KVARTAL-'!$A$5:$FO$385,171,FALSE),"")</f>
        <v>97.558292572730664</v>
      </c>
      <c r="O33" s="42"/>
      <c r="P33" s="71"/>
    </row>
    <row r="34" spans="1:16" ht="11.25" hidden="1" customHeight="1" outlineLevel="1" x14ac:dyDescent="0.2">
      <c r="A34" s="204" t="s">
        <v>241</v>
      </c>
      <c r="B34" s="40">
        <v>2002</v>
      </c>
      <c r="C34" s="86" t="s">
        <v>111</v>
      </c>
      <c r="D34" s="42"/>
      <c r="E34" s="303">
        <f>IF(VLOOKUP($A34,'-RÅDATA_KVARTAL-'!$A$5:$FO$385,168,FALSE)&gt;0,VLOOKUP($A34,'-RÅDATA_KVARTAL-'!$A$5:$FO$385,168,FALSE),"")</f>
        <v>54487</v>
      </c>
      <c r="F34" s="42"/>
      <c r="G34" s="42"/>
      <c r="H34" s="305">
        <f>IF(VLOOKUP($A34,'-RÅDATA_KVARTAL-'!$A$5:$FO$385,169,FALSE)&gt;0,VLOOKUP($A34,'-RÅDATA_KVARTAL-'!$A$5:$FO$385,169,FALSE),"")</f>
        <v>86.194704818286453</v>
      </c>
      <c r="I34" s="205"/>
      <c r="J34" s="205"/>
      <c r="K34" s="305">
        <f>IF(VLOOKUP($A34,'-RÅDATA_KVARTAL-'!$A$5:$FO$385,170,FALSE)&gt;0,VLOOKUP($A34,'-RÅDATA_KVARTAL-'!$A$5:$FO$385,170,FALSE),"")</f>
        <v>93.200131557309646</v>
      </c>
      <c r="L34" s="205"/>
      <c r="M34" s="205"/>
      <c r="N34" s="305">
        <f>IF(VLOOKUP($A34,'-RÅDATA_KVARTAL-'!$A$5:$FO$385,171,FALSE)&gt;0,VLOOKUP($A34,'-RÅDATA_KVARTAL-'!$A$5:$FO$385,171,FALSE),"")</f>
        <v>97.932083538891632</v>
      </c>
      <c r="O34" s="42"/>
      <c r="P34" s="71"/>
    </row>
    <row r="35" spans="1:16" ht="11.25" hidden="1" customHeight="1" outlineLevel="1" x14ac:dyDescent="0.2">
      <c r="A35" s="204" t="s">
        <v>242</v>
      </c>
      <c r="B35" s="40">
        <v>2002</v>
      </c>
      <c r="C35" s="86" t="s">
        <v>112</v>
      </c>
      <c r="D35" s="42"/>
      <c r="E35" s="303">
        <f>IF(VLOOKUP($A35,'-RÅDATA_KVARTAL-'!$A$5:$FO$385,168,FALSE)&gt;0,VLOOKUP($A35,'-RÅDATA_KVARTAL-'!$A$5:$FO$385,168,FALSE),"")</f>
        <v>61023</v>
      </c>
      <c r="F35" s="42"/>
      <c r="G35" s="42"/>
      <c r="H35" s="305">
        <f>IF(VLOOKUP($A35,'-RÅDATA_KVARTAL-'!$A$5:$FO$385,169,FALSE)&gt;0,VLOOKUP($A35,'-RÅDATA_KVARTAL-'!$A$5:$FO$385,169,FALSE),"")</f>
        <v>81.855028408062822</v>
      </c>
      <c r="I35" s="205"/>
      <c r="J35" s="205"/>
      <c r="K35" s="305">
        <f>IF(VLOOKUP($A35,'-RÅDATA_KVARTAL-'!$A$5:$FO$385,170,FALSE)&gt;0,VLOOKUP($A35,'-RÅDATA_KVARTAL-'!$A$5:$FO$385,170,FALSE),"")</f>
        <v>90.634386422031639</v>
      </c>
      <c r="L35" s="205"/>
      <c r="M35" s="205"/>
      <c r="N35" s="305">
        <f>IF(VLOOKUP($A35,'-RÅDATA_KVARTAL-'!$A$5:$FO$385,171,FALSE)&gt;0,VLOOKUP($A35,'-RÅDATA_KVARTAL-'!$A$5:$FO$385,171,FALSE),"")</f>
        <v>97.139289979372492</v>
      </c>
      <c r="O35" s="42"/>
      <c r="P35" s="71"/>
    </row>
    <row r="36" spans="1:16" s="39" customFormat="1" ht="11.25" hidden="1" customHeight="1" outlineLevel="1" x14ac:dyDescent="0.2">
      <c r="A36" s="204" t="s">
        <v>243</v>
      </c>
      <c r="B36" s="40">
        <v>2002</v>
      </c>
      <c r="C36" s="86" t="s">
        <v>113</v>
      </c>
      <c r="D36" s="42"/>
      <c r="E36" s="303">
        <f>IF(VLOOKUP($A36,'-RÅDATA_KVARTAL-'!$A$5:$FO$385,168,FALSE)&gt;0,VLOOKUP($A36,'-RÅDATA_KVARTAL-'!$A$5:$FO$385,168,FALSE),"")</f>
        <v>61709</v>
      </c>
      <c r="F36" s="42"/>
      <c r="G36" s="42"/>
      <c r="H36" s="305">
        <f>IF(VLOOKUP($A36,'-RÅDATA_KVARTAL-'!$A$5:$FO$385,169,FALSE)&gt;0,VLOOKUP($A36,'-RÅDATA_KVARTAL-'!$A$5:$FO$385,169,FALSE),"")</f>
        <v>83.811036550542553</v>
      </c>
      <c r="I36" s="205"/>
      <c r="J36" s="205"/>
      <c r="K36" s="305">
        <f>IF(VLOOKUP($A36,'-RÅDATA_KVARTAL-'!$A$5:$FO$385,170,FALSE)&gt;0,VLOOKUP($A36,'-RÅDATA_KVARTAL-'!$A$5:$FO$385,170,FALSE),"")</f>
        <v>92.065248429468866</v>
      </c>
      <c r="L36" s="205"/>
      <c r="M36" s="205"/>
      <c r="N36" s="305">
        <f>IF(VLOOKUP($A36,'-RÅDATA_KVARTAL-'!$A$5:$FO$385,171,FALSE)&gt;0,VLOOKUP($A36,'-RÅDATA_KVARTAL-'!$A$5:$FO$385,171,FALSE),"")</f>
        <v>97.554968589377495</v>
      </c>
      <c r="O36" s="42"/>
      <c r="P36" s="71"/>
    </row>
    <row r="37" spans="1:16" ht="11.25" hidden="1" customHeight="1" outlineLevel="1" x14ac:dyDescent="0.2">
      <c r="A37" s="204" t="s">
        <v>244</v>
      </c>
      <c r="B37" s="40">
        <v>2002</v>
      </c>
      <c r="C37" s="86" t="s">
        <v>114</v>
      </c>
      <c r="D37" s="42"/>
      <c r="E37" s="303">
        <f>IF(VLOOKUP($A37,'-RÅDATA_KVARTAL-'!$A$5:$FO$385,168,FALSE)&gt;0,VLOOKUP($A37,'-RÅDATA_KVARTAL-'!$A$5:$FO$385,168,FALSE),"")</f>
        <v>65000</v>
      </c>
      <c r="F37" s="42"/>
      <c r="G37" s="42"/>
      <c r="H37" s="305">
        <f>IF(VLOOKUP($A37,'-RÅDATA_KVARTAL-'!$A$5:$FO$385,169,FALSE)&gt;0,VLOOKUP($A37,'-RÅDATA_KVARTAL-'!$A$5:$FO$385,169,FALSE),"")</f>
        <v>80.070155222666571</v>
      </c>
      <c r="I37" s="205"/>
      <c r="J37" s="205"/>
      <c r="K37" s="305">
        <f>IF(VLOOKUP($A37,'-RÅDATA_KVARTAL-'!$A$5:$FO$385,170,FALSE)&gt;0,VLOOKUP($A37,'-RÅDATA_KVARTAL-'!$A$5:$FO$385,170,FALSE),"")</f>
        <v>89.902053819562127</v>
      </c>
      <c r="L37" s="205"/>
      <c r="M37" s="205"/>
      <c r="N37" s="305">
        <f>IF(VLOOKUP($A37,'-RÅDATA_KVARTAL-'!$A$5:$FO$385,171,FALSE)&gt;0,VLOOKUP($A37,'-RÅDATA_KVARTAL-'!$A$5:$FO$385,171,FALSE),"")</f>
        <v>97.231071646444789</v>
      </c>
      <c r="O37" s="42"/>
      <c r="P37" s="71"/>
    </row>
    <row r="38" spans="1:16" ht="11.25" hidden="1" customHeight="1" outlineLevel="1" x14ac:dyDescent="0.2">
      <c r="A38" s="204" t="s">
        <v>245</v>
      </c>
      <c r="B38" s="40">
        <v>2002</v>
      </c>
      <c r="C38" s="86" t="s">
        <v>115</v>
      </c>
      <c r="D38" s="42"/>
      <c r="E38" s="303">
        <f>IF(VLOOKUP($A38,'-RÅDATA_KVARTAL-'!$A$5:$FO$385,168,FALSE)&gt;0,VLOOKUP($A38,'-RÅDATA_KVARTAL-'!$A$5:$FO$385,168,FALSE),"")</f>
        <v>61988</v>
      </c>
      <c r="F38" s="42"/>
      <c r="G38" s="42"/>
      <c r="H38" s="305">
        <f>IF(VLOOKUP($A38,'-RÅDATA_KVARTAL-'!$A$5:$FO$385,169,FALSE)&gt;0,VLOOKUP($A38,'-RÅDATA_KVARTAL-'!$A$5:$FO$385,169,FALSE),"")</f>
        <v>81.863688185834405</v>
      </c>
      <c r="I38" s="205"/>
      <c r="J38" s="205"/>
      <c r="K38" s="305">
        <f>IF(VLOOKUP($A38,'-RÅDATA_KVARTAL-'!$A$5:$FO$385,170,FALSE)&gt;0,VLOOKUP($A38,'-RÅDATA_KVARTAL-'!$A$5:$FO$385,170,FALSE),"")</f>
        <v>91.52949978623343</v>
      </c>
      <c r="L38" s="205"/>
      <c r="M38" s="205"/>
      <c r="N38" s="305">
        <f>IF(VLOOKUP($A38,'-RÅDATA_KVARTAL-'!$A$5:$FO$385,171,FALSE)&gt;0,VLOOKUP($A38,'-RÅDATA_KVARTAL-'!$A$5:$FO$385,171,FALSE),"")</f>
        <v>97.799985748895537</v>
      </c>
      <c r="O38" s="42"/>
      <c r="P38" s="71"/>
    </row>
    <row r="39" spans="1:16" ht="11.25" hidden="1" customHeight="1" outlineLevel="1" x14ac:dyDescent="0.2">
      <c r="A39" s="204" t="s">
        <v>246</v>
      </c>
      <c r="B39" s="40">
        <v>2002</v>
      </c>
      <c r="C39" s="86" t="s">
        <v>116</v>
      </c>
      <c r="D39" s="42"/>
      <c r="E39" s="303">
        <f>IF(VLOOKUP($A39,'-RÅDATA_KVARTAL-'!$A$5:$FO$385,168,FALSE)&gt;0,VLOOKUP($A39,'-RÅDATA_KVARTAL-'!$A$5:$FO$385,168,FALSE),"")</f>
        <v>59895</v>
      </c>
      <c r="F39" s="42"/>
      <c r="G39" s="42"/>
      <c r="H39" s="305">
        <f>IF(VLOOKUP($A39,'-RÅDATA_KVARTAL-'!$A$5:$FO$385,169,FALSE)&gt;0,VLOOKUP($A39,'-RÅDATA_KVARTAL-'!$A$5:$FO$385,169,FALSE),"")</f>
        <v>84.601123389258049</v>
      </c>
      <c r="I39" s="205"/>
      <c r="J39" s="205"/>
      <c r="K39" s="305">
        <f>IF(VLOOKUP($A39,'-RÅDATA_KVARTAL-'!$A$5:$FO$385,170,FALSE)&gt;0,VLOOKUP($A39,'-RÅDATA_KVARTAL-'!$A$5:$FO$385,170,FALSE),"")</f>
        <v>92.59150482763684</v>
      </c>
      <c r="L39" s="205"/>
      <c r="M39" s="205"/>
      <c r="N39" s="305">
        <f>IF(VLOOKUP($A39,'-RÅDATA_KVARTAL-'!$A$5:$FO$385,171,FALSE)&gt;0,VLOOKUP($A39,'-RÅDATA_KVARTAL-'!$A$5:$FO$385,171,FALSE),"")</f>
        <v>97.800947171335224</v>
      </c>
      <c r="O39" s="42"/>
      <c r="P39" s="71"/>
    </row>
    <row r="40" spans="1:16" ht="15" customHeight="1" collapsed="1" x14ac:dyDescent="0.2">
      <c r="A40" s="204" t="s">
        <v>247</v>
      </c>
      <c r="B40" s="164">
        <v>2002</v>
      </c>
      <c r="C40" s="165" t="s">
        <v>1</v>
      </c>
      <c r="D40" s="166"/>
      <c r="E40" s="302">
        <f>IF(VLOOKUP($A40,'-RÅDATA_KVARTAL-'!$A$5:$FO$385,168,FALSE)&gt;0,VLOOKUP($A40,'-RÅDATA_KVARTAL-'!$A$5:$FO$385,168,FALSE),"")</f>
        <v>717545</v>
      </c>
      <c r="F40" s="166"/>
      <c r="G40" s="166"/>
      <c r="H40" s="304">
        <f>IF(VLOOKUP($A40,'-RÅDATA_KVARTAL-'!$A$5:$FO$385,169,FALSE)&gt;0,VLOOKUP($A40,'-RÅDATA_KVARTAL-'!$A$5:$FO$385,169,FALSE),"")</f>
        <v>82.812111691666686</v>
      </c>
      <c r="I40" s="205"/>
      <c r="J40" s="205"/>
      <c r="K40" s="304">
        <f>IF(VLOOKUP($A40,'-RÅDATA_KVARTAL-'!$A$5:$FO$385,170,FALSE)&gt;0,VLOOKUP($A40,'-RÅDATA_KVARTAL-'!$A$5:$FO$385,170,FALSE),"")</f>
        <v>91.262161241727597</v>
      </c>
      <c r="L40" s="205"/>
      <c r="M40" s="205"/>
      <c r="N40" s="304">
        <f>IF(VLOOKUP($A40,'-RÅDATA_KVARTAL-'!$A$5:$FO$385,171,FALSE)&gt;0,VLOOKUP($A40,'-RÅDATA_KVARTAL-'!$A$5:$FO$385,171,FALSE),"")</f>
        <v>97.336415766430534</v>
      </c>
      <c r="O40" s="166"/>
      <c r="P40" s="167"/>
    </row>
    <row r="41" spans="1:16" s="39" customFormat="1" ht="11.25" hidden="1" customHeight="1" outlineLevel="1" x14ac:dyDescent="0.2">
      <c r="A41" s="204" t="s">
        <v>176</v>
      </c>
      <c r="B41" s="40">
        <v>2003</v>
      </c>
      <c r="C41" s="86" t="s">
        <v>106</v>
      </c>
      <c r="D41" s="42"/>
      <c r="E41" s="303">
        <f>IF(VLOOKUP($A41,'-RÅDATA_KVARTAL-'!$A$5:$FO$385,168,FALSE)&gt;0,VLOOKUP($A41,'-RÅDATA_KVARTAL-'!$A$5:$FO$385,168,FALSE),"")</f>
        <v>62558</v>
      </c>
      <c r="F41" s="42"/>
      <c r="G41" s="42"/>
      <c r="H41" s="305">
        <f>IF(VLOOKUP($A41,'-RÅDATA_KVARTAL-'!$A$5:$FO$385,169,FALSE)&gt;0,VLOOKUP($A41,'-RÅDATA_KVARTAL-'!$A$5:$FO$385,169,FALSE),"")</f>
        <v>81.170852493809704</v>
      </c>
      <c r="I41" s="205"/>
      <c r="J41" s="205"/>
      <c r="K41" s="305">
        <f>IF(VLOOKUP($A41,'-RÅDATA_KVARTAL-'!$A$5:$FO$385,170,FALSE)&gt;0,VLOOKUP($A41,'-RÅDATA_KVARTAL-'!$A$5:$FO$385,170,FALSE),"")</f>
        <v>90.0689777148921</v>
      </c>
      <c r="L41" s="205"/>
      <c r="M41" s="205"/>
      <c r="N41" s="305">
        <f>IF(VLOOKUP($A41,'-RÅDATA_KVARTAL-'!$A$5:$FO$385,171,FALSE)&gt;0,VLOOKUP($A41,'-RÅDATA_KVARTAL-'!$A$5:$FO$385,171,FALSE),"")</f>
        <v>96.618323310930307</v>
      </c>
      <c r="O41" s="42"/>
      <c r="P41" s="71"/>
    </row>
    <row r="42" spans="1:16" ht="11.25" hidden="1" customHeight="1" outlineLevel="1" x14ac:dyDescent="0.2">
      <c r="A42" s="204" t="s">
        <v>248</v>
      </c>
      <c r="B42" s="40">
        <v>2003</v>
      </c>
      <c r="C42" s="86" t="s">
        <v>107</v>
      </c>
      <c r="D42" s="42"/>
      <c r="E42" s="303">
        <f>IF(VLOOKUP($A42,'-RÅDATA_KVARTAL-'!$A$5:$FO$385,168,FALSE)&gt;0,VLOOKUP($A42,'-RÅDATA_KVARTAL-'!$A$5:$FO$385,168,FALSE),"")</f>
        <v>58166</v>
      </c>
      <c r="F42" s="42"/>
      <c r="G42" s="42"/>
      <c r="H42" s="305">
        <f>IF(VLOOKUP($A42,'-RÅDATA_KVARTAL-'!$A$5:$FO$385,169,FALSE)&gt;0,VLOOKUP($A42,'-RÅDATA_KVARTAL-'!$A$5:$FO$385,169,FALSE),"")</f>
        <v>81.761127367934691</v>
      </c>
      <c r="I42" s="205"/>
      <c r="J42" s="205"/>
      <c r="K42" s="305">
        <f>IF(VLOOKUP($A42,'-RÅDATA_KVARTAL-'!$A$5:$FO$385,170,FALSE)&gt;0,VLOOKUP($A42,'-RÅDATA_KVARTAL-'!$A$5:$FO$385,170,FALSE),"")</f>
        <v>90.291467734483291</v>
      </c>
      <c r="L42" s="205"/>
      <c r="M42" s="205"/>
      <c r="N42" s="305">
        <f>IF(VLOOKUP($A42,'-RÅDATA_KVARTAL-'!$A$5:$FO$385,171,FALSE)&gt;0,VLOOKUP($A42,'-RÅDATA_KVARTAL-'!$A$5:$FO$385,171,FALSE),"")</f>
        <v>96.894732789157558</v>
      </c>
      <c r="O42" s="42"/>
      <c r="P42" s="71"/>
    </row>
    <row r="43" spans="1:16" ht="11.25" hidden="1" customHeight="1" outlineLevel="1" x14ac:dyDescent="0.2">
      <c r="A43" s="204" t="s">
        <v>249</v>
      </c>
      <c r="B43" s="40">
        <v>2003</v>
      </c>
      <c r="C43" s="86" t="s">
        <v>108</v>
      </c>
      <c r="D43" s="42"/>
      <c r="E43" s="303">
        <f>IF(VLOOKUP($A43,'-RÅDATA_KVARTAL-'!$A$5:$FO$385,168,FALSE)&gt;0,VLOOKUP($A43,'-RÅDATA_KVARTAL-'!$A$5:$FO$385,168,FALSE),"")</f>
        <v>63726</v>
      </c>
      <c r="F43" s="42"/>
      <c r="G43" s="42"/>
      <c r="H43" s="305">
        <f>IF(VLOOKUP($A43,'-RÅDATA_KVARTAL-'!$A$5:$FO$385,169,FALSE)&gt;0,VLOOKUP($A43,'-RÅDATA_KVARTAL-'!$A$5:$FO$385,169,FALSE),"")</f>
        <v>87.485598575568204</v>
      </c>
      <c r="I43" s="205"/>
      <c r="J43" s="205"/>
      <c r="K43" s="305">
        <f>IF(VLOOKUP($A43,'-RÅDATA_KVARTAL-'!$A$5:$FO$385,170,FALSE)&gt;0,VLOOKUP($A43,'-RÅDATA_KVARTAL-'!$A$5:$FO$385,170,FALSE),"")</f>
        <v>94.071850015710652</v>
      </c>
      <c r="L43" s="205"/>
      <c r="M43" s="205"/>
      <c r="N43" s="305">
        <f>IF(VLOOKUP($A43,'-RÅDATA_KVARTAL-'!$A$5:$FO$385,171,FALSE)&gt;0,VLOOKUP($A43,'-RÅDATA_KVARTAL-'!$A$5:$FO$385,171,FALSE),"")</f>
        <v>98.132178891875853</v>
      </c>
      <c r="O43" s="42"/>
      <c r="P43" s="71"/>
    </row>
    <row r="44" spans="1:16" ht="11.25" hidden="1" customHeight="1" outlineLevel="1" x14ac:dyDescent="0.2">
      <c r="A44" s="204" t="s">
        <v>250</v>
      </c>
      <c r="B44" s="40">
        <v>2003</v>
      </c>
      <c r="C44" s="86" t="s">
        <v>109</v>
      </c>
      <c r="D44" s="42"/>
      <c r="E44" s="303">
        <f>IF(VLOOKUP($A44,'-RÅDATA_KVARTAL-'!$A$5:$FO$385,168,FALSE)&gt;0,VLOOKUP($A44,'-RÅDATA_KVARTAL-'!$A$5:$FO$385,168,FALSE),"")</f>
        <v>61630</v>
      </c>
      <c r="F44" s="42"/>
      <c r="G44" s="42"/>
      <c r="H44" s="305">
        <f>IF(VLOOKUP($A44,'-RÅDATA_KVARTAL-'!$A$5:$FO$385,169,FALSE)&gt;0,VLOOKUP($A44,'-RÅDATA_KVARTAL-'!$A$5:$FO$385,169,FALSE),"")</f>
        <v>87.196704353664956</v>
      </c>
      <c r="I44" s="205"/>
      <c r="J44" s="205"/>
      <c r="K44" s="305">
        <f>IF(VLOOKUP($A44,'-RÅDATA_KVARTAL-'!$A$5:$FO$385,170,FALSE)&gt;0,VLOOKUP($A44,'-RÅDATA_KVARTAL-'!$A$5:$FO$385,170,FALSE),"")</f>
        <v>93.985808395187192</v>
      </c>
      <c r="L44" s="205"/>
      <c r="M44" s="205"/>
      <c r="N44" s="305">
        <f>IF(VLOOKUP($A44,'-RÅDATA_KVARTAL-'!$A$5:$FO$385,171,FALSE)&gt;0,VLOOKUP($A44,'-RÅDATA_KVARTAL-'!$A$5:$FO$385,171,FALSE),"")</f>
        <v>98.265067237718455</v>
      </c>
      <c r="O44" s="42"/>
      <c r="P44" s="71"/>
    </row>
    <row r="45" spans="1:16" s="39" customFormat="1" ht="11.25" hidden="1" customHeight="1" outlineLevel="1" x14ac:dyDescent="0.2">
      <c r="A45" s="204" t="s">
        <v>251</v>
      </c>
      <c r="B45" s="40">
        <v>2003</v>
      </c>
      <c r="C45" s="86" t="s">
        <v>35</v>
      </c>
      <c r="D45" s="42"/>
      <c r="E45" s="303">
        <f>IF(VLOOKUP($A45,'-RÅDATA_KVARTAL-'!$A$5:$FO$385,168,FALSE)&gt;0,VLOOKUP($A45,'-RÅDATA_KVARTAL-'!$A$5:$FO$385,168,FALSE),"")</f>
        <v>63111</v>
      </c>
      <c r="F45" s="42"/>
      <c r="G45" s="42"/>
      <c r="H45" s="305">
        <f>IF(VLOOKUP($A45,'-RÅDATA_KVARTAL-'!$A$5:$FO$385,169,FALSE)&gt;0,VLOOKUP($A45,'-RÅDATA_KVARTAL-'!$A$5:$FO$385,169,FALSE),"")</f>
        <v>86.776259909399784</v>
      </c>
      <c r="I45" s="205"/>
      <c r="J45" s="205"/>
      <c r="K45" s="305">
        <f>IF(VLOOKUP($A45,'-RÅDATA_KVARTAL-'!$A$5:$FO$385,170,FALSE)&gt;0,VLOOKUP($A45,'-RÅDATA_KVARTAL-'!$A$5:$FO$385,170,FALSE),"")</f>
        <v>93.613745753114387</v>
      </c>
      <c r="L45" s="205"/>
      <c r="M45" s="205"/>
      <c r="N45" s="305">
        <f>IF(VLOOKUP($A45,'-RÅDATA_KVARTAL-'!$A$5:$FO$385,171,FALSE)&gt;0,VLOOKUP($A45,'-RÅDATA_KVARTAL-'!$A$5:$FO$385,171,FALSE),"")</f>
        <v>98.264085503963756</v>
      </c>
      <c r="O45" s="42"/>
      <c r="P45" s="71"/>
    </row>
    <row r="46" spans="1:16" ht="11.25" hidden="1" customHeight="1" outlineLevel="1" x14ac:dyDescent="0.2">
      <c r="A46" s="204" t="s">
        <v>252</v>
      </c>
      <c r="B46" s="40">
        <v>2003</v>
      </c>
      <c r="C46" s="86" t="s">
        <v>110</v>
      </c>
      <c r="D46" s="42"/>
      <c r="E46" s="303">
        <f>IF(VLOOKUP($A46,'-RÅDATA_KVARTAL-'!$A$5:$FO$385,168,FALSE)&gt;0,VLOOKUP($A46,'-RÅDATA_KVARTAL-'!$A$5:$FO$385,168,FALSE),"")</f>
        <v>57218</v>
      </c>
      <c r="F46" s="42"/>
      <c r="G46" s="42"/>
      <c r="H46" s="305">
        <f>IF(VLOOKUP($A46,'-RÅDATA_KVARTAL-'!$A$5:$FO$385,169,FALSE)&gt;0,VLOOKUP($A46,'-RÅDATA_KVARTAL-'!$A$5:$FO$385,169,FALSE),"")</f>
        <v>85.822745281729993</v>
      </c>
      <c r="I46" s="205"/>
      <c r="J46" s="205"/>
      <c r="K46" s="305">
        <f>IF(VLOOKUP($A46,'-RÅDATA_KVARTAL-'!$A$5:$FO$385,170,FALSE)&gt;0,VLOOKUP($A46,'-RÅDATA_KVARTAL-'!$A$5:$FO$385,170,FALSE),"")</f>
        <v>93.147530105197418</v>
      </c>
      <c r="L46" s="205"/>
      <c r="M46" s="205"/>
      <c r="N46" s="305">
        <f>IF(VLOOKUP($A46,'-RÅDATA_KVARTAL-'!$A$5:$FO$385,171,FALSE)&gt;0,VLOOKUP($A46,'-RÅDATA_KVARTAL-'!$A$5:$FO$385,171,FALSE),"")</f>
        <v>97.911665398052179</v>
      </c>
      <c r="O46" s="42"/>
      <c r="P46" s="71"/>
    </row>
    <row r="47" spans="1:16" ht="11.25" hidden="1" customHeight="1" outlineLevel="1" x14ac:dyDescent="0.2">
      <c r="A47" s="204" t="s">
        <v>253</v>
      </c>
      <c r="B47" s="40">
        <v>2003</v>
      </c>
      <c r="C47" s="86" t="s">
        <v>111</v>
      </c>
      <c r="D47" s="42"/>
      <c r="E47" s="303">
        <f>IF(VLOOKUP($A47,'-RÅDATA_KVARTAL-'!$A$5:$FO$385,168,FALSE)&gt;0,VLOOKUP($A47,'-RÅDATA_KVARTAL-'!$A$5:$FO$385,168,FALSE),"")</f>
        <v>55327</v>
      </c>
      <c r="F47" s="42"/>
      <c r="G47" s="42"/>
      <c r="H47" s="305">
        <f>IF(VLOOKUP($A47,'-RÅDATA_KVARTAL-'!$A$5:$FO$385,169,FALSE)&gt;0,VLOOKUP($A47,'-RÅDATA_KVARTAL-'!$A$5:$FO$385,169,FALSE),"")</f>
        <v>84.954095192075386</v>
      </c>
      <c r="I47" s="205"/>
      <c r="J47" s="205"/>
      <c r="K47" s="305">
        <f>IF(VLOOKUP($A47,'-RÅDATA_KVARTAL-'!$A$5:$FO$385,170,FALSE)&gt;0,VLOOKUP($A47,'-RÅDATA_KVARTAL-'!$A$5:$FO$385,170,FALSE),"")</f>
        <v>92.415639848594665</v>
      </c>
      <c r="L47" s="205"/>
      <c r="M47" s="205"/>
      <c r="N47" s="305">
        <f>IF(VLOOKUP($A47,'-RÅDATA_KVARTAL-'!$A$5:$FO$385,171,FALSE)&gt;0,VLOOKUP($A47,'-RÅDATA_KVARTAL-'!$A$5:$FO$385,171,FALSE),"")</f>
        <v>97.428928082467579</v>
      </c>
      <c r="O47" s="42"/>
      <c r="P47" s="71"/>
    </row>
    <row r="48" spans="1:16" ht="11.25" hidden="1" customHeight="1" outlineLevel="1" x14ac:dyDescent="0.2">
      <c r="A48" s="204" t="s">
        <v>254</v>
      </c>
      <c r="B48" s="40">
        <v>2003</v>
      </c>
      <c r="C48" s="86" t="s">
        <v>112</v>
      </c>
      <c r="D48" s="42"/>
      <c r="E48" s="303">
        <f>IF(VLOOKUP($A48,'-RÅDATA_KVARTAL-'!$A$5:$FO$385,168,FALSE)&gt;0,VLOOKUP($A48,'-RÅDATA_KVARTAL-'!$A$5:$FO$385,168,FALSE),"")</f>
        <v>60571</v>
      </c>
      <c r="F48" s="42"/>
      <c r="G48" s="42"/>
      <c r="H48" s="305">
        <f>IF(VLOOKUP($A48,'-RÅDATA_KVARTAL-'!$A$5:$FO$385,169,FALSE)&gt;0,VLOOKUP($A48,'-RÅDATA_KVARTAL-'!$A$5:$FO$385,169,FALSE),"")</f>
        <v>82.466081839481291</v>
      </c>
      <c r="I48" s="205"/>
      <c r="J48" s="205"/>
      <c r="K48" s="305">
        <f>IF(VLOOKUP($A48,'-RÅDATA_KVARTAL-'!$A$5:$FO$385,170,FALSE)&gt;0,VLOOKUP($A48,'-RÅDATA_KVARTAL-'!$A$5:$FO$385,170,FALSE),"")</f>
        <v>91.24575455420549</v>
      </c>
      <c r="L48" s="205"/>
      <c r="M48" s="205"/>
      <c r="N48" s="305">
        <f>IF(VLOOKUP($A48,'-RÅDATA_KVARTAL-'!$A$5:$FO$385,171,FALSE)&gt;0,VLOOKUP($A48,'-RÅDATA_KVARTAL-'!$A$5:$FO$385,171,FALSE),"")</f>
        <v>97.488149076445268</v>
      </c>
      <c r="O48" s="42"/>
      <c r="P48" s="71"/>
    </row>
    <row r="49" spans="1:16" s="39" customFormat="1" ht="11.25" hidden="1" customHeight="1" outlineLevel="1" x14ac:dyDescent="0.2">
      <c r="A49" s="204" t="s">
        <v>255</v>
      </c>
      <c r="B49" s="40">
        <v>2003</v>
      </c>
      <c r="C49" s="86" t="s">
        <v>113</v>
      </c>
      <c r="D49" s="42"/>
      <c r="E49" s="303">
        <f>IF(VLOOKUP($A49,'-RÅDATA_KVARTAL-'!$A$5:$FO$385,168,FALSE)&gt;0,VLOOKUP($A49,'-RÅDATA_KVARTAL-'!$A$5:$FO$385,168,FALSE),"")</f>
        <v>63405</v>
      </c>
      <c r="F49" s="42"/>
      <c r="G49" s="42"/>
      <c r="H49" s="305">
        <f>IF(VLOOKUP($A49,'-RÅDATA_KVARTAL-'!$A$5:$FO$385,169,FALSE)&gt;0,VLOOKUP($A49,'-RÅDATA_KVARTAL-'!$A$5:$FO$385,169,FALSE),"")</f>
        <v>85.526270456503013</v>
      </c>
      <c r="I49" s="205"/>
      <c r="J49" s="205"/>
      <c r="K49" s="305">
        <f>IF(VLOOKUP($A49,'-RÅDATA_KVARTAL-'!$A$5:$FO$385,170,FALSE)&gt;0,VLOOKUP($A49,'-RÅDATA_KVARTAL-'!$A$5:$FO$385,170,FALSE),"")</f>
        <v>92.90783807062877</v>
      </c>
      <c r="L49" s="205"/>
      <c r="M49" s="205"/>
      <c r="N49" s="305">
        <f>IF(VLOOKUP($A49,'-RÅDATA_KVARTAL-'!$A$5:$FO$385,171,FALSE)&gt;0,VLOOKUP($A49,'-RÅDATA_KVARTAL-'!$A$5:$FO$385,171,FALSE),"")</f>
        <v>97.958656330749349</v>
      </c>
      <c r="O49" s="42"/>
      <c r="P49" s="71"/>
    </row>
    <row r="50" spans="1:16" ht="11.25" hidden="1" customHeight="1" outlineLevel="1" x14ac:dyDescent="0.2">
      <c r="A50" s="204" t="s">
        <v>256</v>
      </c>
      <c r="B50" s="40">
        <v>2003</v>
      </c>
      <c r="C50" s="86" t="s">
        <v>114</v>
      </c>
      <c r="D50" s="42"/>
      <c r="E50" s="303">
        <f>IF(VLOOKUP($A50,'-RÅDATA_KVARTAL-'!$A$5:$FO$385,168,FALSE)&gt;0,VLOOKUP($A50,'-RÅDATA_KVARTAL-'!$A$5:$FO$385,168,FALSE),"")</f>
        <v>65980</v>
      </c>
      <c r="F50" s="42"/>
      <c r="G50" s="42"/>
      <c r="H50" s="305">
        <f>IF(VLOOKUP($A50,'-RÅDATA_KVARTAL-'!$A$5:$FO$385,169,FALSE)&gt;0,VLOOKUP($A50,'-RÅDATA_KVARTAL-'!$A$5:$FO$385,169,FALSE),"")</f>
        <v>82.03216688430831</v>
      </c>
      <c r="I50" s="205"/>
      <c r="J50" s="205"/>
      <c r="K50" s="305">
        <f>IF(VLOOKUP($A50,'-RÅDATA_KVARTAL-'!$A$5:$FO$385,170,FALSE)&gt;0,VLOOKUP($A50,'-RÅDATA_KVARTAL-'!$A$5:$FO$385,170,FALSE),"")</f>
        <v>91.093773244954292</v>
      </c>
      <c r="L50" s="205"/>
      <c r="M50" s="205"/>
      <c r="N50" s="305">
        <f>IF(VLOOKUP($A50,'-RÅDATA_KVARTAL-'!$A$5:$FO$385,171,FALSE)&gt;0,VLOOKUP($A50,'-RÅDATA_KVARTAL-'!$A$5:$FO$385,171,FALSE),"")</f>
        <v>97.522191183033868</v>
      </c>
      <c r="O50" s="42"/>
      <c r="P50" s="71"/>
    </row>
    <row r="51" spans="1:16" ht="11.25" hidden="1" customHeight="1" outlineLevel="1" x14ac:dyDescent="0.2">
      <c r="A51" s="204" t="s">
        <v>257</v>
      </c>
      <c r="B51" s="40">
        <v>2003</v>
      </c>
      <c r="C51" s="86" t="s">
        <v>115</v>
      </c>
      <c r="D51" s="42"/>
      <c r="E51" s="303">
        <f>IF(VLOOKUP($A51,'-RÅDATA_KVARTAL-'!$A$5:$FO$385,168,FALSE)&gt;0,VLOOKUP($A51,'-RÅDATA_KVARTAL-'!$A$5:$FO$385,168,FALSE),"")</f>
        <v>61230</v>
      </c>
      <c r="F51" s="42"/>
      <c r="G51" s="42"/>
      <c r="H51" s="305">
        <f>IF(VLOOKUP($A51,'-RÅDATA_KVARTAL-'!$A$5:$FO$385,169,FALSE)&gt;0,VLOOKUP($A51,'-RÅDATA_KVARTAL-'!$A$5:$FO$385,169,FALSE),"")</f>
        <v>84.42402549993767</v>
      </c>
      <c r="I51" s="205"/>
      <c r="J51" s="205"/>
      <c r="K51" s="305">
        <f>IF(VLOOKUP($A51,'-RÅDATA_KVARTAL-'!$A$5:$FO$385,170,FALSE)&gt;0,VLOOKUP($A51,'-RÅDATA_KVARTAL-'!$A$5:$FO$385,170,FALSE),"")</f>
        <v>92.804102783268334</v>
      </c>
      <c r="L51" s="205"/>
      <c r="M51" s="205"/>
      <c r="N51" s="305">
        <f>IF(VLOOKUP($A51,'-RÅDATA_KVARTAL-'!$A$5:$FO$385,171,FALSE)&gt;0,VLOOKUP($A51,'-RÅDATA_KVARTAL-'!$A$5:$FO$385,171,FALSE),"")</f>
        <v>98.178321491532671</v>
      </c>
      <c r="O51" s="42"/>
      <c r="P51" s="71"/>
    </row>
    <row r="52" spans="1:16" ht="11.25" hidden="1" customHeight="1" outlineLevel="1" x14ac:dyDescent="0.2">
      <c r="A52" s="204" t="s">
        <v>258</v>
      </c>
      <c r="B52" s="40">
        <v>2003</v>
      </c>
      <c r="C52" s="86" t="s">
        <v>116</v>
      </c>
      <c r="D52" s="42"/>
      <c r="E52" s="303">
        <f>IF(VLOOKUP($A52,'-RÅDATA_KVARTAL-'!$A$5:$FO$385,168,FALSE)&gt;0,VLOOKUP($A52,'-RÅDATA_KVARTAL-'!$A$5:$FO$385,168,FALSE),"")</f>
        <v>58567</v>
      </c>
      <c r="F52" s="42"/>
      <c r="G52" s="42"/>
      <c r="H52" s="305">
        <f>IF(VLOOKUP($A52,'-RÅDATA_KVARTAL-'!$A$5:$FO$385,169,FALSE)&gt;0,VLOOKUP($A52,'-RÅDATA_KVARTAL-'!$A$5:$FO$385,169,FALSE),"")</f>
        <v>84.735377085318248</v>
      </c>
      <c r="I52" s="205"/>
      <c r="J52" s="205"/>
      <c r="K52" s="305">
        <f>IF(VLOOKUP($A52,'-RÅDATA_KVARTAL-'!$A$5:$FO$385,170,FALSE)&gt;0,VLOOKUP($A52,'-RÅDATA_KVARTAL-'!$A$5:$FO$385,170,FALSE),"")</f>
        <v>92.148181359636823</v>
      </c>
      <c r="L52" s="205"/>
      <c r="M52" s="205"/>
      <c r="N52" s="305">
        <f>IF(VLOOKUP($A52,'-RÅDATA_KVARTAL-'!$A$5:$FO$385,171,FALSE)&gt;0,VLOOKUP($A52,'-RÅDATA_KVARTAL-'!$A$5:$FO$385,171,FALSE),"")</f>
        <v>97.063274113097577</v>
      </c>
      <c r="O52" s="42"/>
      <c r="P52" s="71"/>
    </row>
    <row r="53" spans="1:16" ht="15" customHeight="1" collapsed="1" x14ac:dyDescent="0.2">
      <c r="A53" s="204" t="s">
        <v>259</v>
      </c>
      <c r="B53" s="164">
        <v>2003</v>
      </c>
      <c r="C53" s="165" t="s">
        <v>1</v>
      </c>
      <c r="D53" s="166"/>
      <c r="E53" s="302">
        <f>IF(VLOOKUP($A53,'-RÅDATA_KVARTAL-'!$A$5:$FO$385,168,FALSE)&gt;0,VLOOKUP($A53,'-RÅDATA_KVARTAL-'!$A$5:$FO$385,168,FALSE),"")</f>
        <v>731489</v>
      </c>
      <c r="F53" s="166"/>
      <c r="G53" s="166"/>
      <c r="H53" s="304">
        <f>IF(VLOOKUP($A53,'-RÅDATA_KVARTAL-'!$A$5:$FO$385,169,FALSE)&gt;0,VLOOKUP($A53,'-RÅDATA_KVARTAL-'!$A$5:$FO$385,169,FALSE),"")</f>
        <v>84.522251209978506</v>
      </c>
      <c r="I53" s="205"/>
      <c r="J53" s="205"/>
      <c r="K53" s="304">
        <f>IF(VLOOKUP($A53,'-RÅDATA_KVARTAL-'!$A$5:$FO$385,170,FALSE)&gt;0,VLOOKUP($A53,'-RÅDATA_KVARTAL-'!$A$5:$FO$385,170,FALSE),"")</f>
        <v>92.317807921013568</v>
      </c>
      <c r="L53" s="205"/>
      <c r="M53" s="205"/>
      <c r="N53" s="304">
        <f>IF(VLOOKUP($A53,'-RÅDATA_KVARTAL-'!$A$5:$FO$385,171,FALSE)&gt;0,VLOOKUP($A53,'-RÅDATA_KVARTAL-'!$A$5:$FO$385,171,FALSE),"")</f>
        <v>97.650933671109556</v>
      </c>
      <c r="O53" s="166"/>
      <c r="P53" s="167"/>
    </row>
    <row r="54" spans="1:16" s="39" customFormat="1" ht="11.25" hidden="1" customHeight="1" outlineLevel="1" x14ac:dyDescent="0.2">
      <c r="A54" s="204" t="s">
        <v>177</v>
      </c>
      <c r="B54" s="40">
        <v>2004</v>
      </c>
      <c r="C54" s="86" t="s">
        <v>106</v>
      </c>
      <c r="D54" s="42"/>
      <c r="E54" s="303">
        <f>IF(VLOOKUP($A54,'-RÅDATA_KVARTAL-'!$A$5:$FO$385,168,FALSE)&gt;0,VLOOKUP($A54,'-RÅDATA_KVARTAL-'!$A$5:$FO$385,168,FALSE),"")</f>
        <v>60709</v>
      </c>
      <c r="F54" s="42"/>
      <c r="G54" s="42"/>
      <c r="H54" s="305">
        <f>IF(VLOOKUP($A54,'-RÅDATA_KVARTAL-'!$A$5:$FO$385,169,FALSE)&gt;0,VLOOKUP($A54,'-RÅDATA_KVARTAL-'!$A$5:$FO$385,169,FALSE),"")</f>
        <v>82.881162317495452</v>
      </c>
      <c r="I54" s="205"/>
      <c r="J54" s="205"/>
      <c r="K54" s="305">
        <f>IF(VLOOKUP($A54,'-RÅDATA_KVARTAL-'!$A$5:$FO$385,170,FALSE)&gt;0,VLOOKUP($A54,'-RÅDATA_KVARTAL-'!$A$5:$FO$385,170,FALSE),"")</f>
        <v>91.130903509085073</v>
      </c>
      <c r="L54" s="205"/>
      <c r="M54" s="205"/>
      <c r="N54" s="305">
        <f>IF(VLOOKUP($A54,'-RÅDATA_KVARTAL-'!$A$5:$FO$385,171,FALSE)&gt;0,VLOOKUP($A54,'-RÅDATA_KVARTAL-'!$A$5:$FO$385,171,FALSE),"")</f>
        <v>97.131688858744155</v>
      </c>
      <c r="O54" s="42"/>
      <c r="P54" s="71"/>
    </row>
    <row r="55" spans="1:16" ht="11.25" hidden="1" customHeight="1" outlineLevel="1" x14ac:dyDescent="0.2">
      <c r="A55" s="204" t="s">
        <v>260</v>
      </c>
      <c r="B55" s="40">
        <v>2004</v>
      </c>
      <c r="C55" s="86" t="s">
        <v>107</v>
      </c>
      <c r="D55" s="42"/>
      <c r="E55" s="303">
        <f>IF(VLOOKUP($A55,'-RÅDATA_KVARTAL-'!$A$5:$FO$385,168,FALSE)&gt;0,VLOOKUP($A55,'-RÅDATA_KVARTAL-'!$A$5:$FO$385,168,FALSE),"")</f>
        <v>58687</v>
      </c>
      <c r="F55" s="42"/>
      <c r="G55" s="42"/>
      <c r="H55" s="305">
        <f>IF(VLOOKUP($A55,'-RÅDATA_KVARTAL-'!$A$5:$FO$385,169,FALSE)&gt;0,VLOOKUP($A55,'-RÅDATA_KVARTAL-'!$A$5:$FO$385,169,FALSE),"")</f>
        <v>84.616655954457812</v>
      </c>
      <c r="I55" s="205"/>
      <c r="J55" s="205"/>
      <c r="K55" s="305">
        <f>IF(VLOOKUP($A55,'-RÅDATA_KVARTAL-'!$A$5:$FO$385,170,FALSE)&gt;0,VLOOKUP($A55,'-RÅDATA_KVARTAL-'!$A$5:$FO$385,170,FALSE),"")</f>
        <v>92.535120741896975</v>
      </c>
      <c r="L55" s="205"/>
      <c r="M55" s="205"/>
      <c r="N55" s="305">
        <f>IF(VLOOKUP($A55,'-RÅDATA_KVARTAL-'!$A$5:$FO$385,171,FALSE)&gt;0,VLOOKUP($A55,'-RÅDATA_KVARTAL-'!$A$5:$FO$385,171,FALSE),"")</f>
        <v>97.853273344963725</v>
      </c>
      <c r="O55" s="42"/>
      <c r="P55" s="71"/>
    </row>
    <row r="56" spans="1:16" ht="11.25" hidden="1" customHeight="1" outlineLevel="1" x14ac:dyDescent="0.2">
      <c r="A56" s="204" t="s">
        <v>261</v>
      </c>
      <c r="B56" s="40">
        <v>2004</v>
      </c>
      <c r="C56" s="86" t="s">
        <v>108</v>
      </c>
      <c r="D56" s="42"/>
      <c r="E56" s="303">
        <f>IF(VLOOKUP($A56,'-RÅDATA_KVARTAL-'!$A$5:$FO$385,168,FALSE)&gt;0,VLOOKUP($A56,'-RÅDATA_KVARTAL-'!$A$5:$FO$385,168,FALSE),"")</f>
        <v>64314</v>
      </c>
      <c r="F56" s="42"/>
      <c r="G56" s="42"/>
      <c r="H56" s="305">
        <f>IF(VLOOKUP($A56,'-RÅDATA_KVARTAL-'!$A$5:$FO$385,169,FALSE)&gt;0,VLOOKUP($A56,'-RÅDATA_KVARTAL-'!$A$5:$FO$385,169,FALSE),"")</f>
        <v>87.633134119061125</v>
      </c>
      <c r="I56" s="205"/>
      <c r="J56" s="205"/>
      <c r="K56" s="305">
        <f>IF(VLOOKUP($A56,'-RÅDATA_KVARTAL-'!$A$5:$FO$385,170,FALSE)&gt;0,VLOOKUP($A56,'-RÅDATA_KVARTAL-'!$A$5:$FO$385,170,FALSE),"")</f>
        <v>94.477646823144468</v>
      </c>
      <c r="L56" s="205"/>
      <c r="M56" s="205"/>
      <c r="N56" s="305">
        <f>IF(VLOOKUP($A56,'-RÅDATA_KVARTAL-'!$A$5:$FO$385,171,FALSE)&gt;0,VLOOKUP($A56,'-RÅDATA_KVARTAL-'!$A$5:$FO$385,171,FALSE),"")</f>
        <v>98.622750492471027</v>
      </c>
      <c r="O56" s="42"/>
      <c r="P56" s="71"/>
    </row>
    <row r="57" spans="1:16" ht="11.25" hidden="1" customHeight="1" outlineLevel="1" x14ac:dyDescent="0.2">
      <c r="A57" s="204" t="s">
        <v>262</v>
      </c>
      <c r="B57" s="40">
        <v>2004</v>
      </c>
      <c r="C57" s="86" t="s">
        <v>109</v>
      </c>
      <c r="D57" s="42"/>
      <c r="E57" s="303">
        <f>IF(VLOOKUP($A57,'-RÅDATA_KVARTAL-'!$A$5:$FO$385,168,FALSE)&gt;0,VLOOKUP($A57,'-RÅDATA_KVARTAL-'!$A$5:$FO$385,168,FALSE),"")</f>
        <v>60139</v>
      </c>
      <c r="F57" s="42"/>
      <c r="G57" s="42"/>
      <c r="H57" s="305">
        <f>IF(VLOOKUP($A57,'-RÅDATA_KVARTAL-'!$A$5:$FO$385,169,FALSE)&gt;0,VLOOKUP($A57,'-RÅDATA_KVARTAL-'!$A$5:$FO$385,169,FALSE),"")</f>
        <v>87.415253475281887</v>
      </c>
      <c r="I57" s="205"/>
      <c r="J57" s="205"/>
      <c r="K57" s="305">
        <f>IF(VLOOKUP($A57,'-RÅDATA_KVARTAL-'!$A$5:$FO$385,170,FALSE)&gt;0,VLOOKUP($A57,'-RÅDATA_KVARTAL-'!$A$5:$FO$385,170,FALSE),"")</f>
        <v>94.351430575287281</v>
      </c>
      <c r="L57" s="205"/>
      <c r="M57" s="205"/>
      <c r="N57" s="305">
        <f>IF(VLOOKUP($A57,'-RÅDATA_KVARTAL-'!$A$5:$FO$385,171,FALSE)&gt;0,VLOOKUP($A57,'-RÅDATA_KVARTAL-'!$A$5:$FO$385,171,FALSE),"")</f>
        <v>98.449835452371104</v>
      </c>
      <c r="O57" s="42"/>
      <c r="P57" s="71"/>
    </row>
    <row r="58" spans="1:16" s="39" customFormat="1" ht="11.25" hidden="1" customHeight="1" outlineLevel="1" x14ac:dyDescent="0.2">
      <c r="A58" s="204" t="s">
        <v>263</v>
      </c>
      <c r="B58" s="40">
        <v>2004</v>
      </c>
      <c r="C58" s="86" t="s">
        <v>35</v>
      </c>
      <c r="D58" s="42"/>
      <c r="E58" s="303">
        <f>IF(VLOOKUP($A58,'-RÅDATA_KVARTAL-'!$A$5:$FO$385,168,FALSE)&gt;0,VLOOKUP($A58,'-RÅDATA_KVARTAL-'!$A$5:$FO$385,168,FALSE),"")</f>
        <v>60348</v>
      </c>
      <c r="F58" s="42"/>
      <c r="G58" s="42"/>
      <c r="H58" s="305">
        <f>IF(VLOOKUP($A58,'-RÅDATA_KVARTAL-'!$A$5:$FO$385,169,FALSE)&gt;0,VLOOKUP($A58,'-RÅDATA_KVARTAL-'!$A$5:$FO$385,169,FALSE),"")</f>
        <v>86.355926086328864</v>
      </c>
      <c r="I58" s="205"/>
      <c r="J58" s="205"/>
      <c r="K58" s="305">
        <f>IF(VLOOKUP($A58,'-RÅDATA_KVARTAL-'!$A$5:$FO$385,170,FALSE)&gt;0,VLOOKUP($A58,'-RÅDATA_KVARTAL-'!$A$5:$FO$385,170,FALSE),"")</f>
        <v>93.382777537173382</v>
      </c>
      <c r="L58" s="205"/>
      <c r="M58" s="205"/>
      <c r="N58" s="305">
        <f>IF(VLOOKUP($A58,'-RÅDATA_KVARTAL-'!$A$5:$FO$385,171,FALSE)&gt;0,VLOOKUP($A58,'-RÅDATA_KVARTAL-'!$A$5:$FO$385,171,FALSE),"")</f>
        <v>97.948245993936766</v>
      </c>
      <c r="O58" s="42"/>
      <c r="P58" s="71"/>
    </row>
    <row r="59" spans="1:16" ht="11.25" hidden="1" customHeight="1" outlineLevel="1" x14ac:dyDescent="0.2">
      <c r="A59" s="204" t="s">
        <v>264</v>
      </c>
      <c r="B59" s="40">
        <v>2004</v>
      </c>
      <c r="C59" s="86" t="s">
        <v>110</v>
      </c>
      <c r="D59" s="42"/>
      <c r="E59" s="303">
        <f>IF(VLOOKUP($A59,'-RÅDATA_KVARTAL-'!$A$5:$FO$385,168,FALSE)&gt;0,VLOOKUP($A59,'-RÅDATA_KVARTAL-'!$A$5:$FO$385,168,FALSE),"")</f>
        <v>57315</v>
      </c>
      <c r="F59" s="42"/>
      <c r="G59" s="42"/>
      <c r="H59" s="305">
        <f>IF(VLOOKUP($A59,'-RÅDATA_KVARTAL-'!$A$5:$FO$385,169,FALSE)&gt;0,VLOOKUP($A59,'-RÅDATA_KVARTAL-'!$A$5:$FO$385,169,FALSE),"")</f>
        <v>86.032843887597551</v>
      </c>
      <c r="I59" s="205"/>
      <c r="J59" s="205"/>
      <c r="K59" s="305">
        <f>IF(VLOOKUP($A59,'-RÅDATA_KVARTAL-'!$A$5:$FO$385,170,FALSE)&gt;0,VLOOKUP($A59,'-RÅDATA_KVARTAL-'!$A$5:$FO$385,170,FALSE),"")</f>
        <v>93.344293894211688</v>
      </c>
      <c r="L59" s="205"/>
      <c r="M59" s="205"/>
      <c r="N59" s="305">
        <f>IF(VLOOKUP($A59,'-RÅDATA_KVARTAL-'!$A$5:$FO$385,171,FALSE)&gt;0,VLOOKUP($A59,'-RÅDATA_KVARTAL-'!$A$5:$FO$385,171,FALSE),"")</f>
        <v>98.013870778766744</v>
      </c>
      <c r="O59" s="42"/>
      <c r="P59" s="71"/>
    </row>
    <row r="60" spans="1:16" ht="11.25" hidden="1" customHeight="1" outlineLevel="1" x14ac:dyDescent="0.2">
      <c r="A60" s="204" t="s">
        <v>265</v>
      </c>
      <c r="B60" s="40">
        <v>2004</v>
      </c>
      <c r="C60" s="86" t="s">
        <v>111</v>
      </c>
      <c r="D60" s="42"/>
      <c r="E60" s="303">
        <f>IF(VLOOKUP($A60,'-RÅDATA_KVARTAL-'!$A$5:$FO$385,168,FALSE)&gt;0,VLOOKUP($A60,'-RÅDATA_KVARTAL-'!$A$5:$FO$385,168,FALSE),"")</f>
        <v>54269</v>
      </c>
      <c r="F60" s="42"/>
      <c r="G60" s="42"/>
      <c r="H60" s="305">
        <f>IF(VLOOKUP($A60,'-RÅDATA_KVARTAL-'!$A$5:$FO$385,169,FALSE)&gt;0,VLOOKUP($A60,'-RÅDATA_KVARTAL-'!$A$5:$FO$385,169,FALSE),"")</f>
        <v>88.450112164265065</v>
      </c>
      <c r="I60" s="205"/>
      <c r="J60" s="205"/>
      <c r="K60" s="305">
        <f>IF(VLOOKUP($A60,'-RÅDATA_KVARTAL-'!$A$5:$FO$385,170,FALSE)&gt;0,VLOOKUP($A60,'-RÅDATA_KVARTAL-'!$A$5:$FO$385,170,FALSE),"")</f>
        <v>94.71918514177159</v>
      </c>
      <c r="L60" s="205"/>
      <c r="M60" s="205"/>
      <c r="N60" s="305">
        <f>IF(VLOOKUP($A60,'-RÅDATA_KVARTAL-'!$A$5:$FO$385,171,FALSE)&gt;0,VLOOKUP($A60,'-RÅDATA_KVARTAL-'!$A$5:$FO$385,171,FALSE),"")</f>
        <v>98.439805177744987</v>
      </c>
      <c r="O60" s="42"/>
      <c r="P60" s="71"/>
    </row>
    <row r="61" spans="1:16" ht="11.25" hidden="1" customHeight="1" outlineLevel="1" x14ac:dyDescent="0.2">
      <c r="A61" s="204" t="s">
        <v>266</v>
      </c>
      <c r="B61" s="40">
        <v>2004</v>
      </c>
      <c r="C61" s="86" t="s">
        <v>112</v>
      </c>
      <c r="D61" s="42"/>
      <c r="E61" s="303">
        <f>IF(VLOOKUP($A61,'-RÅDATA_KVARTAL-'!$A$5:$FO$385,168,FALSE)&gt;0,VLOOKUP($A61,'-RÅDATA_KVARTAL-'!$A$5:$FO$385,168,FALSE),"")</f>
        <v>59631</v>
      </c>
      <c r="F61" s="42"/>
      <c r="G61" s="42"/>
      <c r="H61" s="305">
        <f>IF(VLOOKUP($A61,'-RÅDATA_KVARTAL-'!$A$5:$FO$385,169,FALSE)&gt;0,VLOOKUP($A61,'-RÅDATA_KVARTAL-'!$A$5:$FO$385,169,FALSE),"")</f>
        <v>84.663366516165297</v>
      </c>
      <c r="I61" s="205"/>
      <c r="J61" s="205"/>
      <c r="K61" s="305">
        <f>IF(VLOOKUP($A61,'-RÅDATA_KVARTAL-'!$A$5:$FO$385,170,FALSE)&gt;0,VLOOKUP($A61,'-RÅDATA_KVARTAL-'!$A$5:$FO$385,170,FALSE),"")</f>
        <v>92.643565613157079</v>
      </c>
      <c r="L61" s="205"/>
      <c r="M61" s="205"/>
      <c r="N61" s="305">
        <f>IF(VLOOKUP($A61,'-RÅDATA_KVARTAL-'!$A$5:$FO$385,171,FALSE)&gt;0,VLOOKUP($A61,'-RÅDATA_KVARTAL-'!$A$5:$FO$385,171,FALSE),"")</f>
        <v>97.847649096085149</v>
      </c>
      <c r="O61" s="42"/>
      <c r="P61" s="71"/>
    </row>
    <row r="62" spans="1:16" s="39" customFormat="1" ht="11.25" hidden="1" customHeight="1" outlineLevel="1" x14ac:dyDescent="0.2">
      <c r="A62" s="204" t="s">
        <v>267</v>
      </c>
      <c r="B62" s="40">
        <v>2004</v>
      </c>
      <c r="C62" s="86" t="s">
        <v>113</v>
      </c>
      <c r="D62" s="42"/>
      <c r="E62" s="303">
        <f>IF(VLOOKUP($A62,'-RÅDATA_KVARTAL-'!$A$5:$FO$385,168,FALSE)&gt;0,VLOOKUP($A62,'-RÅDATA_KVARTAL-'!$A$5:$FO$385,168,FALSE),"")</f>
        <v>62385</v>
      </c>
      <c r="F62" s="42"/>
      <c r="G62" s="42"/>
      <c r="H62" s="305">
        <f>IF(VLOOKUP($A62,'-RÅDATA_KVARTAL-'!$A$5:$FO$385,169,FALSE)&gt;0,VLOOKUP($A62,'-RÅDATA_KVARTAL-'!$A$5:$FO$385,169,FALSE),"")</f>
        <v>86.380027739251048</v>
      </c>
      <c r="I62" s="205"/>
      <c r="J62" s="205"/>
      <c r="K62" s="305">
        <f>IF(VLOOKUP($A62,'-RÅDATA_KVARTAL-'!$A$5:$FO$385,170,FALSE)&gt;0,VLOOKUP($A62,'-RÅDATA_KVARTAL-'!$A$5:$FO$385,170,FALSE),"")</f>
        <v>94.166088765603334</v>
      </c>
      <c r="L62" s="205"/>
      <c r="M62" s="205"/>
      <c r="N62" s="305">
        <f>IF(VLOOKUP($A62,'-RÅDATA_KVARTAL-'!$A$5:$FO$385,171,FALSE)&gt;0,VLOOKUP($A62,'-RÅDATA_KVARTAL-'!$A$5:$FO$385,171,FALSE),"")</f>
        <v>98.47780859916783</v>
      </c>
      <c r="O62" s="42"/>
      <c r="P62" s="71"/>
    </row>
    <row r="63" spans="1:16" ht="11.25" hidden="1" customHeight="1" outlineLevel="1" x14ac:dyDescent="0.2">
      <c r="A63" s="204" t="s">
        <v>268</v>
      </c>
      <c r="B63" s="40">
        <v>2004</v>
      </c>
      <c r="C63" s="86" t="s">
        <v>114</v>
      </c>
      <c r="D63" s="42"/>
      <c r="E63" s="303">
        <f>IF(VLOOKUP($A63,'-RÅDATA_KVARTAL-'!$A$5:$FO$385,168,FALSE)&gt;0,VLOOKUP($A63,'-RÅDATA_KVARTAL-'!$A$5:$FO$385,168,FALSE),"")</f>
        <v>62579</v>
      </c>
      <c r="F63" s="42"/>
      <c r="G63" s="42"/>
      <c r="H63" s="305">
        <f>IF(VLOOKUP($A63,'-RÅDATA_KVARTAL-'!$A$5:$FO$385,169,FALSE)&gt;0,VLOOKUP($A63,'-RÅDATA_KVARTAL-'!$A$5:$FO$385,169,FALSE),"")</f>
        <v>82.638684806472256</v>
      </c>
      <c r="I63" s="205"/>
      <c r="J63" s="205"/>
      <c r="K63" s="305">
        <f>IF(VLOOKUP($A63,'-RÅDATA_KVARTAL-'!$A$5:$FO$385,170,FALSE)&gt;0,VLOOKUP($A63,'-RÅDATA_KVARTAL-'!$A$5:$FO$385,170,FALSE),"")</f>
        <v>92.139609659965089</v>
      </c>
      <c r="L63" s="205"/>
      <c r="M63" s="205"/>
      <c r="N63" s="305">
        <f>IF(VLOOKUP($A63,'-RÅDATA_KVARTAL-'!$A$5:$FO$385,171,FALSE)&gt;0,VLOOKUP($A63,'-RÅDATA_KVARTAL-'!$A$5:$FO$385,171,FALSE),"")</f>
        <v>98.13992082562622</v>
      </c>
      <c r="O63" s="42"/>
      <c r="P63" s="71"/>
    </row>
    <row r="64" spans="1:16" ht="11.25" hidden="1" customHeight="1" outlineLevel="1" x14ac:dyDescent="0.2">
      <c r="A64" s="204" t="s">
        <v>269</v>
      </c>
      <c r="B64" s="40">
        <v>2004</v>
      </c>
      <c r="C64" s="86" t="s">
        <v>115</v>
      </c>
      <c r="D64" s="42"/>
      <c r="E64" s="303">
        <f>IF(VLOOKUP($A64,'-RÅDATA_KVARTAL-'!$A$5:$FO$385,168,FALSE)&gt;0,VLOOKUP($A64,'-RÅDATA_KVARTAL-'!$A$5:$FO$385,168,FALSE),"")</f>
        <v>61317</v>
      </c>
      <c r="F64" s="42"/>
      <c r="G64" s="42"/>
      <c r="H64" s="305">
        <f>IF(VLOOKUP($A64,'-RÅDATA_KVARTAL-'!$A$5:$FO$385,169,FALSE)&gt;0,VLOOKUP($A64,'-RÅDATA_KVARTAL-'!$A$5:$FO$385,169,FALSE),"")</f>
        <v>80.313456333693026</v>
      </c>
      <c r="I64" s="205"/>
      <c r="J64" s="205"/>
      <c r="K64" s="305">
        <f>IF(VLOOKUP($A64,'-RÅDATA_KVARTAL-'!$A$5:$FO$385,170,FALSE)&gt;0,VLOOKUP($A64,'-RÅDATA_KVARTAL-'!$A$5:$FO$385,170,FALSE),"")</f>
        <v>90.093930763651798</v>
      </c>
      <c r="L64" s="205"/>
      <c r="M64" s="205"/>
      <c r="N64" s="305">
        <f>IF(VLOOKUP($A64,'-RÅDATA_KVARTAL-'!$A$5:$FO$385,171,FALSE)&gt;0,VLOOKUP($A64,'-RÅDATA_KVARTAL-'!$A$5:$FO$385,171,FALSE),"")</f>
        <v>96.922042772991816</v>
      </c>
      <c r="O64" s="42"/>
      <c r="P64" s="71"/>
    </row>
    <row r="65" spans="1:16" ht="11.25" hidden="1" customHeight="1" outlineLevel="1" x14ac:dyDescent="0.2">
      <c r="A65" s="204" t="s">
        <v>270</v>
      </c>
      <c r="B65" s="40">
        <v>2004</v>
      </c>
      <c r="C65" s="86" t="s">
        <v>116</v>
      </c>
      <c r="D65" s="42"/>
      <c r="E65" s="303">
        <f>IF(VLOOKUP($A65,'-RÅDATA_KVARTAL-'!$A$5:$FO$385,168,FALSE)&gt;0,VLOOKUP($A65,'-RÅDATA_KVARTAL-'!$A$5:$FO$385,168,FALSE),"")</f>
        <v>60904</v>
      </c>
      <c r="F65" s="42"/>
      <c r="G65" s="42"/>
      <c r="H65" s="305">
        <f>IF(VLOOKUP($A65,'-RÅDATA_KVARTAL-'!$A$5:$FO$385,169,FALSE)&gt;0,VLOOKUP($A65,'-RÅDATA_KVARTAL-'!$A$5:$FO$385,169,FALSE),"")</f>
        <v>87.275443776457621</v>
      </c>
      <c r="I65" s="205"/>
      <c r="J65" s="205"/>
      <c r="K65" s="305">
        <f>IF(VLOOKUP($A65,'-RÅDATA_KVARTAL-'!$A$5:$FO$385,170,FALSE)&gt;0,VLOOKUP($A65,'-RÅDATA_KVARTAL-'!$A$5:$FO$385,170,FALSE),"")</f>
        <v>94.523496140300949</v>
      </c>
      <c r="L65" s="205"/>
      <c r="M65" s="205"/>
      <c r="N65" s="305">
        <f>IF(VLOOKUP($A65,'-RÅDATA_KVARTAL-'!$A$5:$FO$385,171,FALSE)&gt;0,VLOOKUP($A65,'-RÅDATA_KVARTAL-'!$A$5:$FO$385,171,FALSE),"")</f>
        <v>98.628650706129278</v>
      </c>
      <c r="O65" s="42"/>
      <c r="P65" s="71"/>
    </row>
    <row r="66" spans="1:16" ht="15" customHeight="1" collapsed="1" x14ac:dyDescent="0.2">
      <c r="A66" s="204" t="s">
        <v>271</v>
      </c>
      <c r="B66" s="164">
        <v>2004</v>
      </c>
      <c r="C66" s="165" t="s">
        <v>1</v>
      </c>
      <c r="D66" s="166"/>
      <c r="E66" s="302">
        <f>IF(VLOOKUP($A66,'-RÅDATA_KVARTAL-'!$A$5:$FO$385,168,FALSE)&gt;0,VLOOKUP($A66,'-RÅDATA_KVARTAL-'!$A$5:$FO$385,168,FALSE),"")</f>
        <v>722597</v>
      </c>
      <c r="F66" s="166"/>
      <c r="G66" s="166"/>
      <c r="H66" s="304">
        <f>IF(VLOOKUP($A66,'-RÅDATA_KVARTAL-'!$A$5:$FO$385,169,FALSE)&gt;0,VLOOKUP($A66,'-RÅDATA_KVARTAL-'!$A$5:$FO$385,169,FALSE),"")</f>
        <v>85.360286436672055</v>
      </c>
      <c r="I66" s="205"/>
      <c r="J66" s="205"/>
      <c r="K66" s="304">
        <f>IF(VLOOKUP($A66,'-RÅDATA_KVARTAL-'!$A$5:$FO$385,170,FALSE)&gt;0,VLOOKUP($A66,'-RÅDATA_KVARTAL-'!$A$5:$FO$385,170,FALSE),"")</f>
        <v>93.1158980446111</v>
      </c>
      <c r="L66" s="205"/>
      <c r="M66" s="205"/>
      <c r="N66" s="304">
        <f>IF(VLOOKUP($A66,'-RÅDATA_KVARTAL-'!$A$5:$FO$385,171,FALSE)&gt;0,VLOOKUP($A66,'-RÅDATA_KVARTAL-'!$A$5:$FO$385,171,FALSE),"")</f>
        <v>98.040414667739753</v>
      </c>
      <c r="O66" s="166"/>
      <c r="P66" s="167"/>
    </row>
    <row r="67" spans="1:16" s="39" customFormat="1" ht="11.25" hidden="1" customHeight="1" outlineLevel="1" x14ac:dyDescent="0.2">
      <c r="A67" s="204" t="s">
        <v>178</v>
      </c>
      <c r="B67" s="40">
        <v>2005</v>
      </c>
      <c r="C67" s="86" t="s">
        <v>106</v>
      </c>
      <c r="D67" s="42"/>
      <c r="E67" s="303">
        <f>IF(VLOOKUP($A67,'-RÅDATA_KVARTAL-'!$A$5:$FO$385,168,FALSE)&gt;0,VLOOKUP($A67,'-RÅDATA_KVARTAL-'!$A$5:$FO$385,168,FALSE),"")</f>
        <v>58710</v>
      </c>
      <c r="F67" s="42"/>
      <c r="G67" s="42"/>
      <c r="H67" s="305">
        <f>IF(VLOOKUP($A67,'-RÅDATA_KVARTAL-'!$A$5:$FO$385,169,FALSE)&gt;0,VLOOKUP($A67,'-RÅDATA_KVARTAL-'!$A$5:$FO$385,169,FALSE),"")</f>
        <v>86.293876026885741</v>
      </c>
      <c r="I67" s="205"/>
      <c r="J67" s="205"/>
      <c r="K67" s="305">
        <f>IF(VLOOKUP($A67,'-RÅDATA_KVARTAL-'!$A$5:$FO$385,170,FALSE)&gt;0,VLOOKUP($A67,'-RÅDATA_KVARTAL-'!$A$5:$FO$385,170,FALSE),"")</f>
        <v>93.343913368185213</v>
      </c>
      <c r="L67" s="205"/>
      <c r="M67" s="205"/>
      <c r="N67" s="305">
        <f>IF(VLOOKUP($A67,'-RÅDATA_KVARTAL-'!$A$5:$FO$385,171,FALSE)&gt;0,VLOOKUP($A67,'-RÅDATA_KVARTAL-'!$A$5:$FO$385,171,FALSE),"")</f>
        <v>97.748319641523523</v>
      </c>
      <c r="O67" s="42"/>
      <c r="P67" s="71"/>
    </row>
    <row r="68" spans="1:16" ht="11.25" hidden="1" customHeight="1" outlineLevel="1" x14ac:dyDescent="0.2">
      <c r="A68" s="204" t="s">
        <v>272</v>
      </c>
      <c r="B68" s="40">
        <v>2005</v>
      </c>
      <c r="C68" s="86" t="s">
        <v>107</v>
      </c>
      <c r="D68" s="42"/>
      <c r="E68" s="303">
        <f>IF(VLOOKUP($A68,'-RÅDATA_KVARTAL-'!$A$5:$FO$385,168,FALSE)&gt;0,VLOOKUP($A68,'-RÅDATA_KVARTAL-'!$A$5:$FO$385,168,FALSE),"")</f>
        <v>57169</v>
      </c>
      <c r="F68" s="42"/>
      <c r="G68" s="42"/>
      <c r="H68" s="305">
        <f>IF(VLOOKUP($A68,'-RÅDATA_KVARTAL-'!$A$5:$FO$385,169,FALSE)&gt;0,VLOOKUP($A68,'-RÅDATA_KVARTAL-'!$A$5:$FO$385,169,FALSE),"")</f>
        <v>82.860420074838757</v>
      </c>
      <c r="I68" s="205"/>
      <c r="J68" s="205"/>
      <c r="K68" s="305">
        <f>IF(VLOOKUP($A68,'-RÅDATA_KVARTAL-'!$A$5:$FO$385,170,FALSE)&gt;0,VLOOKUP($A68,'-RÅDATA_KVARTAL-'!$A$5:$FO$385,170,FALSE),"")</f>
        <v>91.297643895376169</v>
      </c>
      <c r="L68" s="205"/>
      <c r="M68" s="205"/>
      <c r="N68" s="305">
        <f>IF(VLOOKUP($A68,'-RÅDATA_KVARTAL-'!$A$5:$FO$385,171,FALSE)&gt;0,VLOOKUP($A68,'-RÅDATA_KVARTAL-'!$A$5:$FO$385,171,FALSE),"")</f>
        <v>97.356198642372277</v>
      </c>
      <c r="O68" s="42"/>
      <c r="P68" s="71"/>
    </row>
    <row r="69" spans="1:16" ht="11.25" hidden="1" customHeight="1" outlineLevel="1" x14ac:dyDescent="0.2">
      <c r="A69" s="204" t="s">
        <v>273</v>
      </c>
      <c r="B69" s="40">
        <v>2005</v>
      </c>
      <c r="C69" s="86" t="s">
        <v>108</v>
      </c>
      <c r="D69" s="42"/>
      <c r="E69" s="303">
        <f>IF(VLOOKUP($A69,'-RÅDATA_KVARTAL-'!$A$5:$FO$385,168,FALSE)&gt;0,VLOOKUP($A69,'-RÅDATA_KVARTAL-'!$A$5:$FO$385,168,FALSE),"")</f>
        <v>62018</v>
      </c>
      <c r="F69" s="42"/>
      <c r="G69" s="42"/>
      <c r="H69" s="305">
        <f>IF(VLOOKUP($A69,'-RÅDATA_KVARTAL-'!$A$5:$FO$385,169,FALSE)&gt;0,VLOOKUP($A69,'-RÅDATA_KVARTAL-'!$A$5:$FO$385,169,FALSE),"")</f>
        <v>82.599996458735419</v>
      </c>
      <c r="I69" s="205"/>
      <c r="J69" s="205"/>
      <c r="K69" s="305">
        <f>IF(VLOOKUP($A69,'-RÅDATA_KVARTAL-'!$A$5:$FO$385,170,FALSE)&gt;0,VLOOKUP($A69,'-RÅDATA_KVARTAL-'!$A$5:$FO$385,170,FALSE),"")</f>
        <v>90.943215822370178</v>
      </c>
      <c r="L69" s="205"/>
      <c r="M69" s="205"/>
      <c r="N69" s="305">
        <f>IF(VLOOKUP($A69,'-RÅDATA_KVARTAL-'!$A$5:$FO$385,171,FALSE)&gt;0,VLOOKUP($A69,'-RÅDATA_KVARTAL-'!$A$5:$FO$385,171,FALSE),"")</f>
        <v>96.993466366839598</v>
      </c>
      <c r="O69" s="42"/>
      <c r="P69" s="71"/>
    </row>
    <row r="70" spans="1:16" ht="11.25" hidden="1" customHeight="1" outlineLevel="1" x14ac:dyDescent="0.2">
      <c r="A70" s="204" t="s">
        <v>274</v>
      </c>
      <c r="B70" s="40">
        <v>2005</v>
      </c>
      <c r="C70" s="86" t="s">
        <v>109</v>
      </c>
      <c r="D70" s="42"/>
      <c r="E70" s="303">
        <f>IF(VLOOKUP($A70,'-RÅDATA_KVARTAL-'!$A$5:$FO$385,168,FALSE)&gt;0,VLOOKUP($A70,'-RÅDATA_KVARTAL-'!$A$5:$FO$385,168,FALSE),"")</f>
        <v>61667</v>
      </c>
      <c r="F70" s="42"/>
      <c r="G70" s="42"/>
      <c r="H70" s="305">
        <f>IF(VLOOKUP($A70,'-RÅDATA_KVARTAL-'!$A$5:$FO$385,169,FALSE)&gt;0,VLOOKUP($A70,'-RÅDATA_KVARTAL-'!$A$5:$FO$385,169,FALSE),"")</f>
        <v>88.586529907373489</v>
      </c>
      <c r="I70" s="205"/>
      <c r="J70" s="205"/>
      <c r="K70" s="305">
        <f>IF(VLOOKUP($A70,'-RÅDATA_KVARTAL-'!$A$5:$FO$385,170,FALSE)&gt;0,VLOOKUP($A70,'-RÅDATA_KVARTAL-'!$A$5:$FO$385,170,FALSE),"")</f>
        <v>95.204702845081727</v>
      </c>
      <c r="L70" s="205"/>
      <c r="M70" s="205"/>
      <c r="N70" s="305">
        <f>IF(VLOOKUP($A70,'-RÅDATA_KVARTAL-'!$A$5:$FO$385,171,FALSE)&gt;0,VLOOKUP($A70,'-RÅDATA_KVARTAL-'!$A$5:$FO$385,171,FALSE),"")</f>
        <v>98.660317128054842</v>
      </c>
      <c r="O70" s="42"/>
      <c r="P70" s="71"/>
    </row>
    <row r="71" spans="1:16" s="39" customFormat="1" ht="11.25" hidden="1" customHeight="1" outlineLevel="1" x14ac:dyDescent="0.2">
      <c r="A71" s="204" t="s">
        <v>275</v>
      </c>
      <c r="B71" s="40">
        <v>2005</v>
      </c>
      <c r="C71" s="86" t="s">
        <v>35</v>
      </c>
      <c r="D71" s="42"/>
      <c r="E71" s="303">
        <f>IF(VLOOKUP($A71,'-RÅDATA_KVARTAL-'!$A$5:$FO$385,168,FALSE)&gt;0,VLOOKUP($A71,'-RÅDATA_KVARTAL-'!$A$5:$FO$385,168,FALSE),"")</f>
        <v>62927</v>
      </c>
      <c r="F71" s="42"/>
      <c r="G71" s="42"/>
      <c r="H71" s="305">
        <f>IF(VLOOKUP($A71,'-RÅDATA_KVARTAL-'!$A$5:$FO$385,169,FALSE)&gt;0,VLOOKUP($A71,'-RÅDATA_KVARTAL-'!$A$5:$FO$385,169,FALSE),"")</f>
        <v>86.691771075556161</v>
      </c>
      <c r="I71" s="205"/>
      <c r="J71" s="205"/>
      <c r="K71" s="305">
        <f>IF(VLOOKUP($A71,'-RÅDATA_KVARTAL-'!$A$5:$FO$385,170,FALSE)&gt;0,VLOOKUP($A71,'-RÅDATA_KVARTAL-'!$A$5:$FO$385,170,FALSE),"")</f>
        <v>93.945441293860412</v>
      </c>
      <c r="L71" s="205"/>
      <c r="M71" s="205"/>
      <c r="N71" s="305">
        <f>IF(VLOOKUP($A71,'-RÅDATA_KVARTAL-'!$A$5:$FO$385,171,FALSE)&gt;0,VLOOKUP($A71,'-RÅDATA_KVARTAL-'!$A$5:$FO$385,171,FALSE),"")</f>
        <v>98.314996702877181</v>
      </c>
      <c r="O71" s="42"/>
      <c r="P71" s="71"/>
    </row>
    <row r="72" spans="1:16" ht="11.25" hidden="1" customHeight="1" outlineLevel="1" x14ac:dyDescent="0.2">
      <c r="A72" s="204" t="s">
        <v>276</v>
      </c>
      <c r="B72" s="40">
        <v>2005</v>
      </c>
      <c r="C72" s="86" t="s">
        <v>110</v>
      </c>
      <c r="D72" s="42"/>
      <c r="E72" s="303">
        <f>IF(VLOOKUP($A72,'-RÅDATA_KVARTAL-'!$A$5:$FO$385,168,FALSE)&gt;0,VLOOKUP($A72,'-RÅDATA_KVARTAL-'!$A$5:$FO$385,168,FALSE),"")</f>
        <v>56234</v>
      </c>
      <c r="F72" s="42"/>
      <c r="G72" s="42"/>
      <c r="H72" s="305">
        <f>IF(VLOOKUP($A72,'-RÅDATA_KVARTAL-'!$A$5:$FO$385,169,FALSE)&gt;0,VLOOKUP($A72,'-RÅDATA_KVARTAL-'!$A$5:$FO$385,169,FALSE),"")</f>
        <v>85.119765808888985</v>
      </c>
      <c r="I72" s="205"/>
      <c r="J72" s="205"/>
      <c r="K72" s="305">
        <f>IF(VLOOKUP($A72,'-RÅDATA_KVARTAL-'!$A$5:$FO$385,170,FALSE)&gt;0,VLOOKUP($A72,'-RÅDATA_KVARTAL-'!$A$5:$FO$385,170,FALSE),"")</f>
        <v>92.982178531162845</v>
      </c>
      <c r="L72" s="205"/>
      <c r="M72" s="205"/>
      <c r="N72" s="305">
        <f>IF(VLOOKUP($A72,'-RÅDATA_KVARTAL-'!$A$5:$FO$385,171,FALSE)&gt;0,VLOOKUP($A72,'-RÅDATA_KVARTAL-'!$A$5:$FO$385,171,FALSE),"")</f>
        <v>97.855885436240285</v>
      </c>
      <c r="O72" s="42"/>
      <c r="P72" s="71"/>
    </row>
    <row r="73" spans="1:16" ht="11.25" hidden="1" customHeight="1" outlineLevel="1" x14ac:dyDescent="0.2">
      <c r="A73" s="204" t="s">
        <v>277</v>
      </c>
      <c r="B73" s="40">
        <v>2005</v>
      </c>
      <c r="C73" s="86" t="s">
        <v>111</v>
      </c>
      <c r="D73" s="42"/>
      <c r="E73" s="303">
        <f>IF(VLOOKUP($A73,'-RÅDATA_KVARTAL-'!$A$5:$FO$385,168,FALSE)&gt;0,VLOOKUP($A73,'-RÅDATA_KVARTAL-'!$A$5:$FO$385,168,FALSE),"")</f>
        <v>52582</v>
      </c>
      <c r="F73" s="42"/>
      <c r="G73" s="42"/>
      <c r="H73" s="305">
        <f>IF(VLOOKUP($A73,'-RÅDATA_KVARTAL-'!$A$5:$FO$385,169,FALSE)&gt;0,VLOOKUP($A73,'-RÅDATA_KVARTAL-'!$A$5:$FO$385,169,FALSE),"")</f>
        <v>84.521687462863937</v>
      </c>
      <c r="I73" s="205"/>
      <c r="J73" s="205"/>
      <c r="K73" s="305">
        <f>IF(VLOOKUP($A73,'-RÅDATA_KVARTAL-'!$A$5:$FO$385,170,FALSE)&gt;0,VLOOKUP($A73,'-RÅDATA_KVARTAL-'!$A$5:$FO$385,170,FALSE),"")</f>
        <v>91.908581614463969</v>
      </c>
      <c r="L73" s="205"/>
      <c r="M73" s="205"/>
      <c r="N73" s="305">
        <f>IF(VLOOKUP($A73,'-RÅDATA_KVARTAL-'!$A$5:$FO$385,171,FALSE)&gt;0,VLOOKUP($A73,'-RÅDATA_KVARTAL-'!$A$5:$FO$385,171,FALSE),"")</f>
        <v>97.347423818012061</v>
      </c>
      <c r="O73" s="42"/>
      <c r="P73" s="71"/>
    </row>
    <row r="74" spans="1:16" ht="11.25" hidden="1" customHeight="1" outlineLevel="1" x14ac:dyDescent="0.2">
      <c r="A74" s="204" t="s">
        <v>278</v>
      </c>
      <c r="B74" s="40">
        <v>2005</v>
      </c>
      <c r="C74" s="86" t="s">
        <v>112</v>
      </c>
      <c r="D74" s="42"/>
      <c r="E74" s="303">
        <f>IF(VLOOKUP($A74,'-RÅDATA_KVARTAL-'!$A$5:$FO$385,168,FALSE)&gt;0,VLOOKUP($A74,'-RÅDATA_KVARTAL-'!$A$5:$FO$385,168,FALSE),"")</f>
        <v>59883</v>
      </c>
      <c r="F74" s="42"/>
      <c r="G74" s="42"/>
      <c r="H74" s="305">
        <f>IF(VLOOKUP($A74,'-RÅDATA_KVARTAL-'!$A$5:$FO$385,169,FALSE)&gt;0,VLOOKUP($A74,'-RÅDATA_KVARTAL-'!$A$5:$FO$385,169,FALSE),"")</f>
        <v>85.399999999999991</v>
      </c>
      <c r="I74" s="205"/>
      <c r="J74" s="205"/>
      <c r="K74" s="305">
        <f>IF(VLOOKUP($A74,'-RÅDATA_KVARTAL-'!$A$5:$FO$385,170,FALSE)&gt;0,VLOOKUP($A74,'-RÅDATA_KVARTAL-'!$A$5:$FO$385,170,FALSE),"")</f>
        <v>93.486238532110093</v>
      </c>
      <c r="L74" s="205"/>
      <c r="M74" s="205"/>
      <c r="N74" s="305">
        <f>IF(VLOOKUP($A74,'-RÅDATA_KVARTAL-'!$A$5:$FO$385,171,FALSE)&gt;0,VLOOKUP($A74,'-RÅDATA_KVARTAL-'!$A$5:$FO$385,171,FALSE),"")</f>
        <v>98.282568807339459</v>
      </c>
      <c r="O74" s="42"/>
      <c r="P74" s="71"/>
    </row>
    <row r="75" spans="1:16" s="39" customFormat="1" ht="11.25" hidden="1" customHeight="1" outlineLevel="1" x14ac:dyDescent="0.2">
      <c r="A75" s="204" t="s">
        <v>279</v>
      </c>
      <c r="B75" s="40">
        <v>2005</v>
      </c>
      <c r="C75" s="86" t="s">
        <v>113</v>
      </c>
      <c r="D75" s="42"/>
      <c r="E75" s="303">
        <f>IF(VLOOKUP($A75,'-RÅDATA_KVARTAL-'!$A$5:$FO$385,168,FALSE)&gt;0,VLOOKUP($A75,'-RÅDATA_KVARTAL-'!$A$5:$FO$385,168,FALSE),"")</f>
        <v>61531</v>
      </c>
      <c r="F75" s="42"/>
      <c r="G75" s="42"/>
      <c r="H75" s="305">
        <f>IF(VLOOKUP($A75,'-RÅDATA_KVARTAL-'!$A$5:$FO$385,169,FALSE)&gt;0,VLOOKUP($A75,'-RÅDATA_KVARTAL-'!$A$5:$FO$385,169,FALSE),"")</f>
        <v>81.578249102262475</v>
      </c>
      <c r="I75" s="205"/>
      <c r="J75" s="205"/>
      <c r="K75" s="305">
        <f>IF(VLOOKUP($A75,'-RÅDATA_KVARTAL-'!$A$5:$FO$385,170,FALSE)&gt;0,VLOOKUP($A75,'-RÅDATA_KVARTAL-'!$A$5:$FO$385,170,FALSE),"")</f>
        <v>91.330420477260262</v>
      </c>
      <c r="L75" s="205"/>
      <c r="M75" s="205"/>
      <c r="N75" s="305">
        <f>IF(VLOOKUP($A75,'-RÅDATA_KVARTAL-'!$A$5:$FO$385,171,FALSE)&gt;0,VLOOKUP($A75,'-RÅDATA_KVARTAL-'!$A$5:$FO$385,171,FALSE),"")</f>
        <v>97.825971590808578</v>
      </c>
      <c r="O75" s="42"/>
      <c r="P75" s="71"/>
    </row>
    <row r="76" spans="1:16" ht="11.25" hidden="1" customHeight="1" outlineLevel="1" x14ac:dyDescent="0.2">
      <c r="A76" s="204" t="s">
        <v>280</v>
      </c>
      <c r="B76" s="40">
        <v>2005</v>
      </c>
      <c r="C76" s="86" t="s">
        <v>114</v>
      </c>
      <c r="D76" s="42"/>
      <c r="E76" s="303">
        <f>IF(VLOOKUP($A76,'-RÅDATA_KVARTAL-'!$A$5:$FO$385,168,FALSE)&gt;0,VLOOKUP($A76,'-RÅDATA_KVARTAL-'!$A$5:$FO$385,168,FALSE),"")</f>
        <v>62041</v>
      </c>
      <c r="F76" s="42"/>
      <c r="G76" s="42"/>
      <c r="H76" s="305">
        <f>IF(VLOOKUP($A76,'-RÅDATA_KVARTAL-'!$A$5:$FO$385,169,FALSE)&gt;0,VLOOKUP($A76,'-RÅDATA_KVARTAL-'!$A$5:$FO$385,169,FALSE),"")</f>
        <v>78.936952714535906</v>
      </c>
      <c r="I76" s="205"/>
      <c r="J76" s="205"/>
      <c r="K76" s="305">
        <f>IF(VLOOKUP($A76,'-RÅDATA_KVARTAL-'!$A$5:$FO$385,170,FALSE)&gt;0,VLOOKUP($A76,'-RÅDATA_KVARTAL-'!$A$5:$FO$385,170,FALSE),"")</f>
        <v>89.823117338003499</v>
      </c>
      <c r="L76" s="205"/>
      <c r="M76" s="205"/>
      <c r="N76" s="305">
        <f>IF(VLOOKUP($A76,'-RÅDATA_KVARTAL-'!$A$5:$FO$385,171,FALSE)&gt;0,VLOOKUP($A76,'-RÅDATA_KVARTAL-'!$A$5:$FO$385,171,FALSE),"")</f>
        <v>97.413309982486865</v>
      </c>
      <c r="O76" s="42"/>
      <c r="P76" s="71"/>
    </row>
    <row r="77" spans="1:16" ht="11.25" hidden="1" customHeight="1" outlineLevel="1" x14ac:dyDescent="0.2">
      <c r="A77" s="204" t="s">
        <v>281</v>
      </c>
      <c r="B77" s="40">
        <v>2005</v>
      </c>
      <c r="C77" s="86" t="s">
        <v>115</v>
      </c>
      <c r="D77" s="42"/>
      <c r="E77" s="303">
        <f>IF(VLOOKUP($A77,'-RÅDATA_KVARTAL-'!$A$5:$FO$385,168,FALSE)&gt;0,VLOOKUP($A77,'-RÅDATA_KVARTAL-'!$A$5:$FO$385,168,FALSE),"")</f>
        <v>61270</v>
      </c>
      <c r="F77" s="42"/>
      <c r="G77" s="42"/>
      <c r="H77" s="305">
        <f>IF(VLOOKUP($A77,'-RÅDATA_KVARTAL-'!$A$5:$FO$385,169,FALSE)&gt;0,VLOOKUP($A77,'-RÅDATA_KVARTAL-'!$A$5:$FO$385,169,FALSE),"")</f>
        <v>78.952946163628653</v>
      </c>
      <c r="I77" s="205"/>
      <c r="J77" s="205"/>
      <c r="K77" s="305">
        <f>IF(VLOOKUP($A77,'-RÅDATA_KVARTAL-'!$A$5:$FO$385,170,FALSE)&gt;0,VLOOKUP($A77,'-RÅDATA_KVARTAL-'!$A$5:$FO$385,170,FALSE),"")</f>
        <v>89.836795252225528</v>
      </c>
      <c r="L77" s="205"/>
      <c r="M77" s="205"/>
      <c r="N77" s="305">
        <f>IF(VLOOKUP($A77,'-RÅDATA_KVARTAL-'!$A$5:$FO$385,171,FALSE)&gt;0,VLOOKUP($A77,'-RÅDATA_KVARTAL-'!$A$5:$FO$385,171,FALSE),"")</f>
        <v>97.327610569450329</v>
      </c>
      <c r="O77" s="42"/>
      <c r="P77" s="71"/>
    </row>
    <row r="78" spans="1:16" ht="11.25" hidden="1" customHeight="1" outlineLevel="1" x14ac:dyDescent="0.2">
      <c r="A78" s="204" t="s">
        <v>282</v>
      </c>
      <c r="B78" s="40">
        <v>2005</v>
      </c>
      <c r="C78" s="86" t="s">
        <v>116</v>
      </c>
      <c r="D78" s="42"/>
      <c r="E78" s="303">
        <f>IF(VLOOKUP($A78,'-RÅDATA_KVARTAL-'!$A$5:$FO$385,168,FALSE)&gt;0,VLOOKUP($A78,'-RÅDATA_KVARTAL-'!$A$5:$FO$385,168,FALSE),"")</f>
        <v>60776</v>
      </c>
      <c r="F78" s="42"/>
      <c r="G78" s="42"/>
      <c r="H78" s="305">
        <f>IF(VLOOKUP($A78,'-RÅDATA_KVARTAL-'!$A$5:$FO$385,169,FALSE)&gt;0,VLOOKUP($A78,'-RÅDATA_KVARTAL-'!$A$5:$FO$385,169,FALSE),"")</f>
        <v>80.180696974042732</v>
      </c>
      <c r="I78" s="205"/>
      <c r="J78" s="205"/>
      <c r="K78" s="305">
        <f>IF(VLOOKUP($A78,'-RÅDATA_KVARTAL-'!$A$5:$FO$385,170,FALSE)&gt;0,VLOOKUP($A78,'-RÅDATA_KVARTAL-'!$A$5:$FO$385,170,FALSE),"")</f>
        <v>90.617381327979345</v>
      </c>
      <c r="L78" s="205"/>
      <c r="M78" s="205"/>
      <c r="N78" s="305">
        <f>IF(VLOOKUP($A78,'-RÅDATA_KVARTAL-'!$A$5:$FO$385,171,FALSE)&gt;0,VLOOKUP($A78,'-RÅDATA_KVARTAL-'!$A$5:$FO$385,171,FALSE),"")</f>
        <v>97.255485443854866</v>
      </c>
      <c r="O78" s="42"/>
      <c r="P78" s="71"/>
    </row>
    <row r="79" spans="1:16" ht="15" customHeight="1" collapsed="1" x14ac:dyDescent="0.2">
      <c r="A79" s="204" t="s">
        <v>283</v>
      </c>
      <c r="B79" s="164">
        <v>2005</v>
      </c>
      <c r="C79" s="165" t="s">
        <v>1</v>
      </c>
      <c r="D79" s="166"/>
      <c r="E79" s="302">
        <f>IF(VLOOKUP($A79,'-RÅDATA_KVARTAL-'!$A$5:$FO$385,168,FALSE)&gt;0,VLOOKUP($A79,'-RÅDATA_KVARTAL-'!$A$5:$FO$385,168,FALSE),"")</f>
        <v>716808</v>
      </c>
      <c r="F79" s="166"/>
      <c r="G79" s="166"/>
      <c r="H79" s="304">
        <f>IF(VLOOKUP($A79,'-RÅDATA_KVARTAL-'!$A$5:$FO$385,169,FALSE)&gt;0,VLOOKUP($A79,'-RÅDATA_KVARTAL-'!$A$5:$FO$385,169,FALSE),"")</f>
        <v>83.442289029423364</v>
      </c>
      <c r="I79" s="205"/>
      <c r="J79" s="205"/>
      <c r="K79" s="304">
        <f>IF(VLOOKUP($A79,'-RÅDATA_KVARTAL-'!$A$5:$FO$385,170,FALSE)&gt;0,VLOOKUP($A79,'-RÅDATA_KVARTAL-'!$A$5:$FO$385,170,FALSE),"")</f>
        <v>92.053877080911604</v>
      </c>
      <c r="L79" s="205"/>
      <c r="M79" s="205"/>
      <c r="N79" s="304">
        <f>IF(VLOOKUP($A79,'-RÅDATA_KVARTAL-'!$A$5:$FO$385,171,FALSE)&gt;0,VLOOKUP($A79,'-RÅDATA_KVARTAL-'!$A$5:$FO$385,171,FALSE),"")</f>
        <v>97.704236703266233</v>
      </c>
      <c r="O79" s="166"/>
      <c r="P79" s="167"/>
    </row>
    <row r="80" spans="1:16" s="39" customFormat="1" ht="11.25" hidden="1" customHeight="1" outlineLevel="1" x14ac:dyDescent="0.2">
      <c r="A80" s="204" t="s">
        <v>179</v>
      </c>
      <c r="B80" s="40">
        <v>2006</v>
      </c>
      <c r="C80" s="86" t="s">
        <v>106</v>
      </c>
      <c r="D80" s="42"/>
      <c r="E80" s="303">
        <f>IF(VLOOKUP($A80,'-RÅDATA_KVARTAL-'!$A$5:$FO$385,168,FALSE)&gt;0,VLOOKUP($A80,'-RÅDATA_KVARTAL-'!$A$5:$FO$385,168,FALSE),"")</f>
        <v>60813</v>
      </c>
      <c r="F80" s="42"/>
      <c r="G80" s="42"/>
      <c r="H80" s="305">
        <f>IF(VLOOKUP($A80,'-RÅDATA_KVARTAL-'!$A$5:$FO$385,169,FALSE)&gt;0,VLOOKUP($A80,'-RÅDATA_KVARTAL-'!$A$5:$FO$385,169,FALSE),"")</f>
        <v>78.399138549892328</v>
      </c>
      <c r="I80" s="205"/>
      <c r="J80" s="205"/>
      <c r="K80" s="305">
        <f>IF(VLOOKUP($A80,'-RÅDATA_KVARTAL-'!$A$5:$FO$385,170,FALSE)&gt;0,VLOOKUP($A80,'-RÅDATA_KVARTAL-'!$A$5:$FO$385,170,FALSE),"")</f>
        <v>88.704235463029434</v>
      </c>
      <c r="L80" s="205"/>
      <c r="M80" s="205"/>
      <c r="N80" s="305">
        <f>IF(VLOOKUP($A80,'-RÅDATA_KVARTAL-'!$A$5:$FO$385,171,FALSE)&gt;0,VLOOKUP($A80,'-RÅDATA_KVARTAL-'!$A$5:$FO$385,171,FALSE),"")</f>
        <v>96.523689877961232</v>
      </c>
      <c r="O80" s="42"/>
      <c r="P80" s="71"/>
    </row>
    <row r="81" spans="1:16" ht="11.25" hidden="1" customHeight="1" outlineLevel="1" x14ac:dyDescent="0.2">
      <c r="A81" s="204" t="s">
        <v>284</v>
      </c>
      <c r="B81" s="40">
        <v>2006</v>
      </c>
      <c r="C81" s="86" t="s">
        <v>107</v>
      </c>
      <c r="D81" s="42"/>
      <c r="E81" s="303">
        <f>IF(VLOOKUP($A81,'-RÅDATA_KVARTAL-'!$A$5:$FO$385,168,FALSE)&gt;0,VLOOKUP($A81,'-RÅDATA_KVARTAL-'!$A$5:$FO$385,168,FALSE),"")</f>
        <v>56680</v>
      </c>
      <c r="F81" s="42"/>
      <c r="G81" s="42"/>
      <c r="H81" s="305">
        <f>IF(VLOOKUP($A81,'-RÅDATA_KVARTAL-'!$A$5:$FO$385,169,FALSE)&gt;0,VLOOKUP($A81,'-RÅDATA_KVARTAL-'!$A$5:$FO$385,169,FALSE),"")</f>
        <v>79.610172072483635</v>
      </c>
      <c r="I81" s="205"/>
      <c r="J81" s="205"/>
      <c r="K81" s="305">
        <f>IF(VLOOKUP($A81,'-RÅDATA_KVARTAL-'!$A$5:$FO$385,170,FALSE)&gt;0,VLOOKUP($A81,'-RÅDATA_KVARTAL-'!$A$5:$FO$385,170,FALSE),"")</f>
        <v>89.637581848637126</v>
      </c>
      <c r="L81" s="205"/>
      <c r="M81" s="205"/>
      <c r="N81" s="305">
        <f>IF(VLOOKUP($A81,'-RÅDATA_KVARTAL-'!$A$5:$FO$385,171,FALSE)&gt;0,VLOOKUP($A81,'-RÅDATA_KVARTAL-'!$A$5:$FO$385,171,FALSE),"")</f>
        <v>97.068676716917921</v>
      </c>
      <c r="O81" s="42"/>
      <c r="P81" s="71"/>
    </row>
    <row r="82" spans="1:16" ht="11.25" hidden="1" customHeight="1" outlineLevel="1" x14ac:dyDescent="0.2">
      <c r="A82" s="204" t="s">
        <v>285</v>
      </c>
      <c r="B82" s="40">
        <v>2006</v>
      </c>
      <c r="C82" s="86" t="s">
        <v>108</v>
      </c>
      <c r="D82" s="42"/>
      <c r="E82" s="303">
        <f>IF(VLOOKUP($A82,'-RÅDATA_KVARTAL-'!$A$5:$FO$385,168,FALSE)&gt;0,VLOOKUP($A82,'-RÅDATA_KVARTAL-'!$A$5:$FO$385,168,FALSE),"")</f>
        <v>63416</v>
      </c>
      <c r="F82" s="42"/>
      <c r="G82" s="42"/>
      <c r="H82" s="305">
        <f>IF(VLOOKUP($A82,'-RÅDATA_KVARTAL-'!$A$5:$FO$385,169,FALSE)&gt;0,VLOOKUP($A82,'-RÅDATA_KVARTAL-'!$A$5:$FO$385,169,FALSE),"")</f>
        <v>78.886050076647933</v>
      </c>
      <c r="I82" s="205"/>
      <c r="J82" s="205"/>
      <c r="K82" s="305">
        <f>IF(VLOOKUP($A82,'-RÅDATA_KVARTAL-'!$A$5:$FO$385,170,FALSE)&gt;0,VLOOKUP($A82,'-RÅDATA_KVARTAL-'!$A$5:$FO$385,170,FALSE),"")</f>
        <v>89.104070856753538</v>
      </c>
      <c r="L82" s="205"/>
      <c r="M82" s="205"/>
      <c r="N82" s="305">
        <f>IF(VLOOKUP($A82,'-RÅDATA_KVARTAL-'!$A$5:$FO$385,171,FALSE)&gt;0,VLOOKUP($A82,'-RÅDATA_KVARTAL-'!$A$5:$FO$385,171,FALSE),"")</f>
        <v>96.591722023505369</v>
      </c>
      <c r="O82" s="42"/>
      <c r="P82" s="71"/>
    </row>
    <row r="83" spans="1:16" ht="11.25" hidden="1" customHeight="1" outlineLevel="1" x14ac:dyDescent="0.2">
      <c r="A83" s="204" t="s">
        <v>286</v>
      </c>
      <c r="B83" s="40">
        <v>2006</v>
      </c>
      <c r="C83" s="86" t="s">
        <v>109</v>
      </c>
      <c r="D83" s="42"/>
      <c r="E83" s="303">
        <f>IF(VLOOKUP($A83,'-RÅDATA_KVARTAL-'!$A$5:$FO$385,168,FALSE)&gt;0,VLOOKUP($A83,'-RÅDATA_KVARTAL-'!$A$5:$FO$385,168,FALSE),"")</f>
        <v>57517</v>
      </c>
      <c r="F83" s="42"/>
      <c r="G83" s="42"/>
      <c r="H83" s="305">
        <f>IF(VLOOKUP($A83,'-RÅDATA_KVARTAL-'!$A$5:$FO$385,169,FALSE)&gt;0,VLOOKUP($A83,'-RÅDATA_KVARTAL-'!$A$5:$FO$385,169,FALSE),"")</f>
        <v>85.549910907229787</v>
      </c>
      <c r="I83" s="205"/>
      <c r="J83" s="205"/>
      <c r="K83" s="305">
        <f>IF(VLOOKUP($A83,'-RÅDATA_KVARTAL-'!$A$5:$FO$385,170,FALSE)&gt;0,VLOOKUP($A83,'-RÅDATA_KVARTAL-'!$A$5:$FO$385,170,FALSE),"")</f>
        <v>93.613754407248734</v>
      </c>
      <c r="L83" s="205"/>
      <c r="M83" s="205"/>
      <c r="N83" s="305">
        <f>IF(VLOOKUP($A83,'-RÅDATA_KVARTAL-'!$A$5:$FO$385,171,FALSE)&gt;0,VLOOKUP($A83,'-RÅDATA_KVARTAL-'!$A$5:$FO$385,171,FALSE),"")</f>
        <v>98.276907912196236</v>
      </c>
      <c r="O83" s="42"/>
      <c r="P83" s="71"/>
    </row>
    <row r="84" spans="1:16" s="39" customFormat="1" ht="11.25" hidden="1" customHeight="1" outlineLevel="1" x14ac:dyDescent="0.2">
      <c r="A84" s="204" t="s">
        <v>287</v>
      </c>
      <c r="B84" s="40">
        <v>2006</v>
      </c>
      <c r="C84" s="86" t="s">
        <v>35</v>
      </c>
      <c r="D84" s="42"/>
      <c r="E84" s="303">
        <f>IF(VLOOKUP($A84,'-RÅDATA_KVARTAL-'!$A$5:$FO$385,168,FALSE)&gt;0,VLOOKUP($A84,'-RÅDATA_KVARTAL-'!$A$5:$FO$385,168,FALSE),"")</f>
        <v>62214</v>
      </c>
      <c r="F84" s="42"/>
      <c r="G84" s="42"/>
      <c r="H84" s="305">
        <f>IF(VLOOKUP($A84,'-RÅDATA_KVARTAL-'!$A$5:$FO$385,169,FALSE)&gt;0,VLOOKUP($A84,'-RÅDATA_KVARTAL-'!$A$5:$FO$385,169,FALSE),"")</f>
        <v>84.581689234994528</v>
      </c>
      <c r="I84" s="205"/>
      <c r="J84" s="205"/>
      <c r="K84" s="305">
        <f>IF(VLOOKUP($A84,'-RÅDATA_KVARTAL-'!$A$5:$FO$385,170,FALSE)&gt;0,VLOOKUP($A84,'-RÅDATA_KVARTAL-'!$A$5:$FO$385,170,FALSE),"")</f>
        <v>92.953119296354885</v>
      </c>
      <c r="L84" s="205"/>
      <c r="M84" s="205"/>
      <c r="N84" s="305">
        <f>IF(VLOOKUP($A84,'-RÅDATA_KVARTAL-'!$A$5:$FO$385,171,FALSE)&gt;0,VLOOKUP($A84,'-RÅDATA_KVARTAL-'!$A$5:$FO$385,171,FALSE),"")</f>
        <v>98.124424203445216</v>
      </c>
      <c r="O84" s="42"/>
      <c r="P84" s="71"/>
    </row>
    <row r="85" spans="1:16" ht="11.25" hidden="1" customHeight="1" outlineLevel="1" x14ac:dyDescent="0.2">
      <c r="A85" s="204" t="s">
        <v>288</v>
      </c>
      <c r="B85" s="40">
        <v>2006</v>
      </c>
      <c r="C85" s="86" t="s">
        <v>110</v>
      </c>
      <c r="D85" s="42"/>
      <c r="E85" s="303">
        <f>IF(VLOOKUP($A85,'-RÅDATA_KVARTAL-'!$A$5:$FO$385,168,FALSE)&gt;0,VLOOKUP($A85,'-RÅDATA_KVARTAL-'!$A$5:$FO$385,168,FALSE),"")</f>
        <v>56961</v>
      </c>
      <c r="F85" s="42"/>
      <c r="G85" s="42"/>
      <c r="H85" s="305">
        <f>IF(VLOOKUP($A85,'-RÅDATA_KVARTAL-'!$A$5:$FO$385,169,FALSE)&gt;0,VLOOKUP($A85,'-RÅDATA_KVARTAL-'!$A$5:$FO$385,169,FALSE),"")</f>
        <v>82.012741769351081</v>
      </c>
      <c r="I85" s="205"/>
      <c r="J85" s="205"/>
      <c r="K85" s="305">
        <f>IF(VLOOKUP($A85,'-RÅDATA_KVARTAL-'!$A$5:$FO$385,170,FALSE)&gt;0,VLOOKUP($A85,'-RÅDATA_KVARTAL-'!$A$5:$FO$385,170,FALSE),"")</f>
        <v>91.097928508755203</v>
      </c>
      <c r="L85" s="205"/>
      <c r="M85" s="205"/>
      <c r="N85" s="305">
        <f>IF(VLOOKUP($A85,'-RÅDATA_KVARTAL-'!$A$5:$FO$385,171,FALSE)&gt;0,VLOOKUP($A85,'-RÅDATA_KVARTAL-'!$A$5:$FO$385,171,FALSE),"")</f>
        <v>97.482165337809477</v>
      </c>
      <c r="O85" s="42"/>
      <c r="P85" s="71"/>
    </row>
    <row r="86" spans="1:16" ht="11.25" hidden="1" customHeight="1" outlineLevel="1" x14ac:dyDescent="0.2">
      <c r="A86" s="204" t="s">
        <v>289</v>
      </c>
      <c r="B86" s="40">
        <v>2006</v>
      </c>
      <c r="C86" s="86" t="s">
        <v>111</v>
      </c>
      <c r="D86" s="42"/>
      <c r="E86" s="303">
        <f>IF(VLOOKUP($A86,'-RÅDATA_KVARTAL-'!$A$5:$FO$385,168,FALSE)&gt;0,VLOOKUP($A86,'-RÅDATA_KVARTAL-'!$A$5:$FO$385,168,FALSE),"")</f>
        <v>52373</v>
      </c>
      <c r="F86" s="42"/>
      <c r="G86" s="42"/>
      <c r="H86" s="305">
        <f>IF(VLOOKUP($A86,'-RÅDATA_KVARTAL-'!$A$5:$FO$385,169,FALSE)&gt;0,VLOOKUP($A86,'-RÅDATA_KVARTAL-'!$A$5:$FO$385,169,FALSE),"")</f>
        <v>81.817610062893081</v>
      </c>
      <c r="I86" s="205"/>
      <c r="J86" s="205"/>
      <c r="K86" s="305">
        <f>IF(VLOOKUP($A86,'-RÅDATA_KVARTAL-'!$A$5:$FO$385,170,FALSE)&gt;0,VLOOKUP($A86,'-RÅDATA_KVARTAL-'!$A$5:$FO$385,170,FALSE),"")</f>
        <v>90.264150943396231</v>
      </c>
      <c r="L86" s="205"/>
      <c r="M86" s="205"/>
      <c r="N86" s="305">
        <f>IF(VLOOKUP($A86,'-RÅDATA_KVARTAL-'!$A$5:$FO$385,171,FALSE)&gt;0,VLOOKUP($A86,'-RÅDATA_KVARTAL-'!$A$5:$FO$385,171,FALSE),"")</f>
        <v>96.660377358490564</v>
      </c>
      <c r="O86" s="42"/>
      <c r="P86" s="71"/>
    </row>
    <row r="87" spans="1:16" ht="11.25" hidden="1" customHeight="1" outlineLevel="1" x14ac:dyDescent="0.2">
      <c r="A87" s="204" t="s">
        <v>290</v>
      </c>
      <c r="B87" s="40">
        <v>2006</v>
      </c>
      <c r="C87" s="86" t="s">
        <v>112</v>
      </c>
      <c r="D87" s="42"/>
      <c r="E87" s="303">
        <f>IF(VLOOKUP($A87,'-RÅDATA_KVARTAL-'!$A$5:$FO$385,168,FALSE)&gt;0,VLOOKUP($A87,'-RÅDATA_KVARTAL-'!$A$5:$FO$385,168,FALSE),"")</f>
        <v>60925</v>
      </c>
      <c r="F87" s="42"/>
      <c r="G87" s="42"/>
      <c r="H87" s="305">
        <f>IF(VLOOKUP($A87,'-RÅDATA_KVARTAL-'!$A$5:$FO$385,169,FALSE)&gt;0,VLOOKUP($A87,'-RÅDATA_KVARTAL-'!$A$5:$FO$385,169,FALSE),"")</f>
        <v>82.99822112015525</v>
      </c>
      <c r="I87" s="205"/>
      <c r="J87" s="205"/>
      <c r="K87" s="305">
        <f>IF(VLOOKUP($A87,'-RÅDATA_KVARTAL-'!$A$5:$FO$385,170,FALSE)&gt;0,VLOOKUP($A87,'-RÅDATA_KVARTAL-'!$A$5:$FO$385,170,FALSE),"")</f>
        <v>91.750669326002182</v>
      </c>
      <c r="L87" s="205"/>
      <c r="M87" s="205"/>
      <c r="N87" s="305">
        <f>IF(VLOOKUP($A87,'-RÅDATA_KVARTAL-'!$A$5:$FO$385,171,FALSE)&gt;0,VLOOKUP($A87,'-RÅDATA_KVARTAL-'!$A$5:$FO$385,171,FALSE),"")</f>
        <v>97.595816937092337</v>
      </c>
      <c r="O87" s="42"/>
      <c r="P87" s="71"/>
    </row>
    <row r="88" spans="1:16" s="39" customFormat="1" ht="11.25" hidden="1" customHeight="1" outlineLevel="1" x14ac:dyDescent="0.2">
      <c r="A88" s="204" t="s">
        <v>291</v>
      </c>
      <c r="B88" s="40">
        <v>2006</v>
      </c>
      <c r="C88" s="86" t="s">
        <v>113</v>
      </c>
      <c r="D88" s="42"/>
      <c r="E88" s="303">
        <f>IF(VLOOKUP($A88,'-RÅDATA_KVARTAL-'!$A$5:$FO$385,168,FALSE)&gt;0,VLOOKUP($A88,'-RÅDATA_KVARTAL-'!$A$5:$FO$385,168,FALSE),"")</f>
        <v>64574</v>
      </c>
      <c r="F88" s="42"/>
      <c r="G88" s="42"/>
      <c r="H88" s="305">
        <f>IF(VLOOKUP($A88,'-RÅDATA_KVARTAL-'!$A$5:$FO$385,169,FALSE)&gt;0,VLOOKUP($A88,'-RÅDATA_KVARTAL-'!$A$5:$FO$385,169,FALSE),"")</f>
        <v>82.579154776464193</v>
      </c>
      <c r="I88" s="205"/>
      <c r="J88" s="205"/>
      <c r="K88" s="305">
        <f>IF(VLOOKUP($A88,'-RÅDATA_KVARTAL-'!$A$5:$FO$385,170,FALSE)&gt;0,VLOOKUP($A88,'-RÅDATA_KVARTAL-'!$A$5:$FO$385,170,FALSE),"")</f>
        <v>91.873895909770354</v>
      </c>
      <c r="L88" s="205"/>
      <c r="M88" s="205"/>
      <c r="N88" s="305">
        <f>IF(VLOOKUP($A88,'-RÅDATA_KVARTAL-'!$A$5:$FO$385,171,FALSE)&gt;0,VLOOKUP($A88,'-RÅDATA_KVARTAL-'!$A$5:$FO$385,171,FALSE),"")</f>
        <v>97.7986139421117</v>
      </c>
      <c r="O88" s="42"/>
      <c r="P88" s="71"/>
    </row>
    <row r="89" spans="1:16" ht="11.25" hidden="1" customHeight="1" outlineLevel="1" x14ac:dyDescent="0.2">
      <c r="A89" s="204" t="s">
        <v>292</v>
      </c>
      <c r="B89" s="40">
        <v>2006</v>
      </c>
      <c r="C89" s="86" t="s">
        <v>114</v>
      </c>
      <c r="D89" s="42"/>
      <c r="E89" s="303">
        <f>IF(VLOOKUP($A89,'-RÅDATA_KVARTAL-'!$A$5:$FO$385,168,FALSE)&gt;0,VLOOKUP($A89,'-RÅDATA_KVARTAL-'!$A$5:$FO$385,168,FALSE),"")</f>
        <v>66498</v>
      </c>
      <c r="F89" s="42"/>
      <c r="G89" s="42"/>
      <c r="H89" s="305">
        <f>IF(VLOOKUP($A89,'-RÅDATA_KVARTAL-'!$A$5:$FO$385,169,FALSE)&gt;0,VLOOKUP($A89,'-RÅDATA_KVARTAL-'!$A$5:$FO$385,169,FALSE),"")</f>
        <v>79.280065897858321</v>
      </c>
      <c r="I89" s="205"/>
      <c r="J89" s="205"/>
      <c r="K89" s="305">
        <f>IF(VLOOKUP($A89,'-RÅDATA_KVARTAL-'!$A$5:$FO$385,170,FALSE)&gt;0,VLOOKUP($A89,'-RÅDATA_KVARTAL-'!$A$5:$FO$385,170,FALSE),"")</f>
        <v>90.080724876441522</v>
      </c>
      <c r="L89" s="205"/>
      <c r="M89" s="205"/>
      <c r="N89" s="305">
        <f>IF(VLOOKUP($A89,'-RÅDATA_KVARTAL-'!$A$5:$FO$385,171,FALSE)&gt;0,VLOOKUP($A89,'-RÅDATA_KVARTAL-'!$A$5:$FO$385,171,FALSE),"")</f>
        <v>97.202635914332774</v>
      </c>
      <c r="O89" s="42"/>
      <c r="P89" s="71"/>
    </row>
    <row r="90" spans="1:16" ht="11.25" hidden="1" customHeight="1" outlineLevel="1" x14ac:dyDescent="0.2">
      <c r="A90" s="204" t="s">
        <v>293</v>
      </c>
      <c r="B90" s="40">
        <v>2006</v>
      </c>
      <c r="C90" s="86" t="s">
        <v>115</v>
      </c>
      <c r="D90" s="42"/>
      <c r="E90" s="303">
        <f>IF(VLOOKUP($A90,'-RÅDATA_KVARTAL-'!$A$5:$FO$385,168,FALSE)&gt;0,VLOOKUP($A90,'-RÅDATA_KVARTAL-'!$A$5:$FO$385,168,FALSE),"")</f>
        <v>64678</v>
      </c>
      <c r="F90" s="42"/>
      <c r="G90" s="42"/>
      <c r="H90" s="305">
        <f>IF(VLOOKUP($A90,'-RÅDATA_KVARTAL-'!$A$5:$FO$385,169,FALSE)&gt;0,VLOOKUP($A90,'-RÅDATA_KVARTAL-'!$A$5:$FO$385,169,FALSE),"")</f>
        <v>77.336120344035905</v>
      </c>
      <c r="I90" s="205"/>
      <c r="J90" s="205"/>
      <c r="K90" s="305">
        <f>IF(VLOOKUP($A90,'-RÅDATA_KVARTAL-'!$A$5:$FO$385,170,FALSE)&gt;0,VLOOKUP($A90,'-RÅDATA_KVARTAL-'!$A$5:$FO$385,170,FALSE),"")</f>
        <v>88.599527121954551</v>
      </c>
      <c r="L90" s="205"/>
      <c r="M90" s="205"/>
      <c r="N90" s="305">
        <f>IF(VLOOKUP($A90,'-RÅDATA_KVARTAL-'!$A$5:$FO$385,171,FALSE)&gt;0,VLOOKUP($A90,'-RÅDATA_KVARTAL-'!$A$5:$FO$385,171,FALSE),"")</f>
        <v>96.515094404276454</v>
      </c>
      <c r="O90" s="42"/>
      <c r="P90" s="71"/>
    </row>
    <row r="91" spans="1:16" ht="11.25" hidden="1" customHeight="1" outlineLevel="1" x14ac:dyDescent="0.2">
      <c r="A91" s="204" t="s">
        <v>294</v>
      </c>
      <c r="B91" s="40">
        <v>2006</v>
      </c>
      <c r="C91" s="86" t="s">
        <v>116</v>
      </c>
      <c r="D91" s="42"/>
      <c r="E91" s="303">
        <f>IF(VLOOKUP($A91,'-RÅDATA_KVARTAL-'!$A$5:$FO$385,168,FALSE)&gt;0,VLOOKUP($A91,'-RÅDATA_KVARTAL-'!$A$5:$FO$385,168,FALSE),"")</f>
        <v>62001</v>
      </c>
      <c r="F91" s="42"/>
      <c r="G91" s="42"/>
      <c r="H91" s="305">
        <f>IF(VLOOKUP($A91,'-RÅDATA_KVARTAL-'!$A$5:$FO$385,169,FALSE)&gt;0,VLOOKUP($A91,'-RÅDATA_KVARTAL-'!$A$5:$FO$385,169,FALSE),"")</f>
        <v>82.358234203754023</v>
      </c>
      <c r="I91" s="205"/>
      <c r="J91" s="205"/>
      <c r="K91" s="305">
        <f>IF(VLOOKUP($A91,'-RÅDATA_KVARTAL-'!$A$5:$FO$385,170,FALSE)&gt;0,VLOOKUP($A91,'-RÅDATA_KVARTAL-'!$A$5:$FO$385,170,FALSE),"")</f>
        <v>91.464358342181512</v>
      </c>
      <c r="L91" s="205"/>
      <c r="M91" s="205"/>
      <c r="N91" s="305">
        <f>IF(VLOOKUP($A91,'-RÅDATA_KVARTAL-'!$A$5:$FO$385,171,FALSE)&gt;0,VLOOKUP($A91,'-RÅDATA_KVARTAL-'!$A$5:$FO$385,171,FALSE),"")</f>
        <v>97.43012939334497</v>
      </c>
      <c r="O91" s="42"/>
      <c r="P91" s="71"/>
    </row>
    <row r="92" spans="1:16" ht="15" customHeight="1" collapsed="1" x14ac:dyDescent="0.2">
      <c r="A92" s="204" t="s">
        <v>295</v>
      </c>
      <c r="B92" s="164">
        <v>2006</v>
      </c>
      <c r="C92" s="165" t="s">
        <v>1</v>
      </c>
      <c r="D92" s="166"/>
      <c r="E92" s="302">
        <f>IF(VLOOKUP($A92,'-RÅDATA_KVARTAL-'!$A$5:$FO$385,168,FALSE)&gt;0,VLOOKUP($A92,'-RÅDATA_KVARTAL-'!$A$5:$FO$385,168,FALSE),"")</f>
        <v>728650</v>
      </c>
      <c r="F92" s="166"/>
      <c r="G92" s="166"/>
      <c r="H92" s="304">
        <f>IF(VLOOKUP($A92,'-RÅDATA_KVARTAL-'!$A$5:$FO$385,169,FALSE)&gt;0,VLOOKUP($A92,'-RÅDATA_KVARTAL-'!$A$5:$FO$385,169,FALSE),"")</f>
        <v>81.236337885746096</v>
      </c>
      <c r="I92" s="205"/>
      <c r="J92" s="205"/>
      <c r="K92" s="304">
        <f>IF(VLOOKUP($A92,'-RÅDATA_KVARTAL-'!$A$5:$FO$385,170,FALSE)&gt;0,VLOOKUP($A92,'-RÅDATA_KVARTAL-'!$A$5:$FO$385,170,FALSE),"")</f>
        <v>90.748845143451263</v>
      </c>
      <c r="L92" s="205"/>
      <c r="M92" s="205"/>
      <c r="N92" s="304">
        <f>IF(VLOOKUP($A92,'-RÅDATA_KVARTAL-'!$A$5:$FO$385,171,FALSE)&gt;0,VLOOKUP($A92,'-RÅDATA_KVARTAL-'!$A$5:$FO$385,171,FALSE),"")</f>
        <v>97.273503337419157</v>
      </c>
      <c r="O92" s="166"/>
      <c r="P92" s="167"/>
    </row>
    <row r="93" spans="1:16" s="39" customFormat="1" ht="11.25" hidden="1" customHeight="1" outlineLevel="1" x14ac:dyDescent="0.2">
      <c r="A93" s="204" t="s">
        <v>180</v>
      </c>
      <c r="B93" s="40">
        <v>2007</v>
      </c>
      <c r="C93" s="86" t="s">
        <v>106</v>
      </c>
      <c r="D93" s="42"/>
      <c r="E93" s="303">
        <f>IF(VLOOKUP($A93,'-RÅDATA_KVARTAL-'!$A$5:$FO$385,168,FALSE)&gt;0,VLOOKUP($A93,'-RÅDATA_KVARTAL-'!$A$5:$FO$385,168,FALSE),"")</f>
        <v>63888</v>
      </c>
      <c r="F93" s="42"/>
      <c r="G93" s="42"/>
      <c r="H93" s="305">
        <f>IF(VLOOKUP($A93,'-RÅDATA_KVARTAL-'!$A$5:$FO$385,169,FALSE)&gt;0,VLOOKUP($A93,'-RÅDATA_KVARTAL-'!$A$5:$FO$385,169,FALSE),"")</f>
        <v>78.245462975228506</v>
      </c>
      <c r="I93" s="205"/>
      <c r="J93" s="205"/>
      <c r="K93" s="305">
        <f>IF(VLOOKUP($A93,'-RÅDATA_KVARTAL-'!$A$5:$FO$385,170,FALSE)&gt;0,VLOOKUP($A93,'-RÅDATA_KVARTAL-'!$A$5:$FO$385,170,FALSE),"")</f>
        <v>88.746853887932176</v>
      </c>
      <c r="L93" s="205"/>
      <c r="M93" s="205"/>
      <c r="N93" s="305">
        <f>IF(VLOOKUP($A93,'-RÅDATA_KVARTAL-'!$A$5:$FO$385,171,FALSE)&gt;0,VLOOKUP($A93,'-RÅDATA_KVARTAL-'!$A$5:$FO$385,171,FALSE),"")</f>
        <v>96.396873758113657</v>
      </c>
      <c r="O93" s="42"/>
      <c r="P93" s="71"/>
    </row>
    <row r="94" spans="1:16" ht="11.25" hidden="1" customHeight="1" outlineLevel="1" x14ac:dyDescent="0.2">
      <c r="A94" s="204" t="s">
        <v>296</v>
      </c>
      <c r="B94" s="40">
        <v>2007</v>
      </c>
      <c r="C94" s="86" t="s">
        <v>107</v>
      </c>
      <c r="D94" s="42"/>
      <c r="E94" s="303">
        <f>IF(VLOOKUP($A94,'-RÅDATA_KVARTAL-'!$A$5:$FO$385,168,FALSE)&gt;0,VLOOKUP($A94,'-RÅDATA_KVARTAL-'!$A$5:$FO$385,168,FALSE),"")</f>
        <v>59008</v>
      </c>
      <c r="F94" s="42"/>
      <c r="G94" s="42"/>
      <c r="H94" s="305">
        <f>IF(VLOOKUP($A94,'-RÅDATA_KVARTAL-'!$A$5:$FO$385,169,FALSE)&gt;0,VLOOKUP($A94,'-RÅDATA_KVARTAL-'!$A$5:$FO$385,169,FALSE),"")</f>
        <v>80.85274864503414</v>
      </c>
      <c r="I94" s="205"/>
      <c r="J94" s="205"/>
      <c r="K94" s="305">
        <f>IF(VLOOKUP($A94,'-RÅDATA_KVARTAL-'!$A$5:$FO$385,170,FALSE)&gt;0,VLOOKUP($A94,'-RÅDATA_KVARTAL-'!$A$5:$FO$385,170,FALSE),"")</f>
        <v>90.154501302174978</v>
      </c>
      <c r="L94" s="205"/>
      <c r="M94" s="205"/>
      <c r="N94" s="305">
        <f>IF(VLOOKUP($A94,'-RÅDATA_KVARTAL-'!$A$5:$FO$385,171,FALSE)&gt;0,VLOOKUP($A94,'-RÅDATA_KVARTAL-'!$A$5:$FO$385,171,FALSE),"")</f>
        <v>96.829027943971283</v>
      </c>
      <c r="O94" s="42"/>
      <c r="P94" s="71"/>
    </row>
    <row r="95" spans="1:16" ht="11.25" hidden="1" customHeight="1" outlineLevel="1" x14ac:dyDescent="0.2">
      <c r="A95" s="204" t="s">
        <v>297</v>
      </c>
      <c r="B95" s="40">
        <v>2007</v>
      </c>
      <c r="C95" s="86" t="s">
        <v>108</v>
      </c>
      <c r="D95" s="42"/>
      <c r="E95" s="303">
        <f>IF(VLOOKUP($A95,'-RÅDATA_KVARTAL-'!$A$5:$FO$385,168,FALSE)&gt;0,VLOOKUP($A95,'-RÅDATA_KVARTAL-'!$A$5:$FO$385,168,FALSE),"")</f>
        <v>65931</v>
      </c>
      <c r="F95" s="42"/>
      <c r="G95" s="42"/>
      <c r="H95" s="305">
        <f>IF(VLOOKUP($A95,'-RÅDATA_KVARTAL-'!$A$5:$FO$385,169,FALSE)&gt;0,VLOOKUP($A95,'-RÅDATA_KVARTAL-'!$A$5:$FO$385,169,FALSE),"")</f>
        <v>85.909062480455304</v>
      </c>
      <c r="I95" s="205"/>
      <c r="J95" s="205"/>
      <c r="K95" s="305">
        <f>IF(VLOOKUP($A95,'-RÅDATA_KVARTAL-'!$A$5:$FO$385,170,FALSE)&gt;0,VLOOKUP($A95,'-RÅDATA_KVARTAL-'!$A$5:$FO$385,170,FALSE),"")</f>
        <v>93.529926824691984</v>
      </c>
      <c r="L95" s="205"/>
      <c r="M95" s="205"/>
      <c r="N95" s="305">
        <f>IF(VLOOKUP($A95,'-RÅDATA_KVARTAL-'!$A$5:$FO$385,171,FALSE)&gt;0,VLOOKUP($A95,'-RÅDATA_KVARTAL-'!$A$5:$FO$385,171,FALSE),"")</f>
        <v>98.269122521733692</v>
      </c>
      <c r="O95" s="42"/>
      <c r="P95" s="71"/>
    </row>
    <row r="96" spans="1:16" ht="11.25" hidden="1" customHeight="1" outlineLevel="1" x14ac:dyDescent="0.2">
      <c r="A96" s="204" t="s">
        <v>298</v>
      </c>
      <c r="B96" s="40">
        <v>2007</v>
      </c>
      <c r="C96" s="86" t="s">
        <v>109</v>
      </c>
      <c r="D96" s="42"/>
      <c r="E96" s="303">
        <f>IF(VLOOKUP($A96,'-RÅDATA_KVARTAL-'!$A$5:$FO$385,168,FALSE)&gt;0,VLOOKUP($A96,'-RÅDATA_KVARTAL-'!$A$5:$FO$385,168,FALSE),"")</f>
        <v>61299</v>
      </c>
      <c r="F96" s="42"/>
      <c r="G96" s="42"/>
      <c r="H96" s="305">
        <f>IF(VLOOKUP($A96,'-RÅDATA_KVARTAL-'!$A$5:$FO$385,169,FALSE)&gt;0,VLOOKUP($A96,'-RÅDATA_KVARTAL-'!$A$5:$FO$385,169,FALSE),"")</f>
        <v>83.406083869762384</v>
      </c>
      <c r="I96" s="205"/>
      <c r="J96" s="205"/>
      <c r="K96" s="305">
        <f>IF(VLOOKUP($A96,'-RÅDATA_KVARTAL-'!$A$5:$FO$385,170,FALSE)&gt;0,VLOOKUP($A96,'-RÅDATA_KVARTAL-'!$A$5:$FO$385,170,FALSE),"")</f>
        <v>91.995176384666337</v>
      </c>
      <c r="L96" s="205"/>
      <c r="M96" s="205"/>
      <c r="N96" s="305">
        <f>IF(VLOOKUP($A96,'-RÅDATA_KVARTAL-'!$A$5:$FO$385,171,FALSE)&gt;0,VLOOKUP($A96,'-RÅDATA_KVARTAL-'!$A$5:$FO$385,171,FALSE),"")</f>
        <v>97.769927136233164</v>
      </c>
      <c r="O96" s="42"/>
      <c r="P96" s="71"/>
    </row>
    <row r="97" spans="1:16" s="39" customFormat="1" ht="11.25" hidden="1" customHeight="1" outlineLevel="1" x14ac:dyDescent="0.2">
      <c r="A97" s="204" t="s">
        <v>299</v>
      </c>
      <c r="B97" s="40">
        <v>2007</v>
      </c>
      <c r="C97" s="86" t="s">
        <v>35</v>
      </c>
      <c r="D97" s="42"/>
      <c r="E97" s="303">
        <f>IF(VLOOKUP($A97,'-RÅDATA_KVARTAL-'!$A$5:$FO$385,168,FALSE)&gt;0,VLOOKUP($A97,'-RÅDATA_KVARTAL-'!$A$5:$FO$385,168,FALSE),"")</f>
        <v>65519</v>
      </c>
      <c r="F97" s="42"/>
      <c r="G97" s="42"/>
      <c r="H97" s="305">
        <f>IF(VLOOKUP($A97,'-RÅDATA_KVARTAL-'!$A$5:$FO$385,169,FALSE)&gt;0,VLOOKUP($A97,'-RÅDATA_KVARTAL-'!$A$5:$FO$385,169,FALSE),"")</f>
        <v>83.174313979319493</v>
      </c>
      <c r="I97" s="205"/>
      <c r="J97" s="205"/>
      <c r="K97" s="305">
        <f>IF(VLOOKUP($A97,'-RÅDATA_KVARTAL-'!$A$5:$FO$385,170,FALSE)&gt;0,VLOOKUP($A97,'-RÅDATA_KVARTAL-'!$A$5:$FO$385,170,FALSE),"")</f>
        <v>92.333509133624204</v>
      </c>
      <c r="L97" s="205"/>
      <c r="M97" s="205"/>
      <c r="N97" s="305">
        <f>IF(VLOOKUP($A97,'-RÅDATA_KVARTAL-'!$A$5:$FO$385,171,FALSE)&gt;0,VLOOKUP($A97,'-RÅDATA_KVARTAL-'!$A$5:$FO$385,171,FALSE),"")</f>
        <v>97.912771092039435</v>
      </c>
      <c r="O97" s="42"/>
      <c r="P97" s="71"/>
    </row>
    <row r="98" spans="1:16" ht="11.25" hidden="1" customHeight="1" outlineLevel="1" x14ac:dyDescent="0.2">
      <c r="A98" s="204" t="s">
        <v>300</v>
      </c>
      <c r="B98" s="40">
        <v>2007</v>
      </c>
      <c r="C98" s="86" t="s">
        <v>110</v>
      </c>
      <c r="D98" s="42"/>
      <c r="E98" s="303">
        <f>IF(VLOOKUP($A98,'-RÅDATA_KVARTAL-'!$A$5:$FO$385,168,FALSE)&gt;0,VLOOKUP($A98,'-RÅDATA_KVARTAL-'!$A$5:$FO$385,168,FALSE),"")</f>
        <v>60352</v>
      </c>
      <c r="F98" s="42"/>
      <c r="G98" s="42"/>
      <c r="H98" s="305">
        <f>IF(VLOOKUP($A98,'-RÅDATA_KVARTAL-'!$A$5:$FO$385,169,FALSE)&gt;0,VLOOKUP($A98,'-RÅDATA_KVARTAL-'!$A$5:$FO$385,169,FALSE),"")</f>
        <v>79.397778549114889</v>
      </c>
      <c r="I98" s="205"/>
      <c r="J98" s="205"/>
      <c r="K98" s="305">
        <f>IF(VLOOKUP($A98,'-RÅDATA_KVARTAL-'!$A$5:$FO$385,170,FALSE)&gt;0,VLOOKUP($A98,'-RÅDATA_KVARTAL-'!$A$5:$FO$385,170,FALSE),"")</f>
        <v>89.146129816036108</v>
      </c>
      <c r="L98" s="205"/>
      <c r="M98" s="205"/>
      <c r="N98" s="305">
        <f>IF(VLOOKUP($A98,'-RÅDATA_KVARTAL-'!$A$5:$FO$385,171,FALSE)&gt;0,VLOOKUP($A98,'-RÅDATA_KVARTAL-'!$A$5:$FO$385,171,FALSE),"")</f>
        <v>96.666088163832001</v>
      </c>
      <c r="O98" s="42"/>
      <c r="P98" s="71"/>
    </row>
    <row r="99" spans="1:16" ht="11.25" hidden="1" customHeight="1" outlineLevel="1" x14ac:dyDescent="0.2">
      <c r="A99" s="204" t="s">
        <v>301</v>
      </c>
      <c r="B99" s="40">
        <v>2007</v>
      </c>
      <c r="C99" s="86" t="s">
        <v>111</v>
      </c>
      <c r="D99" s="42"/>
      <c r="E99" s="303">
        <f>IF(VLOOKUP($A99,'-RÅDATA_KVARTAL-'!$A$5:$FO$385,168,FALSE)&gt;0,VLOOKUP($A99,'-RÅDATA_KVARTAL-'!$A$5:$FO$385,168,FALSE),"")</f>
        <v>57576</v>
      </c>
      <c r="F99" s="42"/>
      <c r="G99" s="42"/>
      <c r="H99" s="305">
        <f>IF(VLOOKUP($A99,'-RÅDATA_KVARTAL-'!$A$5:$FO$385,169,FALSE)&gt;0,VLOOKUP($A99,'-RÅDATA_KVARTAL-'!$A$5:$FO$385,169,FALSE),"")</f>
        <v>85.044598433174727</v>
      </c>
      <c r="I99" s="205"/>
      <c r="J99" s="205"/>
      <c r="K99" s="305">
        <f>IF(VLOOKUP($A99,'-RÅDATA_KVARTAL-'!$A$5:$FO$385,170,FALSE)&gt;0,VLOOKUP($A99,'-RÅDATA_KVARTAL-'!$A$5:$FO$385,170,FALSE),"")</f>
        <v>92.708653724376262</v>
      </c>
      <c r="L99" s="205"/>
      <c r="M99" s="205"/>
      <c r="N99" s="305">
        <f>IF(VLOOKUP($A99,'-RÅDATA_KVARTAL-'!$A$5:$FO$385,171,FALSE)&gt;0,VLOOKUP($A99,'-RÅDATA_KVARTAL-'!$A$5:$FO$385,171,FALSE),"")</f>
        <v>97.919342874201661</v>
      </c>
      <c r="O99" s="42"/>
      <c r="P99" s="71"/>
    </row>
    <row r="100" spans="1:16" ht="11.25" hidden="1" customHeight="1" outlineLevel="1" x14ac:dyDescent="0.2">
      <c r="A100" s="204" t="s">
        <v>302</v>
      </c>
      <c r="B100" s="40">
        <v>2007</v>
      </c>
      <c r="C100" s="86" t="s">
        <v>112</v>
      </c>
      <c r="D100" s="42"/>
      <c r="E100" s="303">
        <f>IF(VLOOKUP($A100,'-RÅDATA_KVARTAL-'!$A$5:$FO$385,168,FALSE)&gt;0,VLOOKUP($A100,'-RÅDATA_KVARTAL-'!$A$5:$FO$385,168,FALSE),"")</f>
        <v>62373</v>
      </c>
      <c r="F100" s="42"/>
      <c r="G100" s="42"/>
      <c r="H100" s="305">
        <f>IF(VLOOKUP($A100,'-RÅDATA_KVARTAL-'!$A$5:$FO$385,169,FALSE)&gt;0,VLOOKUP($A100,'-RÅDATA_KVARTAL-'!$A$5:$FO$385,169,FALSE),"")</f>
        <v>82.181959275941765</v>
      </c>
      <c r="I100" s="205"/>
      <c r="J100" s="205"/>
      <c r="K100" s="305">
        <f>IF(VLOOKUP($A100,'-RÅDATA_KVARTAL-'!$A$5:$FO$385,170,FALSE)&gt;0,VLOOKUP($A100,'-RÅDATA_KVARTAL-'!$A$5:$FO$385,170,FALSE),"")</f>
        <v>91.612261079339376</v>
      </c>
      <c r="L100" s="205"/>
      <c r="M100" s="205"/>
      <c r="N100" s="305">
        <f>IF(VLOOKUP($A100,'-RÅDATA_KVARTAL-'!$A$5:$FO$385,171,FALSE)&gt;0,VLOOKUP($A100,'-RÅDATA_KVARTAL-'!$A$5:$FO$385,171,FALSE),"")</f>
        <v>97.729304789378673</v>
      </c>
      <c r="O100" s="42"/>
      <c r="P100" s="71"/>
    </row>
    <row r="101" spans="1:16" s="39" customFormat="1" ht="11.25" hidden="1" customHeight="1" outlineLevel="1" x14ac:dyDescent="0.2">
      <c r="A101" s="204" t="s">
        <v>303</v>
      </c>
      <c r="B101" s="40">
        <v>2007</v>
      </c>
      <c r="C101" s="86" t="s">
        <v>113</v>
      </c>
      <c r="D101" s="42"/>
      <c r="E101" s="303">
        <f>IF(VLOOKUP($A101,'-RÅDATA_KVARTAL-'!$A$5:$FO$385,168,FALSE)&gt;0,VLOOKUP($A101,'-RÅDATA_KVARTAL-'!$A$5:$FO$385,168,FALSE),"")</f>
        <v>64154</v>
      </c>
      <c r="F101" s="42"/>
      <c r="G101" s="42"/>
      <c r="H101" s="305">
        <f>IF(VLOOKUP($A101,'-RÅDATA_KVARTAL-'!$A$5:$FO$385,169,FALSE)&gt;0,VLOOKUP($A101,'-RÅDATA_KVARTAL-'!$A$5:$FO$385,169,FALSE),"")</f>
        <v>81.047041458092679</v>
      </c>
      <c r="I101" s="205"/>
      <c r="J101" s="205"/>
      <c r="K101" s="305">
        <f>IF(VLOOKUP($A101,'-RÅDATA_KVARTAL-'!$A$5:$FO$385,170,FALSE)&gt;0,VLOOKUP($A101,'-RÅDATA_KVARTAL-'!$A$5:$FO$385,170,FALSE),"")</f>
        <v>91.429213194711849</v>
      </c>
      <c r="L101" s="205"/>
      <c r="M101" s="205"/>
      <c r="N101" s="305">
        <f>IF(VLOOKUP($A101,'-RÅDATA_KVARTAL-'!$A$5:$FO$385,171,FALSE)&gt;0,VLOOKUP($A101,'-RÅDATA_KVARTAL-'!$A$5:$FO$385,171,FALSE),"")</f>
        <v>97.984854319086125</v>
      </c>
      <c r="O101" s="42"/>
      <c r="P101" s="71"/>
    </row>
    <row r="102" spans="1:16" ht="11.25" hidden="1" customHeight="1" outlineLevel="1" x14ac:dyDescent="0.2">
      <c r="A102" s="204" t="s">
        <v>304</v>
      </c>
      <c r="B102" s="40">
        <v>2007</v>
      </c>
      <c r="C102" s="86" t="s">
        <v>114</v>
      </c>
      <c r="D102" s="42"/>
      <c r="E102" s="303">
        <f>IF(VLOOKUP($A102,'-RÅDATA_KVARTAL-'!$A$5:$FO$385,168,FALSE)&gt;0,VLOOKUP($A102,'-RÅDATA_KVARTAL-'!$A$5:$FO$385,168,FALSE),"")</f>
        <v>68107</v>
      </c>
      <c r="F102" s="42"/>
      <c r="G102" s="42"/>
      <c r="H102" s="305">
        <f>IF(VLOOKUP($A102,'-RÅDATA_KVARTAL-'!$A$5:$FO$385,169,FALSE)&gt;0,VLOOKUP($A102,'-RÅDATA_KVARTAL-'!$A$5:$FO$385,169,FALSE),"")</f>
        <v>78.06471030850264</v>
      </c>
      <c r="I102" s="205"/>
      <c r="J102" s="205"/>
      <c r="K102" s="305">
        <f>IF(VLOOKUP($A102,'-RÅDATA_KVARTAL-'!$A$5:$FO$385,170,FALSE)&gt;0,VLOOKUP($A102,'-RÅDATA_KVARTAL-'!$A$5:$FO$385,170,FALSE),"")</f>
        <v>89.432656132430395</v>
      </c>
      <c r="L102" s="205"/>
      <c r="M102" s="205"/>
      <c r="N102" s="305">
        <f>IF(VLOOKUP($A102,'-RÅDATA_KVARTAL-'!$A$5:$FO$385,171,FALSE)&gt;0,VLOOKUP($A102,'-RÅDATA_KVARTAL-'!$A$5:$FO$385,171,FALSE),"")</f>
        <v>97.443190368698268</v>
      </c>
      <c r="O102" s="42"/>
      <c r="P102" s="71"/>
    </row>
    <row r="103" spans="1:16" ht="11.25" hidden="1" customHeight="1" outlineLevel="1" x14ac:dyDescent="0.2">
      <c r="A103" s="204" t="s">
        <v>305</v>
      </c>
      <c r="B103" s="40">
        <v>2007</v>
      </c>
      <c r="C103" s="86" t="s">
        <v>115</v>
      </c>
      <c r="D103" s="42"/>
      <c r="E103" s="303">
        <f>IF(VLOOKUP($A103,'-RÅDATA_KVARTAL-'!$A$5:$FO$385,168,FALSE)&gt;0,VLOOKUP($A103,'-RÅDATA_KVARTAL-'!$A$5:$FO$385,168,FALSE),"")</f>
        <v>65231</v>
      </c>
      <c r="F103" s="42"/>
      <c r="G103" s="42"/>
      <c r="H103" s="305">
        <f>IF(VLOOKUP($A103,'-RÅDATA_KVARTAL-'!$A$5:$FO$385,169,FALSE)&gt;0,VLOOKUP($A103,'-RÅDATA_KVARTAL-'!$A$5:$FO$385,169,FALSE),"")</f>
        <v>80.026796973518287</v>
      </c>
      <c r="I103" s="205"/>
      <c r="J103" s="205"/>
      <c r="K103" s="305">
        <f>IF(VLOOKUP($A103,'-RÅDATA_KVARTAL-'!$A$5:$FO$385,170,FALSE)&gt;0,VLOOKUP($A103,'-RÅDATA_KVARTAL-'!$A$5:$FO$385,170,FALSE),"")</f>
        <v>90.909520807061796</v>
      </c>
      <c r="L103" s="205"/>
      <c r="M103" s="205"/>
      <c r="N103" s="305">
        <f>IF(VLOOKUP($A103,'-RÅDATA_KVARTAL-'!$A$5:$FO$385,171,FALSE)&gt;0,VLOOKUP($A103,'-RÅDATA_KVARTAL-'!$A$5:$FO$385,171,FALSE),"")</f>
        <v>98.005989911727625</v>
      </c>
      <c r="O103" s="42"/>
      <c r="P103" s="71"/>
    </row>
    <row r="104" spans="1:16" ht="11.25" hidden="1" customHeight="1" outlineLevel="1" x14ac:dyDescent="0.2">
      <c r="A104" s="204" t="s">
        <v>306</v>
      </c>
      <c r="B104" s="40">
        <v>2007</v>
      </c>
      <c r="C104" s="86" t="s">
        <v>116</v>
      </c>
      <c r="D104" s="42"/>
      <c r="E104" s="303">
        <f>IF(VLOOKUP($A104,'-RÅDATA_KVARTAL-'!$A$5:$FO$385,168,FALSE)&gt;0,VLOOKUP($A104,'-RÅDATA_KVARTAL-'!$A$5:$FO$385,168,FALSE),"")</f>
        <v>62461</v>
      </c>
      <c r="F104" s="42"/>
      <c r="G104" s="42"/>
      <c r="H104" s="305">
        <f>IF(VLOOKUP($A104,'-RÅDATA_KVARTAL-'!$A$5:$FO$385,169,FALSE)&gt;0,VLOOKUP($A104,'-RÅDATA_KVARTAL-'!$A$5:$FO$385,169,FALSE),"")</f>
        <v>84.729209825392132</v>
      </c>
      <c r="I104" s="205"/>
      <c r="J104" s="205"/>
      <c r="K104" s="305">
        <f>IF(VLOOKUP($A104,'-RÅDATA_KVARTAL-'!$A$5:$FO$385,170,FALSE)&gt;0,VLOOKUP($A104,'-RÅDATA_KVARTAL-'!$A$5:$FO$385,170,FALSE),"")</f>
        <v>93.265594686133298</v>
      </c>
      <c r="L104" s="205"/>
      <c r="M104" s="205"/>
      <c r="N104" s="305">
        <f>IF(VLOOKUP($A104,'-RÅDATA_KVARTAL-'!$A$5:$FO$385,171,FALSE)&gt;0,VLOOKUP($A104,'-RÅDATA_KVARTAL-'!$A$5:$FO$385,171,FALSE),"")</f>
        <v>98.398605767649855</v>
      </c>
      <c r="O104" s="42"/>
      <c r="P104" s="71"/>
    </row>
    <row r="105" spans="1:16" ht="15" customHeight="1" collapsed="1" x14ac:dyDescent="0.2">
      <c r="A105" s="204" t="s">
        <v>307</v>
      </c>
      <c r="B105" s="164">
        <v>2007</v>
      </c>
      <c r="C105" s="165" t="s">
        <v>1</v>
      </c>
      <c r="D105" s="166"/>
      <c r="E105" s="302">
        <f>IF(VLOOKUP($A105,'-RÅDATA_KVARTAL-'!$A$5:$FO$385,168,FALSE)&gt;0,VLOOKUP($A105,'-RÅDATA_KVARTAL-'!$A$5:$FO$385,168,FALSE),"")</f>
        <v>755899</v>
      </c>
      <c r="F105" s="166"/>
      <c r="G105" s="166"/>
      <c r="H105" s="304">
        <f>IF(VLOOKUP($A105,'-RÅDATA_KVARTAL-'!$A$5:$FO$385,169,FALSE)&gt;0,VLOOKUP($A105,'-RÅDATA_KVARTAL-'!$A$5:$FO$385,169,FALSE),"")</f>
        <v>81.812286351795478</v>
      </c>
      <c r="I105" s="205"/>
      <c r="J105" s="205"/>
      <c r="K105" s="304">
        <f>IF(VLOOKUP($A105,'-RÅDATA_KVARTAL-'!$A$5:$FO$385,170,FALSE)&gt;0,VLOOKUP($A105,'-RÅDATA_KVARTAL-'!$A$5:$FO$385,170,FALSE),"")</f>
        <v>91.272436496334322</v>
      </c>
      <c r="L105" s="205"/>
      <c r="M105" s="205"/>
      <c r="N105" s="304">
        <f>IF(VLOOKUP($A105,'-RÅDATA_KVARTAL-'!$A$5:$FO$385,171,FALSE)&gt;0,VLOOKUP($A105,'-RÅDATA_KVARTAL-'!$A$5:$FO$385,171,FALSE),"")</f>
        <v>97.621016937974701</v>
      </c>
      <c r="O105" s="166"/>
      <c r="P105" s="167"/>
    </row>
    <row r="106" spans="1:16" s="39" customFormat="1" ht="11.25" hidden="1" customHeight="1" outlineLevel="1" x14ac:dyDescent="0.2">
      <c r="A106" s="204" t="s">
        <v>181</v>
      </c>
      <c r="B106" s="40">
        <v>2008</v>
      </c>
      <c r="C106" s="86" t="s">
        <v>106</v>
      </c>
      <c r="D106" s="42"/>
      <c r="E106" s="303">
        <f>IF(VLOOKUP($A106,'-RÅDATA_KVARTAL-'!$A$5:$FO$385,168,FALSE)&gt;0,VLOOKUP($A106,'-RÅDATA_KVARTAL-'!$A$5:$FO$385,168,FALSE),"")</f>
        <v>67813</v>
      </c>
      <c r="F106" s="42"/>
      <c r="G106" s="42"/>
      <c r="H106" s="305">
        <f>IF(VLOOKUP($A106,'-RÅDATA_KVARTAL-'!$A$5:$FO$385,169,FALSE)&gt;0,VLOOKUP($A106,'-RÅDATA_KVARTAL-'!$A$5:$FO$385,169,FALSE),"")</f>
        <v>84.275940366287244</v>
      </c>
      <c r="I106" s="205"/>
      <c r="J106" s="205"/>
      <c r="K106" s="305">
        <f>IF(VLOOKUP($A106,'-RÅDATA_KVARTAL-'!$A$5:$FO$385,170,FALSE)&gt;0,VLOOKUP($A106,'-RÅDATA_KVARTAL-'!$A$5:$FO$385,170,FALSE),"")</f>
        <v>93.125392130501027</v>
      </c>
      <c r="L106" s="205"/>
      <c r="M106" s="205"/>
      <c r="N106" s="305">
        <f>IF(VLOOKUP($A106,'-RÅDATA_KVARTAL-'!$A$5:$FO$385,171,FALSE)&gt;0,VLOOKUP($A106,'-RÅDATA_KVARTAL-'!$A$5:$FO$385,171,FALSE),"")</f>
        <v>98.407576708195151</v>
      </c>
      <c r="O106" s="42"/>
      <c r="P106" s="71"/>
    </row>
    <row r="107" spans="1:16" ht="11.25" hidden="1" customHeight="1" outlineLevel="1" x14ac:dyDescent="0.2">
      <c r="A107" s="204" t="s">
        <v>308</v>
      </c>
      <c r="B107" s="40">
        <v>2008</v>
      </c>
      <c r="C107" s="86" t="s">
        <v>107</v>
      </c>
      <c r="D107" s="42"/>
      <c r="E107" s="303">
        <f>IF(VLOOKUP($A107,'-RÅDATA_KVARTAL-'!$A$5:$FO$385,168,FALSE)&gt;0,VLOOKUP($A107,'-RÅDATA_KVARTAL-'!$A$5:$FO$385,168,FALSE),"")</f>
        <v>64263</v>
      </c>
      <c r="F107" s="42"/>
      <c r="G107" s="42"/>
      <c r="H107" s="305">
        <f>IF(VLOOKUP($A107,'-RÅDATA_KVARTAL-'!$A$5:$FO$385,169,FALSE)&gt;0,VLOOKUP($A107,'-RÅDATA_KVARTAL-'!$A$5:$FO$385,169,FALSE),"")</f>
        <v>84.635679979777549</v>
      </c>
      <c r="I107" s="205"/>
      <c r="J107" s="205"/>
      <c r="K107" s="305">
        <f>IF(VLOOKUP($A107,'-RÅDATA_KVARTAL-'!$A$5:$FO$385,170,FALSE)&gt;0,VLOOKUP($A107,'-RÅDATA_KVARTAL-'!$A$5:$FO$385,170,FALSE),"")</f>
        <v>92.92688321536906</v>
      </c>
      <c r="L107" s="205"/>
      <c r="M107" s="205"/>
      <c r="N107" s="305">
        <f>IF(VLOOKUP($A107,'-RÅDATA_KVARTAL-'!$A$5:$FO$385,171,FALSE)&gt;0,VLOOKUP($A107,'-RÅDATA_KVARTAL-'!$A$5:$FO$385,171,FALSE),"")</f>
        <v>98.056749241658238</v>
      </c>
      <c r="O107" s="42"/>
      <c r="P107" s="71"/>
    </row>
    <row r="108" spans="1:16" ht="11.25" hidden="1" customHeight="1" outlineLevel="1" x14ac:dyDescent="0.2">
      <c r="A108" s="204" t="s">
        <v>309</v>
      </c>
      <c r="B108" s="40">
        <v>2008</v>
      </c>
      <c r="C108" s="86" t="s">
        <v>108</v>
      </c>
      <c r="D108" s="42"/>
      <c r="E108" s="303">
        <f>IF(VLOOKUP($A108,'-RÅDATA_KVARTAL-'!$A$5:$FO$385,168,FALSE)&gt;0,VLOOKUP($A108,'-RÅDATA_KVARTAL-'!$A$5:$FO$385,168,FALSE),"")</f>
        <v>64121</v>
      </c>
      <c r="F108" s="42"/>
      <c r="G108" s="42"/>
      <c r="H108" s="305">
        <f>IF(VLOOKUP($A108,'-RÅDATA_KVARTAL-'!$A$5:$FO$385,169,FALSE)&gt;0,VLOOKUP($A108,'-RÅDATA_KVARTAL-'!$A$5:$FO$385,169,FALSE),"")</f>
        <v>85.8351643214436</v>
      </c>
      <c r="I108" s="205"/>
      <c r="J108" s="205"/>
      <c r="K108" s="305">
        <f>IF(VLOOKUP($A108,'-RÅDATA_KVARTAL-'!$A$5:$FO$385,170,FALSE)&gt;0,VLOOKUP($A108,'-RÅDATA_KVARTAL-'!$A$5:$FO$385,170,FALSE),"")</f>
        <v>93.723216929238149</v>
      </c>
      <c r="L108" s="205"/>
      <c r="M108" s="205"/>
      <c r="N108" s="305">
        <f>IF(VLOOKUP($A108,'-RÅDATA_KVARTAL-'!$A$5:$FO$385,171,FALSE)&gt;0,VLOOKUP($A108,'-RÅDATA_KVARTAL-'!$A$5:$FO$385,171,FALSE),"")</f>
        <v>98.451061973103947</v>
      </c>
      <c r="O108" s="42"/>
      <c r="P108" s="71"/>
    </row>
    <row r="109" spans="1:16" ht="11.25" hidden="1" customHeight="1" outlineLevel="1" x14ac:dyDescent="0.2">
      <c r="A109" s="204" t="s">
        <v>310</v>
      </c>
      <c r="B109" s="40">
        <v>2008</v>
      </c>
      <c r="C109" s="86" t="s">
        <v>109</v>
      </c>
      <c r="D109" s="42"/>
      <c r="E109" s="303">
        <f>IF(VLOOKUP($A109,'-RÅDATA_KVARTAL-'!$A$5:$FO$385,168,FALSE)&gt;0,VLOOKUP($A109,'-RÅDATA_KVARTAL-'!$A$5:$FO$385,168,FALSE),"")</f>
        <v>66606</v>
      </c>
      <c r="F109" s="42"/>
      <c r="G109" s="42"/>
      <c r="H109" s="305">
        <f>IF(VLOOKUP($A109,'-RÅDATA_KVARTAL-'!$A$5:$FO$385,169,FALSE)&gt;0,VLOOKUP($A109,'-RÅDATA_KVARTAL-'!$A$5:$FO$385,169,FALSE),"")</f>
        <v>84.260603626702917</v>
      </c>
      <c r="I109" s="205"/>
      <c r="J109" s="205"/>
      <c r="K109" s="305">
        <f>IF(VLOOKUP($A109,'-RÅDATA_KVARTAL-'!$A$5:$FO$385,170,FALSE)&gt;0,VLOOKUP($A109,'-RÅDATA_KVARTAL-'!$A$5:$FO$385,170,FALSE),"")</f>
        <v>93.188347595069672</v>
      </c>
      <c r="L109" s="205"/>
      <c r="M109" s="205"/>
      <c r="N109" s="305">
        <f>IF(VLOOKUP($A109,'-RÅDATA_KVARTAL-'!$A$5:$FO$385,171,FALSE)&gt;0,VLOOKUP($A109,'-RÅDATA_KVARTAL-'!$A$5:$FO$385,171,FALSE),"")</f>
        <v>98.379722591208179</v>
      </c>
      <c r="O109" s="42"/>
      <c r="P109" s="71"/>
    </row>
    <row r="110" spans="1:16" s="39" customFormat="1" ht="11.25" hidden="1" customHeight="1" outlineLevel="1" x14ac:dyDescent="0.2">
      <c r="A110" s="204" t="s">
        <v>311</v>
      </c>
      <c r="B110" s="40">
        <v>2008</v>
      </c>
      <c r="C110" s="86" t="s">
        <v>35</v>
      </c>
      <c r="D110" s="42"/>
      <c r="E110" s="303">
        <f>IF(VLOOKUP($A110,'-RÅDATA_KVARTAL-'!$A$5:$FO$385,168,FALSE)&gt;0,VLOOKUP($A110,'-RÅDATA_KVARTAL-'!$A$5:$FO$385,168,FALSE),"")</f>
        <v>66136</v>
      </c>
      <c r="F110" s="42"/>
      <c r="G110" s="42"/>
      <c r="H110" s="305">
        <f>IF(VLOOKUP($A110,'-RÅDATA_KVARTAL-'!$A$5:$FO$385,169,FALSE)&gt;0,VLOOKUP($A110,'-RÅDATA_KVARTAL-'!$A$5:$FO$385,169,FALSE),"")</f>
        <v>82.649370469286538</v>
      </c>
      <c r="I110" s="205"/>
      <c r="J110" s="205"/>
      <c r="K110" s="305">
        <f>IF(VLOOKUP($A110,'-RÅDATA_KVARTAL-'!$A$5:$FO$385,170,FALSE)&gt;0,VLOOKUP($A110,'-RÅDATA_KVARTAL-'!$A$5:$FO$385,170,FALSE),"")</f>
        <v>91.826020602823348</v>
      </c>
      <c r="L110" s="205"/>
      <c r="M110" s="205"/>
      <c r="N110" s="305">
        <f>IF(VLOOKUP($A110,'-RÅDATA_KVARTAL-'!$A$5:$FO$385,171,FALSE)&gt;0,VLOOKUP($A110,'-RÅDATA_KVARTAL-'!$A$5:$FO$385,171,FALSE),"")</f>
        <v>97.987027851964896</v>
      </c>
      <c r="O110" s="42"/>
      <c r="P110" s="71"/>
    </row>
    <row r="111" spans="1:16" ht="11.25" hidden="1" customHeight="1" outlineLevel="1" x14ac:dyDescent="0.2">
      <c r="A111" s="204" t="s">
        <v>312</v>
      </c>
      <c r="B111" s="40">
        <v>2008</v>
      </c>
      <c r="C111" s="86" t="s">
        <v>110</v>
      </c>
      <c r="D111" s="42"/>
      <c r="E111" s="303">
        <f>IF(VLOOKUP($A111,'-RÅDATA_KVARTAL-'!$A$5:$FO$385,168,FALSE)&gt;0,VLOOKUP($A111,'-RÅDATA_KVARTAL-'!$A$5:$FO$385,168,FALSE),"")</f>
        <v>59044</v>
      </c>
      <c r="F111" s="42"/>
      <c r="G111" s="42"/>
      <c r="H111" s="305">
        <f>IF(VLOOKUP($A111,'-RÅDATA_KVARTAL-'!$A$5:$FO$385,169,FALSE)&gt;0,VLOOKUP($A111,'-RÅDATA_KVARTAL-'!$A$5:$FO$385,169,FALSE),"")</f>
        <v>78.70620869148317</v>
      </c>
      <c r="I111" s="205"/>
      <c r="J111" s="205"/>
      <c r="K111" s="305">
        <f>IF(VLOOKUP($A111,'-RÅDATA_KVARTAL-'!$A$5:$FO$385,170,FALSE)&gt;0,VLOOKUP($A111,'-RÅDATA_KVARTAL-'!$A$5:$FO$385,170,FALSE),"")</f>
        <v>89.132221499263721</v>
      </c>
      <c r="L111" s="205"/>
      <c r="M111" s="205"/>
      <c r="N111" s="305">
        <f>IF(VLOOKUP($A111,'-RÅDATA_KVARTAL-'!$A$5:$FO$385,171,FALSE)&gt;0,VLOOKUP($A111,'-RÅDATA_KVARTAL-'!$A$5:$FO$385,171,FALSE),"")</f>
        <v>96.70216773398171</v>
      </c>
      <c r="O111" s="42"/>
      <c r="P111" s="71"/>
    </row>
    <row r="112" spans="1:16" ht="11.25" hidden="1" customHeight="1" outlineLevel="1" x14ac:dyDescent="0.2">
      <c r="A112" s="204" t="s">
        <v>313</v>
      </c>
      <c r="B112" s="40">
        <v>2008</v>
      </c>
      <c r="C112" s="86" t="s">
        <v>111</v>
      </c>
      <c r="D112" s="42"/>
      <c r="E112" s="303">
        <f>IF(VLOOKUP($A112,'-RÅDATA_KVARTAL-'!$A$5:$FO$385,168,FALSE)&gt;0,VLOOKUP($A112,'-RÅDATA_KVARTAL-'!$A$5:$FO$385,168,FALSE),"")</f>
        <v>57553</v>
      </c>
      <c r="F112" s="42"/>
      <c r="G112" s="42"/>
      <c r="H112" s="305">
        <f>IF(VLOOKUP($A112,'-RÅDATA_KVARTAL-'!$A$5:$FO$385,169,FALSE)&gt;0,VLOOKUP($A112,'-RÅDATA_KVARTAL-'!$A$5:$FO$385,169,FALSE),"")</f>
        <v>82.824744821242192</v>
      </c>
      <c r="I112" s="205"/>
      <c r="J112" s="205"/>
      <c r="K112" s="305">
        <f>IF(VLOOKUP($A112,'-RÅDATA_KVARTAL-'!$A$5:$FO$385,170,FALSE)&gt;0,VLOOKUP($A112,'-RÅDATA_KVARTAL-'!$A$5:$FO$385,170,FALSE),"")</f>
        <v>92.02002511984999</v>
      </c>
      <c r="L112" s="205"/>
      <c r="M112" s="205"/>
      <c r="N112" s="305">
        <f>IF(VLOOKUP($A112,'-RÅDATA_KVARTAL-'!$A$5:$FO$385,171,FALSE)&gt;0,VLOOKUP($A112,'-RÅDATA_KVARTAL-'!$A$5:$FO$385,171,FALSE),"")</f>
        <v>97.595924215889184</v>
      </c>
      <c r="O112" s="42"/>
      <c r="P112" s="71"/>
    </row>
    <row r="113" spans="1:16" ht="11.25" hidden="1" customHeight="1" outlineLevel="1" x14ac:dyDescent="0.2">
      <c r="A113" s="204" t="s">
        <v>314</v>
      </c>
      <c r="B113" s="40">
        <v>2008</v>
      </c>
      <c r="C113" s="86" t="s">
        <v>112</v>
      </c>
      <c r="D113" s="42"/>
      <c r="E113" s="303">
        <f>IF(VLOOKUP($A113,'-RÅDATA_KVARTAL-'!$A$5:$FO$385,168,FALSE)&gt;0,VLOOKUP($A113,'-RÅDATA_KVARTAL-'!$A$5:$FO$385,168,FALSE),"")</f>
        <v>63891</v>
      </c>
      <c r="F113" s="42"/>
      <c r="G113" s="42"/>
      <c r="H113" s="305">
        <f>IF(VLOOKUP($A113,'-RÅDATA_KVARTAL-'!$A$5:$FO$385,169,FALSE)&gt;0,VLOOKUP($A113,'-RÅDATA_KVARTAL-'!$A$5:$FO$385,169,FALSE),"")</f>
        <v>82.489217303057217</v>
      </c>
      <c r="I113" s="205"/>
      <c r="J113" s="205"/>
      <c r="K113" s="305">
        <f>IF(VLOOKUP($A113,'-RÅDATA_KVARTAL-'!$A$5:$FO$385,170,FALSE)&gt;0,VLOOKUP($A113,'-RÅDATA_KVARTAL-'!$A$5:$FO$385,170,FALSE),"")</f>
        <v>91.499112013192956</v>
      </c>
      <c r="L113" s="205"/>
      <c r="M113" s="205"/>
      <c r="N113" s="305">
        <f>IF(VLOOKUP($A113,'-RÅDATA_KVARTAL-'!$A$5:$FO$385,171,FALSE)&gt;0,VLOOKUP($A113,'-RÅDATA_KVARTAL-'!$A$5:$FO$385,171,FALSE),"")</f>
        <v>97.483508816440448</v>
      </c>
      <c r="O113" s="42"/>
      <c r="P113" s="71"/>
    </row>
    <row r="114" spans="1:16" s="39" customFormat="1" ht="11.25" hidden="1" customHeight="1" outlineLevel="1" x14ac:dyDescent="0.2">
      <c r="A114" s="204" t="s">
        <v>315</v>
      </c>
      <c r="B114" s="40">
        <v>2008</v>
      </c>
      <c r="C114" s="86" t="s">
        <v>113</v>
      </c>
      <c r="D114" s="42"/>
      <c r="E114" s="303">
        <f>IF(VLOOKUP($A114,'-RÅDATA_KVARTAL-'!$A$5:$FO$385,168,FALSE)&gt;0,VLOOKUP($A114,'-RÅDATA_KVARTAL-'!$A$5:$FO$385,168,FALSE),"")</f>
        <v>67961</v>
      </c>
      <c r="F114" s="42"/>
      <c r="G114" s="42"/>
      <c r="H114" s="305">
        <f>IF(VLOOKUP($A114,'-RÅDATA_KVARTAL-'!$A$5:$FO$385,169,FALSE)&gt;0,VLOOKUP($A114,'-RÅDATA_KVARTAL-'!$A$5:$FO$385,169,FALSE),"")</f>
        <v>80.447143580125626</v>
      </c>
      <c r="I114" s="205"/>
      <c r="J114" s="205"/>
      <c r="K114" s="305">
        <f>IF(VLOOKUP($A114,'-RÅDATA_KVARTAL-'!$A$5:$FO$385,170,FALSE)&gt;0,VLOOKUP($A114,'-RÅDATA_KVARTAL-'!$A$5:$FO$385,170,FALSE),"")</f>
        <v>90.869578160816886</v>
      </c>
      <c r="L114" s="205"/>
      <c r="M114" s="205"/>
      <c r="N114" s="305">
        <f>IF(VLOOKUP($A114,'-RÅDATA_KVARTAL-'!$A$5:$FO$385,171,FALSE)&gt;0,VLOOKUP($A114,'-RÅDATA_KVARTAL-'!$A$5:$FO$385,171,FALSE),"")</f>
        <v>97.539519514155586</v>
      </c>
      <c r="O114" s="42"/>
      <c r="P114" s="71"/>
    </row>
    <row r="115" spans="1:16" ht="11.25" hidden="1" customHeight="1" outlineLevel="1" x14ac:dyDescent="0.2">
      <c r="A115" s="204" t="s">
        <v>316</v>
      </c>
      <c r="B115" s="40">
        <v>2008</v>
      </c>
      <c r="C115" s="86" t="s">
        <v>114</v>
      </c>
      <c r="D115" s="42"/>
      <c r="E115" s="303">
        <f>IF(VLOOKUP($A115,'-RÅDATA_KVARTAL-'!$A$5:$FO$385,168,FALSE)&gt;0,VLOOKUP($A115,'-RÅDATA_KVARTAL-'!$A$5:$FO$385,168,FALSE),"")</f>
        <v>70261</v>
      </c>
      <c r="F115" s="42"/>
      <c r="G115" s="42"/>
      <c r="H115" s="305">
        <f>IF(VLOOKUP($A115,'-RÅDATA_KVARTAL-'!$A$5:$FO$385,169,FALSE)&gt;0,VLOOKUP($A115,'-RÅDATA_KVARTAL-'!$A$5:$FO$385,169,FALSE),"")</f>
        <v>76.688478279669084</v>
      </c>
      <c r="I115" s="205"/>
      <c r="J115" s="205"/>
      <c r="K115" s="305">
        <f>IF(VLOOKUP($A115,'-RÅDATA_KVARTAL-'!$A$5:$FO$385,170,FALSE)&gt;0,VLOOKUP($A115,'-RÅDATA_KVARTAL-'!$A$5:$FO$385,170,FALSE),"")</f>
        <v>88.524401141506445</v>
      </c>
      <c r="L115" s="205"/>
      <c r="M115" s="205"/>
      <c r="N115" s="305">
        <f>IF(VLOOKUP($A115,'-RÅDATA_KVARTAL-'!$A$5:$FO$385,171,FALSE)&gt;0,VLOOKUP($A115,'-RÅDATA_KVARTAL-'!$A$5:$FO$385,171,FALSE),"")</f>
        <v>96.811853218414001</v>
      </c>
      <c r="O115" s="42"/>
      <c r="P115" s="71"/>
    </row>
    <row r="116" spans="1:16" ht="11.25" hidden="1" customHeight="1" outlineLevel="1" x14ac:dyDescent="0.2">
      <c r="A116" s="204" t="s">
        <v>317</v>
      </c>
      <c r="B116" s="40">
        <v>2008</v>
      </c>
      <c r="C116" s="86" t="s">
        <v>115</v>
      </c>
      <c r="D116" s="42"/>
      <c r="E116" s="303">
        <f>IF(VLOOKUP($A116,'-RÅDATA_KVARTAL-'!$A$5:$FO$385,168,FALSE)&gt;0,VLOOKUP($A116,'-RÅDATA_KVARTAL-'!$A$5:$FO$385,168,FALSE),"")</f>
        <v>65744</v>
      </c>
      <c r="F116" s="42"/>
      <c r="G116" s="42"/>
      <c r="H116" s="305">
        <f>IF(VLOOKUP($A116,'-RÅDATA_KVARTAL-'!$A$5:$FO$385,169,FALSE)&gt;0,VLOOKUP($A116,'-RÅDATA_KVARTAL-'!$A$5:$FO$385,169,FALSE),"")</f>
        <v>79.535630480424842</v>
      </c>
      <c r="I116" s="205"/>
      <c r="J116" s="205"/>
      <c r="K116" s="305">
        <f>IF(VLOOKUP($A116,'-RÅDATA_KVARTAL-'!$A$5:$FO$385,170,FALSE)&gt;0,VLOOKUP($A116,'-RÅDATA_KVARTAL-'!$A$5:$FO$385,170,FALSE),"")</f>
        <v>90.238668642707182</v>
      </c>
      <c r="L116" s="205"/>
      <c r="M116" s="205"/>
      <c r="N116" s="305">
        <f>IF(VLOOKUP($A116,'-RÅDATA_KVARTAL-'!$A$5:$FO$385,171,FALSE)&gt;0,VLOOKUP($A116,'-RÅDATA_KVARTAL-'!$A$5:$FO$385,171,FALSE),"")</f>
        <v>97.310732370013582</v>
      </c>
      <c r="O116" s="42"/>
      <c r="P116" s="71"/>
    </row>
    <row r="117" spans="1:16" ht="11.25" hidden="1" customHeight="1" outlineLevel="1" x14ac:dyDescent="0.2">
      <c r="A117" s="204" t="s">
        <v>318</v>
      </c>
      <c r="B117" s="40">
        <v>2008</v>
      </c>
      <c r="C117" s="86" t="s">
        <v>116</v>
      </c>
      <c r="D117" s="42"/>
      <c r="E117" s="303">
        <f>IF(VLOOKUP($A117,'-RÅDATA_KVARTAL-'!$A$5:$FO$385,168,FALSE)&gt;0,VLOOKUP($A117,'-RÅDATA_KVARTAL-'!$A$5:$FO$385,168,FALSE),"")</f>
        <v>66584</v>
      </c>
      <c r="F117" s="42"/>
      <c r="G117" s="42"/>
      <c r="H117" s="305">
        <f>IF(VLOOKUP($A117,'-RÅDATA_KVARTAL-'!$A$5:$FO$385,169,FALSE)&gt;0,VLOOKUP($A117,'-RÅDATA_KVARTAL-'!$A$5:$FO$385,169,FALSE),"")</f>
        <v>83.611658379460238</v>
      </c>
      <c r="I117" s="205"/>
      <c r="J117" s="205"/>
      <c r="K117" s="305">
        <f>IF(VLOOKUP($A117,'-RÅDATA_KVARTAL-'!$A$5:$FO$385,170,FALSE)&gt;0,VLOOKUP($A117,'-RÅDATA_KVARTAL-'!$A$5:$FO$385,170,FALSE),"")</f>
        <v>92.522750727085096</v>
      </c>
      <c r="L117" s="205"/>
      <c r="M117" s="205"/>
      <c r="N117" s="305">
        <f>IF(VLOOKUP($A117,'-RÅDATA_KVARTAL-'!$A$5:$FO$385,171,FALSE)&gt;0,VLOOKUP($A117,'-RÅDATA_KVARTAL-'!$A$5:$FO$385,171,FALSE),"")</f>
        <v>97.782781374112645</v>
      </c>
      <c r="O117" s="42"/>
      <c r="P117" s="71"/>
    </row>
    <row r="118" spans="1:16" ht="15" customHeight="1" collapsed="1" x14ac:dyDescent="0.2">
      <c r="A118" s="204" t="s">
        <v>319</v>
      </c>
      <c r="B118" s="164">
        <v>2008</v>
      </c>
      <c r="C118" s="165" t="s">
        <v>1</v>
      </c>
      <c r="D118" s="166"/>
      <c r="E118" s="302">
        <f>IF(VLOOKUP($A118,'-RÅDATA_KVARTAL-'!$A$5:$FO$385,168,FALSE)&gt;0,VLOOKUP($A118,'-RÅDATA_KVARTAL-'!$A$5:$FO$385,168,FALSE),"")</f>
        <v>779977</v>
      </c>
      <c r="F118" s="166"/>
      <c r="G118" s="166"/>
      <c r="H118" s="304">
        <f>IF(VLOOKUP($A118,'-RÅDATA_KVARTAL-'!$A$5:$FO$385,169,FALSE)&gt;0,VLOOKUP($A118,'-RÅDATA_KVARTAL-'!$A$5:$FO$385,169,FALSE),"")</f>
        <v>82.143112920216623</v>
      </c>
      <c r="I118" s="205"/>
      <c r="J118" s="205"/>
      <c r="K118" s="304">
        <f>IF(VLOOKUP($A118,'-RÅDATA_KVARTAL-'!$A$5:$FO$385,170,FALSE)&gt;0,VLOOKUP($A118,'-RÅDATA_KVARTAL-'!$A$5:$FO$385,170,FALSE),"")</f>
        <v>91.628155897323722</v>
      </c>
      <c r="L118" s="205"/>
      <c r="M118" s="205"/>
      <c r="N118" s="304">
        <f>IF(VLOOKUP($A118,'-RÅDATA_KVARTAL-'!$A$5:$FO$385,171,FALSE)&gt;0,VLOOKUP($A118,'-RÅDATA_KVARTAL-'!$A$5:$FO$385,171,FALSE),"")</f>
        <v>97.714094485830771</v>
      </c>
      <c r="O118" s="166"/>
      <c r="P118" s="167"/>
    </row>
    <row r="119" spans="1:16" s="39" customFormat="1" ht="11.25" hidden="1" customHeight="1" outlineLevel="1" x14ac:dyDescent="0.2">
      <c r="A119" s="204" t="s">
        <v>182</v>
      </c>
      <c r="B119" s="40">
        <v>2009</v>
      </c>
      <c r="C119" s="86" t="s">
        <v>106</v>
      </c>
      <c r="D119" s="42"/>
      <c r="E119" s="303">
        <f>IF(VLOOKUP($A119,'-RÅDATA_KVARTAL-'!$A$5:$FO$385,168,FALSE)&gt;0,VLOOKUP($A119,'-RÅDATA_KVARTAL-'!$A$5:$FO$385,168,FALSE),"")</f>
        <v>66090</v>
      </c>
      <c r="F119" s="42"/>
      <c r="G119" s="42"/>
      <c r="H119" s="305">
        <f>IF(VLOOKUP($A119,'-RÅDATA_KVARTAL-'!$A$5:$FO$385,169,FALSE)&gt;0,VLOOKUP($A119,'-RÅDATA_KVARTAL-'!$A$5:$FO$385,169,FALSE),"")</f>
        <v>83.992221950024486</v>
      </c>
      <c r="I119" s="205"/>
      <c r="J119" s="205"/>
      <c r="K119" s="305">
        <f>IF(VLOOKUP($A119,'-RÅDATA_KVARTAL-'!$A$5:$FO$385,170,FALSE)&gt;0,VLOOKUP($A119,'-RÅDATA_KVARTAL-'!$A$5:$FO$385,170,FALSE),"")</f>
        <v>92.59707251347379</v>
      </c>
      <c r="L119" s="205"/>
      <c r="M119" s="205"/>
      <c r="N119" s="305">
        <f>IF(VLOOKUP($A119,'-RÅDATA_KVARTAL-'!$A$5:$FO$385,171,FALSE)&gt;0,VLOOKUP($A119,'-RÅDATA_KVARTAL-'!$A$5:$FO$385,171,FALSE),"")</f>
        <v>97.766107300342966</v>
      </c>
      <c r="O119" s="42"/>
      <c r="P119" s="71"/>
    </row>
    <row r="120" spans="1:16" ht="11.25" hidden="1" customHeight="1" outlineLevel="1" x14ac:dyDescent="0.2">
      <c r="A120" s="204" t="s">
        <v>320</v>
      </c>
      <c r="B120" s="40">
        <v>2009</v>
      </c>
      <c r="C120" s="86" t="s">
        <v>107</v>
      </c>
      <c r="D120" s="42"/>
      <c r="E120" s="303">
        <f>IF(VLOOKUP($A120,'-RÅDATA_KVARTAL-'!$A$5:$FO$385,168,FALSE)&gt;0,VLOOKUP($A120,'-RÅDATA_KVARTAL-'!$A$5:$FO$385,168,FALSE),"")</f>
        <v>62276</v>
      </c>
      <c r="F120" s="42"/>
      <c r="G120" s="42"/>
      <c r="H120" s="305">
        <f>IF(VLOOKUP($A120,'-RÅDATA_KVARTAL-'!$A$5:$FO$385,169,FALSE)&gt;0,VLOOKUP($A120,'-RÅDATA_KVARTAL-'!$A$5:$FO$385,169,FALSE),"")</f>
        <v>83.516394241705399</v>
      </c>
      <c r="I120" s="205"/>
      <c r="J120" s="205"/>
      <c r="K120" s="305">
        <f>IF(VLOOKUP($A120,'-RÅDATA_KVARTAL-'!$A$5:$FO$385,170,FALSE)&gt;0,VLOOKUP($A120,'-RÅDATA_KVARTAL-'!$A$5:$FO$385,170,FALSE),"")</f>
        <v>91.911740811750562</v>
      </c>
      <c r="L120" s="205"/>
      <c r="M120" s="205"/>
      <c r="N120" s="305">
        <f>IF(VLOOKUP($A120,'-RÅDATA_KVARTAL-'!$A$5:$FO$385,171,FALSE)&gt;0,VLOOKUP($A120,'-RÅDATA_KVARTAL-'!$A$5:$FO$385,171,FALSE),"")</f>
        <v>97.52217853312969</v>
      </c>
      <c r="O120" s="42"/>
      <c r="P120" s="71"/>
    </row>
    <row r="121" spans="1:16" ht="11.25" hidden="1" customHeight="1" outlineLevel="1" x14ac:dyDescent="0.2">
      <c r="A121" s="204" t="s">
        <v>321</v>
      </c>
      <c r="B121" s="40">
        <v>2009</v>
      </c>
      <c r="C121" s="86" t="s">
        <v>108</v>
      </c>
      <c r="D121" s="42"/>
      <c r="E121" s="303">
        <f>IF(VLOOKUP($A121,'-RÅDATA_KVARTAL-'!$A$5:$FO$385,168,FALSE)&gt;0,VLOOKUP($A121,'-RÅDATA_KVARTAL-'!$A$5:$FO$385,168,FALSE),"")</f>
        <v>69376</v>
      </c>
      <c r="F121" s="42"/>
      <c r="G121" s="42"/>
      <c r="H121" s="305">
        <f>IF(VLOOKUP($A121,'-RÅDATA_KVARTAL-'!$A$5:$FO$385,169,FALSE)&gt;0,VLOOKUP($A121,'-RÅDATA_KVARTAL-'!$A$5:$FO$385,169,FALSE),"")</f>
        <v>86.085147528494829</v>
      </c>
      <c r="I121" s="205"/>
      <c r="J121" s="205"/>
      <c r="K121" s="305">
        <f>IF(VLOOKUP($A121,'-RÅDATA_KVARTAL-'!$A$5:$FO$385,170,FALSE)&gt;0,VLOOKUP($A121,'-RÅDATA_KVARTAL-'!$A$5:$FO$385,170,FALSE),"")</f>
        <v>93.811714377801863</v>
      </c>
      <c r="L121" s="205"/>
      <c r="M121" s="205"/>
      <c r="N121" s="305">
        <f>IF(VLOOKUP($A121,'-RÅDATA_KVARTAL-'!$A$5:$FO$385,171,FALSE)&gt;0,VLOOKUP($A121,'-RÅDATA_KVARTAL-'!$A$5:$FO$385,171,FALSE),"")</f>
        <v>98.092531278384953</v>
      </c>
      <c r="O121" s="42"/>
      <c r="P121" s="71"/>
    </row>
    <row r="122" spans="1:16" ht="11.25" hidden="1" customHeight="1" outlineLevel="1" x14ac:dyDescent="0.2">
      <c r="A122" s="204" t="s">
        <v>322</v>
      </c>
      <c r="B122" s="40">
        <v>2009</v>
      </c>
      <c r="C122" s="86" t="s">
        <v>109</v>
      </c>
      <c r="D122" s="42"/>
      <c r="E122" s="303">
        <f>IF(VLOOKUP($A122,'-RÅDATA_KVARTAL-'!$A$5:$FO$385,168,FALSE)&gt;0,VLOOKUP($A122,'-RÅDATA_KVARTAL-'!$A$5:$FO$385,168,FALSE),"")</f>
        <v>65577</v>
      </c>
      <c r="F122" s="42"/>
      <c r="G122" s="42"/>
      <c r="H122" s="305">
        <f>IF(VLOOKUP($A122,'-RÅDATA_KVARTAL-'!$A$5:$FO$385,169,FALSE)&gt;0,VLOOKUP($A122,'-RÅDATA_KVARTAL-'!$A$5:$FO$385,169,FALSE),"")</f>
        <v>86.750270939773955</v>
      </c>
      <c r="I122" s="205"/>
      <c r="J122" s="205"/>
      <c r="K122" s="305">
        <f>IF(VLOOKUP($A122,'-RÅDATA_KVARTAL-'!$A$5:$FO$385,170,FALSE)&gt;0,VLOOKUP($A122,'-RÅDATA_KVARTAL-'!$A$5:$FO$385,170,FALSE),"")</f>
        <v>94.082675336739428</v>
      </c>
      <c r="L122" s="205"/>
      <c r="M122" s="205"/>
      <c r="N122" s="305">
        <f>IF(VLOOKUP($A122,'-RÅDATA_KVARTAL-'!$A$5:$FO$385,171,FALSE)&gt;0,VLOOKUP($A122,'-RÅDATA_KVARTAL-'!$A$5:$FO$385,171,FALSE),"")</f>
        <v>98.335655674252976</v>
      </c>
      <c r="O122" s="42"/>
      <c r="P122" s="71"/>
    </row>
    <row r="123" spans="1:16" s="39" customFormat="1" ht="11.25" hidden="1" customHeight="1" outlineLevel="1" x14ac:dyDescent="0.2">
      <c r="A123" s="204" t="s">
        <v>323</v>
      </c>
      <c r="B123" s="40">
        <v>2009</v>
      </c>
      <c r="C123" s="86" t="s">
        <v>35</v>
      </c>
      <c r="D123" s="42"/>
      <c r="E123" s="303">
        <f>IF(VLOOKUP($A123,'-RÅDATA_KVARTAL-'!$A$5:$FO$385,168,FALSE)&gt;0,VLOOKUP($A123,'-RÅDATA_KVARTAL-'!$A$5:$FO$385,168,FALSE),"")</f>
        <v>66336</v>
      </c>
      <c r="F123" s="42"/>
      <c r="G123" s="42"/>
      <c r="H123" s="305">
        <f>IF(VLOOKUP($A123,'-RÅDATA_KVARTAL-'!$A$5:$FO$385,169,FALSE)&gt;0,VLOOKUP($A123,'-RÅDATA_KVARTAL-'!$A$5:$FO$385,169,FALSE),"")</f>
        <v>86.751724876466724</v>
      </c>
      <c r="I123" s="205"/>
      <c r="J123" s="205"/>
      <c r="K123" s="305">
        <f>IF(VLOOKUP($A123,'-RÅDATA_KVARTAL-'!$A$5:$FO$385,170,FALSE)&gt;0,VLOOKUP($A123,'-RÅDATA_KVARTAL-'!$A$5:$FO$385,170,FALSE),"")</f>
        <v>94.113237566356105</v>
      </c>
      <c r="L123" s="205"/>
      <c r="M123" s="205"/>
      <c r="N123" s="305">
        <f>IF(VLOOKUP($A123,'-RÅDATA_KVARTAL-'!$A$5:$FO$385,171,FALSE)&gt;0,VLOOKUP($A123,'-RÅDATA_KVARTAL-'!$A$5:$FO$385,171,FALSE),"")</f>
        <v>98.4319304848012</v>
      </c>
      <c r="O123" s="42"/>
      <c r="P123" s="71"/>
    </row>
    <row r="124" spans="1:16" ht="11.25" hidden="1" customHeight="1" outlineLevel="1" x14ac:dyDescent="0.2">
      <c r="A124" s="204" t="s">
        <v>324</v>
      </c>
      <c r="B124" s="40">
        <v>2009</v>
      </c>
      <c r="C124" s="86" t="s">
        <v>110</v>
      </c>
      <c r="D124" s="42"/>
      <c r="E124" s="303">
        <f>IF(VLOOKUP($A124,'-RÅDATA_KVARTAL-'!$A$5:$FO$385,168,FALSE)&gt;0,VLOOKUP($A124,'-RÅDATA_KVARTAL-'!$A$5:$FO$385,168,FALSE),"")</f>
        <v>63399</v>
      </c>
      <c r="F124" s="42"/>
      <c r="G124" s="42"/>
      <c r="H124" s="305">
        <f>IF(VLOOKUP($A124,'-RÅDATA_KVARTAL-'!$A$5:$FO$385,169,FALSE)&gt;0,VLOOKUP($A124,'-RÅDATA_KVARTAL-'!$A$5:$FO$385,169,FALSE),"")</f>
        <v>82.591365317197329</v>
      </c>
      <c r="I124" s="205"/>
      <c r="J124" s="205"/>
      <c r="K124" s="305">
        <f>IF(VLOOKUP($A124,'-RÅDATA_KVARTAL-'!$A$5:$FO$385,170,FALSE)&gt;0,VLOOKUP($A124,'-RÅDATA_KVARTAL-'!$A$5:$FO$385,170,FALSE),"")</f>
        <v>91.381325137268092</v>
      </c>
      <c r="L124" s="205"/>
      <c r="M124" s="205"/>
      <c r="N124" s="305">
        <f>IF(VLOOKUP($A124,'-RÅDATA_KVARTAL-'!$A$5:$FO$385,171,FALSE)&gt;0,VLOOKUP($A124,'-RÅDATA_KVARTAL-'!$A$5:$FO$385,171,FALSE),"")</f>
        <v>97.259440682578557</v>
      </c>
      <c r="O124" s="42"/>
      <c r="P124" s="71"/>
    </row>
    <row r="125" spans="1:16" ht="11.25" hidden="1" customHeight="1" outlineLevel="1" x14ac:dyDescent="0.2">
      <c r="A125" s="204" t="s">
        <v>325</v>
      </c>
      <c r="B125" s="40">
        <v>2009</v>
      </c>
      <c r="C125" s="86" t="s">
        <v>111</v>
      </c>
      <c r="D125" s="42"/>
      <c r="E125" s="303">
        <f>IF(VLOOKUP($A125,'-RÅDATA_KVARTAL-'!$A$5:$FO$385,168,FALSE)&gt;0,VLOOKUP($A125,'-RÅDATA_KVARTAL-'!$A$5:$FO$385,168,FALSE),"")</f>
        <v>61477</v>
      </c>
      <c r="F125" s="42"/>
      <c r="G125" s="42"/>
      <c r="H125" s="305">
        <f>IF(VLOOKUP($A125,'-RÅDATA_KVARTAL-'!$A$5:$FO$385,169,FALSE)&gt;0,VLOOKUP($A125,'-RÅDATA_KVARTAL-'!$A$5:$FO$385,169,FALSE),"")</f>
        <v>82.340978797172966</v>
      </c>
      <c r="I125" s="205"/>
      <c r="J125" s="205"/>
      <c r="K125" s="305">
        <f>IF(VLOOKUP($A125,'-RÅDATA_KVARTAL-'!$A$5:$FO$385,170,FALSE)&gt;0,VLOOKUP($A125,'-RÅDATA_KVARTAL-'!$A$5:$FO$385,170,FALSE),"")</f>
        <v>90.337044939325239</v>
      </c>
      <c r="L125" s="205"/>
      <c r="M125" s="205"/>
      <c r="N125" s="305">
        <f>IF(VLOOKUP($A125,'-RÅDATA_KVARTAL-'!$A$5:$FO$385,171,FALSE)&gt;0,VLOOKUP($A125,'-RÅDATA_KVARTAL-'!$A$5:$FO$385,171,FALSE),"")</f>
        <v>96.824576610214692</v>
      </c>
      <c r="O125" s="42"/>
      <c r="P125" s="71"/>
    </row>
    <row r="126" spans="1:16" ht="11.25" hidden="1" customHeight="1" outlineLevel="1" x14ac:dyDescent="0.2">
      <c r="A126" s="204" t="s">
        <v>326</v>
      </c>
      <c r="B126" s="40">
        <v>2009</v>
      </c>
      <c r="C126" s="86" t="s">
        <v>112</v>
      </c>
      <c r="D126" s="42"/>
      <c r="E126" s="303">
        <f>IF(VLOOKUP($A126,'-RÅDATA_KVARTAL-'!$A$5:$FO$385,168,FALSE)&gt;0,VLOOKUP($A126,'-RÅDATA_KVARTAL-'!$A$5:$FO$385,168,FALSE),"")</f>
        <v>65834</v>
      </c>
      <c r="F126" s="42"/>
      <c r="G126" s="42"/>
      <c r="H126" s="305">
        <f>IF(VLOOKUP($A126,'-RÅDATA_KVARTAL-'!$A$5:$FO$385,169,FALSE)&gt;0,VLOOKUP($A126,'-RÅDATA_KVARTAL-'!$A$5:$FO$385,169,FALSE),"")</f>
        <v>85.281937914500105</v>
      </c>
      <c r="I126" s="205"/>
      <c r="J126" s="205"/>
      <c r="K126" s="305">
        <f>IF(VLOOKUP($A126,'-RÅDATA_KVARTAL-'!$A$5:$FO$385,170,FALSE)&gt;0,VLOOKUP($A126,'-RÅDATA_KVARTAL-'!$A$5:$FO$385,170,FALSE),"")</f>
        <v>93.260578509823461</v>
      </c>
      <c r="L126" s="205"/>
      <c r="M126" s="205"/>
      <c r="N126" s="305">
        <f>IF(VLOOKUP($A126,'-RÅDATA_KVARTAL-'!$A$5:$FO$385,171,FALSE)&gt;0,VLOOKUP($A126,'-RÅDATA_KVARTAL-'!$A$5:$FO$385,171,FALSE),"")</f>
        <v>98.041535635333304</v>
      </c>
      <c r="O126" s="42"/>
      <c r="P126" s="71"/>
    </row>
    <row r="127" spans="1:16" s="39" customFormat="1" ht="11.25" hidden="1" customHeight="1" outlineLevel="1" x14ac:dyDescent="0.2">
      <c r="A127" s="204" t="s">
        <v>327</v>
      </c>
      <c r="B127" s="40">
        <v>2009</v>
      </c>
      <c r="C127" s="86" t="s">
        <v>113</v>
      </c>
      <c r="D127" s="42"/>
      <c r="E127" s="303">
        <f>IF(VLOOKUP($A127,'-RÅDATA_KVARTAL-'!$A$5:$FO$385,168,FALSE)&gt;0,VLOOKUP($A127,'-RÅDATA_KVARTAL-'!$A$5:$FO$385,168,FALSE),"")</f>
        <v>59682</v>
      </c>
      <c r="F127" s="42"/>
      <c r="G127" s="42"/>
      <c r="H127" s="305">
        <f>IF(VLOOKUP($A127,'-RÅDATA_KVARTAL-'!$A$5:$FO$385,169,FALSE)&gt;0,VLOOKUP($A127,'-RÅDATA_KVARTAL-'!$A$5:$FO$385,169,FALSE),"")</f>
        <v>85.961495754966776</v>
      </c>
      <c r="I127" s="205"/>
      <c r="J127" s="205"/>
      <c r="K127" s="305">
        <f>IF(VLOOKUP($A127,'-RÅDATA_KVARTAL-'!$A$5:$FO$385,170,FALSE)&gt;0,VLOOKUP($A127,'-RÅDATA_KVARTAL-'!$A$5:$FO$385,170,FALSE),"")</f>
        <v>93.570098566767456</v>
      </c>
      <c r="L127" s="205"/>
      <c r="M127" s="205"/>
      <c r="N127" s="305">
        <f>IF(VLOOKUP($A127,'-RÅDATA_KVARTAL-'!$A$5:$FO$385,171,FALSE)&gt;0,VLOOKUP($A127,'-RÅDATA_KVARTAL-'!$A$5:$FO$385,171,FALSE),"")</f>
        <v>98.329318915594726</v>
      </c>
      <c r="O127" s="42"/>
      <c r="P127" s="71"/>
    </row>
    <row r="128" spans="1:16" ht="11.25" hidden="1" customHeight="1" outlineLevel="1" x14ac:dyDescent="0.2">
      <c r="A128" s="204" t="s">
        <v>328</v>
      </c>
      <c r="B128" s="40">
        <v>2009</v>
      </c>
      <c r="C128" s="86" t="s">
        <v>114</v>
      </c>
      <c r="D128" s="42"/>
      <c r="E128" s="303">
        <f>IF(VLOOKUP($A128,'-RÅDATA_KVARTAL-'!$A$5:$FO$385,168,FALSE)&gt;0,VLOOKUP($A128,'-RÅDATA_KVARTAL-'!$A$5:$FO$385,168,FALSE),"")</f>
        <v>69579</v>
      </c>
      <c r="F128" s="42"/>
      <c r="G128" s="42"/>
      <c r="H128" s="305">
        <f>IF(VLOOKUP($A128,'-RÅDATA_KVARTAL-'!$A$5:$FO$385,169,FALSE)&gt;0,VLOOKUP($A128,'-RÅDATA_KVARTAL-'!$A$5:$FO$385,169,FALSE),"")</f>
        <v>83.104045055879851</v>
      </c>
      <c r="I128" s="205"/>
      <c r="J128" s="205"/>
      <c r="K128" s="305">
        <f>IF(VLOOKUP($A128,'-RÅDATA_KVARTAL-'!$A$5:$FO$385,170,FALSE)&gt;0,VLOOKUP($A128,'-RÅDATA_KVARTAL-'!$A$5:$FO$385,170,FALSE),"")</f>
        <v>92.266287289900561</v>
      </c>
      <c r="L128" s="205"/>
      <c r="M128" s="205"/>
      <c r="N128" s="305">
        <f>IF(VLOOKUP($A128,'-RÅDATA_KVARTAL-'!$A$5:$FO$385,171,FALSE)&gt;0,VLOOKUP($A128,'-RÅDATA_KVARTAL-'!$A$5:$FO$385,171,FALSE),"")</f>
        <v>97.846939074829137</v>
      </c>
      <c r="O128" s="42"/>
      <c r="P128" s="71"/>
    </row>
    <row r="129" spans="1:16" ht="11.25" hidden="1" customHeight="1" outlineLevel="1" x14ac:dyDescent="0.2">
      <c r="A129" s="204" t="s">
        <v>329</v>
      </c>
      <c r="B129" s="40">
        <v>2009</v>
      </c>
      <c r="C129" s="86" t="s">
        <v>115</v>
      </c>
      <c r="D129" s="42"/>
      <c r="E129" s="303">
        <f>IF(VLOOKUP($A129,'-RÅDATA_KVARTAL-'!$A$5:$FO$385,168,FALSE)&gt;0,VLOOKUP($A129,'-RÅDATA_KVARTAL-'!$A$5:$FO$385,168,FALSE),"")</f>
        <v>66211</v>
      </c>
      <c r="F129" s="42"/>
      <c r="G129" s="42"/>
      <c r="H129" s="305">
        <f>IF(VLOOKUP($A129,'-RÅDATA_KVARTAL-'!$A$5:$FO$385,169,FALSE)&gt;0,VLOOKUP($A129,'-RÅDATA_KVARTAL-'!$A$5:$FO$385,169,FALSE),"")</f>
        <v>83.48440456570836</v>
      </c>
      <c r="I129" s="205"/>
      <c r="J129" s="205"/>
      <c r="K129" s="305">
        <f>IF(VLOOKUP($A129,'-RÅDATA_KVARTAL-'!$A$5:$FO$385,170,FALSE)&gt;0,VLOOKUP($A129,'-RÅDATA_KVARTAL-'!$A$5:$FO$385,170,FALSE),"")</f>
        <v>92.623451138375145</v>
      </c>
      <c r="L129" s="205"/>
      <c r="M129" s="205"/>
      <c r="N129" s="305">
        <f>IF(VLOOKUP($A129,'-RÅDATA_KVARTAL-'!$A$5:$FO$385,171,FALSE)&gt;0,VLOOKUP($A129,'-RÅDATA_KVARTAL-'!$A$5:$FO$385,171,FALSE),"")</f>
        <v>98.07117133614112</v>
      </c>
      <c r="O129" s="42"/>
      <c r="P129" s="71"/>
    </row>
    <row r="130" spans="1:16" ht="11.25" hidden="1" customHeight="1" outlineLevel="1" x14ac:dyDescent="0.2">
      <c r="A130" s="204" t="s">
        <v>330</v>
      </c>
      <c r="B130" s="40">
        <v>2009</v>
      </c>
      <c r="C130" s="86" t="s">
        <v>116</v>
      </c>
      <c r="D130" s="42"/>
      <c r="E130" s="303">
        <f>IF(VLOOKUP($A130,'-RÅDATA_KVARTAL-'!$A$5:$FO$385,168,FALSE)&gt;0,VLOOKUP($A130,'-RÅDATA_KVARTAL-'!$A$5:$FO$385,168,FALSE),"")</f>
        <v>65144</v>
      </c>
      <c r="F130" s="42"/>
      <c r="G130" s="42"/>
      <c r="H130" s="305">
        <f>IF(VLOOKUP($A130,'-RÅDATA_KVARTAL-'!$A$5:$FO$385,169,FALSE)&gt;0,VLOOKUP($A130,'-RÅDATA_KVARTAL-'!$A$5:$FO$385,169,FALSE),"")</f>
        <v>78.154387176790124</v>
      </c>
      <c r="I130" s="205"/>
      <c r="J130" s="205"/>
      <c r="K130" s="305">
        <f>IF(VLOOKUP($A130,'-RÅDATA_KVARTAL-'!$A$5:$FO$385,170,FALSE)&gt;0,VLOOKUP($A130,'-RÅDATA_KVARTAL-'!$A$5:$FO$385,170,FALSE),"")</f>
        <v>87.431119204986103</v>
      </c>
      <c r="L130" s="205"/>
      <c r="M130" s="205"/>
      <c r="N130" s="305">
        <f>IF(VLOOKUP($A130,'-RÅDATA_KVARTAL-'!$A$5:$FO$385,171,FALSE)&gt;0,VLOOKUP($A130,'-RÅDATA_KVARTAL-'!$A$5:$FO$385,171,FALSE),"")</f>
        <v>95.006044240702067</v>
      </c>
      <c r="O130" s="42"/>
      <c r="P130" s="71"/>
    </row>
    <row r="131" spans="1:16" ht="15" customHeight="1" collapsed="1" x14ac:dyDescent="0.2">
      <c r="A131" s="204" t="s">
        <v>331</v>
      </c>
      <c r="B131" s="164">
        <v>2009</v>
      </c>
      <c r="C131" s="165" t="s">
        <v>1</v>
      </c>
      <c r="D131" s="166"/>
      <c r="E131" s="302">
        <f>IF(VLOOKUP($A131,'-RÅDATA_KVARTAL-'!$A$5:$FO$385,168,FALSE)&gt;0,VLOOKUP($A131,'-RÅDATA_KVARTAL-'!$A$5:$FO$385,168,FALSE),"")</f>
        <v>780981</v>
      </c>
      <c r="F131" s="166"/>
      <c r="G131" s="166"/>
      <c r="H131" s="304">
        <f>IF(VLOOKUP($A131,'-RÅDATA_KVARTAL-'!$A$5:$FO$385,169,FALSE)&gt;0,VLOOKUP($A131,'-RÅDATA_KVARTAL-'!$A$5:$FO$385,169,FALSE),"")</f>
        <v>84.015615108672719</v>
      </c>
      <c r="I131" s="205"/>
      <c r="J131" s="205"/>
      <c r="K131" s="304">
        <f>IF(VLOOKUP($A131,'-RÅDATA_KVARTAL-'!$A$5:$FO$385,170,FALSE)&gt;0,VLOOKUP($A131,'-RÅDATA_KVARTAL-'!$A$5:$FO$385,170,FALSE),"")</f>
        <v>92.30264237649763</v>
      </c>
      <c r="L131" s="205"/>
      <c r="M131" s="205"/>
      <c r="N131" s="304">
        <f>IF(VLOOKUP($A131,'-RÅDATA_KVARTAL-'!$A$5:$FO$385,171,FALSE)&gt;0,VLOOKUP($A131,'-RÅDATA_KVARTAL-'!$A$5:$FO$385,171,FALSE),"")</f>
        <v>97.635590151592126</v>
      </c>
      <c r="O131" s="166"/>
      <c r="P131" s="167"/>
    </row>
    <row r="132" spans="1:16" s="39" customFormat="1" ht="11.25" hidden="1" customHeight="1" outlineLevel="1" x14ac:dyDescent="0.2">
      <c r="A132" s="204" t="s">
        <v>183</v>
      </c>
      <c r="B132" s="40">
        <v>2010</v>
      </c>
      <c r="C132" s="86" t="s">
        <v>106</v>
      </c>
      <c r="D132" s="42"/>
      <c r="E132" s="303">
        <f>IF(VLOOKUP($A132,'-RÅDATA_KVARTAL-'!$A$5:$FO$385,168,FALSE)&gt;0,VLOOKUP($A132,'-RÅDATA_KVARTAL-'!$A$5:$FO$385,168,FALSE),"")</f>
        <v>63341</v>
      </c>
      <c r="F132" s="42"/>
      <c r="G132" s="42"/>
      <c r="H132" s="305">
        <f>IF(VLOOKUP($A132,'-RÅDATA_KVARTAL-'!$A$5:$FO$385,169,FALSE)&gt;0,VLOOKUP($A132,'-RÅDATA_KVARTAL-'!$A$5:$FO$385,169,FALSE),"")</f>
        <v>73.749616198833252</v>
      </c>
      <c r="I132" s="205"/>
      <c r="J132" s="205"/>
      <c r="K132" s="305">
        <f>IF(VLOOKUP($A132,'-RÅDATA_KVARTAL-'!$A$5:$FO$385,170,FALSE)&gt;0,VLOOKUP($A132,'-RÅDATA_KVARTAL-'!$A$5:$FO$385,170,FALSE),"")</f>
        <v>83.964383251725081</v>
      </c>
      <c r="L132" s="205"/>
      <c r="M132" s="205"/>
      <c r="N132" s="305">
        <f>IF(VLOOKUP($A132,'-RÅDATA_KVARTAL-'!$A$5:$FO$385,171,FALSE)&gt;0,VLOOKUP($A132,'-RÅDATA_KVARTAL-'!$A$5:$FO$385,171,FALSE),"")</f>
        <v>93.275803558442817</v>
      </c>
      <c r="O132" s="42"/>
      <c r="P132" s="71"/>
    </row>
    <row r="133" spans="1:16" ht="11.25" hidden="1" customHeight="1" outlineLevel="1" x14ac:dyDescent="0.2">
      <c r="A133" s="204" t="s">
        <v>332</v>
      </c>
      <c r="B133" s="40">
        <v>2010</v>
      </c>
      <c r="C133" s="86" t="s">
        <v>107</v>
      </c>
      <c r="D133" s="42"/>
      <c r="E133" s="303">
        <f>IF(VLOOKUP($A133,'-RÅDATA_KVARTAL-'!$A$5:$FO$385,168,FALSE)&gt;0,VLOOKUP($A133,'-RÅDATA_KVARTAL-'!$A$5:$FO$385,168,FALSE),"")</f>
        <v>57822</v>
      </c>
      <c r="F133" s="42"/>
      <c r="G133" s="42"/>
      <c r="H133" s="305">
        <f>IF(VLOOKUP($A133,'-RÅDATA_KVARTAL-'!$A$5:$FO$385,169,FALSE)&gt;0,VLOOKUP($A133,'-RÅDATA_KVARTAL-'!$A$5:$FO$385,169,FALSE),"")</f>
        <v>65.615648492810735</v>
      </c>
      <c r="I133" s="205"/>
      <c r="J133" s="205"/>
      <c r="K133" s="305">
        <f>IF(VLOOKUP($A133,'-RÅDATA_KVARTAL-'!$A$5:$FO$385,170,FALSE)&gt;0,VLOOKUP($A133,'-RÅDATA_KVARTAL-'!$A$5:$FO$385,170,FALSE),"")</f>
        <v>77.249835778410329</v>
      </c>
      <c r="L133" s="205"/>
      <c r="M133" s="205"/>
      <c r="N133" s="305">
        <f>IF(VLOOKUP($A133,'-RÅDATA_KVARTAL-'!$A$5:$FO$385,171,FALSE)&gt;0,VLOOKUP($A133,'-RÅDATA_KVARTAL-'!$A$5:$FO$385,171,FALSE),"")</f>
        <v>89.22706371797679</v>
      </c>
      <c r="O133" s="42"/>
      <c r="P133" s="71"/>
    </row>
    <row r="134" spans="1:16" ht="11.25" hidden="1" customHeight="1" outlineLevel="1" x14ac:dyDescent="0.2">
      <c r="A134" s="204" t="s">
        <v>333</v>
      </c>
      <c r="B134" s="40">
        <v>2010</v>
      </c>
      <c r="C134" s="86" t="s">
        <v>108</v>
      </c>
      <c r="D134" s="42"/>
      <c r="E134" s="303">
        <f>IF(VLOOKUP($A134,'-RÅDATA_KVARTAL-'!$A$5:$FO$385,168,FALSE)&gt;0,VLOOKUP($A134,'-RÅDATA_KVARTAL-'!$A$5:$FO$385,168,FALSE),"")</f>
        <v>67771</v>
      </c>
      <c r="F134" s="42"/>
      <c r="G134" s="42"/>
      <c r="H134" s="305">
        <f>IF(VLOOKUP($A134,'-RÅDATA_KVARTAL-'!$A$5:$FO$385,169,FALSE)&gt;0,VLOOKUP($A134,'-RÅDATA_KVARTAL-'!$A$5:$FO$385,169,FALSE),"")</f>
        <v>79.026539326181748</v>
      </c>
      <c r="I134" s="205"/>
      <c r="J134" s="205"/>
      <c r="K134" s="305">
        <f>IF(VLOOKUP($A134,'-RÅDATA_KVARTAL-'!$A$5:$FO$385,170,FALSE)&gt;0,VLOOKUP($A134,'-RÅDATA_KVARTAL-'!$A$5:$FO$385,170,FALSE),"")</f>
        <v>88.857707569516748</v>
      </c>
      <c r="L134" s="205"/>
      <c r="M134" s="205"/>
      <c r="N134" s="305">
        <f>IF(VLOOKUP($A134,'-RÅDATA_KVARTAL-'!$A$5:$FO$385,171,FALSE)&gt;0,VLOOKUP($A134,'-RÅDATA_KVARTAL-'!$A$5:$FO$385,171,FALSE),"")</f>
        <v>96.365364595120624</v>
      </c>
      <c r="O134" s="42"/>
      <c r="P134" s="71"/>
    </row>
    <row r="135" spans="1:16" ht="11.25" hidden="1" customHeight="1" outlineLevel="1" x14ac:dyDescent="0.2">
      <c r="A135" s="204" t="s">
        <v>334</v>
      </c>
      <c r="B135" s="40">
        <v>2010</v>
      </c>
      <c r="C135" s="86" t="s">
        <v>109</v>
      </c>
      <c r="D135" s="42"/>
      <c r="E135" s="303">
        <f>IF(VLOOKUP($A135,'-RÅDATA_KVARTAL-'!$A$5:$FO$385,168,FALSE)&gt;0,VLOOKUP($A135,'-RÅDATA_KVARTAL-'!$A$5:$FO$385,168,FALSE),"")</f>
        <v>65157</v>
      </c>
      <c r="F135" s="42"/>
      <c r="G135" s="42"/>
      <c r="H135" s="305">
        <f>IF(VLOOKUP($A135,'-RÅDATA_KVARTAL-'!$A$5:$FO$385,169,FALSE)&gt;0,VLOOKUP($A135,'-RÅDATA_KVARTAL-'!$A$5:$FO$385,169,FALSE),"")</f>
        <v>83.723995104960935</v>
      </c>
      <c r="I135" s="205"/>
      <c r="J135" s="205"/>
      <c r="K135" s="305">
        <f>IF(VLOOKUP($A135,'-RÅDATA_KVARTAL-'!$A$5:$FO$385,170,FALSE)&gt;0,VLOOKUP($A135,'-RÅDATA_KVARTAL-'!$A$5:$FO$385,170,FALSE),"")</f>
        <v>92.108318428566946</v>
      </c>
      <c r="L135" s="205"/>
      <c r="M135" s="205"/>
      <c r="N135" s="305">
        <f>IF(VLOOKUP($A135,'-RÅDATA_KVARTAL-'!$A$5:$FO$385,171,FALSE)&gt;0,VLOOKUP($A135,'-RÅDATA_KVARTAL-'!$A$5:$FO$385,171,FALSE),"")</f>
        <v>97.673287520788236</v>
      </c>
      <c r="O135" s="42"/>
      <c r="P135" s="71"/>
    </row>
    <row r="136" spans="1:16" s="39" customFormat="1" ht="11.25" hidden="1" customHeight="1" outlineLevel="1" x14ac:dyDescent="0.2">
      <c r="A136" s="204" t="s">
        <v>335</v>
      </c>
      <c r="B136" s="40">
        <v>2010</v>
      </c>
      <c r="C136" s="86" t="s">
        <v>35</v>
      </c>
      <c r="D136" s="42"/>
      <c r="E136" s="303">
        <f>IF(VLOOKUP($A136,'-RÅDATA_KVARTAL-'!$A$5:$FO$385,168,FALSE)&gt;0,VLOOKUP($A136,'-RÅDATA_KVARTAL-'!$A$5:$FO$385,168,FALSE),"")</f>
        <v>67370</v>
      </c>
      <c r="F136" s="42"/>
      <c r="G136" s="42"/>
      <c r="H136" s="305">
        <f>IF(VLOOKUP($A136,'-RÅDATA_KVARTAL-'!$A$5:$FO$385,169,FALSE)&gt;0,VLOOKUP($A136,'-RÅDATA_KVARTAL-'!$A$5:$FO$385,169,FALSE),"")</f>
        <v>81.762830245976318</v>
      </c>
      <c r="I136" s="205"/>
      <c r="J136" s="205"/>
      <c r="K136" s="305">
        <f>IF(VLOOKUP($A136,'-RÅDATA_KVARTAL-'!$A$5:$FO$385,170,FALSE)&gt;0,VLOOKUP($A136,'-RÅDATA_KVARTAL-'!$A$5:$FO$385,170,FALSE),"")</f>
        <v>90.256604919526268</v>
      </c>
      <c r="L136" s="205"/>
      <c r="M136" s="205"/>
      <c r="N136" s="305">
        <f>IF(VLOOKUP($A136,'-RÅDATA_KVARTAL-'!$A$5:$FO$385,171,FALSE)&gt;0,VLOOKUP($A136,'-RÅDATA_KVARTAL-'!$A$5:$FO$385,171,FALSE),"")</f>
        <v>96.887336774977229</v>
      </c>
      <c r="O136" s="42"/>
      <c r="P136" s="71"/>
    </row>
    <row r="137" spans="1:16" ht="11.25" hidden="1" customHeight="1" outlineLevel="1" x14ac:dyDescent="0.2">
      <c r="A137" s="204" t="s">
        <v>336</v>
      </c>
      <c r="B137" s="40">
        <v>2010</v>
      </c>
      <c r="C137" s="86" t="s">
        <v>110</v>
      </c>
      <c r="D137" s="42"/>
      <c r="E137" s="303">
        <f>IF(VLOOKUP($A137,'-RÅDATA_KVARTAL-'!$A$5:$FO$385,168,FALSE)&gt;0,VLOOKUP($A137,'-RÅDATA_KVARTAL-'!$A$5:$FO$385,168,FALSE),"")</f>
        <v>65902</v>
      </c>
      <c r="F137" s="42"/>
      <c r="G137" s="42"/>
      <c r="H137" s="305">
        <f>IF(VLOOKUP($A137,'-RÅDATA_KVARTAL-'!$A$5:$FO$385,169,FALSE)&gt;0,VLOOKUP($A137,'-RÅDATA_KVARTAL-'!$A$5:$FO$385,169,FALSE),"")</f>
        <v>82.567400061977068</v>
      </c>
      <c r="I137" s="205"/>
      <c r="J137" s="205"/>
      <c r="K137" s="305">
        <f>IF(VLOOKUP($A137,'-RÅDATA_KVARTAL-'!$A$5:$FO$385,170,FALSE)&gt;0,VLOOKUP($A137,'-RÅDATA_KVARTAL-'!$A$5:$FO$385,170,FALSE),"")</f>
        <v>90.907964053300276</v>
      </c>
      <c r="L137" s="205"/>
      <c r="M137" s="205"/>
      <c r="N137" s="305">
        <f>IF(VLOOKUP($A137,'-RÅDATA_KVARTAL-'!$A$5:$FO$385,171,FALSE)&gt;0,VLOOKUP($A137,'-RÅDATA_KVARTAL-'!$A$5:$FO$385,171,FALSE),"")</f>
        <v>97.122714595599618</v>
      </c>
      <c r="O137" s="42"/>
      <c r="P137" s="71"/>
    </row>
    <row r="138" spans="1:16" ht="11.25" hidden="1" customHeight="1" outlineLevel="1" x14ac:dyDescent="0.2">
      <c r="A138" s="204" t="s">
        <v>337</v>
      </c>
      <c r="B138" s="40">
        <v>2010</v>
      </c>
      <c r="C138" s="86" t="s">
        <v>111</v>
      </c>
      <c r="D138" s="42"/>
      <c r="E138" s="303">
        <f>IF(VLOOKUP($A138,'-RÅDATA_KVARTAL-'!$A$5:$FO$385,168,FALSE)&gt;0,VLOOKUP($A138,'-RÅDATA_KVARTAL-'!$A$5:$FO$385,168,FALSE),"")</f>
        <v>60374</v>
      </c>
      <c r="F138" s="42"/>
      <c r="G138" s="42"/>
      <c r="H138" s="305">
        <f>IF(VLOOKUP($A138,'-RÅDATA_KVARTAL-'!$A$5:$FO$385,169,FALSE)&gt;0,VLOOKUP($A138,'-RÅDATA_KVARTAL-'!$A$5:$FO$385,169,FALSE),"")</f>
        <v>82.70138571646109</v>
      </c>
      <c r="I138" s="205"/>
      <c r="J138" s="205"/>
      <c r="K138" s="305">
        <f>IF(VLOOKUP($A138,'-RÅDATA_KVARTAL-'!$A$5:$FO$385,170,FALSE)&gt;0,VLOOKUP($A138,'-RÅDATA_KVARTAL-'!$A$5:$FO$385,170,FALSE),"")</f>
        <v>90.472564844424141</v>
      </c>
      <c r="L138" s="205"/>
      <c r="M138" s="205"/>
      <c r="N138" s="305">
        <f>IF(VLOOKUP($A138,'-RÅDATA_KVARTAL-'!$A$5:$FO$385,171,FALSE)&gt;0,VLOOKUP($A138,'-RÅDATA_KVARTAL-'!$A$5:$FO$385,171,FALSE),"")</f>
        <v>96.567010134849326</v>
      </c>
      <c r="O138" s="42"/>
      <c r="P138" s="71"/>
    </row>
    <row r="139" spans="1:16" ht="11.25" hidden="1" customHeight="1" outlineLevel="1" x14ac:dyDescent="0.2">
      <c r="A139" s="204" t="s">
        <v>338</v>
      </c>
      <c r="B139" s="40">
        <v>2010</v>
      </c>
      <c r="C139" s="86" t="s">
        <v>112</v>
      </c>
      <c r="D139" s="42"/>
      <c r="E139" s="303">
        <f>IF(VLOOKUP($A139,'-RÅDATA_KVARTAL-'!$A$5:$FO$385,168,FALSE)&gt;0,VLOOKUP($A139,'-RÅDATA_KVARTAL-'!$A$5:$FO$385,168,FALSE),"")</f>
        <v>65475</v>
      </c>
      <c r="F139" s="42"/>
      <c r="G139" s="42"/>
      <c r="H139" s="305">
        <f>IF(VLOOKUP($A139,'-RÅDATA_KVARTAL-'!$A$5:$FO$385,169,FALSE)&gt;0,VLOOKUP($A139,'-RÅDATA_KVARTAL-'!$A$5:$FO$385,169,FALSE),"")</f>
        <v>82.076593348143049</v>
      </c>
      <c r="I139" s="205"/>
      <c r="J139" s="205"/>
      <c r="K139" s="305">
        <f>IF(VLOOKUP($A139,'-RÅDATA_KVARTAL-'!$A$5:$FO$385,170,FALSE)&gt;0,VLOOKUP($A139,'-RÅDATA_KVARTAL-'!$A$5:$FO$385,170,FALSE),"")</f>
        <v>90.629204342792775</v>
      </c>
      <c r="L139" s="205"/>
      <c r="M139" s="205"/>
      <c r="N139" s="305">
        <f>IF(VLOOKUP($A139,'-RÅDATA_KVARTAL-'!$A$5:$FO$385,171,FALSE)&gt;0,VLOOKUP($A139,'-RÅDATA_KVARTAL-'!$A$5:$FO$385,171,FALSE),"")</f>
        <v>96.850849472794962</v>
      </c>
      <c r="O139" s="42"/>
      <c r="P139" s="71"/>
    </row>
    <row r="140" spans="1:16" s="39" customFormat="1" ht="11.25" hidden="1" customHeight="1" outlineLevel="1" x14ac:dyDescent="0.2">
      <c r="A140" s="204" t="s">
        <v>339</v>
      </c>
      <c r="B140" s="40">
        <v>2010</v>
      </c>
      <c r="C140" s="86" t="s">
        <v>113</v>
      </c>
      <c r="D140" s="42"/>
      <c r="E140" s="303">
        <f>IF(VLOOKUP($A140,'-RÅDATA_KVARTAL-'!$A$5:$FO$385,168,FALSE)&gt;0,VLOOKUP($A140,'-RÅDATA_KVARTAL-'!$A$5:$FO$385,168,FALSE),"")</f>
        <v>67343</v>
      </c>
      <c r="F140" s="42"/>
      <c r="G140" s="42"/>
      <c r="H140" s="305">
        <f>IF(VLOOKUP($A140,'-RÅDATA_KVARTAL-'!$A$5:$FO$385,169,FALSE)&gt;0,VLOOKUP($A140,'-RÅDATA_KVARTAL-'!$A$5:$FO$385,169,FALSE),"")</f>
        <v>79.434353839395271</v>
      </c>
      <c r="I140" s="205"/>
      <c r="J140" s="205"/>
      <c r="K140" s="305">
        <f>IF(VLOOKUP($A140,'-RÅDATA_KVARTAL-'!$A$5:$FO$385,170,FALSE)&gt;0,VLOOKUP($A140,'-RÅDATA_KVARTAL-'!$A$5:$FO$385,170,FALSE),"")</f>
        <v>89.605077787708481</v>
      </c>
      <c r="L140" s="205"/>
      <c r="M140" s="205"/>
      <c r="N140" s="305">
        <f>IF(VLOOKUP($A140,'-RÅDATA_KVARTAL-'!$A$5:$FO$385,171,FALSE)&gt;0,VLOOKUP($A140,'-RÅDATA_KVARTAL-'!$A$5:$FO$385,171,FALSE),"")</f>
        <v>96.661263690485214</v>
      </c>
      <c r="O140" s="42"/>
      <c r="P140" s="71"/>
    </row>
    <row r="141" spans="1:16" ht="11.25" hidden="1" customHeight="1" outlineLevel="1" x14ac:dyDescent="0.2">
      <c r="A141" s="204" t="s">
        <v>340</v>
      </c>
      <c r="B141" s="40">
        <v>2010</v>
      </c>
      <c r="C141" s="86" t="s">
        <v>114</v>
      </c>
      <c r="D141" s="42"/>
      <c r="E141" s="303">
        <f>IF(VLOOKUP($A141,'-RÅDATA_KVARTAL-'!$A$5:$FO$385,168,FALSE)&gt;0,VLOOKUP($A141,'-RÅDATA_KVARTAL-'!$A$5:$FO$385,168,FALSE),"")</f>
        <v>69080</v>
      </c>
      <c r="F141" s="42"/>
      <c r="G141" s="42"/>
      <c r="H141" s="305">
        <f>IF(VLOOKUP($A141,'-RÅDATA_KVARTAL-'!$A$5:$FO$385,169,FALSE)&gt;0,VLOOKUP($A141,'-RÅDATA_KVARTAL-'!$A$5:$FO$385,169,FALSE),"")</f>
        <v>80.18540661027707</v>
      </c>
      <c r="I141" s="205"/>
      <c r="J141" s="205"/>
      <c r="K141" s="305">
        <f>IF(VLOOKUP($A141,'-RÅDATA_KVARTAL-'!$A$5:$FO$385,170,FALSE)&gt;0,VLOOKUP($A141,'-RÅDATA_KVARTAL-'!$A$5:$FO$385,170,FALSE),"")</f>
        <v>90.245486618543609</v>
      </c>
      <c r="L141" s="205"/>
      <c r="M141" s="205"/>
      <c r="N141" s="305">
        <f>IF(VLOOKUP($A141,'-RÅDATA_KVARTAL-'!$A$5:$FO$385,171,FALSE)&gt;0,VLOOKUP($A141,'-RÅDATA_KVARTAL-'!$A$5:$FO$385,171,FALSE),"")</f>
        <v>97.148044816438599</v>
      </c>
      <c r="O141" s="42"/>
      <c r="P141" s="71"/>
    </row>
    <row r="142" spans="1:16" ht="11.25" hidden="1" customHeight="1" outlineLevel="1" x14ac:dyDescent="0.2">
      <c r="A142" s="204" t="s">
        <v>341</v>
      </c>
      <c r="B142" s="40">
        <v>2010</v>
      </c>
      <c r="C142" s="86" t="s">
        <v>115</v>
      </c>
      <c r="D142" s="42"/>
      <c r="E142" s="303">
        <f>IF(VLOOKUP($A142,'-RÅDATA_KVARTAL-'!$A$5:$FO$385,168,FALSE)&gt;0,VLOOKUP($A142,'-RÅDATA_KVARTAL-'!$A$5:$FO$385,168,FALSE),"")</f>
        <v>67660</v>
      </c>
      <c r="F142" s="42"/>
      <c r="G142" s="42"/>
      <c r="H142" s="305">
        <f>IF(VLOOKUP($A142,'-RÅDATA_KVARTAL-'!$A$5:$FO$385,169,FALSE)&gt;0,VLOOKUP($A142,'-RÅDATA_KVARTAL-'!$A$5:$FO$385,169,FALSE),"")</f>
        <v>74.94362466893682</v>
      </c>
      <c r="I142" s="205"/>
      <c r="J142" s="205"/>
      <c r="K142" s="305">
        <f>IF(VLOOKUP($A142,'-RÅDATA_KVARTAL-'!$A$5:$FO$385,170,FALSE)&gt;0,VLOOKUP($A142,'-RÅDATA_KVARTAL-'!$A$5:$FO$385,170,FALSE),"")</f>
        <v>86.120317820658343</v>
      </c>
      <c r="L142" s="205"/>
      <c r="M142" s="205"/>
      <c r="N142" s="305">
        <f>IF(VLOOKUP($A142,'-RÅDATA_KVARTAL-'!$A$5:$FO$385,171,FALSE)&gt;0,VLOOKUP($A142,'-RÅDATA_KVARTAL-'!$A$5:$FO$385,171,FALSE),"")</f>
        <v>95.097994702989027</v>
      </c>
      <c r="O142" s="42"/>
      <c r="P142" s="71"/>
    </row>
    <row r="143" spans="1:16" ht="11.25" hidden="1" customHeight="1" outlineLevel="1" x14ac:dyDescent="0.2">
      <c r="A143" s="204" t="s">
        <v>342</v>
      </c>
      <c r="B143" s="40">
        <v>2010</v>
      </c>
      <c r="C143" s="86" t="s">
        <v>116</v>
      </c>
      <c r="D143" s="42"/>
      <c r="E143" s="303">
        <f>IF(VLOOKUP($A143,'-RÅDATA_KVARTAL-'!$A$5:$FO$385,168,FALSE)&gt;0,VLOOKUP($A143,'-RÅDATA_KVARTAL-'!$A$5:$FO$385,168,FALSE),"")</f>
        <v>63261</v>
      </c>
      <c r="F143" s="42"/>
      <c r="G143" s="42"/>
      <c r="H143" s="305">
        <f>IF(VLOOKUP($A143,'-RÅDATA_KVARTAL-'!$A$5:$FO$385,169,FALSE)&gt;0,VLOOKUP($A143,'-RÅDATA_KVARTAL-'!$A$5:$FO$385,169,FALSE),"")</f>
        <v>58.786078794939534</v>
      </c>
      <c r="I143" s="205"/>
      <c r="J143" s="205"/>
      <c r="K143" s="305">
        <f>IF(VLOOKUP($A143,'-RÅDATA_KVARTAL-'!$A$5:$FO$385,170,FALSE)&gt;0,VLOOKUP($A143,'-RÅDATA_KVARTAL-'!$A$5:$FO$385,170,FALSE),"")</f>
        <v>72.114927062993289</v>
      </c>
      <c r="L143" s="205"/>
      <c r="M143" s="205"/>
      <c r="N143" s="305">
        <f>IF(VLOOKUP($A143,'-RÅDATA_KVARTAL-'!$A$5:$FO$385,171,FALSE)&gt;0,VLOOKUP($A143,'-RÅDATA_KVARTAL-'!$A$5:$FO$385,171,FALSE),"")</f>
        <v>87.383292584874397</v>
      </c>
      <c r="O143" s="42"/>
      <c r="P143" s="71"/>
    </row>
    <row r="144" spans="1:16" ht="15" customHeight="1" collapsed="1" x14ac:dyDescent="0.2">
      <c r="A144" s="204" t="s">
        <v>343</v>
      </c>
      <c r="B144" s="164">
        <v>2010</v>
      </c>
      <c r="C144" s="165" t="s">
        <v>1</v>
      </c>
      <c r="D144" s="166"/>
      <c r="E144" s="302">
        <f>IF(VLOOKUP($A144,'-RÅDATA_KVARTAL-'!$A$5:$FO$385,168,FALSE)&gt;0,VLOOKUP($A144,'-RÅDATA_KVARTAL-'!$A$5:$FO$385,168,FALSE),"")</f>
        <v>780556</v>
      </c>
      <c r="F144" s="166"/>
      <c r="G144" s="166"/>
      <c r="H144" s="304">
        <f>IF(VLOOKUP($A144,'-RÅDATA_KVARTAL-'!$A$5:$FO$385,169,FALSE)&gt;0,VLOOKUP($A144,'-RÅDATA_KVARTAL-'!$A$5:$FO$385,169,FALSE),"")</f>
        <v>77.266687781984771</v>
      </c>
      <c r="I144" s="205"/>
      <c r="J144" s="205"/>
      <c r="K144" s="304">
        <f>IF(VLOOKUP($A144,'-RÅDATA_KVARTAL-'!$A$5:$FO$385,170,FALSE)&gt;0,VLOOKUP($A144,'-RÅDATA_KVARTAL-'!$A$5:$FO$385,170,FALSE),"")</f>
        <v>87.074928275820369</v>
      </c>
      <c r="L144" s="205"/>
      <c r="M144" s="205"/>
      <c r="N144" s="304">
        <f>IF(VLOOKUP($A144,'-RÅDATA_KVARTAL-'!$A$5:$FO$385,171,FALSE)&gt;0,VLOOKUP($A144,'-RÅDATA_KVARTAL-'!$A$5:$FO$385,171,FALSE),"")</f>
        <v>95.14128644856558</v>
      </c>
      <c r="O144" s="166"/>
      <c r="P144" s="167"/>
    </row>
    <row r="145" spans="1:16" s="39" customFormat="1" ht="11.25" hidden="1" customHeight="1" outlineLevel="1" x14ac:dyDescent="0.2">
      <c r="A145" s="204" t="s">
        <v>184</v>
      </c>
      <c r="B145" s="40">
        <v>2011</v>
      </c>
      <c r="C145" s="86" t="s">
        <v>106</v>
      </c>
      <c r="D145" s="42"/>
      <c r="E145" s="303">
        <f>IF(VLOOKUP($A145,'-RÅDATA_KVARTAL-'!$A$5:$FO$385,168,FALSE)&gt;0,VLOOKUP($A145,'-RÅDATA_KVARTAL-'!$A$5:$FO$385,168,FALSE),"")</f>
        <v>65064</v>
      </c>
      <c r="F145" s="42"/>
      <c r="G145" s="42"/>
      <c r="H145" s="305">
        <f>IF(VLOOKUP($A145,'-RÅDATA_KVARTAL-'!$A$5:$FO$385,169,FALSE)&gt;0,VLOOKUP($A145,'-RÅDATA_KVARTAL-'!$A$5:$FO$385,169,FALSE),"")</f>
        <v>71.330012101019946</v>
      </c>
      <c r="I145" s="205"/>
      <c r="J145" s="205"/>
      <c r="K145" s="305">
        <f>IF(VLOOKUP($A145,'-RÅDATA_KVARTAL-'!$A$5:$FO$385,170,FALSE)&gt;0,VLOOKUP($A145,'-RÅDATA_KVARTAL-'!$A$5:$FO$385,170,FALSE),"")</f>
        <v>83.709198346717798</v>
      </c>
      <c r="L145" s="205"/>
      <c r="M145" s="205"/>
      <c r="N145" s="305">
        <f>IF(VLOOKUP($A145,'-RÅDATA_KVARTAL-'!$A$5:$FO$385,171,FALSE)&gt;0,VLOOKUP($A145,'-RÅDATA_KVARTAL-'!$A$5:$FO$385,171,FALSE),"")</f>
        <v>94.518395121874548</v>
      </c>
      <c r="O145" s="42"/>
      <c r="P145" s="71"/>
    </row>
    <row r="146" spans="1:16" ht="11.25" hidden="1" customHeight="1" outlineLevel="1" x14ac:dyDescent="0.2">
      <c r="A146" s="204" t="s">
        <v>187</v>
      </c>
      <c r="B146" s="40">
        <v>2011</v>
      </c>
      <c r="C146" s="86" t="s">
        <v>107</v>
      </c>
      <c r="D146" s="42"/>
      <c r="E146" s="303">
        <f>IF(VLOOKUP($A146,'-RÅDATA_KVARTAL-'!$A$5:$FO$385,168,FALSE)&gt;0,VLOOKUP($A146,'-RÅDATA_KVARTAL-'!$A$5:$FO$385,168,FALSE),"")</f>
        <v>61955</v>
      </c>
      <c r="F146" s="42"/>
      <c r="G146" s="42"/>
      <c r="H146" s="305">
        <f>IF(VLOOKUP($A146,'-RÅDATA_KVARTAL-'!$A$5:$FO$385,169,FALSE)&gt;0,VLOOKUP($A146,'-RÅDATA_KVARTAL-'!$A$5:$FO$385,169,FALSE),"")</f>
        <v>72.640198511166261</v>
      </c>
      <c r="I146" s="205"/>
      <c r="J146" s="205"/>
      <c r="K146" s="305">
        <f>IF(VLOOKUP($A146,'-RÅDATA_KVARTAL-'!$A$5:$FO$385,170,FALSE)&gt;0,VLOOKUP($A146,'-RÅDATA_KVARTAL-'!$A$5:$FO$385,170,FALSE),"")</f>
        <v>84.261373035566592</v>
      </c>
      <c r="L146" s="205"/>
      <c r="M146" s="205"/>
      <c r="N146" s="305">
        <f>IF(VLOOKUP($A146,'-RÅDATA_KVARTAL-'!$A$5:$FO$385,171,FALSE)&gt;0,VLOOKUP($A146,'-RÅDATA_KVARTAL-'!$A$5:$FO$385,171,FALSE),"")</f>
        <v>94.089330024813904</v>
      </c>
      <c r="O146" s="42"/>
      <c r="P146" s="71"/>
    </row>
    <row r="147" spans="1:16" ht="11.25" hidden="1" customHeight="1" outlineLevel="1" x14ac:dyDescent="0.2">
      <c r="A147" s="204" t="s">
        <v>188</v>
      </c>
      <c r="B147" s="40">
        <v>2011</v>
      </c>
      <c r="C147" s="86" t="s">
        <v>108</v>
      </c>
      <c r="D147" s="42"/>
      <c r="E147" s="303">
        <f>IF(VLOOKUP($A147,'-RÅDATA_KVARTAL-'!$A$5:$FO$385,168,FALSE)&gt;0,VLOOKUP($A147,'-RÅDATA_KVARTAL-'!$A$5:$FO$385,168,FALSE),"")</f>
        <v>71594</v>
      </c>
      <c r="F147" s="42"/>
      <c r="G147" s="42"/>
      <c r="H147" s="305">
        <f>IF(VLOOKUP($A147,'-RÅDATA_KVARTAL-'!$A$5:$FO$385,169,FALSE)&gt;0,VLOOKUP($A147,'-RÅDATA_KVARTAL-'!$A$5:$FO$385,169,FALSE),"")</f>
        <v>79.527649274573548</v>
      </c>
      <c r="I147" s="205"/>
      <c r="J147" s="205"/>
      <c r="K147" s="305">
        <f>IF(VLOOKUP($A147,'-RÅDATA_KVARTAL-'!$A$5:$FO$385,170,FALSE)&gt;0,VLOOKUP($A147,'-RÅDATA_KVARTAL-'!$A$5:$FO$385,170,FALSE),"")</f>
        <v>89.646381461164978</v>
      </c>
      <c r="L147" s="205"/>
      <c r="M147" s="205"/>
      <c r="N147" s="305">
        <f>IF(VLOOKUP($A147,'-RÅDATA_KVARTAL-'!$A$5:$FO$385,171,FALSE)&gt;0,VLOOKUP($A147,'-RÅDATA_KVARTAL-'!$A$5:$FO$385,171,FALSE),"")</f>
        <v>97.049598258403634</v>
      </c>
      <c r="O147" s="42"/>
      <c r="P147" s="71"/>
    </row>
    <row r="148" spans="1:16" ht="11.25" hidden="1" customHeight="1" outlineLevel="1" x14ac:dyDescent="0.2">
      <c r="A148" s="204" t="s">
        <v>189</v>
      </c>
      <c r="B148" s="40">
        <v>2011</v>
      </c>
      <c r="C148" s="86" t="s">
        <v>109</v>
      </c>
      <c r="D148" s="42"/>
      <c r="E148" s="303">
        <f>IF(VLOOKUP($A148,'-RÅDATA_KVARTAL-'!$A$5:$FO$385,168,FALSE)&gt;0,VLOOKUP($A148,'-RÅDATA_KVARTAL-'!$A$5:$FO$385,168,FALSE),"")</f>
        <v>65285</v>
      </c>
      <c r="F148" s="42"/>
      <c r="G148" s="42"/>
      <c r="H148" s="305">
        <f>IF(VLOOKUP($A148,'-RÅDATA_KVARTAL-'!$A$5:$FO$385,169,FALSE)&gt;0,VLOOKUP($A148,'-RÅDATA_KVARTAL-'!$A$5:$FO$385,169,FALSE),"")</f>
        <v>79.141286352419328</v>
      </c>
      <c r="I148" s="205"/>
      <c r="J148" s="205"/>
      <c r="K148" s="305">
        <f>IF(VLOOKUP($A148,'-RÅDATA_KVARTAL-'!$A$5:$FO$385,170,FALSE)&gt;0,VLOOKUP($A148,'-RÅDATA_KVARTAL-'!$A$5:$FO$385,170,FALSE),"")</f>
        <v>89.049761034579703</v>
      </c>
      <c r="L148" s="205"/>
      <c r="M148" s="205"/>
      <c r="N148" s="305">
        <f>IF(VLOOKUP($A148,'-RÅDATA_KVARTAL-'!$A$5:$FO$385,171,FALSE)&gt;0,VLOOKUP($A148,'-RÅDATA_KVARTAL-'!$A$5:$FO$385,171,FALSE),"")</f>
        <v>96.287445725174152</v>
      </c>
      <c r="O148" s="42"/>
      <c r="P148" s="71"/>
    </row>
    <row r="149" spans="1:16" s="39" customFormat="1" ht="11.25" hidden="1" customHeight="1" outlineLevel="1" x14ac:dyDescent="0.2">
      <c r="A149" s="204" t="s">
        <v>190</v>
      </c>
      <c r="B149" s="40">
        <v>2011</v>
      </c>
      <c r="C149" s="86" t="s">
        <v>35</v>
      </c>
      <c r="D149" s="42"/>
      <c r="E149" s="303">
        <f>IF(VLOOKUP($A149,'-RÅDATA_KVARTAL-'!$A$5:$FO$385,168,FALSE)&gt;0,VLOOKUP($A149,'-RÅDATA_KVARTAL-'!$A$5:$FO$385,168,FALSE),"")</f>
        <v>70531</v>
      </c>
      <c r="F149" s="42"/>
      <c r="G149" s="42"/>
      <c r="H149" s="305">
        <f>IF(VLOOKUP($A149,'-RÅDATA_KVARTAL-'!$A$5:$FO$385,169,FALSE)&gt;0,VLOOKUP($A149,'-RÅDATA_KVARTAL-'!$A$5:$FO$385,169,FALSE),"")</f>
        <v>78.722384417621683</v>
      </c>
      <c r="I149" s="205"/>
      <c r="J149" s="205"/>
      <c r="K149" s="305">
        <f>IF(VLOOKUP($A149,'-RÅDATA_KVARTAL-'!$A$5:$FO$385,170,FALSE)&gt;0,VLOOKUP($A149,'-RÅDATA_KVARTAL-'!$A$5:$FO$385,170,FALSE),"")</f>
        <v>88.924717126381694</v>
      </c>
      <c r="L149" s="205"/>
      <c r="M149" s="205"/>
      <c r="N149" s="305">
        <f>IF(VLOOKUP($A149,'-RÅDATA_KVARTAL-'!$A$5:$FO$385,171,FALSE)&gt;0,VLOOKUP($A149,'-RÅDATA_KVARTAL-'!$A$5:$FO$385,171,FALSE),"")</f>
        <v>96.422502069806953</v>
      </c>
      <c r="O149" s="42"/>
      <c r="P149" s="71"/>
    </row>
    <row r="150" spans="1:16" ht="11.25" hidden="1" customHeight="1" outlineLevel="1" x14ac:dyDescent="0.2">
      <c r="A150" s="204" t="s">
        <v>191</v>
      </c>
      <c r="B150" s="40">
        <v>2011</v>
      </c>
      <c r="C150" s="86" t="s">
        <v>110</v>
      </c>
      <c r="D150" s="42"/>
      <c r="E150" s="303">
        <f>IF(VLOOKUP($A150,'-RÅDATA_KVARTAL-'!$A$5:$FO$385,168,FALSE)&gt;0,VLOOKUP($A150,'-RÅDATA_KVARTAL-'!$A$5:$FO$385,168,FALSE),"")</f>
        <v>63837</v>
      </c>
      <c r="F150" s="42"/>
      <c r="G150" s="42"/>
      <c r="H150" s="305">
        <f>IF(VLOOKUP($A150,'-RÅDATA_KVARTAL-'!$A$5:$FO$385,169,FALSE)&gt;0,VLOOKUP($A150,'-RÅDATA_KVARTAL-'!$A$5:$FO$385,169,FALSE),"")</f>
        <v>76.711644982609812</v>
      </c>
      <c r="I150" s="205"/>
      <c r="J150" s="205"/>
      <c r="K150" s="305">
        <f>IF(VLOOKUP($A150,'-RÅDATA_KVARTAL-'!$A$5:$FO$385,170,FALSE)&gt;0,VLOOKUP($A150,'-RÅDATA_KVARTAL-'!$A$5:$FO$385,170,FALSE),"")</f>
        <v>87.000837305165518</v>
      </c>
      <c r="L150" s="205"/>
      <c r="M150" s="205"/>
      <c r="N150" s="305">
        <f>IF(VLOOKUP($A150,'-RÅDATA_KVARTAL-'!$A$5:$FO$385,171,FALSE)&gt;0,VLOOKUP($A150,'-RÅDATA_KVARTAL-'!$A$5:$FO$385,171,FALSE),"")</f>
        <v>95.352956331315212</v>
      </c>
      <c r="O150" s="42"/>
      <c r="P150" s="71"/>
    </row>
    <row r="151" spans="1:16" ht="11.25" hidden="1" customHeight="1" outlineLevel="1" x14ac:dyDescent="0.2">
      <c r="A151" s="204" t="s">
        <v>192</v>
      </c>
      <c r="B151" s="40">
        <v>2011</v>
      </c>
      <c r="C151" s="86" t="s">
        <v>111</v>
      </c>
      <c r="D151" s="42"/>
      <c r="E151" s="303">
        <f>IF(VLOOKUP($A151,'-RÅDATA_KVARTAL-'!$A$5:$FO$385,168,FALSE)&gt;0,VLOOKUP($A151,'-RÅDATA_KVARTAL-'!$A$5:$FO$385,168,FALSE),"")</f>
        <v>61079</v>
      </c>
      <c r="F151" s="42"/>
      <c r="G151" s="42"/>
      <c r="H151" s="305">
        <f>IF(VLOOKUP($A151,'-RÅDATA_KVARTAL-'!$A$5:$FO$385,169,FALSE)&gt;0,VLOOKUP($A151,'-RÅDATA_KVARTAL-'!$A$5:$FO$385,169,FALSE),"")</f>
        <v>81.348965703119731</v>
      </c>
      <c r="I151" s="205"/>
      <c r="J151" s="205"/>
      <c r="K151" s="305">
        <f>IF(VLOOKUP($A151,'-RÅDATA_KVARTAL-'!$A$5:$FO$385,170,FALSE)&gt;0,VLOOKUP($A151,'-RÅDATA_KVARTAL-'!$A$5:$FO$385,170,FALSE),"")</f>
        <v>90.211239134829185</v>
      </c>
      <c r="L151" s="205"/>
      <c r="M151" s="205"/>
      <c r="N151" s="305">
        <f>IF(VLOOKUP($A151,'-RÅDATA_KVARTAL-'!$A$5:$FO$385,171,FALSE)&gt;0,VLOOKUP($A151,'-RÅDATA_KVARTAL-'!$A$5:$FO$385,171,FALSE),"")</f>
        <v>96.612425038744021</v>
      </c>
      <c r="O151" s="42"/>
      <c r="P151" s="71"/>
    </row>
    <row r="152" spans="1:16" ht="11.25" hidden="1" customHeight="1" outlineLevel="1" x14ac:dyDescent="0.2">
      <c r="A152" s="204" t="s">
        <v>193</v>
      </c>
      <c r="B152" s="40">
        <v>2011</v>
      </c>
      <c r="C152" s="86" t="s">
        <v>112</v>
      </c>
      <c r="D152" s="42"/>
      <c r="E152" s="303">
        <f>IF(VLOOKUP($A152,'-RÅDATA_KVARTAL-'!$A$5:$FO$385,168,FALSE)&gt;0,VLOOKUP($A152,'-RÅDATA_KVARTAL-'!$A$5:$FO$385,168,FALSE),"")</f>
        <v>66301</v>
      </c>
      <c r="F152" s="42"/>
      <c r="G152" s="42"/>
      <c r="H152" s="305">
        <f>IF(VLOOKUP($A152,'-RÅDATA_KVARTAL-'!$A$5:$FO$385,169,FALSE)&gt;0,VLOOKUP($A152,'-RÅDATA_KVARTAL-'!$A$5:$FO$385,169,FALSE),"")</f>
        <v>79.88520051021996</v>
      </c>
      <c r="I152" s="205"/>
      <c r="J152" s="205"/>
      <c r="K152" s="305">
        <f>IF(VLOOKUP($A152,'-RÅDATA_KVARTAL-'!$A$5:$FO$385,170,FALSE)&gt;0,VLOOKUP($A152,'-RÅDATA_KVARTAL-'!$A$5:$FO$385,170,FALSE),"")</f>
        <v>89.434713623495014</v>
      </c>
      <c r="L152" s="205"/>
      <c r="M152" s="205"/>
      <c r="N152" s="305">
        <f>IF(VLOOKUP($A152,'-RÅDATA_KVARTAL-'!$A$5:$FO$385,171,FALSE)&gt;0,VLOOKUP($A152,'-RÅDATA_KVARTAL-'!$A$5:$FO$385,171,FALSE),"")</f>
        <v>96.663348162897051</v>
      </c>
      <c r="O152" s="42"/>
      <c r="P152" s="71"/>
    </row>
    <row r="153" spans="1:16" s="39" customFormat="1" ht="11.25" hidden="1" customHeight="1" outlineLevel="1" x14ac:dyDescent="0.2">
      <c r="A153" s="204" t="s">
        <v>194</v>
      </c>
      <c r="B153" s="40">
        <v>2011</v>
      </c>
      <c r="C153" s="86" t="s">
        <v>113</v>
      </c>
      <c r="D153" s="42"/>
      <c r="E153" s="303">
        <f>IF(VLOOKUP($A153,'-RÅDATA_KVARTAL-'!$A$5:$FO$385,168,FALSE)&gt;0,VLOOKUP($A153,'-RÅDATA_KVARTAL-'!$A$5:$FO$385,168,FALSE),"")</f>
        <v>66153</v>
      </c>
      <c r="F153" s="42"/>
      <c r="G153" s="42"/>
      <c r="H153" s="305">
        <f>IF(VLOOKUP($A153,'-RÅDATA_KVARTAL-'!$A$5:$FO$385,169,FALSE)&gt;0,VLOOKUP($A153,'-RÅDATA_KVARTAL-'!$A$5:$FO$385,169,FALSE),"")</f>
        <v>80.44288972446526</v>
      </c>
      <c r="I153" s="205"/>
      <c r="J153" s="205"/>
      <c r="K153" s="305">
        <f>IF(VLOOKUP($A153,'-RÅDATA_KVARTAL-'!$A$5:$FO$385,170,FALSE)&gt;0,VLOOKUP($A153,'-RÅDATA_KVARTAL-'!$A$5:$FO$385,170,FALSE),"")</f>
        <v>90.183689823090674</v>
      </c>
      <c r="L153" s="205"/>
      <c r="M153" s="205"/>
      <c r="N153" s="305">
        <f>IF(VLOOKUP($A153,'-RÅDATA_KVARTAL-'!$A$5:$FO$385,171,FALSE)&gt;0,VLOOKUP($A153,'-RÅDATA_KVARTAL-'!$A$5:$FO$385,171,FALSE),"")</f>
        <v>97.082845343031494</v>
      </c>
      <c r="O153" s="42"/>
      <c r="P153" s="71"/>
    </row>
    <row r="154" spans="1:16" ht="11.25" hidden="1" customHeight="1" outlineLevel="1" x14ac:dyDescent="0.2">
      <c r="A154" s="204" t="s">
        <v>195</v>
      </c>
      <c r="B154" s="40">
        <v>2011</v>
      </c>
      <c r="C154" s="86" t="s">
        <v>114</v>
      </c>
      <c r="D154" s="42"/>
      <c r="E154" s="303">
        <f>IF(VLOOKUP($A154,'-RÅDATA_KVARTAL-'!$A$5:$FO$385,168,FALSE)&gt;0,VLOOKUP($A154,'-RÅDATA_KVARTAL-'!$A$5:$FO$385,168,FALSE),"")</f>
        <v>66079</v>
      </c>
      <c r="F154" s="42"/>
      <c r="G154" s="42"/>
      <c r="H154" s="305">
        <f>IF(VLOOKUP($A154,'-RÅDATA_KVARTAL-'!$A$5:$FO$385,169,FALSE)&gt;0,VLOOKUP($A154,'-RÅDATA_KVARTAL-'!$A$5:$FO$385,169,FALSE),"")</f>
        <v>76.849133001576362</v>
      </c>
      <c r="I154" s="205"/>
      <c r="J154" s="205"/>
      <c r="K154" s="305">
        <f>IF(VLOOKUP($A154,'-RÅDATA_KVARTAL-'!$A$5:$FO$385,170,FALSE)&gt;0,VLOOKUP($A154,'-RÅDATA_KVARTAL-'!$A$5:$FO$385,170,FALSE),"")</f>
        <v>87.971749142274291</v>
      </c>
      <c r="L154" s="205"/>
      <c r="M154" s="205"/>
      <c r="N154" s="305">
        <f>IF(VLOOKUP($A154,'-RÅDATA_KVARTAL-'!$A$5:$FO$385,171,FALSE)&gt;0,VLOOKUP($A154,'-RÅDATA_KVARTAL-'!$A$5:$FO$385,171,FALSE),"")</f>
        <v>96.136370661144255</v>
      </c>
      <c r="O154" s="42"/>
      <c r="P154" s="71"/>
    </row>
    <row r="155" spans="1:16" ht="11.25" hidden="1" customHeight="1" outlineLevel="1" x14ac:dyDescent="0.2">
      <c r="A155" s="204" t="s">
        <v>196</v>
      </c>
      <c r="B155" s="40">
        <v>2011</v>
      </c>
      <c r="C155" s="86" t="s">
        <v>115</v>
      </c>
      <c r="D155" s="42"/>
      <c r="E155" s="303">
        <f>IF(VLOOKUP($A155,'-RÅDATA_KVARTAL-'!$A$5:$FO$385,168,FALSE)&gt;0,VLOOKUP($A155,'-RÅDATA_KVARTAL-'!$A$5:$FO$385,168,FALSE),"")</f>
        <v>66402</v>
      </c>
      <c r="F155" s="42"/>
      <c r="G155" s="42"/>
      <c r="H155" s="305">
        <f>IF(VLOOKUP($A155,'-RÅDATA_KVARTAL-'!$A$5:$FO$385,169,FALSE)&gt;0,VLOOKUP($A155,'-RÅDATA_KVARTAL-'!$A$5:$FO$385,169,FALSE),"")</f>
        <v>81.399708074057003</v>
      </c>
      <c r="I155" s="205"/>
      <c r="J155" s="205"/>
      <c r="K155" s="305">
        <f>IF(VLOOKUP($A155,'-RÅDATA_KVARTAL-'!$A$5:$FO$385,170,FALSE)&gt;0,VLOOKUP($A155,'-RÅDATA_KVARTAL-'!$A$5:$FO$385,170,FALSE),"")</f>
        <v>90.463240377967267</v>
      </c>
      <c r="L155" s="205"/>
      <c r="M155" s="205"/>
      <c r="N155" s="305">
        <f>IF(VLOOKUP($A155,'-RÅDATA_KVARTAL-'!$A$5:$FO$385,171,FALSE)&gt;0,VLOOKUP($A155,'-RÅDATA_KVARTAL-'!$A$5:$FO$385,171,FALSE),"")</f>
        <v>96.84566336329415</v>
      </c>
      <c r="O155" s="42"/>
      <c r="P155" s="71"/>
    </row>
    <row r="156" spans="1:16" ht="11.25" hidden="1" customHeight="1" outlineLevel="1" x14ac:dyDescent="0.2">
      <c r="A156" s="204" t="s">
        <v>197</v>
      </c>
      <c r="B156" s="40">
        <v>2011</v>
      </c>
      <c r="C156" s="86" t="s">
        <v>116</v>
      </c>
      <c r="D156" s="42"/>
      <c r="E156" s="303">
        <f>IF(VLOOKUP($A156,'-RÅDATA_KVARTAL-'!$A$5:$FO$385,168,FALSE)&gt;0,VLOOKUP($A156,'-RÅDATA_KVARTAL-'!$A$5:$FO$385,168,FALSE),"")</f>
        <v>66629</v>
      </c>
      <c r="F156" s="42"/>
      <c r="G156" s="42"/>
      <c r="H156" s="305">
        <f>IF(VLOOKUP($A156,'-RÅDATA_KVARTAL-'!$A$5:$FO$385,169,FALSE)&gt;0,VLOOKUP($A156,'-RÅDATA_KVARTAL-'!$A$5:$FO$385,169,FALSE),"")</f>
        <v>82.265193370165747</v>
      </c>
      <c r="I156" s="205"/>
      <c r="J156" s="205"/>
      <c r="K156" s="305">
        <f>IF(VLOOKUP($A156,'-RÅDATA_KVARTAL-'!$A$5:$FO$385,170,FALSE)&gt;0,VLOOKUP($A156,'-RÅDATA_KVARTAL-'!$A$5:$FO$385,170,FALSE),"")</f>
        <v>91.068139963167582</v>
      </c>
      <c r="L156" s="205"/>
      <c r="M156" s="205"/>
      <c r="N156" s="305">
        <f>IF(VLOOKUP($A156,'-RÅDATA_KVARTAL-'!$A$5:$FO$385,171,FALSE)&gt;0,VLOOKUP($A156,'-RÅDATA_KVARTAL-'!$A$5:$FO$385,171,FALSE),"")</f>
        <v>96.893799877225291</v>
      </c>
      <c r="O156" s="42"/>
      <c r="P156" s="71"/>
    </row>
    <row r="157" spans="1:16" ht="15" customHeight="1" collapsed="1" x14ac:dyDescent="0.2">
      <c r="A157" s="204" t="s">
        <v>200</v>
      </c>
      <c r="B157" s="164">
        <v>2011</v>
      </c>
      <c r="C157" s="165" t="s">
        <v>1</v>
      </c>
      <c r="D157" s="166"/>
      <c r="E157" s="302">
        <f>IF(VLOOKUP($A157,'-RÅDATA_KVARTAL-'!$A$5:$FO$385,168,FALSE)&gt;0,VLOOKUP($A157,'-RÅDATA_KVARTAL-'!$A$5:$FO$385,168,FALSE),"")</f>
        <v>790909</v>
      </c>
      <c r="F157" s="166"/>
      <c r="G157" s="166"/>
      <c r="H157" s="304">
        <f>IF(VLOOKUP($A157,'-RÅDATA_KVARTAL-'!$A$5:$FO$385,169,FALSE)&gt;0,VLOOKUP($A157,'-RÅDATA_KVARTAL-'!$A$5:$FO$385,169,FALSE),"")</f>
        <v>78.393960423215759</v>
      </c>
      <c r="I157" s="205"/>
      <c r="J157" s="205"/>
      <c r="K157" s="304">
        <f>IF(VLOOKUP($A157,'-RÅDATA_KVARTAL-'!$A$5:$FO$385,170,FALSE)&gt;0,VLOOKUP($A157,'-RÅDATA_KVARTAL-'!$A$5:$FO$385,170,FALSE),"")</f>
        <v>88.528714142925949</v>
      </c>
      <c r="L157" s="205"/>
      <c r="M157" s="205"/>
      <c r="N157" s="304">
        <f>IF(VLOOKUP($A157,'-RÅDATA_KVARTAL-'!$A$5:$FO$385,171,FALSE)&gt;0,VLOOKUP($A157,'-RÅDATA_KVARTAL-'!$A$5:$FO$385,171,FALSE),"")</f>
        <v>96.184092639298157</v>
      </c>
      <c r="O157" s="166"/>
      <c r="P157" s="167"/>
    </row>
    <row r="158" spans="1:16" s="39" customFormat="1" ht="15" hidden="1" customHeight="1" outlineLevel="1" x14ac:dyDescent="0.2">
      <c r="A158" s="204" t="s">
        <v>185</v>
      </c>
      <c r="B158" s="40">
        <v>2012</v>
      </c>
      <c r="C158" s="86" t="s">
        <v>106</v>
      </c>
      <c r="D158" s="42"/>
      <c r="E158" s="303">
        <f>IF(VLOOKUP($A158,'-RÅDATA_KVARTAL-'!$A$5:$FO$385,168,FALSE)&gt;0,VLOOKUP($A158,'-RÅDATA_KVARTAL-'!$A$5:$FO$385,168,FALSE),"")</f>
        <v>67174</v>
      </c>
      <c r="F158" s="42"/>
      <c r="G158" s="42"/>
      <c r="H158" s="305">
        <f>IF(VLOOKUP($A158,'-RÅDATA_KVARTAL-'!$A$5:$FO$385,169,FALSE)&gt;0,VLOOKUP($A158,'-RÅDATA_KVARTAL-'!$A$5:$FO$385,169,FALSE),"")</f>
        <v>83.179303216392043</v>
      </c>
      <c r="I158" s="205"/>
      <c r="J158" s="205"/>
      <c r="K158" s="305">
        <f>IF(VLOOKUP($A158,'-RÅDATA_KVARTAL-'!$A$5:$FO$385,170,FALSE)&gt;0,VLOOKUP($A158,'-RÅDATA_KVARTAL-'!$A$5:$FO$385,170,FALSE),"")</f>
        <v>91.516689973855421</v>
      </c>
      <c r="L158" s="205"/>
      <c r="M158" s="205"/>
      <c r="N158" s="305">
        <f>IF(VLOOKUP($A158,'-RÅDATA_KVARTAL-'!$A$5:$FO$385,171,FALSE)&gt;0,VLOOKUP($A158,'-RÅDATA_KVARTAL-'!$A$5:$FO$385,171,FALSE),"")</f>
        <v>97.048093877302861</v>
      </c>
      <c r="O158" s="42"/>
      <c r="P158" s="71"/>
    </row>
    <row r="159" spans="1:16" ht="11.25" hidden="1" customHeight="1" outlineLevel="1" x14ac:dyDescent="0.2">
      <c r="A159" s="204" t="s">
        <v>198</v>
      </c>
      <c r="B159" s="40">
        <v>2012</v>
      </c>
      <c r="C159" s="86" t="s">
        <v>107</v>
      </c>
      <c r="D159" s="42"/>
      <c r="E159" s="303">
        <f>IF(VLOOKUP($A159,'-RÅDATA_KVARTAL-'!$A$5:$FO$385,168,FALSE)&gt;0,VLOOKUP($A159,'-RÅDATA_KVARTAL-'!$A$5:$FO$385,168,FALSE),"")</f>
        <v>64316</v>
      </c>
      <c r="F159" s="42"/>
      <c r="G159" s="42"/>
      <c r="H159" s="305">
        <f>IF(VLOOKUP($A159,'-RÅDATA_KVARTAL-'!$A$5:$FO$385,169,FALSE)&gt;0,VLOOKUP($A159,'-RÅDATA_KVARTAL-'!$A$5:$FO$385,169,FALSE),"")</f>
        <v>80.392187996189264</v>
      </c>
      <c r="I159" s="205"/>
      <c r="J159" s="205"/>
      <c r="K159" s="305">
        <f>IF(VLOOKUP($A159,'-RÅDATA_KVARTAL-'!$A$5:$FO$385,170,FALSE)&gt;0,VLOOKUP($A159,'-RÅDATA_KVARTAL-'!$A$5:$FO$385,170,FALSE),"")</f>
        <v>89.663385201651309</v>
      </c>
      <c r="L159" s="205"/>
      <c r="M159" s="205"/>
      <c r="N159" s="305">
        <f>IF(VLOOKUP($A159,'-RÅDATA_KVARTAL-'!$A$5:$FO$385,171,FALSE)&gt;0,VLOOKUP($A159,'-RÅDATA_KVARTAL-'!$A$5:$FO$385,171,FALSE),"")</f>
        <v>96.278183550333438</v>
      </c>
      <c r="O159" s="42"/>
      <c r="P159" s="71"/>
    </row>
    <row r="160" spans="1:16" ht="11.25" hidden="1" customHeight="1" outlineLevel="1" x14ac:dyDescent="0.2">
      <c r="A160" s="204" t="s">
        <v>201</v>
      </c>
      <c r="B160" s="40">
        <v>2012</v>
      </c>
      <c r="C160" s="86" t="s">
        <v>108</v>
      </c>
      <c r="D160" s="42"/>
      <c r="E160" s="303">
        <f>IF(VLOOKUP($A160,'-RÅDATA_KVARTAL-'!$A$5:$FO$385,168,FALSE)&gt;0,VLOOKUP($A160,'-RÅDATA_KVARTAL-'!$A$5:$FO$385,168,FALSE),"")</f>
        <v>69264</v>
      </c>
      <c r="F160" s="42"/>
      <c r="G160" s="42"/>
      <c r="H160" s="305">
        <f>IF(VLOOKUP($A160,'-RÅDATA_KVARTAL-'!$A$5:$FO$385,169,FALSE)&gt;0,VLOOKUP($A160,'-RÅDATA_KVARTAL-'!$A$5:$FO$385,169,FALSE),"")</f>
        <v>85.218427673881379</v>
      </c>
      <c r="I160" s="205"/>
      <c r="J160" s="205"/>
      <c r="K160" s="305">
        <f>IF(VLOOKUP($A160,'-RÅDATA_KVARTAL-'!$A$5:$FO$385,170,FALSE)&gt;0,VLOOKUP($A160,'-RÅDATA_KVARTAL-'!$A$5:$FO$385,170,FALSE),"")</f>
        <v>92.806379942027277</v>
      </c>
      <c r="L160" s="205"/>
      <c r="M160" s="205"/>
      <c r="N160" s="305">
        <f>IF(VLOOKUP($A160,'-RÅDATA_KVARTAL-'!$A$5:$FO$385,171,FALSE)&gt;0,VLOOKUP($A160,'-RÅDATA_KVARTAL-'!$A$5:$FO$385,171,FALSE),"")</f>
        <v>97.525123964510101</v>
      </c>
      <c r="O160" s="42"/>
      <c r="P160" s="71"/>
    </row>
    <row r="161" spans="1:16" ht="11.25" hidden="1" customHeight="1" outlineLevel="1" x14ac:dyDescent="0.2">
      <c r="A161" s="204" t="s">
        <v>202</v>
      </c>
      <c r="B161" s="40">
        <v>2012</v>
      </c>
      <c r="C161" s="86" t="s">
        <v>109</v>
      </c>
      <c r="D161" s="42"/>
      <c r="E161" s="303">
        <f>IF(VLOOKUP($A161,'-RÅDATA_KVARTAL-'!$A$5:$FO$385,168,FALSE)&gt;0,VLOOKUP($A161,'-RÅDATA_KVARTAL-'!$A$5:$FO$385,168,FALSE),"")</f>
        <v>64564</v>
      </c>
      <c r="F161" s="42"/>
      <c r="G161" s="42"/>
      <c r="H161" s="305">
        <f>IF(VLOOKUP($A161,'-RÅDATA_KVARTAL-'!$A$5:$FO$385,169,FALSE)&gt;0,VLOOKUP($A161,'-RÅDATA_KVARTAL-'!$A$5:$FO$385,169,FALSE),"")</f>
        <v>85.241874527588806</v>
      </c>
      <c r="I161" s="205"/>
      <c r="J161" s="205"/>
      <c r="K161" s="305">
        <f>IF(VLOOKUP($A161,'-RÅDATA_KVARTAL-'!$A$5:$FO$385,170,FALSE)&gt;0,VLOOKUP($A161,'-RÅDATA_KVARTAL-'!$A$5:$FO$385,170,FALSE),"")</f>
        <v>92.778407659360042</v>
      </c>
      <c r="L161" s="205"/>
      <c r="M161" s="205"/>
      <c r="N161" s="305">
        <f>IF(VLOOKUP($A161,'-RÅDATA_KVARTAL-'!$A$5:$FO$385,171,FALSE)&gt;0,VLOOKUP($A161,'-RÅDATA_KVARTAL-'!$A$5:$FO$385,171,FALSE),"")</f>
        <v>97.760770975056687</v>
      </c>
      <c r="O161" s="42"/>
      <c r="P161" s="71"/>
    </row>
    <row r="162" spans="1:16" s="39" customFormat="1" ht="11.25" hidden="1" customHeight="1" outlineLevel="1" x14ac:dyDescent="0.2">
      <c r="A162" s="204" t="s">
        <v>203</v>
      </c>
      <c r="B162" s="40">
        <v>2012</v>
      </c>
      <c r="C162" s="86" t="s">
        <v>35</v>
      </c>
      <c r="D162" s="42"/>
      <c r="E162" s="303">
        <f>IF(VLOOKUP($A162,'-RÅDATA_KVARTAL-'!$A$5:$FO$385,168,FALSE)&gt;0,VLOOKUP($A162,'-RÅDATA_KVARTAL-'!$A$5:$FO$385,168,FALSE),"")</f>
        <v>67773</v>
      </c>
      <c r="F162" s="42"/>
      <c r="G162" s="42"/>
      <c r="H162" s="305">
        <f>IF(VLOOKUP($A162,'-RÅDATA_KVARTAL-'!$A$5:$FO$385,169,FALSE)&gt;0,VLOOKUP($A162,'-RÅDATA_KVARTAL-'!$A$5:$FO$385,169,FALSE),"")</f>
        <v>83.283089613798282</v>
      </c>
      <c r="I162" s="205"/>
      <c r="J162" s="205"/>
      <c r="K162" s="305">
        <f>IF(VLOOKUP($A162,'-RÅDATA_KVARTAL-'!$A$5:$FO$385,170,FALSE)&gt;0,VLOOKUP($A162,'-RÅDATA_KVARTAL-'!$A$5:$FO$385,170,FALSE),"")</f>
        <v>91.511061117360327</v>
      </c>
      <c r="L162" s="205"/>
      <c r="M162" s="205"/>
      <c r="N162" s="305">
        <f>IF(VLOOKUP($A162,'-RÅDATA_KVARTAL-'!$A$5:$FO$385,171,FALSE)&gt;0,VLOOKUP($A162,'-RÅDATA_KVARTAL-'!$A$5:$FO$385,171,FALSE),"")</f>
        <v>96.892388451443566</v>
      </c>
      <c r="O162" s="42"/>
      <c r="P162" s="71"/>
    </row>
    <row r="163" spans="1:16" ht="11.25" hidden="1" customHeight="1" outlineLevel="1" x14ac:dyDescent="0.2">
      <c r="A163" s="204" t="s">
        <v>204</v>
      </c>
      <c r="B163" s="40">
        <v>2012</v>
      </c>
      <c r="C163" s="86" t="s">
        <v>110</v>
      </c>
      <c r="D163" s="42"/>
      <c r="E163" s="303">
        <f>IF(VLOOKUP($A163,'-RÅDATA_KVARTAL-'!$A$5:$FO$385,168,FALSE)&gt;0,VLOOKUP($A163,'-RÅDATA_KVARTAL-'!$A$5:$FO$385,168,FALSE),"")</f>
        <v>62513</v>
      </c>
      <c r="F163" s="42"/>
      <c r="G163" s="42"/>
      <c r="H163" s="305">
        <f>IF(VLOOKUP($A163,'-RÅDATA_KVARTAL-'!$A$5:$FO$385,169,FALSE)&gt;0,VLOOKUP($A163,'-RÅDATA_KVARTAL-'!$A$5:$FO$385,169,FALSE),"")</f>
        <v>83.250557717672734</v>
      </c>
      <c r="I163" s="205"/>
      <c r="J163" s="205"/>
      <c r="K163" s="305">
        <f>IF(VLOOKUP($A163,'-RÅDATA_KVARTAL-'!$A$5:$FO$385,170,FALSE)&gt;0,VLOOKUP($A163,'-RÅDATA_KVARTAL-'!$A$5:$FO$385,170,FALSE),"")</f>
        <v>92.164270244744429</v>
      </c>
      <c r="L163" s="205"/>
      <c r="M163" s="205"/>
      <c r="N163" s="305">
        <f>IF(VLOOKUP($A163,'-RÅDATA_KVARTAL-'!$A$5:$FO$385,171,FALSE)&gt;0,VLOOKUP($A163,'-RÅDATA_KVARTAL-'!$A$5:$FO$385,171,FALSE),"")</f>
        <v>97.529758512318637</v>
      </c>
      <c r="O163" s="42"/>
      <c r="P163" s="71"/>
    </row>
    <row r="164" spans="1:16" ht="11.25" hidden="1" customHeight="1" outlineLevel="1" x14ac:dyDescent="0.2">
      <c r="A164" s="204" t="s">
        <v>205</v>
      </c>
      <c r="B164" s="40">
        <v>2012</v>
      </c>
      <c r="C164" s="86" t="s">
        <v>111</v>
      </c>
      <c r="D164" s="42"/>
      <c r="E164" s="303">
        <f>IF(VLOOKUP($A164,'-RÅDATA_KVARTAL-'!$A$5:$FO$385,168,FALSE)&gt;0,VLOOKUP($A164,'-RÅDATA_KVARTAL-'!$A$5:$FO$385,168,FALSE),"")</f>
        <v>57005</v>
      </c>
      <c r="F164" s="42"/>
      <c r="G164" s="42"/>
      <c r="H164" s="305">
        <f>IF(VLOOKUP($A164,'-RÅDATA_KVARTAL-'!$A$5:$FO$385,169,FALSE)&gt;0,VLOOKUP($A164,'-RÅDATA_KVARTAL-'!$A$5:$FO$385,169,FALSE),"")</f>
        <v>84.372374090429631</v>
      </c>
      <c r="I164" s="205"/>
      <c r="J164" s="205"/>
      <c r="K164" s="305">
        <f>IF(VLOOKUP($A164,'-RÅDATA_KVARTAL-'!$A$5:$FO$385,170,FALSE)&gt;0,VLOOKUP($A164,'-RÅDATA_KVARTAL-'!$A$5:$FO$385,170,FALSE),"")</f>
        <v>92.078021919081749</v>
      </c>
      <c r="L164" s="205"/>
      <c r="M164" s="205"/>
      <c r="N164" s="305">
        <f>IF(VLOOKUP($A164,'-RÅDATA_KVARTAL-'!$A$5:$FO$385,171,FALSE)&gt;0,VLOOKUP($A164,'-RÅDATA_KVARTAL-'!$A$5:$FO$385,171,FALSE),"")</f>
        <v>97.216312373732862</v>
      </c>
      <c r="O164" s="42"/>
      <c r="P164" s="71"/>
    </row>
    <row r="165" spans="1:16" ht="11.25" hidden="1" customHeight="1" outlineLevel="1" x14ac:dyDescent="0.2">
      <c r="A165" s="204" t="s">
        <v>206</v>
      </c>
      <c r="B165" s="40">
        <v>2012</v>
      </c>
      <c r="C165" s="86" t="s">
        <v>112</v>
      </c>
      <c r="D165" s="42"/>
      <c r="E165" s="303">
        <f>IF(VLOOKUP($A165,'-RÅDATA_KVARTAL-'!$A$5:$FO$385,168,FALSE)&gt;0,VLOOKUP($A165,'-RÅDATA_KVARTAL-'!$A$5:$FO$385,168,FALSE),"")</f>
        <v>62654</v>
      </c>
      <c r="F165" s="42"/>
      <c r="G165" s="42"/>
      <c r="H165" s="305">
        <f>IF(VLOOKUP($A165,'-RÅDATA_KVARTAL-'!$A$5:$FO$385,169,FALSE)&gt;0,VLOOKUP($A165,'-RÅDATA_KVARTAL-'!$A$5:$FO$385,169,FALSE),"")</f>
        <v>81.933243545848413</v>
      </c>
      <c r="I165" s="205"/>
      <c r="J165" s="205"/>
      <c r="K165" s="305">
        <f>IF(VLOOKUP($A165,'-RÅDATA_KVARTAL-'!$A$5:$FO$385,170,FALSE)&gt;0,VLOOKUP($A165,'-RÅDATA_KVARTAL-'!$A$5:$FO$385,170,FALSE),"")</f>
        <v>90.841676537881128</v>
      </c>
      <c r="L165" s="205"/>
      <c r="M165" s="205"/>
      <c r="N165" s="305">
        <f>IF(VLOOKUP($A165,'-RÅDATA_KVARTAL-'!$A$5:$FO$385,171,FALSE)&gt;0,VLOOKUP($A165,'-RÅDATA_KVARTAL-'!$A$5:$FO$385,171,FALSE),"")</f>
        <v>96.762782546611064</v>
      </c>
      <c r="O165" s="42"/>
      <c r="P165" s="71"/>
    </row>
    <row r="166" spans="1:16" s="39" customFormat="1" ht="11.25" hidden="1" customHeight="1" outlineLevel="1" x14ac:dyDescent="0.2">
      <c r="A166" s="204" t="s">
        <v>207</v>
      </c>
      <c r="B166" s="40">
        <v>2012</v>
      </c>
      <c r="C166" s="86" t="s">
        <v>113</v>
      </c>
      <c r="D166" s="42"/>
      <c r="E166" s="303">
        <f>IF(VLOOKUP($A166,'-RÅDATA_KVARTAL-'!$A$5:$FO$385,168,FALSE)&gt;0,VLOOKUP($A166,'-RÅDATA_KVARTAL-'!$A$5:$FO$385,168,FALSE),"")</f>
        <v>60485</v>
      </c>
      <c r="F166" s="42"/>
      <c r="G166" s="42"/>
      <c r="H166" s="305">
        <f>IF(VLOOKUP($A166,'-RÅDATA_KVARTAL-'!$A$5:$FO$385,169,FALSE)&gt;0,VLOOKUP($A166,'-RÅDATA_KVARTAL-'!$A$5:$FO$385,169,FALSE),"")</f>
        <v>83.134257853358974</v>
      </c>
      <c r="I166" s="205"/>
      <c r="J166" s="205"/>
      <c r="K166" s="305">
        <f>IF(VLOOKUP($A166,'-RÅDATA_KVARTAL-'!$A$5:$FO$385,170,FALSE)&gt;0,VLOOKUP($A166,'-RÅDATA_KVARTAL-'!$A$5:$FO$385,170,FALSE),"")</f>
        <v>91.868272767149179</v>
      </c>
      <c r="L166" s="205"/>
      <c r="M166" s="205"/>
      <c r="N166" s="305">
        <f>IF(VLOOKUP($A166,'-RÅDATA_KVARTAL-'!$A$5:$FO$385,171,FALSE)&gt;0,VLOOKUP($A166,'-RÅDATA_KVARTAL-'!$A$5:$FO$385,171,FALSE),"")</f>
        <v>97.459257009818813</v>
      </c>
      <c r="O166" s="42"/>
      <c r="P166" s="71"/>
    </row>
    <row r="167" spans="1:16" ht="11.25" hidden="1" customHeight="1" outlineLevel="1" x14ac:dyDescent="0.2">
      <c r="A167" s="204" t="s">
        <v>208</v>
      </c>
      <c r="B167" s="40">
        <v>2012</v>
      </c>
      <c r="C167" s="86" t="s">
        <v>114</v>
      </c>
      <c r="D167" s="42"/>
      <c r="E167" s="303">
        <f>IF(VLOOKUP($A167,'-RÅDATA_KVARTAL-'!$A$5:$FO$385,168,FALSE)&gt;0,VLOOKUP($A167,'-RÅDATA_KVARTAL-'!$A$5:$FO$385,168,FALSE),"")</f>
        <v>66555</v>
      </c>
      <c r="F167" s="42"/>
      <c r="G167" s="42"/>
      <c r="H167" s="305">
        <f>IF(VLOOKUP($A167,'-RÅDATA_KVARTAL-'!$A$5:$FO$385,169,FALSE)&gt;0,VLOOKUP($A167,'-RÅDATA_KVARTAL-'!$A$5:$FO$385,169,FALSE),"")</f>
        <v>79.997869523534163</v>
      </c>
      <c r="I167" s="205"/>
      <c r="J167" s="205"/>
      <c r="K167" s="305">
        <f>IF(VLOOKUP($A167,'-RÅDATA_KVARTAL-'!$A$5:$FO$385,170,FALSE)&gt;0,VLOOKUP($A167,'-RÅDATA_KVARTAL-'!$A$5:$FO$385,170,FALSE),"")</f>
        <v>90.367202836577249</v>
      </c>
      <c r="L167" s="205"/>
      <c r="M167" s="205"/>
      <c r="N167" s="305">
        <f>IF(VLOOKUP($A167,'-RÅDATA_KVARTAL-'!$A$5:$FO$385,171,FALSE)&gt;0,VLOOKUP($A167,'-RÅDATA_KVARTAL-'!$A$5:$FO$385,171,FALSE),"")</f>
        <v>97.210597598648675</v>
      </c>
      <c r="O167" s="42"/>
      <c r="P167" s="71"/>
    </row>
    <row r="168" spans="1:16" ht="11.25" hidden="1" customHeight="1" outlineLevel="1" x14ac:dyDescent="0.2">
      <c r="A168" s="204" t="s">
        <v>209</v>
      </c>
      <c r="B168" s="40">
        <v>2012</v>
      </c>
      <c r="C168" s="86" t="s">
        <v>115</v>
      </c>
      <c r="D168" s="42"/>
      <c r="E168" s="303">
        <f>IF(VLOOKUP($A168,'-RÅDATA_KVARTAL-'!$A$5:$FO$385,168,FALSE)&gt;0,VLOOKUP($A168,'-RÅDATA_KVARTAL-'!$A$5:$FO$385,168,FALSE),"")</f>
        <v>64063</v>
      </c>
      <c r="F168" s="42"/>
      <c r="G168" s="42"/>
      <c r="H168" s="305">
        <f>IF(VLOOKUP($A168,'-RÅDATA_KVARTAL-'!$A$5:$FO$385,169,FALSE)&gt;0,VLOOKUP($A168,'-RÅDATA_KVARTAL-'!$A$5:$FO$385,169,FALSE),"")</f>
        <v>82.331503218477849</v>
      </c>
      <c r="I168" s="205"/>
      <c r="J168" s="205"/>
      <c r="K168" s="305">
        <f>IF(VLOOKUP($A168,'-RÅDATA_KVARTAL-'!$A$5:$FO$385,170,FALSE)&gt;0,VLOOKUP($A168,'-RÅDATA_KVARTAL-'!$A$5:$FO$385,170,FALSE),"")</f>
        <v>91.554651016029283</v>
      </c>
      <c r="L168" s="205"/>
      <c r="M168" s="205"/>
      <c r="N168" s="305">
        <f>IF(VLOOKUP($A168,'-RÅDATA_KVARTAL-'!$A$5:$FO$385,171,FALSE)&gt;0,VLOOKUP($A168,'-RÅDATA_KVARTAL-'!$A$5:$FO$385,171,FALSE),"")</f>
        <v>97.332134292565954</v>
      </c>
      <c r="O168" s="42"/>
      <c r="P168" s="71"/>
    </row>
    <row r="169" spans="1:16" ht="11.25" hidden="1" customHeight="1" outlineLevel="1" x14ac:dyDescent="0.2">
      <c r="A169" s="204" t="s">
        <v>210</v>
      </c>
      <c r="B169" s="40">
        <v>2012</v>
      </c>
      <c r="C169" s="86" t="s">
        <v>116</v>
      </c>
      <c r="D169" s="42"/>
      <c r="E169" s="303">
        <f>IF(VLOOKUP($A169,'-RÅDATA_KVARTAL-'!$A$5:$FO$385,168,FALSE)&gt;0,VLOOKUP($A169,'-RÅDATA_KVARTAL-'!$A$5:$FO$385,168,FALSE),"")</f>
        <v>64566</v>
      </c>
      <c r="F169" s="42"/>
      <c r="G169" s="42"/>
      <c r="H169" s="305">
        <f>IF(VLOOKUP($A169,'-RÅDATA_KVARTAL-'!$A$5:$FO$385,169,FALSE)&gt;0,VLOOKUP($A169,'-RÅDATA_KVARTAL-'!$A$5:$FO$385,169,FALSE),"")</f>
        <v>73.337127859729009</v>
      </c>
      <c r="I169" s="205"/>
      <c r="J169" s="205"/>
      <c r="K169" s="305">
        <f>IF(VLOOKUP($A169,'-RÅDATA_KVARTAL-'!$A$5:$FO$385,170,FALSE)&gt;0,VLOOKUP($A169,'-RÅDATA_KVARTAL-'!$A$5:$FO$385,170,FALSE),"")</f>
        <v>84.379199671141052</v>
      </c>
      <c r="L169" s="205"/>
      <c r="M169" s="205"/>
      <c r="N169" s="305">
        <f>IF(VLOOKUP($A169,'-RÅDATA_KVARTAL-'!$A$5:$FO$385,171,FALSE)&gt;0,VLOOKUP($A169,'-RÅDATA_KVARTAL-'!$A$5:$FO$385,171,FALSE),"")</f>
        <v>93.954054609559051</v>
      </c>
      <c r="O169" s="42"/>
      <c r="P169" s="71"/>
    </row>
    <row r="170" spans="1:16" ht="15" customHeight="1" collapsed="1" x14ac:dyDescent="0.2">
      <c r="A170" s="204" t="s">
        <v>211</v>
      </c>
      <c r="B170" s="164">
        <v>2012</v>
      </c>
      <c r="C170" s="165" t="s">
        <v>1</v>
      </c>
      <c r="D170" s="166"/>
      <c r="E170" s="302">
        <f>IF(VLOOKUP($A170,'-RÅDATA_KVARTAL-'!$A$5:$FO$385,168,FALSE)&gt;0,VLOOKUP($A170,'-RÅDATA_KVARTAL-'!$A$5:$FO$385,168,FALSE),"")</f>
        <v>770932</v>
      </c>
      <c r="F170" s="166"/>
      <c r="G170" s="166"/>
      <c r="H170" s="304">
        <f>IF(VLOOKUP($A170,'-RÅDATA_KVARTAL-'!$A$5:$FO$385,169,FALSE)&gt;0,VLOOKUP($A170,'-RÅDATA_KVARTAL-'!$A$5:$FO$385,169,FALSE),"")</f>
        <v>82.132828867552661</v>
      </c>
      <c r="I170" s="205"/>
      <c r="J170" s="205"/>
      <c r="K170" s="304">
        <f>IF(VLOOKUP($A170,'-RÅDATA_KVARTAL-'!$A$5:$FO$385,170,FALSE)&gt;0,VLOOKUP($A170,'-RÅDATA_KVARTAL-'!$A$5:$FO$385,170,FALSE),"")</f>
        <v>90.957635699490822</v>
      </c>
      <c r="L170" s="205"/>
      <c r="M170" s="205"/>
      <c r="N170" s="304">
        <f>IF(VLOOKUP($A170,'-RÅDATA_KVARTAL-'!$A$5:$FO$385,171,FALSE)&gt;0,VLOOKUP($A170,'-RÅDATA_KVARTAL-'!$A$5:$FO$385,171,FALSE),"")</f>
        <v>96.912875362540774</v>
      </c>
      <c r="O170" s="166"/>
      <c r="P170" s="167"/>
    </row>
    <row r="171" spans="1:16" s="39" customFormat="1" ht="15" hidden="1" customHeight="1" outlineLevel="1" x14ac:dyDescent="0.2">
      <c r="A171" s="204" t="s">
        <v>186</v>
      </c>
      <c r="B171" s="40">
        <v>2013</v>
      </c>
      <c r="C171" s="86" t="s">
        <v>106</v>
      </c>
      <c r="D171" s="42"/>
      <c r="E171" s="303">
        <f>IF(VLOOKUP($A171,'-RÅDATA_KVARTAL-'!$A$5:$FO$385,168,FALSE)&gt;0,VLOOKUP($A171,'-RÅDATA_KVARTAL-'!$A$5:$FO$385,168,FALSE),"")</f>
        <v>73426</v>
      </c>
      <c r="F171" s="42"/>
      <c r="G171" s="42"/>
      <c r="H171" s="305">
        <f>IF(VLOOKUP($A171,'-RÅDATA_KVARTAL-'!$A$5:$FO$385,169,FALSE)&gt;0,VLOOKUP($A171,'-RÅDATA_KVARTAL-'!$A$5:$FO$385,169,FALSE),"")</f>
        <v>81.53923678261107</v>
      </c>
      <c r="I171" s="42"/>
      <c r="J171" s="42"/>
      <c r="K171" s="305">
        <f>IF(VLOOKUP($A171,'-RÅDATA_KVARTAL-'!$A$5:$FO$385,170,FALSE)&gt;0,VLOOKUP($A171,'-RÅDATA_KVARTAL-'!$A$5:$FO$385,170,FALSE),"")</f>
        <v>90.359000898864167</v>
      </c>
      <c r="L171" s="42"/>
      <c r="M171" s="42"/>
      <c r="N171" s="305">
        <f>IF(VLOOKUP($A171,'-RÅDATA_KVARTAL-'!$A$5:$FO$385,171,FALSE)&gt;0,VLOOKUP($A171,'-RÅDATA_KVARTAL-'!$A$5:$FO$385,171,FALSE),"")</f>
        <v>96.734126876038459</v>
      </c>
      <c r="O171" s="42"/>
      <c r="P171" s="42"/>
    </row>
    <row r="172" spans="1:16" ht="11.25" hidden="1" customHeight="1" outlineLevel="1" x14ac:dyDescent="0.2">
      <c r="A172" s="204" t="s">
        <v>199</v>
      </c>
      <c r="B172" s="81">
        <v>2013</v>
      </c>
      <c r="C172" s="86" t="s">
        <v>107</v>
      </c>
      <c r="D172" s="42"/>
      <c r="E172" s="303">
        <f>IF(VLOOKUP($A172,'-RÅDATA_KVARTAL-'!$A$5:$FO$385,168,FALSE)&gt;0,VLOOKUP($A172,'-RÅDATA_KVARTAL-'!$A$5:$FO$385,168,FALSE),"")</f>
        <v>67133</v>
      </c>
      <c r="F172" s="42"/>
      <c r="G172" s="42"/>
      <c r="H172" s="305">
        <f>IF(VLOOKUP($A172,'-RÅDATA_KVARTAL-'!$A$5:$FO$385,169,FALSE)&gt;0,VLOOKUP($A172,'-RÅDATA_KVARTAL-'!$A$5:$FO$385,169,FALSE),"")</f>
        <v>83.313720524928129</v>
      </c>
      <c r="I172" s="42"/>
      <c r="J172" s="42"/>
      <c r="K172" s="305">
        <f>IF(VLOOKUP($A172,'-RÅDATA_KVARTAL-'!$A$5:$FO$385,170,FALSE)&gt;0,VLOOKUP($A172,'-RÅDATA_KVARTAL-'!$A$5:$FO$385,170,FALSE),"")</f>
        <v>91.291913068088718</v>
      </c>
      <c r="L172" s="42"/>
      <c r="M172" s="42"/>
      <c r="N172" s="305">
        <f>IF(VLOOKUP($A172,'-RÅDATA_KVARTAL-'!$A$5:$FO$385,171,FALSE)&gt;0,VLOOKUP($A172,'-RÅDATA_KVARTAL-'!$A$5:$FO$385,171,FALSE),"")</f>
        <v>97.171286848494773</v>
      </c>
      <c r="O172" s="42"/>
      <c r="P172" s="42"/>
    </row>
    <row r="173" spans="1:16" ht="11.25" hidden="1" customHeight="1" outlineLevel="1" x14ac:dyDescent="0.2">
      <c r="A173" s="204" t="s">
        <v>212</v>
      </c>
      <c r="B173" s="81">
        <v>2013</v>
      </c>
      <c r="C173" s="86" t="s">
        <v>108</v>
      </c>
      <c r="D173" s="42"/>
      <c r="E173" s="303">
        <f>IF(VLOOKUP($A173,'-RÅDATA_KVARTAL-'!$A$5:$FO$385,168,FALSE)&gt;0,VLOOKUP($A173,'-RÅDATA_KVARTAL-'!$A$5:$FO$385,168,FALSE),"")</f>
        <v>71859</v>
      </c>
      <c r="F173" s="42"/>
      <c r="G173" s="42"/>
      <c r="H173" s="305">
        <f>IF(VLOOKUP($A173,'-RÅDATA_KVARTAL-'!$A$5:$FO$385,169,FALSE)&gt;0,VLOOKUP($A173,'-RÅDATA_KVARTAL-'!$A$5:$FO$385,169,FALSE),"")</f>
        <v>84.686678077902556</v>
      </c>
      <c r="I173" s="42"/>
      <c r="J173" s="42"/>
      <c r="K173" s="305">
        <f>IF(VLOOKUP($A173,'-RÅDATA_KVARTAL-'!$A$5:$FO$385,170,FALSE)&gt;0,VLOOKUP($A173,'-RÅDATA_KVARTAL-'!$A$5:$FO$385,170,FALSE),"")</f>
        <v>92.360038408550082</v>
      </c>
      <c r="L173" s="42"/>
      <c r="M173" s="42"/>
      <c r="N173" s="305">
        <f>IF(VLOOKUP($A173,'-RÅDATA_KVARTAL-'!$A$5:$FO$385,171,FALSE)&gt;0,VLOOKUP($A173,'-RÅDATA_KVARTAL-'!$A$5:$FO$385,171,FALSE),"")</f>
        <v>97.312793108726808</v>
      </c>
      <c r="O173" s="42"/>
      <c r="P173" s="42"/>
    </row>
    <row r="174" spans="1:16" ht="11.25" hidden="1" customHeight="1" outlineLevel="1" x14ac:dyDescent="0.2">
      <c r="A174" s="204" t="s">
        <v>213</v>
      </c>
      <c r="B174" s="81">
        <v>2013</v>
      </c>
      <c r="C174" s="86" t="s">
        <v>109</v>
      </c>
      <c r="D174" s="42"/>
      <c r="E174" s="303">
        <f>IF(VLOOKUP($A174,'-RÅDATA_KVARTAL-'!$A$5:$FO$385,168,FALSE)&gt;0,VLOOKUP($A174,'-RÅDATA_KVARTAL-'!$A$5:$FO$385,168,FALSE),"")</f>
        <v>71618</v>
      </c>
      <c r="F174" s="42"/>
      <c r="G174" s="42"/>
      <c r="H174" s="305">
        <f>IF(VLOOKUP($A174,'-RÅDATA_KVARTAL-'!$A$5:$FO$385,169,FALSE)&gt;0,VLOOKUP($A174,'-RÅDATA_KVARTAL-'!$A$5:$FO$385,169,FALSE),"")</f>
        <v>82.786450333714996</v>
      </c>
      <c r="I174" s="42"/>
      <c r="J174" s="42"/>
      <c r="K174" s="305">
        <f>IF(VLOOKUP($A174,'-RÅDATA_KVARTAL-'!$A$5:$FO$385,170,FALSE)&gt;0,VLOOKUP($A174,'-RÅDATA_KVARTAL-'!$A$5:$FO$385,170,FALSE),"")</f>
        <v>91.397414057918397</v>
      </c>
      <c r="L174" s="42"/>
      <c r="M174" s="42"/>
      <c r="N174" s="305">
        <f>IF(VLOOKUP($A174,'-RÅDATA_KVARTAL-'!$A$5:$FO$385,171,FALSE)&gt;0,VLOOKUP($A174,'-RÅDATA_KVARTAL-'!$A$5:$FO$385,171,FALSE),"")</f>
        <v>97.282805998491995</v>
      </c>
      <c r="O174" s="42"/>
      <c r="P174" s="42"/>
    </row>
    <row r="175" spans="1:16" s="39" customFormat="1" ht="11.25" hidden="1" customHeight="1" outlineLevel="1" x14ac:dyDescent="0.2">
      <c r="A175" s="204" t="s">
        <v>214</v>
      </c>
      <c r="B175" s="81">
        <v>2013</v>
      </c>
      <c r="C175" s="86" t="s">
        <v>35</v>
      </c>
      <c r="D175" s="42"/>
      <c r="E175" s="303">
        <f>IF(VLOOKUP($A175,'-RÅDATA_KVARTAL-'!$A$5:$FO$385,168,FALSE)&gt;0,VLOOKUP($A175,'-RÅDATA_KVARTAL-'!$A$5:$FO$385,168,FALSE),"")</f>
        <v>73193</v>
      </c>
      <c r="F175" s="42"/>
      <c r="G175" s="42"/>
      <c r="H175" s="305">
        <f>IF(VLOOKUP($A175,'-RÅDATA_KVARTAL-'!$A$5:$FO$385,169,FALSE)&gt;0,VLOOKUP($A175,'-RÅDATA_KVARTAL-'!$A$5:$FO$385,169,FALSE),"")</f>
        <v>81.317885590152059</v>
      </c>
      <c r="I175" s="42"/>
      <c r="J175" s="42"/>
      <c r="K175" s="305">
        <f>IF(VLOOKUP($A175,'-RÅDATA_KVARTAL-'!$A$5:$FO$385,170,FALSE)&gt;0,VLOOKUP($A175,'-RÅDATA_KVARTAL-'!$A$5:$FO$385,170,FALSE),"")</f>
        <v>90.403453882201845</v>
      </c>
      <c r="L175" s="42"/>
      <c r="M175" s="42"/>
      <c r="N175" s="305">
        <f>IF(VLOOKUP($A175,'-RÅDATA_KVARTAL-'!$A$5:$FO$385,171,FALSE)&gt;0,VLOOKUP($A175,'-RÅDATA_KVARTAL-'!$A$5:$FO$385,171,FALSE),"")</f>
        <v>96.628092850409203</v>
      </c>
      <c r="O175" s="42"/>
      <c r="P175" s="42"/>
    </row>
    <row r="176" spans="1:16" ht="11.25" hidden="1" customHeight="1" outlineLevel="1" x14ac:dyDescent="0.2">
      <c r="A176" s="204" t="s">
        <v>215</v>
      </c>
      <c r="B176" s="81">
        <v>2013</v>
      </c>
      <c r="C176" s="86" t="s">
        <v>110</v>
      </c>
      <c r="D176" s="42"/>
      <c r="E176" s="303">
        <f>IF(VLOOKUP($A176,'-RÅDATA_KVARTAL-'!$A$5:$FO$385,168,FALSE)&gt;0,VLOOKUP($A176,'-RÅDATA_KVARTAL-'!$A$5:$FO$385,168,FALSE),"")</f>
        <v>68043</v>
      </c>
      <c r="F176" s="42"/>
      <c r="G176" s="42"/>
      <c r="H176" s="305">
        <f>IF(VLOOKUP($A176,'-RÅDATA_KVARTAL-'!$A$5:$FO$385,169,FALSE)&gt;0,VLOOKUP($A176,'-RÅDATA_KVARTAL-'!$A$5:$FO$385,169,FALSE),"")</f>
        <v>81.310347868259782</v>
      </c>
      <c r="I176" s="42"/>
      <c r="J176" s="42"/>
      <c r="K176" s="305">
        <f>IF(VLOOKUP($A176,'-RÅDATA_KVARTAL-'!$A$5:$FO$385,170,FALSE)&gt;0,VLOOKUP($A176,'-RÅDATA_KVARTAL-'!$A$5:$FO$385,170,FALSE),"")</f>
        <v>90.713225460370651</v>
      </c>
      <c r="L176" s="42"/>
      <c r="M176" s="42"/>
      <c r="N176" s="305">
        <f>IF(VLOOKUP($A176,'-RÅDATA_KVARTAL-'!$A$5:$FO$385,171,FALSE)&gt;0,VLOOKUP($A176,'-RÅDATA_KVARTAL-'!$A$5:$FO$385,171,FALSE),"")</f>
        <v>97.018062107784786</v>
      </c>
      <c r="O176" s="42"/>
      <c r="P176" s="42"/>
    </row>
    <row r="177" spans="1:16" ht="11.25" hidden="1" customHeight="1" outlineLevel="1" x14ac:dyDescent="0.2">
      <c r="A177" s="204" t="s">
        <v>216</v>
      </c>
      <c r="B177" s="81">
        <v>2013</v>
      </c>
      <c r="C177" s="86" t="s">
        <v>111</v>
      </c>
      <c r="D177" s="28"/>
      <c r="E177" s="303">
        <f>IF(VLOOKUP($A177,'-RÅDATA_KVARTAL-'!$A$5:$FO$385,168,FALSE)&gt;0,VLOOKUP($A177,'-RÅDATA_KVARTAL-'!$A$5:$FO$385,168,FALSE),"")</f>
        <v>64942</v>
      </c>
      <c r="F177" s="42"/>
      <c r="G177" s="42"/>
      <c r="H177" s="305">
        <f>IF(VLOOKUP($A177,'-RÅDATA_KVARTAL-'!$A$5:$FO$385,169,FALSE)&gt;0,VLOOKUP($A177,'-RÅDATA_KVARTAL-'!$A$5:$FO$385,169,FALSE),"")</f>
        <v>85.918203935819662</v>
      </c>
      <c r="I177" s="42"/>
      <c r="J177" s="42"/>
      <c r="K177" s="305">
        <f>IF(VLOOKUP($A177,'-RÅDATA_KVARTAL-'!$A$5:$FO$385,170,FALSE)&gt;0,VLOOKUP($A177,'-RÅDATA_KVARTAL-'!$A$5:$FO$385,170,FALSE),"")</f>
        <v>92.616488559021889</v>
      </c>
      <c r="L177" s="42"/>
      <c r="M177" s="42"/>
      <c r="N177" s="305">
        <f>IF(VLOOKUP($A177,'-RÅDATA_KVARTAL-'!$A$5:$FO$385,171,FALSE)&gt;0,VLOOKUP($A177,'-RÅDATA_KVARTAL-'!$A$5:$FO$385,171,FALSE),"")</f>
        <v>97.517785100551251</v>
      </c>
      <c r="O177" s="42"/>
      <c r="P177" s="42"/>
    </row>
    <row r="178" spans="1:16" ht="11.25" hidden="1" customHeight="1" outlineLevel="1" x14ac:dyDescent="0.2">
      <c r="A178" s="204" t="s">
        <v>217</v>
      </c>
      <c r="B178" s="81">
        <v>2013</v>
      </c>
      <c r="C178" s="86" t="s">
        <v>112</v>
      </c>
      <c r="D178" s="28"/>
      <c r="E178" s="303">
        <f>IF(VLOOKUP($A178,'-RÅDATA_KVARTAL-'!$A$5:$FO$385,168,FALSE)&gt;0,VLOOKUP($A178,'-RÅDATA_KVARTAL-'!$A$5:$FO$385,168,FALSE),"")</f>
        <v>72088</v>
      </c>
      <c r="F178" s="42"/>
      <c r="G178" s="42"/>
      <c r="H178" s="305">
        <f>IF(VLOOKUP($A178,'-RÅDATA_KVARTAL-'!$A$5:$FO$385,169,FALSE)&gt;0,VLOOKUP($A178,'-RÅDATA_KVARTAL-'!$A$5:$FO$385,169,FALSE),"")</f>
        <v>83.633891909887907</v>
      </c>
      <c r="I178" s="42"/>
      <c r="J178" s="42"/>
      <c r="K178" s="305">
        <f>IF(VLOOKUP($A178,'-RÅDATA_KVARTAL-'!$A$5:$FO$385,170,FALSE)&gt;0,VLOOKUP($A178,'-RÅDATA_KVARTAL-'!$A$5:$FO$385,170,FALSE),"")</f>
        <v>91.707357673954064</v>
      </c>
      <c r="L178" s="42"/>
      <c r="M178" s="42"/>
      <c r="N178" s="305">
        <f>IF(VLOOKUP($A178,'-RÅDATA_KVARTAL-'!$A$5:$FO$385,171,FALSE)&gt;0,VLOOKUP($A178,'-RÅDATA_KVARTAL-'!$A$5:$FO$385,171,FALSE),"")</f>
        <v>97.318555099323049</v>
      </c>
      <c r="O178" s="42"/>
      <c r="P178" s="42"/>
    </row>
    <row r="179" spans="1:16" s="39" customFormat="1" ht="11.25" hidden="1" customHeight="1" outlineLevel="1" x14ac:dyDescent="0.2">
      <c r="A179" s="204" t="s">
        <v>218</v>
      </c>
      <c r="B179" s="81">
        <v>2013</v>
      </c>
      <c r="C179" s="86" t="s">
        <v>113</v>
      </c>
      <c r="D179" s="41"/>
      <c r="E179" s="303">
        <f>IF(VLOOKUP($A179,'-RÅDATA_KVARTAL-'!$A$5:$FO$385,168,FALSE)&gt;0,VLOOKUP($A179,'-RÅDATA_KVARTAL-'!$A$5:$FO$385,168,FALSE),"")</f>
        <v>71810</v>
      </c>
      <c r="F179" s="42"/>
      <c r="G179" s="42"/>
      <c r="H179" s="305">
        <f>IF(VLOOKUP($A179,'-RÅDATA_KVARTAL-'!$A$5:$FO$385,169,FALSE)&gt;0,VLOOKUP($A179,'-RÅDATA_KVARTAL-'!$A$5:$FO$385,169,FALSE),"")</f>
        <v>82.154296059044697</v>
      </c>
      <c r="I179" s="42"/>
      <c r="J179" s="42"/>
      <c r="K179" s="305">
        <f>IF(VLOOKUP($A179,'-RÅDATA_KVARTAL-'!$A$5:$FO$385,170,FALSE)&gt;0,VLOOKUP($A179,'-RÅDATA_KVARTAL-'!$A$5:$FO$385,170,FALSE),"")</f>
        <v>90.94694332265702</v>
      </c>
      <c r="L179" s="42"/>
      <c r="M179" s="42"/>
      <c r="N179" s="305">
        <f>IF(VLOOKUP($A179,'-RÅDATA_KVARTAL-'!$A$5:$FO$385,171,FALSE)&gt;0,VLOOKUP($A179,'-RÅDATA_KVARTAL-'!$A$5:$FO$385,171,FALSE),"")</f>
        <v>97.184236178805179</v>
      </c>
      <c r="O179" s="42"/>
      <c r="P179" s="42"/>
    </row>
    <row r="180" spans="1:16" ht="11.25" hidden="1" customHeight="1" outlineLevel="1" x14ac:dyDescent="0.2">
      <c r="A180" s="204" t="s">
        <v>219</v>
      </c>
      <c r="B180" s="81">
        <v>2013</v>
      </c>
      <c r="C180" s="86" t="s">
        <v>114</v>
      </c>
      <c r="D180" s="28"/>
      <c r="E180" s="303">
        <f>IF(VLOOKUP($A180,'-RÅDATA_KVARTAL-'!$A$5:$FO$385,168,FALSE)&gt;0,VLOOKUP($A180,'-RÅDATA_KVARTAL-'!$A$5:$FO$385,168,FALSE),"")</f>
        <v>75002</v>
      </c>
      <c r="F180" s="42"/>
      <c r="G180" s="42"/>
      <c r="H180" s="305">
        <f>IF(VLOOKUP($A180,'-RÅDATA_KVARTAL-'!$A$5:$FO$385,169,FALSE)&gt;0,VLOOKUP($A180,'-RÅDATA_KVARTAL-'!$A$5:$FO$385,169,FALSE),"")</f>
        <v>78.677901922615405</v>
      </c>
      <c r="I180" s="42"/>
      <c r="J180" s="42"/>
      <c r="K180" s="305">
        <f>IF(VLOOKUP($A180,'-RÅDATA_KVARTAL-'!$A$5:$FO$385,170,FALSE)&gt;0,VLOOKUP($A180,'-RÅDATA_KVARTAL-'!$A$5:$FO$385,170,FALSE),"")</f>
        <v>88.901629289885591</v>
      </c>
      <c r="L180" s="42"/>
      <c r="M180" s="42"/>
      <c r="N180" s="305">
        <f>IF(VLOOKUP($A180,'-RÅDATA_KVARTAL-'!$A$5:$FO$385,171,FALSE)&gt;0,VLOOKUP($A180,'-RÅDATA_KVARTAL-'!$A$5:$FO$385,171,FALSE),"")</f>
        <v>96.605423855363853</v>
      </c>
      <c r="O180" s="42"/>
      <c r="P180" s="42"/>
    </row>
    <row r="181" spans="1:16" ht="11.25" hidden="1" customHeight="1" outlineLevel="1" x14ac:dyDescent="0.2">
      <c r="A181" s="204" t="s">
        <v>220</v>
      </c>
      <c r="B181" s="81">
        <v>2013</v>
      </c>
      <c r="C181" s="86" t="s">
        <v>115</v>
      </c>
      <c r="D181" s="28"/>
      <c r="E181" s="303">
        <f>IF(VLOOKUP($A181,'-RÅDATA_KVARTAL-'!$A$5:$FO$385,168,FALSE)&gt;0,VLOOKUP($A181,'-RÅDATA_KVARTAL-'!$A$5:$FO$385,168,FALSE),"")</f>
        <v>72219</v>
      </c>
      <c r="F181" s="42"/>
      <c r="G181" s="42"/>
      <c r="H181" s="305">
        <f>IF(VLOOKUP($A181,'-RÅDATA_KVARTAL-'!$A$5:$FO$385,169,FALSE)&gt;0,VLOOKUP($A181,'-RÅDATA_KVARTAL-'!$A$5:$FO$385,169,FALSE),"")</f>
        <v>82.73584513770615</v>
      </c>
      <c r="I181" s="42"/>
      <c r="J181" s="42"/>
      <c r="K181" s="305">
        <f>IF(VLOOKUP($A181,'-RÅDATA_KVARTAL-'!$A$5:$FO$385,170,FALSE)&gt;0,VLOOKUP($A181,'-RÅDATA_KVARTAL-'!$A$5:$FO$385,170,FALSE),"")</f>
        <v>91.351306442902839</v>
      </c>
      <c r="L181" s="42"/>
      <c r="M181" s="42"/>
      <c r="N181" s="305">
        <f>IF(VLOOKUP($A181,'-RÅDATA_KVARTAL-'!$A$5:$FO$385,171,FALSE)&gt;0,VLOOKUP($A181,'-RÅDATA_KVARTAL-'!$A$5:$FO$385,171,FALSE),"")</f>
        <v>97.032636840720585</v>
      </c>
      <c r="O181" s="42"/>
      <c r="P181" s="42"/>
    </row>
    <row r="182" spans="1:16" ht="11.25" hidden="1" customHeight="1" outlineLevel="1" x14ac:dyDescent="0.2">
      <c r="A182" s="204" t="s">
        <v>221</v>
      </c>
      <c r="B182" s="81">
        <v>2013</v>
      </c>
      <c r="C182" s="86" t="s">
        <v>116</v>
      </c>
      <c r="D182" s="28"/>
      <c r="E182" s="303">
        <f>IF(VLOOKUP($A182,'-RÅDATA_KVARTAL-'!$A$5:$FO$385,168,FALSE)&gt;0,VLOOKUP($A182,'-RÅDATA_KVARTAL-'!$A$5:$FO$385,168,FALSE),"")</f>
        <v>70999</v>
      </c>
      <c r="F182" s="42"/>
      <c r="G182" s="42"/>
      <c r="H182" s="305">
        <f>IF(VLOOKUP($A182,'-RÅDATA_KVARTAL-'!$A$5:$FO$385,169,FALSE)&gt;0,VLOOKUP($A182,'-RÅDATA_KVARTAL-'!$A$5:$FO$385,169,FALSE),"")</f>
        <v>85.788532232848354</v>
      </c>
      <c r="I182" s="42"/>
      <c r="J182" s="42"/>
      <c r="K182" s="305">
        <f>IF(VLOOKUP($A182,'-RÅDATA_KVARTAL-'!$A$5:$FO$385,170,FALSE)&gt;0,VLOOKUP($A182,'-RÅDATA_KVARTAL-'!$A$5:$FO$385,170,FALSE),"")</f>
        <v>93.157650107747997</v>
      </c>
      <c r="L182" s="42"/>
      <c r="M182" s="42"/>
      <c r="N182" s="305">
        <f>IF(VLOOKUP($A182,'-RÅDATA_KVARTAL-'!$A$5:$FO$385,171,FALSE)&gt;0,VLOOKUP($A182,'-RÅDATA_KVARTAL-'!$A$5:$FO$385,171,FALSE),"")</f>
        <v>97.757714897392916</v>
      </c>
      <c r="O182" s="42"/>
      <c r="P182" s="42"/>
    </row>
    <row r="183" spans="1:16" ht="15" customHeight="1" collapsed="1" x14ac:dyDescent="0.2">
      <c r="A183" s="204" t="s">
        <v>222</v>
      </c>
      <c r="B183" s="164">
        <v>2013</v>
      </c>
      <c r="C183" s="165" t="s">
        <v>415</v>
      </c>
      <c r="D183" s="166"/>
      <c r="E183" s="302">
        <f>IF(VLOOKUP($A183,'-RÅDATA_KVARTAL-'!$A$5:$FO$385,168,FALSE)&gt;0,VLOOKUP($A183,'-RÅDATA_KVARTAL-'!$A$5:$FO$385,168,FALSE),"")</f>
        <v>852332</v>
      </c>
      <c r="F183" s="166"/>
      <c r="G183" s="166"/>
      <c r="H183" s="304">
        <f>IF(VLOOKUP($A183,'-RÅDATA_KVARTAL-'!$A$5:$FO$385,169,FALSE)&gt;0,VLOOKUP($A183,'-RÅDATA_KVARTAL-'!$A$5:$FO$385,169,FALSE),"")</f>
        <v>82.778072394325221</v>
      </c>
      <c r="I183" s="166"/>
      <c r="J183" s="166"/>
      <c r="K183" s="304">
        <f>IF(VLOOKUP($A183,'-RÅDATA_KVARTAL-'!$A$5:$FO$385,170,FALSE)&gt;0,VLOOKUP($A183,'-RÅDATA_KVARTAL-'!$A$5:$FO$385,170,FALSE),"")</f>
        <v>91.245078208960834</v>
      </c>
      <c r="L183" s="166"/>
      <c r="M183" s="166"/>
      <c r="N183" s="304">
        <f>IF(VLOOKUP($A183,'-RÅDATA_KVARTAL-'!$A$5:$FO$385,171,FALSE)&gt;0,VLOOKUP($A183,'-RÅDATA_KVARTAL-'!$A$5:$FO$385,171,FALSE),"")</f>
        <v>97.123304064613322</v>
      </c>
      <c r="O183" s="166"/>
      <c r="P183" s="166"/>
    </row>
    <row r="184" spans="1:16" ht="15" hidden="1" customHeight="1" outlineLevel="1" x14ac:dyDescent="0.2">
      <c r="A184" s="204" t="s">
        <v>148</v>
      </c>
      <c r="B184" s="40">
        <v>2014</v>
      </c>
      <c r="C184" s="86" t="s">
        <v>106</v>
      </c>
      <c r="D184" s="28"/>
      <c r="E184" s="303">
        <f>IF(VLOOKUP($A184,'-RÅDATA_KVARTAL-'!$A$5:$FO$385,168,FALSE)&gt;0,VLOOKUP($A184,'-RÅDATA_KVARTAL-'!$A$5:$FO$385,168,FALSE),"")</f>
        <v>77745</v>
      </c>
      <c r="F184" s="42"/>
      <c r="G184" s="42"/>
      <c r="H184" s="305">
        <f>IF(VLOOKUP($A184,'-RÅDATA_KVARTAL-'!$A$5:$FO$385,169,FALSE)&gt;0,VLOOKUP($A184,'-RÅDATA_KVARTAL-'!$A$5:$FO$385,169,FALSE),"")</f>
        <v>82.659978133642028</v>
      </c>
      <c r="I184" s="205"/>
      <c r="J184" s="205"/>
      <c r="K184" s="305">
        <f>IF(VLOOKUP($A184,'-RÅDATA_KVARTAL-'!$A$5:$FO$385,170,FALSE)&gt;0,VLOOKUP($A184,'-RÅDATA_KVARTAL-'!$A$5:$FO$385,170,FALSE),"")</f>
        <v>91.012926876326446</v>
      </c>
      <c r="L184" s="205"/>
      <c r="M184" s="205"/>
      <c r="N184" s="305">
        <f>IF(VLOOKUP($A184,'-RÅDATA_KVARTAL-'!$A$5:$FO$385,171,FALSE)&gt;0,VLOOKUP($A184,'-RÅDATA_KVARTAL-'!$A$5:$FO$385,171,FALSE),"")</f>
        <v>96.821660556948999</v>
      </c>
      <c r="O184" s="42"/>
      <c r="P184" s="71"/>
    </row>
    <row r="185" spans="1:16" ht="11.25" hidden="1" customHeight="1" outlineLevel="1" x14ac:dyDescent="0.2">
      <c r="A185" s="204" t="s">
        <v>149</v>
      </c>
      <c r="B185" s="81">
        <v>2014</v>
      </c>
      <c r="C185" s="86" t="s">
        <v>107</v>
      </c>
      <c r="D185" s="28"/>
      <c r="E185" s="303">
        <f>IF(VLOOKUP($A185,'-RÅDATA_KVARTAL-'!$A$5:$FO$385,168,FALSE)&gt;0,VLOOKUP($A185,'-RÅDATA_KVARTAL-'!$A$5:$FO$385,168,FALSE),"")</f>
        <v>72161</v>
      </c>
      <c r="F185" s="42"/>
      <c r="G185" s="42"/>
      <c r="H185" s="305">
        <f>IF(VLOOKUP($A185,'-RÅDATA_KVARTAL-'!$A$5:$FO$385,169,FALSE)&gt;0,VLOOKUP($A185,'-RÅDATA_KVARTAL-'!$A$5:$FO$385,169,FALSE),"")</f>
        <v>86.69087180055709</v>
      </c>
      <c r="I185" s="205"/>
      <c r="J185" s="205"/>
      <c r="K185" s="305">
        <f>IF(VLOOKUP($A185,'-RÅDATA_KVARTAL-'!$A$5:$FO$385,170,FALSE)&gt;0,VLOOKUP($A185,'-RÅDATA_KVARTAL-'!$A$5:$FO$385,170,FALSE),"")</f>
        <v>93.617050761491654</v>
      </c>
      <c r="L185" s="205"/>
      <c r="M185" s="205"/>
      <c r="N185" s="305">
        <f>IF(VLOOKUP($A185,'-RÅDATA_KVARTAL-'!$A$5:$FO$385,171,FALSE)&gt;0,VLOOKUP($A185,'-RÅDATA_KVARTAL-'!$A$5:$FO$385,171,FALSE),"")</f>
        <v>97.811837419104492</v>
      </c>
      <c r="O185" s="42"/>
      <c r="P185" s="71"/>
    </row>
    <row r="186" spans="1:16" ht="11.25" hidden="1" customHeight="1" outlineLevel="1" x14ac:dyDescent="0.2">
      <c r="A186" s="204" t="s">
        <v>150</v>
      </c>
      <c r="B186" s="81">
        <v>2014</v>
      </c>
      <c r="C186" s="86" t="s">
        <v>108</v>
      </c>
      <c r="D186" s="28"/>
      <c r="E186" s="303">
        <f>IF(VLOOKUP($A186,'-RÅDATA_KVARTAL-'!$A$5:$FO$385,168,FALSE)&gt;0,VLOOKUP($A186,'-RÅDATA_KVARTAL-'!$A$5:$FO$385,168,FALSE),"")</f>
        <v>79371</v>
      </c>
      <c r="F186" s="42"/>
      <c r="G186" s="42"/>
      <c r="H186" s="305">
        <f>IF(VLOOKUP($A186,'-RÅDATA_KVARTAL-'!$A$5:$FO$385,169,FALSE)&gt;0,VLOOKUP($A186,'-RÅDATA_KVARTAL-'!$A$5:$FO$385,169,FALSE),"")</f>
        <v>86.571921734638593</v>
      </c>
      <c r="I186" s="205"/>
      <c r="J186" s="205"/>
      <c r="K186" s="305">
        <f>IF(VLOOKUP($A186,'-RÅDATA_KVARTAL-'!$A$5:$FO$385,170,FALSE)&gt;0,VLOOKUP($A186,'-RÅDATA_KVARTAL-'!$A$5:$FO$385,170,FALSE),"")</f>
        <v>93.473686862960022</v>
      </c>
      <c r="L186" s="205"/>
      <c r="M186" s="205"/>
      <c r="N186" s="305">
        <f>IF(VLOOKUP($A186,'-RÅDATA_KVARTAL-'!$A$5:$FO$385,171,FALSE)&gt;0,VLOOKUP($A186,'-RÅDATA_KVARTAL-'!$A$5:$FO$385,171,FALSE),"")</f>
        <v>97.918635269808874</v>
      </c>
      <c r="O186" s="42"/>
      <c r="P186" s="71"/>
    </row>
    <row r="187" spans="1:16" ht="11.25" hidden="1" customHeight="1" outlineLevel="1" x14ac:dyDescent="0.2">
      <c r="A187" s="204" t="s">
        <v>151</v>
      </c>
      <c r="B187" s="81">
        <v>2014</v>
      </c>
      <c r="C187" s="86" t="s">
        <v>109</v>
      </c>
      <c r="D187" s="28"/>
      <c r="E187" s="303">
        <f>IF(VLOOKUP($A187,'-RÅDATA_KVARTAL-'!$A$5:$FO$385,168,FALSE)&gt;0,VLOOKUP($A187,'-RÅDATA_KVARTAL-'!$A$5:$FO$385,168,FALSE),"")</f>
        <v>75243</v>
      </c>
      <c r="F187" s="42"/>
      <c r="G187" s="42"/>
      <c r="H187" s="305">
        <f>IF(VLOOKUP($A187,'-RÅDATA_KVARTAL-'!$A$5:$FO$385,169,FALSE)&gt;0,VLOOKUP($A187,'-RÅDATA_KVARTAL-'!$A$5:$FO$385,169,FALSE),"")</f>
        <v>85.36076445649428</v>
      </c>
      <c r="I187" s="205"/>
      <c r="J187" s="205"/>
      <c r="K187" s="305">
        <f>IF(VLOOKUP($A187,'-RÅDATA_KVARTAL-'!$A$5:$FO$385,170,FALSE)&gt;0,VLOOKUP($A187,'-RÅDATA_KVARTAL-'!$A$5:$FO$385,170,FALSE),"")</f>
        <v>92.808633361242912</v>
      </c>
      <c r="L187" s="205"/>
      <c r="M187" s="205"/>
      <c r="N187" s="305">
        <f>IF(VLOOKUP($A187,'-RÅDATA_KVARTAL-'!$A$5:$FO$385,171,FALSE)&gt;0,VLOOKUP($A187,'-RÅDATA_KVARTAL-'!$A$5:$FO$385,171,FALSE),"")</f>
        <v>97.723376260914634</v>
      </c>
      <c r="O187" s="42"/>
      <c r="P187" s="71"/>
    </row>
    <row r="188" spans="1:16" ht="11.25" hidden="1" customHeight="1" outlineLevel="1" x14ac:dyDescent="0.2">
      <c r="A188" s="204" t="s">
        <v>152</v>
      </c>
      <c r="B188" s="81">
        <v>2014</v>
      </c>
      <c r="C188" s="86" t="s">
        <v>35</v>
      </c>
      <c r="D188" s="28"/>
      <c r="E188" s="303">
        <f>IF(VLOOKUP($A188,'-RÅDATA_KVARTAL-'!$A$5:$FO$385,168,FALSE)&gt;0,VLOOKUP($A188,'-RÅDATA_KVARTAL-'!$A$5:$FO$385,168,FALSE),"")</f>
        <v>77029</v>
      </c>
      <c r="F188" s="42"/>
      <c r="G188" s="42"/>
      <c r="H188" s="305">
        <f>IF(VLOOKUP($A188,'-RÅDATA_KVARTAL-'!$A$5:$FO$385,169,FALSE)&gt;0,VLOOKUP($A188,'-RÅDATA_KVARTAL-'!$A$5:$FO$385,169,FALSE),"")</f>
        <v>81.704293188279735</v>
      </c>
      <c r="I188" s="205"/>
      <c r="J188" s="205"/>
      <c r="K188" s="305">
        <f>IF(VLOOKUP($A188,'-RÅDATA_KVARTAL-'!$A$5:$FO$385,170,FALSE)&gt;0,VLOOKUP($A188,'-RÅDATA_KVARTAL-'!$A$5:$FO$385,170,FALSE),"")</f>
        <v>90.286775110672608</v>
      </c>
      <c r="L188" s="205"/>
      <c r="M188" s="205"/>
      <c r="N188" s="305">
        <f>IF(VLOOKUP($A188,'-RÅDATA_KVARTAL-'!$A$5:$FO$385,171,FALSE)&gt;0,VLOOKUP($A188,'-RÅDATA_KVARTAL-'!$A$5:$FO$385,171,FALSE),"")</f>
        <v>96.590894338495886</v>
      </c>
      <c r="O188" s="42"/>
      <c r="P188" s="71"/>
    </row>
    <row r="189" spans="1:16" ht="11.25" hidden="1" customHeight="1" outlineLevel="1" x14ac:dyDescent="0.2">
      <c r="A189" s="204" t="s">
        <v>153</v>
      </c>
      <c r="B189" s="81">
        <v>2014</v>
      </c>
      <c r="C189" s="86" t="s">
        <v>110</v>
      </c>
      <c r="D189" s="28"/>
      <c r="E189" s="303">
        <f>IF(VLOOKUP($A189,'-RÅDATA_KVARTAL-'!$A$5:$FO$385,168,FALSE)&gt;0,VLOOKUP($A189,'-RÅDATA_KVARTAL-'!$A$5:$FO$385,168,FALSE),"")</f>
        <v>69794</v>
      </c>
      <c r="F189" s="42"/>
      <c r="G189" s="42"/>
      <c r="H189" s="305">
        <f>IF(VLOOKUP($A189,'-RÅDATA_KVARTAL-'!$A$5:$FO$385,169,FALSE)&gt;0,VLOOKUP($A189,'-RÅDATA_KVARTAL-'!$A$5:$FO$385,169,FALSE),"")</f>
        <v>80.594320428690153</v>
      </c>
      <c r="I189" s="205"/>
      <c r="J189" s="205"/>
      <c r="K189" s="305">
        <f>IF(VLOOKUP($A189,'-RÅDATA_KVARTAL-'!$A$5:$FO$385,170,FALSE)&gt;0,VLOOKUP($A189,'-RÅDATA_KVARTAL-'!$A$5:$FO$385,170,FALSE),"")</f>
        <v>89.424592371837122</v>
      </c>
      <c r="L189" s="205"/>
      <c r="M189" s="205"/>
      <c r="N189" s="305">
        <f>IF(VLOOKUP($A189,'-RÅDATA_KVARTAL-'!$A$5:$FO$385,171,FALSE)&gt;0,VLOOKUP($A189,'-RÅDATA_KVARTAL-'!$A$5:$FO$385,171,FALSE),"")</f>
        <v>96.243230077083979</v>
      </c>
      <c r="O189" s="42"/>
      <c r="P189" s="71"/>
    </row>
    <row r="190" spans="1:16" ht="11.25" hidden="1" customHeight="1" outlineLevel="1" x14ac:dyDescent="0.2">
      <c r="A190" s="204" t="s">
        <v>154</v>
      </c>
      <c r="B190" s="81">
        <v>2014</v>
      </c>
      <c r="C190" s="86" t="s">
        <v>111</v>
      </c>
      <c r="D190" s="28"/>
      <c r="E190" s="303">
        <f>IF(VLOOKUP($A190,'-RÅDATA_KVARTAL-'!$A$5:$FO$385,168,FALSE)&gt;0,VLOOKUP($A190,'-RÅDATA_KVARTAL-'!$A$5:$FO$385,168,FALSE),"")</f>
        <v>68875</v>
      </c>
      <c r="F190" s="42"/>
      <c r="G190" s="42"/>
      <c r="H190" s="305">
        <f>IF(VLOOKUP($A190,'-RÅDATA_KVARTAL-'!$A$5:$FO$385,169,FALSE)&gt;0,VLOOKUP($A190,'-RÅDATA_KVARTAL-'!$A$5:$FO$385,169,FALSE),"")</f>
        <v>79.668965517241375</v>
      </c>
      <c r="I190" s="205"/>
      <c r="J190" s="205"/>
      <c r="K190" s="305">
        <f>IF(VLOOKUP($A190,'-RÅDATA_KVARTAL-'!$A$5:$FO$385,170,FALSE)&gt;0,VLOOKUP($A190,'-RÅDATA_KVARTAL-'!$A$5:$FO$385,170,FALSE),"")</f>
        <v>88.454446460980037</v>
      </c>
      <c r="L190" s="205"/>
      <c r="M190" s="205"/>
      <c r="N190" s="305">
        <f>IF(VLOOKUP($A190,'-RÅDATA_KVARTAL-'!$A$5:$FO$385,171,FALSE)&gt;0,VLOOKUP($A190,'-RÅDATA_KVARTAL-'!$A$5:$FO$385,171,FALSE),"")</f>
        <v>95.612341197822133</v>
      </c>
      <c r="O190" s="42"/>
      <c r="P190" s="71"/>
    </row>
    <row r="191" spans="1:16" ht="11.25" hidden="1" customHeight="1" outlineLevel="1" x14ac:dyDescent="0.2">
      <c r="A191" s="204" t="s">
        <v>155</v>
      </c>
      <c r="B191" s="81">
        <v>2014</v>
      </c>
      <c r="C191" s="86" t="s">
        <v>112</v>
      </c>
      <c r="D191" s="28"/>
      <c r="E191" s="303">
        <f>IF(VLOOKUP($A191,'-RÅDATA_KVARTAL-'!$A$5:$FO$385,168,FALSE)&gt;0,VLOOKUP($A191,'-RÅDATA_KVARTAL-'!$A$5:$FO$385,168,FALSE),"")</f>
        <v>74286</v>
      </c>
      <c r="F191" s="42"/>
      <c r="G191" s="42"/>
      <c r="H191" s="305">
        <f>IF(VLOOKUP($A191,'-RÅDATA_KVARTAL-'!$A$5:$FO$385,169,FALSE)&gt;0,VLOOKUP($A191,'-RÅDATA_KVARTAL-'!$A$5:$FO$385,169,FALSE),"")</f>
        <v>79.619309156503249</v>
      </c>
      <c r="I191" s="205"/>
      <c r="J191" s="205"/>
      <c r="K191" s="305">
        <f>IF(VLOOKUP($A191,'-RÅDATA_KVARTAL-'!$A$5:$FO$385,170,FALSE)&gt;0,VLOOKUP($A191,'-RÅDATA_KVARTAL-'!$A$5:$FO$385,170,FALSE),"")</f>
        <v>89.207926123361062</v>
      </c>
      <c r="L191" s="205"/>
      <c r="M191" s="205"/>
      <c r="N191" s="305">
        <f>IF(VLOOKUP($A191,'-RÅDATA_KVARTAL-'!$A$5:$FO$385,171,FALSE)&gt;0,VLOOKUP($A191,'-RÅDATA_KVARTAL-'!$A$5:$FO$385,171,FALSE),"")</f>
        <v>96.128476428936821</v>
      </c>
      <c r="O191" s="42"/>
      <c r="P191" s="71"/>
    </row>
    <row r="192" spans="1:16" ht="11.25" hidden="1" customHeight="1" outlineLevel="1" x14ac:dyDescent="0.2">
      <c r="A192" s="204" t="s">
        <v>156</v>
      </c>
      <c r="B192" s="81">
        <v>2014</v>
      </c>
      <c r="C192" s="86" t="s">
        <v>113</v>
      </c>
      <c r="D192" s="28"/>
      <c r="E192" s="303">
        <f>IF(VLOOKUP($A192,'-RÅDATA_KVARTAL-'!$A$5:$FO$385,168,FALSE)&gt;0,VLOOKUP($A192,'-RÅDATA_KVARTAL-'!$A$5:$FO$385,168,FALSE),"")</f>
        <v>78452</v>
      </c>
      <c r="F192" s="42"/>
      <c r="G192" s="42"/>
      <c r="H192" s="305">
        <f>IF(VLOOKUP($A192,'-RÅDATA_KVARTAL-'!$A$5:$FO$385,169,FALSE)&gt;0,VLOOKUP($A192,'-RÅDATA_KVARTAL-'!$A$5:$FO$385,169,FALSE),"")</f>
        <v>81.758272574312954</v>
      </c>
      <c r="I192" s="205"/>
      <c r="J192" s="205"/>
      <c r="K192" s="305">
        <f>IF(VLOOKUP($A192,'-RÅDATA_KVARTAL-'!$A$5:$FO$385,170,FALSE)&gt;0,VLOOKUP($A192,'-RÅDATA_KVARTAL-'!$A$5:$FO$385,170,FALSE),"")</f>
        <v>91.034008055881301</v>
      </c>
      <c r="L192" s="205"/>
      <c r="M192" s="205"/>
      <c r="N192" s="305">
        <f>IF(VLOOKUP($A192,'-RÅDATA_KVARTAL-'!$A$5:$FO$385,171,FALSE)&gt;0,VLOOKUP($A192,'-RÅDATA_KVARTAL-'!$A$5:$FO$385,171,FALSE),"")</f>
        <v>97.175342884821291</v>
      </c>
      <c r="O192" s="42"/>
      <c r="P192" s="71"/>
    </row>
    <row r="193" spans="1:16" ht="11.25" hidden="1" customHeight="1" outlineLevel="1" x14ac:dyDescent="0.2">
      <c r="A193" s="204" t="s">
        <v>157</v>
      </c>
      <c r="B193" s="81">
        <v>2014</v>
      </c>
      <c r="C193" s="86" t="s">
        <v>114</v>
      </c>
      <c r="D193" s="28"/>
      <c r="E193" s="303">
        <f>IF(VLOOKUP($A193,'-RÅDATA_KVARTAL-'!$A$5:$FO$385,168,FALSE)&gt;0,VLOOKUP($A193,'-RÅDATA_KVARTAL-'!$A$5:$FO$385,168,FALSE),"")</f>
        <v>81393</v>
      </c>
      <c r="F193" s="42"/>
      <c r="G193" s="42"/>
      <c r="H193" s="305">
        <f>IF(VLOOKUP($A193,'-RÅDATA_KVARTAL-'!$A$5:$FO$385,169,FALSE)&gt;0,VLOOKUP($A193,'-RÅDATA_KVARTAL-'!$A$5:$FO$385,169,FALSE),"")</f>
        <v>82.932193186146236</v>
      </c>
      <c r="I193" s="205"/>
      <c r="J193" s="205"/>
      <c r="K193" s="305">
        <f>IF(VLOOKUP($A193,'-RÅDATA_KVARTAL-'!$A$5:$FO$385,170,FALSE)&gt;0,VLOOKUP($A193,'-RÅDATA_KVARTAL-'!$A$5:$FO$385,170,FALSE),"")</f>
        <v>91.923138353421052</v>
      </c>
      <c r="L193" s="205"/>
      <c r="M193" s="205"/>
      <c r="N193" s="305">
        <f>IF(VLOOKUP($A193,'-RÅDATA_KVARTAL-'!$A$5:$FO$385,171,FALSE)&gt;0,VLOOKUP($A193,'-RÅDATA_KVARTAL-'!$A$5:$FO$385,171,FALSE),"")</f>
        <v>97.779907363041048</v>
      </c>
      <c r="O193" s="42"/>
      <c r="P193" s="71"/>
    </row>
    <row r="194" spans="1:16" ht="11.25" hidden="1" customHeight="1" outlineLevel="1" x14ac:dyDescent="0.2">
      <c r="A194" s="204" t="s">
        <v>158</v>
      </c>
      <c r="B194" s="81">
        <v>2014</v>
      </c>
      <c r="C194" s="86" t="s">
        <v>115</v>
      </c>
      <c r="D194" s="28"/>
      <c r="E194" s="303">
        <f>IF(VLOOKUP($A194,'-RÅDATA_KVARTAL-'!$A$5:$FO$385,168,FALSE)&gt;0,VLOOKUP($A194,'-RÅDATA_KVARTAL-'!$A$5:$FO$385,168,FALSE),"")</f>
        <v>76329</v>
      </c>
      <c r="F194" s="42"/>
      <c r="G194" s="42"/>
      <c r="H194" s="305">
        <f>IF(VLOOKUP($A194,'-RÅDATA_KVARTAL-'!$A$5:$FO$385,169,FALSE)&gt;0,VLOOKUP($A194,'-RÅDATA_KVARTAL-'!$A$5:$FO$385,169,FALSE),"")</f>
        <v>82.847934598907358</v>
      </c>
      <c r="I194" s="205"/>
      <c r="J194" s="205"/>
      <c r="K194" s="305">
        <f>IF(VLOOKUP($A194,'-RÅDATA_KVARTAL-'!$A$5:$FO$385,170,FALSE)&gt;0,VLOOKUP($A194,'-RÅDATA_KVARTAL-'!$A$5:$FO$385,170,FALSE),"")</f>
        <v>91.697781970155518</v>
      </c>
      <c r="L194" s="205"/>
      <c r="M194" s="205"/>
      <c r="N194" s="305">
        <f>IF(VLOOKUP($A194,'-RÅDATA_KVARTAL-'!$A$5:$FO$385,171,FALSE)&gt;0,VLOOKUP($A194,'-RÅDATA_KVARTAL-'!$A$5:$FO$385,171,FALSE),"")</f>
        <v>97.485883478101371</v>
      </c>
      <c r="O194" s="42"/>
      <c r="P194" s="71"/>
    </row>
    <row r="195" spans="1:16" ht="11.25" hidden="1" customHeight="1" outlineLevel="1" x14ac:dyDescent="0.2">
      <c r="A195" s="204" t="s">
        <v>159</v>
      </c>
      <c r="B195" s="81">
        <v>2014</v>
      </c>
      <c r="C195" s="86" t="s">
        <v>116</v>
      </c>
      <c r="D195" s="28"/>
      <c r="E195" s="303">
        <f>IF(VLOOKUP($A195,'-RÅDATA_KVARTAL-'!$A$5:$FO$385,168,FALSE)&gt;0,VLOOKUP($A195,'-RÅDATA_KVARTAL-'!$A$5:$FO$385,168,FALSE),"")</f>
        <v>77004</v>
      </c>
      <c r="F195" s="42"/>
      <c r="G195" s="42"/>
      <c r="H195" s="305">
        <f>IF(VLOOKUP($A195,'-RÅDATA_KVARTAL-'!$A$5:$FO$385,169,FALSE)&gt;0,VLOOKUP($A195,'-RÅDATA_KVARTAL-'!$A$5:$FO$385,169,FALSE),"")</f>
        <v>83.987844787283777</v>
      </c>
      <c r="I195" s="205"/>
      <c r="J195" s="205"/>
      <c r="K195" s="305">
        <f>IF(VLOOKUP($A195,'-RÅDATA_KVARTAL-'!$A$5:$FO$385,170,FALSE)&gt;0,VLOOKUP($A195,'-RÅDATA_KVARTAL-'!$A$5:$FO$385,170,FALSE),"")</f>
        <v>92.17962703236195</v>
      </c>
      <c r="L195" s="205"/>
      <c r="M195" s="205"/>
      <c r="N195" s="305">
        <f>IF(VLOOKUP($A195,'-RÅDATA_KVARTAL-'!$A$5:$FO$385,171,FALSE)&gt;0,VLOOKUP($A195,'-RÅDATA_KVARTAL-'!$A$5:$FO$385,171,FALSE),"")</f>
        <v>97.66245909303413</v>
      </c>
      <c r="O195" s="42"/>
      <c r="P195" s="71"/>
    </row>
    <row r="196" spans="1:16" ht="15" customHeight="1" collapsed="1" x14ac:dyDescent="0.2">
      <c r="A196" s="204" t="s">
        <v>160</v>
      </c>
      <c r="B196" s="164">
        <v>2014</v>
      </c>
      <c r="C196" s="165" t="s">
        <v>1</v>
      </c>
      <c r="D196" s="166"/>
      <c r="E196" s="302">
        <f>IF(VLOOKUP($A196,'-RÅDATA_KVARTAL-'!$A$5:$FO$385,168,FALSE)&gt;0,VLOOKUP($A196,'-RÅDATA_KVARTAL-'!$A$5:$FO$385,168,FALSE),"")</f>
        <v>907682</v>
      </c>
      <c r="F196" s="166"/>
      <c r="G196" s="166"/>
      <c r="H196" s="304">
        <f>IF(VLOOKUP($A196,'-RÅDATA_KVARTAL-'!$A$5:$FO$385,169,FALSE)&gt;0,VLOOKUP($A196,'-RÅDATA_KVARTAL-'!$A$5:$FO$385,169,FALSE),"")</f>
        <v>82.905577063332757</v>
      </c>
      <c r="I196" s="205"/>
      <c r="J196" s="205"/>
      <c r="K196" s="304">
        <f>IF(VLOOKUP($A196,'-RÅDATA_KVARTAL-'!$A$5:$FO$385,170,FALSE)&gt;0,VLOOKUP($A196,'-RÅDATA_KVARTAL-'!$A$5:$FO$385,170,FALSE),"")</f>
        <v>91.29838423588879</v>
      </c>
      <c r="L196" s="205"/>
      <c r="M196" s="205"/>
      <c r="N196" s="304">
        <f>IF(VLOOKUP($A196,'-RÅDATA_KVARTAL-'!$A$5:$FO$385,171,FALSE)&gt;0,VLOOKUP($A196,'-RÅDATA_KVARTAL-'!$A$5:$FO$385,171,FALSE),"")</f>
        <v>97.102178956947483</v>
      </c>
      <c r="O196" s="166"/>
      <c r="P196" s="167"/>
    </row>
    <row r="197" spans="1:16" ht="15" hidden="1" customHeight="1" outlineLevel="1" x14ac:dyDescent="0.2">
      <c r="A197" s="204" t="s">
        <v>161</v>
      </c>
      <c r="B197" s="40">
        <v>2015</v>
      </c>
      <c r="C197" s="86" t="s">
        <v>106</v>
      </c>
      <c r="D197" s="28"/>
      <c r="E197" s="303">
        <f>IF(VLOOKUP($A197,'-RÅDATA_KVARTAL-'!$A$5:$FO$385,168,FALSE)&gt;0,VLOOKUP($A197,'-RÅDATA_KVARTAL-'!$A$5:$FO$385,168,FALSE),"")</f>
        <v>78616</v>
      </c>
      <c r="F197" s="42"/>
      <c r="G197" s="42"/>
      <c r="H197" s="305">
        <f>IF(VLOOKUP($A197,'-RÅDATA_KVARTAL-'!$A$5:$FO$385,169,FALSE)&gt;0,VLOOKUP($A197,'-RÅDATA_KVARTAL-'!$A$5:$FO$385,169,FALSE),"")</f>
        <v>83.592398493945254</v>
      </c>
      <c r="I197" s="205"/>
      <c r="J197" s="205"/>
      <c r="K197" s="305">
        <f>IF(VLOOKUP($A197,'-RÅDATA_KVARTAL-'!$A$5:$FO$385,170,FALSE)&gt;0,VLOOKUP($A197,'-RÅDATA_KVARTAL-'!$A$5:$FO$385,170,FALSE),"")</f>
        <v>92.034700315457414</v>
      </c>
      <c r="L197" s="205"/>
      <c r="M197" s="205"/>
      <c r="N197" s="305">
        <f>IF(VLOOKUP($A197,'-RÅDATA_KVARTAL-'!$A$5:$FO$385,171,FALSE)&gt;0,VLOOKUP($A197,'-RÅDATA_KVARTAL-'!$A$5:$FO$385,171,FALSE),"")</f>
        <v>97.485244733896408</v>
      </c>
      <c r="O197" s="42"/>
      <c r="P197" s="71"/>
    </row>
    <row r="198" spans="1:16" ht="11.25" hidden="1" customHeight="1" outlineLevel="1" x14ac:dyDescent="0.2">
      <c r="A198" s="204" t="s">
        <v>162</v>
      </c>
      <c r="B198" s="81">
        <v>2015</v>
      </c>
      <c r="C198" s="86" t="s">
        <v>107</v>
      </c>
      <c r="D198" s="28"/>
      <c r="E198" s="303">
        <f>IF(VLOOKUP($A198,'-RÅDATA_KVARTAL-'!$A$5:$FO$385,168,FALSE)&gt;0,VLOOKUP($A198,'-RÅDATA_KVARTAL-'!$A$5:$FO$385,168,FALSE),"")</f>
        <v>73622</v>
      </c>
      <c r="F198" s="42"/>
      <c r="G198" s="42"/>
      <c r="H198" s="305">
        <f>IF(VLOOKUP($A198,'-RÅDATA_KVARTAL-'!$A$5:$FO$385,169,FALSE)&gt;0,VLOOKUP($A198,'-RÅDATA_KVARTAL-'!$A$5:$FO$385,169,FALSE),"")</f>
        <v>82.698106544239494</v>
      </c>
      <c r="I198" s="205"/>
      <c r="J198" s="205"/>
      <c r="K198" s="305">
        <f>IF(VLOOKUP($A198,'-RÅDATA_KVARTAL-'!$A$5:$FO$385,170,FALSE)&gt;0,VLOOKUP($A198,'-RÅDATA_KVARTAL-'!$A$5:$FO$385,170,FALSE),"")</f>
        <v>91.205074570101331</v>
      </c>
      <c r="L198" s="205"/>
      <c r="M198" s="205"/>
      <c r="N198" s="305">
        <f>IF(VLOOKUP($A198,'-RÅDATA_KVARTAL-'!$A$5:$FO$385,171,FALSE)&gt;0,VLOOKUP($A198,'-RÅDATA_KVARTAL-'!$A$5:$FO$385,171,FALSE),"")</f>
        <v>97.29292874412539</v>
      </c>
      <c r="O198" s="42"/>
      <c r="P198" s="71"/>
    </row>
    <row r="199" spans="1:16" ht="11.25" hidden="1" customHeight="1" outlineLevel="1" x14ac:dyDescent="0.2">
      <c r="A199" s="204" t="s">
        <v>163</v>
      </c>
      <c r="B199" s="81">
        <v>2015</v>
      </c>
      <c r="C199" s="86" t="s">
        <v>108</v>
      </c>
      <c r="D199" s="28"/>
      <c r="E199" s="303">
        <f>IF(VLOOKUP($A199,'-RÅDATA_KVARTAL-'!$A$5:$FO$385,168,FALSE)&gt;0,VLOOKUP($A199,'-RÅDATA_KVARTAL-'!$A$5:$FO$385,168,FALSE),"")</f>
        <v>81922</v>
      </c>
      <c r="F199" s="42"/>
      <c r="G199" s="42"/>
      <c r="H199" s="305">
        <f>IF(VLOOKUP($A199,'-RÅDATA_KVARTAL-'!$A$5:$FO$385,169,FALSE)&gt;0,VLOOKUP($A199,'-RÅDATA_KVARTAL-'!$A$5:$FO$385,169,FALSE),"")</f>
        <v>85.298210492907884</v>
      </c>
      <c r="I199" s="205"/>
      <c r="J199" s="205"/>
      <c r="K199" s="305">
        <f>IF(VLOOKUP($A199,'-RÅDATA_KVARTAL-'!$A$5:$FO$385,170,FALSE)&gt;0,VLOOKUP($A199,'-RÅDATA_KVARTAL-'!$A$5:$FO$385,170,FALSE),"")</f>
        <v>92.760186518883813</v>
      </c>
      <c r="L199" s="205"/>
      <c r="M199" s="205"/>
      <c r="N199" s="305">
        <f>IF(VLOOKUP($A199,'-RÅDATA_KVARTAL-'!$A$5:$FO$385,171,FALSE)&gt;0,VLOOKUP($A199,'-RÅDATA_KVARTAL-'!$A$5:$FO$385,171,FALSE),"")</f>
        <v>97.34747686824052</v>
      </c>
      <c r="O199" s="42"/>
      <c r="P199" s="71"/>
    </row>
    <row r="200" spans="1:16" ht="11.25" hidden="1" customHeight="1" outlineLevel="1" x14ac:dyDescent="0.2">
      <c r="A200" s="204" t="s">
        <v>164</v>
      </c>
      <c r="B200" s="81">
        <v>2015</v>
      </c>
      <c r="C200" s="86" t="s">
        <v>109</v>
      </c>
      <c r="D200" s="28"/>
      <c r="E200" s="303">
        <f>IF(VLOOKUP($A200,'-RÅDATA_KVARTAL-'!$A$5:$FO$385,168,FALSE)&gt;0,VLOOKUP($A200,'-RÅDATA_KVARTAL-'!$A$5:$FO$385,168,FALSE),"")</f>
        <v>75581</v>
      </c>
      <c r="F200" s="42"/>
      <c r="G200" s="42"/>
      <c r="H200" s="305">
        <f>IF(VLOOKUP($A200,'-RÅDATA_KVARTAL-'!$A$5:$FO$385,169,FALSE)&gt;0,VLOOKUP($A200,'-RÅDATA_KVARTAL-'!$A$5:$FO$385,169,FALSE),"")</f>
        <v>82.821079371799783</v>
      </c>
      <c r="I200" s="205"/>
      <c r="J200" s="205"/>
      <c r="K200" s="305">
        <f>IF(VLOOKUP($A200,'-RÅDATA_KVARTAL-'!$A$5:$FO$385,170,FALSE)&gt;0,VLOOKUP($A200,'-RÅDATA_KVARTAL-'!$A$5:$FO$385,170,FALSE),"")</f>
        <v>91.288815972268168</v>
      </c>
      <c r="L200" s="205"/>
      <c r="M200" s="205"/>
      <c r="N200" s="305">
        <f>IF(VLOOKUP($A200,'-RÅDATA_KVARTAL-'!$A$5:$FO$385,171,FALSE)&gt;0,VLOOKUP($A200,'-RÅDATA_KVARTAL-'!$A$5:$FO$385,171,FALSE),"")</f>
        <v>97.193739167251024</v>
      </c>
      <c r="O200" s="42"/>
      <c r="P200" s="71"/>
    </row>
    <row r="201" spans="1:16" ht="11.25" hidden="1" customHeight="1" outlineLevel="1" x14ac:dyDescent="0.2">
      <c r="A201" s="204" t="s">
        <v>165</v>
      </c>
      <c r="B201" s="81">
        <v>2015</v>
      </c>
      <c r="C201" s="86" t="s">
        <v>35</v>
      </c>
      <c r="D201" s="28"/>
      <c r="E201" s="303">
        <f>IF(VLOOKUP($A201,'-RÅDATA_KVARTAL-'!$A$5:$FO$385,168,FALSE)&gt;0,VLOOKUP($A201,'-RÅDATA_KVARTAL-'!$A$5:$FO$385,168,FALSE),"")</f>
        <v>77946</v>
      </c>
      <c r="F201" s="42"/>
      <c r="G201" s="42"/>
      <c r="H201" s="305">
        <f>IF(VLOOKUP($A201,'-RÅDATA_KVARTAL-'!$A$5:$FO$385,169,FALSE)&gt;0,VLOOKUP($A201,'-RÅDATA_KVARTAL-'!$A$5:$FO$385,169,FALSE),"")</f>
        <v>83.265337541374791</v>
      </c>
      <c r="I201" s="205"/>
      <c r="J201" s="205"/>
      <c r="K201" s="305">
        <f>IF(VLOOKUP($A201,'-RÅDATA_KVARTAL-'!$A$5:$FO$385,170,FALSE)&gt;0,VLOOKUP($A201,'-RÅDATA_KVARTAL-'!$A$5:$FO$385,170,FALSE),"")</f>
        <v>91.804582659790114</v>
      </c>
      <c r="L201" s="205"/>
      <c r="M201" s="205"/>
      <c r="N201" s="305">
        <f>IF(VLOOKUP($A201,'-RÅDATA_KVARTAL-'!$A$5:$FO$385,171,FALSE)&gt;0,VLOOKUP($A201,'-RÅDATA_KVARTAL-'!$A$5:$FO$385,171,FALSE),"")</f>
        <v>97.426423421342975</v>
      </c>
      <c r="O201" s="42"/>
      <c r="P201" s="71"/>
    </row>
    <row r="202" spans="1:16" ht="11.25" hidden="1" customHeight="1" outlineLevel="1" x14ac:dyDescent="0.2">
      <c r="A202" s="204" t="s">
        <v>166</v>
      </c>
      <c r="B202" s="81">
        <v>2015</v>
      </c>
      <c r="C202" s="86" t="s">
        <v>110</v>
      </c>
      <c r="D202" s="28"/>
      <c r="E202" s="303">
        <f>IF(VLOOKUP($A202,'-RÅDATA_KVARTAL-'!$A$5:$FO$385,168,FALSE)&gt;0,VLOOKUP($A202,'-RÅDATA_KVARTAL-'!$A$5:$FO$385,168,FALSE),"")</f>
        <v>77309</v>
      </c>
      <c r="F202" s="42"/>
      <c r="G202" s="42"/>
      <c r="H202" s="305">
        <f>IF(VLOOKUP($A202,'-RÅDATA_KVARTAL-'!$A$5:$FO$385,169,FALSE)&gt;0,VLOOKUP($A202,'-RÅDATA_KVARTAL-'!$A$5:$FO$385,169,FALSE),"")</f>
        <v>82.395322666183759</v>
      </c>
      <c r="I202" s="205"/>
      <c r="J202" s="205"/>
      <c r="K202" s="305">
        <f>IF(VLOOKUP($A202,'-RÅDATA_KVARTAL-'!$A$5:$FO$385,170,FALSE)&gt;0,VLOOKUP($A202,'-RÅDATA_KVARTAL-'!$A$5:$FO$385,170,FALSE),"")</f>
        <v>91.126518257900116</v>
      </c>
      <c r="L202" s="205"/>
      <c r="M202" s="205"/>
      <c r="N202" s="305">
        <f>IF(VLOOKUP($A202,'-RÅDATA_KVARTAL-'!$A$5:$FO$385,171,FALSE)&gt;0,VLOOKUP($A202,'-RÅDATA_KVARTAL-'!$A$5:$FO$385,171,FALSE),"")</f>
        <v>97.410392063019842</v>
      </c>
      <c r="O202" s="42"/>
      <c r="P202" s="71"/>
    </row>
    <row r="203" spans="1:16" ht="11.25" hidden="1" customHeight="1" outlineLevel="1" x14ac:dyDescent="0.2">
      <c r="A203" s="204" t="s">
        <v>167</v>
      </c>
      <c r="B203" s="81">
        <v>2015</v>
      </c>
      <c r="C203" s="86" t="s">
        <v>111</v>
      </c>
      <c r="D203" s="28"/>
      <c r="E203" s="303">
        <f>IF(VLOOKUP($A203,'-RÅDATA_KVARTAL-'!$A$5:$FO$385,168,FALSE)&gt;0,VLOOKUP($A203,'-RÅDATA_KVARTAL-'!$A$5:$FO$385,168,FALSE),"")</f>
        <v>72238</v>
      </c>
      <c r="F203" s="42"/>
      <c r="G203" s="42"/>
      <c r="H203" s="305">
        <f>IF(VLOOKUP($A203,'-RÅDATA_KVARTAL-'!$A$5:$FO$385,169,FALSE)&gt;0,VLOOKUP($A203,'-RÅDATA_KVARTAL-'!$A$5:$FO$385,169,FALSE),"")</f>
        <v>82.971566211689137</v>
      </c>
      <c r="I203" s="205"/>
      <c r="J203" s="205"/>
      <c r="K203" s="305">
        <f>IF(VLOOKUP($A203,'-RÅDATA_KVARTAL-'!$A$5:$FO$385,170,FALSE)&gt;0,VLOOKUP($A203,'-RÅDATA_KVARTAL-'!$A$5:$FO$385,170,FALSE),"")</f>
        <v>90.702954123868324</v>
      </c>
      <c r="L203" s="205"/>
      <c r="M203" s="205"/>
      <c r="N203" s="305">
        <f>IF(VLOOKUP($A203,'-RÅDATA_KVARTAL-'!$A$5:$FO$385,171,FALSE)&gt;0,VLOOKUP($A203,'-RÅDATA_KVARTAL-'!$A$5:$FO$385,171,FALSE),"")</f>
        <v>97.048644757606795</v>
      </c>
      <c r="O203" s="42"/>
      <c r="P203" s="71"/>
    </row>
    <row r="204" spans="1:16" ht="11.25" hidden="1" customHeight="1" outlineLevel="1" x14ac:dyDescent="0.2">
      <c r="A204" s="204" t="s">
        <v>168</v>
      </c>
      <c r="B204" s="81">
        <v>2015</v>
      </c>
      <c r="C204" s="86" t="s">
        <v>112</v>
      </c>
      <c r="D204" s="28"/>
      <c r="E204" s="303">
        <f>IF(VLOOKUP($A204,'-RÅDATA_KVARTAL-'!$A$5:$FO$385,168,FALSE)&gt;0,VLOOKUP($A204,'-RÅDATA_KVARTAL-'!$A$5:$FO$385,168,FALSE),"")</f>
        <v>76316</v>
      </c>
      <c r="F204" s="42"/>
      <c r="G204" s="42"/>
      <c r="H204" s="305">
        <f>IF(VLOOKUP($A204,'-RÅDATA_KVARTAL-'!$A$5:$FO$385,169,FALSE)&gt;0,VLOOKUP($A204,'-RÅDATA_KVARTAL-'!$A$5:$FO$385,169,FALSE),"")</f>
        <v>81.803291577126686</v>
      </c>
      <c r="I204" s="205"/>
      <c r="J204" s="205"/>
      <c r="K204" s="305">
        <f>IF(VLOOKUP($A204,'-RÅDATA_KVARTAL-'!$A$5:$FO$385,170,FALSE)&gt;0,VLOOKUP($A204,'-RÅDATA_KVARTAL-'!$A$5:$FO$385,170,FALSE),"")</f>
        <v>90.239268305466751</v>
      </c>
      <c r="L204" s="205"/>
      <c r="M204" s="205"/>
      <c r="N204" s="305">
        <f>IF(VLOOKUP($A204,'-RÅDATA_KVARTAL-'!$A$5:$FO$385,171,FALSE)&gt;0,VLOOKUP($A204,'-RÅDATA_KVARTAL-'!$A$5:$FO$385,171,FALSE),"")</f>
        <v>96.568216363541069</v>
      </c>
      <c r="O204" s="42"/>
      <c r="P204" s="71"/>
    </row>
    <row r="205" spans="1:16" ht="11.25" hidden="1" customHeight="1" outlineLevel="1" x14ac:dyDescent="0.2">
      <c r="A205" s="204" t="s">
        <v>169</v>
      </c>
      <c r="B205" s="81">
        <v>2015</v>
      </c>
      <c r="C205" s="86" t="s">
        <v>113</v>
      </c>
      <c r="D205" s="28"/>
      <c r="E205" s="303">
        <f>IF(VLOOKUP($A205,'-RÅDATA_KVARTAL-'!$A$5:$FO$385,168,FALSE)&gt;0,VLOOKUP($A205,'-RÅDATA_KVARTAL-'!$A$5:$FO$385,168,FALSE),"")</f>
        <v>79940</v>
      </c>
      <c r="F205" s="42"/>
      <c r="G205" s="42"/>
      <c r="H205" s="305">
        <f>IF(VLOOKUP($A205,'-RÅDATA_KVARTAL-'!$A$5:$FO$385,169,FALSE)&gt;0,VLOOKUP($A205,'-RÅDATA_KVARTAL-'!$A$5:$FO$385,169,FALSE),"")</f>
        <v>82.014010507880911</v>
      </c>
      <c r="I205" s="205"/>
      <c r="J205" s="205"/>
      <c r="K205" s="305">
        <f>IF(VLOOKUP($A205,'-RÅDATA_KVARTAL-'!$A$5:$FO$385,170,FALSE)&gt;0,VLOOKUP($A205,'-RÅDATA_KVARTAL-'!$A$5:$FO$385,170,FALSE),"")</f>
        <v>91.178383787840872</v>
      </c>
      <c r="L205" s="205"/>
      <c r="M205" s="205"/>
      <c r="N205" s="305">
        <f>IF(VLOOKUP($A205,'-RÅDATA_KVARTAL-'!$A$5:$FO$385,171,FALSE)&gt;0,VLOOKUP($A205,'-RÅDATA_KVARTAL-'!$A$5:$FO$385,171,FALSE),"")</f>
        <v>97.239179384538403</v>
      </c>
      <c r="O205" s="42"/>
      <c r="P205" s="71"/>
    </row>
    <row r="206" spans="1:16" ht="11.25" hidden="1" customHeight="1" outlineLevel="1" x14ac:dyDescent="0.2">
      <c r="A206" s="204" t="s">
        <v>170</v>
      </c>
      <c r="B206" s="81">
        <v>2015</v>
      </c>
      <c r="C206" s="86" t="s">
        <v>114</v>
      </c>
      <c r="D206" s="28"/>
      <c r="E206" s="303">
        <f>IF(VLOOKUP($A206,'-RÅDATA_KVARTAL-'!$A$5:$FO$385,168,FALSE)&gt;0,VLOOKUP($A206,'-RÅDATA_KVARTAL-'!$A$5:$FO$385,168,FALSE),"")</f>
        <v>80897</v>
      </c>
      <c r="F206" s="42"/>
      <c r="G206" s="42"/>
      <c r="H206" s="305">
        <f>IF(VLOOKUP($A206,'-RÅDATA_KVARTAL-'!$A$5:$FO$385,169,FALSE)&gt;0,VLOOKUP($A206,'-RÅDATA_KVARTAL-'!$A$5:$FO$385,169,FALSE),"")</f>
        <v>81.438125023177619</v>
      </c>
      <c r="I206" s="205"/>
      <c r="J206" s="205"/>
      <c r="K206" s="305">
        <f>IF(VLOOKUP($A206,'-RÅDATA_KVARTAL-'!$A$5:$FO$385,170,FALSE)&gt;0,VLOOKUP($A206,'-RÅDATA_KVARTAL-'!$A$5:$FO$385,170,FALSE),"")</f>
        <v>91.126988639875393</v>
      </c>
      <c r="L206" s="205"/>
      <c r="M206" s="205"/>
      <c r="N206" s="305">
        <f>IF(VLOOKUP($A206,'-RÅDATA_KVARTAL-'!$A$5:$FO$385,171,FALSE)&gt;0,VLOOKUP($A206,'-RÅDATA_KVARTAL-'!$A$5:$FO$385,171,FALSE),"")</f>
        <v>97.228574607216586</v>
      </c>
      <c r="O206" s="42"/>
      <c r="P206" s="71"/>
    </row>
    <row r="207" spans="1:16" ht="11.25" hidden="1" customHeight="1" outlineLevel="1" x14ac:dyDescent="0.2">
      <c r="A207" s="204" t="s">
        <v>171</v>
      </c>
      <c r="B207" s="81">
        <v>2015</v>
      </c>
      <c r="C207" s="86" t="s">
        <v>115</v>
      </c>
      <c r="D207" s="28"/>
      <c r="E207" s="303">
        <f>IF(VLOOKUP($A207,'-RÅDATA_KVARTAL-'!$A$5:$FO$385,168,FALSE)&gt;0,VLOOKUP($A207,'-RÅDATA_KVARTAL-'!$A$5:$FO$385,168,FALSE),"")</f>
        <v>78172</v>
      </c>
      <c r="F207" s="42"/>
      <c r="G207" s="42"/>
      <c r="H207" s="305">
        <f>IF(VLOOKUP($A207,'-RÅDATA_KVARTAL-'!$A$5:$FO$385,169,FALSE)&gt;0,VLOOKUP($A207,'-RÅDATA_KVARTAL-'!$A$5:$FO$385,169,FALSE),"")</f>
        <v>79.061556567568942</v>
      </c>
      <c r="I207" s="205"/>
      <c r="J207" s="205"/>
      <c r="K207" s="305">
        <f>IF(VLOOKUP($A207,'-RÅDATA_KVARTAL-'!$A$5:$FO$385,170,FALSE)&gt;0,VLOOKUP($A207,'-RÅDATA_KVARTAL-'!$A$5:$FO$385,170,FALSE),"")</f>
        <v>89.560200583329063</v>
      </c>
      <c r="L207" s="205"/>
      <c r="M207" s="205"/>
      <c r="N207" s="305">
        <f>IF(VLOOKUP($A207,'-RÅDATA_KVARTAL-'!$A$5:$FO$385,171,FALSE)&gt;0,VLOOKUP($A207,'-RÅDATA_KVARTAL-'!$A$5:$FO$385,171,FALSE),"")</f>
        <v>96.937522386532265</v>
      </c>
      <c r="O207" s="42"/>
      <c r="P207" s="71"/>
    </row>
    <row r="208" spans="1:16" ht="11.25" hidden="1" customHeight="1" outlineLevel="1" x14ac:dyDescent="0.2">
      <c r="A208" s="204" t="s">
        <v>172</v>
      </c>
      <c r="B208" s="81">
        <v>2015</v>
      </c>
      <c r="C208" s="86" t="s">
        <v>116</v>
      </c>
      <c r="D208" s="28"/>
      <c r="E208" s="303">
        <f>IF(VLOOKUP($A208,'-RÅDATA_KVARTAL-'!$A$5:$FO$385,168,FALSE)&gt;0,VLOOKUP($A208,'-RÅDATA_KVARTAL-'!$A$5:$FO$385,168,FALSE),"")</f>
        <v>79059</v>
      </c>
      <c r="F208" s="42"/>
      <c r="G208" s="42"/>
      <c r="H208" s="305">
        <f>IF(VLOOKUP($A208,'-RÅDATA_KVARTAL-'!$A$5:$FO$385,169,FALSE)&gt;0,VLOOKUP($A208,'-RÅDATA_KVARTAL-'!$A$5:$FO$385,169,FALSE),"")</f>
        <v>82.830544277058905</v>
      </c>
      <c r="I208" s="205"/>
      <c r="J208" s="205"/>
      <c r="K208" s="305">
        <f>IF(VLOOKUP($A208,'-RÅDATA_KVARTAL-'!$A$5:$FO$385,170,FALSE)&gt;0,VLOOKUP($A208,'-RÅDATA_KVARTAL-'!$A$5:$FO$385,170,FALSE),"")</f>
        <v>91.698604839423723</v>
      </c>
      <c r="L208" s="205"/>
      <c r="M208" s="205"/>
      <c r="N208" s="305">
        <f>IF(VLOOKUP($A208,'-RÅDATA_KVARTAL-'!$A$5:$FO$385,171,FALSE)&gt;0,VLOOKUP($A208,'-RÅDATA_KVARTAL-'!$A$5:$FO$385,171,FALSE),"")</f>
        <v>97.322253000923368</v>
      </c>
      <c r="O208" s="42"/>
      <c r="P208" s="71" t="str">
        <f>IF(VLOOKUP(CONCATENATE($B208," ",$C208),'-RÅDATA_KVARTAL-'!$A$5:$CB$81,14)&gt;0,VLOOKUP(CONCATENATE($B208," ",$C208),'-RÅDATA_KVARTAL-'!$A$5:$CB$81,14),"")</f>
        <v/>
      </c>
    </row>
    <row r="209" spans="1:16" ht="15" customHeight="1" collapsed="1" x14ac:dyDescent="0.2">
      <c r="A209" s="204" t="s">
        <v>173</v>
      </c>
      <c r="B209" s="164">
        <v>2015</v>
      </c>
      <c r="C209" s="165" t="s">
        <v>1</v>
      </c>
      <c r="D209" s="166"/>
      <c r="E209" s="302">
        <f>IF(VLOOKUP($A209,'-RÅDATA_KVARTAL-'!$A$5:$FO$385,168,FALSE)&gt;0,VLOOKUP($A209,'-RÅDATA_KVARTAL-'!$A$5:$FO$385,168,FALSE),"")</f>
        <v>931618</v>
      </c>
      <c r="F209" s="166"/>
      <c r="G209" s="166"/>
      <c r="H209" s="304">
        <f>IF(VLOOKUP($A209,'-RÅDATA_KVARTAL-'!$A$5:$FO$385,169,FALSE)&gt;0,VLOOKUP($A209,'-RÅDATA_KVARTAL-'!$A$5:$FO$385,169,FALSE),"")</f>
        <v>82.520410726284808</v>
      </c>
      <c r="I209" s="205"/>
      <c r="J209" s="205"/>
      <c r="K209" s="304">
        <f>IF(VLOOKUP($A209,'-RÅDATA_KVARTAL-'!$A$5:$FO$385,170,FALSE)&gt;0,VLOOKUP($A209,'-RÅDATA_KVARTAL-'!$A$5:$FO$385,170,FALSE),"")</f>
        <v>91.239005686880247</v>
      </c>
      <c r="L209" s="205"/>
      <c r="M209" s="205"/>
      <c r="N209" s="304">
        <f>IF(VLOOKUP($A209,'-RÅDATA_KVARTAL-'!$A$5:$FO$385,171,FALSE)&gt;0,VLOOKUP($A209,'-RÅDATA_KVARTAL-'!$A$5:$FO$385,171,FALSE),"")</f>
        <v>97.210981324963669</v>
      </c>
      <c r="O209" s="166"/>
      <c r="P209" s="167"/>
    </row>
    <row r="210" spans="1:16" ht="15" hidden="1" customHeight="1" outlineLevel="1" x14ac:dyDescent="0.2">
      <c r="A210" s="204" t="s">
        <v>430</v>
      </c>
      <c r="B210" s="40">
        <v>2016</v>
      </c>
      <c r="C210" s="86" t="s">
        <v>106</v>
      </c>
      <c r="D210" s="28"/>
      <c r="E210" s="303">
        <f>IF(VLOOKUP($A210,'-RÅDATA_KVARTAL-'!$A$5:$FO$385,168,FALSE)&gt;0,VLOOKUP($A210,'-RÅDATA_KVARTAL-'!$A$5:$FO$385,168,FALSE),"")</f>
        <v>78697</v>
      </c>
      <c r="F210" s="42"/>
      <c r="G210" s="42"/>
      <c r="H210" s="305">
        <f>IF(VLOOKUP($A210,'-RÅDATA_KVARTAL-'!$A$5:$FO$385,169,FALSE)&gt;0,VLOOKUP($A210,'-RÅDATA_KVARTAL-'!$A$5:$FO$385,169,FALSE),"")</f>
        <v>79.666315107310311</v>
      </c>
      <c r="I210" s="205"/>
      <c r="J210" s="205"/>
      <c r="K210" s="305">
        <f>IF(VLOOKUP($A210,'-RÅDATA_KVARTAL-'!$A$5:$FO$385,170,FALSE)&gt;0,VLOOKUP($A210,'-RÅDATA_KVARTAL-'!$A$5:$FO$385,170,FALSE),"")</f>
        <v>89.030077385414941</v>
      </c>
      <c r="L210" s="205"/>
      <c r="M210" s="205"/>
      <c r="N210" s="305">
        <f>IF(VLOOKUP($A210,'-RÅDATA_KVARTAL-'!$A$5:$FO$385,171,FALSE)&gt;0,VLOOKUP($A210,'-RÅDATA_KVARTAL-'!$A$5:$FO$385,171,FALSE),"")</f>
        <v>96.059570250454271</v>
      </c>
      <c r="O210" s="42"/>
      <c r="P210" s="71"/>
    </row>
    <row r="211" spans="1:16" ht="11.25" hidden="1" customHeight="1" outlineLevel="1" x14ac:dyDescent="0.2">
      <c r="A211" s="204" t="s">
        <v>431</v>
      </c>
      <c r="B211" s="81">
        <v>2016</v>
      </c>
      <c r="C211" s="86" t="s">
        <v>107</v>
      </c>
      <c r="D211" s="28"/>
      <c r="E211" s="303">
        <f>IF(VLOOKUP($A211,'-RÅDATA_KVARTAL-'!$A$5:$FO$385,168,FALSE)&gt;0,VLOOKUP($A211,'-RÅDATA_KVARTAL-'!$A$5:$FO$385,168,FALSE),"")</f>
        <v>77350</v>
      </c>
      <c r="F211" s="42"/>
      <c r="G211" s="42"/>
      <c r="H211" s="305">
        <f>IF(VLOOKUP($A211,'-RÅDATA_KVARTAL-'!$A$5:$FO$385,169,FALSE)&gt;0,VLOOKUP($A211,'-RÅDATA_KVARTAL-'!$A$5:$FO$385,169,FALSE),"")</f>
        <v>84.680025856496442</v>
      </c>
      <c r="I211" s="205"/>
      <c r="J211" s="205"/>
      <c r="K211" s="305">
        <f>IF(VLOOKUP($A211,'-RÅDATA_KVARTAL-'!$A$5:$FO$385,170,FALSE)&gt;0,VLOOKUP($A211,'-RÅDATA_KVARTAL-'!$A$5:$FO$385,170,FALSE),"")</f>
        <v>92.438267614738194</v>
      </c>
      <c r="L211" s="205"/>
      <c r="M211" s="205"/>
      <c r="N211" s="305">
        <f>IF(VLOOKUP($A211,'-RÅDATA_KVARTAL-'!$A$5:$FO$385,171,FALSE)&gt;0,VLOOKUP($A211,'-RÅDATA_KVARTAL-'!$A$5:$FO$385,171,FALSE),"")</f>
        <v>97.530704589528114</v>
      </c>
      <c r="O211" s="42"/>
      <c r="P211" s="71"/>
    </row>
    <row r="212" spans="1:16" ht="11.25" hidden="1" customHeight="1" outlineLevel="1" x14ac:dyDescent="0.2">
      <c r="A212" s="204" t="s">
        <v>432</v>
      </c>
      <c r="B212" s="81">
        <v>2016</v>
      </c>
      <c r="C212" s="86" t="s">
        <v>108</v>
      </c>
      <c r="D212" s="28"/>
      <c r="E212" s="303">
        <f>IF(VLOOKUP($A212,'-RÅDATA_KVARTAL-'!$A$5:$FO$385,168,FALSE)&gt;0,VLOOKUP($A212,'-RÅDATA_KVARTAL-'!$A$5:$FO$385,168,FALSE),"")</f>
        <v>81534</v>
      </c>
      <c r="F212" s="42"/>
      <c r="G212" s="42"/>
      <c r="H212" s="305">
        <f>IF(VLOOKUP($A212,'-RÅDATA_KVARTAL-'!$A$5:$FO$385,169,FALSE)&gt;0,VLOOKUP($A212,'-RÅDATA_KVARTAL-'!$A$5:$FO$385,169,FALSE),"")</f>
        <v>83.178796575661679</v>
      </c>
      <c r="I212" s="205"/>
      <c r="J212" s="205"/>
      <c r="K212" s="305">
        <f>IF(VLOOKUP($A212,'-RÅDATA_KVARTAL-'!$A$5:$FO$385,170,FALSE)&gt;0,VLOOKUP($A212,'-RÅDATA_KVARTAL-'!$A$5:$FO$385,170,FALSE),"")</f>
        <v>92.027865675669034</v>
      </c>
      <c r="L212" s="205"/>
      <c r="M212" s="205"/>
      <c r="N212" s="305">
        <f>IF(VLOOKUP($A212,'-RÅDATA_KVARTAL-'!$A$5:$FO$385,171,FALSE)&gt;0,VLOOKUP($A212,'-RÅDATA_KVARTAL-'!$A$5:$FO$385,171,FALSE),"")</f>
        <v>97.58015061201462</v>
      </c>
      <c r="O212" s="42"/>
      <c r="P212" s="71"/>
    </row>
    <row r="213" spans="1:16" ht="11.25" hidden="1" customHeight="1" outlineLevel="1" x14ac:dyDescent="0.2">
      <c r="A213" s="204" t="s">
        <v>433</v>
      </c>
      <c r="B213" s="81">
        <v>2016</v>
      </c>
      <c r="C213" s="86" t="s">
        <v>109</v>
      </c>
      <c r="D213" s="28"/>
      <c r="E213" s="303">
        <f>IF(VLOOKUP($A213,'-RÅDATA_KVARTAL-'!$A$5:$FO$385,168,FALSE)&gt;0,VLOOKUP($A213,'-RÅDATA_KVARTAL-'!$A$5:$FO$385,168,FALSE),"")</f>
        <v>80474</v>
      </c>
      <c r="F213" s="42"/>
      <c r="G213" s="42"/>
      <c r="H213" s="305">
        <f>IF(VLOOKUP($A213,'-RÅDATA_KVARTAL-'!$A$5:$FO$385,169,FALSE)&gt;0,VLOOKUP($A213,'-RÅDATA_KVARTAL-'!$A$5:$FO$385,169,FALSE),"")</f>
        <v>83.751273703307902</v>
      </c>
      <c r="I213" s="205"/>
      <c r="J213" s="205"/>
      <c r="K213" s="305">
        <f>IF(VLOOKUP($A213,'-RÅDATA_KVARTAL-'!$A$5:$FO$385,170,FALSE)&gt;0,VLOOKUP($A213,'-RÅDATA_KVARTAL-'!$A$5:$FO$385,170,FALSE),"")</f>
        <v>92.421154658647509</v>
      </c>
      <c r="L213" s="205"/>
      <c r="M213" s="205"/>
      <c r="N213" s="305">
        <f>IF(VLOOKUP($A213,'-RÅDATA_KVARTAL-'!$A$5:$FO$385,171,FALSE)&gt;0,VLOOKUP($A213,'-RÅDATA_KVARTAL-'!$A$5:$FO$385,171,FALSE),"")</f>
        <v>97.617864154882312</v>
      </c>
      <c r="O213" s="42"/>
      <c r="P213" s="71"/>
    </row>
    <row r="214" spans="1:16" ht="11.25" hidden="1" customHeight="1" outlineLevel="1" x14ac:dyDescent="0.2">
      <c r="A214" s="204" t="s">
        <v>434</v>
      </c>
      <c r="B214" s="81">
        <v>2016</v>
      </c>
      <c r="C214" s="86" t="s">
        <v>35</v>
      </c>
      <c r="D214" s="28"/>
      <c r="E214" s="303">
        <f>IF(VLOOKUP($A214,'-RÅDATA_KVARTAL-'!$A$5:$FO$385,168,FALSE)&gt;0,VLOOKUP($A214,'-RÅDATA_KVARTAL-'!$A$5:$FO$385,168,FALSE),"")</f>
        <v>81488</v>
      </c>
      <c r="F214" s="42"/>
      <c r="G214" s="42"/>
      <c r="H214" s="305">
        <f>IF(VLOOKUP($A214,'-RÅDATA_KVARTAL-'!$A$5:$FO$385,169,FALSE)&gt;0,VLOOKUP($A214,'-RÅDATA_KVARTAL-'!$A$5:$FO$385,169,FALSE),"")</f>
        <v>82.88827802866679</v>
      </c>
      <c r="I214" s="205"/>
      <c r="J214" s="205"/>
      <c r="K214" s="305">
        <f>IF(VLOOKUP($A214,'-RÅDATA_KVARTAL-'!$A$5:$FO$385,170,FALSE)&gt;0,VLOOKUP($A214,'-RÅDATA_KVARTAL-'!$A$5:$FO$385,170,FALSE),"")</f>
        <v>91.439230316120174</v>
      </c>
      <c r="L214" s="205"/>
      <c r="M214" s="205"/>
      <c r="N214" s="305">
        <f>IF(VLOOKUP($A214,'-RÅDATA_KVARTAL-'!$A$5:$FO$385,171,FALSE)&gt;0,VLOOKUP($A214,'-RÅDATA_KVARTAL-'!$A$5:$FO$385,171,FALSE),"")</f>
        <v>97.209405065776551</v>
      </c>
      <c r="O214" s="42"/>
      <c r="P214" s="71"/>
    </row>
    <row r="215" spans="1:16" ht="11.25" hidden="1" customHeight="1" outlineLevel="1" x14ac:dyDescent="0.2">
      <c r="A215" s="204" t="s">
        <v>435</v>
      </c>
      <c r="B215" s="81">
        <v>2016</v>
      </c>
      <c r="C215" s="86" t="s">
        <v>110</v>
      </c>
      <c r="D215" s="28"/>
      <c r="E215" s="303">
        <f>IF(VLOOKUP($A215,'-RÅDATA_KVARTAL-'!$A$5:$FO$385,168,FALSE)&gt;0,VLOOKUP($A215,'-RÅDATA_KVARTAL-'!$A$5:$FO$385,168,FALSE),"")</f>
        <v>77175</v>
      </c>
      <c r="F215" s="42"/>
      <c r="G215" s="42"/>
      <c r="H215" s="305">
        <f>IF(VLOOKUP($A215,'-RÅDATA_KVARTAL-'!$A$5:$FO$385,169,FALSE)&gt;0,VLOOKUP($A215,'-RÅDATA_KVARTAL-'!$A$5:$FO$385,169,FALSE),"")</f>
        <v>82.026563006154845</v>
      </c>
      <c r="I215" s="205"/>
      <c r="J215" s="205"/>
      <c r="K215" s="305">
        <f>IF(VLOOKUP($A215,'-RÅDATA_KVARTAL-'!$A$5:$FO$385,170,FALSE)&gt;0,VLOOKUP($A215,'-RÅDATA_KVARTAL-'!$A$5:$FO$385,170,FALSE),"")</f>
        <v>90.954324586977648</v>
      </c>
      <c r="L215" s="205"/>
      <c r="M215" s="205"/>
      <c r="N215" s="305">
        <f>IF(VLOOKUP($A215,'-RÅDATA_KVARTAL-'!$A$5:$FO$385,171,FALSE)&gt;0,VLOOKUP($A215,'-RÅDATA_KVARTAL-'!$A$5:$FO$385,171,FALSE),"")</f>
        <v>97.227081308713963</v>
      </c>
      <c r="O215" s="42"/>
      <c r="P215" s="71"/>
    </row>
    <row r="216" spans="1:16" ht="11.25" hidden="1" customHeight="1" outlineLevel="1" x14ac:dyDescent="0.2">
      <c r="A216" s="204" t="s">
        <v>436</v>
      </c>
      <c r="B216" s="81">
        <v>2016</v>
      </c>
      <c r="C216" s="86" t="s">
        <v>111</v>
      </c>
      <c r="D216" s="28"/>
      <c r="E216" s="303">
        <f>IF(VLOOKUP($A216,'-RÅDATA_KVARTAL-'!$A$5:$FO$385,168,FALSE)&gt;0,VLOOKUP($A216,'-RÅDATA_KVARTAL-'!$A$5:$FO$385,168,FALSE),"")</f>
        <v>72496</v>
      </c>
      <c r="F216" s="42"/>
      <c r="G216" s="42"/>
      <c r="H216" s="305">
        <f>IF(VLOOKUP($A216,'-RÅDATA_KVARTAL-'!$A$5:$FO$385,169,FALSE)&gt;0,VLOOKUP($A216,'-RÅDATA_KVARTAL-'!$A$5:$FO$385,169,FALSE),"")</f>
        <v>86.07923195762524</v>
      </c>
      <c r="I216" s="205"/>
      <c r="J216" s="205"/>
      <c r="K216" s="305">
        <f>IF(VLOOKUP($A216,'-RÅDATA_KVARTAL-'!$A$5:$FO$385,170,FALSE)&gt;0,VLOOKUP($A216,'-RÅDATA_KVARTAL-'!$A$5:$FO$385,170,FALSE),"")</f>
        <v>93.003751931141039</v>
      </c>
      <c r="L216" s="205"/>
      <c r="M216" s="205"/>
      <c r="N216" s="305">
        <f>IF(VLOOKUP($A216,'-RÅDATA_KVARTAL-'!$A$5:$FO$385,171,FALSE)&gt;0,VLOOKUP($A216,'-RÅDATA_KVARTAL-'!$A$5:$FO$385,171,FALSE),"")</f>
        <v>97.752979474729642</v>
      </c>
      <c r="O216" s="42"/>
      <c r="P216" s="71"/>
    </row>
    <row r="217" spans="1:16" ht="11.25" hidden="1" customHeight="1" outlineLevel="1" x14ac:dyDescent="0.2">
      <c r="A217" s="204" t="s">
        <v>437</v>
      </c>
      <c r="B217" s="81">
        <v>2016</v>
      </c>
      <c r="C217" s="86" t="s">
        <v>112</v>
      </c>
      <c r="D217" s="28"/>
      <c r="E217" s="303">
        <f>IF(VLOOKUP($A217,'-RÅDATA_KVARTAL-'!$A$5:$FO$385,168,FALSE)&gt;0,VLOOKUP($A217,'-RÅDATA_KVARTAL-'!$A$5:$FO$385,168,FALSE),"")</f>
        <v>79381</v>
      </c>
      <c r="F217" s="42"/>
      <c r="G217" s="42"/>
      <c r="H217" s="305">
        <f>IF(VLOOKUP($A217,'-RÅDATA_KVARTAL-'!$A$5:$FO$385,169,FALSE)&gt;0,VLOOKUP($A217,'-RÅDATA_KVARTAL-'!$A$5:$FO$385,169,FALSE),"")</f>
        <v>86.127662790844155</v>
      </c>
      <c r="I217" s="205"/>
      <c r="J217" s="205"/>
      <c r="K217" s="305">
        <f>IF(VLOOKUP($A217,'-RÅDATA_KVARTAL-'!$A$5:$FO$385,170,FALSE)&gt;0,VLOOKUP($A217,'-RÅDATA_KVARTAL-'!$A$5:$FO$385,170,FALSE),"")</f>
        <v>93.453093309482114</v>
      </c>
      <c r="L217" s="205"/>
      <c r="M217" s="205"/>
      <c r="N217" s="305">
        <f>IF(VLOOKUP($A217,'-RÅDATA_KVARTAL-'!$A$5:$FO$385,171,FALSE)&gt;0,VLOOKUP($A217,'-RÅDATA_KVARTAL-'!$A$5:$FO$385,171,FALSE),"")</f>
        <v>97.90504024892607</v>
      </c>
      <c r="O217" s="42"/>
      <c r="P217" s="71"/>
    </row>
    <row r="218" spans="1:16" ht="11.25" hidden="1" customHeight="1" outlineLevel="1" x14ac:dyDescent="0.2">
      <c r="A218" s="204" t="s">
        <v>438</v>
      </c>
      <c r="B218" s="81">
        <v>2016</v>
      </c>
      <c r="C218" s="86" t="s">
        <v>113</v>
      </c>
      <c r="D218" s="28"/>
      <c r="E218" s="303">
        <f>IF(VLOOKUP($A218,'-RÅDATA_KVARTAL-'!$A$5:$FO$385,168,FALSE)&gt;0,VLOOKUP($A218,'-RÅDATA_KVARTAL-'!$A$5:$FO$385,168,FALSE),"")</f>
        <v>80614</v>
      </c>
      <c r="F218" s="42"/>
      <c r="G218" s="42"/>
      <c r="H218" s="305">
        <f>IF(VLOOKUP($A218,'-RÅDATA_KVARTAL-'!$A$5:$FO$385,169,FALSE)&gt;0,VLOOKUP($A218,'-RÅDATA_KVARTAL-'!$A$5:$FO$385,169,FALSE),"")</f>
        <v>82.862778177487783</v>
      </c>
      <c r="I218" s="205"/>
      <c r="J218" s="205"/>
      <c r="K218" s="305">
        <f>IF(VLOOKUP($A218,'-RÅDATA_KVARTAL-'!$A$5:$FO$385,170,FALSE)&gt;0,VLOOKUP($A218,'-RÅDATA_KVARTAL-'!$A$5:$FO$385,170,FALSE),"")</f>
        <v>91.583347805592084</v>
      </c>
      <c r="L218" s="205"/>
      <c r="M218" s="205"/>
      <c r="N218" s="305">
        <f>IF(VLOOKUP($A218,'-RÅDATA_KVARTAL-'!$A$5:$FO$385,171,FALSE)&gt;0,VLOOKUP($A218,'-RÅDATA_KVARTAL-'!$A$5:$FO$385,171,FALSE),"")</f>
        <v>97.324286104150644</v>
      </c>
      <c r="O218" s="42"/>
      <c r="P218" s="71"/>
    </row>
    <row r="219" spans="1:16" ht="11.25" hidden="1" customHeight="1" outlineLevel="1" x14ac:dyDescent="0.2">
      <c r="A219" s="204" t="s">
        <v>439</v>
      </c>
      <c r="B219" s="81">
        <v>2016</v>
      </c>
      <c r="C219" s="86" t="s">
        <v>114</v>
      </c>
      <c r="D219" s="28"/>
      <c r="E219" s="303">
        <f>IF(VLOOKUP($A219,'-RÅDATA_KVARTAL-'!$A$5:$FO$385,168,FALSE)&gt;0,VLOOKUP($A219,'-RÅDATA_KVARTAL-'!$A$5:$FO$385,168,FALSE),"")</f>
        <v>80921</v>
      </c>
      <c r="F219" s="42"/>
      <c r="G219" s="42"/>
      <c r="H219" s="305">
        <f>IF(VLOOKUP($A219,'-RÅDATA_KVARTAL-'!$A$5:$FO$385,169,FALSE)&gt;0,VLOOKUP($A219,'-RÅDATA_KVARTAL-'!$A$5:$FO$385,169,FALSE),"")</f>
        <v>80.310426218163386</v>
      </c>
      <c r="I219" s="205"/>
      <c r="J219" s="205"/>
      <c r="K219" s="305">
        <f>IF(VLOOKUP($A219,'-RÅDATA_KVARTAL-'!$A$5:$FO$385,170,FALSE)&gt;0,VLOOKUP($A219,'-RÅDATA_KVARTAL-'!$A$5:$FO$385,170,FALSE),"")</f>
        <v>90.0544975964212</v>
      </c>
      <c r="L219" s="205"/>
      <c r="M219" s="205"/>
      <c r="N219" s="305">
        <f>IF(VLOOKUP($A219,'-RÅDATA_KVARTAL-'!$A$5:$FO$385,171,FALSE)&gt;0,VLOOKUP($A219,'-RÅDATA_KVARTAL-'!$A$5:$FO$385,171,FALSE),"")</f>
        <v>97.02425822715982</v>
      </c>
      <c r="O219" s="42"/>
      <c r="P219" s="71"/>
    </row>
    <row r="220" spans="1:16" ht="11.25" hidden="1" customHeight="1" outlineLevel="1" x14ac:dyDescent="0.2">
      <c r="A220" s="204" t="s">
        <v>440</v>
      </c>
      <c r="B220" s="81">
        <v>2016</v>
      </c>
      <c r="C220" s="86" t="s">
        <v>115</v>
      </c>
      <c r="D220" s="28"/>
      <c r="E220" s="303">
        <f>IF(VLOOKUP($A220,'-RÅDATA_KVARTAL-'!$A$5:$FO$385,168,FALSE)&gt;0,VLOOKUP($A220,'-RÅDATA_KVARTAL-'!$A$5:$FO$385,168,FALSE),"")</f>
        <v>77908</v>
      </c>
      <c r="F220" s="42"/>
      <c r="G220" s="42"/>
      <c r="H220" s="305">
        <f>IF(VLOOKUP($A220,'-RÅDATA_KVARTAL-'!$A$5:$FO$385,169,FALSE)&gt;0,VLOOKUP($A220,'-RÅDATA_KVARTAL-'!$A$5:$FO$385,169,FALSE),"")</f>
        <v>77.773784463726443</v>
      </c>
      <c r="I220" s="205"/>
      <c r="J220" s="205"/>
      <c r="K220" s="305">
        <f>IF(VLOOKUP($A220,'-RÅDATA_KVARTAL-'!$A$5:$FO$385,170,FALSE)&gt;0,VLOOKUP($A220,'-RÅDATA_KVARTAL-'!$A$5:$FO$385,170,FALSE),"")</f>
        <v>88.379883965703129</v>
      </c>
      <c r="L220" s="205"/>
      <c r="M220" s="205"/>
      <c r="N220" s="305">
        <f>IF(VLOOKUP($A220,'-RÅDATA_KVARTAL-'!$A$5:$FO$385,171,FALSE)&gt;0,VLOOKUP($A220,'-RÅDATA_KVARTAL-'!$A$5:$FO$385,171,FALSE),"")</f>
        <v>96.033783436874259</v>
      </c>
      <c r="O220" s="42"/>
      <c r="P220" s="71"/>
    </row>
    <row r="221" spans="1:16" ht="11.25" hidden="1" customHeight="1" outlineLevel="1" x14ac:dyDescent="0.2">
      <c r="A221" s="204" t="s">
        <v>441</v>
      </c>
      <c r="B221" s="81">
        <v>2016</v>
      </c>
      <c r="C221" s="86" t="s">
        <v>116</v>
      </c>
      <c r="D221" s="28"/>
      <c r="E221" s="303">
        <f>IF(VLOOKUP($A221,'-RÅDATA_KVARTAL-'!$A$5:$FO$385,168,FALSE)&gt;0,VLOOKUP($A221,'-RÅDATA_KVARTAL-'!$A$5:$FO$385,168,FALSE),"")</f>
        <v>80407</v>
      </c>
      <c r="F221" s="42"/>
      <c r="G221" s="42"/>
      <c r="H221" s="305">
        <f>IF(VLOOKUP($A221,'-RÅDATA_KVARTAL-'!$A$5:$FO$385,169,FALSE)&gt;0,VLOOKUP($A221,'-RÅDATA_KVARTAL-'!$A$5:$FO$385,169,FALSE),"")</f>
        <v>84.247640130834384</v>
      </c>
      <c r="I221" s="205"/>
      <c r="J221" s="205"/>
      <c r="K221" s="305">
        <f>IF(VLOOKUP($A221,'-RÅDATA_KVARTAL-'!$A$5:$FO$385,170,FALSE)&gt;0,VLOOKUP($A221,'-RÅDATA_KVARTAL-'!$A$5:$FO$385,170,FALSE),"")</f>
        <v>92.585222679617445</v>
      </c>
      <c r="L221" s="205"/>
      <c r="M221" s="205"/>
      <c r="N221" s="305">
        <f>IF(VLOOKUP($A221,'-RÅDATA_KVARTAL-'!$A$5:$FO$385,171,FALSE)&gt;0,VLOOKUP($A221,'-RÅDATA_KVARTAL-'!$A$5:$FO$385,171,FALSE),"")</f>
        <v>97.801186463865093</v>
      </c>
      <c r="O221" s="42"/>
      <c r="P221" s="71" t="str">
        <f>IF(VLOOKUP(CONCATENATE($B221," ",$C221),'-RÅDATA_KVARTAL-'!$A$5:$CB$81,14)&gt;0,VLOOKUP(CONCATENATE($B221," ",$C221),'-RÅDATA_KVARTAL-'!$A$5:$CB$81,14),"")</f>
        <v/>
      </c>
    </row>
    <row r="222" spans="1:16" ht="15" customHeight="1" collapsed="1" x14ac:dyDescent="0.2">
      <c r="A222" s="204" t="s">
        <v>366</v>
      </c>
      <c r="B222" s="164">
        <v>2016</v>
      </c>
      <c r="C222" s="165" t="s">
        <v>1</v>
      </c>
      <c r="D222" s="166"/>
      <c r="E222" s="302">
        <f>IF(VLOOKUP($A222,'-RÅDATA_KVARTAL-'!$A$5:$FO$385,168,FALSE)&gt;0,VLOOKUP($A222,'-RÅDATA_KVARTAL-'!$A$5:$FO$385,168,FALSE),"")</f>
        <v>948445</v>
      </c>
      <c r="F222" s="166"/>
      <c r="G222" s="166"/>
      <c r="H222" s="304">
        <f>IF(VLOOKUP($A222,'-RÅDATA_KVARTAL-'!$A$5:$FO$385,169,FALSE)&gt;0,VLOOKUP($A222,'-RÅDATA_KVARTAL-'!$A$5:$FO$385,169,FALSE),"")</f>
        <v>82.78318721697093</v>
      </c>
      <c r="I222" s="205"/>
      <c r="J222" s="205"/>
      <c r="K222" s="304">
        <f>IF(VLOOKUP($A222,'-RÅDATA_KVARTAL-'!$A$5:$FO$385,170,FALSE)&gt;0,VLOOKUP($A222,'-RÅDATA_KVARTAL-'!$A$5:$FO$385,170,FALSE),"")</f>
        <v>91.443362556605805</v>
      </c>
      <c r="L222" s="205"/>
      <c r="M222" s="205"/>
      <c r="N222" s="304">
        <f>IF(VLOOKUP($A222,'-RÅDATA_KVARTAL-'!$A$5:$FO$385,171,FALSE)&gt;0,VLOOKUP($A222,'-RÅDATA_KVARTAL-'!$A$5:$FO$385,171,FALSE),"")</f>
        <v>97.255507699444877</v>
      </c>
      <c r="O222" s="166"/>
      <c r="P222" s="167"/>
    </row>
    <row r="223" spans="1:16" ht="15" customHeight="1" outlineLevel="1" x14ac:dyDescent="0.2">
      <c r="A223" s="204" t="s">
        <v>538</v>
      </c>
      <c r="B223" s="40">
        <v>2017</v>
      </c>
      <c r="C223" s="86" t="s">
        <v>106</v>
      </c>
      <c r="D223" s="28"/>
      <c r="E223" s="303">
        <f>IF(VLOOKUP($A223,'-RÅDATA_KVARTAL-'!$A$5:$FO$385,168,FALSE)&gt;0,VLOOKUP($A223,'-RÅDATA_KVARTAL-'!$A$5:$FO$385,168,FALSE),"")</f>
        <v>82598</v>
      </c>
      <c r="F223" s="42"/>
      <c r="G223" s="42"/>
      <c r="H223" s="305">
        <f>IF(VLOOKUP($A223,'-RÅDATA_KVARTAL-'!$A$5:$FO$385,169,FALSE)&gt;0,VLOOKUP($A223,'-RÅDATA_KVARTAL-'!$A$5:$FO$385,169,FALSE),"")</f>
        <v>85.353156250756683</v>
      </c>
      <c r="I223" s="205"/>
      <c r="J223" s="205"/>
      <c r="K223" s="305">
        <f>IF(VLOOKUP($A223,'-RÅDATA_KVARTAL-'!$A$5:$FO$385,170,FALSE)&gt;0,VLOOKUP($A223,'-RÅDATA_KVARTAL-'!$A$5:$FO$385,170,FALSE),"")</f>
        <v>92.896922443642708</v>
      </c>
      <c r="L223" s="205"/>
      <c r="M223" s="205"/>
      <c r="N223" s="305">
        <f>IF(VLOOKUP($A223,'-RÅDATA_KVARTAL-'!$A$5:$FO$385,171,FALSE)&gt;0,VLOOKUP($A223,'-RÅDATA_KVARTAL-'!$A$5:$FO$385,171,FALSE),"")</f>
        <v>97.59921547737234</v>
      </c>
      <c r="O223" s="42"/>
      <c r="P223" s="71"/>
    </row>
    <row r="224" spans="1:16" ht="11.25" customHeight="1" outlineLevel="1" x14ac:dyDescent="0.2">
      <c r="A224" s="204" t="s">
        <v>539</v>
      </c>
      <c r="B224" s="81">
        <v>2017</v>
      </c>
      <c r="C224" s="86" t="s">
        <v>107</v>
      </c>
      <c r="D224" s="28"/>
      <c r="E224" s="303">
        <f>IF(VLOOKUP($A224,'-RÅDATA_KVARTAL-'!$A$5:$FO$385,168,FALSE)&gt;0,VLOOKUP($A224,'-RÅDATA_KVARTAL-'!$A$5:$FO$385,168,FALSE),"")</f>
        <v>77189</v>
      </c>
      <c r="F224" s="42"/>
      <c r="G224" s="42"/>
      <c r="H224" s="305">
        <f>IF(VLOOKUP($A224,'-RÅDATA_KVARTAL-'!$A$5:$FO$385,169,FALSE)&gt;0,VLOOKUP($A224,'-RÅDATA_KVARTAL-'!$A$5:$FO$385,169,FALSE),"")</f>
        <v>86.301156900594648</v>
      </c>
      <c r="I224" s="205"/>
      <c r="J224" s="205"/>
      <c r="K224" s="305">
        <f>IF(VLOOKUP($A224,'-RÅDATA_KVARTAL-'!$A$5:$FO$385,170,FALSE)&gt;0,VLOOKUP($A224,'-RÅDATA_KVARTAL-'!$A$5:$FO$385,170,FALSE),"")</f>
        <v>93.534052779541128</v>
      </c>
      <c r="L224" s="205"/>
      <c r="M224" s="205"/>
      <c r="N224" s="305">
        <f>IF(VLOOKUP($A224,'-RÅDATA_KVARTAL-'!$A$5:$FO$385,171,FALSE)&gt;0,VLOOKUP($A224,'-RÅDATA_KVARTAL-'!$A$5:$FO$385,171,FALSE),"")</f>
        <v>97.956962779670675</v>
      </c>
      <c r="O224" s="42"/>
      <c r="P224" s="71"/>
    </row>
    <row r="225" spans="1:16" ht="11.25" customHeight="1" outlineLevel="1" x14ac:dyDescent="0.2">
      <c r="A225" s="204" t="s">
        <v>540</v>
      </c>
      <c r="B225" s="81">
        <v>2017</v>
      </c>
      <c r="C225" s="86" t="s">
        <v>108</v>
      </c>
      <c r="D225" s="28"/>
      <c r="E225" s="303">
        <f>IF(VLOOKUP($A225,'-RÅDATA_KVARTAL-'!$A$5:$FO$385,168,FALSE)&gt;0,VLOOKUP($A225,'-RÅDATA_KVARTAL-'!$A$5:$FO$385,168,FALSE),"")</f>
        <v>86162</v>
      </c>
      <c r="F225" s="42"/>
      <c r="G225" s="42"/>
      <c r="H225" s="305">
        <f>IF(VLOOKUP($A225,'-RÅDATA_KVARTAL-'!$A$5:$FO$385,169,FALSE)&gt;0,VLOOKUP($A225,'-RÅDATA_KVARTAL-'!$A$5:$FO$385,169,FALSE),"")</f>
        <v>85.177920661080293</v>
      </c>
      <c r="I225" s="205"/>
      <c r="J225" s="205"/>
      <c r="K225" s="305">
        <f>IF(VLOOKUP($A225,'-RÅDATA_KVARTAL-'!$A$5:$FO$385,170,FALSE)&gt;0,VLOOKUP($A225,'-RÅDATA_KVARTAL-'!$A$5:$FO$385,170,FALSE),"")</f>
        <v>92.957452241127186</v>
      </c>
      <c r="L225" s="205"/>
      <c r="M225" s="205"/>
      <c r="N225" s="305">
        <f>IF(VLOOKUP($A225,'-RÅDATA_KVARTAL-'!$A$5:$FO$385,171,FALSE)&gt;0,VLOOKUP($A225,'-RÅDATA_KVARTAL-'!$A$5:$FO$385,171,FALSE),"")</f>
        <v>97.944569531812164</v>
      </c>
      <c r="O225" s="42"/>
      <c r="P225" s="71"/>
    </row>
    <row r="226" spans="1:16" ht="11.25" customHeight="1" outlineLevel="1" x14ac:dyDescent="0.2">
      <c r="A226" s="204" t="s">
        <v>541</v>
      </c>
      <c r="B226" s="81">
        <v>2017</v>
      </c>
      <c r="C226" s="86" t="s">
        <v>109</v>
      </c>
      <c r="D226" s="28"/>
      <c r="E226" s="303">
        <f>IF(VLOOKUP($A226,'-RÅDATA_KVARTAL-'!$A$5:$FO$385,168,FALSE)&gt;0,VLOOKUP($A226,'-RÅDATA_KVARTAL-'!$A$5:$FO$385,168,FALSE),"")</f>
        <v>77917</v>
      </c>
      <c r="F226" s="42"/>
      <c r="G226" s="42"/>
      <c r="H226" s="305">
        <f>IF(VLOOKUP($A226,'-RÅDATA_KVARTAL-'!$A$5:$FO$385,169,FALSE)&gt;0,VLOOKUP($A226,'-RÅDATA_KVARTAL-'!$A$5:$FO$385,169,FALSE),"")</f>
        <v>83.191087952564914</v>
      </c>
      <c r="I226" s="205"/>
      <c r="J226" s="205"/>
      <c r="K226" s="305">
        <f>IF(VLOOKUP($A226,'-RÅDATA_KVARTAL-'!$A$5:$FO$385,170,FALSE)&gt;0,VLOOKUP($A226,'-RÅDATA_KVARTAL-'!$A$5:$FO$385,170,FALSE),"")</f>
        <v>91.824633905309497</v>
      </c>
      <c r="L226" s="205"/>
      <c r="M226" s="205"/>
      <c r="N226" s="305">
        <f>IF(VLOOKUP($A226,'-RÅDATA_KVARTAL-'!$A$5:$FO$385,171,FALSE)&gt;0,VLOOKUP($A226,'-RÅDATA_KVARTAL-'!$A$5:$FO$385,171,FALSE),"")</f>
        <v>97.440866563137689</v>
      </c>
      <c r="O226" s="42"/>
      <c r="P226" s="71"/>
    </row>
    <row r="227" spans="1:16" ht="11.25" customHeight="1" outlineLevel="1" x14ac:dyDescent="0.2">
      <c r="A227" s="204" t="s">
        <v>542</v>
      </c>
      <c r="B227" s="81">
        <v>2017</v>
      </c>
      <c r="C227" s="86" t="s">
        <v>35</v>
      </c>
      <c r="D227" s="28"/>
      <c r="E227" s="303">
        <f>IF(VLOOKUP($A227,'-RÅDATA_KVARTAL-'!$A$5:$FO$385,168,FALSE)&gt;0,VLOOKUP($A227,'-RÅDATA_KVARTAL-'!$A$5:$FO$385,168,FALSE),"")</f>
        <v>83050</v>
      </c>
      <c r="F227" s="42"/>
      <c r="G227" s="42"/>
      <c r="H227" s="305">
        <f>IF(VLOOKUP($A227,'-RÅDATA_KVARTAL-'!$A$5:$FO$385,169,FALSE)&gt;0,VLOOKUP($A227,'-RÅDATA_KVARTAL-'!$A$5:$FO$385,169,FALSE),"")</f>
        <v>80.948826008428654</v>
      </c>
      <c r="I227" s="205"/>
      <c r="J227" s="205"/>
      <c r="K227" s="305">
        <f>IF(VLOOKUP($A227,'-RÅDATA_KVARTAL-'!$A$5:$FO$385,170,FALSE)&gt;0,VLOOKUP($A227,'-RÅDATA_KVARTAL-'!$A$5:$FO$385,170,FALSE),"")</f>
        <v>89.714629741119808</v>
      </c>
      <c r="L227" s="205"/>
      <c r="M227" s="205"/>
      <c r="N227" s="305">
        <f>IF(VLOOKUP($A227,'-RÅDATA_KVARTAL-'!$A$5:$FO$385,171,FALSE)&gt;0,VLOOKUP($A227,'-RÅDATA_KVARTAL-'!$A$5:$FO$385,171,FALSE),"")</f>
        <v>96.291390728476827</v>
      </c>
      <c r="O227" s="42"/>
      <c r="P227" s="71"/>
    </row>
    <row r="228" spans="1:16" ht="11.25" customHeight="1" outlineLevel="1" x14ac:dyDescent="0.2">
      <c r="A228" s="204" t="s">
        <v>543</v>
      </c>
      <c r="B228" s="81">
        <v>2017</v>
      </c>
      <c r="C228" s="86" t="s">
        <v>110</v>
      </c>
      <c r="D228" s="28"/>
      <c r="E228" s="303">
        <f>IF(VLOOKUP($A228,'-RÅDATA_KVARTAL-'!$A$5:$FO$385,168,FALSE)&gt;0,VLOOKUP($A228,'-RÅDATA_KVARTAL-'!$A$5:$FO$385,168,FALSE),"")</f>
        <v>79055</v>
      </c>
      <c r="F228" s="42"/>
      <c r="G228" s="42"/>
      <c r="H228" s="305">
        <f>IF(VLOOKUP($A228,'-RÅDATA_KVARTAL-'!$A$5:$FO$385,169,FALSE)&gt;0,VLOOKUP($A228,'-RÅDATA_KVARTAL-'!$A$5:$FO$385,169,FALSE),"")</f>
        <v>82.036556827525146</v>
      </c>
      <c r="I228" s="205"/>
      <c r="J228" s="205"/>
      <c r="K228" s="305">
        <f>IF(VLOOKUP($A228,'-RÅDATA_KVARTAL-'!$A$5:$FO$385,170,FALSE)&gt;0,VLOOKUP($A228,'-RÅDATA_KVARTAL-'!$A$5:$FO$385,170,FALSE),"")</f>
        <v>90.35734615141358</v>
      </c>
      <c r="L228" s="205"/>
      <c r="M228" s="205"/>
      <c r="N228" s="305">
        <f>IF(VLOOKUP($A228,'-RÅDATA_KVARTAL-'!$A$5:$FO$385,171,FALSE)&gt;0,VLOOKUP($A228,'-RÅDATA_KVARTAL-'!$A$5:$FO$385,171,FALSE),"")</f>
        <v>96.496110302953639</v>
      </c>
      <c r="O228" s="42"/>
      <c r="P228" s="71"/>
    </row>
    <row r="229" spans="1:16" ht="11.25" customHeight="1" outlineLevel="1" x14ac:dyDescent="0.2">
      <c r="A229" s="204" t="s">
        <v>544</v>
      </c>
      <c r="B229" s="81">
        <v>2017</v>
      </c>
      <c r="C229" s="86" t="s">
        <v>111</v>
      </c>
      <c r="D229" s="28"/>
      <c r="E229" s="303" t="str">
        <f>IF(VLOOKUP($A229,'-RÅDATA_KVARTAL-'!$A$5:$FO$385,168,FALSE)&gt;0,VLOOKUP($A229,'-RÅDATA_KVARTAL-'!$A$5:$FO$385,168,FALSE),"")</f>
        <v/>
      </c>
      <c r="F229" s="42"/>
      <c r="G229" s="42"/>
      <c r="H229" s="305" t="str">
        <f>IF(VLOOKUP($A229,'-RÅDATA_KVARTAL-'!$A$5:$FO$385,169,FALSE)&gt;0,VLOOKUP($A229,'-RÅDATA_KVARTAL-'!$A$5:$FO$385,169,FALSE),"")</f>
        <v/>
      </c>
      <c r="I229" s="205"/>
      <c r="J229" s="205"/>
      <c r="K229" s="305" t="str">
        <f>IF(VLOOKUP($A229,'-RÅDATA_KVARTAL-'!$A$5:$FO$385,170,FALSE)&gt;0,VLOOKUP($A229,'-RÅDATA_KVARTAL-'!$A$5:$FO$385,170,FALSE),"")</f>
        <v/>
      </c>
      <c r="L229" s="205"/>
      <c r="M229" s="205"/>
      <c r="N229" s="305" t="str">
        <f>IF(VLOOKUP($A229,'-RÅDATA_KVARTAL-'!$A$5:$FO$385,171,FALSE)&gt;0,VLOOKUP($A229,'-RÅDATA_KVARTAL-'!$A$5:$FO$385,171,FALSE),"")</f>
        <v/>
      </c>
      <c r="O229" s="42"/>
      <c r="P229" s="71"/>
    </row>
    <row r="230" spans="1:16" ht="11.25" customHeight="1" outlineLevel="1" x14ac:dyDescent="0.2">
      <c r="A230" s="204" t="s">
        <v>545</v>
      </c>
      <c r="B230" s="81">
        <v>2017</v>
      </c>
      <c r="C230" s="86" t="s">
        <v>112</v>
      </c>
      <c r="D230" s="28"/>
      <c r="E230" s="303" t="str">
        <f>IF(VLOOKUP($A230,'-RÅDATA_KVARTAL-'!$A$5:$FO$385,168,FALSE)&gt;0,VLOOKUP($A230,'-RÅDATA_KVARTAL-'!$A$5:$FO$385,168,FALSE),"")</f>
        <v/>
      </c>
      <c r="F230" s="42"/>
      <c r="G230" s="42"/>
      <c r="H230" s="305" t="str">
        <f>IF(VLOOKUP($A230,'-RÅDATA_KVARTAL-'!$A$5:$FO$385,169,FALSE)&gt;0,VLOOKUP($A230,'-RÅDATA_KVARTAL-'!$A$5:$FO$385,169,FALSE),"")</f>
        <v/>
      </c>
      <c r="I230" s="205"/>
      <c r="J230" s="205"/>
      <c r="K230" s="305" t="str">
        <f>IF(VLOOKUP($A230,'-RÅDATA_KVARTAL-'!$A$5:$FO$385,170,FALSE)&gt;0,VLOOKUP($A230,'-RÅDATA_KVARTAL-'!$A$5:$FO$385,170,FALSE),"")</f>
        <v/>
      </c>
      <c r="L230" s="205"/>
      <c r="M230" s="205"/>
      <c r="N230" s="305" t="str">
        <f>IF(VLOOKUP($A230,'-RÅDATA_KVARTAL-'!$A$5:$FO$385,171,FALSE)&gt;0,VLOOKUP($A230,'-RÅDATA_KVARTAL-'!$A$5:$FO$385,171,FALSE),"")</f>
        <v/>
      </c>
      <c r="O230" s="42"/>
      <c r="P230" s="71"/>
    </row>
    <row r="231" spans="1:16" ht="11.25" customHeight="1" outlineLevel="1" x14ac:dyDescent="0.2">
      <c r="A231" s="204" t="s">
        <v>546</v>
      </c>
      <c r="B231" s="81">
        <v>2017</v>
      </c>
      <c r="C231" s="86" t="s">
        <v>113</v>
      </c>
      <c r="D231" s="28"/>
      <c r="E231" s="303" t="str">
        <f>IF(VLOOKUP($A231,'-RÅDATA_KVARTAL-'!$A$5:$FO$385,168,FALSE)&gt;0,VLOOKUP($A231,'-RÅDATA_KVARTAL-'!$A$5:$FO$385,168,FALSE),"")</f>
        <v/>
      </c>
      <c r="F231" s="42"/>
      <c r="G231" s="42"/>
      <c r="H231" s="305" t="str">
        <f>IF(VLOOKUP($A231,'-RÅDATA_KVARTAL-'!$A$5:$FO$385,169,FALSE)&gt;0,VLOOKUP($A231,'-RÅDATA_KVARTAL-'!$A$5:$FO$385,169,FALSE),"")</f>
        <v/>
      </c>
      <c r="I231" s="205"/>
      <c r="J231" s="205"/>
      <c r="K231" s="305" t="str">
        <f>IF(VLOOKUP($A231,'-RÅDATA_KVARTAL-'!$A$5:$FO$385,170,FALSE)&gt;0,VLOOKUP($A231,'-RÅDATA_KVARTAL-'!$A$5:$FO$385,170,FALSE),"")</f>
        <v/>
      </c>
      <c r="L231" s="205"/>
      <c r="M231" s="205"/>
      <c r="N231" s="305" t="str">
        <f>IF(VLOOKUP($A231,'-RÅDATA_KVARTAL-'!$A$5:$FO$385,171,FALSE)&gt;0,VLOOKUP($A231,'-RÅDATA_KVARTAL-'!$A$5:$FO$385,171,FALSE),"")</f>
        <v/>
      </c>
      <c r="O231" s="42"/>
      <c r="P231" s="71"/>
    </row>
    <row r="232" spans="1:16" ht="11.25" customHeight="1" outlineLevel="1" x14ac:dyDescent="0.2">
      <c r="A232" s="204" t="s">
        <v>547</v>
      </c>
      <c r="B232" s="81">
        <v>2017</v>
      </c>
      <c r="C232" s="86" t="s">
        <v>114</v>
      </c>
      <c r="D232" s="28"/>
      <c r="E232" s="303" t="str">
        <f>IF(VLOOKUP($A232,'-RÅDATA_KVARTAL-'!$A$5:$FO$385,168,FALSE)&gt;0,VLOOKUP($A232,'-RÅDATA_KVARTAL-'!$A$5:$FO$385,168,FALSE),"")</f>
        <v/>
      </c>
      <c r="F232" s="42"/>
      <c r="G232" s="42"/>
      <c r="H232" s="305" t="str">
        <f>IF(VLOOKUP($A232,'-RÅDATA_KVARTAL-'!$A$5:$FO$385,169,FALSE)&gt;0,VLOOKUP($A232,'-RÅDATA_KVARTAL-'!$A$5:$FO$385,169,FALSE),"")</f>
        <v/>
      </c>
      <c r="I232" s="205"/>
      <c r="J232" s="205"/>
      <c r="K232" s="305" t="str">
        <f>IF(VLOOKUP($A232,'-RÅDATA_KVARTAL-'!$A$5:$FO$385,170,FALSE)&gt;0,VLOOKUP($A232,'-RÅDATA_KVARTAL-'!$A$5:$FO$385,170,FALSE),"")</f>
        <v/>
      </c>
      <c r="L232" s="205"/>
      <c r="M232" s="205"/>
      <c r="N232" s="305" t="str">
        <f>IF(VLOOKUP($A232,'-RÅDATA_KVARTAL-'!$A$5:$FO$385,171,FALSE)&gt;0,VLOOKUP($A232,'-RÅDATA_KVARTAL-'!$A$5:$FO$385,171,FALSE),"")</f>
        <v/>
      </c>
      <c r="O232" s="42"/>
      <c r="P232" s="71"/>
    </row>
    <row r="233" spans="1:16" ht="11.25" customHeight="1" outlineLevel="1" x14ac:dyDescent="0.2">
      <c r="A233" s="204" t="s">
        <v>548</v>
      </c>
      <c r="B233" s="81">
        <v>2017</v>
      </c>
      <c r="C233" s="86" t="s">
        <v>115</v>
      </c>
      <c r="D233" s="28"/>
      <c r="E233" s="303" t="str">
        <f>IF(VLOOKUP($A233,'-RÅDATA_KVARTAL-'!$A$5:$FO$385,168,FALSE)&gt;0,VLOOKUP($A233,'-RÅDATA_KVARTAL-'!$A$5:$FO$385,168,FALSE),"")</f>
        <v/>
      </c>
      <c r="F233" s="42"/>
      <c r="G233" s="42"/>
      <c r="H233" s="305" t="str">
        <f>IF(VLOOKUP($A233,'-RÅDATA_KVARTAL-'!$A$5:$FO$385,169,FALSE)&gt;0,VLOOKUP($A233,'-RÅDATA_KVARTAL-'!$A$5:$FO$385,169,FALSE),"")</f>
        <v/>
      </c>
      <c r="I233" s="205"/>
      <c r="J233" s="205"/>
      <c r="K233" s="305" t="str">
        <f>IF(VLOOKUP($A233,'-RÅDATA_KVARTAL-'!$A$5:$FO$385,170,FALSE)&gt;0,VLOOKUP($A233,'-RÅDATA_KVARTAL-'!$A$5:$FO$385,170,FALSE),"")</f>
        <v/>
      </c>
      <c r="L233" s="205"/>
      <c r="M233" s="205"/>
      <c r="N233" s="305" t="str">
        <f>IF(VLOOKUP($A233,'-RÅDATA_KVARTAL-'!$A$5:$FO$385,171,FALSE)&gt;0,VLOOKUP($A233,'-RÅDATA_KVARTAL-'!$A$5:$FO$385,171,FALSE),"")</f>
        <v/>
      </c>
      <c r="O233" s="42"/>
      <c r="P233" s="71"/>
    </row>
    <row r="234" spans="1:16" ht="11.25" customHeight="1" outlineLevel="1" x14ac:dyDescent="0.2">
      <c r="A234" s="204" t="s">
        <v>549</v>
      </c>
      <c r="B234" s="81">
        <v>2017</v>
      </c>
      <c r="C234" s="86" t="s">
        <v>116</v>
      </c>
      <c r="D234" s="28"/>
      <c r="E234" s="303" t="str">
        <f>IF(VLOOKUP($A234,'-RÅDATA_KVARTAL-'!$A$5:$FO$385,168,FALSE)&gt;0,VLOOKUP($A234,'-RÅDATA_KVARTAL-'!$A$5:$FO$385,168,FALSE),"")</f>
        <v/>
      </c>
      <c r="F234" s="42"/>
      <c r="G234" s="42"/>
      <c r="H234" s="305" t="str">
        <f>IF(VLOOKUP($A234,'-RÅDATA_KVARTAL-'!$A$5:$FO$385,169,FALSE)&gt;0,VLOOKUP($A234,'-RÅDATA_KVARTAL-'!$A$5:$FO$385,169,FALSE),"")</f>
        <v/>
      </c>
      <c r="I234" s="205"/>
      <c r="J234" s="205"/>
      <c r="K234" s="305" t="str">
        <f>IF(VLOOKUP($A234,'-RÅDATA_KVARTAL-'!$A$5:$FO$385,170,FALSE)&gt;0,VLOOKUP($A234,'-RÅDATA_KVARTAL-'!$A$5:$FO$385,170,FALSE),"")</f>
        <v/>
      </c>
      <c r="L234" s="205"/>
      <c r="M234" s="205"/>
      <c r="N234" s="305" t="str">
        <f>IF(VLOOKUP($A234,'-RÅDATA_KVARTAL-'!$A$5:$FO$385,171,FALSE)&gt;0,VLOOKUP($A234,'-RÅDATA_KVARTAL-'!$A$5:$FO$385,171,FALSE),"")</f>
        <v/>
      </c>
      <c r="O234" s="42"/>
      <c r="P234" s="71" t="str">
        <f>IF(VLOOKUP(CONCATENATE($B234," ",$C234),'-RÅDATA_KVARTAL-'!$A$5:$CB$81,14)&gt;0,VLOOKUP(CONCATENATE($B234," ",$C234),'-RÅDATA_KVARTAL-'!$A$5:$CB$81,14),"")</f>
        <v/>
      </c>
    </row>
    <row r="235" spans="1:16" ht="15" customHeight="1" x14ac:dyDescent="0.2">
      <c r="A235" s="204" t="s">
        <v>371</v>
      </c>
      <c r="B235" s="164">
        <v>2017</v>
      </c>
      <c r="C235" s="165" t="s">
        <v>1</v>
      </c>
      <c r="D235" s="166"/>
      <c r="E235" s="302">
        <f>IF(VLOOKUP($A235,'-RÅDATA_KVARTAL-'!$A$5:$FO$385,168,FALSE)&gt;0,VLOOKUP($A235,'-RÅDATA_KVARTAL-'!$A$5:$FO$385,168,FALSE),"")</f>
        <v>485971</v>
      </c>
      <c r="F235" s="166"/>
      <c r="G235" s="166"/>
      <c r="H235" s="304">
        <f>IF(VLOOKUP($A235,'-RÅDATA_KVARTAL-'!$A$5:$FO$385,169,FALSE)&gt;0,VLOOKUP($A235,'-RÅDATA_KVARTAL-'!$A$5:$FO$385,169,FALSE),"")</f>
        <v>83.833809013295038</v>
      </c>
      <c r="I235" s="205"/>
      <c r="J235" s="205"/>
      <c r="K235" s="304">
        <f>IF(VLOOKUP($A235,'-RÅDATA_KVARTAL-'!$A$5:$FO$385,170,FALSE)&gt;0,VLOOKUP($A235,'-RÅDATA_KVARTAL-'!$A$5:$FO$385,170,FALSE),"")</f>
        <v>91.879968146247421</v>
      </c>
      <c r="L235" s="205"/>
      <c r="M235" s="205"/>
      <c r="N235" s="304">
        <f>IF(VLOOKUP($A235,'-RÅDATA_KVARTAL-'!$A$5:$FO$385,171,FALSE)&gt;0,VLOOKUP($A235,'-RÅDATA_KVARTAL-'!$A$5:$FO$385,171,FALSE),"")</f>
        <v>97.288932878710867</v>
      </c>
      <c r="O235" s="166"/>
      <c r="P235" s="167"/>
    </row>
    <row r="236" spans="1:16" ht="15" hidden="1" customHeight="1" x14ac:dyDescent="0.2">
      <c r="A236" s="204" t="s">
        <v>550</v>
      </c>
      <c r="B236" s="40">
        <v>2018</v>
      </c>
      <c r="C236" s="86" t="s">
        <v>106</v>
      </c>
      <c r="D236" s="28"/>
      <c r="E236" s="303" t="str">
        <f>IF(VLOOKUP($A236,'-RÅDATA_KVARTAL-'!$A$5:$FO$385,168,FALSE)&gt;0,VLOOKUP($A236,'-RÅDATA_KVARTAL-'!$A$5:$FO$385,168,FALSE),"")</f>
        <v/>
      </c>
      <c r="F236" s="42"/>
      <c r="G236" s="42"/>
      <c r="H236" s="305" t="str">
        <f>IF(VLOOKUP($A236,'-RÅDATA_KVARTAL-'!$A$5:$FO$385,169,FALSE)&gt;0,VLOOKUP($A236,'-RÅDATA_KVARTAL-'!$A$5:$FO$385,169,FALSE),"")</f>
        <v/>
      </c>
      <c r="I236" s="205"/>
      <c r="J236" s="205"/>
      <c r="K236" s="305" t="str">
        <f>IF(VLOOKUP($A236,'-RÅDATA_KVARTAL-'!$A$5:$FO$385,170,FALSE)&gt;0,VLOOKUP($A236,'-RÅDATA_KVARTAL-'!$A$5:$FO$385,170,FALSE),"")</f>
        <v/>
      </c>
      <c r="L236" s="205"/>
      <c r="M236" s="205"/>
      <c r="N236" s="305" t="str">
        <f>IF(VLOOKUP($A236,'-RÅDATA_KVARTAL-'!$A$5:$FO$385,171,FALSE)&gt;0,VLOOKUP($A236,'-RÅDATA_KVARTAL-'!$A$5:$FO$385,171,FALSE),"")</f>
        <v/>
      </c>
      <c r="O236" s="42"/>
      <c r="P236" s="71"/>
    </row>
    <row r="237" spans="1:16" ht="11.25" hidden="1" customHeight="1" x14ac:dyDescent="0.2">
      <c r="A237" s="204" t="s">
        <v>551</v>
      </c>
      <c r="B237" s="81">
        <v>2018</v>
      </c>
      <c r="C237" s="86" t="s">
        <v>107</v>
      </c>
      <c r="D237" s="28"/>
      <c r="E237" s="303" t="str">
        <f>IF(VLOOKUP($A237,'-RÅDATA_KVARTAL-'!$A$5:$FO$385,168,FALSE)&gt;0,VLOOKUP($A237,'-RÅDATA_KVARTAL-'!$A$5:$FO$385,168,FALSE),"")</f>
        <v/>
      </c>
      <c r="F237" s="42"/>
      <c r="G237" s="42"/>
      <c r="H237" s="305" t="str">
        <f>IF(VLOOKUP($A237,'-RÅDATA_KVARTAL-'!$A$5:$FO$385,169,FALSE)&gt;0,VLOOKUP($A237,'-RÅDATA_KVARTAL-'!$A$5:$FO$385,169,FALSE),"")</f>
        <v/>
      </c>
      <c r="I237" s="205"/>
      <c r="J237" s="205"/>
      <c r="K237" s="305" t="str">
        <f>IF(VLOOKUP($A237,'-RÅDATA_KVARTAL-'!$A$5:$FO$385,170,FALSE)&gt;0,VLOOKUP($A237,'-RÅDATA_KVARTAL-'!$A$5:$FO$385,170,FALSE),"")</f>
        <v/>
      </c>
      <c r="L237" s="205"/>
      <c r="M237" s="205"/>
      <c r="N237" s="305" t="str">
        <f>IF(VLOOKUP($A237,'-RÅDATA_KVARTAL-'!$A$5:$FO$385,171,FALSE)&gt;0,VLOOKUP($A237,'-RÅDATA_KVARTAL-'!$A$5:$FO$385,171,FALSE),"")</f>
        <v/>
      </c>
      <c r="O237" s="42"/>
      <c r="P237" s="71"/>
    </row>
    <row r="238" spans="1:16" ht="11.25" hidden="1" customHeight="1" x14ac:dyDescent="0.2">
      <c r="A238" s="204" t="s">
        <v>552</v>
      </c>
      <c r="B238" s="81">
        <v>2018</v>
      </c>
      <c r="C238" s="86" t="s">
        <v>108</v>
      </c>
      <c r="D238" s="28"/>
      <c r="E238" s="303" t="str">
        <f>IF(VLOOKUP($A238,'-RÅDATA_KVARTAL-'!$A$5:$FO$385,168,FALSE)&gt;0,VLOOKUP($A238,'-RÅDATA_KVARTAL-'!$A$5:$FO$385,168,FALSE),"")</f>
        <v/>
      </c>
      <c r="F238" s="42"/>
      <c r="G238" s="42"/>
      <c r="H238" s="305" t="str">
        <f>IF(VLOOKUP($A238,'-RÅDATA_KVARTAL-'!$A$5:$FO$385,169,FALSE)&gt;0,VLOOKUP($A238,'-RÅDATA_KVARTAL-'!$A$5:$FO$385,169,FALSE),"")</f>
        <v/>
      </c>
      <c r="I238" s="205"/>
      <c r="J238" s="205"/>
      <c r="K238" s="305" t="str">
        <f>IF(VLOOKUP($A238,'-RÅDATA_KVARTAL-'!$A$5:$FO$385,170,FALSE)&gt;0,VLOOKUP($A238,'-RÅDATA_KVARTAL-'!$A$5:$FO$385,170,FALSE),"")</f>
        <v/>
      </c>
      <c r="L238" s="205"/>
      <c r="M238" s="205"/>
      <c r="N238" s="305" t="str">
        <f>IF(VLOOKUP($A238,'-RÅDATA_KVARTAL-'!$A$5:$FO$385,171,FALSE)&gt;0,VLOOKUP($A238,'-RÅDATA_KVARTAL-'!$A$5:$FO$385,171,FALSE),"")</f>
        <v/>
      </c>
      <c r="O238" s="42"/>
      <c r="P238" s="71"/>
    </row>
    <row r="239" spans="1:16" ht="11.25" hidden="1" customHeight="1" x14ac:dyDescent="0.2">
      <c r="A239" s="204" t="s">
        <v>553</v>
      </c>
      <c r="B239" s="81">
        <v>2018</v>
      </c>
      <c r="C239" s="86" t="s">
        <v>109</v>
      </c>
      <c r="D239" s="28"/>
      <c r="E239" s="303" t="str">
        <f>IF(VLOOKUP($A239,'-RÅDATA_KVARTAL-'!$A$5:$FO$385,168,FALSE)&gt;0,VLOOKUP($A239,'-RÅDATA_KVARTAL-'!$A$5:$FO$385,168,FALSE),"")</f>
        <v/>
      </c>
      <c r="F239" s="42"/>
      <c r="G239" s="42"/>
      <c r="H239" s="305" t="str">
        <f>IF(VLOOKUP($A239,'-RÅDATA_KVARTAL-'!$A$5:$FO$385,169,FALSE)&gt;0,VLOOKUP($A239,'-RÅDATA_KVARTAL-'!$A$5:$FO$385,169,FALSE),"")</f>
        <v/>
      </c>
      <c r="I239" s="205"/>
      <c r="J239" s="205"/>
      <c r="K239" s="305" t="str">
        <f>IF(VLOOKUP($A239,'-RÅDATA_KVARTAL-'!$A$5:$FO$385,170,FALSE)&gt;0,VLOOKUP($A239,'-RÅDATA_KVARTAL-'!$A$5:$FO$385,170,FALSE),"")</f>
        <v/>
      </c>
      <c r="L239" s="205"/>
      <c r="M239" s="205"/>
      <c r="N239" s="305" t="str">
        <f>IF(VLOOKUP($A239,'-RÅDATA_KVARTAL-'!$A$5:$FO$385,171,FALSE)&gt;0,VLOOKUP($A239,'-RÅDATA_KVARTAL-'!$A$5:$FO$385,171,FALSE),"")</f>
        <v/>
      </c>
      <c r="O239" s="42"/>
      <c r="P239" s="71"/>
    </row>
    <row r="240" spans="1:16" ht="11.25" hidden="1" customHeight="1" x14ac:dyDescent="0.2">
      <c r="A240" s="204" t="s">
        <v>554</v>
      </c>
      <c r="B240" s="81">
        <v>2018</v>
      </c>
      <c r="C240" s="86" t="s">
        <v>35</v>
      </c>
      <c r="D240" s="28"/>
      <c r="E240" s="303" t="str">
        <f>IF(VLOOKUP($A240,'-RÅDATA_KVARTAL-'!$A$5:$FO$385,168,FALSE)&gt;0,VLOOKUP($A240,'-RÅDATA_KVARTAL-'!$A$5:$FO$385,168,FALSE),"")</f>
        <v/>
      </c>
      <c r="F240" s="42"/>
      <c r="G240" s="42"/>
      <c r="H240" s="305" t="str">
        <f>IF(VLOOKUP($A240,'-RÅDATA_KVARTAL-'!$A$5:$FO$385,169,FALSE)&gt;0,VLOOKUP($A240,'-RÅDATA_KVARTAL-'!$A$5:$FO$385,169,FALSE),"")</f>
        <v/>
      </c>
      <c r="I240" s="205"/>
      <c r="J240" s="205"/>
      <c r="K240" s="305" t="str">
        <f>IF(VLOOKUP($A240,'-RÅDATA_KVARTAL-'!$A$5:$FO$385,170,FALSE)&gt;0,VLOOKUP($A240,'-RÅDATA_KVARTAL-'!$A$5:$FO$385,170,FALSE),"")</f>
        <v/>
      </c>
      <c r="L240" s="205"/>
      <c r="M240" s="205"/>
      <c r="N240" s="305" t="str">
        <f>IF(VLOOKUP($A240,'-RÅDATA_KVARTAL-'!$A$5:$FO$385,171,FALSE)&gt;0,VLOOKUP($A240,'-RÅDATA_KVARTAL-'!$A$5:$FO$385,171,FALSE),"")</f>
        <v/>
      </c>
      <c r="O240" s="42"/>
      <c r="P240" s="71"/>
    </row>
    <row r="241" spans="1:16" ht="11.25" hidden="1" customHeight="1" x14ac:dyDescent="0.2">
      <c r="A241" s="204" t="s">
        <v>555</v>
      </c>
      <c r="B241" s="81">
        <v>2018</v>
      </c>
      <c r="C241" s="86" t="s">
        <v>110</v>
      </c>
      <c r="D241" s="28"/>
      <c r="E241" s="303" t="str">
        <f>IF(VLOOKUP($A241,'-RÅDATA_KVARTAL-'!$A$5:$FO$385,168,FALSE)&gt;0,VLOOKUP($A241,'-RÅDATA_KVARTAL-'!$A$5:$FO$385,168,FALSE),"")</f>
        <v/>
      </c>
      <c r="F241" s="42"/>
      <c r="G241" s="42"/>
      <c r="H241" s="305" t="str">
        <f>IF(VLOOKUP($A241,'-RÅDATA_KVARTAL-'!$A$5:$FO$385,169,FALSE)&gt;0,VLOOKUP($A241,'-RÅDATA_KVARTAL-'!$A$5:$FO$385,169,FALSE),"")</f>
        <v/>
      </c>
      <c r="I241" s="205"/>
      <c r="J241" s="205"/>
      <c r="K241" s="305" t="str">
        <f>IF(VLOOKUP($A241,'-RÅDATA_KVARTAL-'!$A$5:$FO$385,170,FALSE)&gt;0,VLOOKUP($A241,'-RÅDATA_KVARTAL-'!$A$5:$FO$385,170,FALSE),"")</f>
        <v/>
      </c>
      <c r="L241" s="205"/>
      <c r="M241" s="205"/>
      <c r="N241" s="305" t="str">
        <f>IF(VLOOKUP($A241,'-RÅDATA_KVARTAL-'!$A$5:$FO$385,171,FALSE)&gt;0,VLOOKUP($A241,'-RÅDATA_KVARTAL-'!$A$5:$FO$385,171,FALSE),"")</f>
        <v/>
      </c>
      <c r="O241" s="42"/>
      <c r="P241" s="71"/>
    </row>
    <row r="242" spans="1:16" ht="11.25" hidden="1" customHeight="1" x14ac:dyDescent="0.2">
      <c r="A242" s="204" t="s">
        <v>556</v>
      </c>
      <c r="B242" s="81">
        <v>2018</v>
      </c>
      <c r="C242" s="86" t="s">
        <v>111</v>
      </c>
      <c r="D242" s="28"/>
      <c r="E242" s="303" t="str">
        <f>IF(VLOOKUP($A242,'-RÅDATA_KVARTAL-'!$A$5:$FO$385,168,FALSE)&gt;0,VLOOKUP($A242,'-RÅDATA_KVARTAL-'!$A$5:$FO$385,168,FALSE),"")</f>
        <v/>
      </c>
      <c r="F242" s="42"/>
      <c r="G242" s="42"/>
      <c r="H242" s="305" t="str">
        <f>IF(VLOOKUP($A242,'-RÅDATA_KVARTAL-'!$A$5:$FO$385,169,FALSE)&gt;0,VLOOKUP($A242,'-RÅDATA_KVARTAL-'!$A$5:$FO$385,169,FALSE),"")</f>
        <v/>
      </c>
      <c r="I242" s="205"/>
      <c r="J242" s="205"/>
      <c r="K242" s="305" t="str">
        <f>IF(VLOOKUP($A242,'-RÅDATA_KVARTAL-'!$A$5:$FO$385,170,FALSE)&gt;0,VLOOKUP($A242,'-RÅDATA_KVARTAL-'!$A$5:$FO$385,170,FALSE),"")</f>
        <v/>
      </c>
      <c r="L242" s="205"/>
      <c r="M242" s="205"/>
      <c r="N242" s="305" t="str">
        <f>IF(VLOOKUP($A242,'-RÅDATA_KVARTAL-'!$A$5:$FO$385,171,FALSE)&gt;0,VLOOKUP($A242,'-RÅDATA_KVARTAL-'!$A$5:$FO$385,171,FALSE),"")</f>
        <v/>
      </c>
      <c r="O242" s="42"/>
      <c r="P242" s="71"/>
    </row>
    <row r="243" spans="1:16" ht="11.25" hidden="1" customHeight="1" x14ac:dyDescent="0.2">
      <c r="A243" s="204" t="s">
        <v>557</v>
      </c>
      <c r="B243" s="81">
        <v>2018</v>
      </c>
      <c r="C243" s="86" t="s">
        <v>112</v>
      </c>
      <c r="D243" s="28"/>
      <c r="E243" s="303" t="str">
        <f>IF(VLOOKUP($A243,'-RÅDATA_KVARTAL-'!$A$5:$FO$385,168,FALSE)&gt;0,VLOOKUP($A243,'-RÅDATA_KVARTAL-'!$A$5:$FO$385,168,FALSE),"")</f>
        <v/>
      </c>
      <c r="F243" s="42"/>
      <c r="G243" s="42"/>
      <c r="H243" s="305" t="str">
        <f>IF(VLOOKUP($A243,'-RÅDATA_KVARTAL-'!$A$5:$FO$385,169,FALSE)&gt;0,VLOOKUP($A243,'-RÅDATA_KVARTAL-'!$A$5:$FO$385,169,FALSE),"")</f>
        <v/>
      </c>
      <c r="I243" s="205"/>
      <c r="J243" s="205"/>
      <c r="K243" s="305" t="str">
        <f>IF(VLOOKUP($A243,'-RÅDATA_KVARTAL-'!$A$5:$FO$385,170,FALSE)&gt;0,VLOOKUP($A243,'-RÅDATA_KVARTAL-'!$A$5:$FO$385,170,FALSE),"")</f>
        <v/>
      </c>
      <c r="L243" s="205"/>
      <c r="M243" s="205"/>
      <c r="N243" s="305" t="str">
        <f>IF(VLOOKUP($A243,'-RÅDATA_KVARTAL-'!$A$5:$FO$385,171,FALSE)&gt;0,VLOOKUP($A243,'-RÅDATA_KVARTAL-'!$A$5:$FO$385,171,FALSE),"")</f>
        <v/>
      </c>
      <c r="O243" s="42"/>
      <c r="P243" s="71"/>
    </row>
    <row r="244" spans="1:16" ht="11.25" hidden="1" customHeight="1" x14ac:dyDescent="0.2">
      <c r="A244" s="204" t="s">
        <v>558</v>
      </c>
      <c r="B244" s="81">
        <v>2018</v>
      </c>
      <c r="C244" s="86" t="s">
        <v>113</v>
      </c>
      <c r="D244" s="28"/>
      <c r="E244" s="303" t="str">
        <f>IF(VLOOKUP($A244,'-RÅDATA_KVARTAL-'!$A$5:$FO$385,168,FALSE)&gt;0,VLOOKUP($A244,'-RÅDATA_KVARTAL-'!$A$5:$FO$385,168,FALSE),"")</f>
        <v/>
      </c>
      <c r="F244" s="42"/>
      <c r="G244" s="42"/>
      <c r="H244" s="305" t="str">
        <f>IF(VLOOKUP($A244,'-RÅDATA_KVARTAL-'!$A$5:$FO$385,169,FALSE)&gt;0,VLOOKUP($A244,'-RÅDATA_KVARTAL-'!$A$5:$FO$385,169,FALSE),"")</f>
        <v/>
      </c>
      <c r="I244" s="205"/>
      <c r="J244" s="205"/>
      <c r="K244" s="305" t="str">
        <f>IF(VLOOKUP($A244,'-RÅDATA_KVARTAL-'!$A$5:$FO$385,170,FALSE)&gt;0,VLOOKUP($A244,'-RÅDATA_KVARTAL-'!$A$5:$FO$385,170,FALSE),"")</f>
        <v/>
      </c>
      <c r="L244" s="205"/>
      <c r="M244" s="205"/>
      <c r="N244" s="305" t="str">
        <f>IF(VLOOKUP($A244,'-RÅDATA_KVARTAL-'!$A$5:$FO$385,171,FALSE)&gt;0,VLOOKUP($A244,'-RÅDATA_KVARTAL-'!$A$5:$FO$385,171,FALSE),"")</f>
        <v/>
      </c>
      <c r="O244" s="42"/>
      <c r="P244" s="71"/>
    </row>
    <row r="245" spans="1:16" ht="11.25" hidden="1" customHeight="1" x14ac:dyDescent="0.2">
      <c r="A245" s="204" t="s">
        <v>559</v>
      </c>
      <c r="B245" s="81">
        <v>2018</v>
      </c>
      <c r="C245" s="86" t="s">
        <v>114</v>
      </c>
      <c r="D245" s="28"/>
      <c r="E245" s="303" t="str">
        <f>IF(VLOOKUP($A245,'-RÅDATA_KVARTAL-'!$A$5:$FO$385,168,FALSE)&gt;0,VLOOKUP($A245,'-RÅDATA_KVARTAL-'!$A$5:$FO$385,168,FALSE),"")</f>
        <v/>
      </c>
      <c r="F245" s="42"/>
      <c r="G245" s="42"/>
      <c r="H245" s="305" t="str">
        <f>IF(VLOOKUP($A245,'-RÅDATA_KVARTAL-'!$A$5:$FO$385,169,FALSE)&gt;0,VLOOKUP($A245,'-RÅDATA_KVARTAL-'!$A$5:$FO$385,169,FALSE),"")</f>
        <v/>
      </c>
      <c r="I245" s="205"/>
      <c r="J245" s="205"/>
      <c r="K245" s="305" t="str">
        <f>IF(VLOOKUP($A245,'-RÅDATA_KVARTAL-'!$A$5:$FO$385,170,FALSE)&gt;0,VLOOKUP($A245,'-RÅDATA_KVARTAL-'!$A$5:$FO$385,170,FALSE),"")</f>
        <v/>
      </c>
      <c r="L245" s="205"/>
      <c r="M245" s="205"/>
      <c r="N245" s="305" t="str">
        <f>IF(VLOOKUP($A245,'-RÅDATA_KVARTAL-'!$A$5:$FO$385,171,FALSE)&gt;0,VLOOKUP($A245,'-RÅDATA_KVARTAL-'!$A$5:$FO$385,171,FALSE),"")</f>
        <v/>
      </c>
      <c r="O245" s="42"/>
      <c r="P245" s="71"/>
    </row>
    <row r="246" spans="1:16" ht="11.25" hidden="1" customHeight="1" x14ac:dyDescent="0.2">
      <c r="A246" s="204" t="s">
        <v>560</v>
      </c>
      <c r="B246" s="81">
        <v>2018</v>
      </c>
      <c r="C246" s="86" t="s">
        <v>115</v>
      </c>
      <c r="D246" s="28"/>
      <c r="E246" s="303" t="str">
        <f>IF(VLOOKUP($A246,'-RÅDATA_KVARTAL-'!$A$5:$FO$385,168,FALSE)&gt;0,VLOOKUP($A246,'-RÅDATA_KVARTAL-'!$A$5:$FO$385,168,FALSE),"")</f>
        <v/>
      </c>
      <c r="F246" s="42"/>
      <c r="G246" s="42"/>
      <c r="H246" s="305" t="str">
        <f>IF(VLOOKUP($A246,'-RÅDATA_KVARTAL-'!$A$5:$FO$385,169,FALSE)&gt;0,VLOOKUP($A246,'-RÅDATA_KVARTAL-'!$A$5:$FO$385,169,FALSE),"")</f>
        <v/>
      </c>
      <c r="I246" s="205"/>
      <c r="J246" s="205"/>
      <c r="K246" s="305" t="str">
        <f>IF(VLOOKUP($A246,'-RÅDATA_KVARTAL-'!$A$5:$FO$385,170,FALSE)&gt;0,VLOOKUP($A246,'-RÅDATA_KVARTAL-'!$A$5:$FO$385,170,FALSE),"")</f>
        <v/>
      </c>
      <c r="L246" s="205"/>
      <c r="M246" s="205"/>
      <c r="N246" s="305" t="str">
        <f>IF(VLOOKUP($A246,'-RÅDATA_KVARTAL-'!$A$5:$FO$385,171,FALSE)&gt;0,VLOOKUP($A246,'-RÅDATA_KVARTAL-'!$A$5:$FO$385,171,FALSE),"")</f>
        <v/>
      </c>
      <c r="O246" s="42"/>
      <c r="P246" s="71"/>
    </row>
    <row r="247" spans="1:16" ht="11.25" hidden="1" customHeight="1" x14ac:dyDescent="0.2">
      <c r="A247" s="204" t="s">
        <v>561</v>
      </c>
      <c r="B247" s="81">
        <v>2018</v>
      </c>
      <c r="C247" s="86" t="s">
        <v>116</v>
      </c>
      <c r="D247" s="28"/>
      <c r="E247" s="303" t="str">
        <f>IF(VLOOKUP($A247,'-RÅDATA_KVARTAL-'!$A$5:$FO$385,168,FALSE)&gt;0,VLOOKUP($A247,'-RÅDATA_KVARTAL-'!$A$5:$FO$385,168,FALSE),"")</f>
        <v/>
      </c>
      <c r="F247" s="42"/>
      <c r="G247" s="42"/>
      <c r="H247" s="305" t="str">
        <f>IF(VLOOKUP($A247,'-RÅDATA_KVARTAL-'!$A$5:$FO$385,169,FALSE)&gt;0,VLOOKUP($A247,'-RÅDATA_KVARTAL-'!$A$5:$FO$385,169,FALSE),"")</f>
        <v/>
      </c>
      <c r="I247" s="205"/>
      <c r="J247" s="205"/>
      <c r="K247" s="305" t="str">
        <f>IF(VLOOKUP($A247,'-RÅDATA_KVARTAL-'!$A$5:$FO$385,170,FALSE)&gt;0,VLOOKUP($A247,'-RÅDATA_KVARTAL-'!$A$5:$FO$385,170,FALSE),"")</f>
        <v/>
      </c>
      <c r="L247" s="205"/>
      <c r="M247" s="205"/>
      <c r="N247" s="305" t="str">
        <f>IF(VLOOKUP($A247,'-RÅDATA_KVARTAL-'!$A$5:$FO$385,171,FALSE)&gt;0,VLOOKUP($A247,'-RÅDATA_KVARTAL-'!$A$5:$FO$385,171,FALSE),"")</f>
        <v/>
      </c>
      <c r="O247" s="42"/>
      <c r="P247" s="71" t="str">
        <f>IF(VLOOKUP(CONCATENATE($B247," ",$C247),'-RÅDATA_KVARTAL-'!$A$5:$CB$81,14)&gt;0,VLOOKUP(CONCATENATE($B247," ",$C247),'-RÅDATA_KVARTAL-'!$A$5:$CB$81,14),"")</f>
        <v/>
      </c>
    </row>
    <row r="248" spans="1:16" ht="15" hidden="1" customHeight="1" x14ac:dyDescent="0.2">
      <c r="A248" s="204" t="s">
        <v>370</v>
      </c>
      <c r="B248" s="164">
        <v>2018</v>
      </c>
      <c r="C248" s="165" t="s">
        <v>1</v>
      </c>
      <c r="D248" s="166"/>
      <c r="E248" s="302" t="str">
        <f>IF(VLOOKUP($A248,'-RÅDATA_KVARTAL-'!$A$5:$FO$385,168,FALSE)&gt;0,VLOOKUP($A248,'-RÅDATA_KVARTAL-'!$A$5:$FO$385,168,FALSE),"")</f>
        <v/>
      </c>
      <c r="F248" s="166"/>
      <c r="G248" s="166"/>
      <c r="H248" s="304" t="str">
        <f>IF(VLOOKUP($A248,'-RÅDATA_KVARTAL-'!$A$5:$FO$385,169,FALSE)&gt;0,VLOOKUP($A248,'-RÅDATA_KVARTAL-'!$A$5:$FO$385,169,FALSE),"")</f>
        <v/>
      </c>
      <c r="I248" s="205"/>
      <c r="J248" s="205"/>
      <c r="K248" s="304" t="str">
        <f>IF(VLOOKUP($A248,'-RÅDATA_KVARTAL-'!$A$5:$FO$385,170,FALSE)&gt;0,VLOOKUP($A248,'-RÅDATA_KVARTAL-'!$A$5:$FO$385,170,FALSE),"")</f>
        <v/>
      </c>
      <c r="L248" s="205"/>
      <c r="M248" s="205"/>
      <c r="N248" s="304" t="str">
        <f>IF(VLOOKUP($A248,'-RÅDATA_KVARTAL-'!$A$5:$FO$385,171,FALSE)&gt;0,VLOOKUP($A248,'-RÅDATA_KVARTAL-'!$A$5:$FO$385,171,FALSE),"")</f>
        <v/>
      </c>
      <c r="O248" s="166"/>
      <c r="P248" s="167"/>
    </row>
    <row r="249" spans="1:16" ht="15" hidden="1" customHeight="1" x14ac:dyDescent="0.2">
      <c r="A249" s="204" t="s">
        <v>562</v>
      </c>
      <c r="B249" s="40">
        <v>2019</v>
      </c>
      <c r="C249" s="86" t="s">
        <v>106</v>
      </c>
      <c r="D249" s="28"/>
      <c r="E249" s="303" t="str">
        <f>IF(VLOOKUP($A249,'-RÅDATA_KVARTAL-'!$A$5:$FO$385,168,FALSE)&gt;0,VLOOKUP($A249,'-RÅDATA_KVARTAL-'!$A$5:$FO$385,168,FALSE),"")</f>
        <v/>
      </c>
      <c r="F249" s="42"/>
      <c r="G249" s="42"/>
      <c r="H249" s="305" t="str">
        <f>IF(VLOOKUP($A249,'-RÅDATA_KVARTAL-'!$A$5:$FO$385,169,FALSE)&gt;0,VLOOKUP($A249,'-RÅDATA_KVARTAL-'!$A$5:$FO$385,169,FALSE),"")</f>
        <v/>
      </c>
      <c r="I249" s="205"/>
      <c r="J249" s="205"/>
      <c r="K249" s="305" t="str">
        <f>IF(VLOOKUP($A249,'-RÅDATA_KVARTAL-'!$A$5:$FO$385,170,FALSE)&gt;0,VLOOKUP($A249,'-RÅDATA_KVARTAL-'!$A$5:$FO$385,170,FALSE),"")</f>
        <v/>
      </c>
      <c r="L249" s="205"/>
      <c r="M249" s="205"/>
      <c r="N249" s="305" t="str">
        <f>IF(VLOOKUP($A249,'-RÅDATA_KVARTAL-'!$A$5:$FO$385,171,FALSE)&gt;0,VLOOKUP($A249,'-RÅDATA_KVARTAL-'!$A$5:$FO$385,171,FALSE),"")</f>
        <v/>
      </c>
      <c r="O249" s="42"/>
      <c r="P249" s="71"/>
    </row>
    <row r="250" spans="1:16" ht="11.25" hidden="1" customHeight="1" x14ac:dyDescent="0.2">
      <c r="A250" s="204" t="s">
        <v>563</v>
      </c>
      <c r="B250" s="81">
        <v>2019</v>
      </c>
      <c r="C250" s="86" t="s">
        <v>107</v>
      </c>
      <c r="D250" s="28"/>
      <c r="E250" s="303" t="str">
        <f>IF(VLOOKUP($A250,'-RÅDATA_KVARTAL-'!$A$5:$FO$385,168,FALSE)&gt;0,VLOOKUP($A250,'-RÅDATA_KVARTAL-'!$A$5:$FO$385,168,FALSE),"")</f>
        <v/>
      </c>
      <c r="F250" s="42"/>
      <c r="G250" s="42"/>
      <c r="H250" s="305" t="str">
        <f>IF(VLOOKUP($A250,'-RÅDATA_KVARTAL-'!$A$5:$FO$385,169,FALSE)&gt;0,VLOOKUP($A250,'-RÅDATA_KVARTAL-'!$A$5:$FO$385,169,FALSE),"")</f>
        <v/>
      </c>
      <c r="I250" s="205"/>
      <c r="J250" s="205"/>
      <c r="K250" s="305" t="str">
        <f>IF(VLOOKUP($A250,'-RÅDATA_KVARTAL-'!$A$5:$FO$385,170,FALSE)&gt;0,VLOOKUP($A250,'-RÅDATA_KVARTAL-'!$A$5:$FO$385,170,FALSE),"")</f>
        <v/>
      </c>
      <c r="L250" s="205"/>
      <c r="M250" s="205"/>
      <c r="N250" s="305" t="str">
        <f>IF(VLOOKUP($A250,'-RÅDATA_KVARTAL-'!$A$5:$FO$385,171,FALSE)&gt;0,VLOOKUP($A250,'-RÅDATA_KVARTAL-'!$A$5:$FO$385,171,FALSE),"")</f>
        <v/>
      </c>
      <c r="O250" s="42"/>
      <c r="P250" s="71"/>
    </row>
    <row r="251" spans="1:16" ht="11.25" hidden="1" customHeight="1" x14ac:dyDescent="0.2">
      <c r="A251" s="204" t="s">
        <v>564</v>
      </c>
      <c r="B251" s="81">
        <v>2019</v>
      </c>
      <c r="C251" s="86" t="s">
        <v>108</v>
      </c>
      <c r="D251" s="28"/>
      <c r="E251" s="303" t="str">
        <f>IF(VLOOKUP($A251,'-RÅDATA_KVARTAL-'!$A$5:$FO$385,168,FALSE)&gt;0,VLOOKUP($A251,'-RÅDATA_KVARTAL-'!$A$5:$FO$385,168,FALSE),"")</f>
        <v/>
      </c>
      <c r="F251" s="42"/>
      <c r="G251" s="42"/>
      <c r="H251" s="305" t="str">
        <f>IF(VLOOKUP($A251,'-RÅDATA_KVARTAL-'!$A$5:$FO$385,169,FALSE)&gt;0,VLOOKUP($A251,'-RÅDATA_KVARTAL-'!$A$5:$FO$385,169,FALSE),"")</f>
        <v/>
      </c>
      <c r="I251" s="205"/>
      <c r="J251" s="205"/>
      <c r="K251" s="305" t="str">
        <f>IF(VLOOKUP($A251,'-RÅDATA_KVARTAL-'!$A$5:$FO$385,170,FALSE)&gt;0,VLOOKUP($A251,'-RÅDATA_KVARTAL-'!$A$5:$FO$385,170,FALSE),"")</f>
        <v/>
      </c>
      <c r="L251" s="205"/>
      <c r="M251" s="205"/>
      <c r="N251" s="305" t="str">
        <f>IF(VLOOKUP($A251,'-RÅDATA_KVARTAL-'!$A$5:$FO$385,171,FALSE)&gt;0,VLOOKUP($A251,'-RÅDATA_KVARTAL-'!$A$5:$FO$385,171,FALSE),"")</f>
        <v/>
      </c>
      <c r="O251" s="42"/>
      <c r="P251" s="71"/>
    </row>
    <row r="252" spans="1:16" ht="11.25" hidden="1" customHeight="1" x14ac:dyDescent="0.2">
      <c r="A252" s="204" t="s">
        <v>565</v>
      </c>
      <c r="B252" s="81">
        <v>2019</v>
      </c>
      <c r="C252" s="86" t="s">
        <v>109</v>
      </c>
      <c r="D252" s="28"/>
      <c r="E252" s="303" t="str">
        <f>IF(VLOOKUP($A252,'-RÅDATA_KVARTAL-'!$A$5:$FO$385,168,FALSE)&gt;0,VLOOKUP($A252,'-RÅDATA_KVARTAL-'!$A$5:$FO$385,168,FALSE),"")</f>
        <v/>
      </c>
      <c r="F252" s="42"/>
      <c r="G252" s="42"/>
      <c r="H252" s="305" t="str">
        <f>IF(VLOOKUP($A252,'-RÅDATA_KVARTAL-'!$A$5:$FO$385,169,FALSE)&gt;0,VLOOKUP($A252,'-RÅDATA_KVARTAL-'!$A$5:$FO$385,169,FALSE),"")</f>
        <v/>
      </c>
      <c r="I252" s="205"/>
      <c r="J252" s="205"/>
      <c r="K252" s="305" t="str">
        <f>IF(VLOOKUP($A252,'-RÅDATA_KVARTAL-'!$A$5:$FO$385,170,FALSE)&gt;0,VLOOKUP($A252,'-RÅDATA_KVARTAL-'!$A$5:$FO$385,170,FALSE),"")</f>
        <v/>
      </c>
      <c r="L252" s="205"/>
      <c r="M252" s="205"/>
      <c r="N252" s="305" t="str">
        <f>IF(VLOOKUP($A252,'-RÅDATA_KVARTAL-'!$A$5:$FO$385,171,FALSE)&gt;0,VLOOKUP($A252,'-RÅDATA_KVARTAL-'!$A$5:$FO$385,171,FALSE),"")</f>
        <v/>
      </c>
      <c r="O252" s="42"/>
      <c r="P252" s="71"/>
    </row>
    <row r="253" spans="1:16" ht="11.25" hidden="1" customHeight="1" x14ac:dyDescent="0.2">
      <c r="A253" s="204" t="s">
        <v>566</v>
      </c>
      <c r="B253" s="81">
        <v>2019</v>
      </c>
      <c r="C253" s="86" t="s">
        <v>35</v>
      </c>
      <c r="D253" s="28"/>
      <c r="E253" s="303" t="str">
        <f>IF(VLOOKUP($A253,'-RÅDATA_KVARTAL-'!$A$5:$FO$385,168,FALSE)&gt;0,VLOOKUP($A253,'-RÅDATA_KVARTAL-'!$A$5:$FO$385,168,FALSE),"")</f>
        <v/>
      </c>
      <c r="F253" s="42"/>
      <c r="G253" s="42"/>
      <c r="H253" s="305" t="str">
        <f>IF(VLOOKUP($A253,'-RÅDATA_KVARTAL-'!$A$5:$FO$385,169,FALSE)&gt;0,VLOOKUP($A253,'-RÅDATA_KVARTAL-'!$A$5:$FO$385,169,FALSE),"")</f>
        <v/>
      </c>
      <c r="I253" s="205"/>
      <c r="J253" s="205"/>
      <c r="K253" s="305" t="str">
        <f>IF(VLOOKUP($A253,'-RÅDATA_KVARTAL-'!$A$5:$FO$385,170,FALSE)&gt;0,VLOOKUP($A253,'-RÅDATA_KVARTAL-'!$A$5:$FO$385,170,FALSE),"")</f>
        <v/>
      </c>
      <c r="L253" s="205"/>
      <c r="M253" s="205"/>
      <c r="N253" s="305" t="str">
        <f>IF(VLOOKUP($A253,'-RÅDATA_KVARTAL-'!$A$5:$FO$385,171,FALSE)&gt;0,VLOOKUP($A253,'-RÅDATA_KVARTAL-'!$A$5:$FO$385,171,FALSE),"")</f>
        <v/>
      </c>
      <c r="O253" s="42"/>
      <c r="P253" s="71"/>
    </row>
    <row r="254" spans="1:16" ht="11.25" hidden="1" customHeight="1" x14ac:dyDescent="0.2">
      <c r="A254" s="204" t="s">
        <v>567</v>
      </c>
      <c r="B254" s="81">
        <v>2019</v>
      </c>
      <c r="C254" s="86" t="s">
        <v>110</v>
      </c>
      <c r="D254" s="28"/>
      <c r="E254" s="303" t="str">
        <f>IF(VLOOKUP($A254,'-RÅDATA_KVARTAL-'!$A$5:$FO$385,168,FALSE)&gt;0,VLOOKUP($A254,'-RÅDATA_KVARTAL-'!$A$5:$FO$385,168,FALSE),"")</f>
        <v/>
      </c>
      <c r="F254" s="42"/>
      <c r="G254" s="42"/>
      <c r="H254" s="305" t="str">
        <f>IF(VLOOKUP($A254,'-RÅDATA_KVARTAL-'!$A$5:$FO$385,169,FALSE)&gt;0,VLOOKUP($A254,'-RÅDATA_KVARTAL-'!$A$5:$FO$385,169,FALSE),"")</f>
        <v/>
      </c>
      <c r="I254" s="205"/>
      <c r="J254" s="205"/>
      <c r="K254" s="305" t="str">
        <f>IF(VLOOKUP($A254,'-RÅDATA_KVARTAL-'!$A$5:$FO$385,170,FALSE)&gt;0,VLOOKUP($A254,'-RÅDATA_KVARTAL-'!$A$5:$FO$385,170,FALSE),"")</f>
        <v/>
      </c>
      <c r="L254" s="205"/>
      <c r="M254" s="205"/>
      <c r="N254" s="305" t="str">
        <f>IF(VLOOKUP($A254,'-RÅDATA_KVARTAL-'!$A$5:$FO$385,171,FALSE)&gt;0,VLOOKUP($A254,'-RÅDATA_KVARTAL-'!$A$5:$FO$385,171,FALSE),"")</f>
        <v/>
      </c>
      <c r="O254" s="42"/>
      <c r="P254" s="71"/>
    </row>
    <row r="255" spans="1:16" ht="11.25" hidden="1" customHeight="1" x14ac:dyDescent="0.2">
      <c r="A255" s="204" t="s">
        <v>568</v>
      </c>
      <c r="B255" s="81">
        <v>2019</v>
      </c>
      <c r="C255" s="86" t="s">
        <v>111</v>
      </c>
      <c r="D255" s="28"/>
      <c r="E255" s="303" t="str">
        <f>IF(VLOOKUP($A255,'-RÅDATA_KVARTAL-'!$A$5:$FO$385,168,FALSE)&gt;0,VLOOKUP($A255,'-RÅDATA_KVARTAL-'!$A$5:$FO$385,168,FALSE),"")</f>
        <v/>
      </c>
      <c r="F255" s="42"/>
      <c r="G255" s="42"/>
      <c r="H255" s="305" t="str">
        <f>IF(VLOOKUP($A255,'-RÅDATA_KVARTAL-'!$A$5:$FO$385,169,FALSE)&gt;0,VLOOKUP($A255,'-RÅDATA_KVARTAL-'!$A$5:$FO$385,169,FALSE),"")</f>
        <v/>
      </c>
      <c r="I255" s="205"/>
      <c r="J255" s="205"/>
      <c r="K255" s="305" t="str">
        <f>IF(VLOOKUP($A255,'-RÅDATA_KVARTAL-'!$A$5:$FO$385,170,FALSE)&gt;0,VLOOKUP($A255,'-RÅDATA_KVARTAL-'!$A$5:$FO$385,170,FALSE),"")</f>
        <v/>
      </c>
      <c r="L255" s="205"/>
      <c r="M255" s="205"/>
      <c r="N255" s="305" t="str">
        <f>IF(VLOOKUP($A255,'-RÅDATA_KVARTAL-'!$A$5:$FO$385,171,FALSE)&gt;0,VLOOKUP($A255,'-RÅDATA_KVARTAL-'!$A$5:$FO$385,171,FALSE),"")</f>
        <v/>
      </c>
      <c r="O255" s="42"/>
      <c r="P255" s="71"/>
    </row>
    <row r="256" spans="1:16" ht="11.25" hidden="1" customHeight="1" x14ac:dyDescent="0.2">
      <c r="A256" s="204" t="s">
        <v>569</v>
      </c>
      <c r="B256" s="81">
        <v>2019</v>
      </c>
      <c r="C256" s="86" t="s">
        <v>112</v>
      </c>
      <c r="D256" s="28"/>
      <c r="E256" s="303" t="str">
        <f>IF(VLOOKUP($A256,'-RÅDATA_KVARTAL-'!$A$5:$FO$385,168,FALSE)&gt;0,VLOOKUP($A256,'-RÅDATA_KVARTAL-'!$A$5:$FO$385,168,FALSE),"")</f>
        <v/>
      </c>
      <c r="F256" s="42"/>
      <c r="G256" s="42"/>
      <c r="H256" s="305" t="str">
        <f>IF(VLOOKUP($A256,'-RÅDATA_KVARTAL-'!$A$5:$FO$385,169,FALSE)&gt;0,VLOOKUP($A256,'-RÅDATA_KVARTAL-'!$A$5:$FO$385,169,FALSE),"")</f>
        <v/>
      </c>
      <c r="I256" s="205"/>
      <c r="J256" s="205"/>
      <c r="K256" s="305" t="str">
        <f>IF(VLOOKUP($A256,'-RÅDATA_KVARTAL-'!$A$5:$FO$385,170,FALSE)&gt;0,VLOOKUP($A256,'-RÅDATA_KVARTAL-'!$A$5:$FO$385,170,FALSE),"")</f>
        <v/>
      </c>
      <c r="L256" s="205"/>
      <c r="M256" s="205"/>
      <c r="N256" s="305" t="str">
        <f>IF(VLOOKUP($A256,'-RÅDATA_KVARTAL-'!$A$5:$FO$385,171,FALSE)&gt;0,VLOOKUP($A256,'-RÅDATA_KVARTAL-'!$A$5:$FO$385,171,FALSE),"")</f>
        <v/>
      </c>
      <c r="O256" s="42"/>
      <c r="P256" s="71"/>
    </row>
    <row r="257" spans="1:16" ht="11.25" hidden="1" customHeight="1" x14ac:dyDescent="0.2">
      <c r="A257" s="204" t="s">
        <v>570</v>
      </c>
      <c r="B257" s="81">
        <v>2019</v>
      </c>
      <c r="C257" s="86" t="s">
        <v>113</v>
      </c>
      <c r="D257" s="28"/>
      <c r="E257" s="303" t="str">
        <f>IF(VLOOKUP($A257,'-RÅDATA_KVARTAL-'!$A$5:$FO$385,168,FALSE)&gt;0,VLOOKUP($A257,'-RÅDATA_KVARTAL-'!$A$5:$FO$385,168,FALSE),"")</f>
        <v/>
      </c>
      <c r="F257" s="42"/>
      <c r="G257" s="42"/>
      <c r="H257" s="305" t="str">
        <f>IF(VLOOKUP($A257,'-RÅDATA_KVARTAL-'!$A$5:$FO$385,169,FALSE)&gt;0,VLOOKUP($A257,'-RÅDATA_KVARTAL-'!$A$5:$FO$385,169,FALSE),"")</f>
        <v/>
      </c>
      <c r="I257" s="205"/>
      <c r="J257" s="205"/>
      <c r="K257" s="305" t="str">
        <f>IF(VLOOKUP($A257,'-RÅDATA_KVARTAL-'!$A$5:$FO$385,170,FALSE)&gt;0,VLOOKUP($A257,'-RÅDATA_KVARTAL-'!$A$5:$FO$385,170,FALSE),"")</f>
        <v/>
      </c>
      <c r="L257" s="205"/>
      <c r="M257" s="205"/>
      <c r="N257" s="305" t="str">
        <f>IF(VLOOKUP($A257,'-RÅDATA_KVARTAL-'!$A$5:$FO$385,171,FALSE)&gt;0,VLOOKUP($A257,'-RÅDATA_KVARTAL-'!$A$5:$FO$385,171,FALSE),"")</f>
        <v/>
      </c>
      <c r="O257" s="42"/>
      <c r="P257" s="71"/>
    </row>
    <row r="258" spans="1:16" ht="11.25" hidden="1" customHeight="1" x14ac:dyDescent="0.2">
      <c r="A258" s="204" t="s">
        <v>571</v>
      </c>
      <c r="B258" s="81">
        <v>2019</v>
      </c>
      <c r="C258" s="86" t="s">
        <v>114</v>
      </c>
      <c r="D258" s="28"/>
      <c r="E258" s="303" t="str">
        <f>IF(VLOOKUP($A258,'-RÅDATA_KVARTAL-'!$A$5:$FO$385,168,FALSE)&gt;0,VLOOKUP($A258,'-RÅDATA_KVARTAL-'!$A$5:$FO$385,168,FALSE),"")</f>
        <v/>
      </c>
      <c r="F258" s="42"/>
      <c r="G258" s="42"/>
      <c r="H258" s="305" t="str">
        <f>IF(VLOOKUP($A258,'-RÅDATA_KVARTAL-'!$A$5:$FO$385,169,FALSE)&gt;0,VLOOKUP($A258,'-RÅDATA_KVARTAL-'!$A$5:$FO$385,169,FALSE),"")</f>
        <v/>
      </c>
      <c r="I258" s="205"/>
      <c r="J258" s="205"/>
      <c r="K258" s="305" t="str">
        <f>IF(VLOOKUP($A258,'-RÅDATA_KVARTAL-'!$A$5:$FO$385,170,FALSE)&gt;0,VLOOKUP($A258,'-RÅDATA_KVARTAL-'!$A$5:$FO$385,170,FALSE),"")</f>
        <v/>
      </c>
      <c r="L258" s="205"/>
      <c r="M258" s="205"/>
      <c r="N258" s="305" t="str">
        <f>IF(VLOOKUP($A258,'-RÅDATA_KVARTAL-'!$A$5:$FO$385,171,FALSE)&gt;0,VLOOKUP($A258,'-RÅDATA_KVARTAL-'!$A$5:$FO$385,171,FALSE),"")</f>
        <v/>
      </c>
      <c r="O258" s="42"/>
      <c r="P258" s="71"/>
    </row>
    <row r="259" spans="1:16" ht="11.25" hidden="1" customHeight="1" x14ac:dyDescent="0.2">
      <c r="A259" s="204" t="s">
        <v>572</v>
      </c>
      <c r="B259" s="81">
        <v>2019</v>
      </c>
      <c r="C259" s="86" t="s">
        <v>115</v>
      </c>
      <c r="D259" s="28"/>
      <c r="E259" s="303" t="str">
        <f>IF(VLOOKUP($A259,'-RÅDATA_KVARTAL-'!$A$5:$FO$385,168,FALSE)&gt;0,VLOOKUP($A259,'-RÅDATA_KVARTAL-'!$A$5:$FO$385,168,FALSE),"")</f>
        <v/>
      </c>
      <c r="F259" s="42"/>
      <c r="G259" s="42"/>
      <c r="H259" s="305" t="str">
        <f>IF(VLOOKUP($A259,'-RÅDATA_KVARTAL-'!$A$5:$FO$385,169,FALSE)&gt;0,VLOOKUP($A259,'-RÅDATA_KVARTAL-'!$A$5:$FO$385,169,FALSE),"")</f>
        <v/>
      </c>
      <c r="I259" s="205"/>
      <c r="J259" s="205"/>
      <c r="K259" s="305" t="str">
        <f>IF(VLOOKUP($A259,'-RÅDATA_KVARTAL-'!$A$5:$FO$385,170,FALSE)&gt;0,VLOOKUP($A259,'-RÅDATA_KVARTAL-'!$A$5:$FO$385,170,FALSE),"")</f>
        <v/>
      </c>
      <c r="L259" s="205"/>
      <c r="M259" s="205"/>
      <c r="N259" s="305" t="str">
        <f>IF(VLOOKUP($A259,'-RÅDATA_KVARTAL-'!$A$5:$FO$385,171,FALSE)&gt;0,VLOOKUP($A259,'-RÅDATA_KVARTAL-'!$A$5:$FO$385,171,FALSE),"")</f>
        <v/>
      </c>
      <c r="O259" s="42"/>
      <c r="P259" s="71"/>
    </row>
    <row r="260" spans="1:16" ht="11.25" hidden="1" customHeight="1" x14ac:dyDescent="0.2">
      <c r="A260" s="204" t="s">
        <v>573</v>
      </c>
      <c r="B260" s="81">
        <v>2019</v>
      </c>
      <c r="C260" s="86" t="s">
        <v>116</v>
      </c>
      <c r="D260" s="28"/>
      <c r="E260" s="303" t="str">
        <f>IF(VLOOKUP($A260,'-RÅDATA_KVARTAL-'!$A$5:$FO$385,168,FALSE)&gt;0,VLOOKUP($A260,'-RÅDATA_KVARTAL-'!$A$5:$FO$385,168,FALSE),"")</f>
        <v/>
      </c>
      <c r="F260" s="42"/>
      <c r="G260" s="42"/>
      <c r="H260" s="305" t="str">
        <f>IF(VLOOKUP($A260,'-RÅDATA_KVARTAL-'!$A$5:$FO$385,169,FALSE)&gt;0,VLOOKUP($A260,'-RÅDATA_KVARTAL-'!$A$5:$FO$385,169,FALSE),"")</f>
        <v/>
      </c>
      <c r="I260" s="205"/>
      <c r="J260" s="205"/>
      <c r="K260" s="305" t="str">
        <f>IF(VLOOKUP($A260,'-RÅDATA_KVARTAL-'!$A$5:$FO$385,170,FALSE)&gt;0,VLOOKUP($A260,'-RÅDATA_KVARTAL-'!$A$5:$FO$385,170,FALSE),"")</f>
        <v/>
      </c>
      <c r="L260" s="205"/>
      <c r="M260" s="205"/>
      <c r="N260" s="305" t="str">
        <f>IF(VLOOKUP($A260,'-RÅDATA_KVARTAL-'!$A$5:$FO$385,171,FALSE)&gt;0,VLOOKUP($A260,'-RÅDATA_KVARTAL-'!$A$5:$FO$385,171,FALSE),"")</f>
        <v/>
      </c>
      <c r="O260" s="42"/>
      <c r="P260" s="71" t="str">
        <f>IF(VLOOKUP(CONCATENATE($B260," ",$C260),'-RÅDATA_KVARTAL-'!$A$5:$CB$81,14)&gt;0,VLOOKUP(CONCATENATE($B260," ",$C260),'-RÅDATA_KVARTAL-'!$A$5:$CB$81,14),"")</f>
        <v/>
      </c>
    </row>
    <row r="261" spans="1:16" ht="15" hidden="1" customHeight="1" x14ac:dyDescent="0.2">
      <c r="A261" s="204" t="s">
        <v>369</v>
      </c>
      <c r="B261" s="164">
        <v>2019</v>
      </c>
      <c r="C261" s="165" t="s">
        <v>1</v>
      </c>
      <c r="D261" s="166"/>
      <c r="E261" s="302" t="str">
        <f>IF(VLOOKUP($A261,'-RÅDATA_KVARTAL-'!$A$5:$FO$385,168,FALSE)&gt;0,VLOOKUP($A261,'-RÅDATA_KVARTAL-'!$A$5:$FO$385,168,FALSE),"")</f>
        <v/>
      </c>
      <c r="F261" s="166"/>
      <c r="G261" s="166"/>
      <c r="H261" s="304" t="str">
        <f>IF(VLOOKUP($A261,'-RÅDATA_KVARTAL-'!$A$5:$FO$385,169,FALSE)&gt;0,VLOOKUP($A261,'-RÅDATA_KVARTAL-'!$A$5:$FO$385,169,FALSE),"")</f>
        <v/>
      </c>
      <c r="I261" s="205"/>
      <c r="J261" s="205"/>
      <c r="K261" s="304" t="str">
        <f>IF(VLOOKUP($A261,'-RÅDATA_KVARTAL-'!$A$5:$FO$385,170,FALSE)&gt;0,VLOOKUP($A261,'-RÅDATA_KVARTAL-'!$A$5:$FO$385,170,FALSE),"")</f>
        <v/>
      </c>
      <c r="L261" s="205"/>
      <c r="M261" s="205"/>
      <c r="N261" s="304" t="str">
        <f>IF(VLOOKUP($A261,'-RÅDATA_KVARTAL-'!$A$5:$FO$385,171,FALSE)&gt;0,VLOOKUP($A261,'-RÅDATA_KVARTAL-'!$A$5:$FO$385,171,FALSE),"")</f>
        <v/>
      </c>
      <c r="O261" s="166"/>
      <c r="P261" s="167"/>
    </row>
    <row r="262" spans="1:16" ht="15" hidden="1" customHeight="1" x14ac:dyDescent="0.2">
      <c r="A262" s="204" t="s">
        <v>574</v>
      </c>
      <c r="B262" s="40">
        <v>2020</v>
      </c>
      <c r="C262" s="86" t="s">
        <v>106</v>
      </c>
      <c r="D262" s="28"/>
      <c r="E262" s="303" t="str">
        <f>IF(VLOOKUP($A262,'-RÅDATA_KVARTAL-'!$A$5:$FO$385,168,FALSE)&gt;0,VLOOKUP($A262,'-RÅDATA_KVARTAL-'!$A$5:$FO$385,168,FALSE),"")</f>
        <v/>
      </c>
      <c r="F262" s="42"/>
      <c r="G262" s="42"/>
      <c r="H262" s="305" t="str">
        <f>IF(VLOOKUP($A262,'-RÅDATA_KVARTAL-'!$A$5:$FO$385,169,FALSE)&gt;0,VLOOKUP($A262,'-RÅDATA_KVARTAL-'!$A$5:$FO$385,169,FALSE),"")</f>
        <v/>
      </c>
      <c r="I262" s="205"/>
      <c r="J262" s="205"/>
      <c r="K262" s="305" t="str">
        <f>IF(VLOOKUP($A262,'-RÅDATA_KVARTAL-'!$A$5:$FO$385,170,FALSE)&gt;0,VLOOKUP($A262,'-RÅDATA_KVARTAL-'!$A$5:$FO$385,170,FALSE),"")</f>
        <v/>
      </c>
      <c r="L262" s="205"/>
      <c r="M262" s="205"/>
      <c r="N262" s="305" t="str">
        <f>IF(VLOOKUP($A262,'-RÅDATA_KVARTAL-'!$A$5:$FO$385,171,FALSE)&gt;0,VLOOKUP($A262,'-RÅDATA_KVARTAL-'!$A$5:$FO$385,171,FALSE),"")</f>
        <v/>
      </c>
      <c r="O262" s="42"/>
      <c r="P262" s="71"/>
    </row>
    <row r="263" spans="1:16" ht="11.25" hidden="1" customHeight="1" x14ac:dyDescent="0.2">
      <c r="A263" s="204" t="s">
        <v>575</v>
      </c>
      <c r="B263" s="81">
        <v>2020</v>
      </c>
      <c r="C263" s="86" t="s">
        <v>107</v>
      </c>
      <c r="D263" s="28"/>
      <c r="E263" s="303" t="str">
        <f>IF(VLOOKUP($A263,'-RÅDATA_KVARTAL-'!$A$5:$FO$385,168,FALSE)&gt;0,VLOOKUP($A263,'-RÅDATA_KVARTAL-'!$A$5:$FO$385,168,FALSE),"")</f>
        <v/>
      </c>
      <c r="F263" s="42"/>
      <c r="G263" s="42"/>
      <c r="H263" s="305" t="str">
        <f>IF(VLOOKUP($A263,'-RÅDATA_KVARTAL-'!$A$5:$FO$385,169,FALSE)&gt;0,VLOOKUP($A263,'-RÅDATA_KVARTAL-'!$A$5:$FO$385,169,FALSE),"")</f>
        <v/>
      </c>
      <c r="I263" s="205"/>
      <c r="J263" s="205"/>
      <c r="K263" s="305" t="str">
        <f>IF(VLOOKUP($A263,'-RÅDATA_KVARTAL-'!$A$5:$FO$385,170,FALSE)&gt;0,VLOOKUP($A263,'-RÅDATA_KVARTAL-'!$A$5:$FO$385,170,FALSE),"")</f>
        <v/>
      </c>
      <c r="L263" s="205"/>
      <c r="M263" s="205"/>
      <c r="N263" s="305" t="str">
        <f>IF(VLOOKUP($A263,'-RÅDATA_KVARTAL-'!$A$5:$FO$385,171,FALSE)&gt;0,VLOOKUP($A263,'-RÅDATA_KVARTAL-'!$A$5:$FO$385,171,FALSE),"")</f>
        <v/>
      </c>
      <c r="O263" s="42"/>
      <c r="P263" s="71"/>
    </row>
    <row r="264" spans="1:16" ht="11.25" hidden="1" customHeight="1" x14ac:dyDescent="0.2">
      <c r="A264" s="204" t="s">
        <v>576</v>
      </c>
      <c r="B264" s="81">
        <v>2020</v>
      </c>
      <c r="C264" s="86" t="s">
        <v>108</v>
      </c>
      <c r="D264" s="28"/>
      <c r="E264" s="303" t="str">
        <f>IF(VLOOKUP($A264,'-RÅDATA_KVARTAL-'!$A$5:$FO$385,168,FALSE)&gt;0,VLOOKUP($A264,'-RÅDATA_KVARTAL-'!$A$5:$FO$385,168,FALSE),"")</f>
        <v/>
      </c>
      <c r="F264" s="42"/>
      <c r="G264" s="42"/>
      <c r="H264" s="305" t="str">
        <f>IF(VLOOKUP($A264,'-RÅDATA_KVARTAL-'!$A$5:$FO$385,169,FALSE)&gt;0,VLOOKUP($A264,'-RÅDATA_KVARTAL-'!$A$5:$FO$385,169,FALSE),"")</f>
        <v/>
      </c>
      <c r="I264" s="205"/>
      <c r="J264" s="205"/>
      <c r="K264" s="305" t="str">
        <f>IF(VLOOKUP($A264,'-RÅDATA_KVARTAL-'!$A$5:$FO$385,170,FALSE)&gt;0,VLOOKUP($A264,'-RÅDATA_KVARTAL-'!$A$5:$FO$385,170,FALSE),"")</f>
        <v/>
      </c>
      <c r="L264" s="205"/>
      <c r="M264" s="205"/>
      <c r="N264" s="305" t="str">
        <f>IF(VLOOKUP($A264,'-RÅDATA_KVARTAL-'!$A$5:$FO$385,171,FALSE)&gt;0,VLOOKUP($A264,'-RÅDATA_KVARTAL-'!$A$5:$FO$385,171,FALSE),"")</f>
        <v/>
      </c>
      <c r="O264" s="42"/>
      <c r="P264" s="71"/>
    </row>
    <row r="265" spans="1:16" ht="11.25" hidden="1" customHeight="1" x14ac:dyDescent="0.2">
      <c r="A265" s="204" t="s">
        <v>577</v>
      </c>
      <c r="B265" s="81">
        <v>2020</v>
      </c>
      <c r="C265" s="86" t="s">
        <v>109</v>
      </c>
      <c r="D265" s="28"/>
      <c r="E265" s="303" t="str">
        <f>IF(VLOOKUP($A265,'-RÅDATA_KVARTAL-'!$A$5:$FO$385,168,FALSE)&gt;0,VLOOKUP($A265,'-RÅDATA_KVARTAL-'!$A$5:$FO$385,168,FALSE),"")</f>
        <v/>
      </c>
      <c r="F265" s="42"/>
      <c r="G265" s="42"/>
      <c r="H265" s="305" t="str">
        <f>IF(VLOOKUP($A265,'-RÅDATA_KVARTAL-'!$A$5:$FO$385,169,FALSE)&gt;0,VLOOKUP($A265,'-RÅDATA_KVARTAL-'!$A$5:$FO$385,169,FALSE),"")</f>
        <v/>
      </c>
      <c r="I265" s="205"/>
      <c r="J265" s="205"/>
      <c r="K265" s="305" t="str">
        <f>IF(VLOOKUP($A265,'-RÅDATA_KVARTAL-'!$A$5:$FO$385,170,FALSE)&gt;0,VLOOKUP($A265,'-RÅDATA_KVARTAL-'!$A$5:$FO$385,170,FALSE),"")</f>
        <v/>
      </c>
      <c r="L265" s="205"/>
      <c r="M265" s="205"/>
      <c r="N265" s="305" t="str">
        <f>IF(VLOOKUP($A265,'-RÅDATA_KVARTAL-'!$A$5:$FO$385,171,FALSE)&gt;0,VLOOKUP($A265,'-RÅDATA_KVARTAL-'!$A$5:$FO$385,171,FALSE),"")</f>
        <v/>
      </c>
      <c r="O265" s="42"/>
      <c r="P265" s="71"/>
    </row>
    <row r="266" spans="1:16" ht="11.25" hidden="1" customHeight="1" x14ac:dyDescent="0.2">
      <c r="A266" s="204" t="s">
        <v>578</v>
      </c>
      <c r="B266" s="81">
        <v>2020</v>
      </c>
      <c r="C266" s="86" t="s">
        <v>35</v>
      </c>
      <c r="D266" s="28"/>
      <c r="E266" s="303" t="str">
        <f>IF(VLOOKUP($A266,'-RÅDATA_KVARTAL-'!$A$5:$FO$385,168,FALSE)&gt;0,VLOOKUP($A266,'-RÅDATA_KVARTAL-'!$A$5:$FO$385,168,FALSE),"")</f>
        <v/>
      </c>
      <c r="F266" s="42"/>
      <c r="G266" s="42"/>
      <c r="H266" s="305" t="str">
        <f>IF(VLOOKUP($A266,'-RÅDATA_KVARTAL-'!$A$5:$FO$385,169,FALSE)&gt;0,VLOOKUP($A266,'-RÅDATA_KVARTAL-'!$A$5:$FO$385,169,FALSE),"")</f>
        <v/>
      </c>
      <c r="I266" s="205"/>
      <c r="J266" s="205"/>
      <c r="K266" s="305" t="str">
        <f>IF(VLOOKUP($A266,'-RÅDATA_KVARTAL-'!$A$5:$FO$385,170,FALSE)&gt;0,VLOOKUP($A266,'-RÅDATA_KVARTAL-'!$A$5:$FO$385,170,FALSE),"")</f>
        <v/>
      </c>
      <c r="L266" s="205"/>
      <c r="M266" s="205"/>
      <c r="N266" s="305" t="str">
        <f>IF(VLOOKUP($A266,'-RÅDATA_KVARTAL-'!$A$5:$FO$385,171,FALSE)&gt;0,VLOOKUP($A266,'-RÅDATA_KVARTAL-'!$A$5:$FO$385,171,FALSE),"")</f>
        <v/>
      </c>
      <c r="O266" s="42"/>
      <c r="P266" s="71"/>
    </row>
    <row r="267" spans="1:16" ht="11.25" hidden="1" customHeight="1" x14ac:dyDescent="0.2">
      <c r="A267" s="204" t="s">
        <v>579</v>
      </c>
      <c r="B267" s="81">
        <v>2020</v>
      </c>
      <c r="C267" s="86" t="s">
        <v>110</v>
      </c>
      <c r="D267" s="28"/>
      <c r="E267" s="303" t="str">
        <f>IF(VLOOKUP($A267,'-RÅDATA_KVARTAL-'!$A$5:$FO$385,168,FALSE)&gt;0,VLOOKUP($A267,'-RÅDATA_KVARTAL-'!$A$5:$FO$385,168,FALSE),"")</f>
        <v/>
      </c>
      <c r="F267" s="42"/>
      <c r="G267" s="42"/>
      <c r="H267" s="305" t="str">
        <f>IF(VLOOKUP($A267,'-RÅDATA_KVARTAL-'!$A$5:$FO$385,169,FALSE)&gt;0,VLOOKUP($A267,'-RÅDATA_KVARTAL-'!$A$5:$FO$385,169,FALSE),"")</f>
        <v/>
      </c>
      <c r="I267" s="205"/>
      <c r="J267" s="205"/>
      <c r="K267" s="305" t="str">
        <f>IF(VLOOKUP($A267,'-RÅDATA_KVARTAL-'!$A$5:$FO$385,170,FALSE)&gt;0,VLOOKUP($A267,'-RÅDATA_KVARTAL-'!$A$5:$FO$385,170,FALSE),"")</f>
        <v/>
      </c>
      <c r="L267" s="205"/>
      <c r="M267" s="205"/>
      <c r="N267" s="305" t="str">
        <f>IF(VLOOKUP($A267,'-RÅDATA_KVARTAL-'!$A$5:$FO$385,171,FALSE)&gt;0,VLOOKUP($A267,'-RÅDATA_KVARTAL-'!$A$5:$FO$385,171,FALSE),"")</f>
        <v/>
      </c>
      <c r="O267" s="42"/>
      <c r="P267" s="71"/>
    </row>
    <row r="268" spans="1:16" ht="11.25" hidden="1" customHeight="1" x14ac:dyDescent="0.2">
      <c r="A268" s="204" t="s">
        <v>580</v>
      </c>
      <c r="B268" s="81">
        <v>2020</v>
      </c>
      <c r="C268" s="86" t="s">
        <v>111</v>
      </c>
      <c r="D268" s="28"/>
      <c r="E268" s="303" t="str">
        <f>IF(VLOOKUP($A268,'-RÅDATA_KVARTAL-'!$A$5:$FO$385,168,FALSE)&gt;0,VLOOKUP($A268,'-RÅDATA_KVARTAL-'!$A$5:$FO$385,168,FALSE),"")</f>
        <v/>
      </c>
      <c r="F268" s="42"/>
      <c r="G268" s="42"/>
      <c r="H268" s="305" t="str">
        <f>IF(VLOOKUP($A268,'-RÅDATA_KVARTAL-'!$A$5:$FO$385,169,FALSE)&gt;0,VLOOKUP($A268,'-RÅDATA_KVARTAL-'!$A$5:$FO$385,169,FALSE),"")</f>
        <v/>
      </c>
      <c r="I268" s="205"/>
      <c r="J268" s="205"/>
      <c r="K268" s="305" t="str">
        <f>IF(VLOOKUP($A268,'-RÅDATA_KVARTAL-'!$A$5:$FO$385,170,FALSE)&gt;0,VLOOKUP($A268,'-RÅDATA_KVARTAL-'!$A$5:$FO$385,170,FALSE),"")</f>
        <v/>
      </c>
      <c r="L268" s="205"/>
      <c r="M268" s="205"/>
      <c r="N268" s="305" t="str">
        <f>IF(VLOOKUP($A268,'-RÅDATA_KVARTAL-'!$A$5:$FO$385,171,FALSE)&gt;0,VLOOKUP($A268,'-RÅDATA_KVARTAL-'!$A$5:$FO$385,171,FALSE),"")</f>
        <v/>
      </c>
      <c r="O268" s="42"/>
      <c r="P268" s="71"/>
    </row>
    <row r="269" spans="1:16" ht="11.25" hidden="1" customHeight="1" x14ac:dyDescent="0.2">
      <c r="A269" s="204" t="s">
        <v>581</v>
      </c>
      <c r="B269" s="81">
        <v>2020</v>
      </c>
      <c r="C269" s="86" t="s">
        <v>112</v>
      </c>
      <c r="D269" s="28"/>
      <c r="E269" s="303" t="str">
        <f>IF(VLOOKUP($A269,'-RÅDATA_KVARTAL-'!$A$5:$FO$385,168,FALSE)&gt;0,VLOOKUP($A269,'-RÅDATA_KVARTAL-'!$A$5:$FO$385,168,FALSE),"")</f>
        <v/>
      </c>
      <c r="F269" s="42"/>
      <c r="G269" s="42"/>
      <c r="H269" s="305" t="str">
        <f>IF(VLOOKUP($A269,'-RÅDATA_KVARTAL-'!$A$5:$FO$385,169,FALSE)&gt;0,VLOOKUP($A269,'-RÅDATA_KVARTAL-'!$A$5:$FO$385,169,FALSE),"")</f>
        <v/>
      </c>
      <c r="I269" s="205"/>
      <c r="J269" s="205"/>
      <c r="K269" s="305" t="str">
        <f>IF(VLOOKUP($A269,'-RÅDATA_KVARTAL-'!$A$5:$FO$385,170,FALSE)&gt;0,VLOOKUP($A269,'-RÅDATA_KVARTAL-'!$A$5:$FO$385,170,FALSE),"")</f>
        <v/>
      </c>
      <c r="L269" s="205"/>
      <c r="M269" s="205"/>
      <c r="N269" s="305" t="str">
        <f>IF(VLOOKUP($A269,'-RÅDATA_KVARTAL-'!$A$5:$FO$385,171,FALSE)&gt;0,VLOOKUP($A269,'-RÅDATA_KVARTAL-'!$A$5:$FO$385,171,FALSE),"")</f>
        <v/>
      </c>
      <c r="O269" s="42"/>
      <c r="P269" s="71"/>
    </row>
    <row r="270" spans="1:16" ht="11.25" hidden="1" customHeight="1" x14ac:dyDescent="0.2">
      <c r="A270" s="204" t="s">
        <v>582</v>
      </c>
      <c r="B270" s="81">
        <v>2020</v>
      </c>
      <c r="C270" s="86" t="s">
        <v>113</v>
      </c>
      <c r="D270" s="28"/>
      <c r="E270" s="303" t="str">
        <f>IF(VLOOKUP($A270,'-RÅDATA_KVARTAL-'!$A$5:$FO$385,168,FALSE)&gt;0,VLOOKUP($A270,'-RÅDATA_KVARTAL-'!$A$5:$FO$385,168,FALSE),"")</f>
        <v/>
      </c>
      <c r="F270" s="42"/>
      <c r="G270" s="42"/>
      <c r="H270" s="305" t="str">
        <f>IF(VLOOKUP($A270,'-RÅDATA_KVARTAL-'!$A$5:$FO$385,169,FALSE)&gt;0,VLOOKUP($A270,'-RÅDATA_KVARTAL-'!$A$5:$FO$385,169,FALSE),"")</f>
        <v/>
      </c>
      <c r="I270" s="205"/>
      <c r="J270" s="205"/>
      <c r="K270" s="305" t="str">
        <f>IF(VLOOKUP($A270,'-RÅDATA_KVARTAL-'!$A$5:$FO$385,170,FALSE)&gt;0,VLOOKUP($A270,'-RÅDATA_KVARTAL-'!$A$5:$FO$385,170,FALSE),"")</f>
        <v/>
      </c>
      <c r="L270" s="205"/>
      <c r="M270" s="205"/>
      <c r="N270" s="305" t="str">
        <f>IF(VLOOKUP($A270,'-RÅDATA_KVARTAL-'!$A$5:$FO$385,171,FALSE)&gt;0,VLOOKUP($A270,'-RÅDATA_KVARTAL-'!$A$5:$FO$385,171,FALSE),"")</f>
        <v/>
      </c>
      <c r="O270" s="42"/>
      <c r="P270" s="71"/>
    </row>
    <row r="271" spans="1:16" ht="11.25" hidden="1" customHeight="1" x14ac:dyDescent="0.2">
      <c r="A271" s="204" t="s">
        <v>583</v>
      </c>
      <c r="B271" s="81">
        <v>2020</v>
      </c>
      <c r="C271" s="86" t="s">
        <v>114</v>
      </c>
      <c r="D271" s="28"/>
      <c r="E271" s="303" t="str">
        <f>IF(VLOOKUP($A271,'-RÅDATA_KVARTAL-'!$A$5:$FO$385,168,FALSE)&gt;0,VLOOKUP($A271,'-RÅDATA_KVARTAL-'!$A$5:$FO$385,168,FALSE),"")</f>
        <v/>
      </c>
      <c r="F271" s="42"/>
      <c r="G271" s="42"/>
      <c r="H271" s="305" t="str">
        <f>IF(VLOOKUP($A271,'-RÅDATA_KVARTAL-'!$A$5:$FO$385,169,FALSE)&gt;0,VLOOKUP($A271,'-RÅDATA_KVARTAL-'!$A$5:$FO$385,169,FALSE),"")</f>
        <v/>
      </c>
      <c r="I271" s="205"/>
      <c r="J271" s="205"/>
      <c r="K271" s="305" t="str">
        <f>IF(VLOOKUP($A271,'-RÅDATA_KVARTAL-'!$A$5:$FO$385,170,FALSE)&gt;0,VLOOKUP($A271,'-RÅDATA_KVARTAL-'!$A$5:$FO$385,170,FALSE),"")</f>
        <v/>
      </c>
      <c r="L271" s="205"/>
      <c r="M271" s="205"/>
      <c r="N271" s="305" t="str">
        <f>IF(VLOOKUP($A271,'-RÅDATA_KVARTAL-'!$A$5:$FO$385,171,FALSE)&gt;0,VLOOKUP($A271,'-RÅDATA_KVARTAL-'!$A$5:$FO$385,171,FALSE),"")</f>
        <v/>
      </c>
      <c r="O271" s="42"/>
      <c r="P271" s="71"/>
    </row>
    <row r="272" spans="1:16" ht="11.25" hidden="1" customHeight="1" x14ac:dyDescent="0.2">
      <c r="A272" s="204" t="s">
        <v>584</v>
      </c>
      <c r="B272" s="81">
        <v>2020</v>
      </c>
      <c r="C272" s="86" t="s">
        <v>115</v>
      </c>
      <c r="D272" s="28"/>
      <c r="E272" s="303" t="str">
        <f>IF(VLOOKUP($A272,'-RÅDATA_KVARTAL-'!$A$5:$FO$385,168,FALSE)&gt;0,VLOOKUP($A272,'-RÅDATA_KVARTAL-'!$A$5:$FO$385,168,FALSE),"")</f>
        <v/>
      </c>
      <c r="F272" s="42"/>
      <c r="G272" s="42"/>
      <c r="H272" s="305" t="str">
        <f>IF(VLOOKUP($A272,'-RÅDATA_KVARTAL-'!$A$5:$FO$385,169,FALSE)&gt;0,VLOOKUP($A272,'-RÅDATA_KVARTAL-'!$A$5:$FO$385,169,FALSE),"")</f>
        <v/>
      </c>
      <c r="I272" s="205"/>
      <c r="J272" s="205"/>
      <c r="K272" s="305" t="str">
        <f>IF(VLOOKUP($A272,'-RÅDATA_KVARTAL-'!$A$5:$FO$385,170,FALSE)&gt;0,VLOOKUP($A272,'-RÅDATA_KVARTAL-'!$A$5:$FO$385,170,FALSE),"")</f>
        <v/>
      </c>
      <c r="L272" s="205"/>
      <c r="M272" s="205"/>
      <c r="N272" s="305" t="str">
        <f>IF(VLOOKUP($A272,'-RÅDATA_KVARTAL-'!$A$5:$FO$385,171,FALSE)&gt;0,VLOOKUP($A272,'-RÅDATA_KVARTAL-'!$A$5:$FO$385,171,FALSE),"")</f>
        <v/>
      </c>
      <c r="O272" s="42"/>
      <c r="P272" s="71"/>
    </row>
    <row r="273" spans="1:16" ht="11.25" hidden="1" customHeight="1" x14ac:dyDescent="0.2">
      <c r="A273" s="204" t="s">
        <v>585</v>
      </c>
      <c r="B273" s="81">
        <v>2020</v>
      </c>
      <c r="C273" s="86" t="s">
        <v>116</v>
      </c>
      <c r="D273" s="28"/>
      <c r="E273" s="303" t="str">
        <f>IF(VLOOKUP($A273,'-RÅDATA_KVARTAL-'!$A$5:$FO$385,168,FALSE)&gt;0,VLOOKUP($A273,'-RÅDATA_KVARTAL-'!$A$5:$FO$385,168,FALSE),"")</f>
        <v/>
      </c>
      <c r="F273" s="42"/>
      <c r="G273" s="42"/>
      <c r="H273" s="305" t="str">
        <f>IF(VLOOKUP($A273,'-RÅDATA_KVARTAL-'!$A$5:$FO$385,169,FALSE)&gt;0,VLOOKUP($A273,'-RÅDATA_KVARTAL-'!$A$5:$FO$385,169,FALSE),"")</f>
        <v/>
      </c>
      <c r="I273" s="205"/>
      <c r="J273" s="205"/>
      <c r="K273" s="305" t="str">
        <f>IF(VLOOKUP($A273,'-RÅDATA_KVARTAL-'!$A$5:$FO$385,170,FALSE)&gt;0,VLOOKUP($A273,'-RÅDATA_KVARTAL-'!$A$5:$FO$385,170,FALSE),"")</f>
        <v/>
      </c>
      <c r="L273" s="205"/>
      <c r="M273" s="205"/>
      <c r="N273" s="305" t="str">
        <f>IF(VLOOKUP($A273,'-RÅDATA_KVARTAL-'!$A$5:$FO$385,171,FALSE)&gt;0,VLOOKUP($A273,'-RÅDATA_KVARTAL-'!$A$5:$FO$385,171,FALSE),"")</f>
        <v/>
      </c>
      <c r="O273" s="42"/>
      <c r="P273" s="71" t="str">
        <f>IF(VLOOKUP(CONCATENATE($B273," ",$C273),'-RÅDATA_KVARTAL-'!$A$5:$CB$81,14)&gt;0,VLOOKUP(CONCATENATE($B273," ",$C273),'-RÅDATA_KVARTAL-'!$A$5:$CB$81,14),"")</f>
        <v/>
      </c>
    </row>
    <row r="274" spans="1:16" ht="15" hidden="1" customHeight="1" x14ac:dyDescent="0.2">
      <c r="A274" s="204" t="s">
        <v>368</v>
      </c>
      <c r="B274" s="164">
        <v>2020</v>
      </c>
      <c r="C274" s="165" t="s">
        <v>1</v>
      </c>
      <c r="D274" s="166"/>
      <c r="E274" s="302" t="str">
        <f>IF(VLOOKUP($A274,'-RÅDATA_KVARTAL-'!$A$5:$FO$385,168,FALSE)&gt;0,VLOOKUP($A274,'-RÅDATA_KVARTAL-'!$A$5:$FO$385,168,FALSE),"")</f>
        <v/>
      </c>
      <c r="F274" s="166"/>
      <c r="G274" s="166"/>
      <c r="H274" s="304" t="str">
        <f>IF(VLOOKUP($A274,'-RÅDATA_KVARTAL-'!$A$5:$FO$385,169,FALSE)&gt;0,VLOOKUP($A274,'-RÅDATA_KVARTAL-'!$A$5:$FO$385,169,FALSE),"")</f>
        <v/>
      </c>
      <c r="I274" s="205"/>
      <c r="J274" s="205"/>
      <c r="K274" s="304" t="str">
        <f>IF(VLOOKUP($A274,'-RÅDATA_KVARTAL-'!$A$5:$FO$385,170,FALSE)&gt;0,VLOOKUP($A274,'-RÅDATA_KVARTAL-'!$A$5:$FO$385,170,FALSE),"")</f>
        <v/>
      </c>
      <c r="L274" s="205"/>
      <c r="M274" s="205"/>
      <c r="N274" s="304" t="str">
        <f>IF(VLOOKUP($A274,'-RÅDATA_KVARTAL-'!$A$5:$FO$385,171,FALSE)&gt;0,VLOOKUP($A274,'-RÅDATA_KVARTAL-'!$A$5:$FO$385,171,FALSE),"")</f>
        <v/>
      </c>
      <c r="O274" s="166"/>
      <c r="P274" s="167"/>
    </row>
    <row r="275" spans="1:16" ht="6.6" customHeight="1" x14ac:dyDescent="0.2">
      <c r="B275" s="370"/>
      <c r="C275" s="371"/>
      <c r="D275" s="371"/>
      <c r="E275" s="371"/>
      <c r="F275" s="371"/>
      <c r="G275" s="371"/>
      <c r="H275" s="371"/>
      <c r="I275" s="371"/>
      <c r="J275" s="371"/>
      <c r="K275" s="371"/>
      <c r="L275" s="371"/>
      <c r="M275" s="371"/>
      <c r="N275" s="371"/>
      <c r="O275" s="371"/>
      <c r="P275" s="371"/>
    </row>
    <row r="276" spans="1:16" ht="4.5" customHeight="1" x14ac:dyDescent="0.2">
      <c r="C276" s="162"/>
      <c r="D276" s="160"/>
      <c r="E276" s="160"/>
      <c r="F276" s="160"/>
      <c r="G276" s="160"/>
      <c r="H276" s="160"/>
      <c r="I276" s="160"/>
      <c r="J276" s="160"/>
      <c r="K276" s="160"/>
      <c r="L276" s="160"/>
      <c r="N276" s="160"/>
      <c r="O276" s="160"/>
      <c r="P276" s="160"/>
    </row>
    <row r="277" spans="1:16" ht="25.5" customHeight="1" x14ac:dyDescent="0.2">
      <c r="C277" s="168"/>
      <c r="D277" s="160"/>
      <c r="E277" s="372" t="s">
        <v>517</v>
      </c>
      <c r="F277" s="371"/>
      <c r="G277" s="371"/>
      <c r="H277" s="371"/>
      <c r="I277" s="371"/>
      <c r="J277" s="371"/>
      <c r="K277" s="371"/>
      <c r="L277" s="371"/>
      <c r="M277" s="371"/>
      <c r="N277" s="371"/>
      <c r="O277" s="371"/>
      <c r="P277" s="160"/>
    </row>
    <row r="278" spans="1:16" ht="4.5" customHeight="1" x14ac:dyDescent="0.2">
      <c r="C278" s="162"/>
      <c r="D278" s="160"/>
      <c r="E278" s="160"/>
      <c r="F278" s="160"/>
      <c r="G278" s="160"/>
      <c r="H278" s="160"/>
      <c r="I278" s="160"/>
      <c r="J278" s="160"/>
      <c r="K278" s="160"/>
      <c r="L278" s="160"/>
      <c r="N278" s="160"/>
      <c r="O278" s="160"/>
      <c r="P278" s="160"/>
    </row>
    <row r="279" spans="1:16" ht="36.75" customHeight="1" x14ac:dyDescent="0.2">
      <c r="B279" s="376" t="s">
        <v>3</v>
      </c>
      <c r="C279" s="376" t="s">
        <v>382</v>
      </c>
      <c r="D279" s="160"/>
      <c r="E279" s="169" t="s">
        <v>357</v>
      </c>
      <c r="F279" s="161"/>
      <c r="H279" s="159" t="s">
        <v>518</v>
      </c>
      <c r="I279" s="161"/>
      <c r="K279" s="159" t="s">
        <v>519</v>
      </c>
      <c r="L279" s="161"/>
      <c r="M279" s="32"/>
      <c r="N279" s="159" t="s">
        <v>520</v>
      </c>
      <c r="O279" s="161"/>
      <c r="P279" s="31"/>
    </row>
    <row r="280" spans="1:16" ht="4.5" customHeight="1" x14ac:dyDescent="0.2">
      <c r="B280" s="373"/>
      <c r="C280" s="373"/>
      <c r="D280" s="160"/>
      <c r="E280" s="160"/>
      <c r="F280" s="160"/>
      <c r="G280" s="160"/>
      <c r="H280" s="160"/>
      <c r="I280" s="160"/>
      <c r="J280" s="160"/>
      <c r="K280" s="160"/>
      <c r="L280" s="160"/>
      <c r="N280" s="160"/>
      <c r="O280" s="160"/>
      <c r="P280" s="160"/>
    </row>
    <row r="281" spans="1:16" ht="14.25" customHeight="1" x14ac:dyDescent="0.2">
      <c r="B281" s="373"/>
      <c r="C281" s="373"/>
      <c r="D281" s="160"/>
      <c r="E281" s="388" t="s">
        <v>381</v>
      </c>
      <c r="F281" s="389"/>
      <c r="G281" s="42"/>
      <c r="H281" s="388" t="s">
        <v>383</v>
      </c>
      <c r="I281" s="390"/>
      <c r="J281" s="391"/>
      <c r="K281" s="391"/>
      <c r="L281" s="391"/>
      <c r="M281" s="391"/>
      <c r="N281" s="391"/>
      <c r="O281" s="391"/>
      <c r="P281" s="31"/>
    </row>
    <row r="282" spans="1:16" ht="4.5" customHeight="1" x14ac:dyDescent="0.2">
      <c r="B282" s="160"/>
      <c r="C282" s="160"/>
      <c r="D282" s="160"/>
      <c r="E282" s="160"/>
      <c r="F282" s="160"/>
      <c r="G282" s="160"/>
      <c r="H282" s="160"/>
      <c r="I282" s="160"/>
      <c r="J282" s="160"/>
      <c r="K282" s="160"/>
      <c r="L282" s="160"/>
      <c r="N282" s="160"/>
      <c r="O282" s="160"/>
      <c r="P282" s="160"/>
    </row>
    <row r="283" spans="1:16" ht="13.5" customHeight="1" x14ac:dyDescent="0.2">
      <c r="B283" s="30">
        <v>1</v>
      </c>
      <c r="C283" s="30">
        <v>2</v>
      </c>
      <c r="D283" s="28"/>
      <c r="E283" s="373">
        <v>3</v>
      </c>
      <c r="F283" s="373"/>
      <c r="G283" s="160"/>
      <c r="H283" s="373">
        <v>4</v>
      </c>
      <c r="I283" s="373"/>
      <c r="J283" s="160"/>
      <c r="K283" s="373">
        <v>5</v>
      </c>
      <c r="L283" s="373"/>
      <c r="M283" s="160"/>
      <c r="N283" s="373">
        <v>6</v>
      </c>
      <c r="O283" s="373"/>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60"/>
      <c r="I285" s="28"/>
      <c r="J285" s="28"/>
      <c r="K285" s="79"/>
      <c r="L285" s="28"/>
      <c r="M285" s="28"/>
      <c r="N285" s="79"/>
      <c r="O285" s="28"/>
      <c r="P285" s="79"/>
    </row>
    <row r="286" spans="1:16" ht="39" customHeight="1" x14ac:dyDescent="0.2">
      <c r="B286" s="378" t="s">
        <v>427</v>
      </c>
      <c r="C286" s="343"/>
      <c r="D286" s="343"/>
      <c r="E286" s="343"/>
      <c r="F286" s="343"/>
      <c r="G286" s="343"/>
      <c r="H286" s="343"/>
      <c r="I286" s="343"/>
      <c r="J286" s="343"/>
      <c r="K286" s="343"/>
      <c r="L286" s="343"/>
      <c r="M286" s="343"/>
      <c r="N286" s="343"/>
      <c r="O286" s="343"/>
      <c r="P286" s="343"/>
    </row>
  </sheetData>
  <mergeCells count="21">
    <mergeCell ref="E277:O277"/>
    <mergeCell ref="B4:P4"/>
    <mergeCell ref="B8:B10"/>
    <mergeCell ref="C8:C10"/>
    <mergeCell ref="E6:O6"/>
    <mergeCell ref="B275:P275"/>
    <mergeCell ref="E10:F10"/>
    <mergeCell ref="H10:O10"/>
    <mergeCell ref="E12:F12"/>
    <mergeCell ref="H12:I12"/>
    <mergeCell ref="K12:L12"/>
    <mergeCell ref="N12:O12"/>
    <mergeCell ref="B286:P286"/>
    <mergeCell ref="B279:B281"/>
    <mergeCell ref="C279:C281"/>
    <mergeCell ref="E281:F281"/>
    <mergeCell ref="H281:O281"/>
    <mergeCell ref="E283:F283"/>
    <mergeCell ref="H283:I283"/>
    <mergeCell ref="K283:L283"/>
    <mergeCell ref="N283:O283"/>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S43"/>
  <sheetViews>
    <sheetView workbookViewId="0"/>
  </sheetViews>
  <sheetFormatPr defaultColWidth="9.33203125" defaultRowHeight="11.25" x14ac:dyDescent="0.2"/>
  <cols>
    <col min="1" max="16384" width="9.33203125" style="9"/>
  </cols>
  <sheetData>
    <row r="42" spans="1:19" s="43" customFormat="1" ht="12.75" customHeight="1" x14ac:dyDescent="0.2">
      <c r="A42" s="308" t="s">
        <v>521</v>
      </c>
    </row>
    <row r="43" spans="1:19" s="78" customFormat="1" ht="25.5" customHeight="1" x14ac:dyDescent="0.2">
      <c r="A43" s="392" t="s">
        <v>479</v>
      </c>
      <c r="B43" s="334"/>
      <c r="C43" s="334"/>
      <c r="D43" s="334"/>
      <c r="E43" s="334"/>
      <c r="F43" s="334"/>
      <c r="G43" s="334"/>
      <c r="H43" s="334"/>
      <c r="I43" s="334"/>
      <c r="J43" s="334"/>
      <c r="K43" s="334"/>
      <c r="L43" s="334"/>
      <c r="M43" s="334"/>
      <c r="N43" s="334"/>
      <c r="O43" s="334"/>
      <c r="P43" s="334"/>
      <c r="Q43" s="334"/>
      <c r="R43" s="334"/>
      <c r="S43" s="334"/>
    </row>
  </sheetData>
  <mergeCells count="1">
    <mergeCell ref="A43:S43"/>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308" t="s">
        <v>480</v>
      </c>
    </row>
    <row r="43" spans="1:1" s="78" customFormat="1" ht="12.75" customHeight="1" x14ac:dyDescent="0.2">
      <c r="A43" s="309" t="s">
        <v>481</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E385"/>
  <sheetViews>
    <sheetView zoomScaleNormal="100" workbookViewId="0">
      <pane xSplit="3" ySplit="4" topLeftCell="D194" activePane="bottomRight" state="frozen"/>
      <selection pane="topRight" activeCell="C1" sqref="C1"/>
      <selection pane="bottomLeft" activeCell="A3" sqref="A3"/>
      <selection pane="bottomRight" activeCell="DU213" sqref="DU213:DX218"/>
    </sheetView>
  </sheetViews>
  <sheetFormatPr defaultColWidth="9.33203125" defaultRowHeight="12.75" x14ac:dyDescent="0.2"/>
  <cols>
    <col min="1" max="1" width="11.5" style="1" customWidth="1"/>
    <col min="2" max="2" width="8.1640625" style="136" customWidth="1"/>
    <col min="3" max="3" width="13.33203125" style="136" bestFit="1" customWidth="1"/>
    <col min="4"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5"/>
      <c r="C1" s="135"/>
      <c r="D1" s="399" t="s">
        <v>43</v>
      </c>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1"/>
      <c r="AG1" s="401"/>
      <c r="AH1" s="401"/>
      <c r="AI1" s="401"/>
      <c r="AJ1" s="401"/>
      <c r="AK1" s="401"/>
      <c r="AL1" s="401"/>
      <c r="AM1" s="401"/>
      <c r="AN1" s="402"/>
      <c r="AO1" s="131"/>
      <c r="AP1" s="131"/>
      <c r="AQ1" s="131"/>
      <c r="AR1" s="8"/>
      <c r="AS1" s="8"/>
      <c r="AT1" s="8"/>
      <c r="AU1" s="8"/>
      <c r="AV1" s="8"/>
      <c r="AW1" s="8"/>
      <c r="AX1" s="8"/>
      <c r="AY1" s="8"/>
      <c r="AZ1" s="8"/>
      <c r="BA1" s="8"/>
      <c r="BB1" s="8"/>
      <c r="BC1" s="8"/>
      <c r="BD1" s="8"/>
      <c r="BE1" s="8"/>
      <c r="BF1" s="8"/>
      <c r="BG1" s="8"/>
      <c r="BH1" s="403"/>
      <c r="BI1" s="404"/>
      <c r="BJ1" s="404"/>
      <c r="BK1" s="404"/>
      <c r="BL1" s="404"/>
      <c r="BM1" s="404"/>
      <c r="BN1" s="404"/>
      <c r="BO1" s="404"/>
      <c r="BP1" s="404"/>
      <c r="BQ1" s="404"/>
      <c r="BR1" s="404"/>
      <c r="BS1" s="404"/>
      <c r="BT1" s="404"/>
      <c r="BU1" s="404"/>
      <c r="BV1" s="404"/>
      <c r="BW1" s="404"/>
      <c r="BX1" s="404"/>
      <c r="BY1" s="404"/>
      <c r="BZ1" s="404"/>
      <c r="CA1" s="404"/>
      <c r="CB1" s="404"/>
      <c r="CC1" s="404"/>
      <c r="CD1" s="404"/>
      <c r="CE1" s="404"/>
      <c r="CF1" s="371"/>
      <c r="CG1" s="371"/>
      <c r="CH1" s="371"/>
      <c r="CI1" s="371"/>
      <c r="CJ1" s="371"/>
      <c r="CK1" s="371"/>
      <c r="CL1" s="371"/>
      <c r="CM1" s="371"/>
      <c r="CN1" s="371"/>
      <c r="CO1" s="371"/>
      <c r="CP1" s="371"/>
      <c r="CQ1" s="371"/>
      <c r="CR1" s="371"/>
      <c r="CS1" s="371"/>
      <c r="CT1" s="371"/>
      <c r="CU1" s="371"/>
      <c r="CV1" s="371"/>
      <c r="CW1" s="371"/>
      <c r="CX1" s="371"/>
      <c r="CY1" s="371"/>
      <c r="CZ1" s="38"/>
      <c r="DA1" s="38"/>
      <c r="DB1" s="38"/>
      <c r="DC1" s="38"/>
      <c r="DD1" s="38"/>
      <c r="DE1" s="38"/>
      <c r="DF1" s="38"/>
      <c r="DG1" s="38"/>
      <c r="DU1" s="38"/>
      <c r="DV1" s="38"/>
      <c r="DW1" s="38"/>
      <c r="DX1" s="38"/>
      <c r="FD1" s="38"/>
      <c r="FF1" s="38"/>
    </row>
    <row r="2" spans="1:187" ht="37.5" customHeight="1" x14ac:dyDescent="0.2">
      <c r="D2" s="405" t="s">
        <v>52</v>
      </c>
      <c r="E2" s="397"/>
      <c r="F2" s="397"/>
      <c r="G2" s="398"/>
      <c r="H2" s="406" t="s">
        <v>53</v>
      </c>
      <c r="I2" s="394"/>
      <c r="J2" s="394"/>
      <c r="K2" s="395"/>
      <c r="L2" s="405" t="s">
        <v>79</v>
      </c>
      <c r="M2" s="397"/>
      <c r="N2" s="397"/>
      <c r="O2" s="398"/>
      <c r="P2" s="405" t="s">
        <v>80</v>
      </c>
      <c r="Q2" s="397"/>
      <c r="R2" s="397"/>
      <c r="S2" s="398"/>
      <c r="T2" s="393" t="s">
        <v>56</v>
      </c>
      <c r="U2" s="394"/>
      <c r="V2" s="394"/>
      <c r="W2" s="395"/>
      <c r="X2" s="393" t="s">
        <v>57</v>
      </c>
      <c r="Y2" s="394"/>
      <c r="Z2" s="394"/>
      <c r="AA2" s="395"/>
      <c r="AB2" s="396" t="s">
        <v>81</v>
      </c>
      <c r="AC2" s="397"/>
      <c r="AD2" s="397"/>
      <c r="AE2" s="398"/>
      <c r="AF2" s="396" t="s">
        <v>82</v>
      </c>
      <c r="AG2" s="397"/>
      <c r="AH2" s="397"/>
      <c r="AI2" s="398"/>
      <c r="AJ2" s="393" t="s">
        <v>58</v>
      </c>
      <c r="AK2" s="394"/>
      <c r="AL2" s="394"/>
      <c r="AM2" s="395"/>
      <c r="AN2" s="396" t="s">
        <v>83</v>
      </c>
      <c r="AO2" s="397"/>
      <c r="AP2" s="397"/>
      <c r="AQ2" s="398"/>
      <c r="AR2" s="393" t="s">
        <v>84</v>
      </c>
      <c r="AS2" s="394"/>
      <c r="AT2" s="394"/>
      <c r="AU2" s="395"/>
      <c r="AV2" s="396" t="s">
        <v>92</v>
      </c>
      <c r="AW2" s="397"/>
      <c r="AX2" s="397"/>
      <c r="AY2" s="398"/>
      <c r="AZ2" s="393" t="s">
        <v>91</v>
      </c>
      <c r="BA2" s="394"/>
      <c r="BB2" s="394"/>
      <c r="BC2" s="395"/>
      <c r="BD2" s="396" t="s">
        <v>93</v>
      </c>
      <c r="BE2" s="397"/>
      <c r="BF2" s="397"/>
      <c r="BG2" s="398"/>
      <c r="BH2" s="393" t="s">
        <v>90</v>
      </c>
      <c r="BI2" s="394"/>
      <c r="BJ2" s="394"/>
      <c r="BK2" s="395"/>
      <c r="BL2" s="396" t="s">
        <v>94</v>
      </c>
      <c r="BM2" s="397"/>
      <c r="BN2" s="397"/>
      <c r="BO2" s="398"/>
      <c r="BP2" s="393" t="s">
        <v>89</v>
      </c>
      <c r="BQ2" s="394"/>
      <c r="BR2" s="394"/>
      <c r="BS2" s="395"/>
      <c r="BT2" s="396" t="s">
        <v>95</v>
      </c>
      <c r="BU2" s="397"/>
      <c r="BV2" s="397"/>
      <c r="BW2" s="398"/>
      <c r="BX2" s="393" t="s">
        <v>88</v>
      </c>
      <c r="BY2" s="394"/>
      <c r="BZ2" s="394"/>
      <c r="CA2" s="395"/>
      <c r="CB2" s="396" t="s">
        <v>96</v>
      </c>
      <c r="CC2" s="397"/>
      <c r="CD2" s="397"/>
      <c r="CE2" s="398"/>
      <c r="CF2" s="393" t="s">
        <v>87</v>
      </c>
      <c r="CG2" s="394"/>
      <c r="CH2" s="394"/>
      <c r="CI2" s="395"/>
      <c r="CJ2" s="396" t="s">
        <v>97</v>
      </c>
      <c r="CK2" s="397"/>
      <c r="CL2" s="397"/>
      <c r="CM2" s="398"/>
      <c r="CN2" s="393" t="s">
        <v>86</v>
      </c>
      <c r="CO2" s="394"/>
      <c r="CP2" s="394"/>
      <c r="CQ2" s="395"/>
      <c r="CR2" s="396" t="s">
        <v>98</v>
      </c>
      <c r="CS2" s="397"/>
      <c r="CT2" s="397"/>
      <c r="CU2" s="398"/>
      <c r="CV2" s="393" t="s">
        <v>85</v>
      </c>
      <c r="CW2" s="394"/>
      <c r="CX2" s="394"/>
      <c r="CY2" s="395"/>
      <c r="CZ2" s="393" t="s">
        <v>99</v>
      </c>
      <c r="DA2" s="394"/>
      <c r="DB2" s="394"/>
      <c r="DC2" s="395"/>
      <c r="DD2" s="396" t="s">
        <v>365</v>
      </c>
      <c r="DE2" s="397"/>
      <c r="DF2" s="397"/>
      <c r="DG2" s="398"/>
      <c r="DH2" s="396" t="s">
        <v>100</v>
      </c>
      <c r="DI2" s="397"/>
      <c r="DJ2" s="397"/>
      <c r="DK2" s="398"/>
      <c r="DL2" s="396" t="s">
        <v>101</v>
      </c>
      <c r="DM2" s="397"/>
      <c r="DN2" s="397"/>
      <c r="DO2" s="398"/>
      <c r="DP2" s="396" t="s">
        <v>102</v>
      </c>
      <c r="DQ2" s="397"/>
      <c r="DR2" s="397"/>
      <c r="DS2" s="398"/>
      <c r="DU2" s="396" t="s">
        <v>442</v>
      </c>
      <c r="DV2" s="397"/>
      <c r="DW2" s="397"/>
      <c r="DX2" s="398"/>
      <c r="DZ2" s="293"/>
      <c r="EA2" s="293"/>
      <c r="EB2" s="293"/>
      <c r="EC2" s="294" t="s">
        <v>449</v>
      </c>
      <c r="ED2" s="294" t="s">
        <v>450</v>
      </c>
      <c r="EE2" s="294" t="s">
        <v>451</v>
      </c>
      <c r="EF2" s="294" t="s">
        <v>452</v>
      </c>
      <c r="EG2" s="294" t="s">
        <v>56</v>
      </c>
      <c r="EH2" s="294" t="s">
        <v>57</v>
      </c>
      <c r="EI2" s="294" t="s">
        <v>81</v>
      </c>
      <c r="EJ2" s="294" t="s">
        <v>82</v>
      </c>
      <c r="EK2" s="294" t="s">
        <v>58</v>
      </c>
      <c r="EL2" s="294" t="s">
        <v>83</v>
      </c>
      <c r="EM2" s="294" t="s">
        <v>84</v>
      </c>
      <c r="EN2" s="294" t="s">
        <v>92</v>
      </c>
      <c r="EO2" s="294" t="s">
        <v>91</v>
      </c>
      <c r="EP2" s="294" t="s">
        <v>93</v>
      </c>
      <c r="EQ2" s="294" t="s">
        <v>90</v>
      </c>
      <c r="ER2" s="294" t="s">
        <v>94</v>
      </c>
      <c r="ES2" s="294" t="s">
        <v>89</v>
      </c>
      <c r="ET2" s="294" t="s">
        <v>95</v>
      </c>
      <c r="EU2" s="294" t="s">
        <v>88</v>
      </c>
      <c r="EV2" s="294" t="s">
        <v>96</v>
      </c>
      <c r="EW2" s="294" t="s">
        <v>87</v>
      </c>
      <c r="EX2" s="294" t="s">
        <v>97</v>
      </c>
      <c r="EY2" s="294" t="s">
        <v>86</v>
      </c>
      <c r="EZ2" s="294" t="s">
        <v>98</v>
      </c>
      <c r="FA2" s="294" t="s">
        <v>85</v>
      </c>
      <c r="FB2" s="294" t="s">
        <v>99</v>
      </c>
      <c r="FC2" s="294" t="s">
        <v>365</v>
      </c>
      <c r="FD2" s="294" t="s">
        <v>100</v>
      </c>
      <c r="FE2" s="294" t="s">
        <v>101</v>
      </c>
      <c r="FF2" s="294" t="s">
        <v>102</v>
      </c>
      <c r="FL2" s="393" t="s">
        <v>122</v>
      </c>
      <c r="FM2" s="394"/>
      <c r="FN2" s="394"/>
      <c r="FO2" s="395"/>
      <c r="FR2" s="407" t="s">
        <v>372</v>
      </c>
      <c r="FS2" s="408"/>
      <c r="FT2" s="408"/>
      <c r="FU2" s="408"/>
      <c r="FV2" s="408"/>
      <c r="FW2" s="408"/>
      <c r="FX2" s="408"/>
      <c r="FY2" s="408"/>
      <c r="FZ2" s="408"/>
      <c r="GA2" s="409"/>
      <c r="GB2" s="409"/>
      <c r="GC2" s="409"/>
      <c r="GD2" s="409"/>
      <c r="GE2" s="409"/>
    </row>
    <row r="3" spans="1:187" ht="27.75" customHeight="1" x14ac:dyDescent="0.2">
      <c r="D3" s="152" t="s">
        <v>1</v>
      </c>
      <c r="E3" s="126" t="s">
        <v>48</v>
      </c>
      <c r="F3" s="126" t="s">
        <v>49</v>
      </c>
      <c r="G3" s="126" t="s">
        <v>50</v>
      </c>
      <c r="H3" s="152" t="s">
        <v>1</v>
      </c>
      <c r="I3" s="150" t="s">
        <v>48</v>
      </c>
      <c r="J3" s="150" t="s">
        <v>49</v>
      </c>
      <c r="K3" s="150" t="s">
        <v>50</v>
      </c>
      <c r="L3" s="152" t="s">
        <v>1</v>
      </c>
      <c r="M3" s="126" t="s">
        <v>48</v>
      </c>
      <c r="N3" s="126" t="s">
        <v>49</v>
      </c>
      <c r="O3" s="126" t="s">
        <v>50</v>
      </c>
      <c r="P3" s="152" t="s">
        <v>1</v>
      </c>
      <c r="Q3" s="126" t="s">
        <v>48</v>
      </c>
      <c r="R3" s="126" t="s">
        <v>49</v>
      </c>
      <c r="S3" s="126" t="s">
        <v>50</v>
      </c>
      <c r="T3" s="152" t="s">
        <v>1</v>
      </c>
      <c r="U3" s="150" t="s">
        <v>48</v>
      </c>
      <c r="V3" s="150" t="s">
        <v>49</v>
      </c>
      <c r="W3" s="150" t="s">
        <v>50</v>
      </c>
      <c r="X3" s="152" t="s">
        <v>1</v>
      </c>
      <c r="Y3" s="150" t="s">
        <v>48</v>
      </c>
      <c r="Z3" s="150" t="s">
        <v>49</v>
      </c>
      <c r="AA3" s="150" t="s">
        <v>50</v>
      </c>
      <c r="AB3" s="152" t="s">
        <v>1</v>
      </c>
      <c r="AC3" s="126" t="s">
        <v>48</v>
      </c>
      <c r="AD3" s="126" t="s">
        <v>49</v>
      </c>
      <c r="AE3" s="126" t="s">
        <v>50</v>
      </c>
      <c r="AF3" s="152" t="s">
        <v>1</v>
      </c>
      <c r="AG3" s="126" t="s">
        <v>48</v>
      </c>
      <c r="AH3" s="126" t="s">
        <v>49</v>
      </c>
      <c r="AI3" s="126" t="s">
        <v>50</v>
      </c>
      <c r="AJ3" s="152" t="s">
        <v>1</v>
      </c>
      <c r="AK3" s="150" t="s">
        <v>48</v>
      </c>
      <c r="AL3" s="150" t="s">
        <v>49</v>
      </c>
      <c r="AM3" s="150" t="s">
        <v>50</v>
      </c>
      <c r="AN3" s="152" t="s">
        <v>1</v>
      </c>
      <c r="AO3" s="126" t="s">
        <v>48</v>
      </c>
      <c r="AP3" s="126" t="s">
        <v>49</v>
      </c>
      <c r="AQ3" s="126" t="s">
        <v>50</v>
      </c>
      <c r="AR3" s="150" t="s">
        <v>1</v>
      </c>
      <c r="AS3" s="150" t="s">
        <v>48</v>
      </c>
      <c r="AT3" s="150" t="s">
        <v>49</v>
      </c>
      <c r="AU3" s="150" t="s">
        <v>50</v>
      </c>
      <c r="AV3" s="152" t="s">
        <v>1</v>
      </c>
      <c r="AW3" s="126" t="s">
        <v>48</v>
      </c>
      <c r="AX3" s="126" t="s">
        <v>49</v>
      </c>
      <c r="AY3" s="126" t="s">
        <v>50</v>
      </c>
      <c r="AZ3" s="150" t="s">
        <v>1</v>
      </c>
      <c r="BA3" s="150" t="s">
        <v>48</v>
      </c>
      <c r="BB3" s="150" t="s">
        <v>49</v>
      </c>
      <c r="BC3" s="150" t="s">
        <v>50</v>
      </c>
      <c r="BD3" s="152" t="s">
        <v>1</v>
      </c>
      <c r="BE3" s="126" t="s">
        <v>48</v>
      </c>
      <c r="BF3" s="126" t="s">
        <v>49</v>
      </c>
      <c r="BG3" s="126" t="s">
        <v>50</v>
      </c>
      <c r="BH3" s="150" t="s">
        <v>1</v>
      </c>
      <c r="BI3" s="150" t="s">
        <v>48</v>
      </c>
      <c r="BJ3" s="150" t="s">
        <v>49</v>
      </c>
      <c r="BK3" s="150" t="s">
        <v>50</v>
      </c>
      <c r="BL3" s="152" t="s">
        <v>1</v>
      </c>
      <c r="BM3" s="126" t="s">
        <v>48</v>
      </c>
      <c r="BN3" s="126" t="s">
        <v>49</v>
      </c>
      <c r="BO3" s="126" t="s">
        <v>50</v>
      </c>
      <c r="BP3" s="150" t="s">
        <v>1</v>
      </c>
      <c r="BQ3" s="150" t="s">
        <v>48</v>
      </c>
      <c r="BR3" s="150" t="s">
        <v>49</v>
      </c>
      <c r="BS3" s="150" t="s">
        <v>50</v>
      </c>
      <c r="BT3" s="152" t="s">
        <v>1</v>
      </c>
      <c r="BU3" s="126" t="s">
        <v>48</v>
      </c>
      <c r="BV3" s="126" t="s">
        <v>49</v>
      </c>
      <c r="BW3" s="126" t="s">
        <v>50</v>
      </c>
      <c r="BX3" s="150" t="s">
        <v>1</v>
      </c>
      <c r="BY3" s="150" t="s">
        <v>48</v>
      </c>
      <c r="BZ3" s="150" t="s">
        <v>49</v>
      </c>
      <c r="CA3" s="150" t="s">
        <v>50</v>
      </c>
      <c r="CB3" s="152" t="s">
        <v>1</v>
      </c>
      <c r="CC3" s="126" t="s">
        <v>48</v>
      </c>
      <c r="CD3" s="126" t="s">
        <v>49</v>
      </c>
      <c r="CE3" s="126" t="s">
        <v>50</v>
      </c>
      <c r="CF3" s="150" t="s">
        <v>1</v>
      </c>
      <c r="CG3" s="150" t="s">
        <v>48</v>
      </c>
      <c r="CH3" s="150" t="s">
        <v>49</v>
      </c>
      <c r="CI3" s="150" t="s">
        <v>50</v>
      </c>
      <c r="CJ3" s="152" t="s">
        <v>1</v>
      </c>
      <c r="CK3" s="126" t="s">
        <v>48</v>
      </c>
      <c r="CL3" s="126" t="s">
        <v>49</v>
      </c>
      <c r="CM3" s="126" t="s">
        <v>50</v>
      </c>
      <c r="CN3" s="150" t="s">
        <v>1</v>
      </c>
      <c r="CO3" s="150" t="s">
        <v>48</v>
      </c>
      <c r="CP3" s="150" t="s">
        <v>49</v>
      </c>
      <c r="CQ3" s="150" t="s">
        <v>50</v>
      </c>
      <c r="CR3" s="152" t="s">
        <v>1</v>
      </c>
      <c r="CS3" s="126" t="s">
        <v>48</v>
      </c>
      <c r="CT3" s="126" t="s">
        <v>49</v>
      </c>
      <c r="CU3" s="126" t="s">
        <v>50</v>
      </c>
      <c r="CV3" s="150" t="s">
        <v>1</v>
      </c>
      <c r="CW3" s="150" t="s">
        <v>48</v>
      </c>
      <c r="CX3" s="150" t="s">
        <v>49</v>
      </c>
      <c r="CY3" s="150" t="s">
        <v>50</v>
      </c>
      <c r="CZ3" s="150" t="s">
        <v>1</v>
      </c>
      <c r="DA3" s="150" t="s">
        <v>48</v>
      </c>
      <c r="DB3" s="150" t="s">
        <v>49</v>
      </c>
      <c r="DC3" s="150" t="s">
        <v>50</v>
      </c>
      <c r="DD3" s="132" t="s">
        <v>1</v>
      </c>
      <c r="DE3" s="126" t="s">
        <v>48</v>
      </c>
      <c r="DF3" s="126" t="s">
        <v>49</v>
      </c>
      <c r="DG3" s="126" t="s">
        <v>50</v>
      </c>
      <c r="DH3" s="127" t="s">
        <v>1</v>
      </c>
      <c r="DI3" s="126" t="s">
        <v>48</v>
      </c>
      <c r="DJ3" s="126" t="s">
        <v>49</v>
      </c>
      <c r="DK3" s="126" t="s">
        <v>50</v>
      </c>
      <c r="DL3" s="127" t="s">
        <v>1</v>
      </c>
      <c r="DM3" s="126" t="s">
        <v>48</v>
      </c>
      <c r="DN3" s="126" t="s">
        <v>49</v>
      </c>
      <c r="DO3" s="126" t="s">
        <v>50</v>
      </c>
      <c r="DP3" s="127" t="s">
        <v>1</v>
      </c>
      <c r="DQ3" s="126" t="s">
        <v>48</v>
      </c>
      <c r="DR3" s="126" t="s">
        <v>49</v>
      </c>
      <c r="DS3" s="126" t="s">
        <v>50</v>
      </c>
      <c r="DU3" s="132" t="s">
        <v>1</v>
      </c>
      <c r="DV3" s="126" t="s">
        <v>48</v>
      </c>
      <c r="DW3" s="126" t="s">
        <v>49</v>
      </c>
      <c r="DX3" s="126" t="s">
        <v>50</v>
      </c>
      <c r="DZ3" s="293"/>
      <c r="EA3" s="293"/>
      <c r="EB3" s="293"/>
      <c r="EC3" s="295" t="s">
        <v>445</v>
      </c>
      <c r="ED3" s="295" t="s">
        <v>445</v>
      </c>
      <c r="EE3" s="295" t="s">
        <v>445</v>
      </c>
      <c r="EF3" s="295" t="s">
        <v>445</v>
      </c>
      <c r="EG3" s="295" t="s">
        <v>445</v>
      </c>
      <c r="EH3" s="295" t="s">
        <v>445</v>
      </c>
      <c r="EI3" s="295" t="s">
        <v>445</v>
      </c>
      <c r="EJ3" s="295" t="s">
        <v>445</v>
      </c>
      <c r="EK3" s="295" t="s">
        <v>445</v>
      </c>
      <c r="EL3" s="295" t="s">
        <v>445</v>
      </c>
      <c r="EM3" s="295" t="s">
        <v>445</v>
      </c>
      <c r="EN3" s="295" t="s">
        <v>445</v>
      </c>
      <c r="EO3" s="295" t="s">
        <v>445</v>
      </c>
      <c r="EP3" s="295" t="s">
        <v>445</v>
      </c>
      <c r="EQ3" s="295" t="s">
        <v>445</v>
      </c>
      <c r="ER3" s="295" t="s">
        <v>445</v>
      </c>
      <c r="ES3" s="295" t="s">
        <v>445</v>
      </c>
      <c r="ET3" s="295" t="s">
        <v>445</v>
      </c>
      <c r="EU3" s="295" t="s">
        <v>445</v>
      </c>
      <c r="EV3" s="295" t="s">
        <v>445</v>
      </c>
      <c r="EW3" s="295" t="s">
        <v>445</v>
      </c>
      <c r="EX3" s="295" t="s">
        <v>445</v>
      </c>
      <c r="EY3" s="295" t="s">
        <v>445</v>
      </c>
      <c r="EZ3" s="295" t="s">
        <v>445</v>
      </c>
      <c r="FA3" s="295" t="s">
        <v>445</v>
      </c>
      <c r="FB3" s="295" t="s">
        <v>445</v>
      </c>
      <c r="FC3" s="295" t="s">
        <v>445</v>
      </c>
      <c r="FD3" s="295" t="s">
        <v>445</v>
      </c>
      <c r="FE3" s="295" t="s">
        <v>445</v>
      </c>
      <c r="FF3" s="295" t="s">
        <v>445</v>
      </c>
      <c r="FL3" s="150" t="s">
        <v>223</v>
      </c>
      <c r="FM3" s="150" t="s">
        <v>92</v>
      </c>
      <c r="FN3" s="150" t="s">
        <v>93</v>
      </c>
      <c r="FO3" s="150" t="s">
        <v>95</v>
      </c>
      <c r="FR3" s="410" t="s">
        <v>385</v>
      </c>
      <c r="FS3" s="411"/>
      <c r="FT3" s="411"/>
      <c r="FU3" s="411"/>
      <c r="FV3" s="239"/>
      <c r="FW3" s="410" t="s">
        <v>386</v>
      </c>
      <c r="FX3" s="411"/>
      <c r="FY3" s="411"/>
      <c r="FZ3" s="411"/>
      <c r="GB3" s="410" t="s">
        <v>387</v>
      </c>
      <c r="GC3" s="411"/>
      <c r="GD3" s="411"/>
      <c r="GE3" s="411"/>
    </row>
    <row r="4" spans="1:187" ht="38.25" customHeight="1" thickBot="1" x14ac:dyDescent="0.25">
      <c r="B4" s="137" t="s">
        <v>0</v>
      </c>
      <c r="C4" s="140" t="s">
        <v>41</v>
      </c>
      <c r="D4" s="153" t="s">
        <v>45</v>
      </c>
      <c r="E4" s="130" t="s">
        <v>45</v>
      </c>
      <c r="F4" s="130" t="s">
        <v>45</v>
      </c>
      <c r="G4" s="130" t="s">
        <v>45</v>
      </c>
      <c r="H4" s="153" t="s">
        <v>45</v>
      </c>
      <c r="I4" s="155" t="s">
        <v>45</v>
      </c>
      <c r="J4" s="155" t="s">
        <v>45</v>
      </c>
      <c r="K4" s="155" t="s">
        <v>45</v>
      </c>
      <c r="L4" s="153" t="s">
        <v>45</v>
      </c>
      <c r="M4" s="130" t="s">
        <v>45</v>
      </c>
      <c r="N4" s="130" t="s">
        <v>45</v>
      </c>
      <c r="O4" s="130" t="s">
        <v>45</v>
      </c>
      <c r="P4" s="153" t="s">
        <v>45</v>
      </c>
      <c r="Q4" s="130" t="s">
        <v>45</v>
      </c>
      <c r="R4" s="130" t="s">
        <v>45</v>
      </c>
      <c r="S4" s="130" t="s">
        <v>45</v>
      </c>
      <c r="T4" s="153" t="s">
        <v>45</v>
      </c>
      <c r="U4" s="155" t="s">
        <v>45</v>
      </c>
      <c r="V4" s="155" t="s">
        <v>45</v>
      </c>
      <c r="W4" s="155" t="s">
        <v>45</v>
      </c>
      <c r="X4" s="153" t="s">
        <v>45</v>
      </c>
      <c r="Y4" s="155" t="s">
        <v>45</v>
      </c>
      <c r="Z4" s="155" t="s">
        <v>45</v>
      </c>
      <c r="AA4" s="155" t="s">
        <v>45</v>
      </c>
      <c r="AB4" s="153" t="s">
        <v>45</v>
      </c>
      <c r="AC4" s="130" t="s">
        <v>45</v>
      </c>
      <c r="AD4" s="130" t="s">
        <v>45</v>
      </c>
      <c r="AE4" s="130" t="s">
        <v>45</v>
      </c>
      <c r="AF4" s="153" t="s">
        <v>45</v>
      </c>
      <c r="AG4" s="130" t="s">
        <v>45</v>
      </c>
      <c r="AH4" s="130" t="s">
        <v>45</v>
      </c>
      <c r="AI4" s="130" t="s">
        <v>45</v>
      </c>
      <c r="AJ4" s="153" t="s">
        <v>45</v>
      </c>
      <c r="AK4" s="155" t="s">
        <v>45</v>
      </c>
      <c r="AL4" s="155" t="s">
        <v>45</v>
      </c>
      <c r="AM4" s="155" t="s">
        <v>45</v>
      </c>
      <c r="AN4" s="153" t="s">
        <v>45</v>
      </c>
      <c r="AO4" s="130" t="s">
        <v>45</v>
      </c>
      <c r="AP4" s="130" t="s">
        <v>45</v>
      </c>
      <c r="AQ4" s="130" t="s">
        <v>45</v>
      </c>
      <c r="AR4" s="155" t="s">
        <v>44</v>
      </c>
      <c r="AS4" s="155" t="s">
        <v>44</v>
      </c>
      <c r="AT4" s="155" t="s">
        <v>44</v>
      </c>
      <c r="AU4" s="155" t="s">
        <v>44</v>
      </c>
      <c r="AV4" s="153" t="s">
        <v>45</v>
      </c>
      <c r="AW4" s="130" t="s">
        <v>45</v>
      </c>
      <c r="AX4" s="130" t="s">
        <v>45</v>
      </c>
      <c r="AY4" s="130" t="s">
        <v>45</v>
      </c>
      <c r="AZ4" s="155" t="s">
        <v>44</v>
      </c>
      <c r="BA4" s="155" t="s">
        <v>44</v>
      </c>
      <c r="BB4" s="155" t="s">
        <v>44</v>
      </c>
      <c r="BC4" s="155" t="s">
        <v>44</v>
      </c>
      <c r="BD4" s="153" t="s">
        <v>45</v>
      </c>
      <c r="BE4" s="130" t="s">
        <v>45</v>
      </c>
      <c r="BF4" s="130" t="s">
        <v>45</v>
      </c>
      <c r="BG4" s="130" t="s">
        <v>45</v>
      </c>
      <c r="BH4" s="155" t="s">
        <v>44</v>
      </c>
      <c r="BI4" s="155" t="s">
        <v>44</v>
      </c>
      <c r="BJ4" s="155" t="s">
        <v>44</v>
      </c>
      <c r="BK4" s="155" t="s">
        <v>44</v>
      </c>
      <c r="BL4" s="153" t="s">
        <v>45</v>
      </c>
      <c r="BM4" s="130" t="s">
        <v>45</v>
      </c>
      <c r="BN4" s="130" t="s">
        <v>45</v>
      </c>
      <c r="BO4" s="130" t="s">
        <v>45</v>
      </c>
      <c r="BP4" s="155" t="s">
        <v>44</v>
      </c>
      <c r="BQ4" s="155" t="s">
        <v>44</v>
      </c>
      <c r="BR4" s="155" t="s">
        <v>44</v>
      </c>
      <c r="BS4" s="155" t="s">
        <v>44</v>
      </c>
      <c r="BT4" s="153" t="s">
        <v>45</v>
      </c>
      <c r="BU4" s="130" t="s">
        <v>45</v>
      </c>
      <c r="BV4" s="130" t="s">
        <v>45</v>
      </c>
      <c r="BW4" s="130" t="s">
        <v>45</v>
      </c>
      <c r="BX4" s="155" t="s">
        <v>44</v>
      </c>
      <c r="BY4" s="155" t="s">
        <v>44</v>
      </c>
      <c r="BZ4" s="155" t="s">
        <v>44</v>
      </c>
      <c r="CA4" s="155" t="s">
        <v>44</v>
      </c>
      <c r="CB4" s="153" t="s">
        <v>45</v>
      </c>
      <c r="CC4" s="130" t="s">
        <v>45</v>
      </c>
      <c r="CD4" s="130" t="s">
        <v>45</v>
      </c>
      <c r="CE4" s="130" t="s">
        <v>45</v>
      </c>
      <c r="CF4" s="155" t="s">
        <v>44</v>
      </c>
      <c r="CG4" s="155" t="s">
        <v>44</v>
      </c>
      <c r="CH4" s="155" t="s">
        <v>44</v>
      </c>
      <c r="CI4" s="155" t="s">
        <v>44</v>
      </c>
      <c r="CJ4" s="153" t="s">
        <v>45</v>
      </c>
      <c r="CK4" s="130" t="s">
        <v>45</v>
      </c>
      <c r="CL4" s="130" t="s">
        <v>45</v>
      </c>
      <c r="CM4" s="130" t="s">
        <v>45</v>
      </c>
      <c r="CN4" s="155" t="s">
        <v>44</v>
      </c>
      <c r="CO4" s="155" t="s">
        <v>44</v>
      </c>
      <c r="CP4" s="155" t="s">
        <v>44</v>
      </c>
      <c r="CQ4" s="155" t="s">
        <v>44</v>
      </c>
      <c r="CR4" s="153" t="s">
        <v>45</v>
      </c>
      <c r="CS4" s="130" t="s">
        <v>45</v>
      </c>
      <c r="CT4" s="130" t="s">
        <v>45</v>
      </c>
      <c r="CU4" s="130" t="s">
        <v>45</v>
      </c>
      <c r="CV4" s="155" t="s">
        <v>44</v>
      </c>
      <c r="CW4" s="155" t="s">
        <v>44</v>
      </c>
      <c r="CX4" s="155" t="s">
        <v>44</v>
      </c>
      <c r="CY4" s="155" t="s">
        <v>44</v>
      </c>
      <c r="CZ4" s="155" t="s">
        <v>44</v>
      </c>
      <c r="DA4" s="155" t="s">
        <v>44</v>
      </c>
      <c r="DB4" s="155" t="s">
        <v>44</v>
      </c>
      <c r="DC4" s="155" t="s">
        <v>44</v>
      </c>
      <c r="DD4" s="133" t="s">
        <v>45</v>
      </c>
      <c r="DE4" s="130" t="s">
        <v>46</v>
      </c>
      <c r="DF4" s="130" t="s">
        <v>46</v>
      </c>
      <c r="DG4" s="130" t="s">
        <v>46</v>
      </c>
      <c r="DH4" s="130" t="s">
        <v>47</v>
      </c>
      <c r="DI4" s="130" t="s">
        <v>47</v>
      </c>
      <c r="DJ4" s="130" t="s">
        <v>47</v>
      </c>
      <c r="DK4" s="130" t="s">
        <v>47</v>
      </c>
      <c r="DL4" s="130" t="s">
        <v>47</v>
      </c>
      <c r="DM4" s="130" t="s">
        <v>47</v>
      </c>
      <c r="DN4" s="130" t="s">
        <v>47</v>
      </c>
      <c r="DO4" s="130" t="s">
        <v>47</v>
      </c>
      <c r="DP4" s="130" t="s">
        <v>47</v>
      </c>
      <c r="DQ4" s="130" t="s">
        <v>47</v>
      </c>
      <c r="DR4" s="130" t="s">
        <v>47</v>
      </c>
      <c r="DS4" s="130" t="s">
        <v>47</v>
      </c>
      <c r="DU4" s="133" t="s">
        <v>45</v>
      </c>
      <c r="DV4" s="130" t="s">
        <v>46</v>
      </c>
      <c r="DW4" s="130" t="s">
        <v>46</v>
      </c>
      <c r="DX4" s="130" t="s">
        <v>46</v>
      </c>
      <c r="DZ4" s="293"/>
      <c r="EA4" s="293"/>
      <c r="EB4" s="293"/>
      <c r="EC4" s="296" t="s">
        <v>45</v>
      </c>
      <c r="ED4" s="296" t="s">
        <v>45</v>
      </c>
      <c r="EE4" s="296" t="s">
        <v>45</v>
      </c>
      <c r="EF4" s="296" t="s">
        <v>45</v>
      </c>
      <c r="EG4" s="296" t="s">
        <v>45</v>
      </c>
      <c r="EH4" s="296" t="s">
        <v>45</v>
      </c>
      <c r="EI4" s="296" t="s">
        <v>45</v>
      </c>
      <c r="EJ4" s="296" t="s">
        <v>45</v>
      </c>
      <c r="EK4" s="296" t="s">
        <v>45</v>
      </c>
      <c r="EL4" s="296" t="s">
        <v>45</v>
      </c>
      <c r="EM4" s="292" t="s">
        <v>44</v>
      </c>
      <c r="EN4" s="296" t="s">
        <v>45</v>
      </c>
      <c r="EO4" s="292" t="s">
        <v>44</v>
      </c>
      <c r="EP4" s="296" t="s">
        <v>45</v>
      </c>
      <c r="EQ4" s="292" t="s">
        <v>44</v>
      </c>
      <c r="ER4" s="296" t="s">
        <v>45</v>
      </c>
      <c r="ES4" s="292" t="s">
        <v>44</v>
      </c>
      <c r="ET4" s="296" t="s">
        <v>45</v>
      </c>
      <c r="EU4" s="292" t="s">
        <v>44</v>
      </c>
      <c r="EV4" s="296" t="s">
        <v>45</v>
      </c>
      <c r="EW4" s="292" t="s">
        <v>44</v>
      </c>
      <c r="EX4" s="296" t="s">
        <v>45</v>
      </c>
      <c r="EY4" s="292" t="s">
        <v>44</v>
      </c>
      <c r="EZ4" s="296" t="s">
        <v>45</v>
      </c>
      <c r="FA4" s="292" t="s">
        <v>44</v>
      </c>
      <c r="FB4" s="296" t="s">
        <v>45</v>
      </c>
      <c r="FC4" s="296" t="s">
        <v>46</v>
      </c>
      <c r="FD4" s="155" t="s">
        <v>47</v>
      </c>
      <c r="FE4" s="155" t="s">
        <v>47</v>
      </c>
      <c r="FF4" s="155" t="s">
        <v>47</v>
      </c>
      <c r="FL4" s="155" t="s">
        <v>45</v>
      </c>
      <c r="FM4" s="155" t="s">
        <v>44</v>
      </c>
      <c r="FN4" s="155" t="s">
        <v>44</v>
      </c>
      <c r="FO4" s="155" t="s">
        <v>44</v>
      </c>
      <c r="FR4" s="239"/>
      <c r="FS4" s="239"/>
      <c r="FT4" s="239"/>
      <c r="FU4" s="239"/>
      <c r="FV4" s="239"/>
      <c r="FW4" s="240" t="s">
        <v>513</v>
      </c>
      <c r="FX4" s="240" t="s">
        <v>514</v>
      </c>
      <c r="FY4" s="240" t="s">
        <v>515</v>
      </c>
      <c r="FZ4" s="241" t="s">
        <v>428</v>
      </c>
      <c r="GB4" s="241" t="s">
        <v>1</v>
      </c>
      <c r="GC4" s="241" t="s">
        <v>37</v>
      </c>
      <c r="GD4" s="241" t="s">
        <v>38</v>
      </c>
      <c r="GE4" s="241" t="s">
        <v>39</v>
      </c>
    </row>
    <row r="5" spans="1:187" ht="13.5" thickTop="1" x14ac:dyDescent="0.2">
      <c r="A5" s="2" t="str">
        <f>CONCATENATE(B5," ",C5)</f>
        <v>2001 Jan</v>
      </c>
      <c r="B5" s="138">
        <v>2001</v>
      </c>
      <c r="C5" s="141" t="s">
        <v>123</v>
      </c>
      <c r="D5" s="154">
        <f t="shared" ref="D5:D8" si="0">E5+F5+G5</f>
        <v>0</v>
      </c>
      <c r="E5" s="129"/>
      <c r="F5" s="129"/>
      <c r="G5" s="129"/>
      <c r="H5" s="154">
        <f t="shared" ref="H5:H73" si="1">I5+J5+K5</f>
        <v>0</v>
      </c>
      <c r="I5" s="151">
        <f>M5+Q5</f>
        <v>0</v>
      </c>
      <c r="J5" s="151">
        <f t="shared" ref="J5:K5" si="2">N5+R5</f>
        <v>0</v>
      </c>
      <c r="K5" s="151">
        <f t="shared" si="2"/>
        <v>0</v>
      </c>
      <c r="L5" s="154">
        <f t="shared" ref="L5:L73" si="3">M5+N5+O5</f>
        <v>0</v>
      </c>
      <c r="M5" s="129"/>
      <c r="N5" s="129"/>
      <c r="O5" s="129"/>
      <c r="P5" s="154">
        <f t="shared" ref="P5:P73" si="4">Q5+R5+S5</f>
        <v>0</v>
      </c>
      <c r="Q5" s="129"/>
      <c r="R5" s="129"/>
      <c r="S5" s="129"/>
      <c r="T5" s="154">
        <f>U5+V5+W5</f>
        <v>0</v>
      </c>
      <c r="U5" s="151">
        <f>E5+I5</f>
        <v>0</v>
      </c>
      <c r="V5" s="151">
        <f t="shared" ref="V5" si="5">F5+J5</f>
        <v>0</v>
      </c>
      <c r="W5" s="151">
        <f>G5+K5</f>
        <v>0</v>
      </c>
      <c r="X5" s="154">
        <f t="shared" ref="X5:X73" si="6">Y5+Z5+AA5</f>
        <v>0</v>
      </c>
      <c r="Y5" s="151">
        <f>AC5+AG5</f>
        <v>0</v>
      </c>
      <c r="Z5" s="151">
        <f t="shared" ref="Z5:AA5" si="7">AD5+AH5</f>
        <v>0</v>
      </c>
      <c r="AA5" s="151">
        <f t="shared" si="7"/>
        <v>0</v>
      </c>
      <c r="AB5" s="154">
        <f t="shared" ref="AB5:AB73" si="8">AC5+AD5+AE5</f>
        <v>0</v>
      </c>
      <c r="AC5" s="129"/>
      <c r="AD5" s="129"/>
      <c r="AE5" s="129"/>
      <c r="AF5" s="154">
        <f t="shared" ref="AF5:AF73" si="9">AG5+AH5+AI5</f>
        <v>0</v>
      </c>
      <c r="AG5" s="128"/>
      <c r="AH5" s="128"/>
      <c r="AI5" s="128"/>
      <c r="AJ5" s="154">
        <f>AK5+AL5+AM5</f>
        <v>0</v>
      </c>
      <c r="AK5" s="151">
        <f>U5+Y5</f>
        <v>0</v>
      </c>
      <c r="AL5" s="151">
        <f t="shared" ref="AL5:AM5" si="10">V5+Z5</f>
        <v>0</v>
      </c>
      <c r="AM5" s="151">
        <f t="shared" si="10"/>
        <v>0</v>
      </c>
      <c r="AN5" s="154">
        <f t="shared" ref="AN5:AN73" si="11">AO5+AP5+AQ5</f>
        <v>0</v>
      </c>
      <c r="AO5" s="128"/>
      <c r="AP5" s="128"/>
      <c r="AQ5" s="128"/>
      <c r="AR5" s="151">
        <f>IF(AN5&gt;0,(AN5/T5)*100,0)</f>
        <v>0</v>
      </c>
      <c r="AS5" s="151">
        <f t="shared" ref="AS5:AU5" si="12">IF(AO5&gt;0,(AO5/U5)*100,0)</f>
        <v>0</v>
      </c>
      <c r="AT5" s="151">
        <f t="shared" si="12"/>
        <v>0</v>
      </c>
      <c r="AU5" s="151">
        <f t="shared" si="12"/>
        <v>0</v>
      </c>
      <c r="AV5" s="154">
        <f t="shared" ref="AV5:AV73" si="13">AW5+AX5+AY5</f>
        <v>0</v>
      </c>
      <c r="AW5" s="129"/>
      <c r="AX5" s="129"/>
      <c r="AY5" s="129"/>
      <c r="AZ5" s="151">
        <f>IF(AV5&gt;0,(AV5/T5)*100,0)</f>
        <v>0</v>
      </c>
      <c r="BA5" s="151">
        <f t="shared" ref="BA5:BC5" si="14">IF(AW5&gt;0,(AW5/U5)*100,0)</f>
        <v>0</v>
      </c>
      <c r="BB5" s="151">
        <f t="shared" si="14"/>
        <v>0</v>
      </c>
      <c r="BC5" s="151">
        <f t="shared" si="14"/>
        <v>0</v>
      </c>
      <c r="BD5" s="154">
        <f t="shared" ref="BD5:BD73" si="15">BE5+BF5+BG5</f>
        <v>0</v>
      </c>
      <c r="BE5" s="128"/>
      <c r="BF5" s="128"/>
      <c r="BG5" s="128"/>
      <c r="BH5" s="151">
        <f>IF(BD5&gt;0,(BD5/T5)*100,0)</f>
        <v>0</v>
      </c>
      <c r="BI5" s="151">
        <f t="shared" ref="BI5:BK5" si="16">IF(BE5&gt;0,(BE5/U5)*100,0)</f>
        <v>0</v>
      </c>
      <c r="BJ5" s="151">
        <f t="shared" si="16"/>
        <v>0</v>
      </c>
      <c r="BK5" s="151">
        <f t="shared" si="16"/>
        <v>0</v>
      </c>
      <c r="BL5" s="154">
        <f t="shared" ref="BL5:BL73" si="17">BM5+BN5+BO5</f>
        <v>0</v>
      </c>
      <c r="BM5" s="129"/>
      <c r="BN5" s="129"/>
      <c r="BO5" s="129"/>
      <c r="BP5" s="151">
        <f>IF(BL5&gt;0,(BL5/T5)*100,0)</f>
        <v>0</v>
      </c>
      <c r="BQ5" s="151">
        <f t="shared" ref="BQ5:BS5" si="18">IF(BM5&gt;0,(BM5/U5)*100,0)</f>
        <v>0</v>
      </c>
      <c r="BR5" s="151">
        <f t="shared" si="18"/>
        <v>0</v>
      </c>
      <c r="BS5" s="151">
        <f t="shared" si="18"/>
        <v>0</v>
      </c>
      <c r="BT5" s="154">
        <f t="shared" ref="BT5:BT73" si="19">BU5+BV5+BW5</f>
        <v>0</v>
      </c>
      <c r="BU5" s="129"/>
      <c r="BV5" s="129"/>
      <c r="BW5" s="129"/>
      <c r="BX5" s="151">
        <f>IF(BT5&gt;0,(BT5/T5)*100,0)</f>
        <v>0</v>
      </c>
      <c r="BY5" s="151">
        <f t="shared" ref="BY5:CA5" si="20">IF(BU5&gt;0,(BU5/U5)*100,0)</f>
        <v>0</v>
      </c>
      <c r="BZ5" s="151">
        <f>IF(BV5&gt;0,(BV5/V5)*100,0)</f>
        <v>0</v>
      </c>
      <c r="CA5" s="151">
        <f t="shared" si="20"/>
        <v>0</v>
      </c>
      <c r="CB5" s="154">
        <f t="shared" ref="CB5:CB73" si="21">CC5+CD5+CE5</f>
        <v>0</v>
      </c>
      <c r="CC5" s="129"/>
      <c r="CD5" s="129"/>
      <c r="CE5" s="129"/>
      <c r="CF5" s="151">
        <f>IF(CB5&gt;0,(CB5/T5)*100,0)</f>
        <v>0</v>
      </c>
      <c r="CG5" s="151">
        <f t="shared" ref="CG5:CI5" si="22">IF(CC5&gt;0,(CC5/U5)*100,0)</f>
        <v>0</v>
      </c>
      <c r="CH5" s="151">
        <f t="shared" si="22"/>
        <v>0</v>
      </c>
      <c r="CI5" s="151">
        <f t="shared" si="22"/>
        <v>0</v>
      </c>
      <c r="CJ5" s="154">
        <f t="shared" ref="CJ5:CJ73" si="23">CK5+CL5+CM5</f>
        <v>0</v>
      </c>
      <c r="CK5" s="129"/>
      <c r="CL5" s="129"/>
      <c r="CM5" s="129"/>
      <c r="CN5" s="151">
        <f>IF(CJ5&gt;0,(CJ5/T5)*100,0)</f>
        <v>0</v>
      </c>
      <c r="CO5" s="151">
        <f t="shared" ref="CO5:CQ5" si="24">IF(CK5&gt;0,(CK5/U5)*100,0)</f>
        <v>0</v>
      </c>
      <c r="CP5" s="151">
        <f t="shared" si="24"/>
        <v>0</v>
      </c>
      <c r="CQ5" s="151">
        <f t="shared" si="24"/>
        <v>0</v>
      </c>
      <c r="CR5" s="154">
        <f t="shared" ref="CR5:CR73" si="25">CS5+CT5+CU5</f>
        <v>0</v>
      </c>
      <c r="CS5" s="128"/>
      <c r="CT5" s="128"/>
      <c r="CU5" s="128"/>
      <c r="CV5" s="151">
        <f>IF(CR5&gt;0,(CR5/T5)*100,0)</f>
        <v>0</v>
      </c>
      <c r="CW5" s="151">
        <f t="shared" ref="CW5:CY5" si="26">IF(CS5&gt;0,(CS5/U5)*100,0)</f>
        <v>0</v>
      </c>
      <c r="CX5" s="151">
        <f t="shared" si="26"/>
        <v>0</v>
      </c>
      <c r="CY5" s="151">
        <f t="shared" si="26"/>
        <v>0</v>
      </c>
      <c r="CZ5" s="151">
        <f>IF(AJ5&gt;0,(AJ5/T5)*100,0)</f>
        <v>0</v>
      </c>
      <c r="DA5" s="151">
        <f>IF(AK5&gt;0,(AK5/U5)*100,0)</f>
        <v>0</v>
      </c>
      <c r="DB5" s="151">
        <f t="shared" ref="DB5:DC5" si="27">IF(AL5&gt;0,(AL5/V5)*100,0)</f>
        <v>0</v>
      </c>
      <c r="DC5" s="151">
        <f t="shared" si="27"/>
        <v>0</v>
      </c>
      <c r="DD5" s="149"/>
      <c r="DE5" s="129"/>
      <c r="DF5" s="129"/>
      <c r="DG5" s="129"/>
      <c r="DH5" s="129"/>
      <c r="DI5" s="129"/>
      <c r="DJ5" s="129"/>
      <c r="DK5" s="129"/>
      <c r="DL5" s="129"/>
      <c r="DM5" s="129"/>
      <c r="DN5" s="129"/>
      <c r="DO5" s="129"/>
      <c r="DP5" s="129"/>
      <c r="DQ5" s="129"/>
      <c r="DR5" s="129"/>
      <c r="DS5" s="129"/>
      <c r="DU5" s="149"/>
      <c r="DV5" s="129"/>
      <c r="DW5" s="129"/>
      <c r="DX5" s="129"/>
      <c r="DZ5" s="293"/>
      <c r="EA5" s="293"/>
      <c r="EB5" s="293"/>
      <c r="EC5" s="297"/>
      <c r="ED5" s="297"/>
      <c r="EE5" s="297"/>
      <c r="EF5" s="297"/>
      <c r="EG5" s="297"/>
      <c r="EH5" s="297"/>
      <c r="EI5" s="297"/>
      <c r="EJ5" s="297"/>
      <c r="EK5" s="297"/>
      <c r="EL5" s="297"/>
      <c r="EM5" s="297"/>
      <c r="EN5" s="297"/>
      <c r="EO5" s="297"/>
      <c r="EP5" s="297"/>
      <c r="EQ5" s="297"/>
      <c r="ER5" s="297"/>
      <c r="ES5" s="297"/>
      <c r="ET5" s="297"/>
      <c r="EU5" s="297"/>
      <c r="EV5" s="297"/>
      <c r="EW5" s="297"/>
      <c r="EX5" s="297"/>
      <c r="EY5" s="297"/>
      <c r="EZ5" s="297"/>
      <c r="FA5" s="297"/>
      <c r="FB5" s="297"/>
      <c r="FC5" s="297"/>
      <c r="FD5" s="297"/>
      <c r="FE5" s="297"/>
      <c r="FF5" s="297"/>
      <c r="FL5" s="151">
        <v>49005</v>
      </c>
      <c r="FM5" s="151">
        <v>83.159245418936564</v>
      </c>
      <c r="FN5" s="151">
        <v>92.526225744000726</v>
      </c>
      <c r="FO5" s="151">
        <v>98.102291657286926</v>
      </c>
      <c r="FR5" s="5">
        <f t="shared" ref="FR5:FR68" si="28">AN5</f>
        <v>0</v>
      </c>
      <c r="FS5" s="5">
        <f t="shared" ref="FS5:FS68" si="29">BD5-AN5</f>
        <v>0</v>
      </c>
      <c r="FT5" s="5">
        <f t="shared" ref="FT5:FT68" si="30">T5-FU5-FS5-FR5</f>
        <v>0</v>
      </c>
      <c r="FU5" s="5">
        <f t="shared" ref="FU5:FU68" si="31">ABS(X5)</f>
        <v>0</v>
      </c>
      <c r="FW5" s="233" t="e">
        <f t="shared" ref="FW5:FW68" si="32">(FR5/T5)</f>
        <v>#DIV/0!</v>
      </c>
      <c r="FX5" s="233" t="e">
        <f t="shared" ref="FX5:FX68" si="33">(FS5/T5)</f>
        <v>#DIV/0!</v>
      </c>
      <c r="FY5" s="233" t="e">
        <f t="shared" ref="FY5:FY68" si="34">(FT5/T5)</f>
        <v>#DIV/0!</v>
      </c>
      <c r="FZ5" s="233" t="e">
        <f t="shared" ref="FZ5:FZ68" si="35">(FU5/T5)</f>
        <v>#DIV/0!</v>
      </c>
      <c r="GA5" s="233"/>
      <c r="GB5" s="5">
        <f t="shared" ref="GB5:GB68" si="36">BH5/100</f>
        <v>0</v>
      </c>
      <c r="GC5" s="5">
        <f t="shared" ref="GC5:GC68" si="37">BI5/100</f>
        <v>0</v>
      </c>
      <c r="GD5" s="5">
        <f t="shared" ref="GD5:GD68" si="38">BJ5/100</f>
        <v>0</v>
      </c>
      <c r="GE5" s="5">
        <f t="shared" ref="GE5:GE68" si="39">BK5/100</f>
        <v>0</v>
      </c>
    </row>
    <row r="6" spans="1:187" x14ac:dyDescent="0.2">
      <c r="A6" s="2" t="str">
        <f t="shared" ref="A6:A74" si="40">CONCATENATE(B6," ",C6)</f>
        <v>2001 Feb</v>
      </c>
      <c r="B6" s="139">
        <v>2001</v>
      </c>
      <c r="C6" s="142" t="s">
        <v>124</v>
      </c>
      <c r="D6" s="154">
        <f t="shared" si="0"/>
        <v>0</v>
      </c>
      <c r="E6" s="129"/>
      <c r="F6" s="129"/>
      <c r="G6" s="129"/>
      <c r="H6" s="154">
        <f t="shared" si="1"/>
        <v>0</v>
      </c>
      <c r="I6" s="151">
        <f t="shared" ref="I6:I74" si="41">M6+Q6</f>
        <v>0</v>
      </c>
      <c r="J6" s="151">
        <f t="shared" ref="J6:J74" si="42">N6+R6</f>
        <v>0</v>
      </c>
      <c r="K6" s="151">
        <f t="shared" ref="K6:K74" si="43">O6+S6</f>
        <v>0</v>
      </c>
      <c r="L6" s="154">
        <f t="shared" si="3"/>
        <v>0</v>
      </c>
      <c r="M6" s="3"/>
      <c r="N6" s="3"/>
      <c r="O6" s="3"/>
      <c r="P6" s="154">
        <f t="shared" si="4"/>
        <v>0</v>
      </c>
      <c r="Q6" s="3"/>
      <c r="R6" s="3"/>
      <c r="S6" s="3"/>
      <c r="T6" s="154">
        <f t="shared" ref="T6:T73" si="44">U6+V6+W6</f>
        <v>0</v>
      </c>
      <c r="U6" s="151">
        <f t="shared" ref="U6:U74" si="45">E6+I6</f>
        <v>0</v>
      </c>
      <c r="V6" s="151">
        <f t="shared" ref="V6:V74" si="46">F6+J6</f>
        <v>0</v>
      </c>
      <c r="W6" s="151">
        <f t="shared" ref="W6:W74" si="47">G6+K6</f>
        <v>0</v>
      </c>
      <c r="X6" s="154">
        <f t="shared" si="6"/>
        <v>0</v>
      </c>
      <c r="Y6" s="151">
        <f t="shared" ref="Y6:Y74" si="48">AC6+AG6</f>
        <v>0</v>
      </c>
      <c r="Z6" s="151">
        <f t="shared" ref="Z6:Z74" si="49">AD6+AH6</f>
        <v>0</v>
      </c>
      <c r="AA6" s="151">
        <f t="shared" ref="AA6:AA74" si="50">AE6+AI6</f>
        <v>0</v>
      </c>
      <c r="AB6" s="154">
        <f t="shared" si="8"/>
        <v>0</v>
      </c>
      <c r="AC6" s="3"/>
      <c r="AD6" s="3"/>
      <c r="AE6" s="3"/>
      <c r="AF6" s="154">
        <f t="shared" si="9"/>
        <v>0</v>
      </c>
      <c r="AG6" s="55"/>
      <c r="AH6" s="55"/>
      <c r="AI6" s="55"/>
      <c r="AJ6" s="154">
        <f t="shared" ref="AJ6:AJ73" si="51">AK6+AL6+AM6</f>
        <v>0</v>
      </c>
      <c r="AK6" s="151">
        <f t="shared" ref="AK6:AK74" si="52">U6+Y6</f>
        <v>0</v>
      </c>
      <c r="AL6" s="151">
        <f t="shared" ref="AL6:AL74" si="53">V6+Z6</f>
        <v>0</v>
      </c>
      <c r="AM6" s="151">
        <f t="shared" ref="AM6:AM74" si="54">W6+AA6</f>
        <v>0</v>
      </c>
      <c r="AN6" s="154">
        <f t="shared" si="11"/>
        <v>0</v>
      </c>
      <c r="AO6" s="55"/>
      <c r="AP6" s="55"/>
      <c r="AQ6" s="55"/>
      <c r="AR6" s="151">
        <f t="shared" ref="AR6:AR74" si="55">IF(AN6&gt;0,(AN6/T6)*100,0)</f>
        <v>0</v>
      </c>
      <c r="AS6" s="151">
        <f t="shared" ref="AS6:AS74" si="56">IF(AO6&gt;0,(AO6/U6)*100,0)</f>
        <v>0</v>
      </c>
      <c r="AT6" s="151">
        <f t="shared" ref="AT6:AT74" si="57">IF(AP6&gt;0,(AP6/V6)*100,0)</f>
        <v>0</v>
      </c>
      <c r="AU6" s="151">
        <f t="shared" ref="AU6:AU74" si="58">IF(AQ6&gt;0,(AQ6/W6)*100,0)</f>
        <v>0</v>
      </c>
      <c r="AV6" s="154">
        <f t="shared" si="13"/>
        <v>0</v>
      </c>
      <c r="AW6" s="3"/>
      <c r="AX6" s="3"/>
      <c r="AY6" s="3"/>
      <c r="AZ6" s="151">
        <f t="shared" ref="AZ6:AZ74" si="59">IF(AV6&gt;0,(AV6/T6)*100,0)</f>
        <v>0</v>
      </c>
      <c r="BA6" s="151">
        <f t="shared" ref="BA6:BA74" si="60">IF(AW6&gt;0,(AW6/U6)*100,0)</f>
        <v>0</v>
      </c>
      <c r="BB6" s="151">
        <f t="shared" ref="BB6:BB74" si="61">IF(AX6&gt;0,(AX6/V6)*100,0)</f>
        <v>0</v>
      </c>
      <c r="BC6" s="151">
        <f t="shared" ref="BC6:BC74" si="62">IF(AY6&gt;0,(AY6/W6)*100,0)</f>
        <v>0</v>
      </c>
      <c r="BD6" s="154">
        <f t="shared" si="15"/>
        <v>0</v>
      </c>
      <c r="BE6" s="55"/>
      <c r="BF6" s="55"/>
      <c r="BG6" s="55"/>
      <c r="BH6" s="151">
        <f t="shared" ref="BH6:BH74" si="63">IF(BD6&gt;0,(BD6/T6)*100,0)</f>
        <v>0</v>
      </c>
      <c r="BI6" s="151">
        <f t="shared" ref="BI6:BI74" si="64">IF(BE6&gt;0,(BE6/U6)*100,0)</f>
        <v>0</v>
      </c>
      <c r="BJ6" s="151">
        <f t="shared" ref="BJ6:BJ74" si="65">IF(BF6&gt;0,(BF6/V6)*100,0)</f>
        <v>0</v>
      </c>
      <c r="BK6" s="151">
        <f t="shared" ref="BK6:BK74" si="66">IF(BG6&gt;0,(BG6/W6)*100,0)</f>
        <v>0</v>
      </c>
      <c r="BL6" s="154">
        <f t="shared" si="17"/>
        <v>0</v>
      </c>
      <c r="BM6" s="3"/>
      <c r="BN6" s="3"/>
      <c r="BO6" s="3"/>
      <c r="BP6" s="151">
        <f t="shared" ref="BP6:BP74" si="67">IF(BL6&gt;0,(BL6/T6)*100,0)</f>
        <v>0</v>
      </c>
      <c r="BQ6" s="151">
        <f t="shared" ref="BQ6:BQ74" si="68">IF(BM6&gt;0,(BM6/U6)*100,0)</f>
        <v>0</v>
      </c>
      <c r="BR6" s="151">
        <f t="shared" ref="BR6:BR74" si="69">IF(BN6&gt;0,(BN6/V6)*100,0)</f>
        <v>0</v>
      </c>
      <c r="BS6" s="151">
        <f t="shared" ref="BS6:BS74" si="70">IF(BO6&gt;0,(BO6/W6)*100,0)</f>
        <v>0</v>
      </c>
      <c r="BT6" s="154">
        <f t="shared" si="19"/>
        <v>0</v>
      </c>
      <c r="BU6" s="3"/>
      <c r="BV6" s="3"/>
      <c r="BW6" s="3"/>
      <c r="BX6" s="151">
        <f t="shared" ref="BX6:BX74" si="71">IF(BT6&gt;0,(BT6/T6)*100,0)</f>
        <v>0</v>
      </c>
      <c r="BY6" s="151">
        <f t="shared" ref="BY6:BY74" si="72">IF(BU6&gt;0,(BU6/U6)*100,0)</f>
        <v>0</v>
      </c>
      <c r="BZ6" s="151">
        <f t="shared" ref="BZ6:BZ74" si="73">IF(BV6&gt;0,(BV6/V6)*100,0)</f>
        <v>0</v>
      </c>
      <c r="CA6" s="151">
        <f t="shared" ref="CA6:CA74" si="74">IF(BW6&gt;0,(BW6/W6)*100,0)</f>
        <v>0</v>
      </c>
      <c r="CB6" s="154">
        <f t="shared" si="21"/>
        <v>0</v>
      </c>
      <c r="CC6" s="3"/>
      <c r="CD6" s="3"/>
      <c r="CE6" s="3"/>
      <c r="CF6" s="151">
        <f t="shared" ref="CF6:CF74" si="75">IF(CB6&gt;0,(CB6/T6)*100,0)</f>
        <v>0</v>
      </c>
      <c r="CG6" s="151">
        <f t="shared" ref="CG6:CG74" si="76">IF(CC6&gt;0,(CC6/U6)*100,0)</f>
        <v>0</v>
      </c>
      <c r="CH6" s="151">
        <f t="shared" ref="CH6:CH74" si="77">IF(CD6&gt;0,(CD6/V6)*100,0)</f>
        <v>0</v>
      </c>
      <c r="CI6" s="151">
        <f t="shared" ref="CI6:CI74" si="78">IF(CE6&gt;0,(CE6/W6)*100,0)</f>
        <v>0</v>
      </c>
      <c r="CJ6" s="154">
        <f t="shared" si="23"/>
        <v>0</v>
      </c>
      <c r="CK6" s="3"/>
      <c r="CL6" s="3"/>
      <c r="CM6" s="3"/>
      <c r="CN6" s="151">
        <f t="shared" ref="CN6:CN74" si="79">IF(CJ6&gt;0,(CJ6/T6)*100,0)</f>
        <v>0</v>
      </c>
      <c r="CO6" s="151">
        <f t="shared" ref="CO6:CO74" si="80">IF(CK6&gt;0,(CK6/U6)*100,0)</f>
        <v>0</v>
      </c>
      <c r="CP6" s="151">
        <f t="shared" ref="CP6:CP74" si="81">IF(CL6&gt;0,(CL6/V6)*100,0)</f>
        <v>0</v>
      </c>
      <c r="CQ6" s="151">
        <f t="shared" ref="CQ6:CQ74" si="82">IF(CM6&gt;0,(CM6/W6)*100,0)</f>
        <v>0</v>
      </c>
      <c r="CR6" s="154">
        <f t="shared" si="25"/>
        <v>0</v>
      </c>
      <c r="CS6" s="55"/>
      <c r="CT6" s="55"/>
      <c r="CU6" s="55"/>
      <c r="CV6" s="151">
        <f t="shared" ref="CV6:CV74" si="83">IF(CR6&gt;0,(CR6/T6)*100,0)</f>
        <v>0</v>
      </c>
      <c r="CW6" s="151">
        <f t="shared" ref="CW6:CW74" si="84">IF(CS6&gt;0,(CS6/U6)*100,0)</f>
        <v>0</v>
      </c>
      <c r="CX6" s="151">
        <f t="shared" ref="CX6:CX74" si="85">IF(CT6&gt;0,(CT6/V6)*100,0)</f>
        <v>0</v>
      </c>
      <c r="CY6" s="151">
        <f t="shared" ref="CY6:CY74" si="86">IF(CU6&gt;0,(CU6/W6)*100,0)</f>
        <v>0</v>
      </c>
      <c r="CZ6" s="151">
        <f t="shared" ref="CZ6:CZ74" si="87">IF(AJ6&gt;0,(AJ6/T6)*100,0)</f>
        <v>0</v>
      </c>
      <c r="DA6" s="151">
        <f t="shared" ref="DA6:DA74" si="88">IF(AK6&gt;0,(AK6/U6)*100,0)</f>
        <v>0</v>
      </c>
      <c r="DB6" s="151">
        <f t="shared" ref="DB6:DB74" si="89">IF(AL6&gt;0,(AL6/V6)*100,0)</f>
        <v>0</v>
      </c>
      <c r="DC6" s="151">
        <f t="shared" ref="DC6:DC74" si="90">IF(AM6&gt;0,(AM6/W6)*100,0)</f>
        <v>0</v>
      </c>
      <c r="DD6" s="149"/>
      <c r="DE6" s="3"/>
      <c r="DF6" s="3"/>
      <c r="DG6" s="3"/>
      <c r="DH6" s="129"/>
      <c r="DI6" s="129"/>
      <c r="DJ6" s="129"/>
      <c r="DK6" s="129"/>
      <c r="DL6" s="129"/>
      <c r="DM6" s="129"/>
      <c r="DN6" s="129"/>
      <c r="DO6" s="129"/>
      <c r="DP6" s="3"/>
      <c r="DQ6" s="3"/>
      <c r="DR6" s="3"/>
      <c r="DS6" s="3"/>
      <c r="DU6" s="149"/>
      <c r="DV6" s="3"/>
      <c r="DW6" s="3"/>
      <c r="DX6" s="3"/>
      <c r="DZ6" s="293"/>
      <c r="EA6" s="293"/>
      <c r="EB6" s="293"/>
      <c r="EC6" s="297"/>
      <c r="ED6" s="297"/>
      <c r="EE6" s="297"/>
      <c r="EF6" s="297"/>
      <c r="EG6" s="297"/>
      <c r="EH6" s="297"/>
      <c r="EI6" s="297"/>
      <c r="EJ6" s="297"/>
      <c r="EK6" s="297"/>
      <c r="EL6" s="297"/>
      <c r="EM6" s="297"/>
      <c r="EN6" s="297"/>
      <c r="EO6" s="297"/>
      <c r="EP6" s="297"/>
      <c r="EQ6" s="297"/>
      <c r="ER6" s="297"/>
      <c r="ES6" s="297"/>
      <c r="ET6" s="297"/>
      <c r="EU6" s="297"/>
      <c r="EV6" s="297"/>
      <c r="EW6" s="297"/>
      <c r="EX6" s="297"/>
      <c r="EY6" s="297"/>
      <c r="EZ6" s="297"/>
      <c r="FA6" s="297"/>
      <c r="FB6" s="297"/>
      <c r="FC6" s="297"/>
      <c r="FD6" s="297"/>
      <c r="FE6" s="297"/>
      <c r="FF6" s="297"/>
      <c r="FL6" s="151">
        <v>54560</v>
      </c>
      <c r="FM6" s="151">
        <v>74.710965072410858</v>
      </c>
      <c r="FN6" s="151">
        <v>86.292645328789902</v>
      </c>
      <c r="FO6" s="151">
        <v>95.117845117845107</v>
      </c>
      <c r="FR6" s="5">
        <f t="shared" si="28"/>
        <v>0</v>
      </c>
      <c r="FS6" s="5">
        <f t="shared" si="29"/>
        <v>0</v>
      </c>
      <c r="FT6" s="5">
        <f t="shared" si="30"/>
        <v>0</v>
      </c>
      <c r="FU6" s="5">
        <f t="shared" si="31"/>
        <v>0</v>
      </c>
      <c r="FW6" s="233" t="e">
        <f t="shared" si="32"/>
        <v>#DIV/0!</v>
      </c>
      <c r="FX6" s="233" t="e">
        <f t="shared" si="33"/>
        <v>#DIV/0!</v>
      </c>
      <c r="FY6" s="233" t="e">
        <f t="shared" si="34"/>
        <v>#DIV/0!</v>
      </c>
      <c r="FZ6" s="233" t="e">
        <f t="shared" si="35"/>
        <v>#DIV/0!</v>
      </c>
      <c r="GA6" s="233"/>
      <c r="GB6" s="5">
        <f t="shared" si="36"/>
        <v>0</v>
      </c>
      <c r="GC6" s="5">
        <f t="shared" si="37"/>
        <v>0</v>
      </c>
      <c r="GD6" s="5">
        <f t="shared" si="38"/>
        <v>0</v>
      </c>
      <c r="GE6" s="5">
        <f t="shared" si="39"/>
        <v>0</v>
      </c>
    </row>
    <row r="7" spans="1:187" x14ac:dyDescent="0.2">
      <c r="A7" s="2" t="str">
        <f t="shared" si="40"/>
        <v>2001 Mar</v>
      </c>
      <c r="B7" s="139">
        <v>2001</v>
      </c>
      <c r="C7" s="142" t="s">
        <v>125</v>
      </c>
      <c r="D7" s="154">
        <f t="shared" si="0"/>
        <v>0</v>
      </c>
      <c r="E7" s="129"/>
      <c r="F7" s="129"/>
      <c r="G7" s="129"/>
      <c r="H7" s="154">
        <f t="shared" si="1"/>
        <v>0</v>
      </c>
      <c r="I7" s="151">
        <f t="shared" si="41"/>
        <v>0</v>
      </c>
      <c r="J7" s="151">
        <f t="shared" si="42"/>
        <v>0</v>
      </c>
      <c r="K7" s="151">
        <f t="shared" si="43"/>
        <v>0</v>
      </c>
      <c r="L7" s="154">
        <f t="shared" si="3"/>
        <v>0</v>
      </c>
      <c r="M7" s="3"/>
      <c r="N7" s="3"/>
      <c r="O7" s="3"/>
      <c r="P7" s="154">
        <f t="shared" si="4"/>
        <v>0</v>
      </c>
      <c r="Q7" s="3"/>
      <c r="R7" s="3"/>
      <c r="S7" s="3"/>
      <c r="T7" s="154">
        <f t="shared" si="44"/>
        <v>0</v>
      </c>
      <c r="U7" s="151">
        <f t="shared" si="45"/>
        <v>0</v>
      </c>
      <c r="V7" s="151">
        <f t="shared" si="46"/>
        <v>0</v>
      </c>
      <c r="W7" s="151">
        <f t="shared" si="47"/>
        <v>0</v>
      </c>
      <c r="X7" s="154">
        <f t="shared" si="6"/>
        <v>0</v>
      </c>
      <c r="Y7" s="151">
        <f t="shared" si="48"/>
        <v>0</v>
      </c>
      <c r="Z7" s="151">
        <f t="shared" si="49"/>
        <v>0</v>
      </c>
      <c r="AA7" s="151">
        <f t="shared" si="50"/>
        <v>0</v>
      </c>
      <c r="AB7" s="154">
        <f t="shared" si="8"/>
        <v>0</v>
      </c>
      <c r="AC7" s="3"/>
      <c r="AD7" s="3"/>
      <c r="AE7" s="3"/>
      <c r="AF7" s="154">
        <f t="shared" si="9"/>
        <v>0</v>
      </c>
      <c r="AG7" s="55"/>
      <c r="AH7" s="55"/>
      <c r="AI7" s="55"/>
      <c r="AJ7" s="154">
        <f t="shared" si="51"/>
        <v>0</v>
      </c>
      <c r="AK7" s="151">
        <f t="shared" si="52"/>
        <v>0</v>
      </c>
      <c r="AL7" s="151">
        <f t="shared" si="53"/>
        <v>0</v>
      </c>
      <c r="AM7" s="151">
        <f t="shared" si="54"/>
        <v>0</v>
      </c>
      <c r="AN7" s="154">
        <f t="shared" si="11"/>
        <v>0</v>
      </c>
      <c r="AO7" s="55"/>
      <c r="AP7" s="55"/>
      <c r="AQ7" s="55"/>
      <c r="AR7" s="151">
        <f t="shared" si="55"/>
        <v>0</v>
      </c>
      <c r="AS7" s="151">
        <f t="shared" si="56"/>
        <v>0</v>
      </c>
      <c r="AT7" s="151">
        <f t="shared" si="57"/>
        <v>0</v>
      </c>
      <c r="AU7" s="151">
        <f t="shared" si="58"/>
        <v>0</v>
      </c>
      <c r="AV7" s="154">
        <f t="shared" si="13"/>
        <v>0</v>
      </c>
      <c r="AW7" s="3"/>
      <c r="AX7" s="3"/>
      <c r="AY7" s="3"/>
      <c r="AZ7" s="151">
        <f t="shared" si="59"/>
        <v>0</v>
      </c>
      <c r="BA7" s="151">
        <f t="shared" si="60"/>
        <v>0</v>
      </c>
      <c r="BB7" s="151">
        <f t="shared" si="61"/>
        <v>0</v>
      </c>
      <c r="BC7" s="151">
        <f t="shared" si="62"/>
        <v>0</v>
      </c>
      <c r="BD7" s="154">
        <f t="shared" si="15"/>
        <v>0</v>
      </c>
      <c r="BE7" s="55"/>
      <c r="BF7" s="55"/>
      <c r="BG7" s="55"/>
      <c r="BH7" s="151">
        <f t="shared" si="63"/>
        <v>0</v>
      </c>
      <c r="BI7" s="151">
        <f t="shared" si="64"/>
        <v>0</v>
      </c>
      <c r="BJ7" s="151">
        <f t="shared" si="65"/>
        <v>0</v>
      </c>
      <c r="BK7" s="151">
        <f t="shared" si="66"/>
        <v>0</v>
      </c>
      <c r="BL7" s="154">
        <f t="shared" si="17"/>
        <v>0</v>
      </c>
      <c r="BM7" s="3"/>
      <c r="BN7" s="3"/>
      <c r="BO7" s="3"/>
      <c r="BP7" s="151">
        <f t="shared" si="67"/>
        <v>0</v>
      </c>
      <c r="BQ7" s="151">
        <f t="shared" si="68"/>
        <v>0</v>
      </c>
      <c r="BR7" s="151">
        <f t="shared" si="69"/>
        <v>0</v>
      </c>
      <c r="BS7" s="151">
        <f t="shared" si="70"/>
        <v>0</v>
      </c>
      <c r="BT7" s="154">
        <f t="shared" si="19"/>
        <v>0</v>
      </c>
      <c r="BU7" s="3"/>
      <c r="BV7" s="3"/>
      <c r="BW7" s="3"/>
      <c r="BX7" s="151">
        <f t="shared" si="71"/>
        <v>0</v>
      </c>
      <c r="BY7" s="151">
        <f t="shared" si="72"/>
        <v>0</v>
      </c>
      <c r="BZ7" s="151">
        <f t="shared" si="73"/>
        <v>0</v>
      </c>
      <c r="CA7" s="151">
        <f t="shared" si="74"/>
        <v>0</v>
      </c>
      <c r="CB7" s="154">
        <f t="shared" si="21"/>
        <v>0</v>
      </c>
      <c r="CC7" s="3"/>
      <c r="CD7" s="3"/>
      <c r="CE7" s="3"/>
      <c r="CF7" s="151">
        <f t="shared" si="75"/>
        <v>0</v>
      </c>
      <c r="CG7" s="151">
        <f t="shared" si="76"/>
        <v>0</v>
      </c>
      <c r="CH7" s="151">
        <f t="shared" si="77"/>
        <v>0</v>
      </c>
      <c r="CI7" s="151">
        <f t="shared" si="78"/>
        <v>0</v>
      </c>
      <c r="CJ7" s="154">
        <f t="shared" si="23"/>
        <v>0</v>
      </c>
      <c r="CK7" s="3"/>
      <c r="CL7" s="3"/>
      <c r="CM7" s="3"/>
      <c r="CN7" s="151">
        <f t="shared" si="79"/>
        <v>0</v>
      </c>
      <c r="CO7" s="151">
        <f t="shared" si="80"/>
        <v>0</v>
      </c>
      <c r="CP7" s="151">
        <f t="shared" si="81"/>
        <v>0</v>
      </c>
      <c r="CQ7" s="151">
        <f t="shared" si="82"/>
        <v>0</v>
      </c>
      <c r="CR7" s="154">
        <f t="shared" si="25"/>
        <v>0</v>
      </c>
      <c r="CS7" s="55"/>
      <c r="CT7" s="55"/>
      <c r="CU7" s="55"/>
      <c r="CV7" s="151">
        <f t="shared" si="83"/>
        <v>0</v>
      </c>
      <c r="CW7" s="151">
        <f t="shared" si="84"/>
        <v>0</v>
      </c>
      <c r="CX7" s="151">
        <f t="shared" si="85"/>
        <v>0</v>
      </c>
      <c r="CY7" s="151">
        <f t="shared" si="86"/>
        <v>0</v>
      </c>
      <c r="CZ7" s="151">
        <f t="shared" si="87"/>
        <v>0</v>
      </c>
      <c r="DA7" s="151">
        <f t="shared" si="88"/>
        <v>0</v>
      </c>
      <c r="DB7" s="151">
        <f t="shared" si="89"/>
        <v>0</v>
      </c>
      <c r="DC7" s="151">
        <f t="shared" si="90"/>
        <v>0</v>
      </c>
      <c r="DD7" s="149"/>
      <c r="DE7" s="3"/>
      <c r="DF7" s="3"/>
      <c r="DG7" s="3"/>
      <c r="DH7" s="129"/>
      <c r="DI7" s="129"/>
      <c r="DJ7" s="129"/>
      <c r="DK7" s="129"/>
      <c r="DL7" s="129"/>
      <c r="DM7" s="129"/>
      <c r="DN7" s="129"/>
      <c r="DO7" s="129"/>
      <c r="DP7" s="3"/>
      <c r="DQ7" s="3"/>
      <c r="DR7" s="3"/>
      <c r="DS7" s="3"/>
      <c r="DU7" s="149"/>
      <c r="DV7" s="3"/>
      <c r="DW7" s="3"/>
      <c r="DX7" s="3"/>
      <c r="DZ7" s="293"/>
      <c r="EA7" s="293"/>
      <c r="EB7" s="293"/>
      <c r="EC7" s="297"/>
      <c r="ED7" s="297"/>
      <c r="EE7" s="297"/>
      <c r="EF7" s="297"/>
      <c r="EG7" s="297"/>
      <c r="EH7" s="297"/>
      <c r="EI7" s="297"/>
      <c r="EJ7" s="297"/>
      <c r="EK7" s="297"/>
      <c r="EL7" s="297"/>
      <c r="EM7" s="297"/>
      <c r="EN7" s="297"/>
      <c r="EO7" s="297"/>
      <c r="EP7" s="297"/>
      <c r="EQ7" s="297"/>
      <c r="ER7" s="297"/>
      <c r="ES7" s="297"/>
      <c r="ET7" s="297"/>
      <c r="EU7" s="297"/>
      <c r="EV7" s="297"/>
      <c r="EW7" s="297"/>
      <c r="EX7" s="297"/>
      <c r="EY7" s="297"/>
      <c r="EZ7" s="297"/>
      <c r="FA7" s="297"/>
      <c r="FB7" s="297"/>
      <c r="FC7" s="297"/>
      <c r="FD7" s="297"/>
      <c r="FE7" s="297"/>
      <c r="FF7" s="297"/>
      <c r="FL7" s="151">
        <v>60510</v>
      </c>
      <c r="FM7" s="151">
        <v>81.180670661736571</v>
      </c>
      <c r="FN7" s="151">
        <v>90.81437496584762</v>
      </c>
      <c r="FO7" s="151">
        <v>97.202236753428892</v>
      </c>
      <c r="FR7" s="5">
        <f t="shared" si="28"/>
        <v>0</v>
      </c>
      <c r="FS7" s="5">
        <f t="shared" si="29"/>
        <v>0</v>
      </c>
      <c r="FT7" s="5">
        <f t="shared" si="30"/>
        <v>0</v>
      </c>
      <c r="FU7" s="5">
        <f t="shared" si="31"/>
        <v>0</v>
      </c>
      <c r="FW7" s="233" t="e">
        <f t="shared" si="32"/>
        <v>#DIV/0!</v>
      </c>
      <c r="FX7" s="233" t="e">
        <f t="shared" si="33"/>
        <v>#DIV/0!</v>
      </c>
      <c r="FY7" s="233" t="e">
        <f t="shared" si="34"/>
        <v>#DIV/0!</v>
      </c>
      <c r="FZ7" s="233" t="e">
        <f t="shared" si="35"/>
        <v>#DIV/0!</v>
      </c>
      <c r="GA7" s="233"/>
      <c r="GB7" s="5">
        <f t="shared" si="36"/>
        <v>0</v>
      </c>
      <c r="GC7" s="5">
        <f t="shared" si="37"/>
        <v>0</v>
      </c>
      <c r="GD7" s="5">
        <f t="shared" si="38"/>
        <v>0</v>
      </c>
      <c r="GE7" s="5">
        <f t="shared" si="39"/>
        <v>0</v>
      </c>
    </row>
    <row r="8" spans="1:187" x14ac:dyDescent="0.2">
      <c r="A8" s="2" t="str">
        <f t="shared" si="40"/>
        <v>2001 Apr</v>
      </c>
      <c r="B8" s="139">
        <v>2001</v>
      </c>
      <c r="C8" s="142" t="s">
        <v>126</v>
      </c>
      <c r="D8" s="154">
        <f t="shared" si="0"/>
        <v>0</v>
      </c>
      <c r="E8" s="129"/>
      <c r="F8" s="129"/>
      <c r="G8" s="129"/>
      <c r="H8" s="154">
        <f t="shared" si="1"/>
        <v>0</v>
      </c>
      <c r="I8" s="151">
        <f t="shared" si="41"/>
        <v>0</v>
      </c>
      <c r="J8" s="151">
        <f t="shared" si="42"/>
        <v>0</v>
      </c>
      <c r="K8" s="151">
        <f t="shared" si="43"/>
        <v>0</v>
      </c>
      <c r="L8" s="154">
        <f t="shared" si="3"/>
        <v>0</v>
      </c>
      <c r="M8" s="3"/>
      <c r="N8" s="3"/>
      <c r="O8" s="3"/>
      <c r="P8" s="154">
        <f t="shared" si="4"/>
        <v>0</v>
      </c>
      <c r="Q8" s="3"/>
      <c r="R8" s="3"/>
      <c r="S8" s="3"/>
      <c r="T8" s="154">
        <f t="shared" si="44"/>
        <v>0</v>
      </c>
      <c r="U8" s="151">
        <f t="shared" si="45"/>
        <v>0</v>
      </c>
      <c r="V8" s="151">
        <f t="shared" si="46"/>
        <v>0</v>
      </c>
      <c r="W8" s="151">
        <f t="shared" si="47"/>
        <v>0</v>
      </c>
      <c r="X8" s="154">
        <f t="shared" si="6"/>
        <v>0</v>
      </c>
      <c r="Y8" s="151">
        <f t="shared" si="48"/>
        <v>0</v>
      </c>
      <c r="Z8" s="151">
        <f t="shared" si="49"/>
        <v>0</v>
      </c>
      <c r="AA8" s="151">
        <f t="shared" si="50"/>
        <v>0</v>
      </c>
      <c r="AB8" s="154">
        <f t="shared" si="8"/>
        <v>0</v>
      </c>
      <c r="AC8" s="3"/>
      <c r="AD8" s="3"/>
      <c r="AE8" s="3"/>
      <c r="AF8" s="154">
        <f t="shared" si="9"/>
        <v>0</v>
      </c>
      <c r="AG8" s="55"/>
      <c r="AH8" s="55"/>
      <c r="AI8" s="55"/>
      <c r="AJ8" s="154">
        <f t="shared" si="51"/>
        <v>0</v>
      </c>
      <c r="AK8" s="151">
        <f t="shared" si="52"/>
        <v>0</v>
      </c>
      <c r="AL8" s="151">
        <f t="shared" si="53"/>
        <v>0</v>
      </c>
      <c r="AM8" s="151">
        <f t="shared" si="54"/>
        <v>0</v>
      </c>
      <c r="AN8" s="154">
        <f t="shared" si="11"/>
        <v>0</v>
      </c>
      <c r="AO8" s="55"/>
      <c r="AP8" s="55"/>
      <c r="AQ8" s="55"/>
      <c r="AR8" s="151">
        <f t="shared" si="55"/>
        <v>0</v>
      </c>
      <c r="AS8" s="151">
        <f t="shared" si="56"/>
        <v>0</v>
      </c>
      <c r="AT8" s="151">
        <f t="shared" si="57"/>
        <v>0</v>
      </c>
      <c r="AU8" s="151">
        <f t="shared" si="58"/>
        <v>0</v>
      </c>
      <c r="AV8" s="154">
        <f t="shared" si="13"/>
        <v>0</v>
      </c>
      <c r="AW8" s="3"/>
      <c r="AX8" s="3"/>
      <c r="AY8" s="3"/>
      <c r="AZ8" s="151">
        <f t="shared" si="59"/>
        <v>0</v>
      </c>
      <c r="BA8" s="151">
        <f t="shared" si="60"/>
        <v>0</v>
      </c>
      <c r="BB8" s="151">
        <f t="shared" si="61"/>
        <v>0</v>
      </c>
      <c r="BC8" s="151">
        <f t="shared" si="62"/>
        <v>0</v>
      </c>
      <c r="BD8" s="154">
        <f t="shared" si="15"/>
        <v>0</v>
      </c>
      <c r="BE8" s="55"/>
      <c r="BF8" s="55"/>
      <c r="BG8" s="55"/>
      <c r="BH8" s="151">
        <f t="shared" si="63"/>
        <v>0</v>
      </c>
      <c r="BI8" s="151">
        <f t="shared" si="64"/>
        <v>0</v>
      </c>
      <c r="BJ8" s="151">
        <f t="shared" si="65"/>
        <v>0</v>
      </c>
      <c r="BK8" s="151">
        <f t="shared" si="66"/>
        <v>0</v>
      </c>
      <c r="BL8" s="154">
        <f t="shared" si="17"/>
        <v>0</v>
      </c>
      <c r="BM8" s="3"/>
      <c r="BN8" s="3"/>
      <c r="BO8" s="3"/>
      <c r="BP8" s="151">
        <f t="shared" si="67"/>
        <v>0</v>
      </c>
      <c r="BQ8" s="151">
        <f t="shared" si="68"/>
        <v>0</v>
      </c>
      <c r="BR8" s="151">
        <f t="shared" si="69"/>
        <v>0</v>
      </c>
      <c r="BS8" s="151">
        <f t="shared" si="70"/>
        <v>0</v>
      </c>
      <c r="BT8" s="154">
        <f t="shared" si="19"/>
        <v>0</v>
      </c>
      <c r="BU8" s="3"/>
      <c r="BV8" s="3"/>
      <c r="BW8" s="3"/>
      <c r="BX8" s="151">
        <f t="shared" si="71"/>
        <v>0</v>
      </c>
      <c r="BY8" s="151">
        <f t="shared" si="72"/>
        <v>0</v>
      </c>
      <c r="BZ8" s="151">
        <f t="shared" si="73"/>
        <v>0</v>
      </c>
      <c r="CA8" s="151">
        <f t="shared" si="74"/>
        <v>0</v>
      </c>
      <c r="CB8" s="154">
        <f t="shared" si="21"/>
        <v>0</v>
      </c>
      <c r="CC8" s="3"/>
      <c r="CD8" s="3"/>
      <c r="CE8" s="3"/>
      <c r="CF8" s="151">
        <f t="shared" si="75"/>
        <v>0</v>
      </c>
      <c r="CG8" s="151">
        <f t="shared" si="76"/>
        <v>0</v>
      </c>
      <c r="CH8" s="151">
        <f t="shared" si="77"/>
        <v>0</v>
      </c>
      <c r="CI8" s="151">
        <f t="shared" si="78"/>
        <v>0</v>
      </c>
      <c r="CJ8" s="154">
        <f t="shared" si="23"/>
        <v>0</v>
      </c>
      <c r="CK8" s="3"/>
      <c r="CL8" s="3"/>
      <c r="CM8" s="3"/>
      <c r="CN8" s="151">
        <f t="shared" si="79"/>
        <v>0</v>
      </c>
      <c r="CO8" s="151">
        <f t="shared" si="80"/>
        <v>0</v>
      </c>
      <c r="CP8" s="151">
        <f t="shared" si="81"/>
        <v>0</v>
      </c>
      <c r="CQ8" s="151">
        <f t="shared" si="82"/>
        <v>0</v>
      </c>
      <c r="CR8" s="154">
        <f t="shared" si="25"/>
        <v>0</v>
      </c>
      <c r="CS8" s="55"/>
      <c r="CT8" s="55"/>
      <c r="CU8" s="55"/>
      <c r="CV8" s="151">
        <f t="shared" si="83"/>
        <v>0</v>
      </c>
      <c r="CW8" s="151">
        <f t="shared" si="84"/>
        <v>0</v>
      </c>
      <c r="CX8" s="151">
        <f t="shared" si="85"/>
        <v>0</v>
      </c>
      <c r="CY8" s="151">
        <f t="shared" si="86"/>
        <v>0</v>
      </c>
      <c r="CZ8" s="151">
        <f t="shared" si="87"/>
        <v>0</v>
      </c>
      <c r="DA8" s="151">
        <f t="shared" si="88"/>
        <v>0</v>
      </c>
      <c r="DB8" s="151">
        <f t="shared" si="89"/>
        <v>0</v>
      </c>
      <c r="DC8" s="151">
        <f t="shared" si="90"/>
        <v>0</v>
      </c>
      <c r="DD8" s="149"/>
      <c r="DE8" s="3"/>
      <c r="DF8" s="3"/>
      <c r="DG8" s="3"/>
      <c r="DH8" s="129"/>
      <c r="DI8" s="129"/>
      <c r="DJ8" s="129"/>
      <c r="DK8" s="129"/>
      <c r="DL8" s="129"/>
      <c r="DM8" s="129"/>
      <c r="DN8" s="129"/>
      <c r="DO8" s="129"/>
      <c r="DP8" s="3"/>
      <c r="DQ8" s="3"/>
      <c r="DR8" s="3"/>
      <c r="DS8" s="3"/>
      <c r="DU8" s="149"/>
      <c r="DV8" s="3"/>
      <c r="DW8" s="3"/>
      <c r="DX8" s="3"/>
      <c r="DZ8" s="293"/>
      <c r="EA8" s="293"/>
      <c r="EB8" s="293"/>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L8" s="151">
        <v>56133</v>
      </c>
      <c r="FM8" s="151">
        <v>83.723416894380421</v>
      </c>
      <c r="FN8" s="151">
        <v>92.35079798819848</v>
      </c>
      <c r="FO8" s="151">
        <v>97.709001623698072</v>
      </c>
      <c r="FR8" s="5">
        <f t="shared" si="28"/>
        <v>0</v>
      </c>
      <c r="FS8" s="5">
        <f t="shared" si="29"/>
        <v>0</v>
      </c>
      <c r="FT8" s="5">
        <f t="shared" si="30"/>
        <v>0</v>
      </c>
      <c r="FU8" s="5">
        <f t="shared" si="31"/>
        <v>0</v>
      </c>
      <c r="FW8" s="233" t="e">
        <f t="shared" si="32"/>
        <v>#DIV/0!</v>
      </c>
      <c r="FX8" s="233" t="e">
        <f t="shared" si="33"/>
        <v>#DIV/0!</v>
      </c>
      <c r="FY8" s="233" t="e">
        <f t="shared" si="34"/>
        <v>#DIV/0!</v>
      </c>
      <c r="FZ8" s="233" t="e">
        <f t="shared" si="35"/>
        <v>#DIV/0!</v>
      </c>
      <c r="GA8" s="233"/>
      <c r="GB8" s="5">
        <f t="shared" si="36"/>
        <v>0</v>
      </c>
      <c r="GC8" s="5">
        <f t="shared" si="37"/>
        <v>0</v>
      </c>
      <c r="GD8" s="5">
        <f t="shared" si="38"/>
        <v>0</v>
      </c>
      <c r="GE8" s="5">
        <f t="shared" si="39"/>
        <v>0</v>
      </c>
    </row>
    <row r="9" spans="1:187" x14ac:dyDescent="0.2">
      <c r="A9" s="2" t="str">
        <f t="shared" si="40"/>
        <v>2001 Maj</v>
      </c>
      <c r="B9" s="139">
        <v>2001</v>
      </c>
      <c r="C9" s="142" t="s">
        <v>35</v>
      </c>
      <c r="D9" s="154">
        <f t="shared" ref="D9:D77" si="91">E9+F9+G9</f>
        <v>0</v>
      </c>
      <c r="E9" s="129"/>
      <c r="F9" s="129"/>
      <c r="G9" s="129"/>
      <c r="H9" s="154">
        <f t="shared" si="1"/>
        <v>0</v>
      </c>
      <c r="I9" s="151">
        <f t="shared" si="41"/>
        <v>0</v>
      </c>
      <c r="J9" s="151">
        <f t="shared" si="42"/>
        <v>0</v>
      </c>
      <c r="K9" s="151">
        <f t="shared" si="43"/>
        <v>0</v>
      </c>
      <c r="L9" s="154">
        <f t="shared" si="3"/>
        <v>0</v>
      </c>
      <c r="M9" s="3"/>
      <c r="N9" s="3"/>
      <c r="O9" s="3"/>
      <c r="P9" s="154">
        <f t="shared" si="4"/>
        <v>0</v>
      </c>
      <c r="Q9" s="3"/>
      <c r="R9" s="3"/>
      <c r="S9" s="3"/>
      <c r="T9" s="154">
        <f t="shared" si="44"/>
        <v>0</v>
      </c>
      <c r="U9" s="151">
        <f t="shared" si="45"/>
        <v>0</v>
      </c>
      <c r="V9" s="151">
        <f t="shared" si="46"/>
        <v>0</v>
      </c>
      <c r="W9" s="151">
        <f t="shared" si="47"/>
        <v>0</v>
      </c>
      <c r="X9" s="154">
        <f t="shared" si="6"/>
        <v>0</v>
      </c>
      <c r="Y9" s="151">
        <f t="shared" si="48"/>
        <v>0</v>
      </c>
      <c r="Z9" s="151">
        <f t="shared" si="49"/>
        <v>0</v>
      </c>
      <c r="AA9" s="151">
        <f t="shared" si="50"/>
        <v>0</v>
      </c>
      <c r="AB9" s="154">
        <f t="shared" si="8"/>
        <v>0</v>
      </c>
      <c r="AC9" s="3"/>
      <c r="AD9" s="3"/>
      <c r="AE9" s="3"/>
      <c r="AF9" s="154">
        <f t="shared" si="9"/>
        <v>0</v>
      </c>
      <c r="AG9" s="55"/>
      <c r="AH9" s="55"/>
      <c r="AI9" s="55"/>
      <c r="AJ9" s="154">
        <f t="shared" si="51"/>
        <v>0</v>
      </c>
      <c r="AK9" s="151">
        <f t="shared" si="52"/>
        <v>0</v>
      </c>
      <c r="AL9" s="151">
        <f t="shared" si="53"/>
        <v>0</v>
      </c>
      <c r="AM9" s="151">
        <f t="shared" si="54"/>
        <v>0</v>
      </c>
      <c r="AN9" s="154">
        <f t="shared" si="11"/>
        <v>0</v>
      </c>
      <c r="AO9" s="55"/>
      <c r="AP9" s="55"/>
      <c r="AQ9" s="55"/>
      <c r="AR9" s="151">
        <f t="shared" si="55"/>
        <v>0</v>
      </c>
      <c r="AS9" s="151">
        <f t="shared" si="56"/>
        <v>0</v>
      </c>
      <c r="AT9" s="151">
        <f t="shared" si="57"/>
        <v>0</v>
      </c>
      <c r="AU9" s="151">
        <f t="shared" si="58"/>
        <v>0</v>
      </c>
      <c r="AV9" s="154">
        <f t="shared" si="13"/>
        <v>0</v>
      </c>
      <c r="AW9" s="3"/>
      <c r="AX9" s="3"/>
      <c r="AY9" s="3"/>
      <c r="AZ9" s="151">
        <f t="shared" si="59"/>
        <v>0</v>
      </c>
      <c r="BA9" s="151">
        <f t="shared" si="60"/>
        <v>0</v>
      </c>
      <c r="BB9" s="151">
        <f t="shared" si="61"/>
        <v>0</v>
      </c>
      <c r="BC9" s="151">
        <f t="shared" si="62"/>
        <v>0</v>
      </c>
      <c r="BD9" s="154">
        <f t="shared" si="15"/>
        <v>0</v>
      </c>
      <c r="BE9" s="55"/>
      <c r="BF9" s="55"/>
      <c r="BG9" s="55"/>
      <c r="BH9" s="151">
        <f t="shared" si="63"/>
        <v>0</v>
      </c>
      <c r="BI9" s="151">
        <f t="shared" si="64"/>
        <v>0</v>
      </c>
      <c r="BJ9" s="151">
        <f t="shared" si="65"/>
        <v>0</v>
      </c>
      <c r="BK9" s="151">
        <f t="shared" si="66"/>
        <v>0</v>
      </c>
      <c r="BL9" s="154">
        <f t="shared" si="17"/>
        <v>0</v>
      </c>
      <c r="BM9" s="3"/>
      <c r="BN9" s="3"/>
      <c r="BO9" s="3"/>
      <c r="BP9" s="151">
        <f t="shared" si="67"/>
        <v>0</v>
      </c>
      <c r="BQ9" s="151">
        <f t="shared" si="68"/>
        <v>0</v>
      </c>
      <c r="BR9" s="151">
        <f t="shared" si="69"/>
        <v>0</v>
      </c>
      <c r="BS9" s="151">
        <f t="shared" si="70"/>
        <v>0</v>
      </c>
      <c r="BT9" s="154">
        <f t="shared" si="19"/>
        <v>0</v>
      </c>
      <c r="BU9" s="3"/>
      <c r="BV9" s="3"/>
      <c r="BW9" s="3"/>
      <c r="BX9" s="151">
        <f t="shared" si="71"/>
        <v>0</v>
      </c>
      <c r="BY9" s="151">
        <f t="shared" si="72"/>
        <v>0</v>
      </c>
      <c r="BZ9" s="151">
        <f t="shared" si="73"/>
        <v>0</v>
      </c>
      <c r="CA9" s="151">
        <f t="shared" si="74"/>
        <v>0</v>
      </c>
      <c r="CB9" s="154">
        <f t="shared" si="21"/>
        <v>0</v>
      </c>
      <c r="CC9" s="3"/>
      <c r="CD9" s="3"/>
      <c r="CE9" s="3"/>
      <c r="CF9" s="151">
        <f t="shared" si="75"/>
        <v>0</v>
      </c>
      <c r="CG9" s="151">
        <f t="shared" si="76"/>
        <v>0</v>
      </c>
      <c r="CH9" s="151">
        <f t="shared" si="77"/>
        <v>0</v>
      </c>
      <c r="CI9" s="151">
        <f t="shared" si="78"/>
        <v>0</v>
      </c>
      <c r="CJ9" s="154">
        <f t="shared" si="23"/>
        <v>0</v>
      </c>
      <c r="CK9" s="3"/>
      <c r="CL9" s="3"/>
      <c r="CM9" s="3"/>
      <c r="CN9" s="151">
        <f t="shared" si="79"/>
        <v>0</v>
      </c>
      <c r="CO9" s="151">
        <f t="shared" si="80"/>
        <v>0</v>
      </c>
      <c r="CP9" s="151">
        <f t="shared" si="81"/>
        <v>0</v>
      </c>
      <c r="CQ9" s="151">
        <f t="shared" si="82"/>
        <v>0</v>
      </c>
      <c r="CR9" s="154">
        <f t="shared" si="25"/>
        <v>0</v>
      </c>
      <c r="CS9" s="55"/>
      <c r="CT9" s="55"/>
      <c r="CU9" s="55"/>
      <c r="CV9" s="151">
        <f t="shared" si="83"/>
        <v>0</v>
      </c>
      <c r="CW9" s="151">
        <f t="shared" si="84"/>
        <v>0</v>
      </c>
      <c r="CX9" s="151">
        <f t="shared" si="85"/>
        <v>0</v>
      </c>
      <c r="CY9" s="151">
        <f t="shared" si="86"/>
        <v>0</v>
      </c>
      <c r="CZ9" s="151">
        <f t="shared" si="87"/>
        <v>0</v>
      </c>
      <c r="DA9" s="151">
        <f t="shared" si="88"/>
        <v>0</v>
      </c>
      <c r="DB9" s="151">
        <f t="shared" si="89"/>
        <v>0</v>
      </c>
      <c r="DC9" s="151">
        <f t="shared" si="90"/>
        <v>0</v>
      </c>
      <c r="DD9" s="149"/>
      <c r="DE9" s="3"/>
      <c r="DF9" s="3"/>
      <c r="DG9" s="3"/>
      <c r="DH9" s="129"/>
      <c r="DI9" s="129"/>
      <c r="DJ9" s="129"/>
      <c r="DK9" s="129"/>
      <c r="DL9" s="129"/>
      <c r="DM9" s="129"/>
      <c r="DN9" s="129"/>
      <c r="DO9" s="129"/>
      <c r="DP9" s="3"/>
      <c r="DQ9" s="3"/>
      <c r="DR9" s="3"/>
      <c r="DS9" s="3"/>
      <c r="DU9" s="149"/>
      <c r="DV9" s="3"/>
      <c r="DW9" s="3"/>
      <c r="DX9" s="3"/>
      <c r="DZ9" s="293"/>
      <c r="EA9" s="293"/>
      <c r="EB9" s="293"/>
      <c r="EC9" s="297"/>
      <c r="ED9" s="297"/>
      <c r="EE9" s="297"/>
      <c r="EF9" s="297"/>
      <c r="EG9" s="297"/>
      <c r="EH9" s="297"/>
      <c r="EI9" s="297"/>
      <c r="EJ9" s="297"/>
      <c r="EK9" s="297"/>
      <c r="EL9" s="297"/>
      <c r="EM9" s="297"/>
      <c r="EN9" s="297"/>
      <c r="EO9" s="297"/>
      <c r="EP9" s="297"/>
      <c r="EQ9" s="297"/>
      <c r="ER9" s="297"/>
      <c r="ES9" s="297"/>
      <c r="ET9" s="297"/>
      <c r="EU9" s="297"/>
      <c r="EV9" s="297"/>
      <c r="EW9" s="297"/>
      <c r="EX9" s="297"/>
      <c r="EY9" s="297"/>
      <c r="EZ9" s="297"/>
      <c r="FA9" s="297"/>
      <c r="FB9" s="297"/>
      <c r="FC9" s="297"/>
      <c r="FD9" s="297"/>
      <c r="FE9" s="297"/>
      <c r="FF9" s="297"/>
      <c r="FL9" s="151">
        <v>60039</v>
      </c>
      <c r="FM9" s="151">
        <v>81.490029542097489</v>
      </c>
      <c r="FN9" s="151">
        <v>90.688700147710492</v>
      </c>
      <c r="FO9" s="151">
        <v>97.287666174298366</v>
      </c>
      <c r="FR9" s="5">
        <f t="shared" si="28"/>
        <v>0</v>
      </c>
      <c r="FS9" s="5">
        <f t="shared" si="29"/>
        <v>0</v>
      </c>
      <c r="FT9" s="5">
        <f t="shared" si="30"/>
        <v>0</v>
      </c>
      <c r="FU9" s="5">
        <f t="shared" si="31"/>
        <v>0</v>
      </c>
      <c r="FW9" s="233" t="e">
        <f t="shared" si="32"/>
        <v>#DIV/0!</v>
      </c>
      <c r="FX9" s="233" t="e">
        <f t="shared" si="33"/>
        <v>#DIV/0!</v>
      </c>
      <c r="FY9" s="233" t="e">
        <f t="shared" si="34"/>
        <v>#DIV/0!</v>
      </c>
      <c r="FZ9" s="233" t="e">
        <f t="shared" si="35"/>
        <v>#DIV/0!</v>
      </c>
      <c r="GA9" s="233"/>
      <c r="GB9" s="5">
        <f t="shared" si="36"/>
        <v>0</v>
      </c>
      <c r="GC9" s="5">
        <f t="shared" si="37"/>
        <v>0</v>
      </c>
      <c r="GD9" s="5">
        <f t="shared" si="38"/>
        <v>0</v>
      </c>
      <c r="GE9" s="5">
        <f t="shared" si="39"/>
        <v>0</v>
      </c>
    </row>
    <row r="10" spans="1:187" x14ac:dyDescent="0.2">
      <c r="A10" s="2" t="str">
        <f t="shared" si="40"/>
        <v>2001 Jun</v>
      </c>
      <c r="B10" s="139">
        <v>2001</v>
      </c>
      <c r="C10" s="142" t="s">
        <v>127</v>
      </c>
      <c r="D10" s="154">
        <f t="shared" si="91"/>
        <v>0</v>
      </c>
      <c r="E10" s="129"/>
      <c r="F10" s="129"/>
      <c r="G10" s="129"/>
      <c r="H10" s="154">
        <f t="shared" si="1"/>
        <v>0</v>
      </c>
      <c r="I10" s="151">
        <f t="shared" si="41"/>
        <v>0</v>
      </c>
      <c r="J10" s="151">
        <f t="shared" si="42"/>
        <v>0</v>
      </c>
      <c r="K10" s="151">
        <f t="shared" si="43"/>
        <v>0</v>
      </c>
      <c r="L10" s="154">
        <f t="shared" si="3"/>
        <v>0</v>
      </c>
      <c r="M10" s="3"/>
      <c r="N10" s="3"/>
      <c r="O10" s="3"/>
      <c r="P10" s="154">
        <f t="shared" si="4"/>
        <v>0</v>
      </c>
      <c r="Q10" s="3"/>
      <c r="R10" s="3"/>
      <c r="S10" s="3"/>
      <c r="T10" s="154">
        <f t="shared" si="44"/>
        <v>0</v>
      </c>
      <c r="U10" s="151">
        <f t="shared" si="45"/>
        <v>0</v>
      </c>
      <c r="V10" s="151">
        <f t="shared" si="46"/>
        <v>0</v>
      </c>
      <c r="W10" s="151">
        <f t="shared" si="47"/>
        <v>0</v>
      </c>
      <c r="X10" s="154">
        <f t="shared" si="6"/>
        <v>0</v>
      </c>
      <c r="Y10" s="151">
        <f t="shared" si="48"/>
        <v>0</v>
      </c>
      <c r="Z10" s="151">
        <f t="shared" si="49"/>
        <v>0</v>
      </c>
      <c r="AA10" s="151">
        <f t="shared" si="50"/>
        <v>0</v>
      </c>
      <c r="AB10" s="154">
        <f t="shared" si="8"/>
        <v>0</v>
      </c>
      <c r="AC10" s="3"/>
      <c r="AD10" s="3"/>
      <c r="AE10" s="3"/>
      <c r="AF10" s="154">
        <f t="shared" si="9"/>
        <v>0</v>
      </c>
      <c r="AG10" s="55"/>
      <c r="AH10" s="55"/>
      <c r="AI10" s="55"/>
      <c r="AJ10" s="154">
        <f t="shared" si="51"/>
        <v>0</v>
      </c>
      <c r="AK10" s="151">
        <f t="shared" si="52"/>
        <v>0</v>
      </c>
      <c r="AL10" s="151">
        <f t="shared" si="53"/>
        <v>0</v>
      </c>
      <c r="AM10" s="151">
        <f t="shared" si="54"/>
        <v>0</v>
      </c>
      <c r="AN10" s="154">
        <f t="shared" si="11"/>
        <v>0</v>
      </c>
      <c r="AO10" s="55"/>
      <c r="AP10" s="55"/>
      <c r="AQ10" s="55"/>
      <c r="AR10" s="151">
        <f t="shared" si="55"/>
        <v>0</v>
      </c>
      <c r="AS10" s="151">
        <f t="shared" si="56"/>
        <v>0</v>
      </c>
      <c r="AT10" s="151">
        <f t="shared" si="57"/>
        <v>0</v>
      </c>
      <c r="AU10" s="151">
        <f t="shared" si="58"/>
        <v>0</v>
      </c>
      <c r="AV10" s="154">
        <f t="shared" si="13"/>
        <v>0</v>
      </c>
      <c r="AW10" s="3"/>
      <c r="AX10" s="3"/>
      <c r="AY10" s="3"/>
      <c r="AZ10" s="151">
        <f t="shared" si="59"/>
        <v>0</v>
      </c>
      <c r="BA10" s="151">
        <f t="shared" si="60"/>
        <v>0</v>
      </c>
      <c r="BB10" s="151">
        <f t="shared" si="61"/>
        <v>0</v>
      </c>
      <c r="BC10" s="151">
        <f t="shared" si="62"/>
        <v>0</v>
      </c>
      <c r="BD10" s="154">
        <f t="shared" si="15"/>
        <v>0</v>
      </c>
      <c r="BE10" s="55"/>
      <c r="BF10" s="55"/>
      <c r="BG10" s="55"/>
      <c r="BH10" s="151">
        <f t="shared" si="63"/>
        <v>0</v>
      </c>
      <c r="BI10" s="151">
        <f t="shared" si="64"/>
        <v>0</v>
      </c>
      <c r="BJ10" s="151">
        <f t="shared" si="65"/>
        <v>0</v>
      </c>
      <c r="BK10" s="151">
        <f t="shared" si="66"/>
        <v>0</v>
      </c>
      <c r="BL10" s="154">
        <f t="shared" si="17"/>
        <v>0</v>
      </c>
      <c r="BM10" s="3"/>
      <c r="BN10" s="3"/>
      <c r="BO10" s="3"/>
      <c r="BP10" s="151">
        <f t="shared" si="67"/>
        <v>0</v>
      </c>
      <c r="BQ10" s="151">
        <f t="shared" si="68"/>
        <v>0</v>
      </c>
      <c r="BR10" s="151">
        <f t="shared" si="69"/>
        <v>0</v>
      </c>
      <c r="BS10" s="151">
        <f t="shared" si="70"/>
        <v>0</v>
      </c>
      <c r="BT10" s="154">
        <f t="shared" si="19"/>
        <v>0</v>
      </c>
      <c r="BU10" s="3"/>
      <c r="BV10" s="3"/>
      <c r="BW10" s="3"/>
      <c r="BX10" s="151">
        <f t="shared" si="71"/>
        <v>0</v>
      </c>
      <c r="BY10" s="151">
        <f t="shared" si="72"/>
        <v>0</v>
      </c>
      <c r="BZ10" s="151">
        <f t="shared" si="73"/>
        <v>0</v>
      </c>
      <c r="CA10" s="151">
        <f t="shared" si="74"/>
        <v>0</v>
      </c>
      <c r="CB10" s="154">
        <f t="shared" si="21"/>
        <v>0</v>
      </c>
      <c r="CC10" s="3"/>
      <c r="CD10" s="3"/>
      <c r="CE10" s="3"/>
      <c r="CF10" s="151">
        <f t="shared" si="75"/>
        <v>0</v>
      </c>
      <c r="CG10" s="151">
        <f t="shared" si="76"/>
        <v>0</v>
      </c>
      <c r="CH10" s="151">
        <f t="shared" si="77"/>
        <v>0</v>
      </c>
      <c r="CI10" s="151">
        <f t="shared" si="78"/>
        <v>0</v>
      </c>
      <c r="CJ10" s="154">
        <f t="shared" si="23"/>
        <v>0</v>
      </c>
      <c r="CK10" s="3"/>
      <c r="CL10" s="3"/>
      <c r="CM10" s="3"/>
      <c r="CN10" s="151">
        <f t="shared" si="79"/>
        <v>0</v>
      </c>
      <c r="CO10" s="151">
        <f t="shared" si="80"/>
        <v>0</v>
      </c>
      <c r="CP10" s="151">
        <f t="shared" si="81"/>
        <v>0</v>
      </c>
      <c r="CQ10" s="151">
        <f t="shared" si="82"/>
        <v>0</v>
      </c>
      <c r="CR10" s="154">
        <f t="shared" si="25"/>
        <v>0</v>
      </c>
      <c r="CS10" s="55"/>
      <c r="CT10" s="55"/>
      <c r="CU10" s="55"/>
      <c r="CV10" s="151">
        <f t="shared" si="83"/>
        <v>0</v>
      </c>
      <c r="CW10" s="151">
        <f t="shared" si="84"/>
        <v>0</v>
      </c>
      <c r="CX10" s="151">
        <f t="shared" si="85"/>
        <v>0</v>
      </c>
      <c r="CY10" s="151">
        <f t="shared" si="86"/>
        <v>0</v>
      </c>
      <c r="CZ10" s="151">
        <f t="shared" si="87"/>
        <v>0</v>
      </c>
      <c r="DA10" s="151">
        <f t="shared" si="88"/>
        <v>0</v>
      </c>
      <c r="DB10" s="151">
        <f t="shared" si="89"/>
        <v>0</v>
      </c>
      <c r="DC10" s="151">
        <f t="shared" si="90"/>
        <v>0</v>
      </c>
      <c r="DD10" s="149"/>
      <c r="DE10" s="3"/>
      <c r="DF10" s="3"/>
      <c r="DG10" s="3"/>
      <c r="DH10" s="129"/>
      <c r="DI10" s="129"/>
      <c r="DJ10" s="129"/>
      <c r="DK10" s="129"/>
      <c r="DL10" s="129"/>
      <c r="DM10" s="129"/>
      <c r="DN10" s="129"/>
      <c r="DO10" s="129"/>
      <c r="DP10" s="3"/>
      <c r="DQ10" s="3"/>
      <c r="DR10" s="3"/>
      <c r="DS10" s="3"/>
      <c r="DU10" s="149"/>
      <c r="DV10" s="3"/>
      <c r="DW10" s="3"/>
      <c r="DX10" s="3"/>
      <c r="DZ10" s="293"/>
      <c r="EA10" s="293"/>
      <c r="EB10" s="293"/>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L10" s="151">
        <v>55812</v>
      </c>
      <c r="FM10" s="151">
        <v>81.057295096689217</v>
      </c>
      <c r="FN10" s="151">
        <v>90.171426290686313</v>
      </c>
      <c r="FO10" s="151">
        <v>96.996547526392462</v>
      </c>
      <c r="FR10" s="5">
        <f t="shared" si="28"/>
        <v>0</v>
      </c>
      <c r="FS10" s="5">
        <f t="shared" si="29"/>
        <v>0</v>
      </c>
      <c r="FT10" s="5">
        <f t="shared" si="30"/>
        <v>0</v>
      </c>
      <c r="FU10" s="5">
        <f t="shared" si="31"/>
        <v>0</v>
      </c>
      <c r="FW10" s="233" t="e">
        <f t="shared" si="32"/>
        <v>#DIV/0!</v>
      </c>
      <c r="FX10" s="233" t="e">
        <f t="shared" si="33"/>
        <v>#DIV/0!</v>
      </c>
      <c r="FY10" s="233" t="e">
        <f t="shared" si="34"/>
        <v>#DIV/0!</v>
      </c>
      <c r="FZ10" s="233" t="e">
        <f t="shared" si="35"/>
        <v>#DIV/0!</v>
      </c>
      <c r="GA10" s="233"/>
      <c r="GB10" s="5">
        <f t="shared" si="36"/>
        <v>0</v>
      </c>
      <c r="GC10" s="5">
        <f t="shared" si="37"/>
        <v>0</v>
      </c>
      <c r="GD10" s="5">
        <f t="shared" si="38"/>
        <v>0</v>
      </c>
      <c r="GE10" s="5">
        <f t="shared" si="39"/>
        <v>0</v>
      </c>
    </row>
    <row r="11" spans="1:187" x14ac:dyDescent="0.2">
      <c r="A11" s="2" t="str">
        <f t="shared" si="40"/>
        <v>2001 Jul</v>
      </c>
      <c r="B11" s="139">
        <v>2001</v>
      </c>
      <c r="C11" s="142" t="s">
        <v>128</v>
      </c>
      <c r="D11" s="154">
        <f t="shared" si="91"/>
        <v>0</v>
      </c>
      <c r="E11" s="129"/>
      <c r="F11" s="129"/>
      <c r="G11" s="129"/>
      <c r="H11" s="154">
        <f t="shared" si="1"/>
        <v>0</v>
      </c>
      <c r="I11" s="151">
        <f t="shared" si="41"/>
        <v>0</v>
      </c>
      <c r="J11" s="151">
        <f t="shared" si="42"/>
        <v>0</v>
      </c>
      <c r="K11" s="151">
        <f t="shared" si="43"/>
        <v>0</v>
      </c>
      <c r="L11" s="154">
        <f t="shared" si="3"/>
        <v>0</v>
      </c>
      <c r="M11" s="3"/>
      <c r="N11" s="3"/>
      <c r="O11" s="3"/>
      <c r="P11" s="154">
        <f t="shared" si="4"/>
        <v>0</v>
      </c>
      <c r="Q11" s="3"/>
      <c r="R11" s="3"/>
      <c r="S11" s="3"/>
      <c r="T11" s="154">
        <f t="shared" si="44"/>
        <v>0</v>
      </c>
      <c r="U11" s="151">
        <f t="shared" si="45"/>
        <v>0</v>
      </c>
      <c r="V11" s="151">
        <f t="shared" si="46"/>
        <v>0</v>
      </c>
      <c r="W11" s="151">
        <f t="shared" si="47"/>
        <v>0</v>
      </c>
      <c r="X11" s="154">
        <f t="shared" si="6"/>
        <v>0</v>
      </c>
      <c r="Y11" s="151">
        <f t="shared" si="48"/>
        <v>0</v>
      </c>
      <c r="Z11" s="151">
        <f t="shared" si="49"/>
        <v>0</v>
      </c>
      <c r="AA11" s="151">
        <f t="shared" si="50"/>
        <v>0</v>
      </c>
      <c r="AB11" s="154">
        <f t="shared" si="8"/>
        <v>0</v>
      </c>
      <c r="AC11" s="3"/>
      <c r="AD11" s="3"/>
      <c r="AE11" s="3"/>
      <c r="AF11" s="154">
        <f t="shared" si="9"/>
        <v>0</v>
      </c>
      <c r="AG11" s="55"/>
      <c r="AH11" s="55"/>
      <c r="AI11" s="55"/>
      <c r="AJ11" s="154">
        <f t="shared" si="51"/>
        <v>0</v>
      </c>
      <c r="AK11" s="151">
        <f t="shared" si="52"/>
        <v>0</v>
      </c>
      <c r="AL11" s="151">
        <f t="shared" si="53"/>
        <v>0</v>
      </c>
      <c r="AM11" s="151">
        <f t="shared" si="54"/>
        <v>0</v>
      </c>
      <c r="AN11" s="154">
        <f t="shared" si="11"/>
        <v>0</v>
      </c>
      <c r="AO11" s="55"/>
      <c r="AP11" s="55"/>
      <c r="AQ11" s="55"/>
      <c r="AR11" s="151">
        <f t="shared" si="55"/>
        <v>0</v>
      </c>
      <c r="AS11" s="151">
        <f t="shared" si="56"/>
        <v>0</v>
      </c>
      <c r="AT11" s="151">
        <f t="shared" si="57"/>
        <v>0</v>
      </c>
      <c r="AU11" s="151">
        <f t="shared" si="58"/>
        <v>0</v>
      </c>
      <c r="AV11" s="154">
        <f t="shared" si="13"/>
        <v>0</v>
      </c>
      <c r="AW11" s="3"/>
      <c r="AX11" s="3"/>
      <c r="AY11" s="3"/>
      <c r="AZ11" s="151">
        <f t="shared" si="59"/>
        <v>0</v>
      </c>
      <c r="BA11" s="151">
        <f t="shared" si="60"/>
        <v>0</v>
      </c>
      <c r="BB11" s="151">
        <f t="shared" si="61"/>
        <v>0</v>
      </c>
      <c r="BC11" s="151">
        <f t="shared" si="62"/>
        <v>0</v>
      </c>
      <c r="BD11" s="154">
        <f t="shared" si="15"/>
        <v>0</v>
      </c>
      <c r="BE11" s="55"/>
      <c r="BF11" s="55"/>
      <c r="BG11" s="55"/>
      <c r="BH11" s="151">
        <f t="shared" si="63"/>
        <v>0</v>
      </c>
      <c r="BI11" s="151">
        <f t="shared" si="64"/>
        <v>0</v>
      </c>
      <c r="BJ11" s="151">
        <f t="shared" si="65"/>
        <v>0</v>
      </c>
      <c r="BK11" s="151">
        <f t="shared" si="66"/>
        <v>0</v>
      </c>
      <c r="BL11" s="154">
        <f t="shared" si="17"/>
        <v>0</v>
      </c>
      <c r="BM11" s="3"/>
      <c r="BN11" s="3"/>
      <c r="BO11" s="3"/>
      <c r="BP11" s="151">
        <f t="shared" si="67"/>
        <v>0</v>
      </c>
      <c r="BQ11" s="151">
        <f t="shared" si="68"/>
        <v>0</v>
      </c>
      <c r="BR11" s="151">
        <f t="shared" si="69"/>
        <v>0</v>
      </c>
      <c r="BS11" s="151">
        <f t="shared" si="70"/>
        <v>0</v>
      </c>
      <c r="BT11" s="154">
        <f t="shared" si="19"/>
        <v>0</v>
      </c>
      <c r="BU11" s="3"/>
      <c r="BV11" s="3"/>
      <c r="BW11" s="3"/>
      <c r="BX11" s="151">
        <f t="shared" si="71"/>
        <v>0</v>
      </c>
      <c r="BY11" s="151">
        <f t="shared" si="72"/>
        <v>0</v>
      </c>
      <c r="BZ11" s="151">
        <f t="shared" si="73"/>
        <v>0</v>
      </c>
      <c r="CA11" s="151">
        <f t="shared" si="74"/>
        <v>0</v>
      </c>
      <c r="CB11" s="154">
        <f t="shared" si="21"/>
        <v>0</v>
      </c>
      <c r="CC11" s="3"/>
      <c r="CD11" s="3"/>
      <c r="CE11" s="3"/>
      <c r="CF11" s="151">
        <f t="shared" si="75"/>
        <v>0</v>
      </c>
      <c r="CG11" s="151">
        <f t="shared" si="76"/>
        <v>0</v>
      </c>
      <c r="CH11" s="151">
        <f t="shared" si="77"/>
        <v>0</v>
      </c>
      <c r="CI11" s="151">
        <f t="shared" si="78"/>
        <v>0</v>
      </c>
      <c r="CJ11" s="154">
        <f t="shared" si="23"/>
        <v>0</v>
      </c>
      <c r="CK11" s="3"/>
      <c r="CL11" s="3"/>
      <c r="CM11" s="3"/>
      <c r="CN11" s="151">
        <f t="shared" si="79"/>
        <v>0</v>
      </c>
      <c r="CO11" s="151">
        <f t="shared" si="80"/>
        <v>0</v>
      </c>
      <c r="CP11" s="151">
        <f t="shared" si="81"/>
        <v>0</v>
      </c>
      <c r="CQ11" s="151">
        <f t="shared" si="82"/>
        <v>0</v>
      </c>
      <c r="CR11" s="154">
        <f t="shared" si="25"/>
        <v>0</v>
      </c>
      <c r="CS11" s="55"/>
      <c r="CT11" s="55"/>
      <c r="CU11" s="55"/>
      <c r="CV11" s="151">
        <f t="shared" si="83"/>
        <v>0</v>
      </c>
      <c r="CW11" s="151">
        <f t="shared" si="84"/>
        <v>0</v>
      </c>
      <c r="CX11" s="151">
        <f t="shared" si="85"/>
        <v>0</v>
      </c>
      <c r="CY11" s="151">
        <f t="shared" si="86"/>
        <v>0</v>
      </c>
      <c r="CZ11" s="151">
        <f t="shared" si="87"/>
        <v>0</v>
      </c>
      <c r="DA11" s="151">
        <f t="shared" si="88"/>
        <v>0</v>
      </c>
      <c r="DB11" s="151">
        <f t="shared" si="89"/>
        <v>0</v>
      </c>
      <c r="DC11" s="151">
        <f t="shared" si="90"/>
        <v>0</v>
      </c>
      <c r="DD11" s="149"/>
      <c r="DE11" s="3"/>
      <c r="DF11" s="3"/>
      <c r="DG11" s="3"/>
      <c r="DH11" s="129"/>
      <c r="DI11" s="129"/>
      <c r="DJ11" s="129"/>
      <c r="DK11" s="129"/>
      <c r="DL11" s="129"/>
      <c r="DM11" s="129"/>
      <c r="DN11" s="129"/>
      <c r="DO11" s="129"/>
      <c r="DP11" s="3"/>
      <c r="DQ11" s="3"/>
      <c r="DR11" s="3"/>
      <c r="DS11" s="3"/>
      <c r="DU11" s="149"/>
      <c r="DV11" s="3"/>
      <c r="DW11" s="3"/>
      <c r="DX11" s="3"/>
      <c r="DZ11" s="293"/>
      <c r="EA11" s="293"/>
      <c r="EB11" s="293"/>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L11" s="151">
        <v>55893</v>
      </c>
      <c r="FM11" s="151">
        <v>80.416465086276418</v>
      </c>
      <c r="FN11" s="151">
        <v>89.711336881148213</v>
      </c>
      <c r="FO11" s="151">
        <v>96.851314304144495</v>
      </c>
      <c r="FR11" s="5">
        <f t="shared" si="28"/>
        <v>0</v>
      </c>
      <c r="FS11" s="5">
        <f t="shared" si="29"/>
        <v>0</v>
      </c>
      <c r="FT11" s="5">
        <f t="shared" si="30"/>
        <v>0</v>
      </c>
      <c r="FU11" s="5">
        <f t="shared" si="31"/>
        <v>0</v>
      </c>
      <c r="FW11" s="233" t="e">
        <f t="shared" si="32"/>
        <v>#DIV/0!</v>
      </c>
      <c r="FX11" s="233" t="e">
        <f t="shared" si="33"/>
        <v>#DIV/0!</v>
      </c>
      <c r="FY11" s="233" t="e">
        <f t="shared" si="34"/>
        <v>#DIV/0!</v>
      </c>
      <c r="FZ11" s="233" t="e">
        <f t="shared" si="35"/>
        <v>#DIV/0!</v>
      </c>
      <c r="GA11" s="233"/>
      <c r="GB11" s="5">
        <f t="shared" si="36"/>
        <v>0</v>
      </c>
      <c r="GC11" s="5">
        <f t="shared" si="37"/>
        <v>0</v>
      </c>
      <c r="GD11" s="5">
        <f t="shared" si="38"/>
        <v>0</v>
      </c>
      <c r="GE11" s="5">
        <f t="shared" si="39"/>
        <v>0</v>
      </c>
    </row>
    <row r="12" spans="1:187" x14ac:dyDescent="0.2">
      <c r="A12" s="2" t="str">
        <f t="shared" si="40"/>
        <v>2001 Aug</v>
      </c>
      <c r="B12" s="139">
        <v>2001</v>
      </c>
      <c r="C12" s="142" t="s">
        <v>129</v>
      </c>
      <c r="D12" s="154">
        <f t="shared" si="91"/>
        <v>0</v>
      </c>
      <c r="E12" s="129"/>
      <c r="F12" s="129"/>
      <c r="G12" s="129"/>
      <c r="H12" s="154">
        <f t="shared" si="1"/>
        <v>0</v>
      </c>
      <c r="I12" s="151">
        <f t="shared" si="41"/>
        <v>0</v>
      </c>
      <c r="J12" s="151">
        <f t="shared" si="42"/>
        <v>0</v>
      </c>
      <c r="K12" s="151">
        <f t="shared" si="43"/>
        <v>0</v>
      </c>
      <c r="L12" s="154">
        <f t="shared" si="3"/>
        <v>0</v>
      </c>
      <c r="M12" s="3"/>
      <c r="N12" s="3"/>
      <c r="O12" s="3"/>
      <c r="P12" s="154">
        <f t="shared" si="4"/>
        <v>0</v>
      </c>
      <c r="Q12" s="3"/>
      <c r="R12" s="3"/>
      <c r="S12" s="3"/>
      <c r="T12" s="154">
        <f t="shared" si="44"/>
        <v>0</v>
      </c>
      <c r="U12" s="151">
        <f t="shared" si="45"/>
        <v>0</v>
      </c>
      <c r="V12" s="151">
        <f t="shared" si="46"/>
        <v>0</v>
      </c>
      <c r="W12" s="151">
        <f t="shared" si="47"/>
        <v>0</v>
      </c>
      <c r="X12" s="154">
        <f t="shared" si="6"/>
        <v>0</v>
      </c>
      <c r="Y12" s="151">
        <f t="shared" si="48"/>
        <v>0</v>
      </c>
      <c r="Z12" s="151">
        <f t="shared" si="49"/>
        <v>0</v>
      </c>
      <c r="AA12" s="151">
        <f t="shared" si="50"/>
        <v>0</v>
      </c>
      <c r="AB12" s="154">
        <f t="shared" si="8"/>
        <v>0</v>
      </c>
      <c r="AC12" s="3"/>
      <c r="AD12" s="3"/>
      <c r="AE12" s="3"/>
      <c r="AF12" s="154">
        <f t="shared" si="9"/>
        <v>0</v>
      </c>
      <c r="AG12" s="55"/>
      <c r="AH12" s="55"/>
      <c r="AI12" s="55"/>
      <c r="AJ12" s="154">
        <f t="shared" si="51"/>
        <v>0</v>
      </c>
      <c r="AK12" s="151">
        <f t="shared" si="52"/>
        <v>0</v>
      </c>
      <c r="AL12" s="151">
        <f t="shared" si="53"/>
        <v>0</v>
      </c>
      <c r="AM12" s="151">
        <f t="shared" si="54"/>
        <v>0</v>
      </c>
      <c r="AN12" s="154">
        <f t="shared" si="11"/>
        <v>0</v>
      </c>
      <c r="AO12" s="55"/>
      <c r="AP12" s="55"/>
      <c r="AQ12" s="55"/>
      <c r="AR12" s="151">
        <f t="shared" si="55"/>
        <v>0</v>
      </c>
      <c r="AS12" s="151">
        <f t="shared" si="56"/>
        <v>0</v>
      </c>
      <c r="AT12" s="151">
        <f t="shared" si="57"/>
        <v>0</v>
      </c>
      <c r="AU12" s="151">
        <f t="shared" si="58"/>
        <v>0</v>
      </c>
      <c r="AV12" s="154">
        <f t="shared" si="13"/>
        <v>0</v>
      </c>
      <c r="AW12" s="3"/>
      <c r="AX12" s="3"/>
      <c r="AY12" s="3"/>
      <c r="AZ12" s="151">
        <f t="shared" si="59"/>
        <v>0</v>
      </c>
      <c r="BA12" s="151">
        <f t="shared" si="60"/>
        <v>0</v>
      </c>
      <c r="BB12" s="151">
        <f t="shared" si="61"/>
        <v>0</v>
      </c>
      <c r="BC12" s="151">
        <f t="shared" si="62"/>
        <v>0</v>
      </c>
      <c r="BD12" s="154">
        <f t="shared" si="15"/>
        <v>0</v>
      </c>
      <c r="BE12" s="55"/>
      <c r="BF12" s="55"/>
      <c r="BG12" s="55"/>
      <c r="BH12" s="151">
        <f t="shared" si="63"/>
        <v>0</v>
      </c>
      <c r="BI12" s="151">
        <f t="shared" si="64"/>
        <v>0</v>
      </c>
      <c r="BJ12" s="151">
        <f t="shared" si="65"/>
        <v>0</v>
      </c>
      <c r="BK12" s="151">
        <f t="shared" si="66"/>
        <v>0</v>
      </c>
      <c r="BL12" s="154">
        <f t="shared" si="17"/>
        <v>0</v>
      </c>
      <c r="BM12" s="3"/>
      <c r="BN12" s="3"/>
      <c r="BO12" s="3"/>
      <c r="BP12" s="151">
        <f t="shared" si="67"/>
        <v>0</v>
      </c>
      <c r="BQ12" s="151">
        <f t="shared" si="68"/>
        <v>0</v>
      </c>
      <c r="BR12" s="151">
        <f t="shared" si="69"/>
        <v>0</v>
      </c>
      <c r="BS12" s="151">
        <f t="shared" si="70"/>
        <v>0</v>
      </c>
      <c r="BT12" s="154">
        <f t="shared" si="19"/>
        <v>0</v>
      </c>
      <c r="BU12" s="3"/>
      <c r="BV12" s="3"/>
      <c r="BW12" s="3"/>
      <c r="BX12" s="151">
        <f t="shared" si="71"/>
        <v>0</v>
      </c>
      <c r="BY12" s="151">
        <f t="shared" si="72"/>
        <v>0</v>
      </c>
      <c r="BZ12" s="151">
        <f t="shared" si="73"/>
        <v>0</v>
      </c>
      <c r="CA12" s="151">
        <f t="shared" si="74"/>
        <v>0</v>
      </c>
      <c r="CB12" s="154">
        <f t="shared" si="21"/>
        <v>0</v>
      </c>
      <c r="CC12" s="3"/>
      <c r="CD12" s="3"/>
      <c r="CE12" s="3"/>
      <c r="CF12" s="151">
        <f t="shared" si="75"/>
        <v>0</v>
      </c>
      <c r="CG12" s="151">
        <f t="shared" si="76"/>
        <v>0</v>
      </c>
      <c r="CH12" s="151">
        <f t="shared" si="77"/>
        <v>0</v>
      </c>
      <c r="CI12" s="151">
        <f t="shared" si="78"/>
        <v>0</v>
      </c>
      <c r="CJ12" s="154">
        <f t="shared" si="23"/>
        <v>0</v>
      </c>
      <c r="CK12" s="3"/>
      <c r="CL12" s="3"/>
      <c r="CM12" s="3"/>
      <c r="CN12" s="151">
        <f t="shared" si="79"/>
        <v>0</v>
      </c>
      <c r="CO12" s="151">
        <f t="shared" si="80"/>
        <v>0</v>
      </c>
      <c r="CP12" s="151">
        <f t="shared" si="81"/>
        <v>0</v>
      </c>
      <c r="CQ12" s="151">
        <f t="shared" si="82"/>
        <v>0</v>
      </c>
      <c r="CR12" s="154">
        <f t="shared" si="25"/>
        <v>0</v>
      </c>
      <c r="CS12" s="55"/>
      <c r="CT12" s="55"/>
      <c r="CU12" s="55"/>
      <c r="CV12" s="151">
        <f t="shared" si="83"/>
        <v>0</v>
      </c>
      <c r="CW12" s="151">
        <f t="shared" si="84"/>
        <v>0</v>
      </c>
      <c r="CX12" s="151">
        <f t="shared" si="85"/>
        <v>0</v>
      </c>
      <c r="CY12" s="151">
        <f t="shared" si="86"/>
        <v>0</v>
      </c>
      <c r="CZ12" s="151">
        <f t="shared" si="87"/>
        <v>0</v>
      </c>
      <c r="DA12" s="151">
        <f t="shared" si="88"/>
        <v>0</v>
      </c>
      <c r="DB12" s="151">
        <f t="shared" si="89"/>
        <v>0</v>
      </c>
      <c r="DC12" s="151">
        <f t="shared" si="90"/>
        <v>0</v>
      </c>
      <c r="DD12" s="149"/>
      <c r="DE12" s="3"/>
      <c r="DF12" s="3"/>
      <c r="DG12" s="3"/>
      <c r="DH12" s="129"/>
      <c r="DI12" s="129"/>
      <c r="DJ12" s="129"/>
      <c r="DK12" s="129"/>
      <c r="DL12" s="129"/>
      <c r="DM12" s="129"/>
      <c r="DN12" s="129"/>
      <c r="DO12" s="129"/>
      <c r="DP12" s="3"/>
      <c r="DQ12" s="3"/>
      <c r="DR12" s="3"/>
      <c r="DS12" s="3"/>
      <c r="DU12" s="149"/>
      <c r="DV12" s="3"/>
      <c r="DW12" s="3"/>
      <c r="DX12" s="3"/>
      <c r="DZ12" s="293"/>
      <c r="EA12" s="293"/>
      <c r="EB12" s="293"/>
      <c r="EC12" s="297"/>
      <c r="ED12" s="297"/>
      <c r="EE12" s="297"/>
      <c r="EF12" s="297"/>
      <c r="EG12" s="297"/>
      <c r="EH12" s="297"/>
      <c r="EI12" s="297"/>
      <c r="EJ12" s="297"/>
      <c r="EK12" s="297"/>
      <c r="EL12" s="297"/>
      <c r="EM12" s="297"/>
      <c r="EN12" s="297"/>
      <c r="EO12" s="297"/>
      <c r="EP12" s="297"/>
      <c r="EQ12" s="297"/>
      <c r="ER12" s="297"/>
      <c r="ES12" s="297"/>
      <c r="ET12" s="297"/>
      <c r="EU12" s="297"/>
      <c r="EV12" s="297"/>
      <c r="EW12" s="297"/>
      <c r="EX12" s="297"/>
      <c r="EY12" s="297"/>
      <c r="EZ12" s="297"/>
      <c r="FA12" s="297"/>
      <c r="FB12" s="297"/>
      <c r="FC12" s="297"/>
      <c r="FD12" s="297"/>
      <c r="FE12" s="297"/>
      <c r="FF12" s="297"/>
      <c r="FL12" s="151">
        <v>61731</v>
      </c>
      <c r="FM12" s="151">
        <v>82.336320771694929</v>
      </c>
      <c r="FN12" s="151">
        <v>91.293236871468167</v>
      </c>
      <c r="FO12" s="151">
        <v>97.323903106216036</v>
      </c>
      <c r="FR12" s="5">
        <f t="shared" si="28"/>
        <v>0</v>
      </c>
      <c r="FS12" s="5">
        <f t="shared" si="29"/>
        <v>0</v>
      </c>
      <c r="FT12" s="5">
        <f t="shared" si="30"/>
        <v>0</v>
      </c>
      <c r="FU12" s="5">
        <f t="shared" si="31"/>
        <v>0</v>
      </c>
      <c r="FW12" s="233" t="e">
        <f t="shared" si="32"/>
        <v>#DIV/0!</v>
      </c>
      <c r="FX12" s="233" t="e">
        <f t="shared" si="33"/>
        <v>#DIV/0!</v>
      </c>
      <c r="FY12" s="233" t="e">
        <f t="shared" si="34"/>
        <v>#DIV/0!</v>
      </c>
      <c r="FZ12" s="233" t="e">
        <f t="shared" si="35"/>
        <v>#DIV/0!</v>
      </c>
      <c r="GA12" s="233"/>
      <c r="GB12" s="5">
        <f t="shared" si="36"/>
        <v>0</v>
      </c>
      <c r="GC12" s="5">
        <f t="shared" si="37"/>
        <v>0</v>
      </c>
      <c r="GD12" s="5">
        <f t="shared" si="38"/>
        <v>0</v>
      </c>
      <c r="GE12" s="5">
        <f t="shared" si="39"/>
        <v>0</v>
      </c>
    </row>
    <row r="13" spans="1:187" x14ac:dyDescent="0.2">
      <c r="A13" s="2" t="str">
        <f t="shared" si="40"/>
        <v>2001 Sep</v>
      </c>
      <c r="B13" s="139">
        <v>2001</v>
      </c>
      <c r="C13" s="142" t="s">
        <v>130</v>
      </c>
      <c r="D13" s="154">
        <f t="shared" si="91"/>
        <v>0</v>
      </c>
      <c r="E13" s="129"/>
      <c r="F13" s="129"/>
      <c r="G13" s="129"/>
      <c r="H13" s="154">
        <f t="shared" si="1"/>
        <v>0</v>
      </c>
      <c r="I13" s="151">
        <f t="shared" si="41"/>
        <v>0</v>
      </c>
      <c r="J13" s="151">
        <f t="shared" si="42"/>
        <v>0</v>
      </c>
      <c r="K13" s="151">
        <f t="shared" si="43"/>
        <v>0</v>
      </c>
      <c r="L13" s="154">
        <f t="shared" si="3"/>
        <v>0</v>
      </c>
      <c r="M13" s="3"/>
      <c r="N13" s="3"/>
      <c r="O13" s="3"/>
      <c r="P13" s="154">
        <f t="shared" si="4"/>
        <v>0</v>
      </c>
      <c r="Q13" s="3"/>
      <c r="R13" s="3"/>
      <c r="S13" s="3"/>
      <c r="T13" s="154">
        <f t="shared" si="44"/>
        <v>0</v>
      </c>
      <c r="U13" s="151">
        <f t="shared" si="45"/>
        <v>0</v>
      </c>
      <c r="V13" s="151">
        <f t="shared" si="46"/>
        <v>0</v>
      </c>
      <c r="W13" s="151">
        <f t="shared" si="47"/>
        <v>0</v>
      </c>
      <c r="X13" s="154">
        <f t="shared" si="6"/>
        <v>0</v>
      </c>
      <c r="Y13" s="151">
        <f t="shared" si="48"/>
        <v>0</v>
      </c>
      <c r="Z13" s="151">
        <f t="shared" si="49"/>
        <v>0</v>
      </c>
      <c r="AA13" s="151">
        <f t="shared" si="50"/>
        <v>0</v>
      </c>
      <c r="AB13" s="154">
        <f t="shared" si="8"/>
        <v>0</v>
      </c>
      <c r="AC13" s="3"/>
      <c r="AD13" s="3"/>
      <c r="AE13" s="3"/>
      <c r="AF13" s="154">
        <f t="shared" si="9"/>
        <v>0</v>
      </c>
      <c r="AG13" s="55"/>
      <c r="AH13" s="55"/>
      <c r="AI13" s="55"/>
      <c r="AJ13" s="154">
        <f t="shared" si="51"/>
        <v>0</v>
      </c>
      <c r="AK13" s="151">
        <f t="shared" si="52"/>
        <v>0</v>
      </c>
      <c r="AL13" s="151">
        <f t="shared" si="53"/>
        <v>0</v>
      </c>
      <c r="AM13" s="151">
        <f t="shared" si="54"/>
        <v>0</v>
      </c>
      <c r="AN13" s="154">
        <f t="shared" si="11"/>
        <v>0</v>
      </c>
      <c r="AO13" s="55"/>
      <c r="AP13" s="55"/>
      <c r="AQ13" s="55"/>
      <c r="AR13" s="151">
        <f t="shared" si="55"/>
        <v>0</v>
      </c>
      <c r="AS13" s="151">
        <f t="shared" si="56"/>
        <v>0</v>
      </c>
      <c r="AT13" s="151">
        <f t="shared" si="57"/>
        <v>0</v>
      </c>
      <c r="AU13" s="151">
        <f t="shared" si="58"/>
        <v>0</v>
      </c>
      <c r="AV13" s="154">
        <f t="shared" si="13"/>
        <v>0</v>
      </c>
      <c r="AW13" s="3"/>
      <c r="AX13" s="3"/>
      <c r="AY13" s="3"/>
      <c r="AZ13" s="151">
        <f t="shared" si="59"/>
        <v>0</v>
      </c>
      <c r="BA13" s="151">
        <f t="shared" si="60"/>
        <v>0</v>
      </c>
      <c r="BB13" s="151">
        <f t="shared" si="61"/>
        <v>0</v>
      </c>
      <c r="BC13" s="151">
        <f t="shared" si="62"/>
        <v>0</v>
      </c>
      <c r="BD13" s="154">
        <f t="shared" si="15"/>
        <v>0</v>
      </c>
      <c r="BE13" s="55"/>
      <c r="BF13" s="55"/>
      <c r="BG13" s="55"/>
      <c r="BH13" s="151">
        <f t="shared" si="63"/>
        <v>0</v>
      </c>
      <c r="BI13" s="151">
        <f t="shared" si="64"/>
        <v>0</v>
      </c>
      <c r="BJ13" s="151">
        <f t="shared" si="65"/>
        <v>0</v>
      </c>
      <c r="BK13" s="151">
        <f t="shared" si="66"/>
        <v>0</v>
      </c>
      <c r="BL13" s="154">
        <f t="shared" si="17"/>
        <v>0</v>
      </c>
      <c r="BM13" s="3"/>
      <c r="BN13" s="3"/>
      <c r="BO13" s="3"/>
      <c r="BP13" s="151">
        <f t="shared" si="67"/>
        <v>0</v>
      </c>
      <c r="BQ13" s="151">
        <f t="shared" si="68"/>
        <v>0</v>
      </c>
      <c r="BR13" s="151">
        <f t="shared" si="69"/>
        <v>0</v>
      </c>
      <c r="BS13" s="151">
        <f t="shared" si="70"/>
        <v>0</v>
      </c>
      <c r="BT13" s="154">
        <f t="shared" si="19"/>
        <v>0</v>
      </c>
      <c r="BU13" s="3"/>
      <c r="BV13" s="3"/>
      <c r="BW13" s="3"/>
      <c r="BX13" s="151">
        <f t="shared" si="71"/>
        <v>0</v>
      </c>
      <c r="BY13" s="151">
        <f t="shared" si="72"/>
        <v>0</v>
      </c>
      <c r="BZ13" s="151">
        <f t="shared" si="73"/>
        <v>0</v>
      </c>
      <c r="CA13" s="151">
        <f t="shared" si="74"/>
        <v>0</v>
      </c>
      <c r="CB13" s="154">
        <f t="shared" si="21"/>
        <v>0</v>
      </c>
      <c r="CC13" s="3"/>
      <c r="CD13" s="3"/>
      <c r="CE13" s="3"/>
      <c r="CF13" s="151">
        <f t="shared" si="75"/>
        <v>0</v>
      </c>
      <c r="CG13" s="151">
        <f t="shared" si="76"/>
        <v>0</v>
      </c>
      <c r="CH13" s="151">
        <f t="shared" si="77"/>
        <v>0</v>
      </c>
      <c r="CI13" s="151">
        <f t="shared" si="78"/>
        <v>0</v>
      </c>
      <c r="CJ13" s="154">
        <f t="shared" si="23"/>
        <v>0</v>
      </c>
      <c r="CK13" s="3"/>
      <c r="CL13" s="3"/>
      <c r="CM13" s="3"/>
      <c r="CN13" s="151">
        <f t="shared" si="79"/>
        <v>0</v>
      </c>
      <c r="CO13" s="151">
        <f t="shared" si="80"/>
        <v>0</v>
      </c>
      <c r="CP13" s="151">
        <f t="shared" si="81"/>
        <v>0</v>
      </c>
      <c r="CQ13" s="151">
        <f t="shared" si="82"/>
        <v>0</v>
      </c>
      <c r="CR13" s="154">
        <f t="shared" si="25"/>
        <v>0</v>
      </c>
      <c r="CS13" s="55"/>
      <c r="CT13" s="55"/>
      <c r="CU13" s="55"/>
      <c r="CV13" s="151">
        <f t="shared" si="83"/>
        <v>0</v>
      </c>
      <c r="CW13" s="151">
        <f t="shared" si="84"/>
        <v>0</v>
      </c>
      <c r="CX13" s="151">
        <f t="shared" si="85"/>
        <v>0</v>
      </c>
      <c r="CY13" s="151">
        <f t="shared" si="86"/>
        <v>0</v>
      </c>
      <c r="CZ13" s="151">
        <f t="shared" si="87"/>
        <v>0</v>
      </c>
      <c r="DA13" s="151">
        <f t="shared" si="88"/>
        <v>0</v>
      </c>
      <c r="DB13" s="151">
        <f t="shared" si="89"/>
        <v>0</v>
      </c>
      <c r="DC13" s="151">
        <f t="shared" si="90"/>
        <v>0</v>
      </c>
      <c r="DD13" s="149"/>
      <c r="DE13" s="3"/>
      <c r="DF13" s="3"/>
      <c r="DG13" s="3"/>
      <c r="DH13" s="129"/>
      <c r="DI13" s="129"/>
      <c r="DJ13" s="129"/>
      <c r="DK13" s="129"/>
      <c r="DL13" s="129"/>
      <c r="DM13" s="129"/>
      <c r="DN13" s="129"/>
      <c r="DO13" s="129"/>
      <c r="DP13" s="3"/>
      <c r="DQ13" s="3"/>
      <c r="DR13" s="3"/>
      <c r="DS13" s="3"/>
      <c r="DU13" s="149"/>
      <c r="DV13" s="3"/>
      <c r="DW13" s="3"/>
      <c r="DX13" s="3"/>
      <c r="DZ13" s="293"/>
      <c r="EA13" s="293"/>
      <c r="EB13" s="293"/>
      <c r="EC13" s="297"/>
      <c r="ED13" s="297"/>
      <c r="EE13" s="297"/>
      <c r="EF13" s="297"/>
      <c r="EG13" s="297"/>
      <c r="EH13" s="297"/>
      <c r="EI13" s="297"/>
      <c r="EJ13" s="297"/>
      <c r="EK13" s="297"/>
      <c r="EL13" s="297"/>
      <c r="EM13" s="297"/>
      <c r="EN13" s="297"/>
      <c r="EO13" s="297"/>
      <c r="EP13" s="297"/>
      <c r="EQ13" s="297"/>
      <c r="ER13" s="297"/>
      <c r="ES13" s="297"/>
      <c r="ET13" s="297"/>
      <c r="EU13" s="297"/>
      <c r="EV13" s="297"/>
      <c r="EW13" s="297"/>
      <c r="EX13" s="297"/>
      <c r="EY13" s="297"/>
      <c r="EZ13" s="297"/>
      <c r="FA13" s="297"/>
      <c r="FB13" s="297"/>
      <c r="FC13" s="297"/>
      <c r="FD13" s="297"/>
      <c r="FE13" s="297"/>
      <c r="FF13" s="297"/>
      <c r="FL13" s="151">
        <v>61243</v>
      </c>
      <c r="FM13" s="151">
        <v>83.002714173816415</v>
      </c>
      <c r="FN13" s="151">
        <v>91.688070386359911</v>
      </c>
      <c r="FO13" s="151">
        <v>97.610069767018231</v>
      </c>
      <c r="FR13" s="5">
        <f t="shared" si="28"/>
        <v>0</v>
      </c>
      <c r="FS13" s="5">
        <f t="shared" si="29"/>
        <v>0</v>
      </c>
      <c r="FT13" s="5">
        <f t="shared" si="30"/>
        <v>0</v>
      </c>
      <c r="FU13" s="5">
        <f t="shared" si="31"/>
        <v>0</v>
      </c>
      <c r="FW13" s="233" t="e">
        <f t="shared" si="32"/>
        <v>#DIV/0!</v>
      </c>
      <c r="FX13" s="233" t="e">
        <f t="shared" si="33"/>
        <v>#DIV/0!</v>
      </c>
      <c r="FY13" s="233" t="e">
        <f t="shared" si="34"/>
        <v>#DIV/0!</v>
      </c>
      <c r="FZ13" s="233" t="e">
        <f t="shared" si="35"/>
        <v>#DIV/0!</v>
      </c>
      <c r="GA13" s="233"/>
      <c r="GB13" s="5">
        <f t="shared" si="36"/>
        <v>0</v>
      </c>
      <c r="GC13" s="5">
        <f t="shared" si="37"/>
        <v>0</v>
      </c>
      <c r="GD13" s="5">
        <f t="shared" si="38"/>
        <v>0</v>
      </c>
      <c r="GE13" s="5">
        <f t="shared" si="39"/>
        <v>0</v>
      </c>
    </row>
    <row r="14" spans="1:187" x14ac:dyDescent="0.2">
      <c r="A14" s="2" t="str">
        <f t="shared" si="40"/>
        <v>2001 Okt</v>
      </c>
      <c r="B14" s="139">
        <v>2001</v>
      </c>
      <c r="C14" s="142" t="s">
        <v>131</v>
      </c>
      <c r="D14" s="154">
        <f t="shared" si="91"/>
        <v>0</v>
      </c>
      <c r="E14" s="129"/>
      <c r="F14" s="129"/>
      <c r="G14" s="129"/>
      <c r="H14" s="154">
        <f t="shared" si="1"/>
        <v>0</v>
      </c>
      <c r="I14" s="151">
        <f t="shared" si="41"/>
        <v>0</v>
      </c>
      <c r="J14" s="151">
        <f t="shared" si="42"/>
        <v>0</v>
      </c>
      <c r="K14" s="151">
        <f t="shared" si="43"/>
        <v>0</v>
      </c>
      <c r="L14" s="154">
        <f t="shared" si="3"/>
        <v>0</v>
      </c>
      <c r="M14" s="3"/>
      <c r="N14" s="3"/>
      <c r="O14" s="3"/>
      <c r="P14" s="154">
        <f t="shared" si="4"/>
        <v>0</v>
      </c>
      <c r="Q14" s="3"/>
      <c r="R14" s="3"/>
      <c r="S14" s="3"/>
      <c r="T14" s="154">
        <f t="shared" si="44"/>
        <v>0</v>
      </c>
      <c r="U14" s="151">
        <f t="shared" si="45"/>
        <v>0</v>
      </c>
      <c r="V14" s="151">
        <f t="shared" si="46"/>
        <v>0</v>
      </c>
      <c r="W14" s="151">
        <f t="shared" si="47"/>
        <v>0</v>
      </c>
      <c r="X14" s="154">
        <f t="shared" si="6"/>
        <v>0</v>
      </c>
      <c r="Y14" s="151">
        <f t="shared" si="48"/>
        <v>0</v>
      </c>
      <c r="Z14" s="151">
        <f t="shared" si="49"/>
        <v>0</v>
      </c>
      <c r="AA14" s="151">
        <f t="shared" si="50"/>
        <v>0</v>
      </c>
      <c r="AB14" s="154">
        <f t="shared" si="8"/>
        <v>0</v>
      </c>
      <c r="AC14" s="3"/>
      <c r="AD14" s="3"/>
      <c r="AE14" s="3"/>
      <c r="AF14" s="154">
        <f t="shared" si="9"/>
        <v>0</v>
      </c>
      <c r="AG14" s="55"/>
      <c r="AH14" s="55"/>
      <c r="AI14" s="55"/>
      <c r="AJ14" s="154">
        <f t="shared" si="51"/>
        <v>0</v>
      </c>
      <c r="AK14" s="151">
        <f t="shared" si="52"/>
        <v>0</v>
      </c>
      <c r="AL14" s="151">
        <f t="shared" si="53"/>
        <v>0</v>
      </c>
      <c r="AM14" s="151">
        <f t="shared" si="54"/>
        <v>0</v>
      </c>
      <c r="AN14" s="154">
        <f t="shared" si="11"/>
        <v>0</v>
      </c>
      <c r="AO14" s="55"/>
      <c r="AP14" s="55"/>
      <c r="AQ14" s="55"/>
      <c r="AR14" s="151">
        <f t="shared" si="55"/>
        <v>0</v>
      </c>
      <c r="AS14" s="151">
        <f t="shared" si="56"/>
        <v>0</v>
      </c>
      <c r="AT14" s="151">
        <f t="shared" si="57"/>
        <v>0</v>
      </c>
      <c r="AU14" s="151">
        <f t="shared" si="58"/>
        <v>0</v>
      </c>
      <c r="AV14" s="154">
        <f t="shared" si="13"/>
        <v>0</v>
      </c>
      <c r="AW14" s="3"/>
      <c r="AX14" s="3"/>
      <c r="AY14" s="3"/>
      <c r="AZ14" s="151">
        <f t="shared" si="59"/>
        <v>0</v>
      </c>
      <c r="BA14" s="151">
        <f t="shared" si="60"/>
        <v>0</v>
      </c>
      <c r="BB14" s="151">
        <f t="shared" si="61"/>
        <v>0</v>
      </c>
      <c r="BC14" s="151">
        <f t="shared" si="62"/>
        <v>0</v>
      </c>
      <c r="BD14" s="154">
        <f t="shared" si="15"/>
        <v>0</v>
      </c>
      <c r="BE14" s="55"/>
      <c r="BF14" s="55"/>
      <c r="BG14" s="55"/>
      <c r="BH14" s="151">
        <f t="shared" si="63"/>
        <v>0</v>
      </c>
      <c r="BI14" s="151">
        <f t="shared" si="64"/>
        <v>0</v>
      </c>
      <c r="BJ14" s="151">
        <f t="shared" si="65"/>
        <v>0</v>
      </c>
      <c r="BK14" s="151">
        <f t="shared" si="66"/>
        <v>0</v>
      </c>
      <c r="BL14" s="154">
        <f t="shared" si="17"/>
        <v>0</v>
      </c>
      <c r="BM14" s="3"/>
      <c r="BN14" s="3"/>
      <c r="BO14" s="3"/>
      <c r="BP14" s="151">
        <f t="shared" si="67"/>
        <v>0</v>
      </c>
      <c r="BQ14" s="151">
        <f t="shared" si="68"/>
        <v>0</v>
      </c>
      <c r="BR14" s="151">
        <f t="shared" si="69"/>
        <v>0</v>
      </c>
      <c r="BS14" s="151">
        <f t="shared" si="70"/>
        <v>0</v>
      </c>
      <c r="BT14" s="154">
        <f t="shared" si="19"/>
        <v>0</v>
      </c>
      <c r="BU14" s="3"/>
      <c r="BV14" s="3"/>
      <c r="BW14" s="3"/>
      <c r="BX14" s="151">
        <f t="shared" si="71"/>
        <v>0</v>
      </c>
      <c r="BY14" s="151">
        <f t="shared" si="72"/>
        <v>0</v>
      </c>
      <c r="BZ14" s="151">
        <f t="shared" si="73"/>
        <v>0</v>
      </c>
      <c r="CA14" s="151">
        <f t="shared" si="74"/>
        <v>0</v>
      </c>
      <c r="CB14" s="154">
        <f t="shared" si="21"/>
        <v>0</v>
      </c>
      <c r="CC14" s="3"/>
      <c r="CD14" s="3"/>
      <c r="CE14" s="3"/>
      <c r="CF14" s="151">
        <f t="shared" si="75"/>
        <v>0</v>
      </c>
      <c r="CG14" s="151">
        <f t="shared" si="76"/>
        <v>0</v>
      </c>
      <c r="CH14" s="151">
        <f t="shared" si="77"/>
        <v>0</v>
      </c>
      <c r="CI14" s="151">
        <f t="shared" si="78"/>
        <v>0</v>
      </c>
      <c r="CJ14" s="154">
        <f t="shared" si="23"/>
        <v>0</v>
      </c>
      <c r="CK14" s="3"/>
      <c r="CL14" s="3"/>
      <c r="CM14" s="3"/>
      <c r="CN14" s="151">
        <f t="shared" si="79"/>
        <v>0</v>
      </c>
      <c r="CO14" s="151">
        <f t="shared" si="80"/>
        <v>0</v>
      </c>
      <c r="CP14" s="151">
        <f t="shared" si="81"/>
        <v>0</v>
      </c>
      <c r="CQ14" s="151">
        <f t="shared" si="82"/>
        <v>0</v>
      </c>
      <c r="CR14" s="154">
        <f t="shared" si="25"/>
        <v>0</v>
      </c>
      <c r="CS14" s="55"/>
      <c r="CT14" s="55"/>
      <c r="CU14" s="55"/>
      <c r="CV14" s="151">
        <f t="shared" si="83"/>
        <v>0</v>
      </c>
      <c r="CW14" s="151">
        <f t="shared" si="84"/>
        <v>0</v>
      </c>
      <c r="CX14" s="151">
        <f t="shared" si="85"/>
        <v>0</v>
      </c>
      <c r="CY14" s="151">
        <f t="shared" si="86"/>
        <v>0</v>
      </c>
      <c r="CZ14" s="151">
        <f t="shared" si="87"/>
        <v>0</v>
      </c>
      <c r="DA14" s="151">
        <f t="shared" si="88"/>
        <v>0</v>
      </c>
      <c r="DB14" s="151">
        <f t="shared" si="89"/>
        <v>0</v>
      </c>
      <c r="DC14" s="151">
        <f t="shared" si="90"/>
        <v>0</v>
      </c>
      <c r="DD14" s="149"/>
      <c r="DE14" s="3"/>
      <c r="DF14" s="3"/>
      <c r="DG14" s="3"/>
      <c r="DH14" s="129"/>
      <c r="DI14" s="129"/>
      <c r="DJ14" s="129"/>
      <c r="DK14" s="129"/>
      <c r="DL14" s="129"/>
      <c r="DM14" s="129"/>
      <c r="DN14" s="129"/>
      <c r="DO14" s="129"/>
      <c r="DP14" s="3"/>
      <c r="DQ14" s="3"/>
      <c r="DR14" s="3"/>
      <c r="DS14" s="3"/>
      <c r="DU14" s="149"/>
      <c r="DV14" s="3"/>
      <c r="DW14" s="3"/>
      <c r="DX14" s="3"/>
      <c r="DZ14" s="293"/>
      <c r="EA14" s="293"/>
      <c r="EB14" s="293"/>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L14" s="151">
        <v>64782</v>
      </c>
      <c r="FM14" s="151">
        <v>79.223732402923147</v>
      </c>
      <c r="FN14" s="151">
        <v>89.24994358520371</v>
      </c>
      <c r="FO14" s="151">
        <v>96.764394452255715</v>
      </c>
      <c r="FR14" s="5">
        <f t="shared" si="28"/>
        <v>0</v>
      </c>
      <c r="FS14" s="5">
        <f t="shared" si="29"/>
        <v>0</v>
      </c>
      <c r="FT14" s="5">
        <f t="shared" si="30"/>
        <v>0</v>
      </c>
      <c r="FU14" s="5">
        <f t="shared" si="31"/>
        <v>0</v>
      </c>
      <c r="FW14" s="233" t="e">
        <f t="shared" si="32"/>
        <v>#DIV/0!</v>
      </c>
      <c r="FX14" s="233" t="e">
        <f t="shared" si="33"/>
        <v>#DIV/0!</v>
      </c>
      <c r="FY14" s="233" t="e">
        <f t="shared" si="34"/>
        <v>#DIV/0!</v>
      </c>
      <c r="FZ14" s="233" t="e">
        <f t="shared" si="35"/>
        <v>#DIV/0!</v>
      </c>
      <c r="GA14" s="233"/>
      <c r="GB14" s="5">
        <f t="shared" si="36"/>
        <v>0</v>
      </c>
      <c r="GC14" s="5">
        <f t="shared" si="37"/>
        <v>0</v>
      </c>
      <c r="GD14" s="5">
        <f t="shared" si="38"/>
        <v>0</v>
      </c>
      <c r="GE14" s="5">
        <f t="shared" si="39"/>
        <v>0</v>
      </c>
    </row>
    <row r="15" spans="1:187" x14ac:dyDescent="0.2">
      <c r="A15" s="2" t="str">
        <f t="shared" si="40"/>
        <v>2001 Nov</v>
      </c>
      <c r="B15" s="139">
        <v>2001</v>
      </c>
      <c r="C15" s="142" t="s">
        <v>132</v>
      </c>
      <c r="D15" s="154">
        <f t="shared" si="91"/>
        <v>0</v>
      </c>
      <c r="E15" s="129"/>
      <c r="F15" s="129"/>
      <c r="G15" s="129"/>
      <c r="H15" s="154">
        <f t="shared" si="1"/>
        <v>0</v>
      </c>
      <c r="I15" s="151">
        <f t="shared" si="41"/>
        <v>0</v>
      </c>
      <c r="J15" s="151">
        <f t="shared" si="42"/>
        <v>0</v>
      </c>
      <c r="K15" s="151">
        <f t="shared" si="43"/>
        <v>0</v>
      </c>
      <c r="L15" s="154">
        <f t="shared" si="3"/>
        <v>0</v>
      </c>
      <c r="M15" s="3"/>
      <c r="N15" s="3"/>
      <c r="O15" s="3"/>
      <c r="P15" s="154">
        <f t="shared" si="4"/>
        <v>0</v>
      </c>
      <c r="Q15" s="3"/>
      <c r="R15" s="3"/>
      <c r="S15" s="3"/>
      <c r="T15" s="154">
        <f t="shared" si="44"/>
        <v>0</v>
      </c>
      <c r="U15" s="151">
        <f t="shared" si="45"/>
        <v>0</v>
      </c>
      <c r="V15" s="151">
        <f t="shared" si="46"/>
        <v>0</v>
      </c>
      <c r="W15" s="151">
        <f t="shared" si="47"/>
        <v>0</v>
      </c>
      <c r="X15" s="154">
        <f t="shared" si="6"/>
        <v>0</v>
      </c>
      <c r="Y15" s="151">
        <f t="shared" si="48"/>
        <v>0</v>
      </c>
      <c r="Z15" s="151">
        <f t="shared" si="49"/>
        <v>0</v>
      </c>
      <c r="AA15" s="151">
        <f t="shared" si="50"/>
        <v>0</v>
      </c>
      <c r="AB15" s="154">
        <f t="shared" si="8"/>
        <v>0</v>
      </c>
      <c r="AC15" s="3"/>
      <c r="AD15" s="3"/>
      <c r="AE15" s="3"/>
      <c r="AF15" s="154">
        <f t="shared" si="9"/>
        <v>0</v>
      </c>
      <c r="AG15" s="55"/>
      <c r="AH15" s="55"/>
      <c r="AI15" s="55"/>
      <c r="AJ15" s="154">
        <f t="shared" si="51"/>
        <v>0</v>
      </c>
      <c r="AK15" s="151">
        <f t="shared" si="52"/>
        <v>0</v>
      </c>
      <c r="AL15" s="151">
        <f t="shared" si="53"/>
        <v>0</v>
      </c>
      <c r="AM15" s="151">
        <f t="shared" si="54"/>
        <v>0</v>
      </c>
      <c r="AN15" s="154">
        <f t="shared" si="11"/>
        <v>0</v>
      </c>
      <c r="AO15" s="55"/>
      <c r="AP15" s="55"/>
      <c r="AQ15" s="55"/>
      <c r="AR15" s="151">
        <f t="shared" si="55"/>
        <v>0</v>
      </c>
      <c r="AS15" s="151">
        <f t="shared" si="56"/>
        <v>0</v>
      </c>
      <c r="AT15" s="151">
        <f t="shared" si="57"/>
        <v>0</v>
      </c>
      <c r="AU15" s="151">
        <f t="shared" si="58"/>
        <v>0</v>
      </c>
      <c r="AV15" s="154">
        <f t="shared" si="13"/>
        <v>0</v>
      </c>
      <c r="AW15" s="3"/>
      <c r="AX15" s="3"/>
      <c r="AY15" s="3"/>
      <c r="AZ15" s="151">
        <f t="shared" si="59"/>
        <v>0</v>
      </c>
      <c r="BA15" s="151">
        <f t="shared" si="60"/>
        <v>0</v>
      </c>
      <c r="BB15" s="151">
        <f t="shared" si="61"/>
        <v>0</v>
      </c>
      <c r="BC15" s="151">
        <f t="shared" si="62"/>
        <v>0</v>
      </c>
      <c r="BD15" s="154">
        <f t="shared" si="15"/>
        <v>0</v>
      </c>
      <c r="BE15" s="55"/>
      <c r="BF15" s="55"/>
      <c r="BG15" s="55"/>
      <c r="BH15" s="151">
        <f t="shared" si="63"/>
        <v>0</v>
      </c>
      <c r="BI15" s="151">
        <f t="shared" si="64"/>
        <v>0</v>
      </c>
      <c r="BJ15" s="151">
        <f t="shared" si="65"/>
        <v>0</v>
      </c>
      <c r="BK15" s="151">
        <f t="shared" si="66"/>
        <v>0</v>
      </c>
      <c r="BL15" s="154">
        <f t="shared" si="17"/>
        <v>0</v>
      </c>
      <c r="BM15" s="3"/>
      <c r="BN15" s="3"/>
      <c r="BO15" s="3"/>
      <c r="BP15" s="151">
        <f t="shared" si="67"/>
        <v>0</v>
      </c>
      <c r="BQ15" s="151">
        <f t="shared" si="68"/>
        <v>0</v>
      </c>
      <c r="BR15" s="151">
        <f t="shared" si="69"/>
        <v>0</v>
      </c>
      <c r="BS15" s="151">
        <f t="shared" si="70"/>
        <v>0</v>
      </c>
      <c r="BT15" s="154">
        <f t="shared" si="19"/>
        <v>0</v>
      </c>
      <c r="BU15" s="3"/>
      <c r="BV15" s="3"/>
      <c r="BW15" s="3"/>
      <c r="BX15" s="151">
        <f t="shared" si="71"/>
        <v>0</v>
      </c>
      <c r="BY15" s="151">
        <f t="shared" si="72"/>
        <v>0</v>
      </c>
      <c r="BZ15" s="151">
        <f t="shared" si="73"/>
        <v>0</v>
      </c>
      <c r="CA15" s="151">
        <f t="shared" si="74"/>
        <v>0</v>
      </c>
      <c r="CB15" s="154">
        <f t="shared" si="21"/>
        <v>0</v>
      </c>
      <c r="CC15" s="3"/>
      <c r="CD15" s="3"/>
      <c r="CE15" s="3"/>
      <c r="CF15" s="151">
        <f t="shared" si="75"/>
        <v>0</v>
      </c>
      <c r="CG15" s="151">
        <f t="shared" si="76"/>
        <v>0</v>
      </c>
      <c r="CH15" s="151">
        <f t="shared" si="77"/>
        <v>0</v>
      </c>
      <c r="CI15" s="151">
        <f t="shared" si="78"/>
        <v>0</v>
      </c>
      <c r="CJ15" s="154">
        <f t="shared" si="23"/>
        <v>0</v>
      </c>
      <c r="CK15" s="3"/>
      <c r="CL15" s="3"/>
      <c r="CM15" s="3"/>
      <c r="CN15" s="151">
        <f t="shared" si="79"/>
        <v>0</v>
      </c>
      <c r="CO15" s="151">
        <f t="shared" si="80"/>
        <v>0</v>
      </c>
      <c r="CP15" s="151">
        <f t="shared" si="81"/>
        <v>0</v>
      </c>
      <c r="CQ15" s="151">
        <f t="shared" si="82"/>
        <v>0</v>
      </c>
      <c r="CR15" s="154">
        <f t="shared" si="25"/>
        <v>0</v>
      </c>
      <c r="CS15" s="55"/>
      <c r="CT15" s="55"/>
      <c r="CU15" s="55"/>
      <c r="CV15" s="151">
        <f t="shared" si="83"/>
        <v>0</v>
      </c>
      <c r="CW15" s="151">
        <f t="shared" si="84"/>
        <v>0</v>
      </c>
      <c r="CX15" s="151">
        <f t="shared" si="85"/>
        <v>0</v>
      </c>
      <c r="CY15" s="151">
        <f t="shared" si="86"/>
        <v>0</v>
      </c>
      <c r="CZ15" s="151">
        <f t="shared" si="87"/>
        <v>0</v>
      </c>
      <c r="DA15" s="151">
        <f t="shared" si="88"/>
        <v>0</v>
      </c>
      <c r="DB15" s="151">
        <f t="shared" si="89"/>
        <v>0</v>
      </c>
      <c r="DC15" s="151">
        <f t="shared" si="90"/>
        <v>0</v>
      </c>
      <c r="DD15" s="149"/>
      <c r="DE15" s="3"/>
      <c r="DF15" s="3"/>
      <c r="DG15" s="3"/>
      <c r="DH15" s="129"/>
      <c r="DI15" s="129"/>
      <c r="DJ15" s="129"/>
      <c r="DK15" s="129"/>
      <c r="DL15" s="129"/>
      <c r="DM15" s="129"/>
      <c r="DN15" s="129"/>
      <c r="DO15" s="129"/>
      <c r="DP15" s="3"/>
      <c r="DQ15" s="3"/>
      <c r="DR15" s="3"/>
      <c r="DS15" s="3"/>
      <c r="DU15" s="149"/>
      <c r="DV15" s="3"/>
      <c r="DW15" s="3"/>
      <c r="DX15" s="3"/>
      <c r="DZ15" s="293"/>
      <c r="EA15" s="293"/>
      <c r="EB15" s="293"/>
      <c r="EC15" s="297"/>
      <c r="ED15" s="297"/>
      <c r="EE15" s="297"/>
      <c r="EF15" s="297"/>
      <c r="EG15" s="297"/>
      <c r="EH15" s="297"/>
      <c r="EI15" s="297"/>
      <c r="EJ15" s="297"/>
      <c r="EK15" s="297"/>
      <c r="EL15" s="297"/>
      <c r="EM15" s="297"/>
      <c r="EN15" s="297"/>
      <c r="EO15" s="297"/>
      <c r="EP15" s="297"/>
      <c r="EQ15" s="297"/>
      <c r="ER15" s="297"/>
      <c r="ES15" s="297"/>
      <c r="ET15" s="297"/>
      <c r="EU15" s="297"/>
      <c r="EV15" s="297"/>
      <c r="EW15" s="297"/>
      <c r="EX15" s="297"/>
      <c r="EY15" s="297"/>
      <c r="EZ15" s="297"/>
      <c r="FA15" s="297"/>
      <c r="FB15" s="297"/>
      <c r="FC15" s="297"/>
      <c r="FD15" s="297"/>
      <c r="FE15" s="297"/>
      <c r="FF15" s="297"/>
      <c r="FL15" s="151">
        <v>63152</v>
      </c>
      <c r="FM15" s="151">
        <v>79.868930486981853</v>
      </c>
      <c r="FN15" s="151">
        <v>89.880296948815399</v>
      </c>
      <c r="FO15" s="151">
        <v>97.115760309736089</v>
      </c>
      <c r="FR15" s="5">
        <f t="shared" si="28"/>
        <v>0</v>
      </c>
      <c r="FS15" s="5">
        <f t="shared" si="29"/>
        <v>0</v>
      </c>
      <c r="FT15" s="5">
        <f t="shared" si="30"/>
        <v>0</v>
      </c>
      <c r="FU15" s="5">
        <f t="shared" si="31"/>
        <v>0</v>
      </c>
      <c r="FW15" s="233" t="e">
        <f t="shared" si="32"/>
        <v>#DIV/0!</v>
      </c>
      <c r="FX15" s="233" t="e">
        <f t="shared" si="33"/>
        <v>#DIV/0!</v>
      </c>
      <c r="FY15" s="233" t="e">
        <f t="shared" si="34"/>
        <v>#DIV/0!</v>
      </c>
      <c r="FZ15" s="233" t="e">
        <f t="shared" si="35"/>
        <v>#DIV/0!</v>
      </c>
      <c r="GA15" s="233"/>
      <c r="GB15" s="5">
        <f t="shared" si="36"/>
        <v>0</v>
      </c>
      <c r="GC15" s="5">
        <f t="shared" si="37"/>
        <v>0</v>
      </c>
      <c r="GD15" s="5">
        <f t="shared" si="38"/>
        <v>0</v>
      </c>
      <c r="GE15" s="5">
        <f t="shared" si="39"/>
        <v>0</v>
      </c>
    </row>
    <row r="16" spans="1:187" ht="13.5" thickBot="1" x14ac:dyDescent="0.25">
      <c r="A16" s="2" t="str">
        <f t="shared" si="40"/>
        <v>2001 Dec</v>
      </c>
      <c r="B16" s="139">
        <v>2001</v>
      </c>
      <c r="C16" s="142" t="s">
        <v>133</v>
      </c>
      <c r="D16" s="154">
        <f t="shared" si="91"/>
        <v>0</v>
      </c>
      <c r="E16" s="129"/>
      <c r="F16" s="129"/>
      <c r="G16" s="129"/>
      <c r="H16" s="154">
        <f t="shared" si="1"/>
        <v>0</v>
      </c>
      <c r="I16" s="151">
        <f t="shared" si="41"/>
        <v>0</v>
      </c>
      <c r="J16" s="151">
        <f t="shared" si="42"/>
        <v>0</v>
      </c>
      <c r="K16" s="151">
        <f t="shared" si="43"/>
        <v>0</v>
      </c>
      <c r="L16" s="154">
        <f t="shared" si="3"/>
        <v>0</v>
      </c>
      <c r="M16" s="3"/>
      <c r="N16" s="3"/>
      <c r="O16" s="3"/>
      <c r="P16" s="154">
        <f t="shared" si="4"/>
        <v>0</v>
      </c>
      <c r="Q16" s="3"/>
      <c r="R16" s="3"/>
      <c r="S16" s="3"/>
      <c r="T16" s="154">
        <f t="shared" si="44"/>
        <v>0</v>
      </c>
      <c r="U16" s="151">
        <f t="shared" si="45"/>
        <v>0</v>
      </c>
      <c r="V16" s="151">
        <f t="shared" si="46"/>
        <v>0</v>
      </c>
      <c r="W16" s="151">
        <f t="shared" si="47"/>
        <v>0</v>
      </c>
      <c r="X16" s="154">
        <f t="shared" si="6"/>
        <v>0</v>
      </c>
      <c r="Y16" s="151">
        <f t="shared" si="48"/>
        <v>0</v>
      </c>
      <c r="Z16" s="151">
        <f t="shared" si="49"/>
        <v>0</v>
      </c>
      <c r="AA16" s="151">
        <f t="shared" si="50"/>
        <v>0</v>
      </c>
      <c r="AB16" s="154">
        <f t="shared" si="8"/>
        <v>0</v>
      </c>
      <c r="AC16" s="3"/>
      <c r="AD16" s="3"/>
      <c r="AE16" s="3"/>
      <c r="AF16" s="154">
        <f t="shared" si="9"/>
        <v>0</v>
      </c>
      <c r="AG16" s="55"/>
      <c r="AH16" s="55"/>
      <c r="AI16" s="55"/>
      <c r="AJ16" s="154">
        <f t="shared" si="51"/>
        <v>0</v>
      </c>
      <c r="AK16" s="151">
        <f t="shared" si="52"/>
        <v>0</v>
      </c>
      <c r="AL16" s="151">
        <f t="shared" si="53"/>
        <v>0</v>
      </c>
      <c r="AM16" s="151">
        <f t="shared" si="54"/>
        <v>0</v>
      </c>
      <c r="AN16" s="154">
        <f t="shared" si="11"/>
        <v>0</v>
      </c>
      <c r="AO16" s="55"/>
      <c r="AP16" s="55"/>
      <c r="AQ16" s="55"/>
      <c r="AR16" s="151">
        <f t="shared" si="55"/>
        <v>0</v>
      </c>
      <c r="AS16" s="151">
        <f t="shared" si="56"/>
        <v>0</v>
      </c>
      <c r="AT16" s="151">
        <f t="shared" si="57"/>
        <v>0</v>
      </c>
      <c r="AU16" s="151">
        <f t="shared" si="58"/>
        <v>0</v>
      </c>
      <c r="AV16" s="154">
        <f t="shared" si="13"/>
        <v>0</v>
      </c>
      <c r="AW16" s="3"/>
      <c r="AX16" s="3"/>
      <c r="AY16" s="3"/>
      <c r="AZ16" s="151">
        <f t="shared" si="59"/>
        <v>0</v>
      </c>
      <c r="BA16" s="151">
        <f t="shared" si="60"/>
        <v>0</v>
      </c>
      <c r="BB16" s="151">
        <f t="shared" si="61"/>
        <v>0</v>
      </c>
      <c r="BC16" s="151">
        <f t="shared" si="62"/>
        <v>0</v>
      </c>
      <c r="BD16" s="154">
        <f t="shared" si="15"/>
        <v>0</v>
      </c>
      <c r="BE16" s="55"/>
      <c r="BF16" s="55"/>
      <c r="BG16" s="55"/>
      <c r="BH16" s="151">
        <f t="shared" si="63"/>
        <v>0</v>
      </c>
      <c r="BI16" s="151">
        <f t="shared" si="64"/>
        <v>0</v>
      </c>
      <c r="BJ16" s="151">
        <f t="shared" si="65"/>
        <v>0</v>
      </c>
      <c r="BK16" s="151">
        <f t="shared" si="66"/>
        <v>0</v>
      </c>
      <c r="BL16" s="154">
        <f t="shared" si="17"/>
        <v>0</v>
      </c>
      <c r="BM16" s="3"/>
      <c r="BN16" s="3"/>
      <c r="BO16" s="3"/>
      <c r="BP16" s="151">
        <f t="shared" si="67"/>
        <v>0</v>
      </c>
      <c r="BQ16" s="151">
        <f t="shared" si="68"/>
        <v>0</v>
      </c>
      <c r="BR16" s="151">
        <f t="shared" si="69"/>
        <v>0</v>
      </c>
      <c r="BS16" s="151">
        <f t="shared" si="70"/>
        <v>0</v>
      </c>
      <c r="BT16" s="154">
        <f t="shared" si="19"/>
        <v>0</v>
      </c>
      <c r="BU16" s="3"/>
      <c r="BV16" s="3"/>
      <c r="BW16" s="3"/>
      <c r="BX16" s="151">
        <f t="shared" si="71"/>
        <v>0</v>
      </c>
      <c r="BY16" s="151">
        <f t="shared" si="72"/>
        <v>0</v>
      </c>
      <c r="BZ16" s="151">
        <f t="shared" si="73"/>
        <v>0</v>
      </c>
      <c r="CA16" s="151">
        <f t="shared" si="74"/>
        <v>0</v>
      </c>
      <c r="CB16" s="154">
        <f t="shared" si="21"/>
        <v>0</v>
      </c>
      <c r="CC16" s="3"/>
      <c r="CD16" s="3"/>
      <c r="CE16" s="3"/>
      <c r="CF16" s="151">
        <f t="shared" si="75"/>
        <v>0</v>
      </c>
      <c r="CG16" s="151">
        <f t="shared" si="76"/>
        <v>0</v>
      </c>
      <c r="CH16" s="151">
        <f t="shared" si="77"/>
        <v>0</v>
      </c>
      <c r="CI16" s="151">
        <f t="shared" si="78"/>
        <v>0</v>
      </c>
      <c r="CJ16" s="154">
        <f t="shared" si="23"/>
        <v>0</v>
      </c>
      <c r="CK16" s="3"/>
      <c r="CL16" s="3"/>
      <c r="CM16" s="3"/>
      <c r="CN16" s="151">
        <f t="shared" si="79"/>
        <v>0</v>
      </c>
      <c r="CO16" s="151">
        <f t="shared" si="80"/>
        <v>0</v>
      </c>
      <c r="CP16" s="151">
        <f t="shared" si="81"/>
        <v>0</v>
      </c>
      <c r="CQ16" s="151">
        <f t="shared" si="82"/>
        <v>0</v>
      </c>
      <c r="CR16" s="154">
        <f t="shared" si="25"/>
        <v>0</v>
      </c>
      <c r="CS16" s="55"/>
      <c r="CT16" s="55"/>
      <c r="CU16" s="55"/>
      <c r="CV16" s="151">
        <f t="shared" si="83"/>
        <v>0</v>
      </c>
      <c r="CW16" s="151">
        <f t="shared" si="84"/>
        <v>0</v>
      </c>
      <c r="CX16" s="151">
        <f t="shared" si="85"/>
        <v>0</v>
      </c>
      <c r="CY16" s="151">
        <f t="shared" si="86"/>
        <v>0</v>
      </c>
      <c r="CZ16" s="151">
        <f t="shared" si="87"/>
        <v>0</v>
      </c>
      <c r="DA16" s="151">
        <f t="shared" si="88"/>
        <v>0</v>
      </c>
      <c r="DB16" s="151">
        <f t="shared" si="89"/>
        <v>0</v>
      </c>
      <c r="DC16" s="151">
        <f t="shared" si="90"/>
        <v>0</v>
      </c>
      <c r="DD16" s="149"/>
      <c r="DE16" s="3"/>
      <c r="DF16" s="3"/>
      <c r="DG16" s="3"/>
      <c r="DH16" s="129"/>
      <c r="DI16" s="129"/>
      <c r="DJ16" s="129"/>
      <c r="DK16" s="129"/>
      <c r="DL16" s="129"/>
      <c r="DM16" s="129"/>
      <c r="DN16" s="129"/>
      <c r="DO16" s="129"/>
      <c r="DP16" s="3"/>
      <c r="DQ16" s="3"/>
      <c r="DR16" s="3"/>
      <c r="DS16" s="3"/>
      <c r="DU16" s="149"/>
      <c r="DV16" s="3"/>
      <c r="DW16" s="3"/>
      <c r="DX16" s="3"/>
      <c r="DZ16" s="293"/>
      <c r="EA16" s="293"/>
      <c r="EB16" s="293"/>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L16" s="151">
        <v>58504</v>
      </c>
      <c r="FM16" s="151">
        <v>76.344628275500909</v>
      </c>
      <c r="FN16" s="151">
        <v>85.344376127392991</v>
      </c>
      <c r="FO16" s="151">
        <v>93.684659697034348</v>
      </c>
      <c r="FR16" s="5">
        <f t="shared" si="28"/>
        <v>0</v>
      </c>
      <c r="FS16" s="5">
        <f t="shared" si="29"/>
        <v>0</v>
      </c>
      <c r="FT16" s="5">
        <f t="shared" si="30"/>
        <v>0</v>
      </c>
      <c r="FU16" s="5">
        <f t="shared" si="31"/>
        <v>0</v>
      </c>
      <c r="FW16" s="233" t="e">
        <f t="shared" si="32"/>
        <v>#DIV/0!</v>
      </c>
      <c r="FX16" s="233" t="e">
        <f t="shared" si="33"/>
        <v>#DIV/0!</v>
      </c>
      <c r="FY16" s="233" t="e">
        <f t="shared" si="34"/>
        <v>#DIV/0!</v>
      </c>
      <c r="FZ16" s="233" t="e">
        <f t="shared" si="35"/>
        <v>#DIV/0!</v>
      </c>
      <c r="GA16" s="233"/>
      <c r="GB16" s="5">
        <f t="shared" si="36"/>
        <v>0</v>
      </c>
      <c r="GC16" s="5">
        <f t="shared" si="37"/>
        <v>0</v>
      </c>
      <c r="GD16" s="5">
        <f t="shared" si="38"/>
        <v>0</v>
      </c>
      <c r="GE16" s="5">
        <f t="shared" si="39"/>
        <v>0</v>
      </c>
    </row>
    <row r="17" spans="1:187" ht="13.5" thickBot="1" x14ac:dyDescent="0.25">
      <c r="A17" s="217" t="s">
        <v>235</v>
      </c>
      <c r="B17" s="218"/>
      <c r="C17" s="219"/>
      <c r="D17" s="220">
        <f>SUM(D5:D16)</f>
        <v>0</v>
      </c>
      <c r="E17" s="220">
        <f t="shared" ref="E17" si="92">SUM(E5:E16)</f>
        <v>0</v>
      </c>
      <c r="F17" s="220">
        <f t="shared" ref="F17" si="93">SUM(F5:F16)</f>
        <v>0</v>
      </c>
      <c r="G17" s="220">
        <f t="shared" ref="G17" si="94">SUM(G5:G16)</f>
        <v>0</v>
      </c>
      <c r="H17" s="220">
        <f t="shared" ref="H17" si="95">SUM(H5:H16)</f>
        <v>0</v>
      </c>
      <c r="I17" s="220">
        <f t="shared" ref="I17" si="96">SUM(I5:I16)</f>
        <v>0</v>
      </c>
      <c r="J17" s="220">
        <f t="shared" ref="J17" si="97">SUM(J5:J16)</f>
        <v>0</v>
      </c>
      <c r="K17" s="220">
        <f t="shared" ref="K17" si="98">SUM(K5:K16)</f>
        <v>0</v>
      </c>
      <c r="L17" s="220">
        <f t="shared" ref="L17" si="99">SUM(L5:L16)</f>
        <v>0</v>
      </c>
      <c r="M17" s="220">
        <f t="shared" ref="M17" si="100">SUM(M5:M16)</f>
        <v>0</v>
      </c>
      <c r="N17" s="220">
        <f t="shared" ref="N17" si="101">SUM(N5:N16)</f>
        <v>0</v>
      </c>
      <c r="O17" s="220">
        <f t="shared" ref="O17" si="102">SUM(O5:O16)</f>
        <v>0</v>
      </c>
      <c r="P17" s="220">
        <f t="shared" ref="P17" si="103">SUM(P5:P16)</f>
        <v>0</v>
      </c>
      <c r="Q17" s="220">
        <f t="shared" ref="Q17" si="104">SUM(Q5:Q16)</f>
        <v>0</v>
      </c>
      <c r="R17" s="220">
        <f t="shared" ref="R17" si="105">SUM(R5:R16)</f>
        <v>0</v>
      </c>
      <c r="S17" s="220">
        <f t="shared" ref="S17" si="106">SUM(S5:S16)</f>
        <v>0</v>
      </c>
      <c r="T17" s="220">
        <f t="shared" ref="T17" si="107">SUM(T5:T16)</f>
        <v>0</v>
      </c>
      <c r="U17" s="220">
        <f t="shared" ref="U17" si="108">SUM(U5:U16)</f>
        <v>0</v>
      </c>
      <c r="V17" s="220">
        <f t="shared" ref="V17" si="109">SUM(V5:V16)</f>
        <v>0</v>
      </c>
      <c r="W17" s="220">
        <f t="shared" ref="W17" si="110">SUM(W5:W16)</f>
        <v>0</v>
      </c>
      <c r="X17" s="220">
        <f t="shared" ref="X17" si="111">SUM(X5:X16)</f>
        <v>0</v>
      </c>
      <c r="Y17" s="220">
        <f t="shared" ref="Y17" si="112">SUM(Y5:Y16)</f>
        <v>0</v>
      </c>
      <c r="Z17" s="220">
        <f t="shared" ref="Z17" si="113">SUM(Z5:Z16)</f>
        <v>0</v>
      </c>
      <c r="AA17" s="220">
        <f t="shared" ref="AA17" si="114">SUM(AA5:AA16)</f>
        <v>0</v>
      </c>
      <c r="AB17" s="220">
        <f t="shared" ref="AB17" si="115">SUM(AB5:AB16)</f>
        <v>0</v>
      </c>
      <c r="AC17" s="220">
        <f t="shared" ref="AC17" si="116">SUM(AC5:AC16)</f>
        <v>0</v>
      </c>
      <c r="AD17" s="220">
        <f t="shared" ref="AD17" si="117">SUM(AD5:AD16)</f>
        <v>0</v>
      </c>
      <c r="AE17" s="220">
        <f t="shared" ref="AE17" si="118">SUM(AE5:AE16)</f>
        <v>0</v>
      </c>
      <c r="AF17" s="220">
        <f t="shared" ref="AF17" si="119">SUM(AF5:AF16)</f>
        <v>0</v>
      </c>
      <c r="AG17" s="220">
        <f t="shared" ref="AG17" si="120">SUM(AG5:AG16)</f>
        <v>0</v>
      </c>
      <c r="AH17" s="220">
        <f t="shared" ref="AH17" si="121">SUM(AH5:AH16)</f>
        <v>0</v>
      </c>
      <c r="AI17" s="220">
        <f t="shared" ref="AI17" si="122">SUM(AI5:AI16)</f>
        <v>0</v>
      </c>
      <c r="AJ17" s="220">
        <f t="shared" ref="AJ17" si="123">SUM(AJ5:AJ16)</f>
        <v>0</v>
      </c>
      <c r="AK17" s="220">
        <f t="shared" ref="AK17" si="124">SUM(AK5:AK16)</f>
        <v>0</v>
      </c>
      <c r="AL17" s="220">
        <f t="shared" ref="AL17" si="125">SUM(AL5:AL16)</f>
        <v>0</v>
      </c>
      <c r="AM17" s="220">
        <f>SUM(AM5:AM16)</f>
        <v>0</v>
      </c>
      <c r="AN17" s="220">
        <f>SUM(AN5:AN16)</f>
        <v>0</v>
      </c>
      <c r="AO17" s="220">
        <f t="shared" ref="AO17" si="126">SUM(AO5:AO16)</f>
        <v>0</v>
      </c>
      <c r="AP17" s="220">
        <f t="shared" ref="AP17" si="127">SUM(AP5:AP16)</f>
        <v>0</v>
      </c>
      <c r="AQ17" s="220">
        <f t="shared" ref="AQ17" si="128">SUM(AQ5:AQ16)</f>
        <v>0</v>
      </c>
      <c r="AR17" s="222">
        <f>IF(AN17&gt;0,(AN17/T17)*100,0)</f>
        <v>0</v>
      </c>
      <c r="AS17" s="222">
        <f t="shared" si="56"/>
        <v>0</v>
      </c>
      <c r="AT17" s="222">
        <f t="shared" si="57"/>
        <v>0</v>
      </c>
      <c r="AU17" s="222">
        <f t="shared" si="58"/>
        <v>0</v>
      </c>
      <c r="AV17" s="220">
        <f>SUM(AV5:AV16)</f>
        <v>0</v>
      </c>
      <c r="AW17" s="220">
        <f t="shared" ref="AW17" si="129">SUM(AW5:AW16)</f>
        <v>0</v>
      </c>
      <c r="AX17" s="220">
        <f t="shared" ref="AX17" si="130">SUM(AX5:AX16)</f>
        <v>0</v>
      </c>
      <c r="AY17" s="220">
        <f t="shared" ref="AY17" si="131">SUM(AY5:AY16)</f>
        <v>0</v>
      </c>
      <c r="AZ17" s="222">
        <f t="shared" si="59"/>
        <v>0</v>
      </c>
      <c r="BA17" s="222">
        <f t="shared" si="60"/>
        <v>0</v>
      </c>
      <c r="BB17" s="222">
        <f t="shared" si="61"/>
        <v>0</v>
      </c>
      <c r="BC17" s="222">
        <f t="shared" si="62"/>
        <v>0</v>
      </c>
      <c r="BD17" s="220">
        <f t="shared" ref="BD17" si="132">SUM(BD5:BD16)</f>
        <v>0</v>
      </c>
      <c r="BE17" s="220">
        <f t="shared" ref="BE17" si="133">SUM(BE5:BE16)</f>
        <v>0</v>
      </c>
      <c r="BF17" s="220">
        <f t="shared" ref="BF17" si="134">SUM(BF5:BF16)</f>
        <v>0</v>
      </c>
      <c r="BG17" s="220">
        <f t="shared" ref="BG17" si="135">SUM(BG5:BG16)</f>
        <v>0</v>
      </c>
      <c r="BH17" s="222">
        <f t="shared" si="63"/>
        <v>0</v>
      </c>
      <c r="BI17" s="222">
        <f t="shared" si="64"/>
        <v>0</v>
      </c>
      <c r="BJ17" s="222">
        <f t="shared" si="65"/>
        <v>0</v>
      </c>
      <c r="BK17" s="222">
        <f t="shared" si="66"/>
        <v>0</v>
      </c>
      <c r="BL17" s="220">
        <f t="shared" ref="BL17" si="136">SUM(BL5:BL16)</f>
        <v>0</v>
      </c>
      <c r="BM17" s="220">
        <f t="shared" ref="BM17" si="137">SUM(BM5:BM16)</f>
        <v>0</v>
      </c>
      <c r="BN17" s="220">
        <f t="shared" ref="BN17" si="138">SUM(BN5:BN16)</f>
        <v>0</v>
      </c>
      <c r="BO17" s="220">
        <f t="shared" ref="BO17" si="139">SUM(BO5:BO16)</f>
        <v>0</v>
      </c>
      <c r="BP17" s="222">
        <f t="shared" si="67"/>
        <v>0</v>
      </c>
      <c r="BQ17" s="222">
        <f t="shared" si="68"/>
        <v>0</v>
      </c>
      <c r="BR17" s="222">
        <f t="shared" si="69"/>
        <v>0</v>
      </c>
      <c r="BS17" s="222">
        <f t="shared" si="70"/>
        <v>0</v>
      </c>
      <c r="BT17" s="220">
        <f t="shared" ref="BT17" si="140">SUM(BT5:BT16)</f>
        <v>0</v>
      </c>
      <c r="BU17" s="220">
        <f t="shared" ref="BU17" si="141">SUM(BU5:BU16)</f>
        <v>0</v>
      </c>
      <c r="BV17" s="220">
        <f t="shared" ref="BV17" si="142">SUM(BV5:BV16)</f>
        <v>0</v>
      </c>
      <c r="BW17" s="220">
        <f t="shared" ref="BW17" si="143">SUM(BW5:BW16)</f>
        <v>0</v>
      </c>
      <c r="BX17" s="222">
        <f t="shared" si="71"/>
        <v>0</v>
      </c>
      <c r="BY17" s="222">
        <f t="shared" si="72"/>
        <v>0</v>
      </c>
      <c r="BZ17" s="222">
        <f t="shared" si="73"/>
        <v>0</v>
      </c>
      <c r="CA17" s="222">
        <f t="shared" si="74"/>
        <v>0</v>
      </c>
      <c r="CB17" s="220">
        <f t="shared" ref="CB17" si="144">SUM(CB5:CB16)</f>
        <v>0</v>
      </c>
      <c r="CC17" s="220">
        <f t="shared" ref="CC17" si="145">SUM(CC5:CC16)</f>
        <v>0</v>
      </c>
      <c r="CD17" s="220">
        <f t="shared" ref="CD17" si="146">SUM(CD5:CD16)</f>
        <v>0</v>
      </c>
      <c r="CE17" s="220">
        <f t="shared" ref="CE17" si="147">SUM(CE5:CE16)</f>
        <v>0</v>
      </c>
      <c r="CF17" s="222">
        <f t="shared" si="75"/>
        <v>0</v>
      </c>
      <c r="CG17" s="222">
        <f t="shared" si="76"/>
        <v>0</v>
      </c>
      <c r="CH17" s="222">
        <f t="shared" si="77"/>
        <v>0</v>
      </c>
      <c r="CI17" s="222">
        <f t="shared" si="78"/>
        <v>0</v>
      </c>
      <c r="CJ17" s="220">
        <f t="shared" ref="CJ17" si="148">SUM(CJ5:CJ16)</f>
        <v>0</v>
      </c>
      <c r="CK17" s="220">
        <f t="shared" ref="CK17" si="149">SUM(CK5:CK16)</f>
        <v>0</v>
      </c>
      <c r="CL17" s="220">
        <f t="shared" ref="CL17" si="150">SUM(CL5:CL16)</f>
        <v>0</v>
      </c>
      <c r="CM17" s="220">
        <f t="shared" ref="CM17" si="151">SUM(CM5:CM16)</f>
        <v>0</v>
      </c>
      <c r="CN17" s="222">
        <f t="shared" si="79"/>
        <v>0</v>
      </c>
      <c r="CO17" s="222">
        <f t="shared" si="80"/>
        <v>0</v>
      </c>
      <c r="CP17" s="222">
        <f t="shared" si="81"/>
        <v>0</v>
      </c>
      <c r="CQ17" s="222">
        <f t="shared" si="82"/>
        <v>0</v>
      </c>
      <c r="CR17" s="220">
        <f t="shared" ref="CR17" si="152">SUM(CR5:CR16)</f>
        <v>0</v>
      </c>
      <c r="CS17" s="220">
        <f t="shared" ref="CS17" si="153">SUM(CS5:CS16)</f>
        <v>0</v>
      </c>
      <c r="CT17" s="220">
        <f t="shared" ref="CT17" si="154">SUM(CT5:CT16)</f>
        <v>0</v>
      </c>
      <c r="CU17" s="220">
        <f t="shared" ref="CU17" si="155">SUM(CU5:CU16)</f>
        <v>0</v>
      </c>
      <c r="CV17" s="222">
        <f>IF(CR17&gt;0,(CR17/T17)*100,0)</f>
        <v>0</v>
      </c>
      <c r="CW17" s="222">
        <f t="shared" si="84"/>
        <v>0</v>
      </c>
      <c r="CX17" s="222">
        <f t="shared" si="85"/>
        <v>0</v>
      </c>
      <c r="CY17" s="222">
        <f t="shared" si="86"/>
        <v>0</v>
      </c>
      <c r="CZ17" s="222">
        <f t="shared" si="87"/>
        <v>0</v>
      </c>
      <c r="DA17" s="222">
        <f t="shared" si="88"/>
        <v>0</v>
      </c>
      <c r="DB17" s="222">
        <f t="shared" si="89"/>
        <v>0</v>
      </c>
      <c r="DC17" s="222">
        <f t="shared" si="90"/>
        <v>0</v>
      </c>
      <c r="DD17" s="220">
        <f t="shared" ref="DD17" si="156">SUM(DD5:DD16)</f>
        <v>0</v>
      </c>
      <c r="DE17" s="220">
        <f t="shared" ref="DE17" si="157">SUM(DE5:DE16)</f>
        <v>0</v>
      </c>
      <c r="DF17" s="220">
        <f t="shared" ref="DF17" si="158">SUM(DF5:DF16)</f>
        <v>0</v>
      </c>
      <c r="DG17" s="220">
        <f t="shared" ref="DG17" si="159">SUM(DG5:DG16)</f>
        <v>0</v>
      </c>
      <c r="DH17" s="221">
        <f>IF(DD17&gt;0,(DD17*60)/T17,0)</f>
        <v>0</v>
      </c>
      <c r="DI17" s="221">
        <f t="shared" ref="DI17" si="160">IF(DE17&gt;0,(DE17*60)/U17,0)</f>
        <v>0</v>
      </c>
      <c r="DJ17" s="221">
        <f t="shared" ref="DJ17" si="161">IF(DF17&gt;0,(DF17*60)/V17,0)</f>
        <v>0</v>
      </c>
      <c r="DK17" s="221">
        <f t="shared" ref="DK17" si="162">IF(DG17&gt;0,(DG17*60)/W17,0)</f>
        <v>0</v>
      </c>
      <c r="DL17" s="221">
        <f>IF(DD17&gt;0,(DD17*60)/(T17-AN17),0)</f>
        <v>0</v>
      </c>
      <c r="DM17" s="221">
        <f t="shared" ref="DM17" si="163">IF(DE17&gt;0,(DE17*60)/(U17-AO17),0)</f>
        <v>0</v>
      </c>
      <c r="DN17" s="221">
        <f t="shared" ref="DN17" si="164">IF(DF17&gt;0,(DF17*60)/(V17-AP17),0)</f>
        <v>0</v>
      </c>
      <c r="DO17" s="221">
        <f t="shared" ref="DO17" si="165">IF(DG17&gt;0,(DG17*60)/(W17-AQ17),0)</f>
        <v>0</v>
      </c>
      <c r="DP17" s="221">
        <f>IF(DU17&gt;0,(DU17*60)/(T17-BD17),0)</f>
        <v>0</v>
      </c>
      <c r="DQ17" s="221">
        <f t="shared" ref="DQ17" si="166">IF(DV17&gt;0,(DV17*60)/(U17-BE17),0)</f>
        <v>0</v>
      </c>
      <c r="DR17" s="221">
        <f t="shared" ref="DR17" si="167">IF(DW17&gt;0,(DW17*60)/(V17-BF17),0)</f>
        <v>0</v>
      </c>
      <c r="DS17" s="221">
        <f t="shared" ref="DS17" si="168">IF(DX17&gt;0,(DX17*60)/(W17-BG17),0)</f>
        <v>0</v>
      </c>
      <c r="DU17" s="220">
        <f t="shared" ref="DU17" si="169">SUM(DU5:DU16)</f>
        <v>0</v>
      </c>
      <c r="DV17" s="220">
        <f t="shared" ref="DV17" si="170">SUM(DV5:DV16)</f>
        <v>0</v>
      </c>
      <c r="DW17" s="220">
        <f t="shared" ref="DW17" si="171">SUM(DW5:DW16)</f>
        <v>0</v>
      </c>
      <c r="DX17" s="220">
        <f t="shared" ref="DX17" si="172">SUM(DX5:DX16)</f>
        <v>0</v>
      </c>
      <c r="DZ17" s="293"/>
      <c r="EA17" s="293"/>
      <c r="EB17" s="293"/>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8">
        <f t="shared" ref="FD17:FE17" si="173">SUM(FD5:FD16)</f>
        <v>0</v>
      </c>
      <c r="FE17" s="298">
        <f t="shared" si="173"/>
        <v>0</v>
      </c>
      <c r="FF17" s="298">
        <f t="shared" ref="FF17" si="174">SUM(FF5:FF16)</f>
        <v>0</v>
      </c>
      <c r="FL17" s="223">
        <f t="shared" ref="FL17" si="175">SUM(FL5:FL16)</f>
        <v>701364</v>
      </c>
      <c r="FM17" s="222">
        <v>80.541992148682155</v>
      </c>
      <c r="FN17" s="222">
        <v>89.998394120892485</v>
      </c>
      <c r="FO17" s="224">
        <v>96.816543416770145</v>
      </c>
      <c r="FR17" s="277">
        <f t="shared" si="28"/>
        <v>0</v>
      </c>
      <c r="FS17" s="278">
        <f t="shared" si="29"/>
        <v>0</v>
      </c>
      <c r="FT17" s="278">
        <f t="shared" si="30"/>
        <v>0</v>
      </c>
      <c r="FU17" s="279">
        <f t="shared" si="31"/>
        <v>0</v>
      </c>
      <c r="FV17" s="239"/>
      <c r="FW17" s="280" t="e">
        <f t="shared" si="32"/>
        <v>#DIV/0!</v>
      </c>
      <c r="FX17" s="281" t="e">
        <f t="shared" si="33"/>
        <v>#DIV/0!</v>
      </c>
      <c r="FY17" s="281" t="e">
        <f t="shared" si="34"/>
        <v>#DIV/0!</v>
      </c>
      <c r="FZ17" s="282" t="e">
        <f t="shared" si="35"/>
        <v>#DIV/0!</v>
      </c>
      <c r="GA17" s="283"/>
      <c r="GB17" s="277">
        <f t="shared" si="36"/>
        <v>0</v>
      </c>
      <c r="GC17" s="278">
        <f t="shared" si="37"/>
        <v>0</v>
      </c>
      <c r="GD17" s="278">
        <f t="shared" si="38"/>
        <v>0</v>
      </c>
      <c r="GE17" s="279">
        <f t="shared" si="39"/>
        <v>0</v>
      </c>
    </row>
    <row r="18" spans="1:187" x14ac:dyDescent="0.2">
      <c r="A18" s="2" t="str">
        <f t="shared" si="40"/>
        <v>2002 Jan</v>
      </c>
      <c r="B18" s="139">
        <f t="shared" ref="B18:B29" si="176">B5+1</f>
        <v>2002</v>
      </c>
      <c r="C18" s="142" t="str">
        <f t="shared" ref="C18:C29" si="177">C5</f>
        <v>Jan</v>
      </c>
      <c r="D18" s="154">
        <f t="shared" si="91"/>
        <v>0</v>
      </c>
      <c r="E18" s="129"/>
      <c r="F18" s="129"/>
      <c r="G18" s="129"/>
      <c r="H18" s="154">
        <f t="shared" si="1"/>
        <v>0</v>
      </c>
      <c r="I18" s="151">
        <f t="shared" si="41"/>
        <v>0</v>
      </c>
      <c r="J18" s="151">
        <f t="shared" si="42"/>
        <v>0</v>
      </c>
      <c r="K18" s="151">
        <f t="shared" si="43"/>
        <v>0</v>
      </c>
      <c r="L18" s="154">
        <f t="shared" si="3"/>
        <v>0</v>
      </c>
      <c r="M18" s="4"/>
      <c r="N18" s="4"/>
      <c r="O18" s="4"/>
      <c r="P18" s="154">
        <f t="shared" si="4"/>
        <v>0</v>
      </c>
      <c r="Q18" s="4"/>
      <c r="R18" s="4"/>
      <c r="S18" s="4"/>
      <c r="T18" s="154">
        <f t="shared" si="44"/>
        <v>0</v>
      </c>
      <c r="U18" s="151">
        <f t="shared" si="45"/>
        <v>0</v>
      </c>
      <c r="V18" s="151">
        <f t="shared" si="46"/>
        <v>0</v>
      </c>
      <c r="W18" s="151">
        <f t="shared" si="47"/>
        <v>0</v>
      </c>
      <c r="X18" s="154">
        <f t="shared" si="6"/>
        <v>0</v>
      </c>
      <c r="Y18" s="151">
        <f t="shared" si="48"/>
        <v>0</v>
      </c>
      <c r="Z18" s="151">
        <f t="shared" si="49"/>
        <v>0</v>
      </c>
      <c r="AA18" s="151">
        <f t="shared" si="50"/>
        <v>0</v>
      </c>
      <c r="AB18" s="154">
        <f t="shared" si="8"/>
        <v>0</v>
      </c>
      <c r="AC18" s="4"/>
      <c r="AD18" s="4"/>
      <c r="AE18" s="4"/>
      <c r="AF18" s="154">
        <f t="shared" si="9"/>
        <v>0</v>
      </c>
      <c r="AG18" s="56"/>
      <c r="AH18" s="56"/>
      <c r="AI18" s="56"/>
      <c r="AJ18" s="154">
        <f t="shared" si="51"/>
        <v>0</v>
      </c>
      <c r="AK18" s="151">
        <f t="shared" si="52"/>
        <v>0</v>
      </c>
      <c r="AL18" s="151">
        <f t="shared" si="53"/>
        <v>0</v>
      </c>
      <c r="AM18" s="151">
        <f t="shared" si="54"/>
        <v>0</v>
      </c>
      <c r="AN18" s="154">
        <f t="shared" si="11"/>
        <v>0</v>
      </c>
      <c r="AO18" s="56"/>
      <c r="AP18" s="56"/>
      <c r="AQ18" s="56"/>
      <c r="AR18" s="151">
        <f t="shared" si="55"/>
        <v>0</v>
      </c>
      <c r="AS18" s="151">
        <f t="shared" si="56"/>
        <v>0</v>
      </c>
      <c r="AT18" s="151">
        <f t="shared" si="57"/>
        <v>0</v>
      </c>
      <c r="AU18" s="151">
        <f t="shared" si="58"/>
        <v>0</v>
      </c>
      <c r="AV18" s="154">
        <f t="shared" si="13"/>
        <v>0</v>
      </c>
      <c r="AW18" s="4"/>
      <c r="AX18" s="4"/>
      <c r="AY18" s="4"/>
      <c r="AZ18" s="151">
        <f t="shared" si="59"/>
        <v>0</v>
      </c>
      <c r="BA18" s="151">
        <f t="shared" si="60"/>
        <v>0</v>
      </c>
      <c r="BB18" s="151">
        <f t="shared" si="61"/>
        <v>0</v>
      </c>
      <c r="BC18" s="151">
        <f t="shared" si="62"/>
        <v>0</v>
      </c>
      <c r="BD18" s="154">
        <f t="shared" si="15"/>
        <v>0</v>
      </c>
      <c r="BE18" s="56"/>
      <c r="BF18" s="56"/>
      <c r="BG18" s="56"/>
      <c r="BH18" s="151">
        <f t="shared" si="63"/>
        <v>0</v>
      </c>
      <c r="BI18" s="151">
        <f t="shared" si="64"/>
        <v>0</v>
      </c>
      <c r="BJ18" s="151">
        <f t="shared" si="65"/>
        <v>0</v>
      </c>
      <c r="BK18" s="151">
        <f t="shared" si="66"/>
        <v>0</v>
      </c>
      <c r="BL18" s="154">
        <f t="shared" si="17"/>
        <v>0</v>
      </c>
      <c r="BM18" s="3"/>
      <c r="BN18" s="3"/>
      <c r="BO18" s="3"/>
      <c r="BP18" s="151">
        <f t="shared" si="67"/>
        <v>0</v>
      </c>
      <c r="BQ18" s="151">
        <f t="shared" si="68"/>
        <v>0</v>
      </c>
      <c r="BR18" s="151">
        <f t="shared" si="69"/>
        <v>0</v>
      </c>
      <c r="BS18" s="151">
        <f t="shared" si="70"/>
        <v>0</v>
      </c>
      <c r="BT18" s="154">
        <f t="shared" si="19"/>
        <v>0</v>
      </c>
      <c r="BU18" s="3"/>
      <c r="BV18" s="3"/>
      <c r="BW18" s="3"/>
      <c r="BX18" s="151">
        <f t="shared" si="71"/>
        <v>0</v>
      </c>
      <c r="BY18" s="151">
        <f t="shared" si="72"/>
        <v>0</v>
      </c>
      <c r="BZ18" s="151">
        <f t="shared" si="73"/>
        <v>0</v>
      </c>
      <c r="CA18" s="151">
        <f t="shared" si="74"/>
        <v>0</v>
      </c>
      <c r="CB18" s="154">
        <f t="shared" si="21"/>
        <v>0</v>
      </c>
      <c r="CC18" s="3"/>
      <c r="CD18" s="3"/>
      <c r="CE18" s="3"/>
      <c r="CF18" s="151">
        <f t="shared" si="75"/>
        <v>0</v>
      </c>
      <c r="CG18" s="151">
        <f t="shared" si="76"/>
        <v>0</v>
      </c>
      <c r="CH18" s="151">
        <f t="shared" si="77"/>
        <v>0</v>
      </c>
      <c r="CI18" s="151">
        <f t="shared" si="78"/>
        <v>0</v>
      </c>
      <c r="CJ18" s="154">
        <f t="shared" si="23"/>
        <v>0</v>
      </c>
      <c r="CK18" s="3"/>
      <c r="CL18" s="3"/>
      <c r="CM18" s="3"/>
      <c r="CN18" s="151">
        <f t="shared" si="79"/>
        <v>0</v>
      </c>
      <c r="CO18" s="151">
        <f t="shared" si="80"/>
        <v>0</v>
      </c>
      <c r="CP18" s="151">
        <f t="shared" si="81"/>
        <v>0</v>
      </c>
      <c r="CQ18" s="151">
        <f t="shared" si="82"/>
        <v>0</v>
      </c>
      <c r="CR18" s="154">
        <f t="shared" si="25"/>
        <v>0</v>
      </c>
      <c r="CS18" s="55"/>
      <c r="CT18" s="55"/>
      <c r="CU18" s="55"/>
      <c r="CV18" s="151">
        <f t="shared" si="83"/>
        <v>0</v>
      </c>
      <c r="CW18" s="151">
        <f t="shared" si="84"/>
        <v>0</v>
      </c>
      <c r="CX18" s="151">
        <f t="shared" si="85"/>
        <v>0</v>
      </c>
      <c r="CY18" s="151">
        <f t="shared" si="86"/>
        <v>0</v>
      </c>
      <c r="CZ18" s="151">
        <f t="shared" si="87"/>
        <v>0</v>
      </c>
      <c r="DA18" s="151">
        <f t="shared" si="88"/>
        <v>0</v>
      </c>
      <c r="DB18" s="151">
        <f t="shared" si="89"/>
        <v>0</v>
      </c>
      <c r="DC18" s="151">
        <f t="shared" si="90"/>
        <v>0</v>
      </c>
      <c r="DD18" s="149"/>
      <c r="DE18" s="3"/>
      <c r="DF18" s="3"/>
      <c r="DG18" s="3"/>
      <c r="DH18" s="129"/>
      <c r="DI18" s="129"/>
      <c r="DJ18" s="129"/>
      <c r="DK18" s="129"/>
      <c r="DL18" s="129"/>
      <c r="DM18" s="129"/>
      <c r="DN18" s="129"/>
      <c r="DO18" s="129"/>
      <c r="DP18" s="3"/>
      <c r="DQ18" s="3"/>
      <c r="DR18" s="3"/>
      <c r="DS18" s="3"/>
      <c r="DU18" s="149"/>
      <c r="DV18" s="3"/>
      <c r="DW18" s="3"/>
      <c r="DX18" s="3"/>
      <c r="DZ18" s="293"/>
      <c r="EA18" s="293"/>
      <c r="EB18" s="293"/>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L18" s="151">
        <v>59918</v>
      </c>
      <c r="FM18" s="151">
        <v>77.298724954462656</v>
      </c>
      <c r="FN18" s="151">
        <v>87.051001821493628</v>
      </c>
      <c r="FO18" s="151">
        <v>95.39162112932604</v>
      </c>
      <c r="FR18" s="5">
        <f t="shared" si="28"/>
        <v>0</v>
      </c>
      <c r="FS18" s="5">
        <f t="shared" si="29"/>
        <v>0</v>
      </c>
      <c r="FT18" s="5">
        <f t="shared" si="30"/>
        <v>0</v>
      </c>
      <c r="FU18" s="5">
        <f t="shared" si="31"/>
        <v>0</v>
      </c>
      <c r="FW18" s="233" t="e">
        <f t="shared" si="32"/>
        <v>#DIV/0!</v>
      </c>
      <c r="FX18" s="233" t="e">
        <f t="shared" si="33"/>
        <v>#DIV/0!</v>
      </c>
      <c r="FY18" s="233" t="e">
        <f t="shared" si="34"/>
        <v>#DIV/0!</v>
      </c>
      <c r="FZ18" s="233" t="e">
        <f t="shared" si="35"/>
        <v>#DIV/0!</v>
      </c>
      <c r="GA18" s="233"/>
      <c r="GB18" s="5">
        <f t="shared" si="36"/>
        <v>0</v>
      </c>
      <c r="GC18" s="5">
        <f t="shared" si="37"/>
        <v>0</v>
      </c>
      <c r="GD18" s="5">
        <f t="shared" si="38"/>
        <v>0</v>
      </c>
      <c r="GE18" s="5">
        <f t="shared" si="39"/>
        <v>0</v>
      </c>
    </row>
    <row r="19" spans="1:187" x14ac:dyDescent="0.2">
      <c r="A19" s="2" t="str">
        <f t="shared" si="40"/>
        <v>2002 Feb</v>
      </c>
      <c r="B19" s="139">
        <f t="shared" si="176"/>
        <v>2002</v>
      </c>
      <c r="C19" s="142" t="str">
        <f t="shared" si="177"/>
        <v>Feb</v>
      </c>
      <c r="D19" s="154">
        <f t="shared" si="91"/>
        <v>0</v>
      </c>
      <c r="E19" s="129"/>
      <c r="F19" s="129"/>
      <c r="G19" s="129"/>
      <c r="H19" s="154">
        <f t="shared" si="1"/>
        <v>0</v>
      </c>
      <c r="I19" s="151">
        <f t="shared" si="41"/>
        <v>0</v>
      </c>
      <c r="J19" s="151">
        <f t="shared" si="42"/>
        <v>0</v>
      </c>
      <c r="K19" s="151">
        <f t="shared" si="43"/>
        <v>0</v>
      </c>
      <c r="L19" s="154">
        <f t="shared" si="3"/>
        <v>0</v>
      </c>
      <c r="M19" s="4"/>
      <c r="N19" s="4"/>
      <c r="O19" s="4"/>
      <c r="P19" s="154">
        <f t="shared" si="4"/>
        <v>0</v>
      </c>
      <c r="Q19" s="4"/>
      <c r="R19" s="4"/>
      <c r="S19" s="4"/>
      <c r="T19" s="154">
        <f t="shared" si="44"/>
        <v>0</v>
      </c>
      <c r="U19" s="151">
        <f t="shared" si="45"/>
        <v>0</v>
      </c>
      <c r="V19" s="151">
        <f t="shared" si="46"/>
        <v>0</v>
      </c>
      <c r="W19" s="151">
        <f t="shared" si="47"/>
        <v>0</v>
      </c>
      <c r="X19" s="154">
        <f t="shared" si="6"/>
        <v>0</v>
      </c>
      <c r="Y19" s="151">
        <f t="shared" si="48"/>
        <v>0</v>
      </c>
      <c r="Z19" s="151">
        <f t="shared" si="49"/>
        <v>0</v>
      </c>
      <c r="AA19" s="151">
        <f t="shared" si="50"/>
        <v>0</v>
      </c>
      <c r="AB19" s="154">
        <f t="shared" si="8"/>
        <v>0</v>
      </c>
      <c r="AC19" s="4"/>
      <c r="AD19" s="4"/>
      <c r="AE19" s="4"/>
      <c r="AF19" s="154">
        <f t="shared" si="9"/>
        <v>0</v>
      </c>
      <c r="AG19" s="56"/>
      <c r="AH19" s="56"/>
      <c r="AI19" s="56"/>
      <c r="AJ19" s="154">
        <f t="shared" si="51"/>
        <v>0</v>
      </c>
      <c r="AK19" s="151">
        <f t="shared" si="52"/>
        <v>0</v>
      </c>
      <c r="AL19" s="151">
        <f t="shared" si="53"/>
        <v>0</v>
      </c>
      <c r="AM19" s="151">
        <f t="shared" si="54"/>
        <v>0</v>
      </c>
      <c r="AN19" s="154">
        <f t="shared" si="11"/>
        <v>0</v>
      </c>
      <c r="AO19" s="56"/>
      <c r="AP19" s="56"/>
      <c r="AQ19" s="56"/>
      <c r="AR19" s="151">
        <f t="shared" si="55"/>
        <v>0</v>
      </c>
      <c r="AS19" s="151">
        <f t="shared" si="56"/>
        <v>0</v>
      </c>
      <c r="AT19" s="151">
        <f t="shared" si="57"/>
        <v>0</v>
      </c>
      <c r="AU19" s="151">
        <f t="shared" si="58"/>
        <v>0</v>
      </c>
      <c r="AV19" s="154">
        <f t="shared" si="13"/>
        <v>0</v>
      </c>
      <c r="AW19" s="4"/>
      <c r="AX19" s="4"/>
      <c r="AY19" s="4"/>
      <c r="AZ19" s="151">
        <f t="shared" si="59"/>
        <v>0</v>
      </c>
      <c r="BA19" s="151">
        <f t="shared" si="60"/>
        <v>0</v>
      </c>
      <c r="BB19" s="151">
        <f t="shared" si="61"/>
        <v>0</v>
      </c>
      <c r="BC19" s="151">
        <f t="shared" si="62"/>
        <v>0</v>
      </c>
      <c r="BD19" s="154">
        <f t="shared" si="15"/>
        <v>0</v>
      </c>
      <c r="BE19" s="56"/>
      <c r="BF19" s="56"/>
      <c r="BG19" s="56"/>
      <c r="BH19" s="151">
        <f t="shared" si="63"/>
        <v>0</v>
      </c>
      <c r="BI19" s="151">
        <f t="shared" si="64"/>
        <v>0</v>
      </c>
      <c r="BJ19" s="151">
        <f t="shared" si="65"/>
        <v>0</v>
      </c>
      <c r="BK19" s="151">
        <f t="shared" si="66"/>
        <v>0</v>
      </c>
      <c r="BL19" s="154">
        <f t="shared" si="17"/>
        <v>0</v>
      </c>
      <c r="BM19" s="3"/>
      <c r="BN19" s="3"/>
      <c r="BO19" s="3"/>
      <c r="BP19" s="151">
        <f t="shared" si="67"/>
        <v>0</v>
      </c>
      <c r="BQ19" s="151">
        <f t="shared" si="68"/>
        <v>0</v>
      </c>
      <c r="BR19" s="151">
        <f t="shared" si="69"/>
        <v>0</v>
      </c>
      <c r="BS19" s="151">
        <f t="shared" si="70"/>
        <v>0</v>
      </c>
      <c r="BT19" s="154">
        <f t="shared" si="19"/>
        <v>0</v>
      </c>
      <c r="BU19" s="3"/>
      <c r="BV19" s="3"/>
      <c r="BW19" s="3"/>
      <c r="BX19" s="151">
        <f t="shared" si="71"/>
        <v>0</v>
      </c>
      <c r="BY19" s="151">
        <f t="shared" si="72"/>
        <v>0</v>
      </c>
      <c r="BZ19" s="151">
        <f t="shared" si="73"/>
        <v>0</v>
      </c>
      <c r="CA19" s="151">
        <f t="shared" si="74"/>
        <v>0</v>
      </c>
      <c r="CB19" s="154">
        <f t="shared" si="21"/>
        <v>0</v>
      </c>
      <c r="CC19" s="3"/>
      <c r="CD19" s="3"/>
      <c r="CE19" s="3"/>
      <c r="CF19" s="151">
        <f t="shared" si="75"/>
        <v>0</v>
      </c>
      <c r="CG19" s="151">
        <f t="shared" si="76"/>
        <v>0</v>
      </c>
      <c r="CH19" s="151">
        <f t="shared" si="77"/>
        <v>0</v>
      </c>
      <c r="CI19" s="151">
        <f t="shared" si="78"/>
        <v>0</v>
      </c>
      <c r="CJ19" s="154">
        <f t="shared" si="23"/>
        <v>0</v>
      </c>
      <c r="CK19" s="3"/>
      <c r="CL19" s="3"/>
      <c r="CM19" s="3"/>
      <c r="CN19" s="151">
        <f t="shared" si="79"/>
        <v>0</v>
      </c>
      <c r="CO19" s="151">
        <f t="shared" si="80"/>
        <v>0</v>
      </c>
      <c r="CP19" s="151">
        <f t="shared" si="81"/>
        <v>0</v>
      </c>
      <c r="CQ19" s="151">
        <f t="shared" si="82"/>
        <v>0</v>
      </c>
      <c r="CR19" s="154">
        <f t="shared" si="25"/>
        <v>0</v>
      </c>
      <c r="CS19" s="55"/>
      <c r="CT19" s="55"/>
      <c r="CU19" s="55"/>
      <c r="CV19" s="151">
        <f t="shared" si="83"/>
        <v>0</v>
      </c>
      <c r="CW19" s="151">
        <f t="shared" si="84"/>
        <v>0</v>
      </c>
      <c r="CX19" s="151">
        <f t="shared" si="85"/>
        <v>0</v>
      </c>
      <c r="CY19" s="151">
        <f t="shared" si="86"/>
        <v>0</v>
      </c>
      <c r="CZ19" s="151">
        <f t="shared" si="87"/>
        <v>0</v>
      </c>
      <c r="DA19" s="151">
        <f t="shared" si="88"/>
        <v>0</v>
      </c>
      <c r="DB19" s="151">
        <f t="shared" si="89"/>
        <v>0</v>
      </c>
      <c r="DC19" s="151">
        <f t="shared" si="90"/>
        <v>0</v>
      </c>
      <c r="DD19" s="149"/>
      <c r="DE19" s="3"/>
      <c r="DF19" s="3"/>
      <c r="DG19" s="3"/>
      <c r="DH19" s="129"/>
      <c r="DI19" s="129"/>
      <c r="DJ19" s="129"/>
      <c r="DK19" s="129"/>
      <c r="DL19" s="129"/>
      <c r="DM19" s="129"/>
      <c r="DN19" s="129"/>
      <c r="DO19" s="129"/>
      <c r="DP19" s="3"/>
      <c r="DQ19" s="3"/>
      <c r="DR19" s="3"/>
      <c r="DS19" s="3"/>
      <c r="DU19" s="149"/>
      <c r="DV19" s="3"/>
      <c r="DW19" s="3"/>
      <c r="DX19" s="3"/>
      <c r="DZ19" s="293"/>
      <c r="EA19" s="293"/>
      <c r="EB19" s="293"/>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L19" s="151">
        <v>55728</v>
      </c>
      <c r="FM19" s="151">
        <v>81.507639935045887</v>
      </c>
      <c r="FN19" s="151">
        <v>90.378181675894581</v>
      </c>
      <c r="FO19" s="151">
        <v>96.846203509870293</v>
      </c>
      <c r="FR19" s="5">
        <f t="shared" si="28"/>
        <v>0</v>
      </c>
      <c r="FS19" s="5">
        <f t="shared" si="29"/>
        <v>0</v>
      </c>
      <c r="FT19" s="5">
        <f t="shared" si="30"/>
        <v>0</v>
      </c>
      <c r="FU19" s="5">
        <f t="shared" si="31"/>
        <v>0</v>
      </c>
      <c r="FW19" s="233" t="e">
        <f t="shared" si="32"/>
        <v>#DIV/0!</v>
      </c>
      <c r="FX19" s="233" t="e">
        <f t="shared" si="33"/>
        <v>#DIV/0!</v>
      </c>
      <c r="FY19" s="233" t="e">
        <f t="shared" si="34"/>
        <v>#DIV/0!</v>
      </c>
      <c r="FZ19" s="233" t="e">
        <f t="shared" si="35"/>
        <v>#DIV/0!</v>
      </c>
      <c r="GA19" s="233"/>
      <c r="GB19" s="5">
        <f t="shared" si="36"/>
        <v>0</v>
      </c>
      <c r="GC19" s="5">
        <f t="shared" si="37"/>
        <v>0</v>
      </c>
      <c r="GD19" s="5">
        <f t="shared" si="38"/>
        <v>0</v>
      </c>
      <c r="GE19" s="5">
        <f t="shared" si="39"/>
        <v>0</v>
      </c>
    </row>
    <row r="20" spans="1:187" x14ac:dyDescent="0.2">
      <c r="A20" s="2" t="str">
        <f t="shared" si="40"/>
        <v>2002 Mar</v>
      </c>
      <c r="B20" s="139">
        <f t="shared" si="176"/>
        <v>2002</v>
      </c>
      <c r="C20" s="142" t="str">
        <f t="shared" si="177"/>
        <v>Mar</v>
      </c>
      <c r="D20" s="154">
        <f t="shared" si="91"/>
        <v>0</v>
      </c>
      <c r="E20" s="129"/>
      <c r="F20" s="129"/>
      <c r="G20" s="129"/>
      <c r="H20" s="154">
        <f t="shared" si="1"/>
        <v>0</v>
      </c>
      <c r="I20" s="151">
        <f t="shared" si="41"/>
        <v>0</v>
      </c>
      <c r="J20" s="151">
        <f t="shared" si="42"/>
        <v>0</v>
      </c>
      <c r="K20" s="151">
        <f t="shared" si="43"/>
        <v>0</v>
      </c>
      <c r="L20" s="154">
        <f t="shared" si="3"/>
        <v>0</v>
      </c>
      <c r="M20" s="4"/>
      <c r="N20" s="4"/>
      <c r="O20" s="4"/>
      <c r="P20" s="154">
        <f t="shared" si="4"/>
        <v>0</v>
      </c>
      <c r="Q20" s="4"/>
      <c r="R20" s="4"/>
      <c r="S20" s="4"/>
      <c r="T20" s="154">
        <f t="shared" si="44"/>
        <v>0</v>
      </c>
      <c r="U20" s="151">
        <f t="shared" si="45"/>
        <v>0</v>
      </c>
      <c r="V20" s="151">
        <f t="shared" si="46"/>
        <v>0</v>
      </c>
      <c r="W20" s="151">
        <f t="shared" si="47"/>
        <v>0</v>
      </c>
      <c r="X20" s="154">
        <f t="shared" si="6"/>
        <v>0</v>
      </c>
      <c r="Y20" s="151">
        <f t="shared" si="48"/>
        <v>0</v>
      </c>
      <c r="Z20" s="151">
        <f t="shared" si="49"/>
        <v>0</v>
      </c>
      <c r="AA20" s="151">
        <f t="shared" si="50"/>
        <v>0</v>
      </c>
      <c r="AB20" s="154">
        <f t="shared" si="8"/>
        <v>0</v>
      </c>
      <c r="AC20" s="4"/>
      <c r="AD20" s="4"/>
      <c r="AE20" s="4"/>
      <c r="AF20" s="154">
        <f t="shared" si="9"/>
        <v>0</v>
      </c>
      <c r="AG20" s="56"/>
      <c r="AH20" s="56"/>
      <c r="AI20" s="56"/>
      <c r="AJ20" s="154">
        <f t="shared" si="51"/>
        <v>0</v>
      </c>
      <c r="AK20" s="151">
        <f t="shared" si="52"/>
        <v>0</v>
      </c>
      <c r="AL20" s="151">
        <f t="shared" si="53"/>
        <v>0</v>
      </c>
      <c r="AM20" s="151">
        <f t="shared" si="54"/>
        <v>0</v>
      </c>
      <c r="AN20" s="154">
        <f t="shared" si="11"/>
        <v>0</v>
      </c>
      <c r="AO20" s="56"/>
      <c r="AP20" s="56"/>
      <c r="AQ20" s="56"/>
      <c r="AR20" s="151">
        <f t="shared" si="55"/>
        <v>0</v>
      </c>
      <c r="AS20" s="151">
        <f t="shared" si="56"/>
        <v>0</v>
      </c>
      <c r="AT20" s="151">
        <f t="shared" si="57"/>
        <v>0</v>
      </c>
      <c r="AU20" s="151">
        <f t="shared" si="58"/>
        <v>0</v>
      </c>
      <c r="AV20" s="154">
        <f t="shared" si="13"/>
        <v>0</v>
      </c>
      <c r="AW20" s="4"/>
      <c r="AX20" s="4"/>
      <c r="AY20" s="4"/>
      <c r="AZ20" s="151">
        <f t="shared" si="59"/>
        <v>0</v>
      </c>
      <c r="BA20" s="151">
        <f t="shared" si="60"/>
        <v>0</v>
      </c>
      <c r="BB20" s="151">
        <f t="shared" si="61"/>
        <v>0</v>
      </c>
      <c r="BC20" s="151">
        <f t="shared" si="62"/>
        <v>0</v>
      </c>
      <c r="BD20" s="154">
        <f t="shared" si="15"/>
        <v>0</v>
      </c>
      <c r="BE20" s="56"/>
      <c r="BF20" s="56"/>
      <c r="BG20" s="56"/>
      <c r="BH20" s="151">
        <f t="shared" si="63"/>
        <v>0</v>
      </c>
      <c r="BI20" s="151">
        <f t="shared" si="64"/>
        <v>0</v>
      </c>
      <c r="BJ20" s="151">
        <f t="shared" si="65"/>
        <v>0</v>
      </c>
      <c r="BK20" s="151">
        <f t="shared" si="66"/>
        <v>0</v>
      </c>
      <c r="BL20" s="154">
        <f t="shared" si="17"/>
        <v>0</v>
      </c>
      <c r="BM20" s="3"/>
      <c r="BN20" s="3"/>
      <c r="BO20" s="3"/>
      <c r="BP20" s="151">
        <f t="shared" si="67"/>
        <v>0</v>
      </c>
      <c r="BQ20" s="151">
        <f t="shared" si="68"/>
        <v>0</v>
      </c>
      <c r="BR20" s="151">
        <f t="shared" si="69"/>
        <v>0</v>
      </c>
      <c r="BS20" s="151">
        <f t="shared" si="70"/>
        <v>0</v>
      </c>
      <c r="BT20" s="154">
        <f t="shared" si="19"/>
        <v>0</v>
      </c>
      <c r="BU20" s="3"/>
      <c r="BV20" s="3"/>
      <c r="BW20" s="3"/>
      <c r="BX20" s="151">
        <f t="shared" si="71"/>
        <v>0</v>
      </c>
      <c r="BY20" s="151">
        <f t="shared" si="72"/>
        <v>0</v>
      </c>
      <c r="BZ20" s="151">
        <f t="shared" si="73"/>
        <v>0</v>
      </c>
      <c r="CA20" s="151">
        <f t="shared" si="74"/>
        <v>0</v>
      </c>
      <c r="CB20" s="154">
        <f t="shared" si="21"/>
        <v>0</v>
      </c>
      <c r="CC20" s="3"/>
      <c r="CD20" s="3"/>
      <c r="CE20" s="3"/>
      <c r="CF20" s="151">
        <f t="shared" si="75"/>
        <v>0</v>
      </c>
      <c r="CG20" s="151">
        <f t="shared" si="76"/>
        <v>0</v>
      </c>
      <c r="CH20" s="151">
        <f t="shared" si="77"/>
        <v>0</v>
      </c>
      <c r="CI20" s="151">
        <f t="shared" si="78"/>
        <v>0</v>
      </c>
      <c r="CJ20" s="154">
        <f t="shared" si="23"/>
        <v>0</v>
      </c>
      <c r="CK20" s="3"/>
      <c r="CL20" s="3"/>
      <c r="CM20" s="3"/>
      <c r="CN20" s="151">
        <f t="shared" si="79"/>
        <v>0</v>
      </c>
      <c r="CO20" s="151">
        <f t="shared" si="80"/>
        <v>0</v>
      </c>
      <c r="CP20" s="151">
        <f t="shared" si="81"/>
        <v>0</v>
      </c>
      <c r="CQ20" s="151">
        <f t="shared" si="82"/>
        <v>0</v>
      </c>
      <c r="CR20" s="154">
        <f t="shared" si="25"/>
        <v>0</v>
      </c>
      <c r="CS20" s="55"/>
      <c r="CT20" s="55"/>
      <c r="CU20" s="55"/>
      <c r="CV20" s="151">
        <f t="shared" si="83"/>
        <v>0</v>
      </c>
      <c r="CW20" s="151">
        <f t="shared" si="84"/>
        <v>0</v>
      </c>
      <c r="CX20" s="151">
        <f t="shared" si="85"/>
        <v>0</v>
      </c>
      <c r="CY20" s="151">
        <f t="shared" si="86"/>
        <v>0</v>
      </c>
      <c r="CZ20" s="151">
        <f t="shared" si="87"/>
        <v>0</v>
      </c>
      <c r="DA20" s="151">
        <f t="shared" si="88"/>
        <v>0</v>
      </c>
      <c r="DB20" s="151">
        <f t="shared" si="89"/>
        <v>0</v>
      </c>
      <c r="DC20" s="151">
        <f t="shared" si="90"/>
        <v>0</v>
      </c>
      <c r="DD20" s="149"/>
      <c r="DE20" s="3"/>
      <c r="DF20" s="3"/>
      <c r="DG20" s="3"/>
      <c r="DH20" s="129"/>
      <c r="DI20" s="129"/>
      <c r="DJ20" s="129"/>
      <c r="DK20" s="129"/>
      <c r="DL20" s="129"/>
      <c r="DM20" s="129"/>
      <c r="DN20" s="129"/>
      <c r="DO20" s="129"/>
      <c r="DP20" s="3"/>
      <c r="DQ20" s="3"/>
      <c r="DR20" s="3"/>
      <c r="DS20" s="3"/>
      <c r="DU20" s="149"/>
      <c r="DV20" s="3"/>
      <c r="DW20" s="3"/>
      <c r="DX20" s="3"/>
      <c r="DZ20" s="293"/>
      <c r="EA20" s="293"/>
      <c r="EB20" s="293"/>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L20" s="151">
        <v>60578</v>
      </c>
      <c r="FM20" s="151">
        <v>84.766580315573989</v>
      </c>
      <c r="FN20" s="151">
        <v>92.168620133693238</v>
      </c>
      <c r="FO20" s="151">
        <v>97.740982953207364</v>
      </c>
      <c r="FR20" s="5">
        <f t="shared" si="28"/>
        <v>0</v>
      </c>
      <c r="FS20" s="5">
        <f t="shared" si="29"/>
        <v>0</v>
      </c>
      <c r="FT20" s="5">
        <f t="shared" si="30"/>
        <v>0</v>
      </c>
      <c r="FU20" s="5">
        <f t="shared" si="31"/>
        <v>0</v>
      </c>
      <c r="FW20" s="233" t="e">
        <f t="shared" si="32"/>
        <v>#DIV/0!</v>
      </c>
      <c r="FX20" s="233" t="e">
        <f t="shared" si="33"/>
        <v>#DIV/0!</v>
      </c>
      <c r="FY20" s="233" t="e">
        <f t="shared" si="34"/>
        <v>#DIV/0!</v>
      </c>
      <c r="FZ20" s="233" t="e">
        <f t="shared" si="35"/>
        <v>#DIV/0!</v>
      </c>
      <c r="GA20" s="233"/>
      <c r="GB20" s="5">
        <f t="shared" si="36"/>
        <v>0</v>
      </c>
      <c r="GC20" s="5">
        <f t="shared" si="37"/>
        <v>0</v>
      </c>
      <c r="GD20" s="5">
        <f t="shared" si="38"/>
        <v>0</v>
      </c>
      <c r="GE20" s="5">
        <f t="shared" si="39"/>
        <v>0</v>
      </c>
    </row>
    <row r="21" spans="1:187" x14ac:dyDescent="0.2">
      <c r="A21" s="2" t="str">
        <f t="shared" si="40"/>
        <v>2002 Apr</v>
      </c>
      <c r="B21" s="139">
        <f t="shared" si="176"/>
        <v>2002</v>
      </c>
      <c r="C21" s="142" t="str">
        <f t="shared" si="177"/>
        <v>Apr</v>
      </c>
      <c r="D21" s="154">
        <f t="shared" si="91"/>
        <v>0</v>
      </c>
      <c r="E21" s="129"/>
      <c r="F21" s="129"/>
      <c r="G21" s="129"/>
      <c r="H21" s="154">
        <f t="shared" si="1"/>
        <v>0</v>
      </c>
      <c r="I21" s="151">
        <f t="shared" si="41"/>
        <v>0</v>
      </c>
      <c r="J21" s="151">
        <f t="shared" si="42"/>
        <v>0</v>
      </c>
      <c r="K21" s="151">
        <f t="shared" si="43"/>
        <v>0</v>
      </c>
      <c r="L21" s="154">
        <f t="shared" si="3"/>
        <v>0</v>
      </c>
      <c r="M21" s="4"/>
      <c r="N21" s="4"/>
      <c r="O21" s="4"/>
      <c r="P21" s="154">
        <f t="shared" si="4"/>
        <v>0</v>
      </c>
      <c r="Q21" s="4"/>
      <c r="R21" s="4"/>
      <c r="S21" s="4"/>
      <c r="T21" s="154">
        <f t="shared" si="44"/>
        <v>0</v>
      </c>
      <c r="U21" s="151">
        <f t="shared" si="45"/>
        <v>0</v>
      </c>
      <c r="V21" s="151">
        <f t="shared" si="46"/>
        <v>0</v>
      </c>
      <c r="W21" s="151">
        <f t="shared" si="47"/>
        <v>0</v>
      </c>
      <c r="X21" s="154">
        <f t="shared" si="6"/>
        <v>0</v>
      </c>
      <c r="Y21" s="151">
        <f t="shared" si="48"/>
        <v>0</v>
      </c>
      <c r="Z21" s="151">
        <f t="shared" si="49"/>
        <v>0</v>
      </c>
      <c r="AA21" s="151">
        <f t="shared" si="50"/>
        <v>0</v>
      </c>
      <c r="AB21" s="154">
        <f t="shared" si="8"/>
        <v>0</v>
      </c>
      <c r="AC21" s="4"/>
      <c r="AD21" s="4"/>
      <c r="AE21" s="4"/>
      <c r="AF21" s="154">
        <f t="shared" si="9"/>
        <v>0</v>
      </c>
      <c r="AG21" s="56"/>
      <c r="AH21" s="56"/>
      <c r="AI21" s="56"/>
      <c r="AJ21" s="154">
        <f t="shared" si="51"/>
        <v>0</v>
      </c>
      <c r="AK21" s="151">
        <f t="shared" si="52"/>
        <v>0</v>
      </c>
      <c r="AL21" s="151">
        <f t="shared" si="53"/>
        <v>0</v>
      </c>
      <c r="AM21" s="151">
        <f t="shared" si="54"/>
        <v>0</v>
      </c>
      <c r="AN21" s="154">
        <f t="shared" si="11"/>
        <v>0</v>
      </c>
      <c r="AO21" s="56"/>
      <c r="AP21" s="56"/>
      <c r="AQ21" s="56"/>
      <c r="AR21" s="151">
        <f t="shared" si="55"/>
        <v>0</v>
      </c>
      <c r="AS21" s="151">
        <f t="shared" si="56"/>
        <v>0</v>
      </c>
      <c r="AT21" s="151">
        <f t="shared" si="57"/>
        <v>0</v>
      </c>
      <c r="AU21" s="151">
        <f t="shared" si="58"/>
        <v>0</v>
      </c>
      <c r="AV21" s="154">
        <f t="shared" si="13"/>
        <v>0</v>
      </c>
      <c r="AW21" s="4"/>
      <c r="AX21" s="4"/>
      <c r="AY21" s="4"/>
      <c r="AZ21" s="151">
        <f t="shared" si="59"/>
        <v>0</v>
      </c>
      <c r="BA21" s="151">
        <f t="shared" si="60"/>
        <v>0</v>
      </c>
      <c r="BB21" s="151">
        <f t="shared" si="61"/>
        <v>0</v>
      </c>
      <c r="BC21" s="151">
        <f t="shared" si="62"/>
        <v>0</v>
      </c>
      <c r="BD21" s="154">
        <f t="shared" si="15"/>
        <v>0</v>
      </c>
      <c r="BE21" s="56"/>
      <c r="BF21" s="56"/>
      <c r="BG21" s="56"/>
      <c r="BH21" s="151">
        <f t="shared" si="63"/>
        <v>0</v>
      </c>
      <c r="BI21" s="151">
        <f t="shared" si="64"/>
        <v>0</v>
      </c>
      <c r="BJ21" s="151">
        <f t="shared" si="65"/>
        <v>0</v>
      </c>
      <c r="BK21" s="151">
        <f t="shared" si="66"/>
        <v>0</v>
      </c>
      <c r="BL21" s="154">
        <f t="shared" si="17"/>
        <v>0</v>
      </c>
      <c r="BM21" s="3"/>
      <c r="BN21" s="3"/>
      <c r="BO21" s="3"/>
      <c r="BP21" s="151">
        <f t="shared" si="67"/>
        <v>0</v>
      </c>
      <c r="BQ21" s="151">
        <f t="shared" si="68"/>
        <v>0</v>
      </c>
      <c r="BR21" s="151">
        <f t="shared" si="69"/>
        <v>0</v>
      </c>
      <c r="BS21" s="151">
        <f t="shared" si="70"/>
        <v>0</v>
      </c>
      <c r="BT21" s="154">
        <f t="shared" si="19"/>
        <v>0</v>
      </c>
      <c r="BU21" s="3"/>
      <c r="BV21" s="3"/>
      <c r="BW21" s="3"/>
      <c r="BX21" s="151">
        <f t="shared" si="71"/>
        <v>0</v>
      </c>
      <c r="BY21" s="151">
        <f t="shared" si="72"/>
        <v>0</v>
      </c>
      <c r="BZ21" s="151">
        <f t="shared" si="73"/>
        <v>0</v>
      </c>
      <c r="CA21" s="151">
        <f t="shared" si="74"/>
        <v>0</v>
      </c>
      <c r="CB21" s="154">
        <f t="shared" si="21"/>
        <v>0</v>
      </c>
      <c r="CC21" s="3"/>
      <c r="CD21" s="3"/>
      <c r="CE21" s="3"/>
      <c r="CF21" s="151">
        <f t="shared" si="75"/>
        <v>0</v>
      </c>
      <c r="CG21" s="151">
        <f t="shared" si="76"/>
        <v>0</v>
      </c>
      <c r="CH21" s="151">
        <f t="shared" si="77"/>
        <v>0</v>
      </c>
      <c r="CI21" s="151">
        <f t="shared" si="78"/>
        <v>0</v>
      </c>
      <c r="CJ21" s="154">
        <f t="shared" si="23"/>
        <v>0</v>
      </c>
      <c r="CK21" s="3"/>
      <c r="CL21" s="3"/>
      <c r="CM21" s="3"/>
      <c r="CN21" s="151">
        <f t="shared" si="79"/>
        <v>0</v>
      </c>
      <c r="CO21" s="151">
        <f t="shared" si="80"/>
        <v>0</v>
      </c>
      <c r="CP21" s="151">
        <f t="shared" si="81"/>
        <v>0</v>
      </c>
      <c r="CQ21" s="151">
        <f t="shared" si="82"/>
        <v>0</v>
      </c>
      <c r="CR21" s="154">
        <f t="shared" si="25"/>
        <v>0</v>
      </c>
      <c r="CS21" s="55"/>
      <c r="CT21" s="55"/>
      <c r="CU21" s="55"/>
      <c r="CV21" s="151">
        <f t="shared" si="83"/>
        <v>0</v>
      </c>
      <c r="CW21" s="151">
        <f t="shared" si="84"/>
        <v>0</v>
      </c>
      <c r="CX21" s="151">
        <f t="shared" si="85"/>
        <v>0</v>
      </c>
      <c r="CY21" s="151">
        <f t="shared" si="86"/>
        <v>0</v>
      </c>
      <c r="CZ21" s="151">
        <f t="shared" si="87"/>
        <v>0</v>
      </c>
      <c r="DA21" s="151">
        <f t="shared" si="88"/>
        <v>0</v>
      </c>
      <c r="DB21" s="151">
        <f t="shared" si="89"/>
        <v>0</v>
      </c>
      <c r="DC21" s="151">
        <f t="shared" si="90"/>
        <v>0</v>
      </c>
      <c r="DD21" s="149"/>
      <c r="DE21" s="3"/>
      <c r="DF21" s="3"/>
      <c r="DG21" s="3"/>
      <c r="DH21" s="129"/>
      <c r="DI21" s="129"/>
      <c r="DJ21" s="129"/>
      <c r="DK21" s="129"/>
      <c r="DL21" s="129"/>
      <c r="DM21" s="129"/>
      <c r="DN21" s="129"/>
      <c r="DO21" s="129"/>
      <c r="DP21" s="3"/>
      <c r="DQ21" s="3"/>
      <c r="DR21" s="3"/>
      <c r="DS21" s="3"/>
      <c r="DU21" s="149"/>
      <c r="DV21" s="3"/>
      <c r="DW21" s="3"/>
      <c r="DX21" s="3"/>
      <c r="DZ21" s="293"/>
      <c r="EA21" s="293"/>
      <c r="EB21" s="293"/>
      <c r="EC21" s="297"/>
      <c r="ED21" s="297"/>
      <c r="EE21" s="297"/>
      <c r="EF21" s="297"/>
      <c r="EG21" s="297"/>
      <c r="EH21" s="297"/>
      <c r="EI21" s="297"/>
      <c r="EJ21" s="297"/>
      <c r="EK21" s="297"/>
      <c r="EL21" s="297"/>
      <c r="EM21" s="297"/>
      <c r="EN21" s="297"/>
      <c r="EO21" s="297"/>
      <c r="EP21" s="297"/>
      <c r="EQ21" s="297"/>
      <c r="ER21" s="297"/>
      <c r="ES21" s="297"/>
      <c r="ET21" s="297"/>
      <c r="EU21" s="297"/>
      <c r="EV21" s="297"/>
      <c r="EW21" s="297"/>
      <c r="EX21" s="297"/>
      <c r="EY21" s="297"/>
      <c r="EZ21" s="297"/>
      <c r="FA21" s="297"/>
      <c r="FB21" s="297"/>
      <c r="FC21" s="297"/>
      <c r="FD21" s="297"/>
      <c r="FE21" s="297"/>
      <c r="FF21" s="297"/>
      <c r="FL21" s="151">
        <v>60060</v>
      </c>
      <c r="FM21" s="151">
        <v>83.990372342365333</v>
      </c>
      <c r="FN21" s="151">
        <v>91.962364611064515</v>
      </c>
      <c r="FO21" s="151">
        <v>97.593085591335111</v>
      </c>
      <c r="FR21" s="5">
        <f t="shared" si="28"/>
        <v>0</v>
      </c>
      <c r="FS21" s="5">
        <f t="shared" si="29"/>
        <v>0</v>
      </c>
      <c r="FT21" s="5">
        <f t="shared" si="30"/>
        <v>0</v>
      </c>
      <c r="FU21" s="5">
        <f t="shared" si="31"/>
        <v>0</v>
      </c>
      <c r="FW21" s="233" t="e">
        <f t="shared" si="32"/>
        <v>#DIV/0!</v>
      </c>
      <c r="FX21" s="233" t="e">
        <f t="shared" si="33"/>
        <v>#DIV/0!</v>
      </c>
      <c r="FY21" s="233" t="e">
        <f t="shared" si="34"/>
        <v>#DIV/0!</v>
      </c>
      <c r="FZ21" s="233" t="e">
        <f t="shared" si="35"/>
        <v>#DIV/0!</v>
      </c>
      <c r="GA21" s="233"/>
      <c r="GB21" s="5">
        <f t="shared" si="36"/>
        <v>0</v>
      </c>
      <c r="GC21" s="5">
        <f t="shared" si="37"/>
        <v>0</v>
      </c>
      <c r="GD21" s="5">
        <f t="shared" si="38"/>
        <v>0</v>
      </c>
      <c r="GE21" s="5">
        <f t="shared" si="39"/>
        <v>0</v>
      </c>
    </row>
    <row r="22" spans="1:187" x14ac:dyDescent="0.2">
      <c r="A22" s="2" t="str">
        <f t="shared" si="40"/>
        <v>2002 Maj</v>
      </c>
      <c r="B22" s="139">
        <f t="shared" si="176"/>
        <v>2002</v>
      </c>
      <c r="C22" s="142" t="str">
        <f t="shared" si="177"/>
        <v>Maj</v>
      </c>
      <c r="D22" s="154">
        <f t="shared" si="91"/>
        <v>0</v>
      </c>
      <c r="E22" s="129"/>
      <c r="F22" s="129"/>
      <c r="G22" s="129"/>
      <c r="H22" s="154">
        <f t="shared" si="1"/>
        <v>0</v>
      </c>
      <c r="I22" s="151">
        <f t="shared" si="41"/>
        <v>0</v>
      </c>
      <c r="J22" s="151">
        <f t="shared" si="42"/>
        <v>0</v>
      </c>
      <c r="K22" s="151">
        <f t="shared" si="43"/>
        <v>0</v>
      </c>
      <c r="L22" s="154">
        <f t="shared" si="3"/>
        <v>0</v>
      </c>
      <c r="M22" s="4"/>
      <c r="N22" s="4"/>
      <c r="O22" s="4"/>
      <c r="P22" s="154">
        <f t="shared" si="4"/>
        <v>0</v>
      </c>
      <c r="Q22" s="4"/>
      <c r="R22" s="4"/>
      <c r="S22" s="4"/>
      <c r="T22" s="154">
        <f t="shared" si="44"/>
        <v>0</v>
      </c>
      <c r="U22" s="151">
        <f t="shared" si="45"/>
        <v>0</v>
      </c>
      <c r="V22" s="151">
        <f t="shared" si="46"/>
        <v>0</v>
      </c>
      <c r="W22" s="151">
        <f t="shared" si="47"/>
        <v>0</v>
      </c>
      <c r="X22" s="154">
        <f t="shared" si="6"/>
        <v>0</v>
      </c>
      <c r="Y22" s="151">
        <f t="shared" si="48"/>
        <v>0</v>
      </c>
      <c r="Z22" s="151">
        <f t="shared" si="49"/>
        <v>0</v>
      </c>
      <c r="AA22" s="151">
        <f t="shared" si="50"/>
        <v>0</v>
      </c>
      <c r="AB22" s="154">
        <f t="shared" si="8"/>
        <v>0</v>
      </c>
      <c r="AC22" s="4"/>
      <c r="AD22" s="4"/>
      <c r="AE22" s="4"/>
      <c r="AF22" s="154">
        <f t="shared" si="9"/>
        <v>0</v>
      </c>
      <c r="AG22" s="56"/>
      <c r="AH22" s="56"/>
      <c r="AI22" s="56"/>
      <c r="AJ22" s="154">
        <f t="shared" si="51"/>
        <v>0</v>
      </c>
      <c r="AK22" s="151">
        <f t="shared" si="52"/>
        <v>0</v>
      </c>
      <c r="AL22" s="151">
        <f t="shared" si="53"/>
        <v>0</v>
      </c>
      <c r="AM22" s="151">
        <f t="shared" si="54"/>
        <v>0</v>
      </c>
      <c r="AN22" s="154">
        <f t="shared" si="11"/>
        <v>0</v>
      </c>
      <c r="AO22" s="56"/>
      <c r="AP22" s="56"/>
      <c r="AQ22" s="56"/>
      <c r="AR22" s="151">
        <f t="shared" si="55"/>
        <v>0</v>
      </c>
      <c r="AS22" s="151">
        <f t="shared" si="56"/>
        <v>0</v>
      </c>
      <c r="AT22" s="151">
        <f t="shared" si="57"/>
        <v>0</v>
      </c>
      <c r="AU22" s="151">
        <f t="shared" si="58"/>
        <v>0</v>
      </c>
      <c r="AV22" s="154">
        <f t="shared" si="13"/>
        <v>0</v>
      </c>
      <c r="AW22" s="4"/>
      <c r="AX22" s="4"/>
      <c r="AY22" s="4"/>
      <c r="AZ22" s="151">
        <f t="shared" si="59"/>
        <v>0</v>
      </c>
      <c r="BA22" s="151">
        <f t="shared" si="60"/>
        <v>0</v>
      </c>
      <c r="BB22" s="151">
        <f t="shared" si="61"/>
        <v>0</v>
      </c>
      <c r="BC22" s="151">
        <f t="shared" si="62"/>
        <v>0</v>
      </c>
      <c r="BD22" s="154">
        <f t="shared" si="15"/>
        <v>0</v>
      </c>
      <c r="BE22" s="56"/>
      <c r="BF22" s="56"/>
      <c r="BG22" s="56"/>
      <c r="BH22" s="151">
        <f t="shared" si="63"/>
        <v>0</v>
      </c>
      <c r="BI22" s="151">
        <f t="shared" si="64"/>
        <v>0</v>
      </c>
      <c r="BJ22" s="151">
        <f t="shared" si="65"/>
        <v>0</v>
      </c>
      <c r="BK22" s="151">
        <f t="shared" si="66"/>
        <v>0</v>
      </c>
      <c r="BL22" s="154">
        <f t="shared" si="17"/>
        <v>0</v>
      </c>
      <c r="BM22" s="3"/>
      <c r="BN22" s="3"/>
      <c r="BO22" s="3"/>
      <c r="BP22" s="151">
        <f t="shared" si="67"/>
        <v>0</v>
      </c>
      <c r="BQ22" s="151">
        <f t="shared" si="68"/>
        <v>0</v>
      </c>
      <c r="BR22" s="151">
        <f t="shared" si="69"/>
        <v>0</v>
      </c>
      <c r="BS22" s="151">
        <f t="shared" si="70"/>
        <v>0</v>
      </c>
      <c r="BT22" s="154">
        <f t="shared" si="19"/>
        <v>0</v>
      </c>
      <c r="BU22" s="3"/>
      <c r="BV22" s="3"/>
      <c r="BW22" s="3"/>
      <c r="BX22" s="151">
        <f t="shared" si="71"/>
        <v>0</v>
      </c>
      <c r="BY22" s="151">
        <f t="shared" si="72"/>
        <v>0</v>
      </c>
      <c r="BZ22" s="151">
        <f t="shared" si="73"/>
        <v>0</v>
      </c>
      <c r="CA22" s="151">
        <f t="shared" si="74"/>
        <v>0</v>
      </c>
      <c r="CB22" s="154">
        <f t="shared" si="21"/>
        <v>0</v>
      </c>
      <c r="CC22" s="3"/>
      <c r="CD22" s="3"/>
      <c r="CE22" s="3"/>
      <c r="CF22" s="151">
        <f t="shared" si="75"/>
        <v>0</v>
      </c>
      <c r="CG22" s="151">
        <f t="shared" si="76"/>
        <v>0</v>
      </c>
      <c r="CH22" s="151">
        <f t="shared" si="77"/>
        <v>0</v>
      </c>
      <c r="CI22" s="151">
        <f t="shared" si="78"/>
        <v>0</v>
      </c>
      <c r="CJ22" s="154">
        <f t="shared" si="23"/>
        <v>0</v>
      </c>
      <c r="CK22" s="3"/>
      <c r="CL22" s="3"/>
      <c r="CM22" s="3"/>
      <c r="CN22" s="151">
        <f t="shared" si="79"/>
        <v>0</v>
      </c>
      <c r="CO22" s="151">
        <f t="shared" si="80"/>
        <v>0</v>
      </c>
      <c r="CP22" s="151">
        <f t="shared" si="81"/>
        <v>0</v>
      </c>
      <c r="CQ22" s="151">
        <f t="shared" si="82"/>
        <v>0</v>
      </c>
      <c r="CR22" s="154">
        <f t="shared" si="25"/>
        <v>0</v>
      </c>
      <c r="CS22" s="55"/>
      <c r="CT22" s="55"/>
      <c r="CU22" s="55"/>
      <c r="CV22" s="151">
        <f t="shared" si="83"/>
        <v>0</v>
      </c>
      <c r="CW22" s="151">
        <f t="shared" si="84"/>
        <v>0</v>
      </c>
      <c r="CX22" s="151">
        <f t="shared" si="85"/>
        <v>0</v>
      </c>
      <c r="CY22" s="151">
        <f t="shared" si="86"/>
        <v>0</v>
      </c>
      <c r="CZ22" s="151">
        <f t="shared" si="87"/>
        <v>0</v>
      </c>
      <c r="DA22" s="151">
        <f t="shared" si="88"/>
        <v>0</v>
      </c>
      <c r="DB22" s="151">
        <f t="shared" si="89"/>
        <v>0</v>
      </c>
      <c r="DC22" s="151">
        <f t="shared" si="90"/>
        <v>0</v>
      </c>
      <c r="DD22" s="149"/>
      <c r="DE22" s="3"/>
      <c r="DF22" s="3"/>
      <c r="DG22" s="3"/>
      <c r="DH22" s="129"/>
      <c r="DI22" s="129"/>
      <c r="DJ22" s="129"/>
      <c r="DK22" s="129"/>
      <c r="DL22" s="129"/>
      <c r="DM22" s="129"/>
      <c r="DN22" s="129"/>
      <c r="DO22" s="129"/>
      <c r="DP22" s="3"/>
      <c r="DQ22" s="3"/>
      <c r="DR22" s="3"/>
      <c r="DS22" s="3"/>
      <c r="DU22" s="149"/>
      <c r="DV22" s="3"/>
      <c r="DW22" s="3"/>
      <c r="DX22" s="3"/>
      <c r="DZ22" s="293"/>
      <c r="EA22" s="293"/>
      <c r="EB22" s="293"/>
      <c r="EC22" s="297"/>
      <c r="ED22" s="297"/>
      <c r="EE22" s="297"/>
      <c r="EF22" s="297"/>
      <c r="EG22" s="297"/>
      <c r="EH22" s="297"/>
      <c r="EI22" s="297"/>
      <c r="EJ22" s="297"/>
      <c r="EK22" s="297"/>
      <c r="EL22" s="297"/>
      <c r="EM22" s="297"/>
      <c r="EN22" s="297"/>
      <c r="EO22" s="297"/>
      <c r="EP22" s="297"/>
      <c r="EQ22" s="297"/>
      <c r="ER22" s="297"/>
      <c r="ES22" s="297"/>
      <c r="ET22" s="297"/>
      <c r="EU22" s="297"/>
      <c r="EV22" s="297"/>
      <c r="EW22" s="297"/>
      <c r="EX22" s="297"/>
      <c r="EY22" s="297"/>
      <c r="EZ22" s="297"/>
      <c r="FA22" s="297"/>
      <c r="FB22" s="297"/>
      <c r="FC22" s="297"/>
      <c r="FD22" s="297"/>
      <c r="FE22" s="297"/>
      <c r="FF22" s="297"/>
      <c r="FL22" s="151">
        <v>60883</v>
      </c>
      <c r="FM22" s="151">
        <v>83.634852072075333</v>
      </c>
      <c r="FN22" s="151">
        <v>91.671937973288038</v>
      </c>
      <c r="FO22" s="151">
        <v>97.493267788400715</v>
      </c>
      <c r="FR22" s="5">
        <f t="shared" si="28"/>
        <v>0</v>
      </c>
      <c r="FS22" s="5">
        <f t="shared" si="29"/>
        <v>0</v>
      </c>
      <c r="FT22" s="5">
        <f t="shared" si="30"/>
        <v>0</v>
      </c>
      <c r="FU22" s="5">
        <f t="shared" si="31"/>
        <v>0</v>
      </c>
      <c r="FW22" s="233" t="e">
        <f t="shared" si="32"/>
        <v>#DIV/0!</v>
      </c>
      <c r="FX22" s="233" t="e">
        <f t="shared" si="33"/>
        <v>#DIV/0!</v>
      </c>
      <c r="FY22" s="233" t="e">
        <f t="shared" si="34"/>
        <v>#DIV/0!</v>
      </c>
      <c r="FZ22" s="233" t="e">
        <f t="shared" si="35"/>
        <v>#DIV/0!</v>
      </c>
      <c r="GA22" s="233"/>
      <c r="GB22" s="5">
        <f t="shared" si="36"/>
        <v>0</v>
      </c>
      <c r="GC22" s="5">
        <f t="shared" si="37"/>
        <v>0</v>
      </c>
      <c r="GD22" s="5">
        <f t="shared" si="38"/>
        <v>0</v>
      </c>
      <c r="GE22" s="5">
        <f t="shared" si="39"/>
        <v>0</v>
      </c>
    </row>
    <row r="23" spans="1:187" x14ac:dyDescent="0.2">
      <c r="A23" s="2" t="str">
        <f t="shared" si="40"/>
        <v>2002 Jun</v>
      </c>
      <c r="B23" s="139">
        <f t="shared" si="176"/>
        <v>2002</v>
      </c>
      <c r="C23" s="142" t="str">
        <f t="shared" si="177"/>
        <v>Jun</v>
      </c>
      <c r="D23" s="154">
        <f t="shared" si="91"/>
        <v>0</v>
      </c>
      <c r="E23" s="129"/>
      <c r="F23" s="129"/>
      <c r="G23" s="129"/>
      <c r="H23" s="154">
        <f t="shared" si="1"/>
        <v>0</v>
      </c>
      <c r="I23" s="151">
        <f t="shared" si="41"/>
        <v>0</v>
      </c>
      <c r="J23" s="151">
        <f t="shared" si="42"/>
        <v>0</v>
      </c>
      <c r="K23" s="151">
        <f t="shared" si="43"/>
        <v>0</v>
      </c>
      <c r="L23" s="154">
        <f t="shared" si="3"/>
        <v>0</v>
      </c>
      <c r="M23" s="4"/>
      <c r="N23" s="4"/>
      <c r="O23" s="4"/>
      <c r="P23" s="154">
        <f t="shared" si="4"/>
        <v>0</v>
      </c>
      <c r="Q23" s="4"/>
      <c r="R23" s="4"/>
      <c r="S23" s="4"/>
      <c r="T23" s="154">
        <f t="shared" si="44"/>
        <v>0</v>
      </c>
      <c r="U23" s="151">
        <f t="shared" si="45"/>
        <v>0</v>
      </c>
      <c r="V23" s="151">
        <f t="shared" si="46"/>
        <v>0</v>
      </c>
      <c r="W23" s="151">
        <f t="shared" si="47"/>
        <v>0</v>
      </c>
      <c r="X23" s="154">
        <f t="shared" si="6"/>
        <v>0</v>
      </c>
      <c r="Y23" s="151">
        <f t="shared" si="48"/>
        <v>0</v>
      </c>
      <c r="Z23" s="151">
        <f t="shared" si="49"/>
        <v>0</v>
      </c>
      <c r="AA23" s="151">
        <f t="shared" si="50"/>
        <v>0</v>
      </c>
      <c r="AB23" s="154">
        <f t="shared" si="8"/>
        <v>0</v>
      </c>
      <c r="AC23" s="4"/>
      <c r="AD23" s="4"/>
      <c r="AE23" s="4"/>
      <c r="AF23" s="154">
        <f t="shared" si="9"/>
        <v>0</v>
      </c>
      <c r="AG23" s="56"/>
      <c r="AH23" s="56"/>
      <c r="AI23" s="56"/>
      <c r="AJ23" s="154">
        <f t="shared" si="51"/>
        <v>0</v>
      </c>
      <c r="AK23" s="151">
        <f t="shared" si="52"/>
        <v>0</v>
      </c>
      <c r="AL23" s="151">
        <f t="shared" si="53"/>
        <v>0</v>
      </c>
      <c r="AM23" s="151">
        <f t="shared" si="54"/>
        <v>0</v>
      </c>
      <c r="AN23" s="154">
        <f t="shared" si="11"/>
        <v>0</v>
      </c>
      <c r="AO23" s="4"/>
      <c r="AP23" s="4"/>
      <c r="AQ23" s="4"/>
      <c r="AR23" s="151">
        <f t="shared" si="55"/>
        <v>0</v>
      </c>
      <c r="AS23" s="151">
        <f t="shared" si="56"/>
        <v>0</v>
      </c>
      <c r="AT23" s="151">
        <f t="shared" si="57"/>
        <v>0</v>
      </c>
      <c r="AU23" s="151">
        <f t="shared" si="58"/>
        <v>0</v>
      </c>
      <c r="AV23" s="154">
        <f t="shared" si="13"/>
        <v>0</v>
      </c>
      <c r="AW23" s="4"/>
      <c r="AX23" s="4"/>
      <c r="AY23" s="4"/>
      <c r="AZ23" s="151">
        <f t="shared" si="59"/>
        <v>0</v>
      </c>
      <c r="BA23" s="151">
        <f t="shared" si="60"/>
        <v>0</v>
      </c>
      <c r="BB23" s="151">
        <f t="shared" si="61"/>
        <v>0</v>
      </c>
      <c r="BC23" s="151">
        <f t="shared" si="62"/>
        <v>0</v>
      </c>
      <c r="BD23" s="154">
        <f t="shared" si="15"/>
        <v>0</v>
      </c>
      <c r="BE23" s="4"/>
      <c r="BF23" s="4"/>
      <c r="BG23" s="4"/>
      <c r="BH23" s="151">
        <f t="shared" si="63"/>
        <v>0</v>
      </c>
      <c r="BI23" s="151">
        <f t="shared" si="64"/>
        <v>0</v>
      </c>
      <c r="BJ23" s="151">
        <f t="shared" si="65"/>
        <v>0</v>
      </c>
      <c r="BK23" s="151">
        <f t="shared" si="66"/>
        <v>0</v>
      </c>
      <c r="BL23" s="154">
        <f t="shared" si="17"/>
        <v>0</v>
      </c>
      <c r="BM23" s="3"/>
      <c r="BN23" s="3"/>
      <c r="BO23" s="3"/>
      <c r="BP23" s="151">
        <f t="shared" si="67"/>
        <v>0</v>
      </c>
      <c r="BQ23" s="151">
        <f t="shared" si="68"/>
        <v>0</v>
      </c>
      <c r="BR23" s="151">
        <f t="shared" si="69"/>
        <v>0</v>
      </c>
      <c r="BS23" s="151">
        <f t="shared" si="70"/>
        <v>0</v>
      </c>
      <c r="BT23" s="154">
        <f t="shared" si="19"/>
        <v>0</v>
      </c>
      <c r="BU23" s="3"/>
      <c r="BV23" s="3"/>
      <c r="BW23" s="3"/>
      <c r="BX23" s="151">
        <f t="shared" si="71"/>
        <v>0</v>
      </c>
      <c r="BY23" s="151">
        <f t="shared" si="72"/>
        <v>0</v>
      </c>
      <c r="BZ23" s="151">
        <f t="shared" si="73"/>
        <v>0</v>
      </c>
      <c r="CA23" s="151">
        <f t="shared" si="74"/>
        <v>0</v>
      </c>
      <c r="CB23" s="154">
        <f t="shared" si="21"/>
        <v>0</v>
      </c>
      <c r="CC23" s="3"/>
      <c r="CD23" s="3"/>
      <c r="CE23" s="3"/>
      <c r="CF23" s="151">
        <f t="shared" si="75"/>
        <v>0</v>
      </c>
      <c r="CG23" s="151">
        <f t="shared" si="76"/>
        <v>0</v>
      </c>
      <c r="CH23" s="151">
        <f t="shared" si="77"/>
        <v>0</v>
      </c>
      <c r="CI23" s="151">
        <f t="shared" si="78"/>
        <v>0</v>
      </c>
      <c r="CJ23" s="154">
        <f t="shared" si="23"/>
        <v>0</v>
      </c>
      <c r="CK23" s="3"/>
      <c r="CL23" s="3"/>
      <c r="CM23" s="3"/>
      <c r="CN23" s="151">
        <f t="shared" si="79"/>
        <v>0</v>
      </c>
      <c r="CO23" s="151">
        <f t="shared" si="80"/>
        <v>0</v>
      </c>
      <c r="CP23" s="151">
        <f t="shared" si="81"/>
        <v>0</v>
      </c>
      <c r="CQ23" s="151">
        <f t="shared" si="82"/>
        <v>0</v>
      </c>
      <c r="CR23" s="154">
        <f t="shared" si="25"/>
        <v>0</v>
      </c>
      <c r="CS23" s="3"/>
      <c r="CT23" s="3"/>
      <c r="CU23" s="3"/>
      <c r="CV23" s="151">
        <f t="shared" si="83"/>
        <v>0</v>
      </c>
      <c r="CW23" s="151">
        <f t="shared" si="84"/>
        <v>0</v>
      </c>
      <c r="CX23" s="151">
        <f t="shared" si="85"/>
        <v>0</v>
      </c>
      <c r="CY23" s="151">
        <f t="shared" si="86"/>
        <v>0</v>
      </c>
      <c r="CZ23" s="151">
        <f t="shared" si="87"/>
        <v>0</v>
      </c>
      <c r="DA23" s="151">
        <f t="shared" si="88"/>
        <v>0</v>
      </c>
      <c r="DB23" s="151">
        <f t="shared" si="89"/>
        <v>0</v>
      </c>
      <c r="DC23" s="151">
        <f t="shared" si="90"/>
        <v>0</v>
      </c>
      <c r="DD23" s="149"/>
      <c r="DE23" s="3"/>
      <c r="DF23" s="3"/>
      <c r="DG23" s="3"/>
      <c r="DH23" s="129"/>
      <c r="DI23" s="129"/>
      <c r="DJ23" s="129"/>
      <c r="DK23" s="129"/>
      <c r="DL23" s="129"/>
      <c r="DM23" s="129"/>
      <c r="DN23" s="129"/>
      <c r="DO23" s="129"/>
      <c r="DP23" s="3"/>
      <c r="DQ23" s="3"/>
      <c r="DR23" s="3"/>
      <c r="DS23" s="3"/>
      <c r="DU23" s="149"/>
      <c r="DV23" s="3"/>
      <c r="DW23" s="3"/>
      <c r="DX23" s="3"/>
      <c r="DZ23" s="293"/>
      <c r="EA23" s="293"/>
      <c r="EB23" s="293"/>
      <c r="EC23" s="297"/>
      <c r="ED23" s="297"/>
      <c r="EE23" s="297"/>
      <c r="EF23" s="297"/>
      <c r="EG23" s="297"/>
      <c r="EH23" s="297"/>
      <c r="EI23" s="297"/>
      <c r="EJ23" s="297"/>
      <c r="EK23" s="297"/>
      <c r="EL23" s="297"/>
      <c r="EM23" s="297"/>
      <c r="EN23" s="297"/>
      <c r="EO23" s="297"/>
      <c r="EP23" s="297"/>
      <c r="EQ23" s="297"/>
      <c r="ER23" s="297"/>
      <c r="ES23" s="297"/>
      <c r="ET23" s="297"/>
      <c r="EU23" s="297"/>
      <c r="EV23" s="297"/>
      <c r="EW23" s="297"/>
      <c r="EX23" s="297"/>
      <c r="EY23" s="297"/>
      <c r="EZ23" s="297"/>
      <c r="FA23" s="297"/>
      <c r="FB23" s="297"/>
      <c r="FC23" s="297"/>
      <c r="FD23" s="297"/>
      <c r="FE23" s="297"/>
      <c r="FF23" s="297"/>
      <c r="FL23" s="151">
        <v>56276</v>
      </c>
      <c r="FM23" s="151">
        <v>84.801697212564093</v>
      </c>
      <c r="FN23" s="151">
        <v>92.313434301765966</v>
      </c>
      <c r="FO23" s="151">
        <v>97.558292572730664</v>
      </c>
      <c r="FR23" s="5">
        <f t="shared" si="28"/>
        <v>0</v>
      </c>
      <c r="FS23" s="5">
        <f t="shared" si="29"/>
        <v>0</v>
      </c>
      <c r="FT23" s="5">
        <f t="shared" si="30"/>
        <v>0</v>
      </c>
      <c r="FU23" s="5">
        <f t="shared" si="31"/>
        <v>0</v>
      </c>
      <c r="FW23" s="233" t="e">
        <f t="shared" si="32"/>
        <v>#DIV/0!</v>
      </c>
      <c r="FX23" s="233" t="e">
        <f t="shared" si="33"/>
        <v>#DIV/0!</v>
      </c>
      <c r="FY23" s="233" t="e">
        <f t="shared" si="34"/>
        <v>#DIV/0!</v>
      </c>
      <c r="FZ23" s="233" t="e">
        <f t="shared" si="35"/>
        <v>#DIV/0!</v>
      </c>
      <c r="GA23" s="233"/>
      <c r="GB23" s="5">
        <f t="shared" si="36"/>
        <v>0</v>
      </c>
      <c r="GC23" s="5">
        <f t="shared" si="37"/>
        <v>0</v>
      </c>
      <c r="GD23" s="5">
        <f t="shared" si="38"/>
        <v>0</v>
      </c>
      <c r="GE23" s="5">
        <f t="shared" si="39"/>
        <v>0</v>
      </c>
    </row>
    <row r="24" spans="1:187" x14ac:dyDescent="0.2">
      <c r="A24" s="2" t="str">
        <f t="shared" si="40"/>
        <v>2002 Jul</v>
      </c>
      <c r="B24" s="139">
        <f t="shared" si="176"/>
        <v>2002</v>
      </c>
      <c r="C24" s="142" t="str">
        <f t="shared" si="177"/>
        <v>Jul</v>
      </c>
      <c r="D24" s="154">
        <f t="shared" si="91"/>
        <v>0</v>
      </c>
      <c r="E24" s="129"/>
      <c r="F24" s="129"/>
      <c r="G24" s="129"/>
      <c r="H24" s="154">
        <f t="shared" si="1"/>
        <v>0</v>
      </c>
      <c r="I24" s="151">
        <f t="shared" si="41"/>
        <v>0</v>
      </c>
      <c r="J24" s="151">
        <f t="shared" si="42"/>
        <v>0</v>
      </c>
      <c r="K24" s="151">
        <f t="shared" si="43"/>
        <v>0</v>
      </c>
      <c r="L24" s="154">
        <f t="shared" si="3"/>
        <v>0</v>
      </c>
      <c r="M24" s="4"/>
      <c r="N24" s="4"/>
      <c r="O24" s="4"/>
      <c r="P24" s="154">
        <f t="shared" si="4"/>
        <v>0</v>
      </c>
      <c r="Q24" s="4"/>
      <c r="R24" s="4"/>
      <c r="S24" s="4"/>
      <c r="T24" s="154">
        <f t="shared" si="44"/>
        <v>0</v>
      </c>
      <c r="U24" s="151">
        <f t="shared" si="45"/>
        <v>0</v>
      </c>
      <c r="V24" s="151">
        <f t="shared" si="46"/>
        <v>0</v>
      </c>
      <c r="W24" s="151">
        <f t="shared" si="47"/>
        <v>0</v>
      </c>
      <c r="X24" s="154">
        <f t="shared" si="6"/>
        <v>0</v>
      </c>
      <c r="Y24" s="151">
        <f t="shared" si="48"/>
        <v>0</v>
      </c>
      <c r="Z24" s="151">
        <f t="shared" si="49"/>
        <v>0</v>
      </c>
      <c r="AA24" s="151">
        <f t="shared" si="50"/>
        <v>0</v>
      </c>
      <c r="AB24" s="154">
        <f t="shared" si="8"/>
        <v>0</v>
      </c>
      <c r="AC24" s="4"/>
      <c r="AD24" s="4"/>
      <c r="AE24" s="4"/>
      <c r="AF24" s="154">
        <f t="shared" si="9"/>
        <v>0</v>
      </c>
      <c r="AG24" s="56"/>
      <c r="AH24" s="56"/>
      <c r="AI24" s="56"/>
      <c r="AJ24" s="154">
        <f t="shared" si="51"/>
        <v>0</v>
      </c>
      <c r="AK24" s="151">
        <f t="shared" si="52"/>
        <v>0</v>
      </c>
      <c r="AL24" s="151">
        <f t="shared" si="53"/>
        <v>0</v>
      </c>
      <c r="AM24" s="151">
        <f t="shared" si="54"/>
        <v>0</v>
      </c>
      <c r="AN24" s="154">
        <f t="shared" si="11"/>
        <v>0</v>
      </c>
      <c r="AO24" s="4"/>
      <c r="AP24" s="4"/>
      <c r="AQ24" s="4"/>
      <c r="AR24" s="151">
        <f t="shared" si="55"/>
        <v>0</v>
      </c>
      <c r="AS24" s="151">
        <f t="shared" si="56"/>
        <v>0</v>
      </c>
      <c r="AT24" s="151">
        <f t="shared" si="57"/>
        <v>0</v>
      </c>
      <c r="AU24" s="151">
        <f t="shared" si="58"/>
        <v>0</v>
      </c>
      <c r="AV24" s="154">
        <f t="shared" si="13"/>
        <v>0</v>
      </c>
      <c r="AW24" s="4"/>
      <c r="AX24" s="4"/>
      <c r="AY24" s="4"/>
      <c r="AZ24" s="151">
        <f t="shared" si="59"/>
        <v>0</v>
      </c>
      <c r="BA24" s="151">
        <f t="shared" si="60"/>
        <v>0</v>
      </c>
      <c r="BB24" s="151">
        <f t="shared" si="61"/>
        <v>0</v>
      </c>
      <c r="BC24" s="151">
        <f t="shared" si="62"/>
        <v>0</v>
      </c>
      <c r="BD24" s="154">
        <f t="shared" si="15"/>
        <v>0</v>
      </c>
      <c r="BE24" s="4"/>
      <c r="BF24" s="4"/>
      <c r="BG24" s="4"/>
      <c r="BH24" s="151">
        <f t="shared" si="63"/>
        <v>0</v>
      </c>
      <c r="BI24" s="151">
        <f t="shared" si="64"/>
        <v>0</v>
      </c>
      <c r="BJ24" s="151">
        <f t="shared" si="65"/>
        <v>0</v>
      </c>
      <c r="BK24" s="151">
        <f t="shared" si="66"/>
        <v>0</v>
      </c>
      <c r="BL24" s="154">
        <f t="shared" si="17"/>
        <v>0</v>
      </c>
      <c r="BM24" s="3"/>
      <c r="BN24" s="3"/>
      <c r="BO24" s="3"/>
      <c r="BP24" s="151">
        <f t="shared" si="67"/>
        <v>0</v>
      </c>
      <c r="BQ24" s="151">
        <f t="shared" si="68"/>
        <v>0</v>
      </c>
      <c r="BR24" s="151">
        <f t="shared" si="69"/>
        <v>0</v>
      </c>
      <c r="BS24" s="151">
        <f t="shared" si="70"/>
        <v>0</v>
      </c>
      <c r="BT24" s="154">
        <f t="shared" si="19"/>
        <v>0</v>
      </c>
      <c r="BU24" s="3"/>
      <c r="BV24" s="3"/>
      <c r="BW24" s="3"/>
      <c r="BX24" s="151">
        <f t="shared" si="71"/>
        <v>0</v>
      </c>
      <c r="BY24" s="151">
        <f t="shared" si="72"/>
        <v>0</v>
      </c>
      <c r="BZ24" s="151">
        <f t="shared" si="73"/>
        <v>0</v>
      </c>
      <c r="CA24" s="151">
        <f t="shared" si="74"/>
        <v>0</v>
      </c>
      <c r="CB24" s="154">
        <f t="shared" si="21"/>
        <v>0</v>
      </c>
      <c r="CC24" s="3"/>
      <c r="CD24" s="3"/>
      <c r="CE24" s="3"/>
      <c r="CF24" s="151">
        <f t="shared" si="75"/>
        <v>0</v>
      </c>
      <c r="CG24" s="151">
        <f t="shared" si="76"/>
        <v>0</v>
      </c>
      <c r="CH24" s="151">
        <f t="shared" si="77"/>
        <v>0</v>
      </c>
      <c r="CI24" s="151">
        <f t="shared" si="78"/>
        <v>0</v>
      </c>
      <c r="CJ24" s="154">
        <f t="shared" si="23"/>
        <v>0</v>
      </c>
      <c r="CK24" s="3"/>
      <c r="CL24" s="3"/>
      <c r="CM24" s="3"/>
      <c r="CN24" s="151">
        <f t="shared" si="79"/>
        <v>0</v>
      </c>
      <c r="CO24" s="151">
        <f t="shared" si="80"/>
        <v>0</v>
      </c>
      <c r="CP24" s="151">
        <f t="shared" si="81"/>
        <v>0</v>
      </c>
      <c r="CQ24" s="151">
        <f t="shared" si="82"/>
        <v>0</v>
      </c>
      <c r="CR24" s="154">
        <f t="shared" si="25"/>
        <v>0</v>
      </c>
      <c r="CS24" s="3"/>
      <c r="CT24" s="3"/>
      <c r="CU24" s="3"/>
      <c r="CV24" s="151">
        <f t="shared" si="83"/>
        <v>0</v>
      </c>
      <c r="CW24" s="151">
        <f t="shared" si="84"/>
        <v>0</v>
      </c>
      <c r="CX24" s="151">
        <f t="shared" si="85"/>
        <v>0</v>
      </c>
      <c r="CY24" s="151">
        <f t="shared" si="86"/>
        <v>0</v>
      </c>
      <c r="CZ24" s="151">
        <f t="shared" si="87"/>
        <v>0</v>
      </c>
      <c r="DA24" s="151">
        <f t="shared" si="88"/>
        <v>0</v>
      </c>
      <c r="DB24" s="151">
        <f t="shared" si="89"/>
        <v>0</v>
      </c>
      <c r="DC24" s="151">
        <f t="shared" si="90"/>
        <v>0</v>
      </c>
      <c r="DD24" s="149"/>
      <c r="DE24" s="3"/>
      <c r="DF24" s="3"/>
      <c r="DG24" s="3"/>
      <c r="DH24" s="129"/>
      <c r="DI24" s="129"/>
      <c r="DJ24" s="129"/>
      <c r="DK24" s="129"/>
      <c r="DL24" s="129"/>
      <c r="DM24" s="129"/>
      <c r="DN24" s="129"/>
      <c r="DO24" s="129"/>
      <c r="DP24" s="3"/>
      <c r="DQ24" s="3"/>
      <c r="DR24" s="3"/>
      <c r="DS24" s="3"/>
      <c r="DU24" s="149"/>
      <c r="DV24" s="3"/>
      <c r="DW24" s="3"/>
      <c r="DX24" s="3"/>
      <c r="DZ24" s="293"/>
      <c r="EA24" s="293"/>
      <c r="EB24" s="293"/>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L24" s="151">
        <v>54487</v>
      </c>
      <c r="FM24" s="151">
        <v>86.194704818286453</v>
      </c>
      <c r="FN24" s="151">
        <v>93.200131557309646</v>
      </c>
      <c r="FO24" s="151">
        <v>97.932083538891632</v>
      </c>
      <c r="FR24" s="5">
        <f t="shared" si="28"/>
        <v>0</v>
      </c>
      <c r="FS24" s="5">
        <f t="shared" si="29"/>
        <v>0</v>
      </c>
      <c r="FT24" s="5">
        <f t="shared" si="30"/>
        <v>0</v>
      </c>
      <c r="FU24" s="5">
        <f t="shared" si="31"/>
        <v>0</v>
      </c>
      <c r="FW24" s="233" t="e">
        <f t="shared" si="32"/>
        <v>#DIV/0!</v>
      </c>
      <c r="FX24" s="233" t="e">
        <f t="shared" si="33"/>
        <v>#DIV/0!</v>
      </c>
      <c r="FY24" s="233" t="e">
        <f t="shared" si="34"/>
        <v>#DIV/0!</v>
      </c>
      <c r="FZ24" s="233" t="e">
        <f t="shared" si="35"/>
        <v>#DIV/0!</v>
      </c>
      <c r="GA24" s="233"/>
      <c r="GB24" s="5">
        <f t="shared" si="36"/>
        <v>0</v>
      </c>
      <c r="GC24" s="5">
        <f t="shared" si="37"/>
        <v>0</v>
      </c>
      <c r="GD24" s="5">
        <f t="shared" si="38"/>
        <v>0</v>
      </c>
      <c r="GE24" s="5">
        <f t="shared" si="39"/>
        <v>0</v>
      </c>
    </row>
    <row r="25" spans="1:187" x14ac:dyDescent="0.2">
      <c r="A25" s="2" t="str">
        <f t="shared" si="40"/>
        <v>2002 Aug</v>
      </c>
      <c r="B25" s="139">
        <f t="shared" si="176"/>
        <v>2002</v>
      </c>
      <c r="C25" s="142" t="str">
        <f t="shared" si="177"/>
        <v>Aug</v>
      </c>
      <c r="D25" s="154">
        <f t="shared" si="91"/>
        <v>0</v>
      </c>
      <c r="E25" s="129"/>
      <c r="F25" s="129"/>
      <c r="G25" s="129"/>
      <c r="H25" s="154">
        <f t="shared" si="1"/>
        <v>0</v>
      </c>
      <c r="I25" s="151">
        <f t="shared" si="41"/>
        <v>0</v>
      </c>
      <c r="J25" s="151">
        <f t="shared" si="42"/>
        <v>0</v>
      </c>
      <c r="K25" s="151">
        <f t="shared" si="43"/>
        <v>0</v>
      </c>
      <c r="L25" s="154">
        <f t="shared" si="3"/>
        <v>0</v>
      </c>
      <c r="M25" s="4"/>
      <c r="N25" s="4"/>
      <c r="O25" s="4"/>
      <c r="P25" s="154">
        <f t="shared" si="4"/>
        <v>0</v>
      </c>
      <c r="Q25" s="4"/>
      <c r="R25" s="4"/>
      <c r="S25" s="4"/>
      <c r="T25" s="154">
        <f t="shared" si="44"/>
        <v>0</v>
      </c>
      <c r="U25" s="151">
        <f t="shared" si="45"/>
        <v>0</v>
      </c>
      <c r="V25" s="151">
        <f t="shared" si="46"/>
        <v>0</v>
      </c>
      <c r="W25" s="151">
        <f t="shared" si="47"/>
        <v>0</v>
      </c>
      <c r="X25" s="154">
        <f t="shared" si="6"/>
        <v>0</v>
      </c>
      <c r="Y25" s="151">
        <f t="shared" si="48"/>
        <v>0</v>
      </c>
      <c r="Z25" s="151">
        <f t="shared" si="49"/>
        <v>0</v>
      </c>
      <c r="AA25" s="151">
        <f t="shared" si="50"/>
        <v>0</v>
      </c>
      <c r="AB25" s="154">
        <f t="shared" si="8"/>
        <v>0</v>
      </c>
      <c r="AC25" s="4"/>
      <c r="AD25" s="4"/>
      <c r="AE25" s="4"/>
      <c r="AF25" s="154">
        <f t="shared" si="9"/>
        <v>0</v>
      </c>
      <c r="AG25" s="56"/>
      <c r="AH25" s="56"/>
      <c r="AI25" s="56"/>
      <c r="AJ25" s="154">
        <f t="shared" si="51"/>
        <v>0</v>
      </c>
      <c r="AK25" s="151">
        <f t="shared" si="52"/>
        <v>0</v>
      </c>
      <c r="AL25" s="151">
        <f t="shared" si="53"/>
        <v>0</v>
      </c>
      <c r="AM25" s="151">
        <f t="shared" si="54"/>
        <v>0</v>
      </c>
      <c r="AN25" s="154">
        <f t="shared" si="11"/>
        <v>0</v>
      </c>
      <c r="AO25" s="4"/>
      <c r="AP25" s="4"/>
      <c r="AQ25" s="4"/>
      <c r="AR25" s="151">
        <f t="shared" si="55"/>
        <v>0</v>
      </c>
      <c r="AS25" s="151">
        <f t="shared" si="56"/>
        <v>0</v>
      </c>
      <c r="AT25" s="151">
        <f t="shared" si="57"/>
        <v>0</v>
      </c>
      <c r="AU25" s="151">
        <f t="shared" si="58"/>
        <v>0</v>
      </c>
      <c r="AV25" s="154">
        <f t="shared" si="13"/>
        <v>0</v>
      </c>
      <c r="AW25" s="4"/>
      <c r="AX25" s="4"/>
      <c r="AY25" s="4"/>
      <c r="AZ25" s="151">
        <f t="shared" si="59"/>
        <v>0</v>
      </c>
      <c r="BA25" s="151">
        <f t="shared" si="60"/>
        <v>0</v>
      </c>
      <c r="BB25" s="151">
        <f t="shared" si="61"/>
        <v>0</v>
      </c>
      <c r="BC25" s="151">
        <f t="shared" si="62"/>
        <v>0</v>
      </c>
      <c r="BD25" s="154">
        <f t="shared" si="15"/>
        <v>0</v>
      </c>
      <c r="BE25" s="4"/>
      <c r="BF25" s="4"/>
      <c r="BG25" s="4"/>
      <c r="BH25" s="151">
        <f t="shared" si="63"/>
        <v>0</v>
      </c>
      <c r="BI25" s="151">
        <f t="shared" si="64"/>
        <v>0</v>
      </c>
      <c r="BJ25" s="151">
        <f t="shared" si="65"/>
        <v>0</v>
      </c>
      <c r="BK25" s="151">
        <f t="shared" si="66"/>
        <v>0</v>
      </c>
      <c r="BL25" s="154">
        <f t="shared" si="17"/>
        <v>0</v>
      </c>
      <c r="BM25" s="3"/>
      <c r="BN25" s="3"/>
      <c r="BO25" s="3"/>
      <c r="BP25" s="151">
        <f t="shared" si="67"/>
        <v>0</v>
      </c>
      <c r="BQ25" s="151">
        <f t="shared" si="68"/>
        <v>0</v>
      </c>
      <c r="BR25" s="151">
        <f t="shared" si="69"/>
        <v>0</v>
      </c>
      <c r="BS25" s="151">
        <f t="shared" si="70"/>
        <v>0</v>
      </c>
      <c r="BT25" s="154">
        <f t="shared" si="19"/>
        <v>0</v>
      </c>
      <c r="BU25" s="3"/>
      <c r="BV25" s="3"/>
      <c r="BW25" s="3"/>
      <c r="BX25" s="151">
        <f t="shared" si="71"/>
        <v>0</v>
      </c>
      <c r="BY25" s="151">
        <f t="shared" si="72"/>
        <v>0</v>
      </c>
      <c r="BZ25" s="151">
        <f t="shared" si="73"/>
        <v>0</v>
      </c>
      <c r="CA25" s="151">
        <f t="shared" si="74"/>
        <v>0</v>
      </c>
      <c r="CB25" s="154">
        <f t="shared" si="21"/>
        <v>0</v>
      </c>
      <c r="CC25" s="3"/>
      <c r="CD25" s="3"/>
      <c r="CE25" s="3"/>
      <c r="CF25" s="151">
        <f t="shared" si="75"/>
        <v>0</v>
      </c>
      <c r="CG25" s="151">
        <f t="shared" si="76"/>
        <v>0</v>
      </c>
      <c r="CH25" s="151">
        <f t="shared" si="77"/>
        <v>0</v>
      </c>
      <c r="CI25" s="151">
        <f t="shared" si="78"/>
        <v>0</v>
      </c>
      <c r="CJ25" s="154">
        <f t="shared" si="23"/>
        <v>0</v>
      </c>
      <c r="CK25" s="3"/>
      <c r="CL25" s="3"/>
      <c r="CM25" s="3"/>
      <c r="CN25" s="151">
        <f t="shared" si="79"/>
        <v>0</v>
      </c>
      <c r="CO25" s="151">
        <f t="shared" si="80"/>
        <v>0</v>
      </c>
      <c r="CP25" s="151">
        <f t="shared" si="81"/>
        <v>0</v>
      </c>
      <c r="CQ25" s="151">
        <f t="shared" si="82"/>
        <v>0</v>
      </c>
      <c r="CR25" s="154">
        <f t="shared" si="25"/>
        <v>0</v>
      </c>
      <c r="CS25" s="3"/>
      <c r="CT25" s="3"/>
      <c r="CU25" s="3"/>
      <c r="CV25" s="151">
        <f t="shared" si="83"/>
        <v>0</v>
      </c>
      <c r="CW25" s="151">
        <f t="shared" si="84"/>
        <v>0</v>
      </c>
      <c r="CX25" s="151">
        <f t="shared" si="85"/>
        <v>0</v>
      </c>
      <c r="CY25" s="151">
        <f t="shared" si="86"/>
        <v>0</v>
      </c>
      <c r="CZ25" s="151">
        <f t="shared" si="87"/>
        <v>0</v>
      </c>
      <c r="DA25" s="151">
        <f t="shared" si="88"/>
        <v>0</v>
      </c>
      <c r="DB25" s="151">
        <f t="shared" si="89"/>
        <v>0</v>
      </c>
      <c r="DC25" s="151">
        <f t="shared" si="90"/>
        <v>0</v>
      </c>
      <c r="DD25" s="149"/>
      <c r="DE25" s="3"/>
      <c r="DF25" s="3"/>
      <c r="DG25" s="3"/>
      <c r="DH25" s="129"/>
      <c r="DI25" s="129"/>
      <c r="DJ25" s="129"/>
      <c r="DK25" s="129"/>
      <c r="DL25" s="129"/>
      <c r="DM25" s="129"/>
      <c r="DN25" s="129"/>
      <c r="DO25" s="129"/>
      <c r="DP25" s="3"/>
      <c r="DQ25" s="3"/>
      <c r="DR25" s="3"/>
      <c r="DS25" s="3"/>
      <c r="DU25" s="149"/>
      <c r="DV25" s="3"/>
      <c r="DW25" s="3"/>
      <c r="DX25" s="3"/>
      <c r="DZ25" s="293"/>
      <c r="EA25" s="293"/>
      <c r="EB25" s="293"/>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L25" s="151">
        <v>61023</v>
      </c>
      <c r="FM25" s="151">
        <v>81.855028408062822</v>
      </c>
      <c r="FN25" s="151">
        <v>90.634386422031639</v>
      </c>
      <c r="FO25" s="151">
        <v>97.139289979372492</v>
      </c>
      <c r="FR25" s="5">
        <f t="shared" si="28"/>
        <v>0</v>
      </c>
      <c r="FS25" s="5">
        <f t="shared" si="29"/>
        <v>0</v>
      </c>
      <c r="FT25" s="5">
        <f t="shared" si="30"/>
        <v>0</v>
      </c>
      <c r="FU25" s="5">
        <f t="shared" si="31"/>
        <v>0</v>
      </c>
      <c r="FW25" s="233" t="e">
        <f t="shared" si="32"/>
        <v>#DIV/0!</v>
      </c>
      <c r="FX25" s="233" t="e">
        <f t="shared" si="33"/>
        <v>#DIV/0!</v>
      </c>
      <c r="FY25" s="233" t="e">
        <f t="shared" si="34"/>
        <v>#DIV/0!</v>
      </c>
      <c r="FZ25" s="233" t="e">
        <f t="shared" si="35"/>
        <v>#DIV/0!</v>
      </c>
      <c r="GA25" s="233"/>
      <c r="GB25" s="5">
        <f t="shared" si="36"/>
        <v>0</v>
      </c>
      <c r="GC25" s="5">
        <f t="shared" si="37"/>
        <v>0</v>
      </c>
      <c r="GD25" s="5">
        <f t="shared" si="38"/>
        <v>0</v>
      </c>
      <c r="GE25" s="5">
        <f t="shared" si="39"/>
        <v>0</v>
      </c>
    </row>
    <row r="26" spans="1:187" x14ac:dyDescent="0.2">
      <c r="A26" s="2" t="str">
        <f t="shared" si="40"/>
        <v>2002 Sep</v>
      </c>
      <c r="B26" s="139">
        <f t="shared" si="176"/>
        <v>2002</v>
      </c>
      <c r="C26" s="142" t="str">
        <f t="shared" si="177"/>
        <v>Sep</v>
      </c>
      <c r="D26" s="154">
        <f t="shared" si="91"/>
        <v>0</v>
      </c>
      <c r="E26" s="129"/>
      <c r="F26" s="129"/>
      <c r="G26" s="129"/>
      <c r="H26" s="154">
        <f t="shared" si="1"/>
        <v>0</v>
      </c>
      <c r="I26" s="151">
        <f t="shared" si="41"/>
        <v>0</v>
      </c>
      <c r="J26" s="151">
        <f t="shared" si="42"/>
        <v>0</v>
      </c>
      <c r="K26" s="151">
        <f t="shared" si="43"/>
        <v>0</v>
      </c>
      <c r="L26" s="154">
        <f t="shared" si="3"/>
        <v>0</v>
      </c>
      <c r="M26" s="4"/>
      <c r="N26" s="4"/>
      <c r="O26" s="4"/>
      <c r="P26" s="154">
        <f t="shared" si="4"/>
        <v>0</v>
      </c>
      <c r="Q26" s="4"/>
      <c r="R26" s="4"/>
      <c r="S26" s="4"/>
      <c r="T26" s="154">
        <f t="shared" si="44"/>
        <v>0</v>
      </c>
      <c r="U26" s="151">
        <f t="shared" si="45"/>
        <v>0</v>
      </c>
      <c r="V26" s="151">
        <f t="shared" si="46"/>
        <v>0</v>
      </c>
      <c r="W26" s="151">
        <f t="shared" si="47"/>
        <v>0</v>
      </c>
      <c r="X26" s="154">
        <f t="shared" si="6"/>
        <v>0</v>
      </c>
      <c r="Y26" s="151">
        <f t="shared" si="48"/>
        <v>0</v>
      </c>
      <c r="Z26" s="151">
        <f t="shared" si="49"/>
        <v>0</v>
      </c>
      <c r="AA26" s="151">
        <f t="shared" si="50"/>
        <v>0</v>
      </c>
      <c r="AB26" s="154">
        <f t="shared" si="8"/>
        <v>0</v>
      </c>
      <c r="AC26" s="4"/>
      <c r="AD26" s="4"/>
      <c r="AE26" s="4"/>
      <c r="AF26" s="154">
        <f t="shared" si="9"/>
        <v>0</v>
      </c>
      <c r="AG26" s="4"/>
      <c r="AH26" s="4"/>
      <c r="AI26" s="4"/>
      <c r="AJ26" s="154">
        <f t="shared" si="51"/>
        <v>0</v>
      </c>
      <c r="AK26" s="151">
        <f t="shared" si="52"/>
        <v>0</v>
      </c>
      <c r="AL26" s="151">
        <f t="shared" si="53"/>
        <v>0</v>
      </c>
      <c r="AM26" s="151">
        <f t="shared" si="54"/>
        <v>0</v>
      </c>
      <c r="AN26" s="154">
        <f t="shared" si="11"/>
        <v>0</v>
      </c>
      <c r="AO26" s="4"/>
      <c r="AP26" s="4"/>
      <c r="AQ26" s="4"/>
      <c r="AR26" s="151">
        <f t="shared" si="55"/>
        <v>0</v>
      </c>
      <c r="AS26" s="151">
        <f t="shared" si="56"/>
        <v>0</v>
      </c>
      <c r="AT26" s="151">
        <f t="shared" si="57"/>
        <v>0</v>
      </c>
      <c r="AU26" s="151">
        <f t="shared" si="58"/>
        <v>0</v>
      </c>
      <c r="AV26" s="154">
        <f t="shared" si="13"/>
        <v>0</v>
      </c>
      <c r="AW26" s="4"/>
      <c r="AX26" s="4"/>
      <c r="AY26" s="4"/>
      <c r="AZ26" s="151">
        <f t="shared" si="59"/>
        <v>0</v>
      </c>
      <c r="BA26" s="151">
        <f t="shared" si="60"/>
        <v>0</v>
      </c>
      <c r="BB26" s="151">
        <f t="shared" si="61"/>
        <v>0</v>
      </c>
      <c r="BC26" s="151">
        <f t="shared" si="62"/>
        <v>0</v>
      </c>
      <c r="BD26" s="154">
        <f t="shared" si="15"/>
        <v>0</v>
      </c>
      <c r="BE26" s="4"/>
      <c r="BF26" s="4"/>
      <c r="BG26" s="4"/>
      <c r="BH26" s="151">
        <f t="shared" si="63"/>
        <v>0</v>
      </c>
      <c r="BI26" s="151">
        <f t="shared" si="64"/>
        <v>0</v>
      </c>
      <c r="BJ26" s="151">
        <f t="shared" si="65"/>
        <v>0</v>
      </c>
      <c r="BK26" s="151">
        <f t="shared" si="66"/>
        <v>0</v>
      </c>
      <c r="BL26" s="154">
        <f t="shared" si="17"/>
        <v>0</v>
      </c>
      <c r="BM26" s="3"/>
      <c r="BN26" s="3"/>
      <c r="BO26" s="3"/>
      <c r="BP26" s="151">
        <f t="shared" si="67"/>
        <v>0</v>
      </c>
      <c r="BQ26" s="151">
        <f t="shared" si="68"/>
        <v>0</v>
      </c>
      <c r="BR26" s="151">
        <f t="shared" si="69"/>
        <v>0</v>
      </c>
      <c r="BS26" s="151">
        <f t="shared" si="70"/>
        <v>0</v>
      </c>
      <c r="BT26" s="154">
        <f t="shared" si="19"/>
        <v>0</v>
      </c>
      <c r="BU26" s="3"/>
      <c r="BV26" s="3"/>
      <c r="BW26" s="3"/>
      <c r="BX26" s="151">
        <f t="shared" si="71"/>
        <v>0</v>
      </c>
      <c r="BY26" s="151">
        <f t="shared" si="72"/>
        <v>0</v>
      </c>
      <c r="BZ26" s="151">
        <f t="shared" si="73"/>
        <v>0</v>
      </c>
      <c r="CA26" s="151">
        <f t="shared" si="74"/>
        <v>0</v>
      </c>
      <c r="CB26" s="154">
        <f t="shared" si="21"/>
        <v>0</v>
      </c>
      <c r="CC26" s="3"/>
      <c r="CD26" s="3"/>
      <c r="CE26" s="3"/>
      <c r="CF26" s="151">
        <f t="shared" si="75"/>
        <v>0</v>
      </c>
      <c r="CG26" s="151">
        <f t="shared" si="76"/>
        <v>0</v>
      </c>
      <c r="CH26" s="151">
        <f t="shared" si="77"/>
        <v>0</v>
      </c>
      <c r="CI26" s="151">
        <f t="shared" si="78"/>
        <v>0</v>
      </c>
      <c r="CJ26" s="154">
        <f t="shared" si="23"/>
        <v>0</v>
      </c>
      <c r="CK26" s="3"/>
      <c r="CL26" s="3"/>
      <c r="CM26" s="3"/>
      <c r="CN26" s="151">
        <f t="shared" si="79"/>
        <v>0</v>
      </c>
      <c r="CO26" s="151">
        <f t="shared" si="80"/>
        <v>0</v>
      </c>
      <c r="CP26" s="151">
        <f t="shared" si="81"/>
        <v>0</v>
      </c>
      <c r="CQ26" s="151">
        <f t="shared" si="82"/>
        <v>0</v>
      </c>
      <c r="CR26" s="154">
        <f t="shared" si="25"/>
        <v>0</v>
      </c>
      <c r="CS26" s="3"/>
      <c r="CT26" s="3"/>
      <c r="CU26" s="3"/>
      <c r="CV26" s="151">
        <f t="shared" si="83"/>
        <v>0</v>
      </c>
      <c r="CW26" s="151">
        <f t="shared" si="84"/>
        <v>0</v>
      </c>
      <c r="CX26" s="151">
        <f t="shared" si="85"/>
        <v>0</v>
      </c>
      <c r="CY26" s="151">
        <f t="shared" si="86"/>
        <v>0</v>
      </c>
      <c r="CZ26" s="151">
        <f t="shared" si="87"/>
        <v>0</v>
      </c>
      <c r="DA26" s="151">
        <f t="shared" si="88"/>
        <v>0</v>
      </c>
      <c r="DB26" s="151">
        <f t="shared" si="89"/>
        <v>0</v>
      </c>
      <c r="DC26" s="151">
        <f t="shared" si="90"/>
        <v>0</v>
      </c>
      <c r="DD26" s="149"/>
      <c r="DE26" s="3"/>
      <c r="DF26" s="3"/>
      <c r="DG26" s="3"/>
      <c r="DH26" s="129"/>
      <c r="DI26" s="129"/>
      <c r="DJ26" s="129"/>
      <c r="DK26" s="129"/>
      <c r="DL26" s="129"/>
      <c r="DM26" s="129"/>
      <c r="DN26" s="129"/>
      <c r="DO26" s="129"/>
      <c r="DP26" s="3"/>
      <c r="DQ26" s="3"/>
      <c r="DR26" s="3"/>
      <c r="DS26" s="3"/>
      <c r="DU26" s="149"/>
      <c r="DV26" s="3"/>
      <c r="DW26" s="3"/>
      <c r="DX26" s="3"/>
      <c r="DZ26" s="293"/>
      <c r="EA26" s="293"/>
      <c r="EB26" s="293"/>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L26" s="151">
        <v>61709</v>
      </c>
      <c r="FM26" s="151">
        <v>83.811036550542553</v>
      </c>
      <c r="FN26" s="151">
        <v>92.065248429468866</v>
      </c>
      <c r="FO26" s="151">
        <v>97.554968589377495</v>
      </c>
      <c r="FR26" s="5">
        <f t="shared" si="28"/>
        <v>0</v>
      </c>
      <c r="FS26" s="5">
        <f t="shared" si="29"/>
        <v>0</v>
      </c>
      <c r="FT26" s="5">
        <f t="shared" si="30"/>
        <v>0</v>
      </c>
      <c r="FU26" s="5">
        <f t="shared" si="31"/>
        <v>0</v>
      </c>
      <c r="FW26" s="233" t="e">
        <f t="shared" si="32"/>
        <v>#DIV/0!</v>
      </c>
      <c r="FX26" s="233" t="e">
        <f t="shared" si="33"/>
        <v>#DIV/0!</v>
      </c>
      <c r="FY26" s="233" t="e">
        <f t="shared" si="34"/>
        <v>#DIV/0!</v>
      </c>
      <c r="FZ26" s="233" t="e">
        <f t="shared" si="35"/>
        <v>#DIV/0!</v>
      </c>
      <c r="GA26" s="233"/>
      <c r="GB26" s="5">
        <f t="shared" si="36"/>
        <v>0</v>
      </c>
      <c r="GC26" s="5">
        <f t="shared" si="37"/>
        <v>0</v>
      </c>
      <c r="GD26" s="5">
        <f t="shared" si="38"/>
        <v>0</v>
      </c>
      <c r="GE26" s="5">
        <f t="shared" si="39"/>
        <v>0</v>
      </c>
    </row>
    <row r="27" spans="1:187" x14ac:dyDescent="0.2">
      <c r="A27" s="2" t="str">
        <f t="shared" si="40"/>
        <v>2002 Okt</v>
      </c>
      <c r="B27" s="139">
        <f t="shared" si="176"/>
        <v>2002</v>
      </c>
      <c r="C27" s="142" t="str">
        <f t="shared" si="177"/>
        <v>Okt</v>
      </c>
      <c r="D27" s="154">
        <f t="shared" si="91"/>
        <v>0</v>
      </c>
      <c r="E27" s="129"/>
      <c r="F27" s="129"/>
      <c r="G27" s="129"/>
      <c r="H27" s="154">
        <f t="shared" si="1"/>
        <v>0</v>
      </c>
      <c r="I27" s="151">
        <f t="shared" si="41"/>
        <v>0</v>
      </c>
      <c r="J27" s="151">
        <f t="shared" si="42"/>
        <v>0</v>
      </c>
      <c r="K27" s="151">
        <f t="shared" si="43"/>
        <v>0</v>
      </c>
      <c r="L27" s="154">
        <f t="shared" si="3"/>
        <v>0</v>
      </c>
      <c r="M27" s="4"/>
      <c r="N27" s="4"/>
      <c r="O27" s="4"/>
      <c r="P27" s="154">
        <f t="shared" si="4"/>
        <v>0</v>
      </c>
      <c r="Q27" s="4"/>
      <c r="R27" s="4"/>
      <c r="S27" s="4"/>
      <c r="T27" s="154">
        <f t="shared" si="44"/>
        <v>0</v>
      </c>
      <c r="U27" s="151">
        <f t="shared" si="45"/>
        <v>0</v>
      </c>
      <c r="V27" s="151">
        <f t="shared" si="46"/>
        <v>0</v>
      </c>
      <c r="W27" s="151">
        <f t="shared" si="47"/>
        <v>0</v>
      </c>
      <c r="X27" s="154">
        <f t="shared" si="6"/>
        <v>0</v>
      </c>
      <c r="Y27" s="151">
        <f t="shared" si="48"/>
        <v>0</v>
      </c>
      <c r="Z27" s="151">
        <f t="shared" si="49"/>
        <v>0</v>
      </c>
      <c r="AA27" s="151">
        <f t="shared" si="50"/>
        <v>0</v>
      </c>
      <c r="AB27" s="154">
        <f t="shared" si="8"/>
        <v>0</v>
      </c>
      <c r="AC27" s="4"/>
      <c r="AD27" s="4"/>
      <c r="AE27" s="4"/>
      <c r="AF27" s="154">
        <f t="shared" si="9"/>
        <v>0</v>
      </c>
      <c r="AG27" s="4"/>
      <c r="AH27" s="4"/>
      <c r="AI27" s="4"/>
      <c r="AJ27" s="154">
        <f t="shared" si="51"/>
        <v>0</v>
      </c>
      <c r="AK27" s="151">
        <f t="shared" si="52"/>
        <v>0</v>
      </c>
      <c r="AL27" s="151">
        <f t="shared" si="53"/>
        <v>0</v>
      </c>
      <c r="AM27" s="151">
        <f t="shared" si="54"/>
        <v>0</v>
      </c>
      <c r="AN27" s="154">
        <f t="shared" si="11"/>
        <v>0</v>
      </c>
      <c r="AO27" s="4"/>
      <c r="AP27" s="4"/>
      <c r="AQ27" s="4"/>
      <c r="AR27" s="151">
        <f t="shared" si="55"/>
        <v>0</v>
      </c>
      <c r="AS27" s="151">
        <f t="shared" si="56"/>
        <v>0</v>
      </c>
      <c r="AT27" s="151">
        <f t="shared" si="57"/>
        <v>0</v>
      </c>
      <c r="AU27" s="151">
        <f t="shared" si="58"/>
        <v>0</v>
      </c>
      <c r="AV27" s="154">
        <f t="shared" si="13"/>
        <v>0</v>
      </c>
      <c r="AW27" s="4"/>
      <c r="AX27" s="4"/>
      <c r="AY27" s="4"/>
      <c r="AZ27" s="151">
        <f t="shared" si="59"/>
        <v>0</v>
      </c>
      <c r="BA27" s="151">
        <f t="shared" si="60"/>
        <v>0</v>
      </c>
      <c r="BB27" s="151">
        <f t="shared" si="61"/>
        <v>0</v>
      </c>
      <c r="BC27" s="151">
        <f t="shared" si="62"/>
        <v>0</v>
      </c>
      <c r="BD27" s="154">
        <f t="shared" si="15"/>
        <v>0</v>
      </c>
      <c r="BE27" s="4"/>
      <c r="BF27" s="4"/>
      <c r="BG27" s="4"/>
      <c r="BH27" s="151">
        <f t="shared" si="63"/>
        <v>0</v>
      </c>
      <c r="BI27" s="151">
        <f t="shared" si="64"/>
        <v>0</v>
      </c>
      <c r="BJ27" s="151">
        <f t="shared" si="65"/>
        <v>0</v>
      </c>
      <c r="BK27" s="151">
        <f t="shared" si="66"/>
        <v>0</v>
      </c>
      <c r="BL27" s="154">
        <f t="shared" si="17"/>
        <v>0</v>
      </c>
      <c r="BM27" s="3"/>
      <c r="BN27" s="3"/>
      <c r="BO27" s="3"/>
      <c r="BP27" s="151">
        <f t="shared" si="67"/>
        <v>0</v>
      </c>
      <c r="BQ27" s="151">
        <f t="shared" si="68"/>
        <v>0</v>
      </c>
      <c r="BR27" s="151">
        <f t="shared" si="69"/>
        <v>0</v>
      </c>
      <c r="BS27" s="151">
        <f t="shared" si="70"/>
        <v>0</v>
      </c>
      <c r="BT27" s="154">
        <f t="shared" si="19"/>
        <v>0</v>
      </c>
      <c r="BU27" s="3"/>
      <c r="BV27" s="3"/>
      <c r="BW27" s="3"/>
      <c r="BX27" s="151">
        <f t="shared" si="71"/>
        <v>0</v>
      </c>
      <c r="BY27" s="151">
        <f t="shared" si="72"/>
        <v>0</v>
      </c>
      <c r="BZ27" s="151">
        <f t="shared" si="73"/>
        <v>0</v>
      </c>
      <c r="CA27" s="151">
        <f t="shared" si="74"/>
        <v>0</v>
      </c>
      <c r="CB27" s="154">
        <f t="shared" si="21"/>
        <v>0</v>
      </c>
      <c r="CC27" s="3"/>
      <c r="CD27" s="3"/>
      <c r="CE27" s="3"/>
      <c r="CF27" s="151">
        <f t="shared" si="75"/>
        <v>0</v>
      </c>
      <c r="CG27" s="151">
        <f t="shared" si="76"/>
        <v>0</v>
      </c>
      <c r="CH27" s="151">
        <f t="shared" si="77"/>
        <v>0</v>
      </c>
      <c r="CI27" s="151">
        <f t="shared" si="78"/>
        <v>0</v>
      </c>
      <c r="CJ27" s="154">
        <f t="shared" si="23"/>
        <v>0</v>
      </c>
      <c r="CK27" s="3"/>
      <c r="CL27" s="3"/>
      <c r="CM27" s="3"/>
      <c r="CN27" s="151">
        <f t="shared" si="79"/>
        <v>0</v>
      </c>
      <c r="CO27" s="151">
        <f t="shared" si="80"/>
        <v>0</v>
      </c>
      <c r="CP27" s="151">
        <f t="shared" si="81"/>
        <v>0</v>
      </c>
      <c r="CQ27" s="151">
        <f t="shared" si="82"/>
        <v>0</v>
      </c>
      <c r="CR27" s="154">
        <f t="shared" si="25"/>
        <v>0</v>
      </c>
      <c r="CS27" s="3"/>
      <c r="CT27" s="3"/>
      <c r="CU27" s="3"/>
      <c r="CV27" s="151">
        <f t="shared" si="83"/>
        <v>0</v>
      </c>
      <c r="CW27" s="151">
        <f t="shared" si="84"/>
        <v>0</v>
      </c>
      <c r="CX27" s="151">
        <f t="shared" si="85"/>
        <v>0</v>
      </c>
      <c r="CY27" s="151">
        <f t="shared" si="86"/>
        <v>0</v>
      </c>
      <c r="CZ27" s="151">
        <f t="shared" si="87"/>
        <v>0</v>
      </c>
      <c r="DA27" s="151">
        <f t="shared" si="88"/>
        <v>0</v>
      </c>
      <c r="DB27" s="151">
        <f t="shared" si="89"/>
        <v>0</v>
      </c>
      <c r="DC27" s="151">
        <f t="shared" si="90"/>
        <v>0</v>
      </c>
      <c r="DD27" s="149"/>
      <c r="DE27" s="3"/>
      <c r="DF27" s="3"/>
      <c r="DG27" s="3"/>
      <c r="DH27" s="129"/>
      <c r="DI27" s="129"/>
      <c r="DJ27" s="129"/>
      <c r="DK27" s="129"/>
      <c r="DL27" s="129"/>
      <c r="DM27" s="129"/>
      <c r="DN27" s="129"/>
      <c r="DO27" s="129"/>
      <c r="DP27" s="3"/>
      <c r="DQ27" s="3"/>
      <c r="DR27" s="3"/>
      <c r="DS27" s="3"/>
      <c r="DU27" s="149"/>
      <c r="DV27" s="3"/>
      <c r="DW27" s="3"/>
      <c r="DX27" s="3"/>
      <c r="DZ27" s="293"/>
      <c r="EA27" s="293"/>
      <c r="EB27" s="293"/>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L27" s="151">
        <v>65000</v>
      </c>
      <c r="FM27" s="151">
        <v>80.070155222666571</v>
      </c>
      <c r="FN27" s="151">
        <v>89.902053819562127</v>
      </c>
      <c r="FO27" s="151">
        <v>97.231071646444789</v>
      </c>
      <c r="FR27" s="5">
        <f t="shared" si="28"/>
        <v>0</v>
      </c>
      <c r="FS27" s="5">
        <f t="shared" si="29"/>
        <v>0</v>
      </c>
      <c r="FT27" s="5">
        <f t="shared" si="30"/>
        <v>0</v>
      </c>
      <c r="FU27" s="5">
        <f t="shared" si="31"/>
        <v>0</v>
      </c>
      <c r="FW27" s="233" t="e">
        <f t="shared" si="32"/>
        <v>#DIV/0!</v>
      </c>
      <c r="FX27" s="233" t="e">
        <f t="shared" si="33"/>
        <v>#DIV/0!</v>
      </c>
      <c r="FY27" s="233" t="e">
        <f t="shared" si="34"/>
        <v>#DIV/0!</v>
      </c>
      <c r="FZ27" s="233" t="e">
        <f t="shared" si="35"/>
        <v>#DIV/0!</v>
      </c>
      <c r="GA27" s="233"/>
      <c r="GB27" s="5">
        <f t="shared" si="36"/>
        <v>0</v>
      </c>
      <c r="GC27" s="5">
        <f t="shared" si="37"/>
        <v>0</v>
      </c>
      <c r="GD27" s="5">
        <f t="shared" si="38"/>
        <v>0</v>
      </c>
      <c r="GE27" s="5">
        <f t="shared" si="39"/>
        <v>0</v>
      </c>
    </row>
    <row r="28" spans="1:187" x14ac:dyDescent="0.2">
      <c r="A28" s="2" t="str">
        <f t="shared" si="40"/>
        <v>2002 Nov</v>
      </c>
      <c r="B28" s="139">
        <f t="shared" si="176"/>
        <v>2002</v>
      </c>
      <c r="C28" s="142" t="str">
        <f t="shared" si="177"/>
        <v>Nov</v>
      </c>
      <c r="D28" s="154">
        <f t="shared" si="91"/>
        <v>0</v>
      </c>
      <c r="E28" s="129"/>
      <c r="F28" s="129"/>
      <c r="G28" s="129"/>
      <c r="H28" s="154">
        <f t="shared" si="1"/>
        <v>0</v>
      </c>
      <c r="I28" s="151">
        <f t="shared" si="41"/>
        <v>0</v>
      </c>
      <c r="J28" s="151">
        <f t="shared" si="42"/>
        <v>0</v>
      </c>
      <c r="K28" s="151">
        <f t="shared" si="43"/>
        <v>0</v>
      </c>
      <c r="L28" s="154">
        <f t="shared" si="3"/>
        <v>0</v>
      </c>
      <c r="M28" s="4"/>
      <c r="N28" s="4"/>
      <c r="O28" s="4"/>
      <c r="P28" s="154">
        <f t="shared" si="4"/>
        <v>0</v>
      </c>
      <c r="Q28" s="4"/>
      <c r="R28" s="4"/>
      <c r="S28" s="4"/>
      <c r="T28" s="154">
        <f t="shared" si="44"/>
        <v>0</v>
      </c>
      <c r="U28" s="151">
        <f t="shared" si="45"/>
        <v>0</v>
      </c>
      <c r="V28" s="151">
        <f t="shared" si="46"/>
        <v>0</v>
      </c>
      <c r="W28" s="151">
        <f t="shared" si="47"/>
        <v>0</v>
      </c>
      <c r="X28" s="154">
        <f t="shared" si="6"/>
        <v>0</v>
      </c>
      <c r="Y28" s="151">
        <f t="shared" si="48"/>
        <v>0</v>
      </c>
      <c r="Z28" s="151">
        <f t="shared" si="49"/>
        <v>0</v>
      </c>
      <c r="AA28" s="151">
        <f t="shared" si="50"/>
        <v>0</v>
      </c>
      <c r="AB28" s="154">
        <f t="shared" si="8"/>
        <v>0</v>
      </c>
      <c r="AC28" s="4"/>
      <c r="AD28" s="4"/>
      <c r="AE28" s="4"/>
      <c r="AF28" s="154">
        <f t="shared" si="9"/>
        <v>0</v>
      </c>
      <c r="AG28" s="4"/>
      <c r="AH28" s="4"/>
      <c r="AI28" s="4"/>
      <c r="AJ28" s="154">
        <f t="shared" si="51"/>
        <v>0</v>
      </c>
      <c r="AK28" s="151">
        <f t="shared" si="52"/>
        <v>0</v>
      </c>
      <c r="AL28" s="151">
        <f t="shared" si="53"/>
        <v>0</v>
      </c>
      <c r="AM28" s="151">
        <f t="shared" si="54"/>
        <v>0</v>
      </c>
      <c r="AN28" s="154">
        <f t="shared" si="11"/>
        <v>0</v>
      </c>
      <c r="AO28" s="4"/>
      <c r="AP28" s="4"/>
      <c r="AQ28" s="4"/>
      <c r="AR28" s="151">
        <f t="shared" si="55"/>
        <v>0</v>
      </c>
      <c r="AS28" s="151">
        <f t="shared" si="56"/>
        <v>0</v>
      </c>
      <c r="AT28" s="151">
        <f t="shared" si="57"/>
        <v>0</v>
      </c>
      <c r="AU28" s="151">
        <f t="shared" si="58"/>
        <v>0</v>
      </c>
      <c r="AV28" s="154">
        <f t="shared" si="13"/>
        <v>0</v>
      </c>
      <c r="AW28" s="4"/>
      <c r="AX28" s="4"/>
      <c r="AY28" s="4"/>
      <c r="AZ28" s="151">
        <f t="shared" si="59"/>
        <v>0</v>
      </c>
      <c r="BA28" s="151">
        <f t="shared" si="60"/>
        <v>0</v>
      </c>
      <c r="BB28" s="151">
        <f t="shared" si="61"/>
        <v>0</v>
      </c>
      <c r="BC28" s="151">
        <f t="shared" si="62"/>
        <v>0</v>
      </c>
      <c r="BD28" s="154">
        <f t="shared" si="15"/>
        <v>0</v>
      </c>
      <c r="BE28" s="4"/>
      <c r="BF28" s="4"/>
      <c r="BG28" s="4"/>
      <c r="BH28" s="151">
        <f t="shared" si="63"/>
        <v>0</v>
      </c>
      <c r="BI28" s="151">
        <f t="shared" si="64"/>
        <v>0</v>
      </c>
      <c r="BJ28" s="151">
        <f t="shared" si="65"/>
        <v>0</v>
      </c>
      <c r="BK28" s="151">
        <f t="shared" si="66"/>
        <v>0</v>
      </c>
      <c r="BL28" s="154">
        <f t="shared" si="17"/>
        <v>0</v>
      </c>
      <c r="BM28" s="3"/>
      <c r="BN28" s="3"/>
      <c r="BO28" s="3"/>
      <c r="BP28" s="151">
        <f t="shared" si="67"/>
        <v>0</v>
      </c>
      <c r="BQ28" s="151">
        <f t="shared" si="68"/>
        <v>0</v>
      </c>
      <c r="BR28" s="151">
        <f t="shared" si="69"/>
        <v>0</v>
      </c>
      <c r="BS28" s="151">
        <f t="shared" si="70"/>
        <v>0</v>
      </c>
      <c r="BT28" s="154">
        <f t="shared" si="19"/>
        <v>0</v>
      </c>
      <c r="BU28" s="3"/>
      <c r="BV28" s="3"/>
      <c r="BW28" s="3"/>
      <c r="BX28" s="151">
        <f t="shared" si="71"/>
        <v>0</v>
      </c>
      <c r="BY28" s="151">
        <f t="shared" si="72"/>
        <v>0</v>
      </c>
      <c r="BZ28" s="151">
        <f t="shared" si="73"/>
        <v>0</v>
      </c>
      <c r="CA28" s="151">
        <f t="shared" si="74"/>
        <v>0</v>
      </c>
      <c r="CB28" s="154">
        <f t="shared" si="21"/>
        <v>0</v>
      </c>
      <c r="CC28" s="3"/>
      <c r="CD28" s="3"/>
      <c r="CE28" s="3"/>
      <c r="CF28" s="151">
        <f t="shared" si="75"/>
        <v>0</v>
      </c>
      <c r="CG28" s="151">
        <f t="shared" si="76"/>
        <v>0</v>
      </c>
      <c r="CH28" s="151">
        <f t="shared" si="77"/>
        <v>0</v>
      </c>
      <c r="CI28" s="151">
        <f t="shared" si="78"/>
        <v>0</v>
      </c>
      <c r="CJ28" s="154">
        <f t="shared" si="23"/>
        <v>0</v>
      </c>
      <c r="CK28" s="3"/>
      <c r="CL28" s="3"/>
      <c r="CM28" s="3"/>
      <c r="CN28" s="151">
        <f t="shared" si="79"/>
        <v>0</v>
      </c>
      <c r="CO28" s="151">
        <f t="shared" si="80"/>
        <v>0</v>
      </c>
      <c r="CP28" s="151">
        <f t="shared" si="81"/>
        <v>0</v>
      </c>
      <c r="CQ28" s="151">
        <f t="shared" si="82"/>
        <v>0</v>
      </c>
      <c r="CR28" s="154">
        <f t="shared" si="25"/>
        <v>0</v>
      </c>
      <c r="CS28" s="3"/>
      <c r="CT28" s="3"/>
      <c r="CU28" s="3"/>
      <c r="CV28" s="151">
        <f t="shared" si="83"/>
        <v>0</v>
      </c>
      <c r="CW28" s="151">
        <f t="shared" si="84"/>
        <v>0</v>
      </c>
      <c r="CX28" s="151">
        <f t="shared" si="85"/>
        <v>0</v>
      </c>
      <c r="CY28" s="151">
        <f t="shared" si="86"/>
        <v>0</v>
      </c>
      <c r="CZ28" s="151">
        <f t="shared" si="87"/>
        <v>0</v>
      </c>
      <c r="DA28" s="151">
        <f t="shared" si="88"/>
        <v>0</v>
      </c>
      <c r="DB28" s="151">
        <f t="shared" si="89"/>
        <v>0</v>
      </c>
      <c r="DC28" s="151">
        <f t="shared" si="90"/>
        <v>0</v>
      </c>
      <c r="DD28" s="149"/>
      <c r="DE28" s="3"/>
      <c r="DF28" s="3"/>
      <c r="DG28" s="3"/>
      <c r="DH28" s="129"/>
      <c r="DI28" s="129"/>
      <c r="DJ28" s="129"/>
      <c r="DK28" s="129"/>
      <c r="DL28" s="129"/>
      <c r="DM28" s="129"/>
      <c r="DN28" s="129"/>
      <c r="DO28" s="129"/>
      <c r="DP28" s="3"/>
      <c r="DQ28" s="3"/>
      <c r="DR28" s="3"/>
      <c r="DS28" s="3"/>
      <c r="DU28" s="149"/>
      <c r="DV28" s="3"/>
      <c r="DW28" s="3"/>
      <c r="DX28" s="3"/>
      <c r="DZ28" s="293"/>
      <c r="EA28" s="293"/>
      <c r="EB28" s="293"/>
      <c r="EC28" s="297"/>
      <c r="ED28" s="297"/>
      <c r="EE28" s="297"/>
      <c r="EF28" s="297"/>
      <c r="EG28" s="297"/>
      <c r="EH28" s="297"/>
      <c r="EI28" s="297"/>
      <c r="EJ28" s="297"/>
      <c r="EK28" s="297"/>
      <c r="EL28" s="297"/>
      <c r="EM28" s="297"/>
      <c r="EN28" s="297"/>
      <c r="EO28" s="297"/>
      <c r="EP28" s="297"/>
      <c r="EQ28" s="297"/>
      <c r="ER28" s="297"/>
      <c r="ES28" s="297"/>
      <c r="ET28" s="297"/>
      <c r="EU28" s="297"/>
      <c r="EV28" s="297"/>
      <c r="EW28" s="297"/>
      <c r="EX28" s="297"/>
      <c r="EY28" s="297"/>
      <c r="EZ28" s="297"/>
      <c r="FA28" s="297"/>
      <c r="FB28" s="297"/>
      <c r="FC28" s="297"/>
      <c r="FD28" s="297"/>
      <c r="FE28" s="297"/>
      <c r="FF28" s="297"/>
      <c r="FL28" s="151">
        <v>61988</v>
      </c>
      <c r="FM28" s="151">
        <v>81.863688185834405</v>
      </c>
      <c r="FN28" s="151">
        <v>91.52949978623343</v>
      </c>
      <c r="FO28" s="151">
        <v>97.799985748895537</v>
      </c>
      <c r="FR28" s="5">
        <f t="shared" si="28"/>
        <v>0</v>
      </c>
      <c r="FS28" s="5">
        <f t="shared" si="29"/>
        <v>0</v>
      </c>
      <c r="FT28" s="5">
        <f t="shared" si="30"/>
        <v>0</v>
      </c>
      <c r="FU28" s="5">
        <f t="shared" si="31"/>
        <v>0</v>
      </c>
      <c r="FW28" s="233" t="e">
        <f t="shared" si="32"/>
        <v>#DIV/0!</v>
      </c>
      <c r="FX28" s="233" t="e">
        <f t="shared" si="33"/>
        <v>#DIV/0!</v>
      </c>
      <c r="FY28" s="233" t="e">
        <f t="shared" si="34"/>
        <v>#DIV/0!</v>
      </c>
      <c r="FZ28" s="233" t="e">
        <f t="shared" si="35"/>
        <v>#DIV/0!</v>
      </c>
      <c r="GA28" s="233"/>
      <c r="GB28" s="5">
        <f t="shared" si="36"/>
        <v>0</v>
      </c>
      <c r="GC28" s="5">
        <f t="shared" si="37"/>
        <v>0</v>
      </c>
      <c r="GD28" s="5">
        <f t="shared" si="38"/>
        <v>0</v>
      </c>
      <c r="GE28" s="5">
        <f t="shared" si="39"/>
        <v>0</v>
      </c>
    </row>
    <row r="29" spans="1:187" ht="13.5" thickBot="1" x14ac:dyDescent="0.25">
      <c r="A29" s="2" t="str">
        <f t="shared" si="40"/>
        <v>2002 Dec</v>
      </c>
      <c r="B29" s="139">
        <f t="shared" si="176"/>
        <v>2002</v>
      </c>
      <c r="C29" s="142" t="str">
        <f t="shared" si="177"/>
        <v>Dec</v>
      </c>
      <c r="D29" s="154">
        <f t="shared" si="91"/>
        <v>0</v>
      </c>
      <c r="E29" s="129"/>
      <c r="F29" s="129"/>
      <c r="G29" s="129"/>
      <c r="H29" s="154">
        <f t="shared" si="1"/>
        <v>0</v>
      </c>
      <c r="I29" s="151">
        <f t="shared" si="41"/>
        <v>0</v>
      </c>
      <c r="J29" s="151">
        <f t="shared" si="42"/>
        <v>0</v>
      </c>
      <c r="K29" s="151">
        <f t="shared" si="43"/>
        <v>0</v>
      </c>
      <c r="L29" s="154">
        <f t="shared" si="3"/>
        <v>0</v>
      </c>
      <c r="M29" s="4"/>
      <c r="N29" s="4"/>
      <c r="O29" s="4"/>
      <c r="P29" s="154">
        <f t="shared" si="4"/>
        <v>0</v>
      </c>
      <c r="Q29" s="4"/>
      <c r="R29" s="4"/>
      <c r="S29" s="4"/>
      <c r="T29" s="154">
        <f t="shared" si="44"/>
        <v>0</v>
      </c>
      <c r="U29" s="151">
        <f t="shared" si="45"/>
        <v>0</v>
      </c>
      <c r="V29" s="151">
        <f t="shared" si="46"/>
        <v>0</v>
      </c>
      <c r="W29" s="151">
        <f t="shared" si="47"/>
        <v>0</v>
      </c>
      <c r="X29" s="154">
        <f t="shared" si="6"/>
        <v>0</v>
      </c>
      <c r="Y29" s="151">
        <f t="shared" si="48"/>
        <v>0</v>
      </c>
      <c r="Z29" s="151">
        <f t="shared" si="49"/>
        <v>0</v>
      </c>
      <c r="AA29" s="151">
        <f t="shared" si="50"/>
        <v>0</v>
      </c>
      <c r="AB29" s="154">
        <f t="shared" si="8"/>
        <v>0</v>
      </c>
      <c r="AC29" s="4"/>
      <c r="AD29" s="4"/>
      <c r="AE29" s="4"/>
      <c r="AF29" s="154">
        <f t="shared" si="9"/>
        <v>0</v>
      </c>
      <c r="AG29" s="4"/>
      <c r="AH29" s="4"/>
      <c r="AI29" s="4"/>
      <c r="AJ29" s="154">
        <f t="shared" si="51"/>
        <v>0</v>
      </c>
      <c r="AK29" s="151">
        <f t="shared" si="52"/>
        <v>0</v>
      </c>
      <c r="AL29" s="151">
        <f t="shared" si="53"/>
        <v>0</v>
      </c>
      <c r="AM29" s="151">
        <f t="shared" si="54"/>
        <v>0</v>
      </c>
      <c r="AN29" s="154">
        <f t="shared" si="11"/>
        <v>0</v>
      </c>
      <c r="AO29" s="4"/>
      <c r="AP29" s="4"/>
      <c r="AQ29" s="4"/>
      <c r="AR29" s="151">
        <f t="shared" si="55"/>
        <v>0</v>
      </c>
      <c r="AS29" s="151">
        <f t="shared" si="56"/>
        <v>0</v>
      </c>
      <c r="AT29" s="151">
        <f t="shared" si="57"/>
        <v>0</v>
      </c>
      <c r="AU29" s="151">
        <f t="shared" si="58"/>
        <v>0</v>
      </c>
      <c r="AV29" s="154">
        <f t="shared" si="13"/>
        <v>0</v>
      </c>
      <c r="AW29" s="4"/>
      <c r="AX29" s="4"/>
      <c r="AY29" s="4"/>
      <c r="AZ29" s="151">
        <f t="shared" si="59"/>
        <v>0</v>
      </c>
      <c r="BA29" s="151">
        <f t="shared" si="60"/>
        <v>0</v>
      </c>
      <c r="BB29" s="151">
        <f t="shared" si="61"/>
        <v>0</v>
      </c>
      <c r="BC29" s="151">
        <f t="shared" si="62"/>
        <v>0</v>
      </c>
      <c r="BD29" s="154">
        <f t="shared" si="15"/>
        <v>0</v>
      </c>
      <c r="BE29" s="4"/>
      <c r="BF29" s="4"/>
      <c r="BG29" s="4"/>
      <c r="BH29" s="151">
        <f t="shared" si="63"/>
        <v>0</v>
      </c>
      <c r="BI29" s="151">
        <f t="shared" si="64"/>
        <v>0</v>
      </c>
      <c r="BJ29" s="151">
        <f t="shared" si="65"/>
        <v>0</v>
      </c>
      <c r="BK29" s="151">
        <f t="shared" si="66"/>
        <v>0</v>
      </c>
      <c r="BL29" s="154">
        <f t="shared" si="17"/>
        <v>0</v>
      </c>
      <c r="BM29" s="3"/>
      <c r="BN29" s="3"/>
      <c r="BO29" s="3"/>
      <c r="BP29" s="151">
        <f t="shared" si="67"/>
        <v>0</v>
      </c>
      <c r="BQ29" s="151">
        <f t="shared" si="68"/>
        <v>0</v>
      </c>
      <c r="BR29" s="151">
        <f t="shared" si="69"/>
        <v>0</v>
      </c>
      <c r="BS29" s="151">
        <f t="shared" si="70"/>
        <v>0</v>
      </c>
      <c r="BT29" s="154">
        <f t="shared" si="19"/>
        <v>0</v>
      </c>
      <c r="BU29" s="3"/>
      <c r="BV29" s="3"/>
      <c r="BW29" s="3"/>
      <c r="BX29" s="151">
        <f t="shared" si="71"/>
        <v>0</v>
      </c>
      <c r="BY29" s="151">
        <f t="shared" si="72"/>
        <v>0</v>
      </c>
      <c r="BZ29" s="151">
        <f t="shared" si="73"/>
        <v>0</v>
      </c>
      <c r="CA29" s="151">
        <f t="shared" si="74"/>
        <v>0</v>
      </c>
      <c r="CB29" s="154">
        <f t="shared" si="21"/>
        <v>0</v>
      </c>
      <c r="CC29" s="3"/>
      <c r="CD29" s="3"/>
      <c r="CE29" s="3"/>
      <c r="CF29" s="151">
        <f t="shared" si="75"/>
        <v>0</v>
      </c>
      <c r="CG29" s="151">
        <f t="shared" si="76"/>
        <v>0</v>
      </c>
      <c r="CH29" s="151">
        <f t="shared" si="77"/>
        <v>0</v>
      </c>
      <c r="CI29" s="151">
        <f t="shared" si="78"/>
        <v>0</v>
      </c>
      <c r="CJ29" s="154">
        <f t="shared" si="23"/>
        <v>0</v>
      </c>
      <c r="CK29" s="3"/>
      <c r="CL29" s="3"/>
      <c r="CM29" s="3"/>
      <c r="CN29" s="151">
        <f t="shared" si="79"/>
        <v>0</v>
      </c>
      <c r="CO29" s="151">
        <f t="shared" si="80"/>
        <v>0</v>
      </c>
      <c r="CP29" s="151">
        <f t="shared" si="81"/>
        <v>0</v>
      </c>
      <c r="CQ29" s="151">
        <f t="shared" si="82"/>
        <v>0</v>
      </c>
      <c r="CR29" s="154">
        <f t="shared" si="25"/>
        <v>0</v>
      </c>
      <c r="CS29" s="3"/>
      <c r="CT29" s="3"/>
      <c r="CU29" s="3"/>
      <c r="CV29" s="151">
        <f t="shared" si="83"/>
        <v>0</v>
      </c>
      <c r="CW29" s="151">
        <f t="shared" si="84"/>
        <v>0</v>
      </c>
      <c r="CX29" s="151">
        <f t="shared" si="85"/>
        <v>0</v>
      </c>
      <c r="CY29" s="151">
        <f t="shared" si="86"/>
        <v>0</v>
      </c>
      <c r="CZ29" s="151">
        <f t="shared" si="87"/>
        <v>0</v>
      </c>
      <c r="DA29" s="151">
        <f t="shared" si="88"/>
        <v>0</v>
      </c>
      <c r="DB29" s="151">
        <f t="shared" si="89"/>
        <v>0</v>
      </c>
      <c r="DC29" s="151">
        <f t="shared" si="90"/>
        <v>0</v>
      </c>
      <c r="DD29" s="149"/>
      <c r="DE29" s="3"/>
      <c r="DF29" s="3"/>
      <c r="DG29" s="3"/>
      <c r="DH29" s="129"/>
      <c r="DI29" s="129"/>
      <c r="DJ29" s="129"/>
      <c r="DK29" s="129"/>
      <c r="DL29" s="129"/>
      <c r="DM29" s="129"/>
      <c r="DN29" s="129"/>
      <c r="DO29" s="129"/>
      <c r="DP29" s="3"/>
      <c r="DQ29" s="3"/>
      <c r="DR29" s="3"/>
      <c r="DS29" s="3"/>
      <c r="DU29" s="149"/>
      <c r="DV29" s="3"/>
      <c r="DW29" s="3"/>
      <c r="DX29" s="3"/>
      <c r="DZ29" s="293"/>
      <c r="EA29" s="293"/>
      <c r="EB29" s="293"/>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L29" s="151">
        <v>59895</v>
      </c>
      <c r="FM29" s="151">
        <v>84.601123389258049</v>
      </c>
      <c r="FN29" s="151">
        <v>92.59150482763684</v>
      </c>
      <c r="FO29" s="151">
        <v>97.800947171335224</v>
      </c>
      <c r="FR29" s="5">
        <f t="shared" si="28"/>
        <v>0</v>
      </c>
      <c r="FS29" s="5">
        <f t="shared" si="29"/>
        <v>0</v>
      </c>
      <c r="FT29" s="5">
        <f t="shared" si="30"/>
        <v>0</v>
      </c>
      <c r="FU29" s="5">
        <f t="shared" si="31"/>
        <v>0</v>
      </c>
      <c r="FW29" s="233" t="e">
        <f t="shared" si="32"/>
        <v>#DIV/0!</v>
      </c>
      <c r="FX29" s="233" t="e">
        <f t="shared" si="33"/>
        <v>#DIV/0!</v>
      </c>
      <c r="FY29" s="233" t="e">
        <f t="shared" si="34"/>
        <v>#DIV/0!</v>
      </c>
      <c r="FZ29" s="233" t="e">
        <f t="shared" si="35"/>
        <v>#DIV/0!</v>
      </c>
      <c r="GA29" s="233"/>
      <c r="GB29" s="5">
        <f t="shared" si="36"/>
        <v>0</v>
      </c>
      <c r="GC29" s="5">
        <f t="shared" si="37"/>
        <v>0</v>
      </c>
      <c r="GD29" s="5">
        <f t="shared" si="38"/>
        <v>0</v>
      </c>
      <c r="GE29" s="5">
        <f t="shared" si="39"/>
        <v>0</v>
      </c>
    </row>
    <row r="30" spans="1:187" ht="13.5" thickBot="1" x14ac:dyDescent="0.25">
      <c r="A30" s="217" t="s">
        <v>247</v>
      </c>
      <c r="B30" s="218"/>
      <c r="C30" s="219"/>
      <c r="D30" s="220">
        <f>SUM(D18:D29)</f>
        <v>0</v>
      </c>
      <c r="E30" s="220">
        <f t="shared" ref="E30" si="178">SUM(E18:E29)</f>
        <v>0</v>
      </c>
      <c r="F30" s="220">
        <f t="shared" ref="F30" si="179">SUM(F18:F29)</f>
        <v>0</v>
      </c>
      <c r="G30" s="220">
        <f t="shared" ref="G30" si="180">SUM(G18:G29)</f>
        <v>0</v>
      </c>
      <c r="H30" s="220">
        <f t="shared" ref="H30" si="181">SUM(H18:H29)</f>
        <v>0</v>
      </c>
      <c r="I30" s="220">
        <f t="shared" ref="I30" si="182">SUM(I18:I29)</f>
        <v>0</v>
      </c>
      <c r="J30" s="220">
        <f t="shared" ref="J30" si="183">SUM(J18:J29)</f>
        <v>0</v>
      </c>
      <c r="K30" s="220">
        <f t="shared" ref="K30" si="184">SUM(K18:K29)</f>
        <v>0</v>
      </c>
      <c r="L30" s="220">
        <f t="shared" ref="L30" si="185">SUM(L18:L29)</f>
        <v>0</v>
      </c>
      <c r="M30" s="220">
        <f t="shared" ref="M30" si="186">SUM(M18:M29)</f>
        <v>0</v>
      </c>
      <c r="N30" s="220">
        <f t="shared" ref="N30" si="187">SUM(N18:N29)</f>
        <v>0</v>
      </c>
      <c r="O30" s="220">
        <f t="shared" ref="O30" si="188">SUM(O18:O29)</f>
        <v>0</v>
      </c>
      <c r="P30" s="220">
        <f t="shared" ref="P30" si="189">SUM(P18:P29)</f>
        <v>0</v>
      </c>
      <c r="Q30" s="220">
        <f t="shared" ref="Q30" si="190">SUM(Q18:Q29)</f>
        <v>0</v>
      </c>
      <c r="R30" s="220">
        <f t="shared" ref="R30" si="191">SUM(R18:R29)</f>
        <v>0</v>
      </c>
      <c r="S30" s="220">
        <f t="shared" ref="S30" si="192">SUM(S18:S29)</f>
        <v>0</v>
      </c>
      <c r="T30" s="220">
        <f t="shared" ref="T30" si="193">SUM(T18:T29)</f>
        <v>0</v>
      </c>
      <c r="U30" s="220">
        <f t="shared" ref="U30" si="194">SUM(U18:U29)</f>
        <v>0</v>
      </c>
      <c r="V30" s="220">
        <f t="shared" ref="V30" si="195">SUM(V18:V29)</f>
        <v>0</v>
      </c>
      <c r="W30" s="220">
        <f t="shared" ref="W30" si="196">SUM(W18:W29)</f>
        <v>0</v>
      </c>
      <c r="X30" s="220">
        <f t="shared" ref="X30" si="197">SUM(X18:X29)</f>
        <v>0</v>
      </c>
      <c r="Y30" s="220">
        <f t="shared" ref="Y30" si="198">SUM(Y18:Y29)</f>
        <v>0</v>
      </c>
      <c r="Z30" s="220">
        <f t="shared" ref="Z30" si="199">SUM(Z18:Z29)</f>
        <v>0</v>
      </c>
      <c r="AA30" s="220">
        <f t="shared" ref="AA30" si="200">SUM(AA18:AA29)</f>
        <v>0</v>
      </c>
      <c r="AB30" s="220">
        <f t="shared" ref="AB30" si="201">SUM(AB18:AB29)</f>
        <v>0</v>
      </c>
      <c r="AC30" s="220">
        <f t="shared" ref="AC30" si="202">SUM(AC18:AC29)</f>
        <v>0</v>
      </c>
      <c r="AD30" s="220">
        <f t="shared" ref="AD30" si="203">SUM(AD18:AD29)</f>
        <v>0</v>
      </c>
      <c r="AE30" s="220">
        <f t="shared" ref="AE30" si="204">SUM(AE18:AE29)</f>
        <v>0</v>
      </c>
      <c r="AF30" s="220">
        <f t="shared" ref="AF30" si="205">SUM(AF18:AF29)</f>
        <v>0</v>
      </c>
      <c r="AG30" s="220">
        <f t="shared" ref="AG30" si="206">SUM(AG18:AG29)</f>
        <v>0</v>
      </c>
      <c r="AH30" s="220">
        <f t="shared" ref="AH30" si="207">SUM(AH18:AH29)</f>
        <v>0</v>
      </c>
      <c r="AI30" s="220">
        <f t="shared" ref="AI30" si="208">SUM(AI18:AI29)</f>
        <v>0</v>
      </c>
      <c r="AJ30" s="220">
        <f t="shared" ref="AJ30" si="209">SUM(AJ18:AJ29)</f>
        <v>0</v>
      </c>
      <c r="AK30" s="220">
        <f t="shared" ref="AK30" si="210">SUM(AK18:AK29)</f>
        <v>0</v>
      </c>
      <c r="AL30" s="220">
        <f t="shared" ref="AL30" si="211">SUM(AL18:AL29)</f>
        <v>0</v>
      </c>
      <c r="AM30" s="220">
        <f>SUM(AM18:AM29)</f>
        <v>0</v>
      </c>
      <c r="AN30" s="220">
        <f>SUM(AN18:AN29)</f>
        <v>0</v>
      </c>
      <c r="AO30" s="220">
        <f t="shared" ref="AO30" si="212">SUM(AO18:AO29)</f>
        <v>0</v>
      </c>
      <c r="AP30" s="220">
        <f t="shared" ref="AP30" si="213">SUM(AP18:AP29)</f>
        <v>0</v>
      </c>
      <c r="AQ30" s="220">
        <f t="shared" ref="AQ30" si="214">SUM(AQ18:AQ29)</f>
        <v>0</v>
      </c>
      <c r="AR30" s="222">
        <f>IF(AN30&gt;0,(AN30/T30)*100,0)</f>
        <v>0</v>
      </c>
      <c r="AS30" s="222">
        <f t="shared" si="56"/>
        <v>0</v>
      </c>
      <c r="AT30" s="222">
        <f t="shared" si="57"/>
        <v>0</v>
      </c>
      <c r="AU30" s="222">
        <f t="shared" si="58"/>
        <v>0</v>
      </c>
      <c r="AV30" s="220">
        <f>SUM(AV18:AV29)</f>
        <v>0</v>
      </c>
      <c r="AW30" s="220">
        <f t="shared" ref="AW30" si="215">SUM(AW18:AW29)</f>
        <v>0</v>
      </c>
      <c r="AX30" s="220">
        <f t="shared" ref="AX30" si="216">SUM(AX18:AX29)</f>
        <v>0</v>
      </c>
      <c r="AY30" s="220">
        <f t="shared" ref="AY30" si="217">SUM(AY18:AY29)</f>
        <v>0</v>
      </c>
      <c r="AZ30" s="222">
        <f t="shared" si="59"/>
        <v>0</v>
      </c>
      <c r="BA30" s="222">
        <f t="shared" si="60"/>
        <v>0</v>
      </c>
      <c r="BB30" s="222">
        <f t="shared" si="61"/>
        <v>0</v>
      </c>
      <c r="BC30" s="222">
        <f t="shared" si="62"/>
        <v>0</v>
      </c>
      <c r="BD30" s="220">
        <f t="shared" ref="BD30" si="218">SUM(BD18:BD29)</f>
        <v>0</v>
      </c>
      <c r="BE30" s="220">
        <f t="shared" ref="BE30" si="219">SUM(BE18:BE29)</f>
        <v>0</v>
      </c>
      <c r="BF30" s="220">
        <f t="shared" ref="BF30" si="220">SUM(BF18:BF29)</f>
        <v>0</v>
      </c>
      <c r="BG30" s="220">
        <f t="shared" ref="BG30" si="221">SUM(BG18:BG29)</f>
        <v>0</v>
      </c>
      <c r="BH30" s="222">
        <f t="shared" si="63"/>
        <v>0</v>
      </c>
      <c r="BI30" s="222">
        <f t="shared" si="64"/>
        <v>0</v>
      </c>
      <c r="BJ30" s="222">
        <f t="shared" si="65"/>
        <v>0</v>
      </c>
      <c r="BK30" s="222">
        <f t="shared" si="66"/>
        <v>0</v>
      </c>
      <c r="BL30" s="220">
        <f t="shared" ref="BL30" si="222">SUM(BL18:BL29)</f>
        <v>0</v>
      </c>
      <c r="BM30" s="220">
        <f t="shared" ref="BM30" si="223">SUM(BM18:BM29)</f>
        <v>0</v>
      </c>
      <c r="BN30" s="220">
        <f t="shared" ref="BN30" si="224">SUM(BN18:BN29)</f>
        <v>0</v>
      </c>
      <c r="BO30" s="220">
        <f t="shared" ref="BO30" si="225">SUM(BO18:BO29)</f>
        <v>0</v>
      </c>
      <c r="BP30" s="222">
        <f t="shared" si="67"/>
        <v>0</v>
      </c>
      <c r="BQ30" s="222">
        <f t="shared" si="68"/>
        <v>0</v>
      </c>
      <c r="BR30" s="222">
        <f t="shared" si="69"/>
        <v>0</v>
      </c>
      <c r="BS30" s="222">
        <f t="shared" si="70"/>
        <v>0</v>
      </c>
      <c r="BT30" s="220">
        <f t="shared" ref="BT30" si="226">SUM(BT18:BT29)</f>
        <v>0</v>
      </c>
      <c r="BU30" s="220">
        <f t="shared" ref="BU30" si="227">SUM(BU18:BU29)</f>
        <v>0</v>
      </c>
      <c r="BV30" s="220">
        <f t="shared" ref="BV30" si="228">SUM(BV18:BV29)</f>
        <v>0</v>
      </c>
      <c r="BW30" s="220">
        <f t="shared" ref="BW30" si="229">SUM(BW18:BW29)</f>
        <v>0</v>
      </c>
      <c r="BX30" s="222">
        <f t="shared" si="71"/>
        <v>0</v>
      </c>
      <c r="BY30" s="222">
        <f t="shared" si="72"/>
        <v>0</v>
      </c>
      <c r="BZ30" s="222">
        <f t="shared" si="73"/>
        <v>0</v>
      </c>
      <c r="CA30" s="222">
        <f t="shared" si="74"/>
        <v>0</v>
      </c>
      <c r="CB30" s="220">
        <f t="shared" ref="CB30" si="230">SUM(CB18:CB29)</f>
        <v>0</v>
      </c>
      <c r="CC30" s="220">
        <f t="shared" ref="CC30" si="231">SUM(CC18:CC29)</f>
        <v>0</v>
      </c>
      <c r="CD30" s="220">
        <f t="shared" ref="CD30" si="232">SUM(CD18:CD29)</f>
        <v>0</v>
      </c>
      <c r="CE30" s="220">
        <f t="shared" ref="CE30" si="233">SUM(CE18:CE29)</f>
        <v>0</v>
      </c>
      <c r="CF30" s="222">
        <f t="shared" si="75"/>
        <v>0</v>
      </c>
      <c r="CG30" s="222">
        <f t="shared" si="76"/>
        <v>0</v>
      </c>
      <c r="CH30" s="222">
        <f t="shared" si="77"/>
        <v>0</v>
      </c>
      <c r="CI30" s="222">
        <f t="shared" si="78"/>
        <v>0</v>
      </c>
      <c r="CJ30" s="220">
        <f t="shared" ref="CJ30" si="234">SUM(CJ18:CJ29)</f>
        <v>0</v>
      </c>
      <c r="CK30" s="220">
        <f t="shared" ref="CK30" si="235">SUM(CK18:CK29)</f>
        <v>0</v>
      </c>
      <c r="CL30" s="220">
        <f t="shared" ref="CL30" si="236">SUM(CL18:CL29)</f>
        <v>0</v>
      </c>
      <c r="CM30" s="220">
        <f t="shared" ref="CM30" si="237">SUM(CM18:CM29)</f>
        <v>0</v>
      </c>
      <c r="CN30" s="222">
        <f t="shared" si="79"/>
        <v>0</v>
      </c>
      <c r="CO30" s="222">
        <f t="shared" si="80"/>
        <v>0</v>
      </c>
      <c r="CP30" s="222">
        <f t="shared" si="81"/>
        <v>0</v>
      </c>
      <c r="CQ30" s="222">
        <f t="shared" si="82"/>
        <v>0</v>
      </c>
      <c r="CR30" s="220">
        <f t="shared" ref="CR30" si="238">SUM(CR18:CR29)</f>
        <v>0</v>
      </c>
      <c r="CS30" s="220">
        <f t="shared" ref="CS30" si="239">SUM(CS18:CS29)</f>
        <v>0</v>
      </c>
      <c r="CT30" s="220">
        <f t="shared" ref="CT30" si="240">SUM(CT18:CT29)</f>
        <v>0</v>
      </c>
      <c r="CU30" s="220">
        <f t="shared" ref="CU30" si="241">SUM(CU18:CU29)</f>
        <v>0</v>
      </c>
      <c r="CV30" s="222">
        <f>IF(CR30&gt;0,(CR30/T30)*100,0)</f>
        <v>0</v>
      </c>
      <c r="CW30" s="222">
        <f t="shared" si="84"/>
        <v>0</v>
      </c>
      <c r="CX30" s="222">
        <f t="shared" si="85"/>
        <v>0</v>
      </c>
      <c r="CY30" s="222">
        <f t="shared" si="86"/>
        <v>0</v>
      </c>
      <c r="CZ30" s="222">
        <f t="shared" si="87"/>
        <v>0</v>
      </c>
      <c r="DA30" s="222">
        <f t="shared" si="88"/>
        <v>0</v>
      </c>
      <c r="DB30" s="222">
        <f t="shared" si="89"/>
        <v>0</v>
      </c>
      <c r="DC30" s="222">
        <f t="shared" si="90"/>
        <v>0</v>
      </c>
      <c r="DD30" s="220">
        <f t="shared" ref="DD30" si="242">SUM(DD18:DD29)</f>
        <v>0</v>
      </c>
      <c r="DE30" s="220">
        <f t="shared" ref="DE30" si="243">SUM(DE18:DE29)</f>
        <v>0</v>
      </c>
      <c r="DF30" s="220">
        <f t="shared" ref="DF30" si="244">SUM(DF18:DF29)</f>
        <v>0</v>
      </c>
      <c r="DG30" s="220">
        <f t="shared" ref="DG30" si="245">SUM(DG18:DG29)</f>
        <v>0</v>
      </c>
      <c r="DH30" s="221">
        <f>IF(DD30&gt;0,(DD30*60)/T30,0)</f>
        <v>0</v>
      </c>
      <c r="DI30" s="221">
        <f t="shared" ref="DI30" si="246">IF(DE30&gt;0,(DE30*60)/U30,0)</f>
        <v>0</v>
      </c>
      <c r="DJ30" s="221">
        <f t="shared" ref="DJ30" si="247">IF(DF30&gt;0,(DF30*60)/V30,0)</f>
        <v>0</v>
      </c>
      <c r="DK30" s="221">
        <f t="shared" ref="DK30" si="248">IF(DG30&gt;0,(DG30*60)/W30,0)</f>
        <v>0</v>
      </c>
      <c r="DL30" s="221">
        <f>IF(DD30&gt;0,(DD30*60)/(T30-AN30),0)</f>
        <v>0</v>
      </c>
      <c r="DM30" s="221">
        <f t="shared" ref="DM30" si="249">IF(DE30&gt;0,(DE30*60)/(U30-AO30),0)</f>
        <v>0</v>
      </c>
      <c r="DN30" s="221">
        <f t="shared" ref="DN30" si="250">IF(DF30&gt;0,(DF30*60)/(V30-AP30),0)</f>
        <v>0</v>
      </c>
      <c r="DO30" s="221">
        <f t="shared" ref="DO30" si="251">IF(DG30&gt;0,(DG30*60)/(W30-AQ30),0)</f>
        <v>0</v>
      </c>
      <c r="DP30" s="221">
        <f>IF(DU30&gt;0,(DU30*60)/(T30-BD30),0)</f>
        <v>0</v>
      </c>
      <c r="DQ30" s="221">
        <f t="shared" ref="DQ30" si="252">IF(DV30&gt;0,(DV30*60)/(U30-BE30),0)</f>
        <v>0</v>
      </c>
      <c r="DR30" s="221">
        <f t="shared" ref="DR30" si="253">IF(DW30&gt;0,(DW30*60)/(V30-BF30),0)</f>
        <v>0</v>
      </c>
      <c r="DS30" s="221">
        <f t="shared" ref="DS30" si="254">IF(DX30&gt;0,(DX30*60)/(W30-BG30),0)</f>
        <v>0</v>
      </c>
      <c r="DU30" s="220">
        <f t="shared" ref="DU30" si="255">SUM(DU18:DU29)</f>
        <v>0</v>
      </c>
      <c r="DV30" s="220">
        <f t="shared" ref="DV30" si="256">SUM(DV18:DV29)</f>
        <v>0</v>
      </c>
      <c r="DW30" s="220">
        <f t="shared" ref="DW30" si="257">SUM(DW18:DW29)</f>
        <v>0</v>
      </c>
      <c r="DX30" s="220">
        <f t="shared" ref="DX30" si="258">SUM(DX18:DX29)</f>
        <v>0</v>
      </c>
      <c r="DZ30" s="293"/>
      <c r="EA30" s="293"/>
      <c r="EB30" s="293"/>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8">
        <f t="shared" ref="FD30:FE30" si="259">SUM(FD18:FD29)</f>
        <v>0</v>
      </c>
      <c r="FE30" s="298">
        <f t="shared" si="259"/>
        <v>0</v>
      </c>
      <c r="FF30" s="298">
        <f t="shared" ref="FF30" si="260">SUM(FF18:FF29)</f>
        <v>0</v>
      </c>
      <c r="FL30" s="223">
        <f t="shared" ref="FL30" si="261">SUM(FL18:FL29)</f>
        <v>717545</v>
      </c>
      <c r="FM30" s="222">
        <v>82.812111691666686</v>
      </c>
      <c r="FN30" s="222">
        <v>91.262161241727597</v>
      </c>
      <c r="FO30" s="224">
        <v>97.336415766430534</v>
      </c>
      <c r="FR30" s="277">
        <f t="shared" si="28"/>
        <v>0</v>
      </c>
      <c r="FS30" s="278">
        <f t="shared" si="29"/>
        <v>0</v>
      </c>
      <c r="FT30" s="278">
        <f t="shared" si="30"/>
        <v>0</v>
      </c>
      <c r="FU30" s="279">
        <f t="shared" si="31"/>
        <v>0</v>
      </c>
      <c r="FV30" s="239"/>
      <c r="FW30" s="280" t="e">
        <f t="shared" si="32"/>
        <v>#DIV/0!</v>
      </c>
      <c r="FX30" s="281" t="e">
        <f t="shared" si="33"/>
        <v>#DIV/0!</v>
      </c>
      <c r="FY30" s="281" t="e">
        <f t="shared" si="34"/>
        <v>#DIV/0!</v>
      </c>
      <c r="FZ30" s="282" t="e">
        <f t="shared" si="35"/>
        <v>#DIV/0!</v>
      </c>
      <c r="GA30" s="283"/>
      <c r="GB30" s="277">
        <f t="shared" si="36"/>
        <v>0</v>
      </c>
      <c r="GC30" s="278">
        <f t="shared" si="37"/>
        <v>0</v>
      </c>
      <c r="GD30" s="278">
        <f t="shared" si="38"/>
        <v>0</v>
      </c>
      <c r="GE30" s="279">
        <f t="shared" si="39"/>
        <v>0</v>
      </c>
    </row>
    <row r="31" spans="1:187" x14ac:dyDescent="0.2">
      <c r="A31" s="2" t="str">
        <f t="shared" si="40"/>
        <v>2003 Jan</v>
      </c>
      <c r="B31" s="139">
        <f t="shared" ref="B31:B42" si="262">B18+1</f>
        <v>2003</v>
      </c>
      <c r="C31" s="142" t="str">
        <f t="shared" ref="C31:C42" si="263">C18</f>
        <v>Jan</v>
      </c>
      <c r="D31" s="154">
        <f t="shared" si="91"/>
        <v>0</v>
      </c>
      <c r="E31" s="129"/>
      <c r="F31" s="129"/>
      <c r="G31" s="129"/>
      <c r="H31" s="154">
        <f t="shared" si="1"/>
        <v>0</v>
      </c>
      <c r="I31" s="151">
        <f t="shared" si="41"/>
        <v>0</v>
      </c>
      <c r="J31" s="151">
        <f t="shared" si="42"/>
        <v>0</v>
      </c>
      <c r="K31" s="151">
        <f t="shared" si="43"/>
        <v>0</v>
      </c>
      <c r="L31" s="154">
        <f t="shared" si="3"/>
        <v>0</v>
      </c>
      <c r="M31" s="4"/>
      <c r="N31" s="4"/>
      <c r="O31" s="4"/>
      <c r="P31" s="154">
        <f t="shared" si="4"/>
        <v>0</v>
      </c>
      <c r="Q31" s="4"/>
      <c r="R31" s="4"/>
      <c r="S31" s="4"/>
      <c r="T31" s="154">
        <f t="shared" si="44"/>
        <v>0</v>
      </c>
      <c r="U31" s="151">
        <f t="shared" si="45"/>
        <v>0</v>
      </c>
      <c r="V31" s="151">
        <f t="shared" si="46"/>
        <v>0</v>
      </c>
      <c r="W31" s="151">
        <f t="shared" si="47"/>
        <v>0</v>
      </c>
      <c r="X31" s="154">
        <f t="shared" si="6"/>
        <v>0</v>
      </c>
      <c r="Y31" s="151">
        <f t="shared" si="48"/>
        <v>0</v>
      </c>
      <c r="Z31" s="151">
        <f t="shared" si="49"/>
        <v>0</v>
      </c>
      <c r="AA31" s="151">
        <f t="shared" si="50"/>
        <v>0</v>
      </c>
      <c r="AB31" s="154">
        <f t="shared" si="8"/>
        <v>0</v>
      </c>
      <c r="AC31" s="4"/>
      <c r="AD31" s="4"/>
      <c r="AE31" s="4"/>
      <c r="AF31" s="154">
        <f t="shared" si="9"/>
        <v>0</v>
      </c>
      <c r="AG31" s="4"/>
      <c r="AH31" s="4"/>
      <c r="AI31" s="4"/>
      <c r="AJ31" s="154">
        <f t="shared" si="51"/>
        <v>0</v>
      </c>
      <c r="AK31" s="151">
        <f t="shared" si="52"/>
        <v>0</v>
      </c>
      <c r="AL31" s="151">
        <f t="shared" si="53"/>
        <v>0</v>
      </c>
      <c r="AM31" s="151">
        <f t="shared" si="54"/>
        <v>0</v>
      </c>
      <c r="AN31" s="154">
        <f t="shared" si="11"/>
        <v>0</v>
      </c>
      <c r="AO31" s="4"/>
      <c r="AP31" s="4"/>
      <c r="AQ31" s="4"/>
      <c r="AR31" s="151">
        <f t="shared" si="55"/>
        <v>0</v>
      </c>
      <c r="AS31" s="151">
        <f t="shared" si="56"/>
        <v>0</v>
      </c>
      <c r="AT31" s="151">
        <f t="shared" si="57"/>
        <v>0</v>
      </c>
      <c r="AU31" s="151">
        <f t="shared" si="58"/>
        <v>0</v>
      </c>
      <c r="AV31" s="154">
        <f t="shared" si="13"/>
        <v>0</v>
      </c>
      <c r="AW31" s="4"/>
      <c r="AX31" s="4"/>
      <c r="AY31" s="4"/>
      <c r="AZ31" s="151">
        <f t="shared" si="59"/>
        <v>0</v>
      </c>
      <c r="BA31" s="151">
        <f t="shared" si="60"/>
        <v>0</v>
      </c>
      <c r="BB31" s="151">
        <f t="shared" si="61"/>
        <v>0</v>
      </c>
      <c r="BC31" s="151">
        <f t="shared" si="62"/>
        <v>0</v>
      </c>
      <c r="BD31" s="154">
        <f t="shared" si="15"/>
        <v>0</v>
      </c>
      <c r="BE31" s="4"/>
      <c r="BF31" s="4"/>
      <c r="BG31" s="4"/>
      <c r="BH31" s="151">
        <f t="shared" si="63"/>
        <v>0</v>
      </c>
      <c r="BI31" s="151">
        <f t="shared" si="64"/>
        <v>0</v>
      </c>
      <c r="BJ31" s="151">
        <f t="shared" si="65"/>
        <v>0</v>
      </c>
      <c r="BK31" s="151">
        <f t="shared" si="66"/>
        <v>0</v>
      </c>
      <c r="BL31" s="154">
        <f t="shared" si="17"/>
        <v>0</v>
      </c>
      <c r="BM31" s="3"/>
      <c r="BN31" s="3"/>
      <c r="BO31" s="3"/>
      <c r="BP31" s="151">
        <f t="shared" si="67"/>
        <v>0</v>
      </c>
      <c r="BQ31" s="151">
        <f t="shared" si="68"/>
        <v>0</v>
      </c>
      <c r="BR31" s="151">
        <f t="shared" si="69"/>
        <v>0</v>
      </c>
      <c r="BS31" s="151">
        <f t="shared" si="70"/>
        <v>0</v>
      </c>
      <c r="BT31" s="154">
        <f t="shared" si="19"/>
        <v>0</v>
      </c>
      <c r="BU31" s="3"/>
      <c r="BV31" s="3"/>
      <c r="BW31" s="3"/>
      <c r="BX31" s="151">
        <f t="shared" si="71"/>
        <v>0</v>
      </c>
      <c r="BY31" s="151">
        <f t="shared" si="72"/>
        <v>0</v>
      </c>
      <c r="BZ31" s="151">
        <f t="shared" si="73"/>
        <v>0</v>
      </c>
      <c r="CA31" s="151">
        <f t="shared" si="74"/>
        <v>0</v>
      </c>
      <c r="CB31" s="154">
        <f t="shared" si="21"/>
        <v>0</v>
      </c>
      <c r="CC31" s="3"/>
      <c r="CD31" s="3"/>
      <c r="CE31" s="3"/>
      <c r="CF31" s="151">
        <f t="shared" si="75"/>
        <v>0</v>
      </c>
      <c r="CG31" s="151">
        <f t="shared" si="76"/>
        <v>0</v>
      </c>
      <c r="CH31" s="151">
        <f t="shared" si="77"/>
        <v>0</v>
      </c>
      <c r="CI31" s="151">
        <f t="shared" si="78"/>
        <v>0</v>
      </c>
      <c r="CJ31" s="154">
        <f t="shared" si="23"/>
        <v>0</v>
      </c>
      <c r="CK31" s="3"/>
      <c r="CL31" s="3"/>
      <c r="CM31" s="3"/>
      <c r="CN31" s="151">
        <f t="shared" si="79"/>
        <v>0</v>
      </c>
      <c r="CO31" s="151">
        <f t="shared" si="80"/>
        <v>0</v>
      </c>
      <c r="CP31" s="151">
        <f t="shared" si="81"/>
        <v>0</v>
      </c>
      <c r="CQ31" s="151">
        <f t="shared" si="82"/>
        <v>0</v>
      </c>
      <c r="CR31" s="154">
        <f t="shared" si="25"/>
        <v>0</v>
      </c>
      <c r="CS31" s="3"/>
      <c r="CT31" s="3"/>
      <c r="CU31" s="3"/>
      <c r="CV31" s="151">
        <f t="shared" si="83"/>
        <v>0</v>
      </c>
      <c r="CW31" s="151">
        <f t="shared" si="84"/>
        <v>0</v>
      </c>
      <c r="CX31" s="151">
        <f t="shared" si="85"/>
        <v>0</v>
      </c>
      <c r="CY31" s="151">
        <f t="shared" si="86"/>
        <v>0</v>
      </c>
      <c r="CZ31" s="151">
        <f t="shared" si="87"/>
        <v>0</v>
      </c>
      <c r="DA31" s="151">
        <f t="shared" si="88"/>
        <v>0</v>
      </c>
      <c r="DB31" s="151">
        <f t="shared" si="89"/>
        <v>0</v>
      </c>
      <c r="DC31" s="151">
        <f t="shared" si="90"/>
        <v>0</v>
      </c>
      <c r="DD31" s="149"/>
      <c r="DE31" s="3"/>
      <c r="DF31" s="3"/>
      <c r="DG31" s="3"/>
      <c r="DH31" s="129"/>
      <c r="DI31" s="129"/>
      <c r="DJ31" s="129"/>
      <c r="DK31" s="129"/>
      <c r="DL31" s="129"/>
      <c r="DM31" s="129"/>
      <c r="DN31" s="129"/>
      <c r="DO31" s="129"/>
      <c r="DP31" s="3"/>
      <c r="DQ31" s="3"/>
      <c r="DR31" s="3"/>
      <c r="DS31" s="3"/>
      <c r="DU31" s="149"/>
      <c r="DV31" s="3"/>
      <c r="DW31" s="3"/>
      <c r="DX31" s="3"/>
      <c r="DZ31" s="293"/>
      <c r="EA31" s="293"/>
      <c r="EB31" s="293"/>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L31" s="151">
        <v>62558</v>
      </c>
      <c r="FM31" s="151">
        <v>81.170852493809704</v>
      </c>
      <c r="FN31" s="151">
        <v>90.0689777148921</v>
      </c>
      <c r="FO31" s="151">
        <v>96.618323310930307</v>
      </c>
      <c r="FR31" s="5">
        <f t="shared" si="28"/>
        <v>0</v>
      </c>
      <c r="FS31" s="5">
        <f t="shared" si="29"/>
        <v>0</v>
      </c>
      <c r="FT31" s="5">
        <f t="shared" si="30"/>
        <v>0</v>
      </c>
      <c r="FU31" s="5">
        <f t="shared" si="31"/>
        <v>0</v>
      </c>
      <c r="FW31" s="233" t="e">
        <f t="shared" si="32"/>
        <v>#DIV/0!</v>
      </c>
      <c r="FX31" s="233" t="e">
        <f t="shared" si="33"/>
        <v>#DIV/0!</v>
      </c>
      <c r="FY31" s="233" t="e">
        <f t="shared" si="34"/>
        <v>#DIV/0!</v>
      </c>
      <c r="FZ31" s="233" t="e">
        <f t="shared" si="35"/>
        <v>#DIV/0!</v>
      </c>
      <c r="GA31" s="233"/>
      <c r="GB31" s="5">
        <f t="shared" si="36"/>
        <v>0</v>
      </c>
      <c r="GC31" s="5">
        <f t="shared" si="37"/>
        <v>0</v>
      </c>
      <c r="GD31" s="5">
        <f t="shared" si="38"/>
        <v>0</v>
      </c>
      <c r="GE31" s="5">
        <f t="shared" si="39"/>
        <v>0</v>
      </c>
    </row>
    <row r="32" spans="1:187" x14ac:dyDescent="0.2">
      <c r="A32" s="2" t="str">
        <f t="shared" si="40"/>
        <v>2003 Feb</v>
      </c>
      <c r="B32" s="139">
        <f t="shared" si="262"/>
        <v>2003</v>
      </c>
      <c r="C32" s="142" t="str">
        <f t="shared" si="263"/>
        <v>Feb</v>
      </c>
      <c r="D32" s="154">
        <f t="shared" si="91"/>
        <v>0</v>
      </c>
      <c r="E32" s="129"/>
      <c r="F32" s="129"/>
      <c r="G32" s="129"/>
      <c r="H32" s="154">
        <f t="shared" si="1"/>
        <v>0</v>
      </c>
      <c r="I32" s="151">
        <f t="shared" si="41"/>
        <v>0</v>
      </c>
      <c r="J32" s="151">
        <f t="shared" si="42"/>
        <v>0</v>
      </c>
      <c r="K32" s="151">
        <f t="shared" si="43"/>
        <v>0</v>
      </c>
      <c r="L32" s="154">
        <f t="shared" si="3"/>
        <v>0</v>
      </c>
      <c r="M32" s="4"/>
      <c r="N32" s="4"/>
      <c r="O32" s="4"/>
      <c r="P32" s="154">
        <f t="shared" si="4"/>
        <v>0</v>
      </c>
      <c r="Q32" s="4"/>
      <c r="R32" s="4"/>
      <c r="S32" s="4"/>
      <c r="T32" s="154">
        <f t="shared" si="44"/>
        <v>0</v>
      </c>
      <c r="U32" s="151">
        <f t="shared" si="45"/>
        <v>0</v>
      </c>
      <c r="V32" s="151">
        <f t="shared" si="46"/>
        <v>0</v>
      </c>
      <c r="W32" s="151">
        <f t="shared" si="47"/>
        <v>0</v>
      </c>
      <c r="X32" s="154">
        <f t="shared" si="6"/>
        <v>0</v>
      </c>
      <c r="Y32" s="151">
        <f t="shared" si="48"/>
        <v>0</v>
      </c>
      <c r="Z32" s="151">
        <f t="shared" si="49"/>
        <v>0</v>
      </c>
      <c r="AA32" s="151">
        <f t="shared" si="50"/>
        <v>0</v>
      </c>
      <c r="AB32" s="154">
        <f t="shared" si="8"/>
        <v>0</v>
      </c>
      <c r="AC32" s="4"/>
      <c r="AD32" s="4"/>
      <c r="AE32" s="4"/>
      <c r="AF32" s="154">
        <f t="shared" si="9"/>
        <v>0</v>
      </c>
      <c r="AG32" s="4"/>
      <c r="AH32" s="4"/>
      <c r="AI32" s="4"/>
      <c r="AJ32" s="154">
        <f t="shared" si="51"/>
        <v>0</v>
      </c>
      <c r="AK32" s="151">
        <f t="shared" si="52"/>
        <v>0</v>
      </c>
      <c r="AL32" s="151">
        <f t="shared" si="53"/>
        <v>0</v>
      </c>
      <c r="AM32" s="151">
        <f t="shared" si="54"/>
        <v>0</v>
      </c>
      <c r="AN32" s="154">
        <f t="shared" si="11"/>
        <v>0</v>
      </c>
      <c r="AO32" s="4"/>
      <c r="AP32" s="4"/>
      <c r="AQ32" s="4"/>
      <c r="AR32" s="151">
        <f t="shared" si="55"/>
        <v>0</v>
      </c>
      <c r="AS32" s="151">
        <f t="shared" si="56"/>
        <v>0</v>
      </c>
      <c r="AT32" s="151">
        <f t="shared" si="57"/>
        <v>0</v>
      </c>
      <c r="AU32" s="151">
        <f t="shared" si="58"/>
        <v>0</v>
      </c>
      <c r="AV32" s="154">
        <f t="shared" si="13"/>
        <v>0</v>
      </c>
      <c r="AW32" s="4"/>
      <c r="AX32" s="4"/>
      <c r="AY32" s="4"/>
      <c r="AZ32" s="151">
        <f t="shared" si="59"/>
        <v>0</v>
      </c>
      <c r="BA32" s="151">
        <f t="shared" si="60"/>
        <v>0</v>
      </c>
      <c r="BB32" s="151">
        <f t="shared" si="61"/>
        <v>0</v>
      </c>
      <c r="BC32" s="151">
        <f t="shared" si="62"/>
        <v>0</v>
      </c>
      <c r="BD32" s="154">
        <f t="shared" si="15"/>
        <v>0</v>
      </c>
      <c r="BE32" s="4"/>
      <c r="BF32" s="4"/>
      <c r="BG32" s="4"/>
      <c r="BH32" s="151">
        <f t="shared" si="63"/>
        <v>0</v>
      </c>
      <c r="BI32" s="151">
        <f t="shared" si="64"/>
        <v>0</v>
      </c>
      <c r="BJ32" s="151">
        <f t="shared" si="65"/>
        <v>0</v>
      </c>
      <c r="BK32" s="151">
        <f t="shared" si="66"/>
        <v>0</v>
      </c>
      <c r="BL32" s="154">
        <f t="shared" si="17"/>
        <v>0</v>
      </c>
      <c r="BM32" s="3"/>
      <c r="BN32" s="3"/>
      <c r="BO32" s="3"/>
      <c r="BP32" s="151">
        <f t="shared" si="67"/>
        <v>0</v>
      </c>
      <c r="BQ32" s="151">
        <f t="shared" si="68"/>
        <v>0</v>
      </c>
      <c r="BR32" s="151">
        <f t="shared" si="69"/>
        <v>0</v>
      </c>
      <c r="BS32" s="151">
        <f t="shared" si="70"/>
        <v>0</v>
      </c>
      <c r="BT32" s="154">
        <f t="shared" si="19"/>
        <v>0</v>
      </c>
      <c r="BU32" s="3"/>
      <c r="BV32" s="3"/>
      <c r="BW32" s="3"/>
      <c r="BX32" s="151">
        <f t="shared" si="71"/>
        <v>0</v>
      </c>
      <c r="BY32" s="151">
        <f t="shared" si="72"/>
        <v>0</v>
      </c>
      <c r="BZ32" s="151">
        <f t="shared" si="73"/>
        <v>0</v>
      </c>
      <c r="CA32" s="151">
        <f t="shared" si="74"/>
        <v>0</v>
      </c>
      <c r="CB32" s="154">
        <f t="shared" si="21"/>
        <v>0</v>
      </c>
      <c r="CC32" s="3"/>
      <c r="CD32" s="3"/>
      <c r="CE32" s="3"/>
      <c r="CF32" s="151">
        <f t="shared" si="75"/>
        <v>0</v>
      </c>
      <c r="CG32" s="151">
        <f t="shared" si="76"/>
        <v>0</v>
      </c>
      <c r="CH32" s="151">
        <f t="shared" si="77"/>
        <v>0</v>
      </c>
      <c r="CI32" s="151">
        <f t="shared" si="78"/>
        <v>0</v>
      </c>
      <c r="CJ32" s="154">
        <f t="shared" si="23"/>
        <v>0</v>
      </c>
      <c r="CK32" s="3"/>
      <c r="CL32" s="3"/>
      <c r="CM32" s="3"/>
      <c r="CN32" s="151">
        <f t="shared" si="79"/>
        <v>0</v>
      </c>
      <c r="CO32" s="151">
        <f t="shared" si="80"/>
        <v>0</v>
      </c>
      <c r="CP32" s="151">
        <f t="shared" si="81"/>
        <v>0</v>
      </c>
      <c r="CQ32" s="151">
        <f t="shared" si="82"/>
        <v>0</v>
      </c>
      <c r="CR32" s="154">
        <f t="shared" si="25"/>
        <v>0</v>
      </c>
      <c r="CS32" s="3"/>
      <c r="CT32" s="3"/>
      <c r="CU32" s="3"/>
      <c r="CV32" s="151">
        <f t="shared" si="83"/>
        <v>0</v>
      </c>
      <c r="CW32" s="151">
        <f t="shared" si="84"/>
        <v>0</v>
      </c>
      <c r="CX32" s="151">
        <f t="shared" si="85"/>
        <v>0</v>
      </c>
      <c r="CY32" s="151">
        <f t="shared" si="86"/>
        <v>0</v>
      </c>
      <c r="CZ32" s="151">
        <f t="shared" si="87"/>
        <v>0</v>
      </c>
      <c r="DA32" s="151">
        <f t="shared" si="88"/>
        <v>0</v>
      </c>
      <c r="DB32" s="151">
        <f t="shared" si="89"/>
        <v>0</v>
      </c>
      <c r="DC32" s="151">
        <f t="shared" si="90"/>
        <v>0</v>
      </c>
      <c r="DD32" s="149"/>
      <c r="DE32" s="3"/>
      <c r="DF32" s="3"/>
      <c r="DG32" s="3"/>
      <c r="DH32" s="129"/>
      <c r="DI32" s="129"/>
      <c r="DJ32" s="129"/>
      <c r="DK32" s="129"/>
      <c r="DL32" s="129"/>
      <c r="DM32" s="129"/>
      <c r="DN32" s="129"/>
      <c r="DO32" s="129"/>
      <c r="DP32" s="3"/>
      <c r="DQ32" s="3"/>
      <c r="DR32" s="3"/>
      <c r="DS32" s="3"/>
      <c r="DU32" s="149"/>
      <c r="DV32" s="3"/>
      <c r="DW32" s="3"/>
      <c r="DX32" s="3"/>
      <c r="DZ32" s="293"/>
      <c r="EA32" s="293"/>
      <c r="EB32" s="293"/>
      <c r="EC32" s="297"/>
      <c r="ED32" s="297"/>
      <c r="EE32" s="297"/>
      <c r="EF32" s="297"/>
      <c r="EG32" s="297"/>
      <c r="EH32" s="297"/>
      <c r="EI32" s="297"/>
      <c r="EJ32" s="297"/>
      <c r="EK32" s="297"/>
      <c r="EL32" s="297"/>
      <c r="EM32" s="297"/>
      <c r="EN32" s="297"/>
      <c r="EO32" s="297"/>
      <c r="EP32" s="297"/>
      <c r="EQ32" s="297"/>
      <c r="ER32" s="297"/>
      <c r="ES32" s="297"/>
      <c r="ET32" s="297"/>
      <c r="EU32" s="297"/>
      <c r="EV32" s="297"/>
      <c r="EW32" s="297"/>
      <c r="EX32" s="297"/>
      <c r="EY32" s="297"/>
      <c r="EZ32" s="297"/>
      <c r="FA32" s="297"/>
      <c r="FB32" s="297"/>
      <c r="FC32" s="297"/>
      <c r="FD32" s="297"/>
      <c r="FE32" s="297"/>
      <c r="FF32" s="297"/>
      <c r="FL32" s="151">
        <v>58166</v>
      </c>
      <c r="FM32" s="151">
        <v>81.761127367934691</v>
      </c>
      <c r="FN32" s="151">
        <v>90.291467734483291</v>
      </c>
      <c r="FO32" s="151">
        <v>96.894732789157558</v>
      </c>
      <c r="FR32" s="5">
        <f t="shared" si="28"/>
        <v>0</v>
      </c>
      <c r="FS32" s="5">
        <f t="shared" si="29"/>
        <v>0</v>
      </c>
      <c r="FT32" s="5">
        <f t="shared" si="30"/>
        <v>0</v>
      </c>
      <c r="FU32" s="5">
        <f t="shared" si="31"/>
        <v>0</v>
      </c>
      <c r="FW32" s="233" t="e">
        <f t="shared" si="32"/>
        <v>#DIV/0!</v>
      </c>
      <c r="FX32" s="233" t="e">
        <f t="shared" si="33"/>
        <v>#DIV/0!</v>
      </c>
      <c r="FY32" s="233" t="e">
        <f t="shared" si="34"/>
        <v>#DIV/0!</v>
      </c>
      <c r="FZ32" s="233" t="e">
        <f t="shared" si="35"/>
        <v>#DIV/0!</v>
      </c>
      <c r="GA32" s="233"/>
      <c r="GB32" s="5">
        <f t="shared" si="36"/>
        <v>0</v>
      </c>
      <c r="GC32" s="5">
        <f t="shared" si="37"/>
        <v>0</v>
      </c>
      <c r="GD32" s="5">
        <f t="shared" si="38"/>
        <v>0</v>
      </c>
      <c r="GE32" s="5">
        <f t="shared" si="39"/>
        <v>0</v>
      </c>
    </row>
    <row r="33" spans="1:187" x14ac:dyDescent="0.2">
      <c r="A33" s="2" t="str">
        <f t="shared" si="40"/>
        <v>2003 Mar</v>
      </c>
      <c r="B33" s="139">
        <f t="shared" si="262"/>
        <v>2003</v>
      </c>
      <c r="C33" s="142" t="str">
        <f t="shared" si="263"/>
        <v>Mar</v>
      </c>
      <c r="D33" s="154">
        <f t="shared" si="91"/>
        <v>0</v>
      </c>
      <c r="E33" s="129"/>
      <c r="F33" s="129"/>
      <c r="G33" s="129"/>
      <c r="H33" s="154">
        <f t="shared" si="1"/>
        <v>0</v>
      </c>
      <c r="I33" s="151">
        <f t="shared" si="41"/>
        <v>0</v>
      </c>
      <c r="J33" s="151">
        <f t="shared" si="42"/>
        <v>0</v>
      </c>
      <c r="K33" s="151">
        <f t="shared" si="43"/>
        <v>0</v>
      </c>
      <c r="L33" s="154">
        <f t="shared" si="3"/>
        <v>0</v>
      </c>
      <c r="M33" s="4"/>
      <c r="N33" s="4"/>
      <c r="O33" s="4"/>
      <c r="P33" s="154">
        <f t="shared" si="4"/>
        <v>0</v>
      </c>
      <c r="Q33" s="4"/>
      <c r="R33" s="4"/>
      <c r="S33" s="4"/>
      <c r="T33" s="154">
        <f t="shared" si="44"/>
        <v>0</v>
      </c>
      <c r="U33" s="151">
        <f t="shared" si="45"/>
        <v>0</v>
      </c>
      <c r="V33" s="151">
        <f t="shared" si="46"/>
        <v>0</v>
      </c>
      <c r="W33" s="151">
        <f t="shared" si="47"/>
        <v>0</v>
      </c>
      <c r="X33" s="154">
        <f t="shared" si="6"/>
        <v>0</v>
      </c>
      <c r="Y33" s="151">
        <f t="shared" si="48"/>
        <v>0</v>
      </c>
      <c r="Z33" s="151">
        <f t="shared" si="49"/>
        <v>0</v>
      </c>
      <c r="AA33" s="151">
        <f t="shared" si="50"/>
        <v>0</v>
      </c>
      <c r="AB33" s="154">
        <f t="shared" si="8"/>
        <v>0</v>
      </c>
      <c r="AC33" s="4"/>
      <c r="AD33" s="4"/>
      <c r="AE33" s="4"/>
      <c r="AF33" s="154">
        <f t="shared" si="9"/>
        <v>0</v>
      </c>
      <c r="AG33" s="4"/>
      <c r="AH33" s="4"/>
      <c r="AI33" s="4"/>
      <c r="AJ33" s="154">
        <f t="shared" si="51"/>
        <v>0</v>
      </c>
      <c r="AK33" s="151">
        <f t="shared" si="52"/>
        <v>0</v>
      </c>
      <c r="AL33" s="151">
        <f t="shared" si="53"/>
        <v>0</v>
      </c>
      <c r="AM33" s="151">
        <f t="shared" si="54"/>
        <v>0</v>
      </c>
      <c r="AN33" s="154">
        <f t="shared" si="11"/>
        <v>0</v>
      </c>
      <c r="AO33" s="4"/>
      <c r="AP33" s="4"/>
      <c r="AQ33" s="4"/>
      <c r="AR33" s="151">
        <f t="shared" si="55"/>
        <v>0</v>
      </c>
      <c r="AS33" s="151">
        <f t="shared" si="56"/>
        <v>0</v>
      </c>
      <c r="AT33" s="151">
        <f t="shared" si="57"/>
        <v>0</v>
      </c>
      <c r="AU33" s="151">
        <f t="shared" si="58"/>
        <v>0</v>
      </c>
      <c r="AV33" s="154">
        <f t="shared" si="13"/>
        <v>0</v>
      </c>
      <c r="AW33" s="4"/>
      <c r="AX33" s="4"/>
      <c r="AY33" s="4"/>
      <c r="AZ33" s="151">
        <f t="shared" si="59"/>
        <v>0</v>
      </c>
      <c r="BA33" s="151">
        <f t="shared" si="60"/>
        <v>0</v>
      </c>
      <c r="BB33" s="151">
        <f t="shared" si="61"/>
        <v>0</v>
      </c>
      <c r="BC33" s="151">
        <f t="shared" si="62"/>
        <v>0</v>
      </c>
      <c r="BD33" s="154">
        <f t="shared" si="15"/>
        <v>0</v>
      </c>
      <c r="BE33" s="4"/>
      <c r="BF33" s="4"/>
      <c r="BG33" s="4"/>
      <c r="BH33" s="151">
        <f t="shared" si="63"/>
        <v>0</v>
      </c>
      <c r="BI33" s="151">
        <f t="shared" si="64"/>
        <v>0</v>
      </c>
      <c r="BJ33" s="151">
        <f t="shared" si="65"/>
        <v>0</v>
      </c>
      <c r="BK33" s="151">
        <f t="shared" si="66"/>
        <v>0</v>
      </c>
      <c r="BL33" s="154">
        <f t="shared" si="17"/>
        <v>0</v>
      </c>
      <c r="BM33" s="3"/>
      <c r="BN33" s="3"/>
      <c r="BO33" s="3"/>
      <c r="BP33" s="151">
        <f t="shared" si="67"/>
        <v>0</v>
      </c>
      <c r="BQ33" s="151">
        <f t="shared" si="68"/>
        <v>0</v>
      </c>
      <c r="BR33" s="151">
        <f t="shared" si="69"/>
        <v>0</v>
      </c>
      <c r="BS33" s="151">
        <f t="shared" si="70"/>
        <v>0</v>
      </c>
      <c r="BT33" s="154">
        <f t="shared" si="19"/>
        <v>0</v>
      </c>
      <c r="BU33" s="3"/>
      <c r="BV33" s="3"/>
      <c r="BW33" s="3"/>
      <c r="BX33" s="151">
        <f t="shared" si="71"/>
        <v>0</v>
      </c>
      <c r="BY33" s="151">
        <f t="shared" si="72"/>
        <v>0</v>
      </c>
      <c r="BZ33" s="151">
        <f t="shared" si="73"/>
        <v>0</v>
      </c>
      <c r="CA33" s="151">
        <f t="shared" si="74"/>
        <v>0</v>
      </c>
      <c r="CB33" s="154">
        <f t="shared" si="21"/>
        <v>0</v>
      </c>
      <c r="CC33" s="3"/>
      <c r="CD33" s="3"/>
      <c r="CE33" s="3"/>
      <c r="CF33" s="151">
        <f t="shared" si="75"/>
        <v>0</v>
      </c>
      <c r="CG33" s="151">
        <f t="shared" si="76"/>
        <v>0</v>
      </c>
      <c r="CH33" s="151">
        <f t="shared" si="77"/>
        <v>0</v>
      </c>
      <c r="CI33" s="151">
        <f t="shared" si="78"/>
        <v>0</v>
      </c>
      <c r="CJ33" s="154">
        <f t="shared" si="23"/>
        <v>0</v>
      </c>
      <c r="CK33" s="3"/>
      <c r="CL33" s="3"/>
      <c r="CM33" s="3"/>
      <c r="CN33" s="151">
        <f t="shared" si="79"/>
        <v>0</v>
      </c>
      <c r="CO33" s="151">
        <f t="shared" si="80"/>
        <v>0</v>
      </c>
      <c r="CP33" s="151">
        <f t="shared" si="81"/>
        <v>0</v>
      </c>
      <c r="CQ33" s="151">
        <f t="shared" si="82"/>
        <v>0</v>
      </c>
      <c r="CR33" s="154">
        <f t="shared" si="25"/>
        <v>0</v>
      </c>
      <c r="CS33" s="3"/>
      <c r="CT33" s="3"/>
      <c r="CU33" s="3"/>
      <c r="CV33" s="151">
        <f t="shared" si="83"/>
        <v>0</v>
      </c>
      <c r="CW33" s="151">
        <f t="shared" si="84"/>
        <v>0</v>
      </c>
      <c r="CX33" s="151">
        <f t="shared" si="85"/>
        <v>0</v>
      </c>
      <c r="CY33" s="151">
        <f t="shared" si="86"/>
        <v>0</v>
      </c>
      <c r="CZ33" s="151">
        <f t="shared" si="87"/>
        <v>0</v>
      </c>
      <c r="DA33" s="151">
        <f t="shared" si="88"/>
        <v>0</v>
      </c>
      <c r="DB33" s="151">
        <f t="shared" si="89"/>
        <v>0</v>
      </c>
      <c r="DC33" s="151">
        <f t="shared" si="90"/>
        <v>0</v>
      </c>
      <c r="DD33" s="149"/>
      <c r="DE33" s="3"/>
      <c r="DF33" s="3"/>
      <c r="DG33" s="3"/>
      <c r="DH33" s="129"/>
      <c r="DI33" s="129"/>
      <c r="DJ33" s="129"/>
      <c r="DK33" s="129"/>
      <c r="DL33" s="129"/>
      <c r="DM33" s="129"/>
      <c r="DN33" s="129"/>
      <c r="DO33" s="129"/>
      <c r="DP33" s="3"/>
      <c r="DQ33" s="3"/>
      <c r="DR33" s="3"/>
      <c r="DS33" s="3"/>
      <c r="DU33" s="149"/>
      <c r="DV33" s="3"/>
      <c r="DW33" s="3"/>
      <c r="DX33" s="3"/>
      <c r="DZ33" s="293"/>
      <c r="EA33" s="293"/>
      <c r="EB33" s="293"/>
      <c r="EC33" s="297"/>
      <c r="ED33" s="297"/>
      <c r="EE33" s="297"/>
      <c r="EF33" s="297"/>
      <c r="EG33" s="297"/>
      <c r="EH33" s="297"/>
      <c r="EI33" s="297"/>
      <c r="EJ33" s="297"/>
      <c r="EK33" s="297"/>
      <c r="EL33" s="297"/>
      <c r="EM33" s="297"/>
      <c r="EN33" s="297"/>
      <c r="EO33" s="297"/>
      <c r="EP33" s="297"/>
      <c r="EQ33" s="297"/>
      <c r="ER33" s="297"/>
      <c r="ES33" s="297"/>
      <c r="ET33" s="297"/>
      <c r="EU33" s="297"/>
      <c r="EV33" s="297"/>
      <c r="EW33" s="297"/>
      <c r="EX33" s="297"/>
      <c r="EY33" s="297"/>
      <c r="EZ33" s="297"/>
      <c r="FA33" s="297"/>
      <c r="FB33" s="297"/>
      <c r="FC33" s="297"/>
      <c r="FD33" s="297"/>
      <c r="FE33" s="297"/>
      <c r="FF33" s="297"/>
      <c r="FL33" s="151">
        <v>63726</v>
      </c>
      <c r="FM33" s="151">
        <v>87.485598575568204</v>
      </c>
      <c r="FN33" s="151">
        <v>94.071850015710652</v>
      </c>
      <c r="FO33" s="151">
        <v>98.132178891875853</v>
      </c>
      <c r="FR33" s="5">
        <f t="shared" si="28"/>
        <v>0</v>
      </c>
      <c r="FS33" s="5">
        <f t="shared" si="29"/>
        <v>0</v>
      </c>
      <c r="FT33" s="5">
        <f t="shared" si="30"/>
        <v>0</v>
      </c>
      <c r="FU33" s="5">
        <f t="shared" si="31"/>
        <v>0</v>
      </c>
      <c r="FW33" s="233" t="e">
        <f t="shared" si="32"/>
        <v>#DIV/0!</v>
      </c>
      <c r="FX33" s="233" t="e">
        <f t="shared" si="33"/>
        <v>#DIV/0!</v>
      </c>
      <c r="FY33" s="233" t="e">
        <f t="shared" si="34"/>
        <v>#DIV/0!</v>
      </c>
      <c r="FZ33" s="233" t="e">
        <f t="shared" si="35"/>
        <v>#DIV/0!</v>
      </c>
      <c r="GA33" s="233"/>
      <c r="GB33" s="5">
        <f t="shared" si="36"/>
        <v>0</v>
      </c>
      <c r="GC33" s="5">
        <f t="shared" si="37"/>
        <v>0</v>
      </c>
      <c r="GD33" s="5">
        <f t="shared" si="38"/>
        <v>0</v>
      </c>
      <c r="GE33" s="5">
        <f t="shared" si="39"/>
        <v>0</v>
      </c>
    </row>
    <row r="34" spans="1:187" x14ac:dyDescent="0.2">
      <c r="A34" s="2" t="str">
        <f t="shared" si="40"/>
        <v>2003 Apr</v>
      </c>
      <c r="B34" s="139">
        <f t="shared" si="262"/>
        <v>2003</v>
      </c>
      <c r="C34" s="142" t="str">
        <f t="shared" si="263"/>
        <v>Apr</v>
      </c>
      <c r="D34" s="154">
        <f t="shared" si="91"/>
        <v>0</v>
      </c>
      <c r="E34" s="129"/>
      <c r="F34" s="129"/>
      <c r="G34" s="129"/>
      <c r="H34" s="154">
        <f t="shared" si="1"/>
        <v>0</v>
      </c>
      <c r="I34" s="151">
        <f t="shared" si="41"/>
        <v>0</v>
      </c>
      <c r="J34" s="151">
        <f t="shared" si="42"/>
        <v>0</v>
      </c>
      <c r="K34" s="151">
        <f t="shared" si="43"/>
        <v>0</v>
      </c>
      <c r="L34" s="154">
        <f t="shared" si="3"/>
        <v>0</v>
      </c>
      <c r="M34" s="4"/>
      <c r="N34" s="4"/>
      <c r="O34" s="4"/>
      <c r="P34" s="154">
        <f t="shared" si="4"/>
        <v>0</v>
      </c>
      <c r="Q34" s="4"/>
      <c r="R34" s="4"/>
      <c r="S34" s="4"/>
      <c r="T34" s="154">
        <f t="shared" si="44"/>
        <v>0</v>
      </c>
      <c r="U34" s="151">
        <f t="shared" si="45"/>
        <v>0</v>
      </c>
      <c r="V34" s="151">
        <f t="shared" si="46"/>
        <v>0</v>
      </c>
      <c r="W34" s="151">
        <f t="shared" si="47"/>
        <v>0</v>
      </c>
      <c r="X34" s="154">
        <f t="shared" si="6"/>
        <v>0</v>
      </c>
      <c r="Y34" s="151">
        <f t="shared" si="48"/>
        <v>0</v>
      </c>
      <c r="Z34" s="151">
        <f t="shared" si="49"/>
        <v>0</v>
      </c>
      <c r="AA34" s="151">
        <f t="shared" si="50"/>
        <v>0</v>
      </c>
      <c r="AB34" s="154">
        <f t="shared" si="8"/>
        <v>0</v>
      </c>
      <c r="AC34" s="4"/>
      <c r="AD34" s="4"/>
      <c r="AE34" s="4"/>
      <c r="AF34" s="154">
        <f t="shared" si="9"/>
        <v>0</v>
      </c>
      <c r="AG34" s="4"/>
      <c r="AH34" s="4"/>
      <c r="AI34" s="4"/>
      <c r="AJ34" s="154">
        <f t="shared" si="51"/>
        <v>0</v>
      </c>
      <c r="AK34" s="151">
        <f t="shared" si="52"/>
        <v>0</v>
      </c>
      <c r="AL34" s="151">
        <f t="shared" si="53"/>
        <v>0</v>
      </c>
      <c r="AM34" s="151">
        <f t="shared" si="54"/>
        <v>0</v>
      </c>
      <c r="AN34" s="154">
        <f t="shared" si="11"/>
        <v>0</v>
      </c>
      <c r="AO34" s="4"/>
      <c r="AP34" s="4"/>
      <c r="AQ34" s="4"/>
      <c r="AR34" s="151">
        <f t="shared" si="55"/>
        <v>0</v>
      </c>
      <c r="AS34" s="151">
        <f t="shared" si="56"/>
        <v>0</v>
      </c>
      <c r="AT34" s="151">
        <f t="shared" si="57"/>
        <v>0</v>
      </c>
      <c r="AU34" s="151">
        <f t="shared" si="58"/>
        <v>0</v>
      </c>
      <c r="AV34" s="154">
        <f t="shared" si="13"/>
        <v>0</v>
      </c>
      <c r="AW34" s="4"/>
      <c r="AX34" s="4"/>
      <c r="AY34" s="4"/>
      <c r="AZ34" s="151">
        <f t="shared" si="59"/>
        <v>0</v>
      </c>
      <c r="BA34" s="151">
        <f t="shared" si="60"/>
        <v>0</v>
      </c>
      <c r="BB34" s="151">
        <f t="shared" si="61"/>
        <v>0</v>
      </c>
      <c r="BC34" s="151">
        <f t="shared" si="62"/>
        <v>0</v>
      </c>
      <c r="BD34" s="154">
        <f t="shared" si="15"/>
        <v>0</v>
      </c>
      <c r="BE34" s="4"/>
      <c r="BF34" s="4"/>
      <c r="BG34" s="4"/>
      <c r="BH34" s="151">
        <f t="shared" si="63"/>
        <v>0</v>
      </c>
      <c r="BI34" s="151">
        <f t="shared" si="64"/>
        <v>0</v>
      </c>
      <c r="BJ34" s="151">
        <f t="shared" si="65"/>
        <v>0</v>
      </c>
      <c r="BK34" s="151">
        <f t="shared" si="66"/>
        <v>0</v>
      </c>
      <c r="BL34" s="154">
        <f t="shared" si="17"/>
        <v>0</v>
      </c>
      <c r="BM34" s="3"/>
      <c r="BN34" s="3"/>
      <c r="BO34" s="3"/>
      <c r="BP34" s="151">
        <f t="shared" si="67"/>
        <v>0</v>
      </c>
      <c r="BQ34" s="151">
        <f t="shared" si="68"/>
        <v>0</v>
      </c>
      <c r="BR34" s="151">
        <f t="shared" si="69"/>
        <v>0</v>
      </c>
      <c r="BS34" s="151">
        <f t="shared" si="70"/>
        <v>0</v>
      </c>
      <c r="BT34" s="154">
        <f t="shared" si="19"/>
        <v>0</v>
      </c>
      <c r="BU34" s="3"/>
      <c r="BV34" s="3"/>
      <c r="BW34" s="3"/>
      <c r="BX34" s="151">
        <f t="shared" si="71"/>
        <v>0</v>
      </c>
      <c r="BY34" s="151">
        <f t="shared" si="72"/>
        <v>0</v>
      </c>
      <c r="BZ34" s="151">
        <f t="shared" si="73"/>
        <v>0</v>
      </c>
      <c r="CA34" s="151">
        <f t="shared" si="74"/>
        <v>0</v>
      </c>
      <c r="CB34" s="154">
        <f t="shared" si="21"/>
        <v>0</v>
      </c>
      <c r="CC34" s="3"/>
      <c r="CD34" s="3"/>
      <c r="CE34" s="3"/>
      <c r="CF34" s="151">
        <f t="shared" si="75"/>
        <v>0</v>
      </c>
      <c r="CG34" s="151">
        <f t="shared" si="76"/>
        <v>0</v>
      </c>
      <c r="CH34" s="151">
        <f t="shared" si="77"/>
        <v>0</v>
      </c>
      <c r="CI34" s="151">
        <f t="shared" si="78"/>
        <v>0</v>
      </c>
      <c r="CJ34" s="154">
        <f t="shared" si="23"/>
        <v>0</v>
      </c>
      <c r="CK34" s="3"/>
      <c r="CL34" s="3"/>
      <c r="CM34" s="3"/>
      <c r="CN34" s="151">
        <f t="shared" si="79"/>
        <v>0</v>
      </c>
      <c r="CO34" s="151">
        <f t="shared" si="80"/>
        <v>0</v>
      </c>
      <c r="CP34" s="151">
        <f t="shared" si="81"/>
        <v>0</v>
      </c>
      <c r="CQ34" s="151">
        <f t="shared" si="82"/>
        <v>0</v>
      </c>
      <c r="CR34" s="154">
        <f t="shared" si="25"/>
        <v>0</v>
      </c>
      <c r="CS34" s="3"/>
      <c r="CT34" s="3"/>
      <c r="CU34" s="3"/>
      <c r="CV34" s="151">
        <f t="shared" si="83"/>
        <v>0</v>
      </c>
      <c r="CW34" s="151">
        <f t="shared" si="84"/>
        <v>0</v>
      </c>
      <c r="CX34" s="151">
        <f t="shared" si="85"/>
        <v>0</v>
      </c>
      <c r="CY34" s="151">
        <f t="shared" si="86"/>
        <v>0</v>
      </c>
      <c r="CZ34" s="151">
        <f t="shared" si="87"/>
        <v>0</v>
      </c>
      <c r="DA34" s="151">
        <f t="shared" si="88"/>
        <v>0</v>
      </c>
      <c r="DB34" s="151">
        <f t="shared" si="89"/>
        <v>0</v>
      </c>
      <c r="DC34" s="151">
        <f t="shared" si="90"/>
        <v>0</v>
      </c>
      <c r="DD34" s="149"/>
      <c r="DE34" s="3"/>
      <c r="DF34" s="3"/>
      <c r="DG34" s="3"/>
      <c r="DH34" s="129"/>
      <c r="DI34" s="129"/>
      <c r="DJ34" s="129"/>
      <c r="DK34" s="129"/>
      <c r="DL34" s="129"/>
      <c r="DM34" s="129"/>
      <c r="DN34" s="129"/>
      <c r="DO34" s="129"/>
      <c r="DP34" s="3"/>
      <c r="DQ34" s="3"/>
      <c r="DR34" s="3"/>
      <c r="DS34" s="3"/>
      <c r="DU34" s="149"/>
      <c r="DV34" s="3"/>
      <c r="DW34" s="3"/>
      <c r="DX34" s="3"/>
      <c r="DZ34" s="293"/>
      <c r="EA34" s="293"/>
      <c r="EB34" s="293"/>
      <c r="EC34" s="297"/>
      <c r="ED34" s="297"/>
      <c r="EE34" s="297"/>
      <c r="EF34" s="297"/>
      <c r="EG34" s="297"/>
      <c r="EH34" s="297"/>
      <c r="EI34" s="297"/>
      <c r="EJ34" s="297"/>
      <c r="EK34" s="297"/>
      <c r="EL34" s="297"/>
      <c r="EM34" s="297"/>
      <c r="EN34" s="297"/>
      <c r="EO34" s="297"/>
      <c r="EP34" s="297"/>
      <c r="EQ34" s="297"/>
      <c r="ER34" s="297"/>
      <c r="ES34" s="297"/>
      <c r="ET34" s="297"/>
      <c r="EU34" s="297"/>
      <c r="EV34" s="297"/>
      <c r="EW34" s="297"/>
      <c r="EX34" s="297"/>
      <c r="EY34" s="297"/>
      <c r="EZ34" s="297"/>
      <c r="FA34" s="297"/>
      <c r="FB34" s="297"/>
      <c r="FC34" s="297"/>
      <c r="FD34" s="297"/>
      <c r="FE34" s="297"/>
      <c r="FF34" s="297"/>
      <c r="FL34" s="151">
        <v>61630</v>
      </c>
      <c r="FM34" s="151">
        <v>87.196704353664956</v>
      </c>
      <c r="FN34" s="151">
        <v>93.985808395187192</v>
      </c>
      <c r="FO34" s="151">
        <v>98.265067237718455</v>
      </c>
      <c r="FR34" s="5">
        <f t="shared" si="28"/>
        <v>0</v>
      </c>
      <c r="FS34" s="5">
        <f t="shared" si="29"/>
        <v>0</v>
      </c>
      <c r="FT34" s="5">
        <f t="shared" si="30"/>
        <v>0</v>
      </c>
      <c r="FU34" s="5">
        <f t="shared" si="31"/>
        <v>0</v>
      </c>
      <c r="FW34" s="233" t="e">
        <f t="shared" si="32"/>
        <v>#DIV/0!</v>
      </c>
      <c r="FX34" s="233" t="e">
        <f t="shared" si="33"/>
        <v>#DIV/0!</v>
      </c>
      <c r="FY34" s="233" t="e">
        <f t="shared" si="34"/>
        <v>#DIV/0!</v>
      </c>
      <c r="FZ34" s="233" t="e">
        <f t="shared" si="35"/>
        <v>#DIV/0!</v>
      </c>
      <c r="GA34" s="233"/>
      <c r="GB34" s="5">
        <f t="shared" si="36"/>
        <v>0</v>
      </c>
      <c r="GC34" s="5">
        <f t="shared" si="37"/>
        <v>0</v>
      </c>
      <c r="GD34" s="5">
        <f t="shared" si="38"/>
        <v>0</v>
      </c>
      <c r="GE34" s="5">
        <f t="shared" si="39"/>
        <v>0</v>
      </c>
    </row>
    <row r="35" spans="1:187" x14ac:dyDescent="0.2">
      <c r="A35" s="2" t="str">
        <f t="shared" si="40"/>
        <v>2003 Maj</v>
      </c>
      <c r="B35" s="139">
        <f t="shared" si="262"/>
        <v>2003</v>
      </c>
      <c r="C35" s="142" t="str">
        <f t="shared" si="263"/>
        <v>Maj</v>
      </c>
      <c r="D35" s="154">
        <f t="shared" si="91"/>
        <v>0</v>
      </c>
      <c r="E35" s="129"/>
      <c r="F35" s="129"/>
      <c r="G35" s="129"/>
      <c r="H35" s="154">
        <f t="shared" si="1"/>
        <v>0</v>
      </c>
      <c r="I35" s="151">
        <f t="shared" si="41"/>
        <v>0</v>
      </c>
      <c r="J35" s="151">
        <f t="shared" si="42"/>
        <v>0</v>
      </c>
      <c r="K35" s="151">
        <f t="shared" si="43"/>
        <v>0</v>
      </c>
      <c r="L35" s="154">
        <f t="shared" si="3"/>
        <v>0</v>
      </c>
      <c r="M35" s="4"/>
      <c r="N35" s="4"/>
      <c r="O35" s="4"/>
      <c r="P35" s="154">
        <f t="shared" si="4"/>
        <v>0</v>
      </c>
      <c r="Q35" s="4"/>
      <c r="R35" s="4"/>
      <c r="S35" s="4"/>
      <c r="T35" s="154">
        <f t="shared" si="44"/>
        <v>0</v>
      </c>
      <c r="U35" s="151">
        <f t="shared" si="45"/>
        <v>0</v>
      </c>
      <c r="V35" s="151">
        <f t="shared" si="46"/>
        <v>0</v>
      </c>
      <c r="W35" s="151">
        <f t="shared" si="47"/>
        <v>0</v>
      </c>
      <c r="X35" s="154">
        <f t="shared" si="6"/>
        <v>0</v>
      </c>
      <c r="Y35" s="151">
        <f t="shared" si="48"/>
        <v>0</v>
      </c>
      <c r="Z35" s="151">
        <f t="shared" si="49"/>
        <v>0</v>
      </c>
      <c r="AA35" s="151">
        <f t="shared" si="50"/>
        <v>0</v>
      </c>
      <c r="AB35" s="154">
        <f t="shared" si="8"/>
        <v>0</v>
      </c>
      <c r="AC35" s="4"/>
      <c r="AD35" s="4"/>
      <c r="AE35" s="4"/>
      <c r="AF35" s="154">
        <f t="shared" si="9"/>
        <v>0</v>
      </c>
      <c r="AG35" s="4"/>
      <c r="AH35" s="4"/>
      <c r="AI35" s="4"/>
      <c r="AJ35" s="154">
        <f t="shared" si="51"/>
        <v>0</v>
      </c>
      <c r="AK35" s="151">
        <f t="shared" si="52"/>
        <v>0</v>
      </c>
      <c r="AL35" s="151">
        <f t="shared" si="53"/>
        <v>0</v>
      </c>
      <c r="AM35" s="151">
        <f t="shared" si="54"/>
        <v>0</v>
      </c>
      <c r="AN35" s="154">
        <f t="shared" si="11"/>
        <v>0</v>
      </c>
      <c r="AO35" s="4"/>
      <c r="AP35" s="4"/>
      <c r="AQ35" s="4"/>
      <c r="AR35" s="151">
        <f t="shared" si="55"/>
        <v>0</v>
      </c>
      <c r="AS35" s="151">
        <f t="shared" si="56"/>
        <v>0</v>
      </c>
      <c r="AT35" s="151">
        <f t="shared" si="57"/>
        <v>0</v>
      </c>
      <c r="AU35" s="151">
        <f t="shared" si="58"/>
        <v>0</v>
      </c>
      <c r="AV35" s="154">
        <f t="shared" si="13"/>
        <v>0</v>
      </c>
      <c r="AW35" s="4"/>
      <c r="AX35" s="4"/>
      <c r="AY35" s="4"/>
      <c r="AZ35" s="151">
        <f t="shared" si="59"/>
        <v>0</v>
      </c>
      <c r="BA35" s="151">
        <f t="shared" si="60"/>
        <v>0</v>
      </c>
      <c r="BB35" s="151">
        <f t="shared" si="61"/>
        <v>0</v>
      </c>
      <c r="BC35" s="151">
        <f t="shared" si="62"/>
        <v>0</v>
      </c>
      <c r="BD35" s="154">
        <f t="shared" si="15"/>
        <v>0</v>
      </c>
      <c r="BE35" s="4"/>
      <c r="BF35" s="4"/>
      <c r="BG35" s="4"/>
      <c r="BH35" s="151">
        <f t="shared" si="63"/>
        <v>0</v>
      </c>
      <c r="BI35" s="151">
        <f t="shared" si="64"/>
        <v>0</v>
      </c>
      <c r="BJ35" s="151">
        <f t="shared" si="65"/>
        <v>0</v>
      </c>
      <c r="BK35" s="151">
        <f t="shared" si="66"/>
        <v>0</v>
      </c>
      <c r="BL35" s="154">
        <f t="shared" si="17"/>
        <v>0</v>
      </c>
      <c r="BM35" s="3"/>
      <c r="BN35" s="3"/>
      <c r="BO35" s="3"/>
      <c r="BP35" s="151">
        <f t="shared" si="67"/>
        <v>0</v>
      </c>
      <c r="BQ35" s="151">
        <f t="shared" si="68"/>
        <v>0</v>
      </c>
      <c r="BR35" s="151">
        <f t="shared" si="69"/>
        <v>0</v>
      </c>
      <c r="BS35" s="151">
        <f t="shared" si="70"/>
        <v>0</v>
      </c>
      <c r="BT35" s="154">
        <f t="shared" si="19"/>
        <v>0</v>
      </c>
      <c r="BU35" s="3"/>
      <c r="BV35" s="3"/>
      <c r="BW35" s="3"/>
      <c r="BX35" s="151">
        <f t="shared" si="71"/>
        <v>0</v>
      </c>
      <c r="BY35" s="151">
        <f t="shared" si="72"/>
        <v>0</v>
      </c>
      <c r="BZ35" s="151">
        <f t="shared" si="73"/>
        <v>0</v>
      </c>
      <c r="CA35" s="151">
        <f t="shared" si="74"/>
        <v>0</v>
      </c>
      <c r="CB35" s="154">
        <f t="shared" si="21"/>
        <v>0</v>
      </c>
      <c r="CC35" s="3"/>
      <c r="CD35" s="3"/>
      <c r="CE35" s="3"/>
      <c r="CF35" s="151">
        <f t="shared" si="75"/>
        <v>0</v>
      </c>
      <c r="CG35" s="151">
        <f t="shared" si="76"/>
        <v>0</v>
      </c>
      <c r="CH35" s="151">
        <f t="shared" si="77"/>
        <v>0</v>
      </c>
      <c r="CI35" s="151">
        <f t="shared" si="78"/>
        <v>0</v>
      </c>
      <c r="CJ35" s="154">
        <f t="shared" si="23"/>
        <v>0</v>
      </c>
      <c r="CK35" s="3"/>
      <c r="CL35" s="3"/>
      <c r="CM35" s="3"/>
      <c r="CN35" s="151">
        <f t="shared" si="79"/>
        <v>0</v>
      </c>
      <c r="CO35" s="151">
        <f t="shared" si="80"/>
        <v>0</v>
      </c>
      <c r="CP35" s="151">
        <f t="shared" si="81"/>
        <v>0</v>
      </c>
      <c r="CQ35" s="151">
        <f t="shared" si="82"/>
        <v>0</v>
      </c>
      <c r="CR35" s="154">
        <f t="shared" si="25"/>
        <v>0</v>
      </c>
      <c r="CS35" s="3"/>
      <c r="CT35" s="3"/>
      <c r="CU35" s="3"/>
      <c r="CV35" s="151">
        <f t="shared" si="83"/>
        <v>0</v>
      </c>
      <c r="CW35" s="151">
        <f t="shared" si="84"/>
        <v>0</v>
      </c>
      <c r="CX35" s="151">
        <f t="shared" si="85"/>
        <v>0</v>
      </c>
      <c r="CY35" s="151">
        <f t="shared" si="86"/>
        <v>0</v>
      </c>
      <c r="CZ35" s="151">
        <f t="shared" si="87"/>
        <v>0</v>
      </c>
      <c r="DA35" s="151">
        <f t="shared" si="88"/>
        <v>0</v>
      </c>
      <c r="DB35" s="151">
        <f t="shared" si="89"/>
        <v>0</v>
      </c>
      <c r="DC35" s="151">
        <f t="shared" si="90"/>
        <v>0</v>
      </c>
      <c r="DD35" s="149"/>
      <c r="DE35" s="3"/>
      <c r="DF35" s="3"/>
      <c r="DG35" s="3"/>
      <c r="DH35" s="129"/>
      <c r="DI35" s="129"/>
      <c r="DJ35" s="129"/>
      <c r="DK35" s="129"/>
      <c r="DL35" s="129"/>
      <c r="DM35" s="129"/>
      <c r="DN35" s="129"/>
      <c r="DO35" s="129"/>
      <c r="DP35" s="3"/>
      <c r="DQ35" s="3"/>
      <c r="DR35" s="3"/>
      <c r="DS35" s="3"/>
      <c r="DU35" s="149"/>
      <c r="DV35" s="3"/>
      <c r="DW35" s="3"/>
      <c r="DX35" s="3"/>
      <c r="DZ35" s="293"/>
      <c r="EA35" s="293"/>
      <c r="EB35" s="293"/>
      <c r="EC35" s="297"/>
      <c r="ED35" s="297"/>
      <c r="EE35" s="297"/>
      <c r="EF35" s="297"/>
      <c r="EG35" s="297"/>
      <c r="EH35" s="297"/>
      <c r="EI35" s="297"/>
      <c r="EJ35" s="297"/>
      <c r="EK35" s="297"/>
      <c r="EL35" s="297"/>
      <c r="EM35" s="297"/>
      <c r="EN35" s="297"/>
      <c r="EO35" s="297"/>
      <c r="EP35" s="297"/>
      <c r="EQ35" s="297"/>
      <c r="ER35" s="297"/>
      <c r="ES35" s="297"/>
      <c r="ET35" s="297"/>
      <c r="EU35" s="297"/>
      <c r="EV35" s="297"/>
      <c r="EW35" s="297"/>
      <c r="EX35" s="297"/>
      <c r="EY35" s="297"/>
      <c r="EZ35" s="297"/>
      <c r="FA35" s="297"/>
      <c r="FB35" s="297"/>
      <c r="FC35" s="297"/>
      <c r="FD35" s="297"/>
      <c r="FE35" s="297"/>
      <c r="FF35" s="297"/>
      <c r="FL35" s="151">
        <v>63111</v>
      </c>
      <c r="FM35" s="151">
        <v>86.776259909399784</v>
      </c>
      <c r="FN35" s="151">
        <v>93.613745753114387</v>
      </c>
      <c r="FO35" s="151">
        <v>98.264085503963756</v>
      </c>
      <c r="FR35" s="5">
        <f t="shared" si="28"/>
        <v>0</v>
      </c>
      <c r="FS35" s="5">
        <f t="shared" si="29"/>
        <v>0</v>
      </c>
      <c r="FT35" s="5">
        <f t="shared" si="30"/>
        <v>0</v>
      </c>
      <c r="FU35" s="5">
        <f t="shared" si="31"/>
        <v>0</v>
      </c>
      <c r="FW35" s="233" t="e">
        <f t="shared" si="32"/>
        <v>#DIV/0!</v>
      </c>
      <c r="FX35" s="233" t="e">
        <f t="shared" si="33"/>
        <v>#DIV/0!</v>
      </c>
      <c r="FY35" s="233" t="e">
        <f t="shared" si="34"/>
        <v>#DIV/0!</v>
      </c>
      <c r="FZ35" s="233" t="e">
        <f t="shared" si="35"/>
        <v>#DIV/0!</v>
      </c>
      <c r="GA35" s="233"/>
      <c r="GB35" s="5">
        <f t="shared" si="36"/>
        <v>0</v>
      </c>
      <c r="GC35" s="5">
        <f t="shared" si="37"/>
        <v>0</v>
      </c>
      <c r="GD35" s="5">
        <f t="shared" si="38"/>
        <v>0</v>
      </c>
      <c r="GE35" s="5">
        <f t="shared" si="39"/>
        <v>0</v>
      </c>
    </row>
    <row r="36" spans="1:187" x14ac:dyDescent="0.2">
      <c r="A36" s="2" t="str">
        <f t="shared" si="40"/>
        <v>2003 Jun</v>
      </c>
      <c r="B36" s="139">
        <f t="shared" si="262"/>
        <v>2003</v>
      </c>
      <c r="C36" s="142" t="str">
        <f t="shared" si="263"/>
        <v>Jun</v>
      </c>
      <c r="D36" s="154">
        <f t="shared" si="91"/>
        <v>0</v>
      </c>
      <c r="E36" s="129"/>
      <c r="F36" s="129"/>
      <c r="G36" s="129"/>
      <c r="H36" s="154">
        <f t="shared" si="1"/>
        <v>0</v>
      </c>
      <c r="I36" s="151">
        <f t="shared" si="41"/>
        <v>0</v>
      </c>
      <c r="J36" s="151">
        <f t="shared" si="42"/>
        <v>0</v>
      </c>
      <c r="K36" s="151">
        <f t="shared" si="43"/>
        <v>0</v>
      </c>
      <c r="L36" s="154">
        <f t="shared" si="3"/>
        <v>0</v>
      </c>
      <c r="M36" s="4"/>
      <c r="N36" s="4"/>
      <c r="O36" s="4"/>
      <c r="P36" s="154">
        <f t="shared" si="4"/>
        <v>0</v>
      </c>
      <c r="Q36" s="4"/>
      <c r="R36" s="4"/>
      <c r="S36" s="4"/>
      <c r="T36" s="154">
        <f t="shared" si="44"/>
        <v>0</v>
      </c>
      <c r="U36" s="151">
        <f t="shared" si="45"/>
        <v>0</v>
      </c>
      <c r="V36" s="151">
        <f t="shared" si="46"/>
        <v>0</v>
      </c>
      <c r="W36" s="151">
        <f t="shared" si="47"/>
        <v>0</v>
      </c>
      <c r="X36" s="154">
        <f t="shared" si="6"/>
        <v>0</v>
      </c>
      <c r="Y36" s="151">
        <f t="shared" si="48"/>
        <v>0</v>
      </c>
      <c r="Z36" s="151">
        <f t="shared" si="49"/>
        <v>0</v>
      </c>
      <c r="AA36" s="151">
        <f t="shared" si="50"/>
        <v>0</v>
      </c>
      <c r="AB36" s="154">
        <f t="shared" si="8"/>
        <v>0</v>
      </c>
      <c r="AC36" s="4"/>
      <c r="AD36" s="4"/>
      <c r="AE36" s="4"/>
      <c r="AF36" s="154">
        <f t="shared" si="9"/>
        <v>0</v>
      </c>
      <c r="AG36" s="4"/>
      <c r="AH36" s="4"/>
      <c r="AI36" s="4"/>
      <c r="AJ36" s="154">
        <f t="shared" si="51"/>
        <v>0</v>
      </c>
      <c r="AK36" s="151">
        <f t="shared" si="52"/>
        <v>0</v>
      </c>
      <c r="AL36" s="151">
        <f t="shared" si="53"/>
        <v>0</v>
      </c>
      <c r="AM36" s="151">
        <f t="shared" si="54"/>
        <v>0</v>
      </c>
      <c r="AN36" s="154">
        <f t="shared" si="11"/>
        <v>0</v>
      </c>
      <c r="AO36" s="4"/>
      <c r="AP36" s="4"/>
      <c r="AQ36" s="4"/>
      <c r="AR36" s="151">
        <f t="shared" si="55"/>
        <v>0</v>
      </c>
      <c r="AS36" s="151">
        <f t="shared" si="56"/>
        <v>0</v>
      </c>
      <c r="AT36" s="151">
        <f t="shared" si="57"/>
        <v>0</v>
      </c>
      <c r="AU36" s="151">
        <f t="shared" si="58"/>
        <v>0</v>
      </c>
      <c r="AV36" s="154">
        <f t="shared" si="13"/>
        <v>0</v>
      </c>
      <c r="AW36" s="4"/>
      <c r="AX36" s="4"/>
      <c r="AY36" s="4"/>
      <c r="AZ36" s="151">
        <f t="shared" si="59"/>
        <v>0</v>
      </c>
      <c r="BA36" s="151">
        <f t="shared" si="60"/>
        <v>0</v>
      </c>
      <c r="BB36" s="151">
        <f t="shared" si="61"/>
        <v>0</v>
      </c>
      <c r="BC36" s="151">
        <f t="shared" si="62"/>
        <v>0</v>
      </c>
      <c r="BD36" s="154">
        <f t="shared" si="15"/>
        <v>0</v>
      </c>
      <c r="BE36" s="4"/>
      <c r="BF36" s="4"/>
      <c r="BG36" s="4"/>
      <c r="BH36" s="151">
        <f t="shared" si="63"/>
        <v>0</v>
      </c>
      <c r="BI36" s="151">
        <f t="shared" si="64"/>
        <v>0</v>
      </c>
      <c r="BJ36" s="151">
        <f t="shared" si="65"/>
        <v>0</v>
      </c>
      <c r="BK36" s="151">
        <f t="shared" si="66"/>
        <v>0</v>
      </c>
      <c r="BL36" s="154">
        <f t="shared" si="17"/>
        <v>0</v>
      </c>
      <c r="BM36" s="3"/>
      <c r="BN36" s="3"/>
      <c r="BO36" s="3"/>
      <c r="BP36" s="151">
        <f t="shared" si="67"/>
        <v>0</v>
      </c>
      <c r="BQ36" s="151">
        <f t="shared" si="68"/>
        <v>0</v>
      </c>
      <c r="BR36" s="151">
        <f t="shared" si="69"/>
        <v>0</v>
      </c>
      <c r="BS36" s="151">
        <f t="shared" si="70"/>
        <v>0</v>
      </c>
      <c r="BT36" s="154">
        <f t="shared" si="19"/>
        <v>0</v>
      </c>
      <c r="BU36" s="3"/>
      <c r="BV36" s="3"/>
      <c r="BW36" s="3"/>
      <c r="BX36" s="151">
        <f t="shared" si="71"/>
        <v>0</v>
      </c>
      <c r="BY36" s="151">
        <f t="shared" si="72"/>
        <v>0</v>
      </c>
      <c r="BZ36" s="151">
        <f t="shared" si="73"/>
        <v>0</v>
      </c>
      <c r="CA36" s="151">
        <f t="shared" si="74"/>
        <v>0</v>
      </c>
      <c r="CB36" s="154">
        <f t="shared" si="21"/>
        <v>0</v>
      </c>
      <c r="CC36" s="3"/>
      <c r="CD36" s="3"/>
      <c r="CE36" s="3"/>
      <c r="CF36" s="151">
        <f t="shared" si="75"/>
        <v>0</v>
      </c>
      <c r="CG36" s="151">
        <f t="shared" si="76"/>
        <v>0</v>
      </c>
      <c r="CH36" s="151">
        <f t="shared" si="77"/>
        <v>0</v>
      </c>
      <c r="CI36" s="151">
        <f t="shared" si="78"/>
        <v>0</v>
      </c>
      <c r="CJ36" s="154">
        <f t="shared" si="23"/>
        <v>0</v>
      </c>
      <c r="CK36" s="3"/>
      <c r="CL36" s="3"/>
      <c r="CM36" s="3"/>
      <c r="CN36" s="151">
        <f t="shared" si="79"/>
        <v>0</v>
      </c>
      <c r="CO36" s="151">
        <f t="shared" si="80"/>
        <v>0</v>
      </c>
      <c r="CP36" s="151">
        <f t="shared" si="81"/>
        <v>0</v>
      </c>
      <c r="CQ36" s="151">
        <f t="shared" si="82"/>
        <v>0</v>
      </c>
      <c r="CR36" s="154">
        <f t="shared" si="25"/>
        <v>0</v>
      </c>
      <c r="CS36" s="3"/>
      <c r="CT36" s="3"/>
      <c r="CU36" s="3"/>
      <c r="CV36" s="151">
        <f t="shared" si="83"/>
        <v>0</v>
      </c>
      <c r="CW36" s="151">
        <f t="shared" si="84"/>
        <v>0</v>
      </c>
      <c r="CX36" s="151">
        <f t="shared" si="85"/>
        <v>0</v>
      </c>
      <c r="CY36" s="151">
        <f t="shared" si="86"/>
        <v>0</v>
      </c>
      <c r="CZ36" s="151">
        <f t="shared" si="87"/>
        <v>0</v>
      </c>
      <c r="DA36" s="151">
        <f t="shared" si="88"/>
        <v>0</v>
      </c>
      <c r="DB36" s="151">
        <f t="shared" si="89"/>
        <v>0</v>
      </c>
      <c r="DC36" s="151">
        <f t="shared" si="90"/>
        <v>0</v>
      </c>
      <c r="DD36" s="149"/>
      <c r="DE36" s="3"/>
      <c r="DF36" s="3"/>
      <c r="DG36" s="3"/>
      <c r="DH36" s="129"/>
      <c r="DI36" s="129"/>
      <c r="DJ36" s="129"/>
      <c r="DK36" s="129"/>
      <c r="DL36" s="129"/>
      <c r="DM36" s="129"/>
      <c r="DN36" s="129"/>
      <c r="DO36" s="129"/>
      <c r="DP36" s="3"/>
      <c r="DQ36" s="3"/>
      <c r="DR36" s="3"/>
      <c r="DS36" s="3"/>
      <c r="DU36" s="149"/>
      <c r="DV36" s="3"/>
      <c r="DW36" s="3"/>
      <c r="DX36" s="3"/>
      <c r="DZ36" s="293"/>
      <c r="EA36" s="293"/>
      <c r="EB36" s="293"/>
      <c r="EC36" s="297"/>
      <c r="ED36" s="297"/>
      <c r="EE36" s="297"/>
      <c r="EF36" s="297"/>
      <c r="EG36" s="297"/>
      <c r="EH36" s="297"/>
      <c r="EI36" s="297"/>
      <c r="EJ36" s="297"/>
      <c r="EK36" s="297"/>
      <c r="EL36" s="297"/>
      <c r="EM36" s="297"/>
      <c r="EN36" s="297"/>
      <c r="EO36" s="297"/>
      <c r="EP36" s="297"/>
      <c r="EQ36" s="297"/>
      <c r="ER36" s="297"/>
      <c r="ES36" s="297"/>
      <c r="ET36" s="297"/>
      <c r="EU36" s="297"/>
      <c r="EV36" s="297"/>
      <c r="EW36" s="297"/>
      <c r="EX36" s="297"/>
      <c r="EY36" s="297"/>
      <c r="EZ36" s="297"/>
      <c r="FA36" s="297"/>
      <c r="FB36" s="297"/>
      <c r="FC36" s="297"/>
      <c r="FD36" s="297"/>
      <c r="FE36" s="297"/>
      <c r="FF36" s="297"/>
      <c r="FL36" s="151">
        <v>57218</v>
      </c>
      <c r="FM36" s="151">
        <v>85.822745281729993</v>
      </c>
      <c r="FN36" s="151">
        <v>93.147530105197418</v>
      </c>
      <c r="FO36" s="151">
        <v>97.911665398052179</v>
      </c>
      <c r="FR36" s="5">
        <f t="shared" si="28"/>
        <v>0</v>
      </c>
      <c r="FS36" s="5">
        <f t="shared" si="29"/>
        <v>0</v>
      </c>
      <c r="FT36" s="5">
        <f t="shared" si="30"/>
        <v>0</v>
      </c>
      <c r="FU36" s="5">
        <f t="shared" si="31"/>
        <v>0</v>
      </c>
      <c r="FW36" s="233" t="e">
        <f t="shared" si="32"/>
        <v>#DIV/0!</v>
      </c>
      <c r="FX36" s="233" t="e">
        <f t="shared" si="33"/>
        <v>#DIV/0!</v>
      </c>
      <c r="FY36" s="233" t="e">
        <f t="shared" si="34"/>
        <v>#DIV/0!</v>
      </c>
      <c r="FZ36" s="233" t="e">
        <f t="shared" si="35"/>
        <v>#DIV/0!</v>
      </c>
      <c r="GA36" s="233"/>
      <c r="GB36" s="5">
        <f t="shared" si="36"/>
        <v>0</v>
      </c>
      <c r="GC36" s="5">
        <f t="shared" si="37"/>
        <v>0</v>
      </c>
      <c r="GD36" s="5">
        <f t="shared" si="38"/>
        <v>0</v>
      </c>
      <c r="GE36" s="5">
        <f t="shared" si="39"/>
        <v>0</v>
      </c>
    </row>
    <row r="37" spans="1:187" x14ac:dyDescent="0.2">
      <c r="A37" s="2" t="str">
        <f t="shared" si="40"/>
        <v>2003 Jul</v>
      </c>
      <c r="B37" s="139">
        <f t="shared" si="262"/>
        <v>2003</v>
      </c>
      <c r="C37" s="142" t="str">
        <f t="shared" si="263"/>
        <v>Jul</v>
      </c>
      <c r="D37" s="154">
        <f t="shared" si="91"/>
        <v>0</v>
      </c>
      <c r="E37" s="129"/>
      <c r="F37" s="129"/>
      <c r="G37" s="129"/>
      <c r="H37" s="154">
        <f t="shared" si="1"/>
        <v>0</v>
      </c>
      <c r="I37" s="151">
        <f t="shared" si="41"/>
        <v>0</v>
      </c>
      <c r="J37" s="151">
        <f t="shared" si="42"/>
        <v>0</v>
      </c>
      <c r="K37" s="151">
        <f t="shared" si="43"/>
        <v>0</v>
      </c>
      <c r="L37" s="154">
        <f t="shared" si="3"/>
        <v>0</v>
      </c>
      <c r="M37" s="4"/>
      <c r="N37" s="4"/>
      <c r="O37" s="4"/>
      <c r="P37" s="154">
        <f t="shared" si="4"/>
        <v>0</v>
      </c>
      <c r="Q37" s="4"/>
      <c r="R37" s="4"/>
      <c r="S37" s="4"/>
      <c r="T37" s="154">
        <f t="shared" si="44"/>
        <v>0</v>
      </c>
      <c r="U37" s="151">
        <f t="shared" si="45"/>
        <v>0</v>
      </c>
      <c r="V37" s="151">
        <f t="shared" si="46"/>
        <v>0</v>
      </c>
      <c r="W37" s="151">
        <f t="shared" si="47"/>
        <v>0</v>
      </c>
      <c r="X37" s="154">
        <f t="shared" si="6"/>
        <v>0</v>
      </c>
      <c r="Y37" s="151">
        <f t="shared" si="48"/>
        <v>0</v>
      </c>
      <c r="Z37" s="151">
        <f t="shared" si="49"/>
        <v>0</v>
      </c>
      <c r="AA37" s="151">
        <f t="shared" si="50"/>
        <v>0</v>
      </c>
      <c r="AB37" s="154">
        <f t="shared" si="8"/>
        <v>0</v>
      </c>
      <c r="AC37" s="4"/>
      <c r="AD37" s="4"/>
      <c r="AE37" s="4"/>
      <c r="AF37" s="154">
        <f t="shared" si="9"/>
        <v>0</v>
      </c>
      <c r="AG37" s="4"/>
      <c r="AH37" s="4"/>
      <c r="AI37" s="4"/>
      <c r="AJ37" s="154">
        <f t="shared" si="51"/>
        <v>0</v>
      </c>
      <c r="AK37" s="151">
        <f t="shared" si="52"/>
        <v>0</v>
      </c>
      <c r="AL37" s="151">
        <f t="shared" si="53"/>
        <v>0</v>
      </c>
      <c r="AM37" s="151">
        <f t="shared" si="54"/>
        <v>0</v>
      </c>
      <c r="AN37" s="154">
        <f t="shared" si="11"/>
        <v>0</v>
      </c>
      <c r="AO37" s="4"/>
      <c r="AP37" s="4"/>
      <c r="AQ37" s="4"/>
      <c r="AR37" s="151">
        <f t="shared" si="55"/>
        <v>0</v>
      </c>
      <c r="AS37" s="151">
        <f t="shared" si="56"/>
        <v>0</v>
      </c>
      <c r="AT37" s="151">
        <f t="shared" si="57"/>
        <v>0</v>
      </c>
      <c r="AU37" s="151">
        <f t="shared" si="58"/>
        <v>0</v>
      </c>
      <c r="AV37" s="154">
        <f t="shared" si="13"/>
        <v>0</v>
      </c>
      <c r="AW37" s="4"/>
      <c r="AX37" s="4"/>
      <c r="AY37" s="4"/>
      <c r="AZ37" s="151">
        <f t="shared" si="59"/>
        <v>0</v>
      </c>
      <c r="BA37" s="151">
        <f t="shared" si="60"/>
        <v>0</v>
      </c>
      <c r="BB37" s="151">
        <f t="shared" si="61"/>
        <v>0</v>
      </c>
      <c r="BC37" s="151">
        <f t="shared" si="62"/>
        <v>0</v>
      </c>
      <c r="BD37" s="154">
        <f t="shared" si="15"/>
        <v>0</v>
      </c>
      <c r="BE37" s="4"/>
      <c r="BF37" s="4"/>
      <c r="BG37" s="4"/>
      <c r="BH37" s="151">
        <f t="shared" si="63"/>
        <v>0</v>
      </c>
      <c r="BI37" s="151">
        <f t="shared" si="64"/>
        <v>0</v>
      </c>
      <c r="BJ37" s="151">
        <f t="shared" si="65"/>
        <v>0</v>
      </c>
      <c r="BK37" s="151">
        <f t="shared" si="66"/>
        <v>0</v>
      </c>
      <c r="BL37" s="154">
        <f t="shared" si="17"/>
        <v>0</v>
      </c>
      <c r="BM37" s="3"/>
      <c r="BN37" s="3"/>
      <c r="BO37" s="3"/>
      <c r="BP37" s="151">
        <f t="shared" si="67"/>
        <v>0</v>
      </c>
      <c r="BQ37" s="151">
        <f t="shared" si="68"/>
        <v>0</v>
      </c>
      <c r="BR37" s="151">
        <f t="shared" si="69"/>
        <v>0</v>
      </c>
      <c r="BS37" s="151">
        <f t="shared" si="70"/>
        <v>0</v>
      </c>
      <c r="BT37" s="154">
        <f t="shared" si="19"/>
        <v>0</v>
      </c>
      <c r="BU37" s="3"/>
      <c r="BV37" s="3"/>
      <c r="BW37" s="3"/>
      <c r="BX37" s="151">
        <f t="shared" si="71"/>
        <v>0</v>
      </c>
      <c r="BY37" s="151">
        <f t="shared" si="72"/>
        <v>0</v>
      </c>
      <c r="BZ37" s="151">
        <f t="shared" si="73"/>
        <v>0</v>
      </c>
      <c r="CA37" s="151">
        <f t="shared" si="74"/>
        <v>0</v>
      </c>
      <c r="CB37" s="154">
        <f t="shared" si="21"/>
        <v>0</v>
      </c>
      <c r="CC37" s="3"/>
      <c r="CD37" s="3"/>
      <c r="CE37" s="3"/>
      <c r="CF37" s="151">
        <f t="shared" si="75"/>
        <v>0</v>
      </c>
      <c r="CG37" s="151">
        <f t="shared" si="76"/>
        <v>0</v>
      </c>
      <c r="CH37" s="151">
        <f t="shared" si="77"/>
        <v>0</v>
      </c>
      <c r="CI37" s="151">
        <f t="shared" si="78"/>
        <v>0</v>
      </c>
      <c r="CJ37" s="154">
        <f t="shared" si="23"/>
        <v>0</v>
      </c>
      <c r="CK37" s="3"/>
      <c r="CL37" s="3"/>
      <c r="CM37" s="3"/>
      <c r="CN37" s="151">
        <f t="shared" si="79"/>
        <v>0</v>
      </c>
      <c r="CO37" s="151">
        <f t="shared" si="80"/>
        <v>0</v>
      </c>
      <c r="CP37" s="151">
        <f t="shared" si="81"/>
        <v>0</v>
      </c>
      <c r="CQ37" s="151">
        <f t="shared" si="82"/>
        <v>0</v>
      </c>
      <c r="CR37" s="154">
        <f t="shared" si="25"/>
        <v>0</v>
      </c>
      <c r="CS37" s="3"/>
      <c r="CT37" s="3"/>
      <c r="CU37" s="3"/>
      <c r="CV37" s="151">
        <f t="shared" si="83"/>
        <v>0</v>
      </c>
      <c r="CW37" s="151">
        <f t="shared" si="84"/>
        <v>0</v>
      </c>
      <c r="CX37" s="151">
        <f t="shared" si="85"/>
        <v>0</v>
      </c>
      <c r="CY37" s="151">
        <f t="shared" si="86"/>
        <v>0</v>
      </c>
      <c r="CZ37" s="151">
        <f t="shared" si="87"/>
        <v>0</v>
      </c>
      <c r="DA37" s="151">
        <f t="shared" si="88"/>
        <v>0</v>
      </c>
      <c r="DB37" s="151">
        <f t="shared" si="89"/>
        <v>0</v>
      </c>
      <c r="DC37" s="151">
        <f t="shared" si="90"/>
        <v>0</v>
      </c>
      <c r="DD37" s="149"/>
      <c r="DE37" s="3"/>
      <c r="DF37" s="3"/>
      <c r="DG37" s="3"/>
      <c r="DH37" s="129"/>
      <c r="DI37" s="129"/>
      <c r="DJ37" s="129"/>
      <c r="DK37" s="129"/>
      <c r="DL37" s="129"/>
      <c r="DM37" s="129"/>
      <c r="DN37" s="129"/>
      <c r="DO37" s="129"/>
      <c r="DP37" s="3"/>
      <c r="DQ37" s="3"/>
      <c r="DR37" s="3"/>
      <c r="DS37" s="3"/>
      <c r="DU37" s="149"/>
      <c r="DV37" s="3"/>
      <c r="DW37" s="3"/>
      <c r="DX37" s="3"/>
      <c r="DZ37" s="293"/>
      <c r="EA37" s="293"/>
      <c r="EB37" s="293"/>
      <c r="EC37" s="297"/>
      <c r="ED37" s="297"/>
      <c r="EE37" s="297"/>
      <c r="EF37" s="297"/>
      <c r="EG37" s="297"/>
      <c r="EH37" s="297"/>
      <c r="EI37" s="297"/>
      <c r="EJ37" s="297"/>
      <c r="EK37" s="297"/>
      <c r="EL37" s="297"/>
      <c r="EM37" s="297"/>
      <c r="EN37" s="297"/>
      <c r="EO37" s="297"/>
      <c r="EP37" s="297"/>
      <c r="EQ37" s="297"/>
      <c r="ER37" s="297"/>
      <c r="ES37" s="297"/>
      <c r="ET37" s="297"/>
      <c r="EU37" s="297"/>
      <c r="EV37" s="297"/>
      <c r="EW37" s="297"/>
      <c r="EX37" s="297"/>
      <c r="EY37" s="297"/>
      <c r="EZ37" s="297"/>
      <c r="FA37" s="297"/>
      <c r="FB37" s="297"/>
      <c r="FC37" s="297"/>
      <c r="FD37" s="297"/>
      <c r="FE37" s="297"/>
      <c r="FF37" s="297"/>
      <c r="FL37" s="151">
        <v>55327</v>
      </c>
      <c r="FM37" s="151">
        <v>84.954095192075386</v>
      </c>
      <c r="FN37" s="151">
        <v>92.415639848594665</v>
      </c>
      <c r="FO37" s="151">
        <v>97.428928082467579</v>
      </c>
      <c r="FR37" s="5">
        <f t="shared" si="28"/>
        <v>0</v>
      </c>
      <c r="FS37" s="5">
        <f t="shared" si="29"/>
        <v>0</v>
      </c>
      <c r="FT37" s="5">
        <f t="shared" si="30"/>
        <v>0</v>
      </c>
      <c r="FU37" s="5">
        <f t="shared" si="31"/>
        <v>0</v>
      </c>
      <c r="FW37" s="233" t="e">
        <f t="shared" si="32"/>
        <v>#DIV/0!</v>
      </c>
      <c r="FX37" s="233" t="e">
        <f t="shared" si="33"/>
        <v>#DIV/0!</v>
      </c>
      <c r="FY37" s="233" t="e">
        <f t="shared" si="34"/>
        <v>#DIV/0!</v>
      </c>
      <c r="FZ37" s="233" t="e">
        <f t="shared" si="35"/>
        <v>#DIV/0!</v>
      </c>
      <c r="GA37" s="233"/>
      <c r="GB37" s="5">
        <f t="shared" si="36"/>
        <v>0</v>
      </c>
      <c r="GC37" s="5">
        <f t="shared" si="37"/>
        <v>0</v>
      </c>
      <c r="GD37" s="5">
        <f t="shared" si="38"/>
        <v>0</v>
      </c>
      <c r="GE37" s="5">
        <f t="shared" si="39"/>
        <v>0</v>
      </c>
    </row>
    <row r="38" spans="1:187" x14ac:dyDescent="0.2">
      <c r="A38" s="2" t="str">
        <f t="shared" si="40"/>
        <v>2003 Aug</v>
      </c>
      <c r="B38" s="139">
        <f t="shared" si="262"/>
        <v>2003</v>
      </c>
      <c r="C38" s="142" t="str">
        <f t="shared" si="263"/>
        <v>Aug</v>
      </c>
      <c r="D38" s="154">
        <f t="shared" si="91"/>
        <v>0</v>
      </c>
      <c r="E38" s="129"/>
      <c r="F38" s="129"/>
      <c r="G38" s="129"/>
      <c r="H38" s="154">
        <f t="shared" si="1"/>
        <v>0</v>
      </c>
      <c r="I38" s="151">
        <f t="shared" si="41"/>
        <v>0</v>
      </c>
      <c r="J38" s="151">
        <f t="shared" si="42"/>
        <v>0</v>
      </c>
      <c r="K38" s="151">
        <f t="shared" si="43"/>
        <v>0</v>
      </c>
      <c r="L38" s="154">
        <f t="shared" si="3"/>
        <v>0</v>
      </c>
      <c r="M38" s="4"/>
      <c r="N38" s="4"/>
      <c r="O38" s="4"/>
      <c r="P38" s="154">
        <f t="shared" si="4"/>
        <v>0</v>
      </c>
      <c r="Q38" s="4"/>
      <c r="R38" s="4"/>
      <c r="S38" s="4"/>
      <c r="T38" s="154">
        <f t="shared" si="44"/>
        <v>0</v>
      </c>
      <c r="U38" s="151">
        <f t="shared" si="45"/>
        <v>0</v>
      </c>
      <c r="V38" s="151">
        <f t="shared" si="46"/>
        <v>0</v>
      </c>
      <c r="W38" s="151">
        <f t="shared" si="47"/>
        <v>0</v>
      </c>
      <c r="X38" s="154">
        <f t="shared" si="6"/>
        <v>0</v>
      </c>
      <c r="Y38" s="151">
        <f t="shared" si="48"/>
        <v>0</v>
      </c>
      <c r="Z38" s="151">
        <f t="shared" si="49"/>
        <v>0</v>
      </c>
      <c r="AA38" s="151">
        <f t="shared" si="50"/>
        <v>0</v>
      </c>
      <c r="AB38" s="154">
        <f t="shared" si="8"/>
        <v>0</v>
      </c>
      <c r="AC38" s="4"/>
      <c r="AD38" s="4"/>
      <c r="AE38" s="4"/>
      <c r="AF38" s="154">
        <f t="shared" si="9"/>
        <v>0</v>
      </c>
      <c r="AG38" s="4"/>
      <c r="AH38" s="4"/>
      <c r="AI38" s="4"/>
      <c r="AJ38" s="154">
        <f t="shared" si="51"/>
        <v>0</v>
      </c>
      <c r="AK38" s="151">
        <f t="shared" si="52"/>
        <v>0</v>
      </c>
      <c r="AL38" s="151">
        <f t="shared" si="53"/>
        <v>0</v>
      </c>
      <c r="AM38" s="151">
        <f t="shared" si="54"/>
        <v>0</v>
      </c>
      <c r="AN38" s="154">
        <f t="shared" si="11"/>
        <v>0</v>
      </c>
      <c r="AO38" s="4"/>
      <c r="AP38" s="4"/>
      <c r="AQ38" s="4"/>
      <c r="AR38" s="151">
        <f t="shared" si="55"/>
        <v>0</v>
      </c>
      <c r="AS38" s="151">
        <f t="shared" si="56"/>
        <v>0</v>
      </c>
      <c r="AT38" s="151">
        <f t="shared" si="57"/>
        <v>0</v>
      </c>
      <c r="AU38" s="151">
        <f t="shared" si="58"/>
        <v>0</v>
      </c>
      <c r="AV38" s="154">
        <f t="shared" si="13"/>
        <v>0</v>
      </c>
      <c r="AW38" s="4"/>
      <c r="AX38" s="4"/>
      <c r="AY38" s="4"/>
      <c r="AZ38" s="151">
        <f t="shared" si="59"/>
        <v>0</v>
      </c>
      <c r="BA38" s="151">
        <f t="shared" si="60"/>
        <v>0</v>
      </c>
      <c r="BB38" s="151">
        <f t="shared" si="61"/>
        <v>0</v>
      </c>
      <c r="BC38" s="151">
        <f t="shared" si="62"/>
        <v>0</v>
      </c>
      <c r="BD38" s="154">
        <f t="shared" si="15"/>
        <v>0</v>
      </c>
      <c r="BE38" s="4"/>
      <c r="BF38" s="4"/>
      <c r="BG38" s="4"/>
      <c r="BH38" s="151">
        <f t="shared" si="63"/>
        <v>0</v>
      </c>
      <c r="BI38" s="151">
        <f t="shared" si="64"/>
        <v>0</v>
      </c>
      <c r="BJ38" s="151">
        <f t="shared" si="65"/>
        <v>0</v>
      </c>
      <c r="BK38" s="151">
        <f t="shared" si="66"/>
        <v>0</v>
      </c>
      <c r="BL38" s="154">
        <f t="shared" si="17"/>
        <v>0</v>
      </c>
      <c r="BM38" s="3"/>
      <c r="BN38" s="3"/>
      <c r="BO38" s="3"/>
      <c r="BP38" s="151">
        <f t="shared" si="67"/>
        <v>0</v>
      </c>
      <c r="BQ38" s="151">
        <f t="shared" si="68"/>
        <v>0</v>
      </c>
      <c r="BR38" s="151">
        <f t="shared" si="69"/>
        <v>0</v>
      </c>
      <c r="BS38" s="151">
        <f t="shared" si="70"/>
        <v>0</v>
      </c>
      <c r="BT38" s="154">
        <f t="shared" si="19"/>
        <v>0</v>
      </c>
      <c r="BU38" s="3"/>
      <c r="BV38" s="3"/>
      <c r="BW38" s="3"/>
      <c r="BX38" s="151">
        <f t="shared" si="71"/>
        <v>0</v>
      </c>
      <c r="BY38" s="151">
        <f t="shared" si="72"/>
        <v>0</v>
      </c>
      <c r="BZ38" s="151">
        <f t="shared" si="73"/>
        <v>0</v>
      </c>
      <c r="CA38" s="151">
        <f t="shared" si="74"/>
        <v>0</v>
      </c>
      <c r="CB38" s="154">
        <f t="shared" si="21"/>
        <v>0</v>
      </c>
      <c r="CC38" s="3"/>
      <c r="CD38" s="3"/>
      <c r="CE38" s="3"/>
      <c r="CF38" s="151">
        <f t="shared" si="75"/>
        <v>0</v>
      </c>
      <c r="CG38" s="151">
        <f t="shared" si="76"/>
        <v>0</v>
      </c>
      <c r="CH38" s="151">
        <f t="shared" si="77"/>
        <v>0</v>
      </c>
      <c r="CI38" s="151">
        <f t="shared" si="78"/>
        <v>0</v>
      </c>
      <c r="CJ38" s="154">
        <f t="shared" si="23"/>
        <v>0</v>
      </c>
      <c r="CK38" s="3"/>
      <c r="CL38" s="3"/>
      <c r="CM38" s="3"/>
      <c r="CN38" s="151">
        <f t="shared" si="79"/>
        <v>0</v>
      </c>
      <c r="CO38" s="151">
        <f t="shared" si="80"/>
        <v>0</v>
      </c>
      <c r="CP38" s="151">
        <f t="shared" si="81"/>
        <v>0</v>
      </c>
      <c r="CQ38" s="151">
        <f t="shared" si="82"/>
        <v>0</v>
      </c>
      <c r="CR38" s="154">
        <f t="shared" si="25"/>
        <v>0</v>
      </c>
      <c r="CS38" s="3"/>
      <c r="CT38" s="3"/>
      <c r="CU38" s="3"/>
      <c r="CV38" s="151">
        <f t="shared" si="83"/>
        <v>0</v>
      </c>
      <c r="CW38" s="151">
        <f t="shared" si="84"/>
        <v>0</v>
      </c>
      <c r="CX38" s="151">
        <f t="shared" si="85"/>
        <v>0</v>
      </c>
      <c r="CY38" s="151">
        <f t="shared" si="86"/>
        <v>0</v>
      </c>
      <c r="CZ38" s="151">
        <f t="shared" si="87"/>
        <v>0</v>
      </c>
      <c r="DA38" s="151">
        <f t="shared" si="88"/>
        <v>0</v>
      </c>
      <c r="DB38" s="151">
        <f t="shared" si="89"/>
        <v>0</v>
      </c>
      <c r="DC38" s="151">
        <f t="shared" si="90"/>
        <v>0</v>
      </c>
      <c r="DD38" s="149"/>
      <c r="DE38" s="3"/>
      <c r="DF38" s="3"/>
      <c r="DG38" s="3"/>
      <c r="DH38" s="129"/>
      <c r="DI38" s="129"/>
      <c r="DJ38" s="129"/>
      <c r="DK38" s="129"/>
      <c r="DL38" s="129"/>
      <c r="DM38" s="129"/>
      <c r="DN38" s="129"/>
      <c r="DO38" s="129"/>
      <c r="DP38" s="3"/>
      <c r="DQ38" s="3"/>
      <c r="DR38" s="3"/>
      <c r="DS38" s="3"/>
      <c r="DU38" s="149"/>
      <c r="DV38" s="3"/>
      <c r="DW38" s="3"/>
      <c r="DX38" s="3"/>
      <c r="DZ38" s="293"/>
      <c r="EA38" s="293"/>
      <c r="EB38" s="293"/>
      <c r="EC38" s="297"/>
      <c r="ED38" s="297"/>
      <c r="EE38" s="297"/>
      <c r="EF38" s="297"/>
      <c r="EG38" s="297"/>
      <c r="EH38" s="297"/>
      <c r="EI38" s="297"/>
      <c r="EJ38" s="297"/>
      <c r="EK38" s="297"/>
      <c r="EL38" s="297"/>
      <c r="EM38" s="297"/>
      <c r="EN38" s="297"/>
      <c r="EO38" s="297"/>
      <c r="EP38" s="297"/>
      <c r="EQ38" s="297"/>
      <c r="ER38" s="297"/>
      <c r="ES38" s="297"/>
      <c r="ET38" s="297"/>
      <c r="EU38" s="297"/>
      <c r="EV38" s="297"/>
      <c r="EW38" s="297"/>
      <c r="EX38" s="297"/>
      <c r="EY38" s="297"/>
      <c r="EZ38" s="297"/>
      <c r="FA38" s="297"/>
      <c r="FB38" s="297"/>
      <c r="FC38" s="297"/>
      <c r="FD38" s="297"/>
      <c r="FE38" s="297"/>
      <c r="FF38" s="297"/>
      <c r="FL38" s="151">
        <v>60571</v>
      </c>
      <c r="FM38" s="151">
        <v>82.466081839481291</v>
      </c>
      <c r="FN38" s="151">
        <v>91.24575455420549</v>
      </c>
      <c r="FO38" s="151">
        <v>97.488149076445268</v>
      </c>
      <c r="FR38" s="5">
        <f t="shared" si="28"/>
        <v>0</v>
      </c>
      <c r="FS38" s="5">
        <f t="shared" si="29"/>
        <v>0</v>
      </c>
      <c r="FT38" s="5">
        <f t="shared" si="30"/>
        <v>0</v>
      </c>
      <c r="FU38" s="5">
        <f t="shared" si="31"/>
        <v>0</v>
      </c>
      <c r="FW38" s="233" t="e">
        <f t="shared" si="32"/>
        <v>#DIV/0!</v>
      </c>
      <c r="FX38" s="233" t="e">
        <f t="shared" si="33"/>
        <v>#DIV/0!</v>
      </c>
      <c r="FY38" s="233" t="e">
        <f t="shared" si="34"/>
        <v>#DIV/0!</v>
      </c>
      <c r="FZ38" s="233" t="e">
        <f t="shared" si="35"/>
        <v>#DIV/0!</v>
      </c>
      <c r="GA38" s="233"/>
      <c r="GB38" s="5">
        <f t="shared" si="36"/>
        <v>0</v>
      </c>
      <c r="GC38" s="5">
        <f t="shared" si="37"/>
        <v>0</v>
      </c>
      <c r="GD38" s="5">
        <f t="shared" si="38"/>
        <v>0</v>
      </c>
      <c r="GE38" s="5">
        <f t="shared" si="39"/>
        <v>0</v>
      </c>
    </row>
    <row r="39" spans="1:187" x14ac:dyDescent="0.2">
      <c r="A39" s="2" t="str">
        <f t="shared" si="40"/>
        <v>2003 Sep</v>
      </c>
      <c r="B39" s="139">
        <f t="shared" si="262"/>
        <v>2003</v>
      </c>
      <c r="C39" s="142" t="str">
        <f t="shared" si="263"/>
        <v>Sep</v>
      </c>
      <c r="D39" s="154">
        <f t="shared" si="91"/>
        <v>0</v>
      </c>
      <c r="E39" s="129"/>
      <c r="F39" s="129"/>
      <c r="G39" s="129"/>
      <c r="H39" s="154">
        <f t="shared" si="1"/>
        <v>0</v>
      </c>
      <c r="I39" s="151">
        <f t="shared" si="41"/>
        <v>0</v>
      </c>
      <c r="J39" s="151">
        <f t="shared" si="42"/>
        <v>0</v>
      </c>
      <c r="K39" s="151">
        <f t="shared" si="43"/>
        <v>0</v>
      </c>
      <c r="L39" s="154">
        <f t="shared" si="3"/>
        <v>0</v>
      </c>
      <c r="M39" s="7"/>
      <c r="N39" s="7"/>
      <c r="O39" s="7"/>
      <c r="P39" s="154">
        <f t="shared" si="4"/>
        <v>0</v>
      </c>
      <c r="Q39" s="7"/>
      <c r="R39" s="7"/>
      <c r="S39" s="7"/>
      <c r="T39" s="154">
        <f t="shared" si="44"/>
        <v>0</v>
      </c>
      <c r="U39" s="151">
        <f t="shared" si="45"/>
        <v>0</v>
      </c>
      <c r="V39" s="151">
        <f t="shared" si="46"/>
        <v>0</v>
      </c>
      <c r="W39" s="151">
        <f t="shared" si="47"/>
        <v>0</v>
      </c>
      <c r="X39" s="154">
        <f t="shared" si="6"/>
        <v>0</v>
      </c>
      <c r="Y39" s="151">
        <f t="shared" si="48"/>
        <v>0</v>
      </c>
      <c r="Z39" s="151">
        <f t="shared" si="49"/>
        <v>0</v>
      </c>
      <c r="AA39" s="151">
        <f t="shared" si="50"/>
        <v>0</v>
      </c>
      <c r="AB39" s="154">
        <f t="shared" si="8"/>
        <v>0</v>
      </c>
      <c r="AC39" s="6"/>
      <c r="AD39" s="6"/>
      <c r="AE39" s="6"/>
      <c r="AF39" s="154">
        <f t="shared" si="9"/>
        <v>0</v>
      </c>
      <c r="AG39" s="6"/>
      <c r="AH39" s="6"/>
      <c r="AI39" s="6"/>
      <c r="AJ39" s="154">
        <f t="shared" si="51"/>
        <v>0</v>
      </c>
      <c r="AK39" s="151">
        <f t="shared" si="52"/>
        <v>0</v>
      </c>
      <c r="AL39" s="151">
        <f t="shared" si="53"/>
        <v>0</v>
      </c>
      <c r="AM39" s="151">
        <f t="shared" si="54"/>
        <v>0</v>
      </c>
      <c r="AN39" s="154">
        <f t="shared" si="11"/>
        <v>0</v>
      </c>
      <c r="AO39" s="6"/>
      <c r="AP39" s="6"/>
      <c r="AQ39" s="6"/>
      <c r="AR39" s="151">
        <f t="shared" si="55"/>
        <v>0</v>
      </c>
      <c r="AS39" s="151">
        <f t="shared" si="56"/>
        <v>0</v>
      </c>
      <c r="AT39" s="151">
        <f t="shared" si="57"/>
        <v>0</v>
      </c>
      <c r="AU39" s="151">
        <f t="shared" si="58"/>
        <v>0</v>
      </c>
      <c r="AV39" s="154">
        <f t="shared" si="13"/>
        <v>0</v>
      </c>
      <c r="AW39" s="4"/>
      <c r="AX39" s="4"/>
      <c r="AY39" s="4"/>
      <c r="AZ39" s="151">
        <f t="shared" si="59"/>
        <v>0</v>
      </c>
      <c r="BA39" s="151">
        <f t="shared" si="60"/>
        <v>0</v>
      </c>
      <c r="BB39" s="151">
        <f t="shared" si="61"/>
        <v>0</v>
      </c>
      <c r="BC39" s="151">
        <f t="shared" si="62"/>
        <v>0</v>
      </c>
      <c r="BD39" s="154">
        <f t="shared" si="15"/>
        <v>0</v>
      </c>
      <c r="BE39" s="4"/>
      <c r="BF39" s="4"/>
      <c r="BG39" s="4"/>
      <c r="BH39" s="151">
        <f t="shared" si="63"/>
        <v>0</v>
      </c>
      <c r="BI39" s="151">
        <f t="shared" si="64"/>
        <v>0</v>
      </c>
      <c r="BJ39" s="151">
        <f t="shared" si="65"/>
        <v>0</v>
      </c>
      <c r="BK39" s="151">
        <f t="shared" si="66"/>
        <v>0</v>
      </c>
      <c r="BL39" s="154">
        <f t="shared" si="17"/>
        <v>0</v>
      </c>
      <c r="BM39" s="6"/>
      <c r="BN39" s="6"/>
      <c r="BO39" s="6"/>
      <c r="BP39" s="151">
        <f t="shared" si="67"/>
        <v>0</v>
      </c>
      <c r="BQ39" s="151">
        <f t="shared" si="68"/>
        <v>0</v>
      </c>
      <c r="BR39" s="151">
        <f t="shared" si="69"/>
        <v>0</v>
      </c>
      <c r="BS39" s="151">
        <f t="shared" si="70"/>
        <v>0</v>
      </c>
      <c r="BT39" s="154">
        <f t="shared" si="19"/>
        <v>0</v>
      </c>
      <c r="BU39" s="6"/>
      <c r="BV39" s="6"/>
      <c r="BW39" s="6"/>
      <c r="BX39" s="151">
        <f t="shared" si="71"/>
        <v>0</v>
      </c>
      <c r="BY39" s="151">
        <f t="shared" si="72"/>
        <v>0</v>
      </c>
      <c r="BZ39" s="151">
        <f t="shared" si="73"/>
        <v>0</v>
      </c>
      <c r="CA39" s="151">
        <f t="shared" si="74"/>
        <v>0</v>
      </c>
      <c r="CB39" s="154">
        <f t="shared" si="21"/>
        <v>0</v>
      </c>
      <c r="CC39" s="6"/>
      <c r="CD39" s="6"/>
      <c r="CE39" s="6"/>
      <c r="CF39" s="151">
        <f t="shared" si="75"/>
        <v>0</v>
      </c>
      <c r="CG39" s="151">
        <f t="shared" si="76"/>
        <v>0</v>
      </c>
      <c r="CH39" s="151">
        <f t="shared" si="77"/>
        <v>0</v>
      </c>
      <c r="CI39" s="151">
        <f t="shared" si="78"/>
        <v>0</v>
      </c>
      <c r="CJ39" s="154">
        <f t="shared" si="23"/>
        <v>0</v>
      </c>
      <c r="CK39" s="6"/>
      <c r="CL39" s="6"/>
      <c r="CM39" s="6"/>
      <c r="CN39" s="151">
        <f t="shared" si="79"/>
        <v>0</v>
      </c>
      <c r="CO39" s="151">
        <f t="shared" si="80"/>
        <v>0</v>
      </c>
      <c r="CP39" s="151">
        <f t="shared" si="81"/>
        <v>0</v>
      </c>
      <c r="CQ39" s="151">
        <f t="shared" si="82"/>
        <v>0</v>
      </c>
      <c r="CR39" s="154">
        <f t="shared" si="25"/>
        <v>0</v>
      </c>
      <c r="CS39" s="6"/>
      <c r="CT39" s="6"/>
      <c r="CU39" s="6"/>
      <c r="CV39" s="151">
        <f t="shared" si="83"/>
        <v>0</v>
      </c>
      <c r="CW39" s="151">
        <f t="shared" si="84"/>
        <v>0</v>
      </c>
      <c r="CX39" s="151">
        <f t="shared" si="85"/>
        <v>0</v>
      </c>
      <c r="CY39" s="151">
        <f t="shared" si="86"/>
        <v>0</v>
      </c>
      <c r="CZ39" s="151">
        <f t="shared" si="87"/>
        <v>0</v>
      </c>
      <c r="DA39" s="151">
        <f t="shared" si="88"/>
        <v>0</v>
      </c>
      <c r="DB39" s="151">
        <f t="shared" si="89"/>
        <v>0</v>
      </c>
      <c r="DC39" s="151">
        <f t="shared" si="90"/>
        <v>0</v>
      </c>
      <c r="DD39" s="149"/>
      <c r="DE39" s="6"/>
      <c r="DF39" s="6"/>
      <c r="DG39" s="6"/>
      <c r="DH39" s="129"/>
      <c r="DI39" s="129"/>
      <c r="DJ39" s="129"/>
      <c r="DK39" s="129"/>
      <c r="DL39" s="129"/>
      <c r="DM39" s="129"/>
      <c r="DN39" s="129"/>
      <c r="DO39" s="129"/>
      <c r="DP39" s="6"/>
      <c r="DQ39" s="6"/>
      <c r="DR39" s="6"/>
      <c r="DS39" s="6"/>
      <c r="DU39" s="149"/>
      <c r="DV39" s="6"/>
      <c r="DW39" s="6"/>
      <c r="DX39" s="6"/>
      <c r="DZ39" s="293"/>
      <c r="EA39" s="293"/>
      <c r="EB39" s="293"/>
      <c r="EC39" s="297"/>
      <c r="ED39" s="297"/>
      <c r="EE39" s="297"/>
      <c r="EF39" s="297"/>
      <c r="EG39" s="297"/>
      <c r="EH39" s="297"/>
      <c r="EI39" s="297"/>
      <c r="EJ39" s="297"/>
      <c r="EK39" s="297"/>
      <c r="EL39" s="297"/>
      <c r="EM39" s="297"/>
      <c r="EN39" s="297"/>
      <c r="EO39" s="297"/>
      <c r="EP39" s="297"/>
      <c r="EQ39" s="297"/>
      <c r="ER39" s="297"/>
      <c r="ES39" s="297"/>
      <c r="ET39" s="297"/>
      <c r="EU39" s="297"/>
      <c r="EV39" s="297"/>
      <c r="EW39" s="297"/>
      <c r="EX39" s="297"/>
      <c r="EY39" s="297"/>
      <c r="EZ39" s="297"/>
      <c r="FA39" s="297"/>
      <c r="FB39" s="297"/>
      <c r="FC39" s="297"/>
      <c r="FD39" s="297"/>
      <c r="FE39" s="297"/>
      <c r="FF39" s="297"/>
      <c r="FL39" s="151">
        <v>63405</v>
      </c>
      <c r="FM39" s="151">
        <v>85.526270456503013</v>
      </c>
      <c r="FN39" s="151">
        <v>92.90783807062877</v>
      </c>
      <c r="FO39" s="151">
        <v>97.958656330749349</v>
      </c>
      <c r="FR39" s="5">
        <f t="shared" si="28"/>
        <v>0</v>
      </c>
      <c r="FS39" s="5">
        <f t="shared" si="29"/>
        <v>0</v>
      </c>
      <c r="FT39" s="5">
        <f t="shared" si="30"/>
        <v>0</v>
      </c>
      <c r="FU39" s="5">
        <f t="shared" si="31"/>
        <v>0</v>
      </c>
      <c r="FW39" s="233" t="e">
        <f t="shared" si="32"/>
        <v>#DIV/0!</v>
      </c>
      <c r="FX39" s="233" t="e">
        <f t="shared" si="33"/>
        <v>#DIV/0!</v>
      </c>
      <c r="FY39" s="233" t="e">
        <f t="shared" si="34"/>
        <v>#DIV/0!</v>
      </c>
      <c r="FZ39" s="233" t="e">
        <f t="shared" si="35"/>
        <v>#DIV/0!</v>
      </c>
      <c r="GA39" s="233"/>
      <c r="GB39" s="5">
        <f t="shared" si="36"/>
        <v>0</v>
      </c>
      <c r="GC39" s="5">
        <f t="shared" si="37"/>
        <v>0</v>
      </c>
      <c r="GD39" s="5">
        <f t="shared" si="38"/>
        <v>0</v>
      </c>
      <c r="GE39" s="5">
        <f t="shared" si="39"/>
        <v>0</v>
      </c>
    </row>
    <row r="40" spans="1:187" x14ac:dyDescent="0.2">
      <c r="A40" s="2" t="str">
        <f t="shared" si="40"/>
        <v>2003 Okt</v>
      </c>
      <c r="B40" s="139">
        <f t="shared" si="262"/>
        <v>2003</v>
      </c>
      <c r="C40" s="142" t="str">
        <f t="shared" si="263"/>
        <v>Okt</v>
      </c>
      <c r="D40" s="154">
        <f t="shared" si="91"/>
        <v>0</v>
      </c>
      <c r="E40" s="129"/>
      <c r="F40" s="129"/>
      <c r="G40" s="129"/>
      <c r="H40" s="154">
        <f t="shared" si="1"/>
        <v>0</v>
      </c>
      <c r="I40" s="151">
        <f t="shared" si="41"/>
        <v>0</v>
      </c>
      <c r="J40" s="151">
        <f t="shared" si="42"/>
        <v>0</v>
      </c>
      <c r="K40" s="151">
        <f t="shared" si="43"/>
        <v>0</v>
      </c>
      <c r="L40" s="154">
        <f t="shared" si="3"/>
        <v>0</v>
      </c>
      <c r="M40" s="7"/>
      <c r="N40" s="7"/>
      <c r="O40" s="7"/>
      <c r="P40" s="154">
        <f t="shared" si="4"/>
        <v>0</v>
      </c>
      <c r="Q40" s="7"/>
      <c r="R40" s="7"/>
      <c r="S40" s="7"/>
      <c r="T40" s="154">
        <f t="shared" si="44"/>
        <v>0</v>
      </c>
      <c r="U40" s="151">
        <f t="shared" si="45"/>
        <v>0</v>
      </c>
      <c r="V40" s="151">
        <f t="shared" si="46"/>
        <v>0</v>
      </c>
      <c r="W40" s="151">
        <f t="shared" si="47"/>
        <v>0</v>
      </c>
      <c r="X40" s="154">
        <f t="shared" si="6"/>
        <v>0</v>
      </c>
      <c r="Y40" s="151">
        <f t="shared" si="48"/>
        <v>0</v>
      </c>
      <c r="Z40" s="151">
        <f t="shared" si="49"/>
        <v>0</v>
      </c>
      <c r="AA40" s="151">
        <f t="shared" si="50"/>
        <v>0</v>
      </c>
      <c r="AB40" s="154">
        <f t="shared" si="8"/>
        <v>0</v>
      </c>
      <c r="AC40" s="6"/>
      <c r="AD40" s="6"/>
      <c r="AE40" s="6"/>
      <c r="AF40" s="154">
        <f t="shared" si="9"/>
        <v>0</v>
      </c>
      <c r="AG40" s="6"/>
      <c r="AH40" s="6"/>
      <c r="AI40" s="6"/>
      <c r="AJ40" s="154">
        <f t="shared" si="51"/>
        <v>0</v>
      </c>
      <c r="AK40" s="151">
        <f t="shared" si="52"/>
        <v>0</v>
      </c>
      <c r="AL40" s="151">
        <f t="shared" si="53"/>
        <v>0</v>
      </c>
      <c r="AM40" s="151">
        <f t="shared" si="54"/>
        <v>0</v>
      </c>
      <c r="AN40" s="154">
        <f t="shared" si="11"/>
        <v>0</v>
      </c>
      <c r="AO40" s="6"/>
      <c r="AP40" s="6"/>
      <c r="AQ40" s="6"/>
      <c r="AR40" s="151">
        <f t="shared" si="55"/>
        <v>0</v>
      </c>
      <c r="AS40" s="151">
        <f t="shared" si="56"/>
        <v>0</v>
      </c>
      <c r="AT40" s="151">
        <f t="shared" si="57"/>
        <v>0</v>
      </c>
      <c r="AU40" s="151">
        <f t="shared" si="58"/>
        <v>0</v>
      </c>
      <c r="AV40" s="154">
        <f t="shared" si="13"/>
        <v>0</v>
      </c>
      <c r="AW40" s="4"/>
      <c r="AX40" s="4"/>
      <c r="AY40" s="4"/>
      <c r="AZ40" s="151">
        <f t="shared" si="59"/>
        <v>0</v>
      </c>
      <c r="BA40" s="151">
        <f t="shared" si="60"/>
        <v>0</v>
      </c>
      <c r="BB40" s="151">
        <f t="shared" si="61"/>
        <v>0</v>
      </c>
      <c r="BC40" s="151">
        <f t="shared" si="62"/>
        <v>0</v>
      </c>
      <c r="BD40" s="154">
        <f t="shared" si="15"/>
        <v>0</v>
      </c>
      <c r="BE40" s="4"/>
      <c r="BF40" s="4"/>
      <c r="BG40" s="4"/>
      <c r="BH40" s="151">
        <f t="shared" si="63"/>
        <v>0</v>
      </c>
      <c r="BI40" s="151">
        <f t="shared" si="64"/>
        <v>0</v>
      </c>
      <c r="BJ40" s="151">
        <f t="shared" si="65"/>
        <v>0</v>
      </c>
      <c r="BK40" s="151">
        <f t="shared" si="66"/>
        <v>0</v>
      </c>
      <c r="BL40" s="154">
        <f t="shared" si="17"/>
        <v>0</v>
      </c>
      <c r="BM40" s="6"/>
      <c r="BN40" s="6"/>
      <c r="BO40" s="6"/>
      <c r="BP40" s="151">
        <f t="shared" si="67"/>
        <v>0</v>
      </c>
      <c r="BQ40" s="151">
        <f t="shared" si="68"/>
        <v>0</v>
      </c>
      <c r="BR40" s="151">
        <f t="shared" si="69"/>
        <v>0</v>
      </c>
      <c r="BS40" s="151">
        <f t="shared" si="70"/>
        <v>0</v>
      </c>
      <c r="BT40" s="154">
        <f t="shared" si="19"/>
        <v>0</v>
      </c>
      <c r="BU40" s="6"/>
      <c r="BV40" s="6"/>
      <c r="BW40" s="6"/>
      <c r="BX40" s="151">
        <f t="shared" si="71"/>
        <v>0</v>
      </c>
      <c r="BY40" s="151">
        <f t="shared" si="72"/>
        <v>0</v>
      </c>
      <c r="BZ40" s="151">
        <f t="shared" si="73"/>
        <v>0</v>
      </c>
      <c r="CA40" s="151">
        <f t="shared" si="74"/>
        <v>0</v>
      </c>
      <c r="CB40" s="154">
        <f t="shared" si="21"/>
        <v>0</v>
      </c>
      <c r="CC40" s="6"/>
      <c r="CD40" s="6"/>
      <c r="CE40" s="6"/>
      <c r="CF40" s="151">
        <f t="shared" si="75"/>
        <v>0</v>
      </c>
      <c r="CG40" s="151">
        <f t="shared" si="76"/>
        <v>0</v>
      </c>
      <c r="CH40" s="151">
        <f t="shared" si="77"/>
        <v>0</v>
      </c>
      <c r="CI40" s="151">
        <f t="shared" si="78"/>
        <v>0</v>
      </c>
      <c r="CJ40" s="154">
        <f t="shared" si="23"/>
        <v>0</v>
      </c>
      <c r="CK40" s="6"/>
      <c r="CL40" s="6"/>
      <c r="CM40" s="6"/>
      <c r="CN40" s="151">
        <f t="shared" si="79"/>
        <v>0</v>
      </c>
      <c r="CO40" s="151">
        <f t="shared" si="80"/>
        <v>0</v>
      </c>
      <c r="CP40" s="151">
        <f t="shared" si="81"/>
        <v>0</v>
      </c>
      <c r="CQ40" s="151">
        <f t="shared" si="82"/>
        <v>0</v>
      </c>
      <c r="CR40" s="154">
        <f t="shared" si="25"/>
        <v>0</v>
      </c>
      <c r="CS40" s="6"/>
      <c r="CT40" s="6"/>
      <c r="CU40" s="6"/>
      <c r="CV40" s="151">
        <f t="shared" si="83"/>
        <v>0</v>
      </c>
      <c r="CW40" s="151">
        <f t="shared" si="84"/>
        <v>0</v>
      </c>
      <c r="CX40" s="151">
        <f t="shared" si="85"/>
        <v>0</v>
      </c>
      <c r="CY40" s="151">
        <f t="shared" si="86"/>
        <v>0</v>
      </c>
      <c r="CZ40" s="151">
        <f t="shared" si="87"/>
        <v>0</v>
      </c>
      <c r="DA40" s="151">
        <f t="shared" si="88"/>
        <v>0</v>
      </c>
      <c r="DB40" s="151">
        <f t="shared" si="89"/>
        <v>0</v>
      </c>
      <c r="DC40" s="151">
        <f t="shared" si="90"/>
        <v>0</v>
      </c>
      <c r="DD40" s="149"/>
      <c r="DE40" s="6"/>
      <c r="DF40" s="6"/>
      <c r="DG40" s="6"/>
      <c r="DH40" s="129"/>
      <c r="DI40" s="129"/>
      <c r="DJ40" s="129"/>
      <c r="DK40" s="129"/>
      <c r="DL40" s="129"/>
      <c r="DM40" s="129"/>
      <c r="DN40" s="129"/>
      <c r="DO40" s="129"/>
      <c r="DP40" s="6"/>
      <c r="DQ40" s="6"/>
      <c r="DR40" s="6"/>
      <c r="DS40" s="6"/>
      <c r="DU40" s="149"/>
      <c r="DV40" s="6"/>
      <c r="DW40" s="6"/>
      <c r="DX40" s="6"/>
      <c r="DZ40" s="293"/>
      <c r="EA40" s="293"/>
      <c r="EB40" s="293"/>
      <c r="EC40" s="297"/>
      <c r="ED40" s="297"/>
      <c r="EE40" s="297"/>
      <c r="EF40" s="297"/>
      <c r="EG40" s="297"/>
      <c r="EH40" s="297"/>
      <c r="EI40" s="297"/>
      <c r="EJ40" s="297"/>
      <c r="EK40" s="297"/>
      <c r="EL40" s="297"/>
      <c r="EM40" s="297"/>
      <c r="EN40" s="297"/>
      <c r="EO40" s="297"/>
      <c r="EP40" s="297"/>
      <c r="EQ40" s="297"/>
      <c r="ER40" s="297"/>
      <c r="ES40" s="297"/>
      <c r="ET40" s="297"/>
      <c r="EU40" s="297"/>
      <c r="EV40" s="297"/>
      <c r="EW40" s="297"/>
      <c r="EX40" s="297"/>
      <c r="EY40" s="297"/>
      <c r="EZ40" s="297"/>
      <c r="FA40" s="297"/>
      <c r="FB40" s="297"/>
      <c r="FC40" s="297"/>
      <c r="FD40" s="297"/>
      <c r="FE40" s="297"/>
      <c r="FF40" s="297"/>
      <c r="FL40" s="151">
        <v>65980</v>
      </c>
      <c r="FM40" s="151">
        <v>82.03216688430831</v>
      </c>
      <c r="FN40" s="151">
        <v>91.093773244954292</v>
      </c>
      <c r="FO40" s="151">
        <v>97.522191183033868</v>
      </c>
      <c r="FR40" s="5">
        <f t="shared" si="28"/>
        <v>0</v>
      </c>
      <c r="FS40" s="5">
        <f t="shared" si="29"/>
        <v>0</v>
      </c>
      <c r="FT40" s="5">
        <f t="shared" si="30"/>
        <v>0</v>
      </c>
      <c r="FU40" s="5">
        <f t="shared" si="31"/>
        <v>0</v>
      </c>
      <c r="FW40" s="233" t="e">
        <f t="shared" si="32"/>
        <v>#DIV/0!</v>
      </c>
      <c r="FX40" s="233" t="e">
        <f t="shared" si="33"/>
        <v>#DIV/0!</v>
      </c>
      <c r="FY40" s="233" t="e">
        <f t="shared" si="34"/>
        <v>#DIV/0!</v>
      </c>
      <c r="FZ40" s="233" t="e">
        <f t="shared" si="35"/>
        <v>#DIV/0!</v>
      </c>
      <c r="GA40" s="233"/>
      <c r="GB40" s="5">
        <f t="shared" si="36"/>
        <v>0</v>
      </c>
      <c r="GC40" s="5">
        <f t="shared" si="37"/>
        <v>0</v>
      </c>
      <c r="GD40" s="5">
        <f t="shared" si="38"/>
        <v>0</v>
      </c>
      <c r="GE40" s="5">
        <f t="shared" si="39"/>
        <v>0</v>
      </c>
    </row>
    <row r="41" spans="1:187" x14ac:dyDescent="0.2">
      <c r="A41" s="2" t="str">
        <f t="shared" si="40"/>
        <v>2003 Nov</v>
      </c>
      <c r="B41" s="139">
        <f t="shared" si="262"/>
        <v>2003</v>
      </c>
      <c r="C41" s="142" t="str">
        <f t="shared" si="263"/>
        <v>Nov</v>
      </c>
      <c r="D41" s="154">
        <f t="shared" si="91"/>
        <v>0</v>
      </c>
      <c r="E41" s="129"/>
      <c r="F41" s="129"/>
      <c r="G41" s="129"/>
      <c r="H41" s="154">
        <f t="shared" si="1"/>
        <v>0</v>
      </c>
      <c r="I41" s="151">
        <f t="shared" si="41"/>
        <v>0</v>
      </c>
      <c r="J41" s="151">
        <f t="shared" si="42"/>
        <v>0</v>
      </c>
      <c r="K41" s="151">
        <f t="shared" si="43"/>
        <v>0</v>
      </c>
      <c r="L41" s="154">
        <f t="shared" si="3"/>
        <v>0</v>
      </c>
      <c r="M41" s="7"/>
      <c r="N41" s="7"/>
      <c r="O41" s="7"/>
      <c r="P41" s="154">
        <f t="shared" si="4"/>
        <v>0</v>
      </c>
      <c r="Q41" s="7"/>
      <c r="R41" s="7"/>
      <c r="S41" s="7"/>
      <c r="T41" s="154">
        <f t="shared" si="44"/>
        <v>0</v>
      </c>
      <c r="U41" s="151">
        <f t="shared" si="45"/>
        <v>0</v>
      </c>
      <c r="V41" s="151">
        <f t="shared" si="46"/>
        <v>0</v>
      </c>
      <c r="W41" s="151">
        <f t="shared" si="47"/>
        <v>0</v>
      </c>
      <c r="X41" s="154">
        <f t="shared" si="6"/>
        <v>0</v>
      </c>
      <c r="Y41" s="151">
        <f t="shared" si="48"/>
        <v>0</v>
      </c>
      <c r="Z41" s="151">
        <f t="shared" si="49"/>
        <v>0</v>
      </c>
      <c r="AA41" s="151">
        <f t="shared" si="50"/>
        <v>0</v>
      </c>
      <c r="AB41" s="154">
        <f t="shared" si="8"/>
        <v>0</v>
      </c>
      <c r="AC41" s="6"/>
      <c r="AD41" s="6"/>
      <c r="AE41" s="6"/>
      <c r="AF41" s="154">
        <f t="shared" si="9"/>
        <v>0</v>
      </c>
      <c r="AG41" s="6"/>
      <c r="AH41" s="6"/>
      <c r="AI41" s="6"/>
      <c r="AJ41" s="154">
        <f t="shared" si="51"/>
        <v>0</v>
      </c>
      <c r="AK41" s="151">
        <f t="shared" si="52"/>
        <v>0</v>
      </c>
      <c r="AL41" s="151">
        <f t="shared" si="53"/>
        <v>0</v>
      </c>
      <c r="AM41" s="151">
        <f t="shared" si="54"/>
        <v>0</v>
      </c>
      <c r="AN41" s="154">
        <f t="shared" si="11"/>
        <v>0</v>
      </c>
      <c r="AO41" s="6"/>
      <c r="AP41" s="6"/>
      <c r="AQ41" s="6"/>
      <c r="AR41" s="151">
        <f t="shared" si="55"/>
        <v>0</v>
      </c>
      <c r="AS41" s="151">
        <f t="shared" si="56"/>
        <v>0</v>
      </c>
      <c r="AT41" s="151">
        <f t="shared" si="57"/>
        <v>0</v>
      </c>
      <c r="AU41" s="151">
        <f t="shared" si="58"/>
        <v>0</v>
      </c>
      <c r="AV41" s="154">
        <f t="shared" si="13"/>
        <v>0</v>
      </c>
      <c r="AW41" s="4"/>
      <c r="AX41" s="4"/>
      <c r="AY41" s="4"/>
      <c r="AZ41" s="151">
        <f t="shared" si="59"/>
        <v>0</v>
      </c>
      <c r="BA41" s="151">
        <f t="shared" si="60"/>
        <v>0</v>
      </c>
      <c r="BB41" s="151">
        <f t="shared" si="61"/>
        <v>0</v>
      </c>
      <c r="BC41" s="151">
        <f t="shared" si="62"/>
        <v>0</v>
      </c>
      <c r="BD41" s="154">
        <f t="shared" si="15"/>
        <v>0</v>
      </c>
      <c r="BE41" s="4"/>
      <c r="BF41" s="4"/>
      <c r="BG41" s="4"/>
      <c r="BH41" s="151">
        <f t="shared" si="63"/>
        <v>0</v>
      </c>
      <c r="BI41" s="151">
        <f t="shared" si="64"/>
        <v>0</v>
      </c>
      <c r="BJ41" s="151">
        <f t="shared" si="65"/>
        <v>0</v>
      </c>
      <c r="BK41" s="151">
        <f t="shared" si="66"/>
        <v>0</v>
      </c>
      <c r="BL41" s="154">
        <f t="shared" si="17"/>
        <v>0</v>
      </c>
      <c r="BM41" s="6"/>
      <c r="BN41" s="6"/>
      <c r="BO41" s="6"/>
      <c r="BP41" s="151">
        <f t="shared" si="67"/>
        <v>0</v>
      </c>
      <c r="BQ41" s="151">
        <f t="shared" si="68"/>
        <v>0</v>
      </c>
      <c r="BR41" s="151">
        <f t="shared" si="69"/>
        <v>0</v>
      </c>
      <c r="BS41" s="151">
        <f t="shared" si="70"/>
        <v>0</v>
      </c>
      <c r="BT41" s="154">
        <f t="shared" si="19"/>
        <v>0</v>
      </c>
      <c r="BU41" s="6"/>
      <c r="BV41" s="6"/>
      <c r="BW41" s="6"/>
      <c r="BX41" s="151">
        <f t="shared" si="71"/>
        <v>0</v>
      </c>
      <c r="BY41" s="151">
        <f t="shared" si="72"/>
        <v>0</v>
      </c>
      <c r="BZ41" s="151">
        <f t="shared" si="73"/>
        <v>0</v>
      </c>
      <c r="CA41" s="151">
        <f t="shared" si="74"/>
        <v>0</v>
      </c>
      <c r="CB41" s="154">
        <f t="shared" si="21"/>
        <v>0</v>
      </c>
      <c r="CC41" s="6"/>
      <c r="CD41" s="6"/>
      <c r="CE41" s="6"/>
      <c r="CF41" s="151">
        <f t="shared" si="75"/>
        <v>0</v>
      </c>
      <c r="CG41" s="151">
        <f t="shared" si="76"/>
        <v>0</v>
      </c>
      <c r="CH41" s="151">
        <f t="shared" si="77"/>
        <v>0</v>
      </c>
      <c r="CI41" s="151">
        <f t="shared" si="78"/>
        <v>0</v>
      </c>
      <c r="CJ41" s="154">
        <f t="shared" si="23"/>
        <v>0</v>
      </c>
      <c r="CK41" s="6"/>
      <c r="CL41" s="6"/>
      <c r="CM41" s="6"/>
      <c r="CN41" s="151">
        <f t="shared" si="79"/>
        <v>0</v>
      </c>
      <c r="CO41" s="151">
        <f t="shared" si="80"/>
        <v>0</v>
      </c>
      <c r="CP41" s="151">
        <f t="shared" si="81"/>
        <v>0</v>
      </c>
      <c r="CQ41" s="151">
        <f t="shared" si="82"/>
        <v>0</v>
      </c>
      <c r="CR41" s="154">
        <f t="shared" si="25"/>
        <v>0</v>
      </c>
      <c r="CS41" s="6"/>
      <c r="CT41" s="6"/>
      <c r="CU41" s="6"/>
      <c r="CV41" s="151">
        <f t="shared" si="83"/>
        <v>0</v>
      </c>
      <c r="CW41" s="151">
        <f t="shared" si="84"/>
        <v>0</v>
      </c>
      <c r="CX41" s="151">
        <f t="shared" si="85"/>
        <v>0</v>
      </c>
      <c r="CY41" s="151">
        <f t="shared" si="86"/>
        <v>0</v>
      </c>
      <c r="CZ41" s="151">
        <f t="shared" si="87"/>
        <v>0</v>
      </c>
      <c r="DA41" s="151">
        <f t="shared" si="88"/>
        <v>0</v>
      </c>
      <c r="DB41" s="151">
        <f t="shared" si="89"/>
        <v>0</v>
      </c>
      <c r="DC41" s="151">
        <f t="shared" si="90"/>
        <v>0</v>
      </c>
      <c r="DD41" s="149"/>
      <c r="DE41" s="6"/>
      <c r="DF41" s="6"/>
      <c r="DG41" s="6"/>
      <c r="DH41" s="129"/>
      <c r="DI41" s="129"/>
      <c r="DJ41" s="129"/>
      <c r="DK41" s="129"/>
      <c r="DL41" s="129"/>
      <c r="DM41" s="129"/>
      <c r="DN41" s="129"/>
      <c r="DO41" s="129"/>
      <c r="DP41" s="6"/>
      <c r="DQ41" s="6"/>
      <c r="DR41" s="6"/>
      <c r="DS41" s="6"/>
      <c r="DU41" s="149"/>
      <c r="DV41" s="6"/>
      <c r="DW41" s="6"/>
      <c r="DX41" s="6"/>
      <c r="DZ41" s="293"/>
      <c r="EA41" s="293"/>
      <c r="EB41" s="293"/>
      <c r="EC41" s="297"/>
      <c r="ED41" s="297"/>
      <c r="EE41" s="297"/>
      <c r="EF41" s="297"/>
      <c r="EG41" s="297"/>
      <c r="EH41" s="297"/>
      <c r="EI41" s="297"/>
      <c r="EJ41" s="297"/>
      <c r="EK41" s="297"/>
      <c r="EL41" s="297"/>
      <c r="EM41" s="297"/>
      <c r="EN41" s="297"/>
      <c r="EO41" s="297"/>
      <c r="EP41" s="297"/>
      <c r="EQ41" s="297"/>
      <c r="ER41" s="297"/>
      <c r="ES41" s="297"/>
      <c r="ET41" s="297"/>
      <c r="EU41" s="297"/>
      <c r="EV41" s="297"/>
      <c r="EW41" s="297"/>
      <c r="EX41" s="297"/>
      <c r="EY41" s="297"/>
      <c r="EZ41" s="297"/>
      <c r="FA41" s="297"/>
      <c r="FB41" s="297"/>
      <c r="FC41" s="297"/>
      <c r="FD41" s="297"/>
      <c r="FE41" s="297"/>
      <c r="FF41" s="297"/>
      <c r="FL41" s="151">
        <v>61230</v>
      </c>
      <c r="FM41" s="151">
        <v>84.42402549993767</v>
      </c>
      <c r="FN41" s="151">
        <v>92.804102783268334</v>
      </c>
      <c r="FO41" s="151">
        <v>98.178321491532671</v>
      </c>
      <c r="FR41" s="5">
        <f t="shared" si="28"/>
        <v>0</v>
      </c>
      <c r="FS41" s="5">
        <f t="shared" si="29"/>
        <v>0</v>
      </c>
      <c r="FT41" s="5">
        <f t="shared" si="30"/>
        <v>0</v>
      </c>
      <c r="FU41" s="5">
        <f t="shared" si="31"/>
        <v>0</v>
      </c>
      <c r="FW41" s="233" t="e">
        <f t="shared" si="32"/>
        <v>#DIV/0!</v>
      </c>
      <c r="FX41" s="233" t="e">
        <f t="shared" si="33"/>
        <v>#DIV/0!</v>
      </c>
      <c r="FY41" s="233" t="e">
        <f t="shared" si="34"/>
        <v>#DIV/0!</v>
      </c>
      <c r="FZ41" s="233" t="e">
        <f t="shared" si="35"/>
        <v>#DIV/0!</v>
      </c>
      <c r="GA41" s="233"/>
      <c r="GB41" s="5">
        <f t="shared" si="36"/>
        <v>0</v>
      </c>
      <c r="GC41" s="5">
        <f t="shared" si="37"/>
        <v>0</v>
      </c>
      <c r="GD41" s="5">
        <f t="shared" si="38"/>
        <v>0</v>
      </c>
      <c r="GE41" s="5">
        <f t="shared" si="39"/>
        <v>0</v>
      </c>
    </row>
    <row r="42" spans="1:187" ht="13.5" thickBot="1" x14ac:dyDescent="0.25">
      <c r="A42" s="2" t="str">
        <f t="shared" si="40"/>
        <v>2003 Dec</v>
      </c>
      <c r="B42" s="139">
        <f t="shared" si="262"/>
        <v>2003</v>
      </c>
      <c r="C42" s="142" t="str">
        <f t="shared" si="263"/>
        <v>Dec</v>
      </c>
      <c r="D42" s="154">
        <f t="shared" si="91"/>
        <v>0</v>
      </c>
      <c r="E42" s="129"/>
      <c r="F42" s="129"/>
      <c r="G42" s="129"/>
      <c r="H42" s="154">
        <f t="shared" si="1"/>
        <v>0</v>
      </c>
      <c r="I42" s="151">
        <f t="shared" si="41"/>
        <v>0</v>
      </c>
      <c r="J42" s="151">
        <f t="shared" si="42"/>
        <v>0</v>
      </c>
      <c r="K42" s="151">
        <f t="shared" si="43"/>
        <v>0</v>
      </c>
      <c r="L42" s="154">
        <f t="shared" si="3"/>
        <v>0</v>
      </c>
      <c r="M42" s="7"/>
      <c r="N42" s="7"/>
      <c r="O42" s="7"/>
      <c r="P42" s="154">
        <f t="shared" si="4"/>
        <v>0</v>
      </c>
      <c r="Q42" s="7"/>
      <c r="R42" s="7"/>
      <c r="S42" s="7"/>
      <c r="T42" s="154">
        <f t="shared" si="44"/>
        <v>0</v>
      </c>
      <c r="U42" s="151">
        <f t="shared" si="45"/>
        <v>0</v>
      </c>
      <c r="V42" s="151">
        <f t="shared" si="46"/>
        <v>0</v>
      </c>
      <c r="W42" s="151">
        <f t="shared" si="47"/>
        <v>0</v>
      </c>
      <c r="X42" s="154">
        <f t="shared" si="6"/>
        <v>0</v>
      </c>
      <c r="Y42" s="151">
        <f t="shared" si="48"/>
        <v>0</v>
      </c>
      <c r="Z42" s="151">
        <f t="shared" si="49"/>
        <v>0</v>
      </c>
      <c r="AA42" s="151">
        <f t="shared" si="50"/>
        <v>0</v>
      </c>
      <c r="AB42" s="154">
        <f t="shared" si="8"/>
        <v>0</v>
      </c>
      <c r="AC42" s="6"/>
      <c r="AD42" s="6"/>
      <c r="AE42" s="6"/>
      <c r="AF42" s="154">
        <f t="shared" si="9"/>
        <v>0</v>
      </c>
      <c r="AG42" s="6"/>
      <c r="AH42" s="6"/>
      <c r="AI42" s="6"/>
      <c r="AJ42" s="154">
        <f t="shared" si="51"/>
        <v>0</v>
      </c>
      <c r="AK42" s="151">
        <f t="shared" si="52"/>
        <v>0</v>
      </c>
      <c r="AL42" s="151">
        <f t="shared" si="53"/>
        <v>0</v>
      </c>
      <c r="AM42" s="151">
        <f t="shared" si="54"/>
        <v>0</v>
      </c>
      <c r="AN42" s="154">
        <f t="shared" si="11"/>
        <v>0</v>
      </c>
      <c r="AO42" s="6"/>
      <c r="AP42" s="6"/>
      <c r="AQ42" s="6"/>
      <c r="AR42" s="151">
        <f t="shared" si="55"/>
        <v>0</v>
      </c>
      <c r="AS42" s="151">
        <f t="shared" si="56"/>
        <v>0</v>
      </c>
      <c r="AT42" s="151">
        <f t="shared" si="57"/>
        <v>0</v>
      </c>
      <c r="AU42" s="151">
        <f t="shared" si="58"/>
        <v>0</v>
      </c>
      <c r="AV42" s="154">
        <f t="shared" si="13"/>
        <v>0</v>
      </c>
      <c r="AW42" s="4"/>
      <c r="AX42" s="4"/>
      <c r="AY42" s="4"/>
      <c r="AZ42" s="151">
        <f t="shared" si="59"/>
        <v>0</v>
      </c>
      <c r="BA42" s="151">
        <f t="shared" si="60"/>
        <v>0</v>
      </c>
      <c r="BB42" s="151">
        <f t="shared" si="61"/>
        <v>0</v>
      </c>
      <c r="BC42" s="151">
        <f t="shared" si="62"/>
        <v>0</v>
      </c>
      <c r="BD42" s="154">
        <f t="shared" si="15"/>
        <v>0</v>
      </c>
      <c r="BE42" s="4"/>
      <c r="BF42" s="4"/>
      <c r="BG42" s="4"/>
      <c r="BH42" s="151">
        <f t="shared" si="63"/>
        <v>0</v>
      </c>
      <c r="BI42" s="151">
        <f t="shared" si="64"/>
        <v>0</v>
      </c>
      <c r="BJ42" s="151">
        <f t="shared" si="65"/>
        <v>0</v>
      </c>
      <c r="BK42" s="151">
        <f t="shared" si="66"/>
        <v>0</v>
      </c>
      <c r="BL42" s="154">
        <f t="shared" si="17"/>
        <v>0</v>
      </c>
      <c r="BM42" s="6"/>
      <c r="BN42" s="6"/>
      <c r="BO42" s="6"/>
      <c r="BP42" s="151">
        <f t="shared" si="67"/>
        <v>0</v>
      </c>
      <c r="BQ42" s="151">
        <f t="shared" si="68"/>
        <v>0</v>
      </c>
      <c r="BR42" s="151">
        <f t="shared" si="69"/>
        <v>0</v>
      </c>
      <c r="BS42" s="151">
        <f t="shared" si="70"/>
        <v>0</v>
      </c>
      <c r="BT42" s="154">
        <f t="shared" si="19"/>
        <v>0</v>
      </c>
      <c r="BU42" s="6"/>
      <c r="BV42" s="6"/>
      <c r="BW42" s="6"/>
      <c r="BX42" s="151">
        <f t="shared" si="71"/>
        <v>0</v>
      </c>
      <c r="BY42" s="151">
        <f t="shared" si="72"/>
        <v>0</v>
      </c>
      <c r="BZ42" s="151">
        <f t="shared" si="73"/>
        <v>0</v>
      </c>
      <c r="CA42" s="151">
        <f t="shared" si="74"/>
        <v>0</v>
      </c>
      <c r="CB42" s="154">
        <f t="shared" si="21"/>
        <v>0</v>
      </c>
      <c r="CC42" s="6"/>
      <c r="CD42" s="6"/>
      <c r="CE42" s="6"/>
      <c r="CF42" s="151">
        <f t="shared" si="75"/>
        <v>0</v>
      </c>
      <c r="CG42" s="151">
        <f t="shared" si="76"/>
        <v>0</v>
      </c>
      <c r="CH42" s="151">
        <f t="shared" si="77"/>
        <v>0</v>
      </c>
      <c r="CI42" s="151">
        <f t="shared" si="78"/>
        <v>0</v>
      </c>
      <c r="CJ42" s="154">
        <f t="shared" si="23"/>
        <v>0</v>
      </c>
      <c r="CK42" s="6"/>
      <c r="CL42" s="6"/>
      <c r="CM42" s="6"/>
      <c r="CN42" s="151">
        <f t="shared" si="79"/>
        <v>0</v>
      </c>
      <c r="CO42" s="151">
        <f t="shared" si="80"/>
        <v>0</v>
      </c>
      <c r="CP42" s="151">
        <f t="shared" si="81"/>
        <v>0</v>
      </c>
      <c r="CQ42" s="151">
        <f t="shared" si="82"/>
        <v>0</v>
      </c>
      <c r="CR42" s="154">
        <f t="shared" si="25"/>
        <v>0</v>
      </c>
      <c r="CS42" s="6"/>
      <c r="CT42" s="6"/>
      <c r="CU42" s="6"/>
      <c r="CV42" s="151">
        <f t="shared" si="83"/>
        <v>0</v>
      </c>
      <c r="CW42" s="151">
        <f t="shared" si="84"/>
        <v>0</v>
      </c>
      <c r="CX42" s="151">
        <f t="shared" si="85"/>
        <v>0</v>
      </c>
      <c r="CY42" s="151">
        <f t="shared" si="86"/>
        <v>0</v>
      </c>
      <c r="CZ42" s="151">
        <f t="shared" si="87"/>
        <v>0</v>
      </c>
      <c r="DA42" s="151">
        <f t="shared" si="88"/>
        <v>0</v>
      </c>
      <c r="DB42" s="151">
        <f t="shared" si="89"/>
        <v>0</v>
      </c>
      <c r="DC42" s="151">
        <f t="shared" si="90"/>
        <v>0</v>
      </c>
      <c r="DD42" s="149"/>
      <c r="DE42" s="6"/>
      <c r="DF42" s="6"/>
      <c r="DG42" s="6"/>
      <c r="DH42" s="129"/>
      <c r="DI42" s="129"/>
      <c r="DJ42" s="129"/>
      <c r="DK42" s="129"/>
      <c r="DL42" s="129"/>
      <c r="DM42" s="129"/>
      <c r="DN42" s="129"/>
      <c r="DO42" s="129"/>
      <c r="DP42" s="6"/>
      <c r="DQ42" s="6"/>
      <c r="DR42" s="6"/>
      <c r="DS42" s="6"/>
      <c r="DU42" s="149"/>
      <c r="DV42" s="6"/>
      <c r="DW42" s="6"/>
      <c r="DX42" s="6"/>
      <c r="DZ42" s="293"/>
      <c r="EA42" s="293"/>
      <c r="EB42" s="293"/>
      <c r="EC42" s="297"/>
      <c r="ED42" s="297"/>
      <c r="EE42" s="297"/>
      <c r="EF42" s="297"/>
      <c r="EG42" s="297"/>
      <c r="EH42" s="297"/>
      <c r="EI42" s="297"/>
      <c r="EJ42" s="297"/>
      <c r="EK42" s="297"/>
      <c r="EL42" s="297"/>
      <c r="EM42" s="297"/>
      <c r="EN42" s="297"/>
      <c r="EO42" s="297"/>
      <c r="EP42" s="297"/>
      <c r="EQ42" s="297"/>
      <c r="ER42" s="297"/>
      <c r="ES42" s="297"/>
      <c r="ET42" s="297"/>
      <c r="EU42" s="297"/>
      <c r="EV42" s="297"/>
      <c r="EW42" s="297"/>
      <c r="EX42" s="297"/>
      <c r="EY42" s="297"/>
      <c r="EZ42" s="297"/>
      <c r="FA42" s="297"/>
      <c r="FB42" s="297"/>
      <c r="FC42" s="297"/>
      <c r="FD42" s="297"/>
      <c r="FE42" s="297"/>
      <c r="FF42" s="297"/>
      <c r="FL42" s="151">
        <v>58567</v>
      </c>
      <c r="FM42" s="151">
        <v>84.735377085318248</v>
      </c>
      <c r="FN42" s="151">
        <v>92.148181359636823</v>
      </c>
      <c r="FO42" s="151">
        <v>97.063274113097577</v>
      </c>
      <c r="FR42" s="5">
        <f t="shared" si="28"/>
        <v>0</v>
      </c>
      <c r="FS42" s="5">
        <f t="shared" si="29"/>
        <v>0</v>
      </c>
      <c r="FT42" s="5">
        <f t="shared" si="30"/>
        <v>0</v>
      </c>
      <c r="FU42" s="5">
        <f t="shared" si="31"/>
        <v>0</v>
      </c>
      <c r="FW42" s="233" t="e">
        <f t="shared" si="32"/>
        <v>#DIV/0!</v>
      </c>
      <c r="FX42" s="233" t="e">
        <f t="shared" si="33"/>
        <v>#DIV/0!</v>
      </c>
      <c r="FY42" s="233" t="e">
        <f t="shared" si="34"/>
        <v>#DIV/0!</v>
      </c>
      <c r="FZ42" s="233" t="e">
        <f t="shared" si="35"/>
        <v>#DIV/0!</v>
      </c>
      <c r="GA42" s="233"/>
      <c r="GB42" s="5">
        <f t="shared" si="36"/>
        <v>0</v>
      </c>
      <c r="GC42" s="5">
        <f t="shared" si="37"/>
        <v>0</v>
      </c>
      <c r="GD42" s="5">
        <f t="shared" si="38"/>
        <v>0</v>
      </c>
      <c r="GE42" s="5">
        <f t="shared" si="39"/>
        <v>0</v>
      </c>
    </row>
    <row r="43" spans="1:187" ht="13.5" thickBot="1" x14ac:dyDescent="0.25">
      <c r="A43" s="217" t="s">
        <v>259</v>
      </c>
      <c r="B43" s="218"/>
      <c r="C43" s="219"/>
      <c r="D43" s="220">
        <f>SUM(D31:D42)</f>
        <v>0</v>
      </c>
      <c r="E43" s="220">
        <f t="shared" ref="E43" si="264">SUM(E31:E42)</f>
        <v>0</v>
      </c>
      <c r="F43" s="220">
        <f t="shared" ref="F43" si="265">SUM(F31:F42)</f>
        <v>0</v>
      </c>
      <c r="G43" s="220">
        <f t="shared" ref="G43" si="266">SUM(G31:G42)</f>
        <v>0</v>
      </c>
      <c r="H43" s="220">
        <f t="shared" ref="H43" si="267">SUM(H31:H42)</f>
        <v>0</v>
      </c>
      <c r="I43" s="220">
        <f t="shared" ref="I43" si="268">SUM(I31:I42)</f>
        <v>0</v>
      </c>
      <c r="J43" s="220">
        <f t="shared" ref="J43" si="269">SUM(J31:J42)</f>
        <v>0</v>
      </c>
      <c r="K43" s="220">
        <f t="shared" ref="K43" si="270">SUM(K31:K42)</f>
        <v>0</v>
      </c>
      <c r="L43" s="220">
        <f t="shared" ref="L43" si="271">SUM(L31:L42)</f>
        <v>0</v>
      </c>
      <c r="M43" s="220">
        <f t="shared" ref="M43" si="272">SUM(M31:M42)</f>
        <v>0</v>
      </c>
      <c r="N43" s="220">
        <f t="shared" ref="N43" si="273">SUM(N31:N42)</f>
        <v>0</v>
      </c>
      <c r="O43" s="220">
        <f t="shared" ref="O43" si="274">SUM(O31:O42)</f>
        <v>0</v>
      </c>
      <c r="P43" s="220">
        <f t="shared" ref="P43" si="275">SUM(P31:P42)</f>
        <v>0</v>
      </c>
      <c r="Q43" s="220">
        <f t="shared" ref="Q43" si="276">SUM(Q31:Q42)</f>
        <v>0</v>
      </c>
      <c r="R43" s="220">
        <f t="shared" ref="R43" si="277">SUM(R31:R42)</f>
        <v>0</v>
      </c>
      <c r="S43" s="220">
        <f t="shared" ref="S43" si="278">SUM(S31:S42)</f>
        <v>0</v>
      </c>
      <c r="T43" s="220">
        <f t="shared" ref="T43" si="279">SUM(T31:T42)</f>
        <v>0</v>
      </c>
      <c r="U43" s="220">
        <f t="shared" ref="U43" si="280">SUM(U31:U42)</f>
        <v>0</v>
      </c>
      <c r="V43" s="220">
        <f t="shared" ref="V43" si="281">SUM(V31:V42)</f>
        <v>0</v>
      </c>
      <c r="W43" s="220">
        <f t="shared" ref="W43" si="282">SUM(W31:W42)</f>
        <v>0</v>
      </c>
      <c r="X43" s="220">
        <f t="shared" ref="X43" si="283">SUM(X31:X42)</f>
        <v>0</v>
      </c>
      <c r="Y43" s="220">
        <f t="shared" ref="Y43" si="284">SUM(Y31:Y42)</f>
        <v>0</v>
      </c>
      <c r="Z43" s="220">
        <f t="shared" ref="Z43" si="285">SUM(Z31:Z42)</f>
        <v>0</v>
      </c>
      <c r="AA43" s="220">
        <f t="shared" ref="AA43" si="286">SUM(AA31:AA42)</f>
        <v>0</v>
      </c>
      <c r="AB43" s="220">
        <f t="shared" ref="AB43" si="287">SUM(AB31:AB42)</f>
        <v>0</v>
      </c>
      <c r="AC43" s="220">
        <f t="shared" ref="AC43" si="288">SUM(AC31:AC42)</f>
        <v>0</v>
      </c>
      <c r="AD43" s="220">
        <f t="shared" ref="AD43" si="289">SUM(AD31:AD42)</f>
        <v>0</v>
      </c>
      <c r="AE43" s="220">
        <f t="shared" ref="AE43" si="290">SUM(AE31:AE42)</f>
        <v>0</v>
      </c>
      <c r="AF43" s="220">
        <f t="shared" ref="AF43" si="291">SUM(AF31:AF42)</f>
        <v>0</v>
      </c>
      <c r="AG43" s="220">
        <f t="shared" ref="AG43" si="292">SUM(AG31:AG42)</f>
        <v>0</v>
      </c>
      <c r="AH43" s="220">
        <f t="shared" ref="AH43" si="293">SUM(AH31:AH42)</f>
        <v>0</v>
      </c>
      <c r="AI43" s="220">
        <f t="shared" ref="AI43" si="294">SUM(AI31:AI42)</f>
        <v>0</v>
      </c>
      <c r="AJ43" s="220">
        <f t="shared" ref="AJ43" si="295">SUM(AJ31:AJ42)</f>
        <v>0</v>
      </c>
      <c r="AK43" s="220">
        <f t="shared" ref="AK43" si="296">SUM(AK31:AK42)</f>
        <v>0</v>
      </c>
      <c r="AL43" s="220">
        <f t="shared" ref="AL43" si="297">SUM(AL31:AL42)</f>
        <v>0</v>
      </c>
      <c r="AM43" s="220">
        <f>SUM(AM31:AM42)</f>
        <v>0</v>
      </c>
      <c r="AN43" s="220">
        <f>SUM(AN31:AN42)</f>
        <v>0</v>
      </c>
      <c r="AO43" s="220">
        <f t="shared" ref="AO43" si="298">SUM(AO31:AO42)</f>
        <v>0</v>
      </c>
      <c r="AP43" s="220">
        <f t="shared" ref="AP43" si="299">SUM(AP31:AP42)</f>
        <v>0</v>
      </c>
      <c r="AQ43" s="220">
        <f t="shared" ref="AQ43" si="300">SUM(AQ31:AQ42)</f>
        <v>0</v>
      </c>
      <c r="AR43" s="222">
        <f>IF(AN43&gt;0,(AN43/T43)*100,0)</f>
        <v>0</v>
      </c>
      <c r="AS43" s="222">
        <f t="shared" si="56"/>
        <v>0</v>
      </c>
      <c r="AT43" s="222">
        <f t="shared" si="57"/>
        <v>0</v>
      </c>
      <c r="AU43" s="222">
        <f t="shared" si="58"/>
        <v>0</v>
      </c>
      <c r="AV43" s="220">
        <f>SUM(AV31:AV42)</f>
        <v>0</v>
      </c>
      <c r="AW43" s="220">
        <f t="shared" ref="AW43" si="301">SUM(AW31:AW42)</f>
        <v>0</v>
      </c>
      <c r="AX43" s="220">
        <f t="shared" ref="AX43" si="302">SUM(AX31:AX42)</f>
        <v>0</v>
      </c>
      <c r="AY43" s="220">
        <f t="shared" ref="AY43" si="303">SUM(AY31:AY42)</f>
        <v>0</v>
      </c>
      <c r="AZ43" s="222">
        <f t="shared" si="59"/>
        <v>0</v>
      </c>
      <c r="BA43" s="222">
        <f t="shared" si="60"/>
        <v>0</v>
      </c>
      <c r="BB43" s="222">
        <f t="shared" si="61"/>
        <v>0</v>
      </c>
      <c r="BC43" s="222">
        <f t="shared" si="62"/>
        <v>0</v>
      </c>
      <c r="BD43" s="220">
        <f t="shared" ref="BD43" si="304">SUM(BD31:BD42)</f>
        <v>0</v>
      </c>
      <c r="BE43" s="220">
        <f t="shared" ref="BE43" si="305">SUM(BE31:BE42)</f>
        <v>0</v>
      </c>
      <c r="BF43" s="220">
        <f t="shared" ref="BF43" si="306">SUM(BF31:BF42)</f>
        <v>0</v>
      </c>
      <c r="BG43" s="220">
        <f t="shared" ref="BG43" si="307">SUM(BG31:BG42)</f>
        <v>0</v>
      </c>
      <c r="BH43" s="222">
        <f t="shared" si="63"/>
        <v>0</v>
      </c>
      <c r="BI43" s="222">
        <f t="shared" si="64"/>
        <v>0</v>
      </c>
      <c r="BJ43" s="222">
        <f t="shared" si="65"/>
        <v>0</v>
      </c>
      <c r="BK43" s="222">
        <f t="shared" si="66"/>
        <v>0</v>
      </c>
      <c r="BL43" s="220">
        <f t="shared" ref="BL43" si="308">SUM(BL31:BL42)</f>
        <v>0</v>
      </c>
      <c r="BM43" s="220">
        <f t="shared" ref="BM43" si="309">SUM(BM31:BM42)</f>
        <v>0</v>
      </c>
      <c r="BN43" s="220">
        <f t="shared" ref="BN43" si="310">SUM(BN31:BN42)</f>
        <v>0</v>
      </c>
      <c r="BO43" s="220">
        <f t="shared" ref="BO43" si="311">SUM(BO31:BO42)</f>
        <v>0</v>
      </c>
      <c r="BP43" s="222">
        <f t="shared" si="67"/>
        <v>0</v>
      </c>
      <c r="BQ43" s="222">
        <f t="shared" si="68"/>
        <v>0</v>
      </c>
      <c r="BR43" s="222">
        <f t="shared" si="69"/>
        <v>0</v>
      </c>
      <c r="BS43" s="222">
        <f t="shared" si="70"/>
        <v>0</v>
      </c>
      <c r="BT43" s="220">
        <f t="shared" ref="BT43" si="312">SUM(BT31:BT42)</f>
        <v>0</v>
      </c>
      <c r="BU43" s="220">
        <f t="shared" ref="BU43" si="313">SUM(BU31:BU42)</f>
        <v>0</v>
      </c>
      <c r="BV43" s="220">
        <f t="shared" ref="BV43" si="314">SUM(BV31:BV42)</f>
        <v>0</v>
      </c>
      <c r="BW43" s="220">
        <f t="shared" ref="BW43" si="315">SUM(BW31:BW42)</f>
        <v>0</v>
      </c>
      <c r="BX43" s="222">
        <f t="shared" si="71"/>
        <v>0</v>
      </c>
      <c r="BY43" s="222">
        <f t="shared" si="72"/>
        <v>0</v>
      </c>
      <c r="BZ43" s="222">
        <f t="shared" si="73"/>
        <v>0</v>
      </c>
      <c r="CA43" s="222">
        <f t="shared" si="74"/>
        <v>0</v>
      </c>
      <c r="CB43" s="220">
        <f t="shared" ref="CB43" si="316">SUM(CB31:CB42)</f>
        <v>0</v>
      </c>
      <c r="CC43" s="220">
        <f t="shared" ref="CC43" si="317">SUM(CC31:CC42)</f>
        <v>0</v>
      </c>
      <c r="CD43" s="220">
        <f t="shared" ref="CD43" si="318">SUM(CD31:CD42)</f>
        <v>0</v>
      </c>
      <c r="CE43" s="220">
        <f t="shared" ref="CE43" si="319">SUM(CE31:CE42)</f>
        <v>0</v>
      </c>
      <c r="CF43" s="222">
        <f t="shared" si="75"/>
        <v>0</v>
      </c>
      <c r="CG43" s="222">
        <f t="shared" si="76"/>
        <v>0</v>
      </c>
      <c r="CH43" s="222">
        <f t="shared" si="77"/>
        <v>0</v>
      </c>
      <c r="CI43" s="222">
        <f t="shared" si="78"/>
        <v>0</v>
      </c>
      <c r="CJ43" s="220">
        <f t="shared" ref="CJ43" si="320">SUM(CJ31:CJ42)</f>
        <v>0</v>
      </c>
      <c r="CK43" s="220">
        <f t="shared" ref="CK43" si="321">SUM(CK31:CK42)</f>
        <v>0</v>
      </c>
      <c r="CL43" s="220">
        <f t="shared" ref="CL43" si="322">SUM(CL31:CL42)</f>
        <v>0</v>
      </c>
      <c r="CM43" s="220">
        <f t="shared" ref="CM43" si="323">SUM(CM31:CM42)</f>
        <v>0</v>
      </c>
      <c r="CN43" s="222">
        <f t="shared" si="79"/>
        <v>0</v>
      </c>
      <c r="CO43" s="222">
        <f t="shared" si="80"/>
        <v>0</v>
      </c>
      <c r="CP43" s="222">
        <f t="shared" si="81"/>
        <v>0</v>
      </c>
      <c r="CQ43" s="222">
        <f t="shared" si="82"/>
        <v>0</v>
      </c>
      <c r="CR43" s="220">
        <f t="shared" ref="CR43" si="324">SUM(CR31:CR42)</f>
        <v>0</v>
      </c>
      <c r="CS43" s="220">
        <f t="shared" ref="CS43" si="325">SUM(CS31:CS42)</f>
        <v>0</v>
      </c>
      <c r="CT43" s="220">
        <f t="shared" ref="CT43" si="326">SUM(CT31:CT42)</f>
        <v>0</v>
      </c>
      <c r="CU43" s="220">
        <f t="shared" ref="CU43" si="327">SUM(CU31:CU42)</f>
        <v>0</v>
      </c>
      <c r="CV43" s="222">
        <f>IF(CR43&gt;0,(CR43/T43)*100,0)</f>
        <v>0</v>
      </c>
      <c r="CW43" s="222">
        <f t="shared" si="84"/>
        <v>0</v>
      </c>
      <c r="CX43" s="222">
        <f t="shared" si="85"/>
        <v>0</v>
      </c>
      <c r="CY43" s="222">
        <f t="shared" si="86"/>
        <v>0</v>
      </c>
      <c r="CZ43" s="222">
        <f t="shared" si="87"/>
        <v>0</v>
      </c>
      <c r="DA43" s="222">
        <f t="shared" si="88"/>
        <v>0</v>
      </c>
      <c r="DB43" s="222">
        <f t="shared" si="89"/>
        <v>0</v>
      </c>
      <c r="DC43" s="222">
        <f t="shared" si="90"/>
        <v>0</v>
      </c>
      <c r="DD43" s="220">
        <f t="shared" ref="DD43" si="328">SUM(DD31:DD42)</f>
        <v>0</v>
      </c>
      <c r="DE43" s="220">
        <f t="shared" ref="DE43" si="329">SUM(DE31:DE42)</f>
        <v>0</v>
      </c>
      <c r="DF43" s="220">
        <f t="shared" ref="DF43" si="330">SUM(DF31:DF42)</f>
        <v>0</v>
      </c>
      <c r="DG43" s="220">
        <f t="shared" ref="DG43" si="331">SUM(DG31:DG42)</f>
        <v>0</v>
      </c>
      <c r="DH43" s="221">
        <f>IF(DD43&gt;0,(DD43*60)/T43,0)</f>
        <v>0</v>
      </c>
      <c r="DI43" s="221">
        <f t="shared" ref="DI43" si="332">IF(DE43&gt;0,(DE43*60)/U43,0)</f>
        <v>0</v>
      </c>
      <c r="DJ43" s="221">
        <f t="shared" ref="DJ43" si="333">IF(DF43&gt;0,(DF43*60)/V43,0)</f>
        <v>0</v>
      </c>
      <c r="DK43" s="221">
        <f t="shared" ref="DK43" si="334">IF(DG43&gt;0,(DG43*60)/W43,0)</f>
        <v>0</v>
      </c>
      <c r="DL43" s="221">
        <f>IF(DD43&gt;0,(DD43*60)/(T43-AN43),0)</f>
        <v>0</v>
      </c>
      <c r="DM43" s="221">
        <f t="shared" ref="DM43" si="335">IF(DE43&gt;0,(DE43*60)/(U43-AO43),0)</f>
        <v>0</v>
      </c>
      <c r="DN43" s="221">
        <f t="shared" ref="DN43" si="336">IF(DF43&gt;0,(DF43*60)/(V43-AP43),0)</f>
        <v>0</v>
      </c>
      <c r="DO43" s="221">
        <f t="shared" ref="DO43" si="337">IF(DG43&gt;0,(DG43*60)/(W43-AQ43),0)</f>
        <v>0</v>
      </c>
      <c r="DP43" s="221">
        <f>IF(DU43&gt;0,(DU43*60)/(T43-BD43),0)</f>
        <v>0</v>
      </c>
      <c r="DQ43" s="221">
        <f t="shared" ref="DQ43" si="338">IF(DV43&gt;0,(DV43*60)/(U43-BE43),0)</f>
        <v>0</v>
      </c>
      <c r="DR43" s="221">
        <f t="shared" ref="DR43" si="339">IF(DW43&gt;0,(DW43*60)/(V43-BF43),0)</f>
        <v>0</v>
      </c>
      <c r="DS43" s="221">
        <f t="shared" ref="DS43" si="340">IF(DX43&gt;0,(DX43*60)/(W43-BG43),0)</f>
        <v>0</v>
      </c>
      <c r="DU43" s="220">
        <f t="shared" ref="DU43" si="341">SUM(DU31:DU42)</f>
        <v>0</v>
      </c>
      <c r="DV43" s="220">
        <f t="shared" ref="DV43" si="342">SUM(DV31:DV42)</f>
        <v>0</v>
      </c>
      <c r="DW43" s="220">
        <f t="shared" ref="DW43" si="343">SUM(DW31:DW42)</f>
        <v>0</v>
      </c>
      <c r="DX43" s="220">
        <f t="shared" ref="DX43" si="344">SUM(DX31:DX42)</f>
        <v>0</v>
      </c>
      <c r="DZ43" s="293"/>
      <c r="EA43" s="293"/>
      <c r="EB43" s="293"/>
      <c r="EC43" s="297"/>
      <c r="ED43" s="297"/>
      <c r="EE43" s="297"/>
      <c r="EF43" s="297"/>
      <c r="EG43" s="297"/>
      <c r="EH43" s="297"/>
      <c r="EI43" s="297"/>
      <c r="EJ43" s="297"/>
      <c r="EK43" s="297"/>
      <c r="EL43" s="297"/>
      <c r="EM43" s="297"/>
      <c r="EN43" s="297"/>
      <c r="EO43" s="297"/>
      <c r="EP43" s="297"/>
      <c r="EQ43" s="297"/>
      <c r="ER43" s="297"/>
      <c r="ES43" s="297"/>
      <c r="ET43" s="297"/>
      <c r="EU43" s="297"/>
      <c r="EV43" s="297"/>
      <c r="EW43" s="297"/>
      <c r="EX43" s="297"/>
      <c r="EY43" s="297"/>
      <c r="EZ43" s="297"/>
      <c r="FA43" s="297"/>
      <c r="FB43" s="297"/>
      <c r="FC43" s="297"/>
      <c r="FD43" s="298">
        <f t="shared" ref="FD43:FE43" si="345">SUM(FD31:FD42)</f>
        <v>0</v>
      </c>
      <c r="FE43" s="298">
        <f t="shared" si="345"/>
        <v>0</v>
      </c>
      <c r="FF43" s="298">
        <f t="shared" ref="FF43" si="346">SUM(FF31:FF42)</f>
        <v>0</v>
      </c>
      <c r="FL43" s="223">
        <f t="shared" ref="FL43" si="347">SUM(FL31:FL42)</f>
        <v>731489</v>
      </c>
      <c r="FM43" s="222">
        <v>84.522251209978506</v>
      </c>
      <c r="FN43" s="222">
        <v>92.317807921013568</v>
      </c>
      <c r="FO43" s="224">
        <v>97.650933671109556</v>
      </c>
      <c r="FR43" s="277">
        <f t="shared" si="28"/>
        <v>0</v>
      </c>
      <c r="FS43" s="278">
        <f t="shared" si="29"/>
        <v>0</v>
      </c>
      <c r="FT43" s="278">
        <f t="shared" si="30"/>
        <v>0</v>
      </c>
      <c r="FU43" s="279">
        <f t="shared" si="31"/>
        <v>0</v>
      </c>
      <c r="FV43" s="239"/>
      <c r="FW43" s="280" t="e">
        <f t="shared" si="32"/>
        <v>#DIV/0!</v>
      </c>
      <c r="FX43" s="281" t="e">
        <f t="shared" si="33"/>
        <v>#DIV/0!</v>
      </c>
      <c r="FY43" s="281" t="e">
        <f t="shared" si="34"/>
        <v>#DIV/0!</v>
      </c>
      <c r="FZ43" s="282" t="e">
        <f t="shared" si="35"/>
        <v>#DIV/0!</v>
      </c>
      <c r="GA43" s="283"/>
      <c r="GB43" s="277">
        <f t="shared" si="36"/>
        <v>0</v>
      </c>
      <c r="GC43" s="278">
        <f t="shared" si="37"/>
        <v>0</v>
      </c>
      <c r="GD43" s="278">
        <f t="shared" si="38"/>
        <v>0</v>
      </c>
      <c r="GE43" s="279">
        <f t="shared" si="39"/>
        <v>0</v>
      </c>
    </row>
    <row r="44" spans="1:187" x14ac:dyDescent="0.2">
      <c r="A44" s="2" t="str">
        <f t="shared" si="40"/>
        <v>2004 Jan</v>
      </c>
      <c r="B44" s="139">
        <f t="shared" ref="B44:B55" si="348">B31+1</f>
        <v>2004</v>
      </c>
      <c r="C44" s="142" t="str">
        <f t="shared" ref="C44:C55" si="349">C31</f>
        <v>Jan</v>
      </c>
      <c r="D44" s="154">
        <f t="shared" si="91"/>
        <v>0</v>
      </c>
      <c r="E44" s="129"/>
      <c r="F44" s="129"/>
      <c r="G44" s="129"/>
      <c r="H44" s="154">
        <f t="shared" si="1"/>
        <v>0</v>
      </c>
      <c r="I44" s="151">
        <f t="shared" si="41"/>
        <v>0</v>
      </c>
      <c r="J44" s="151">
        <f t="shared" si="42"/>
        <v>0</v>
      </c>
      <c r="K44" s="151">
        <f t="shared" si="43"/>
        <v>0</v>
      </c>
      <c r="L44" s="154">
        <f t="shared" si="3"/>
        <v>0</v>
      </c>
      <c r="M44" s="4"/>
      <c r="N44" s="4"/>
      <c r="O44" s="4"/>
      <c r="P44" s="154">
        <f t="shared" si="4"/>
        <v>0</v>
      </c>
      <c r="Q44" s="4"/>
      <c r="R44" s="4"/>
      <c r="S44" s="4"/>
      <c r="T44" s="154">
        <f t="shared" si="44"/>
        <v>0</v>
      </c>
      <c r="U44" s="151">
        <f t="shared" si="45"/>
        <v>0</v>
      </c>
      <c r="V44" s="151">
        <f t="shared" si="46"/>
        <v>0</v>
      </c>
      <c r="W44" s="151">
        <f t="shared" si="47"/>
        <v>0</v>
      </c>
      <c r="X44" s="154">
        <f t="shared" si="6"/>
        <v>0</v>
      </c>
      <c r="Y44" s="151">
        <f t="shared" si="48"/>
        <v>0</v>
      </c>
      <c r="Z44" s="151">
        <f t="shared" si="49"/>
        <v>0</v>
      </c>
      <c r="AA44" s="151">
        <f t="shared" si="50"/>
        <v>0</v>
      </c>
      <c r="AB44" s="154">
        <f t="shared" si="8"/>
        <v>0</v>
      </c>
      <c r="AC44" s="4"/>
      <c r="AD44" s="4"/>
      <c r="AE44" s="4"/>
      <c r="AF44" s="154">
        <f t="shared" si="9"/>
        <v>0</v>
      </c>
      <c r="AG44" s="4"/>
      <c r="AH44" s="4"/>
      <c r="AI44" s="4"/>
      <c r="AJ44" s="154">
        <f t="shared" si="51"/>
        <v>0</v>
      </c>
      <c r="AK44" s="151">
        <f t="shared" si="52"/>
        <v>0</v>
      </c>
      <c r="AL44" s="151">
        <f t="shared" si="53"/>
        <v>0</v>
      </c>
      <c r="AM44" s="151">
        <f t="shared" si="54"/>
        <v>0</v>
      </c>
      <c r="AN44" s="154">
        <f t="shared" si="11"/>
        <v>0</v>
      </c>
      <c r="AO44" s="4"/>
      <c r="AP44" s="4"/>
      <c r="AQ44" s="4"/>
      <c r="AR44" s="151">
        <f t="shared" si="55"/>
        <v>0</v>
      </c>
      <c r="AS44" s="151">
        <f t="shared" si="56"/>
        <v>0</v>
      </c>
      <c r="AT44" s="151">
        <f t="shared" si="57"/>
        <v>0</v>
      </c>
      <c r="AU44" s="151">
        <f t="shared" si="58"/>
        <v>0</v>
      </c>
      <c r="AV44" s="154">
        <f t="shared" si="13"/>
        <v>0</v>
      </c>
      <c r="AW44" s="4"/>
      <c r="AX44" s="4"/>
      <c r="AY44" s="4"/>
      <c r="AZ44" s="151">
        <f t="shared" si="59"/>
        <v>0</v>
      </c>
      <c r="BA44" s="151">
        <f t="shared" si="60"/>
        <v>0</v>
      </c>
      <c r="BB44" s="151">
        <f t="shared" si="61"/>
        <v>0</v>
      </c>
      <c r="BC44" s="151">
        <f t="shared" si="62"/>
        <v>0</v>
      </c>
      <c r="BD44" s="154">
        <f t="shared" si="15"/>
        <v>0</v>
      </c>
      <c r="BE44" s="4"/>
      <c r="BF44" s="4"/>
      <c r="BG44" s="4"/>
      <c r="BH44" s="151">
        <f t="shared" si="63"/>
        <v>0</v>
      </c>
      <c r="BI44" s="151">
        <f t="shared" si="64"/>
        <v>0</v>
      </c>
      <c r="BJ44" s="151">
        <f t="shared" si="65"/>
        <v>0</v>
      </c>
      <c r="BK44" s="151">
        <f t="shared" si="66"/>
        <v>0</v>
      </c>
      <c r="BL44" s="154">
        <f t="shared" si="17"/>
        <v>0</v>
      </c>
      <c r="BM44" s="3"/>
      <c r="BN44" s="3"/>
      <c r="BO44" s="3"/>
      <c r="BP44" s="151">
        <f t="shared" si="67"/>
        <v>0</v>
      </c>
      <c r="BQ44" s="151">
        <f t="shared" si="68"/>
        <v>0</v>
      </c>
      <c r="BR44" s="151">
        <f t="shared" si="69"/>
        <v>0</v>
      </c>
      <c r="BS44" s="151">
        <f t="shared" si="70"/>
        <v>0</v>
      </c>
      <c r="BT44" s="154">
        <f t="shared" si="19"/>
        <v>0</v>
      </c>
      <c r="BU44" s="3"/>
      <c r="BV44" s="3"/>
      <c r="BW44" s="3"/>
      <c r="BX44" s="151">
        <f t="shared" si="71"/>
        <v>0</v>
      </c>
      <c r="BY44" s="151">
        <f t="shared" si="72"/>
        <v>0</v>
      </c>
      <c r="BZ44" s="151">
        <f t="shared" si="73"/>
        <v>0</v>
      </c>
      <c r="CA44" s="151">
        <f t="shared" si="74"/>
        <v>0</v>
      </c>
      <c r="CB44" s="154">
        <f t="shared" si="21"/>
        <v>0</v>
      </c>
      <c r="CC44" s="3"/>
      <c r="CD44" s="3"/>
      <c r="CE44" s="3"/>
      <c r="CF44" s="151">
        <f t="shared" si="75"/>
        <v>0</v>
      </c>
      <c r="CG44" s="151">
        <f t="shared" si="76"/>
        <v>0</v>
      </c>
      <c r="CH44" s="151">
        <f t="shared" si="77"/>
        <v>0</v>
      </c>
      <c r="CI44" s="151">
        <f t="shared" si="78"/>
        <v>0</v>
      </c>
      <c r="CJ44" s="154">
        <f t="shared" si="23"/>
        <v>0</v>
      </c>
      <c r="CK44" s="3"/>
      <c r="CL44" s="3"/>
      <c r="CM44" s="3"/>
      <c r="CN44" s="151">
        <f t="shared" si="79"/>
        <v>0</v>
      </c>
      <c r="CO44" s="151">
        <f t="shared" si="80"/>
        <v>0</v>
      </c>
      <c r="CP44" s="151">
        <f t="shared" si="81"/>
        <v>0</v>
      </c>
      <c r="CQ44" s="151">
        <f t="shared" si="82"/>
        <v>0</v>
      </c>
      <c r="CR44" s="154">
        <f t="shared" si="25"/>
        <v>0</v>
      </c>
      <c r="CS44" s="3"/>
      <c r="CT44" s="3"/>
      <c r="CU44" s="3"/>
      <c r="CV44" s="151">
        <f t="shared" si="83"/>
        <v>0</v>
      </c>
      <c r="CW44" s="151">
        <f t="shared" si="84"/>
        <v>0</v>
      </c>
      <c r="CX44" s="151">
        <f t="shared" si="85"/>
        <v>0</v>
      </c>
      <c r="CY44" s="151">
        <f t="shared" si="86"/>
        <v>0</v>
      </c>
      <c r="CZ44" s="151">
        <f t="shared" si="87"/>
        <v>0</v>
      </c>
      <c r="DA44" s="151">
        <f t="shared" si="88"/>
        <v>0</v>
      </c>
      <c r="DB44" s="151">
        <f t="shared" si="89"/>
        <v>0</v>
      </c>
      <c r="DC44" s="151">
        <f t="shared" si="90"/>
        <v>0</v>
      </c>
      <c r="DD44" s="149"/>
      <c r="DE44" s="3"/>
      <c r="DF44" s="3"/>
      <c r="DG44" s="3"/>
      <c r="DH44" s="129"/>
      <c r="DI44" s="129"/>
      <c r="DJ44" s="129"/>
      <c r="DK44" s="129"/>
      <c r="DL44" s="129"/>
      <c r="DM44" s="129"/>
      <c r="DN44" s="129"/>
      <c r="DO44" s="129"/>
      <c r="DP44" s="3"/>
      <c r="DQ44" s="3"/>
      <c r="DR44" s="3"/>
      <c r="DS44" s="3"/>
      <c r="DU44" s="149"/>
      <c r="DV44" s="3"/>
      <c r="DW44" s="3"/>
      <c r="DX44" s="3"/>
      <c r="DZ44" s="293"/>
      <c r="EA44" s="293"/>
      <c r="EB44" s="293"/>
      <c r="EC44" s="297"/>
      <c r="ED44" s="297"/>
      <c r="EE44" s="297"/>
      <c r="EF44" s="297"/>
      <c r="EG44" s="297"/>
      <c r="EH44" s="297"/>
      <c r="EI44" s="297"/>
      <c r="EJ44" s="297"/>
      <c r="EK44" s="297"/>
      <c r="EL44" s="297"/>
      <c r="EM44" s="297"/>
      <c r="EN44" s="297"/>
      <c r="EO44" s="297"/>
      <c r="EP44" s="297"/>
      <c r="EQ44" s="297"/>
      <c r="ER44" s="297"/>
      <c r="ES44" s="297"/>
      <c r="ET44" s="297"/>
      <c r="EU44" s="297"/>
      <c r="EV44" s="297"/>
      <c r="EW44" s="297"/>
      <c r="EX44" s="297"/>
      <c r="EY44" s="297"/>
      <c r="EZ44" s="297"/>
      <c r="FA44" s="297"/>
      <c r="FB44" s="297"/>
      <c r="FC44" s="297"/>
      <c r="FD44" s="297"/>
      <c r="FE44" s="297"/>
      <c r="FF44" s="297"/>
      <c r="FL44" s="151">
        <v>60709</v>
      </c>
      <c r="FM44" s="151">
        <v>82.881162317495452</v>
      </c>
      <c r="FN44" s="151">
        <v>91.130903509085073</v>
      </c>
      <c r="FO44" s="151">
        <v>97.131688858744155</v>
      </c>
      <c r="FR44" s="5">
        <f t="shared" si="28"/>
        <v>0</v>
      </c>
      <c r="FS44" s="5">
        <f t="shared" si="29"/>
        <v>0</v>
      </c>
      <c r="FT44" s="5">
        <f t="shared" si="30"/>
        <v>0</v>
      </c>
      <c r="FU44" s="5">
        <f t="shared" si="31"/>
        <v>0</v>
      </c>
      <c r="FW44" s="233" t="e">
        <f t="shared" si="32"/>
        <v>#DIV/0!</v>
      </c>
      <c r="FX44" s="233" t="e">
        <f t="shared" si="33"/>
        <v>#DIV/0!</v>
      </c>
      <c r="FY44" s="233" t="e">
        <f t="shared" si="34"/>
        <v>#DIV/0!</v>
      </c>
      <c r="FZ44" s="233" t="e">
        <f t="shared" si="35"/>
        <v>#DIV/0!</v>
      </c>
      <c r="GA44" s="233"/>
      <c r="GB44" s="5">
        <f t="shared" si="36"/>
        <v>0</v>
      </c>
      <c r="GC44" s="5">
        <f t="shared" si="37"/>
        <v>0</v>
      </c>
      <c r="GD44" s="5">
        <f t="shared" si="38"/>
        <v>0</v>
      </c>
      <c r="GE44" s="5">
        <f t="shared" si="39"/>
        <v>0</v>
      </c>
    </row>
    <row r="45" spans="1:187" x14ac:dyDescent="0.2">
      <c r="A45" s="2" t="str">
        <f t="shared" si="40"/>
        <v>2004 Feb</v>
      </c>
      <c r="B45" s="139">
        <f t="shared" si="348"/>
        <v>2004</v>
      </c>
      <c r="C45" s="142" t="str">
        <f t="shared" si="349"/>
        <v>Feb</v>
      </c>
      <c r="D45" s="154">
        <f t="shared" si="91"/>
        <v>0</v>
      </c>
      <c r="E45" s="129"/>
      <c r="F45" s="129"/>
      <c r="G45" s="129"/>
      <c r="H45" s="154">
        <f t="shared" si="1"/>
        <v>0</v>
      </c>
      <c r="I45" s="151">
        <f t="shared" si="41"/>
        <v>0</v>
      </c>
      <c r="J45" s="151">
        <f t="shared" si="42"/>
        <v>0</v>
      </c>
      <c r="K45" s="151">
        <f t="shared" si="43"/>
        <v>0</v>
      </c>
      <c r="L45" s="154">
        <f t="shared" si="3"/>
        <v>0</v>
      </c>
      <c r="M45" s="4"/>
      <c r="N45" s="4"/>
      <c r="O45" s="4"/>
      <c r="P45" s="154">
        <f t="shared" si="4"/>
        <v>0</v>
      </c>
      <c r="Q45" s="4"/>
      <c r="R45" s="4"/>
      <c r="S45" s="4"/>
      <c r="T45" s="154">
        <f t="shared" si="44"/>
        <v>0</v>
      </c>
      <c r="U45" s="151">
        <f t="shared" si="45"/>
        <v>0</v>
      </c>
      <c r="V45" s="151">
        <f t="shared" si="46"/>
        <v>0</v>
      </c>
      <c r="W45" s="151">
        <f t="shared" si="47"/>
        <v>0</v>
      </c>
      <c r="X45" s="154">
        <f t="shared" si="6"/>
        <v>0</v>
      </c>
      <c r="Y45" s="151">
        <f t="shared" si="48"/>
        <v>0</v>
      </c>
      <c r="Z45" s="151">
        <f t="shared" si="49"/>
        <v>0</v>
      </c>
      <c r="AA45" s="151">
        <f t="shared" si="50"/>
        <v>0</v>
      </c>
      <c r="AB45" s="154">
        <f t="shared" si="8"/>
        <v>0</v>
      </c>
      <c r="AC45" s="4"/>
      <c r="AD45" s="4"/>
      <c r="AE45" s="4"/>
      <c r="AF45" s="154">
        <f t="shared" si="9"/>
        <v>0</v>
      </c>
      <c r="AG45" s="4"/>
      <c r="AH45" s="4"/>
      <c r="AI45" s="4"/>
      <c r="AJ45" s="154">
        <f t="shared" si="51"/>
        <v>0</v>
      </c>
      <c r="AK45" s="151">
        <f t="shared" si="52"/>
        <v>0</v>
      </c>
      <c r="AL45" s="151">
        <f t="shared" si="53"/>
        <v>0</v>
      </c>
      <c r="AM45" s="151">
        <f t="shared" si="54"/>
        <v>0</v>
      </c>
      <c r="AN45" s="154">
        <f t="shared" si="11"/>
        <v>0</v>
      </c>
      <c r="AO45" s="4"/>
      <c r="AP45" s="4"/>
      <c r="AQ45" s="4"/>
      <c r="AR45" s="151">
        <f t="shared" si="55"/>
        <v>0</v>
      </c>
      <c r="AS45" s="151">
        <f t="shared" si="56"/>
        <v>0</v>
      </c>
      <c r="AT45" s="151">
        <f t="shared" si="57"/>
        <v>0</v>
      </c>
      <c r="AU45" s="151">
        <f t="shared" si="58"/>
        <v>0</v>
      </c>
      <c r="AV45" s="154">
        <f t="shared" si="13"/>
        <v>0</v>
      </c>
      <c r="AW45" s="3"/>
      <c r="AX45" s="3"/>
      <c r="AY45" s="3"/>
      <c r="AZ45" s="151">
        <f t="shared" si="59"/>
        <v>0</v>
      </c>
      <c r="BA45" s="151">
        <f t="shared" si="60"/>
        <v>0</v>
      </c>
      <c r="BB45" s="151">
        <f t="shared" si="61"/>
        <v>0</v>
      </c>
      <c r="BC45" s="151">
        <f t="shared" si="62"/>
        <v>0</v>
      </c>
      <c r="BD45" s="154">
        <f t="shared" si="15"/>
        <v>0</v>
      </c>
      <c r="BE45" s="4"/>
      <c r="BF45" s="4"/>
      <c r="BG45" s="4"/>
      <c r="BH45" s="151">
        <f t="shared" si="63"/>
        <v>0</v>
      </c>
      <c r="BI45" s="151">
        <f t="shared" si="64"/>
        <v>0</v>
      </c>
      <c r="BJ45" s="151">
        <f t="shared" si="65"/>
        <v>0</v>
      </c>
      <c r="BK45" s="151">
        <f t="shared" si="66"/>
        <v>0</v>
      </c>
      <c r="BL45" s="154">
        <f t="shared" si="17"/>
        <v>0</v>
      </c>
      <c r="BM45" s="3"/>
      <c r="BN45" s="3"/>
      <c r="BO45" s="3"/>
      <c r="BP45" s="151">
        <f t="shared" si="67"/>
        <v>0</v>
      </c>
      <c r="BQ45" s="151">
        <f t="shared" si="68"/>
        <v>0</v>
      </c>
      <c r="BR45" s="151">
        <f t="shared" si="69"/>
        <v>0</v>
      </c>
      <c r="BS45" s="151">
        <f t="shared" si="70"/>
        <v>0</v>
      </c>
      <c r="BT45" s="154">
        <f t="shared" si="19"/>
        <v>0</v>
      </c>
      <c r="BU45" s="3"/>
      <c r="BV45" s="3"/>
      <c r="BW45" s="3"/>
      <c r="BX45" s="151">
        <f t="shared" si="71"/>
        <v>0</v>
      </c>
      <c r="BY45" s="151">
        <f t="shared" si="72"/>
        <v>0</v>
      </c>
      <c r="BZ45" s="151">
        <f t="shared" si="73"/>
        <v>0</v>
      </c>
      <c r="CA45" s="151">
        <f t="shared" si="74"/>
        <v>0</v>
      </c>
      <c r="CB45" s="154">
        <f t="shared" si="21"/>
        <v>0</v>
      </c>
      <c r="CC45" s="3"/>
      <c r="CD45" s="3"/>
      <c r="CE45" s="3"/>
      <c r="CF45" s="151">
        <f t="shared" si="75"/>
        <v>0</v>
      </c>
      <c r="CG45" s="151">
        <f t="shared" si="76"/>
        <v>0</v>
      </c>
      <c r="CH45" s="151">
        <f t="shared" si="77"/>
        <v>0</v>
      </c>
      <c r="CI45" s="151">
        <f t="shared" si="78"/>
        <v>0</v>
      </c>
      <c r="CJ45" s="154">
        <f t="shared" si="23"/>
        <v>0</v>
      </c>
      <c r="CK45" s="3"/>
      <c r="CL45" s="3"/>
      <c r="CM45" s="3"/>
      <c r="CN45" s="151">
        <f t="shared" si="79"/>
        <v>0</v>
      </c>
      <c r="CO45" s="151">
        <f t="shared" si="80"/>
        <v>0</v>
      </c>
      <c r="CP45" s="151">
        <f t="shared" si="81"/>
        <v>0</v>
      </c>
      <c r="CQ45" s="151">
        <f t="shared" si="82"/>
        <v>0</v>
      </c>
      <c r="CR45" s="154">
        <f t="shared" si="25"/>
        <v>0</v>
      </c>
      <c r="CS45" s="3"/>
      <c r="CT45" s="3"/>
      <c r="CU45" s="3"/>
      <c r="CV45" s="151">
        <f t="shared" si="83"/>
        <v>0</v>
      </c>
      <c r="CW45" s="151">
        <f t="shared" si="84"/>
        <v>0</v>
      </c>
      <c r="CX45" s="151">
        <f t="shared" si="85"/>
        <v>0</v>
      </c>
      <c r="CY45" s="151">
        <f t="shared" si="86"/>
        <v>0</v>
      </c>
      <c r="CZ45" s="151">
        <f t="shared" si="87"/>
        <v>0</v>
      </c>
      <c r="DA45" s="151">
        <f t="shared" si="88"/>
        <v>0</v>
      </c>
      <c r="DB45" s="151">
        <f t="shared" si="89"/>
        <v>0</v>
      </c>
      <c r="DC45" s="151">
        <f t="shared" si="90"/>
        <v>0</v>
      </c>
      <c r="DD45" s="149"/>
      <c r="DE45" s="3"/>
      <c r="DF45" s="3"/>
      <c r="DG45" s="3"/>
      <c r="DH45" s="129"/>
      <c r="DI45" s="129"/>
      <c r="DJ45" s="129"/>
      <c r="DK45" s="129"/>
      <c r="DL45" s="129"/>
      <c r="DM45" s="129"/>
      <c r="DN45" s="129"/>
      <c r="DO45" s="129"/>
      <c r="DP45" s="3"/>
      <c r="DQ45" s="3"/>
      <c r="DR45" s="3"/>
      <c r="DS45" s="3"/>
      <c r="DU45" s="149"/>
      <c r="DV45" s="3"/>
      <c r="DW45" s="3"/>
      <c r="DX45" s="3"/>
      <c r="DZ45" s="293"/>
      <c r="EA45" s="293"/>
      <c r="EB45" s="293"/>
      <c r="EC45" s="297"/>
      <c r="ED45" s="297"/>
      <c r="EE45" s="297"/>
      <c r="EF45" s="297"/>
      <c r="EG45" s="297"/>
      <c r="EH45" s="297"/>
      <c r="EI45" s="297"/>
      <c r="EJ45" s="297"/>
      <c r="EK45" s="297"/>
      <c r="EL45" s="297"/>
      <c r="EM45" s="297"/>
      <c r="EN45" s="297"/>
      <c r="EO45" s="297"/>
      <c r="EP45" s="297"/>
      <c r="EQ45" s="297"/>
      <c r="ER45" s="297"/>
      <c r="ES45" s="297"/>
      <c r="ET45" s="297"/>
      <c r="EU45" s="297"/>
      <c r="EV45" s="297"/>
      <c r="EW45" s="297"/>
      <c r="EX45" s="297"/>
      <c r="EY45" s="297"/>
      <c r="EZ45" s="297"/>
      <c r="FA45" s="297"/>
      <c r="FB45" s="297"/>
      <c r="FC45" s="297"/>
      <c r="FD45" s="297"/>
      <c r="FE45" s="297"/>
      <c r="FF45" s="297"/>
      <c r="FL45" s="151">
        <v>58687</v>
      </c>
      <c r="FM45" s="151">
        <v>84.616655954457812</v>
      </c>
      <c r="FN45" s="151">
        <v>92.535120741896975</v>
      </c>
      <c r="FO45" s="151">
        <v>97.853273344963725</v>
      </c>
      <c r="FR45" s="5">
        <f t="shared" si="28"/>
        <v>0</v>
      </c>
      <c r="FS45" s="5">
        <f t="shared" si="29"/>
        <v>0</v>
      </c>
      <c r="FT45" s="5">
        <f t="shared" si="30"/>
        <v>0</v>
      </c>
      <c r="FU45" s="5">
        <f t="shared" si="31"/>
        <v>0</v>
      </c>
      <c r="FW45" s="233" t="e">
        <f t="shared" si="32"/>
        <v>#DIV/0!</v>
      </c>
      <c r="FX45" s="233" t="e">
        <f t="shared" si="33"/>
        <v>#DIV/0!</v>
      </c>
      <c r="FY45" s="233" t="e">
        <f t="shared" si="34"/>
        <v>#DIV/0!</v>
      </c>
      <c r="FZ45" s="233" t="e">
        <f t="shared" si="35"/>
        <v>#DIV/0!</v>
      </c>
      <c r="GA45" s="233"/>
      <c r="GB45" s="5">
        <f t="shared" si="36"/>
        <v>0</v>
      </c>
      <c r="GC45" s="5">
        <f t="shared" si="37"/>
        <v>0</v>
      </c>
      <c r="GD45" s="5">
        <f t="shared" si="38"/>
        <v>0</v>
      </c>
      <c r="GE45" s="5">
        <f t="shared" si="39"/>
        <v>0</v>
      </c>
    </row>
    <row r="46" spans="1:187" x14ac:dyDescent="0.2">
      <c r="A46" s="2" t="str">
        <f t="shared" si="40"/>
        <v>2004 Mar</v>
      </c>
      <c r="B46" s="139">
        <f t="shared" si="348"/>
        <v>2004</v>
      </c>
      <c r="C46" s="142" t="str">
        <f t="shared" si="349"/>
        <v>Mar</v>
      </c>
      <c r="D46" s="154">
        <f t="shared" si="91"/>
        <v>0</v>
      </c>
      <c r="E46" s="129"/>
      <c r="F46" s="129"/>
      <c r="G46" s="129"/>
      <c r="H46" s="154">
        <f t="shared" si="1"/>
        <v>0</v>
      </c>
      <c r="I46" s="151">
        <f t="shared" si="41"/>
        <v>0</v>
      </c>
      <c r="J46" s="151">
        <f t="shared" si="42"/>
        <v>0</v>
      </c>
      <c r="K46" s="151">
        <f t="shared" si="43"/>
        <v>0</v>
      </c>
      <c r="L46" s="154">
        <f t="shared" si="3"/>
        <v>0</v>
      </c>
      <c r="M46" s="4"/>
      <c r="N46" s="4"/>
      <c r="O46" s="4"/>
      <c r="P46" s="154">
        <f t="shared" si="4"/>
        <v>0</v>
      </c>
      <c r="Q46" s="4"/>
      <c r="R46" s="4"/>
      <c r="S46" s="4"/>
      <c r="T46" s="154">
        <f t="shared" si="44"/>
        <v>0</v>
      </c>
      <c r="U46" s="151">
        <f t="shared" si="45"/>
        <v>0</v>
      </c>
      <c r="V46" s="151">
        <f t="shared" si="46"/>
        <v>0</v>
      </c>
      <c r="W46" s="151">
        <f t="shared" si="47"/>
        <v>0</v>
      </c>
      <c r="X46" s="154">
        <f t="shared" si="6"/>
        <v>0</v>
      </c>
      <c r="Y46" s="151">
        <f t="shared" si="48"/>
        <v>0</v>
      </c>
      <c r="Z46" s="151">
        <f t="shared" si="49"/>
        <v>0</v>
      </c>
      <c r="AA46" s="151">
        <f t="shared" si="50"/>
        <v>0</v>
      </c>
      <c r="AB46" s="154">
        <f t="shared" si="8"/>
        <v>0</v>
      </c>
      <c r="AC46" s="4"/>
      <c r="AD46" s="4"/>
      <c r="AE46" s="4"/>
      <c r="AF46" s="154">
        <f t="shared" si="9"/>
        <v>0</v>
      </c>
      <c r="AG46" s="4"/>
      <c r="AH46" s="4"/>
      <c r="AI46" s="4"/>
      <c r="AJ46" s="154">
        <f t="shared" si="51"/>
        <v>0</v>
      </c>
      <c r="AK46" s="151">
        <f t="shared" si="52"/>
        <v>0</v>
      </c>
      <c r="AL46" s="151">
        <f t="shared" si="53"/>
        <v>0</v>
      </c>
      <c r="AM46" s="151">
        <f t="shared" si="54"/>
        <v>0</v>
      </c>
      <c r="AN46" s="154">
        <f t="shared" si="11"/>
        <v>0</v>
      </c>
      <c r="AO46" s="4"/>
      <c r="AP46" s="4"/>
      <c r="AQ46" s="4"/>
      <c r="AR46" s="151">
        <f t="shared" si="55"/>
        <v>0</v>
      </c>
      <c r="AS46" s="151">
        <f t="shared" si="56"/>
        <v>0</v>
      </c>
      <c r="AT46" s="151">
        <f t="shared" si="57"/>
        <v>0</v>
      </c>
      <c r="AU46" s="151">
        <f t="shared" si="58"/>
        <v>0</v>
      </c>
      <c r="AV46" s="154">
        <f t="shared" si="13"/>
        <v>0</v>
      </c>
      <c r="AW46" s="3"/>
      <c r="AX46" s="3"/>
      <c r="AY46" s="3"/>
      <c r="AZ46" s="151">
        <f t="shared" si="59"/>
        <v>0</v>
      </c>
      <c r="BA46" s="151">
        <f t="shared" si="60"/>
        <v>0</v>
      </c>
      <c r="BB46" s="151">
        <f t="shared" si="61"/>
        <v>0</v>
      </c>
      <c r="BC46" s="151">
        <f t="shared" si="62"/>
        <v>0</v>
      </c>
      <c r="BD46" s="154">
        <f t="shared" si="15"/>
        <v>0</v>
      </c>
      <c r="BE46" s="3"/>
      <c r="BF46" s="3"/>
      <c r="BG46" s="3"/>
      <c r="BH46" s="151">
        <f t="shared" si="63"/>
        <v>0</v>
      </c>
      <c r="BI46" s="151">
        <f t="shared" si="64"/>
        <v>0</v>
      </c>
      <c r="BJ46" s="151">
        <f t="shared" si="65"/>
        <v>0</v>
      </c>
      <c r="BK46" s="151">
        <f t="shared" si="66"/>
        <v>0</v>
      </c>
      <c r="BL46" s="154">
        <f t="shared" si="17"/>
        <v>0</v>
      </c>
      <c r="BM46" s="3"/>
      <c r="BN46" s="3"/>
      <c r="BO46" s="3"/>
      <c r="BP46" s="151">
        <f t="shared" si="67"/>
        <v>0</v>
      </c>
      <c r="BQ46" s="151">
        <f t="shared" si="68"/>
        <v>0</v>
      </c>
      <c r="BR46" s="151">
        <f t="shared" si="69"/>
        <v>0</v>
      </c>
      <c r="BS46" s="151">
        <f t="shared" si="70"/>
        <v>0</v>
      </c>
      <c r="BT46" s="154">
        <f t="shared" si="19"/>
        <v>0</v>
      </c>
      <c r="BU46" s="3"/>
      <c r="BV46" s="3"/>
      <c r="BW46" s="3"/>
      <c r="BX46" s="151">
        <f t="shared" si="71"/>
        <v>0</v>
      </c>
      <c r="BY46" s="151">
        <f t="shared" si="72"/>
        <v>0</v>
      </c>
      <c r="BZ46" s="151">
        <f t="shared" si="73"/>
        <v>0</v>
      </c>
      <c r="CA46" s="151">
        <f t="shared" si="74"/>
        <v>0</v>
      </c>
      <c r="CB46" s="154">
        <f t="shared" si="21"/>
        <v>0</v>
      </c>
      <c r="CC46" s="3"/>
      <c r="CD46" s="3"/>
      <c r="CE46" s="3"/>
      <c r="CF46" s="151">
        <f t="shared" si="75"/>
        <v>0</v>
      </c>
      <c r="CG46" s="151">
        <f t="shared" si="76"/>
        <v>0</v>
      </c>
      <c r="CH46" s="151">
        <f t="shared" si="77"/>
        <v>0</v>
      </c>
      <c r="CI46" s="151">
        <f t="shared" si="78"/>
        <v>0</v>
      </c>
      <c r="CJ46" s="154">
        <f t="shared" si="23"/>
        <v>0</v>
      </c>
      <c r="CK46" s="3"/>
      <c r="CL46" s="3"/>
      <c r="CM46" s="3"/>
      <c r="CN46" s="151">
        <f t="shared" si="79"/>
        <v>0</v>
      </c>
      <c r="CO46" s="151">
        <f t="shared" si="80"/>
        <v>0</v>
      </c>
      <c r="CP46" s="151">
        <f t="shared" si="81"/>
        <v>0</v>
      </c>
      <c r="CQ46" s="151">
        <f t="shared" si="82"/>
        <v>0</v>
      </c>
      <c r="CR46" s="154">
        <f t="shared" si="25"/>
        <v>0</v>
      </c>
      <c r="CS46" s="3"/>
      <c r="CT46" s="3"/>
      <c r="CU46" s="3"/>
      <c r="CV46" s="151">
        <f t="shared" si="83"/>
        <v>0</v>
      </c>
      <c r="CW46" s="151">
        <f t="shared" si="84"/>
        <v>0</v>
      </c>
      <c r="CX46" s="151">
        <f t="shared" si="85"/>
        <v>0</v>
      </c>
      <c r="CY46" s="151">
        <f t="shared" si="86"/>
        <v>0</v>
      </c>
      <c r="CZ46" s="151">
        <f t="shared" si="87"/>
        <v>0</v>
      </c>
      <c r="DA46" s="151">
        <f t="shared" si="88"/>
        <v>0</v>
      </c>
      <c r="DB46" s="151">
        <f t="shared" si="89"/>
        <v>0</v>
      </c>
      <c r="DC46" s="151">
        <f t="shared" si="90"/>
        <v>0</v>
      </c>
      <c r="DD46" s="149"/>
      <c r="DE46" s="3"/>
      <c r="DF46" s="3"/>
      <c r="DG46" s="3"/>
      <c r="DH46" s="129"/>
      <c r="DI46" s="129"/>
      <c r="DJ46" s="129"/>
      <c r="DK46" s="129"/>
      <c r="DL46" s="129"/>
      <c r="DM46" s="129"/>
      <c r="DN46" s="129"/>
      <c r="DO46" s="129"/>
      <c r="DP46" s="3"/>
      <c r="DQ46" s="3"/>
      <c r="DR46" s="3"/>
      <c r="DS46" s="3"/>
      <c r="DU46" s="149"/>
      <c r="DV46" s="3"/>
      <c r="DW46" s="3"/>
      <c r="DX46" s="3"/>
      <c r="DZ46" s="293"/>
      <c r="EA46" s="293"/>
      <c r="EB46" s="293"/>
      <c r="EC46" s="297"/>
      <c r="ED46" s="297"/>
      <c r="EE46" s="297"/>
      <c r="EF46" s="297"/>
      <c r="EG46" s="297"/>
      <c r="EH46" s="297"/>
      <c r="EI46" s="297"/>
      <c r="EJ46" s="297"/>
      <c r="EK46" s="297"/>
      <c r="EL46" s="297"/>
      <c r="EM46" s="297"/>
      <c r="EN46" s="297"/>
      <c r="EO46" s="297"/>
      <c r="EP46" s="297"/>
      <c r="EQ46" s="297"/>
      <c r="ER46" s="297"/>
      <c r="ES46" s="297"/>
      <c r="ET46" s="297"/>
      <c r="EU46" s="297"/>
      <c r="EV46" s="297"/>
      <c r="EW46" s="297"/>
      <c r="EX46" s="297"/>
      <c r="EY46" s="297"/>
      <c r="EZ46" s="297"/>
      <c r="FA46" s="297"/>
      <c r="FB46" s="297"/>
      <c r="FC46" s="297"/>
      <c r="FD46" s="297"/>
      <c r="FE46" s="297"/>
      <c r="FF46" s="297"/>
      <c r="FL46" s="151">
        <v>64314</v>
      </c>
      <c r="FM46" s="151">
        <v>87.633134119061125</v>
      </c>
      <c r="FN46" s="151">
        <v>94.477646823144468</v>
      </c>
      <c r="FO46" s="151">
        <v>98.622750492471027</v>
      </c>
      <c r="FR46" s="5">
        <f t="shared" si="28"/>
        <v>0</v>
      </c>
      <c r="FS46" s="5">
        <f t="shared" si="29"/>
        <v>0</v>
      </c>
      <c r="FT46" s="5">
        <f t="shared" si="30"/>
        <v>0</v>
      </c>
      <c r="FU46" s="5">
        <f t="shared" si="31"/>
        <v>0</v>
      </c>
      <c r="FW46" s="233" t="e">
        <f t="shared" si="32"/>
        <v>#DIV/0!</v>
      </c>
      <c r="FX46" s="233" t="e">
        <f t="shared" si="33"/>
        <v>#DIV/0!</v>
      </c>
      <c r="FY46" s="233" t="e">
        <f t="shared" si="34"/>
        <v>#DIV/0!</v>
      </c>
      <c r="FZ46" s="233" t="e">
        <f t="shared" si="35"/>
        <v>#DIV/0!</v>
      </c>
      <c r="GA46" s="233"/>
      <c r="GB46" s="5">
        <f t="shared" si="36"/>
        <v>0</v>
      </c>
      <c r="GC46" s="5">
        <f t="shared" si="37"/>
        <v>0</v>
      </c>
      <c r="GD46" s="5">
        <f t="shared" si="38"/>
        <v>0</v>
      </c>
      <c r="GE46" s="5">
        <f t="shared" si="39"/>
        <v>0</v>
      </c>
    </row>
    <row r="47" spans="1:187" x14ac:dyDescent="0.2">
      <c r="A47" s="2" t="str">
        <f t="shared" si="40"/>
        <v>2004 Apr</v>
      </c>
      <c r="B47" s="139">
        <f t="shared" si="348"/>
        <v>2004</v>
      </c>
      <c r="C47" s="142" t="str">
        <f t="shared" si="349"/>
        <v>Apr</v>
      </c>
      <c r="D47" s="154">
        <f t="shared" si="91"/>
        <v>0</v>
      </c>
      <c r="E47" s="129"/>
      <c r="F47" s="129"/>
      <c r="G47" s="129"/>
      <c r="H47" s="154">
        <f t="shared" si="1"/>
        <v>0</v>
      </c>
      <c r="I47" s="151">
        <f t="shared" si="41"/>
        <v>0</v>
      </c>
      <c r="J47" s="151">
        <f t="shared" si="42"/>
        <v>0</v>
      </c>
      <c r="K47" s="151">
        <f t="shared" si="43"/>
        <v>0</v>
      </c>
      <c r="L47" s="154">
        <f t="shared" si="3"/>
        <v>0</v>
      </c>
      <c r="M47" s="4"/>
      <c r="N47" s="4"/>
      <c r="O47" s="4"/>
      <c r="P47" s="154">
        <f t="shared" si="4"/>
        <v>0</v>
      </c>
      <c r="Q47" s="4"/>
      <c r="R47" s="4"/>
      <c r="S47" s="4"/>
      <c r="T47" s="154">
        <f t="shared" si="44"/>
        <v>0</v>
      </c>
      <c r="U47" s="151">
        <f t="shared" si="45"/>
        <v>0</v>
      </c>
      <c r="V47" s="151">
        <f t="shared" si="46"/>
        <v>0</v>
      </c>
      <c r="W47" s="151">
        <f t="shared" si="47"/>
        <v>0</v>
      </c>
      <c r="X47" s="154">
        <f t="shared" si="6"/>
        <v>0</v>
      </c>
      <c r="Y47" s="151">
        <f t="shared" si="48"/>
        <v>0</v>
      </c>
      <c r="Z47" s="151">
        <f t="shared" si="49"/>
        <v>0</v>
      </c>
      <c r="AA47" s="151">
        <f t="shared" si="50"/>
        <v>0</v>
      </c>
      <c r="AB47" s="154">
        <f t="shared" si="8"/>
        <v>0</v>
      </c>
      <c r="AC47" s="4"/>
      <c r="AD47" s="4"/>
      <c r="AE47" s="4"/>
      <c r="AF47" s="154">
        <f t="shared" si="9"/>
        <v>0</v>
      </c>
      <c r="AG47" s="4"/>
      <c r="AH47" s="4"/>
      <c r="AI47" s="4"/>
      <c r="AJ47" s="154">
        <f t="shared" si="51"/>
        <v>0</v>
      </c>
      <c r="AK47" s="151">
        <f t="shared" si="52"/>
        <v>0</v>
      </c>
      <c r="AL47" s="151">
        <f t="shared" si="53"/>
        <v>0</v>
      </c>
      <c r="AM47" s="151">
        <f t="shared" si="54"/>
        <v>0</v>
      </c>
      <c r="AN47" s="154">
        <f t="shared" si="11"/>
        <v>0</v>
      </c>
      <c r="AO47" s="4"/>
      <c r="AP47" s="4"/>
      <c r="AQ47" s="4"/>
      <c r="AR47" s="151">
        <f t="shared" si="55"/>
        <v>0</v>
      </c>
      <c r="AS47" s="151">
        <f t="shared" si="56"/>
        <v>0</v>
      </c>
      <c r="AT47" s="151">
        <f t="shared" si="57"/>
        <v>0</v>
      </c>
      <c r="AU47" s="151">
        <f t="shared" si="58"/>
        <v>0</v>
      </c>
      <c r="AV47" s="154">
        <f t="shared" si="13"/>
        <v>0</v>
      </c>
      <c r="AW47" s="3"/>
      <c r="AX47" s="3"/>
      <c r="AY47" s="3"/>
      <c r="AZ47" s="151">
        <f t="shared" si="59"/>
        <v>0</v>
      </c>
      <c r="BA47" s="151">
        <f t="shared" si="60"/>
        <v>0</v>
      </c>
      <c r="BB47" s="151">
        <f t="shared" si="61"/>
        <v>0</v>
      </c>
      <c r="BC47" s="151">
        <f t="shared" si="62"/>
        <v>0</v>
      </c>
      <c r="BD47" s="154">
        <f t="shared" si="15"/>
        <v>0</v>
      </c>
      <c r="BE47" s="3"/>
      <c r="BF47" s="3"/>
      <c r="BG47" s="3"/>
      <c r="BH47" s="151">
        <f t="shared" si="63"/>
        <v>0</v>
      </c>
      <c r="BI47" s="151">
        <f t="shared" si="64"/>
        <v>0</v>
      </c>
      <c r="BJ47" s="151">
        <f t="shared" si="65"/>
        <v>0</v>
      </c>
      <c r="BK47" s="151">
        <f t="shared" si="66"/>
        <v>0</v>
      </c>
      <c r="BL47" s="154">
        <f t="shared" si="17"/>
        <v>0</v>
      </c>
      <c r="BM47" s="3"/>
      <c r="BN47" s="3"/>
      <c r="BO47" s="3"/>
      <c r="BP47" s="151">
        <f t="shared" si="67"/>
        <v>0</v>
      </c>
      <c r="BQ47" s="151">
        <f t="shared" si="68"/>
        <v>0</v>
      </c>
      <c r="BR47" s="151">
        <f t="shared" si="69"/>
        <v>0</v>
      </c>
      <c r="BS47" s="151">
        <f t="shared" si="70"/>
        <v>0</v>
      </c>
      <c r="BT47" s="154">
        <f t="shared" si="19"/>
        <v>0</v>
      </c>
      <c r="BU47" s="3"/>
      <c r="BV47" s="3"/>
      <c r="BW47" s="3"/>
      <c r="BX47" s="151">
        <f t="shared" si="71"/>
        <v>0</v>
      </c>
      <c r="BY47" s="151">
        <f t="shared" si="72"/>
        <v>0</v>
      </c>
      <c r="BZ47" s="151">
        <f t="shared" si="73"/>
        <v>0</v>
      </c>
      <c r="CA47" s="151">
        <f t="shared" si="74"/>
        <v>0</v>
      </c>
      <c r="CB47" s="154">
        <f t="shared" si="21"/>
        <v>0</v>
      </c>
      <c r="CC47" s="3"/>
      <c r="CD47" s="3"/>
      <c r="CE47" s="3"/>
      <c r="CF47" s="151">
        <f t="shared" si="75"/>
        <v>0</v>
      </c>
      <c r="CG47" s="151">
        <f t="shared" si="76"/>
        <v>0</v>
      </c>
      <c r="CH47" s="151">
        <f t="shared" si="77"/>
        <v>0</v>
      </c>
      <c r="CI47" s="151">
        <f t="shared" si="78"/>
        <v>0</v>
      </c>
      <c r="CJ47" s="154">
        <f t="shared" si="23"/>
        <v>0</v>
      </c>
      <c r="CK47" s="3"/>
      <c r="CL47" s="3"/>
      <c r="CM47" s="3"/>
      <c r="CN47" s="151">
        <f t="shared" si="79"/>
        <v>0</v>
      </c>
      <c r="CO47" s="151">
        <f t="shared" si="80"/>
        <v>0</v>
      </c>
      <c r="CP47" s="151">
        <f t="shared" si="81"/>
        <v>0</v>
      </c>
      <c r="CQ47" s="151">
        <f t="shared" si="82"/>
        <v>0</v>
      </c>
      <c r="CR47" s="154">
        <f t="shared" si="25"/>
        <v>0</v>
      </c>
      <c r="CS47" s="3"/>
      <c r="CT47" s="3"/>
      <c r="CU47" s="3"/>
      <c r="CV47" s="151">
        <f t="shared" si="83"/>
        <v>0</v>
      </c>
      <c r="CW47" s="151">
        <f t="shared" si="84"/>
        <v>0</v>
      </c>
      <c r="CX47" s="151">
        <f t="shared" si="85"/>
        <v>0</v>
      </c>
      <c r="CY47" s="151">
        <f t="shared" si="86"/>
        <v>0</v>
      </c>
      <c r="CZ47" s="151">
        <f t="shared" si="87"/>
        <v>0</v>
      </c>
      <c r="DA47" s="151">
        <f t="shared" si="88"/>
        <v>0</v>
      </c>
      <c r="DB47" s="151">
        <f t="shared" si="89"/>
        <v>0</v>
      </c>
      <c r="DC47" s="151">
        <f t="shared" si="90"/>
        <v>0</v>
      </c>
      <c r="DD47" s="149"/>
      <c r="DE47" s="3"/>
      <c r="DF47" s="3"/>
      <c r="DG47" s="3"/>
      <c r="DH47" s="129"/>
      <c r="DI47" s="129"/>
      <c r="DJ47" s="129"/>
      <c r="DK47" s="129"/>
      <c r="DL47" s="129"/>
      <c r="DM47" s="129"/>
      <c r="DN47" s="129"/>
      <c r="DO47" s="129"/>
      <c r="DP47" s="3"/>
      <c r="DQ47" s="3"/>
      <c r="DR47" s="3"/>
      <c r="DS47" s="3"/>
      <c r="DU47" s="149"/>
      <c r="DV47" s="3"/>
      <c r="DW47" s="3"/>
      <c r="DX47" s="3"/>
      <c r="DZ47" s="293"/>
      <c r="EA47" s="293"/>
      <c r="EB47" s="293"/>
      <c r="EC47" s="297"/>
      <c r="ED47" s="297"/>
      <c r="EE47" s="297"/>
      <c r="EF47" s="297"/>
      <c r="EG47" s="297"/>
      <c r="EH47" s="297"/>
      <c r="EI47" s="297"/>
      <c r="EJ47" s="297"/>
      <c r="EK47" s="297"/>
      <c r="EL47" s="297"/>
      <c r="EM47" s="297"/>
      <c r="EN47" s="297"/>
      <c r="EO47" s="297"/>
      <c r="EP47" s="297"/>
      <c r="EQ47" s="297"/>
      <c r="ER47" s="297"/>
      <c r="ES47" s="297"/>
      <c r="ET47" s="297"/>
      <c r="EU47" s="297"/>
      <c r="EV47" s="297"/>
      <c r="EW47" s="297"/>
      <c r="EX47" s="297"/>
      <c r="EY47" s="297"/>
      <c r="EZ47" s="297"/>
      <c r="FA47" s="297"/>
      <c r="FB47" s="297"/>
      <c r="FC47" s="297"/>
      <c r="FD47" s="297"/>
      <c r="FE47" s="297"/>
      <c r="FF47" s="297"/>
      <c r="FL47" s="151">
        <v>60139</v>
      </c>
      <c r="FM47" s="151">
        <v>87.415253475281887</v>
      </c>
      <c r="FN47" s="151">
        <v>94.351430575287281</v>
      </c>
      <c r="FO47" s="151">
        <v>98.449835452371104</v>
      </c>
      <c r="FR47" s="5">
        <f t="shared" si="28"/>
        <v>0</v>
      </c>
      <c r="FS47" s="5">
        <f t="shared" si="29"/>
        <v>0</v>
      </c>
      <c r="FT47" s="5">
        <f t="shared" si="30"/>
        <v>0</v>
      </c>
      <c r="FU47" s="5">
        <f t="shared" si="31"/>
        <v>0</v>
      </c>
      <c r="FW47" s="233" t="e">
        <f t="shared" si="32"/>
        <v>#DIV/0!</v>
      </c>
      <c r="FX47" s="233" t="e">
        <f t="shared" si="33"/>
        <v>#DIV/0!</v>
      </c>
      <c r="FY47" s="233" t="e">
        <f t="shared" si="34"/>
        <v>#DIV/0!</v>
      </c>
      <c r="FZ47" s="233" t="e">
        <f t="shared" si="35"/>
        <v>#DIV/0!</v>
      </c>
      <c r="GA47" s="233"/>
      <c r="GB47" s="5">
        <f t="shared" si="36"/>
        <v>0</v>
      </c>
      <c r="GC47" s="5">
        <f t="shared" si="37"/>
        <v>0</v>
      </c>
      <c r="GD47" s="5">
        <f t="shared" si="38"/>
        <v>0</v>
      </c>
      <c r="GE47" s="5">
        <f t="shared" si="39"/>
        <v>0</v>
      </c>
    </row>
    <row r="48" spans="1:187" x14ac:dyDescent="0.2">
      <c r="A48" s="2" t="str">
        <f t="shared" si="40"/>
        <v>2004 Maj</v>
      </c>
      <c r="B48" s="139">
        <f t="shared" si="348"/>
        <v>2004</v>
      </c>
      <c r="C48" s="142" t="str">
        <f t="shared" si="349"/>
        <v>Maj</v>
      </c>
      <c r="D48" s="154">
        <f t="shared" si="91"/>
        <v>0</v>
      </c>
      <c r="E48" s="129"/>
      <c r="F48" s="129"/>
      <c r="G48" s="129"/>
      <c r="H48" s="154">
        <f t="shared" si="1"/>
        <v>0</v>
      </c>
      <c r="I48" s="151">
        <f t="shared" si="41"/>
        <v>0</v>
      </c>
      <c r="J48" s="151">
        <f t="shared" si="42"/>
        <v>0</v>
      </c>
      <c r="K48" s="151">
        <f t="shared" si="43"/>
        <v>0</v>
      </c>
      <c r="L48" s="154">
        <f t="shared" si="3"/>
        <v>0</v>
      </c>
      <c r="M48" s="3"/>
      <c r="N48" s="3"/>
      <c r="O48" s="3"/>
      <c r="P48" s="154">
        <f t="shared" si="4"/>
        <v>0</v>
      </c>
      <c r="Q48" s="3"/>
      <c r="R48" s="3"/>
      <c r="S48" s="3"/>
      <c r="T48" s="154">
        <f t="shared" si="44"/>
        <v>0</v>
      </c>
      <c r="U48" s="151">
        <f t="shared" si="45"/>
        <v>0</v>
      </c>
      <c r="V48" s="151">
        <f t="shared" si="46"/>
        <v>0</v>
      </c>
      <c r="W48" s="151">
        <f t="shared" si="47"/>
        <v>0</v>
      </c>
      <c r="X48" s="154">
        <f t="shared" si="6"/>
        <v>0</v>
      </c>
      <c r="Y48" s="151">
        <f t="shared" si="48"/>
        <v>0</v>
      </c>
      <c r="Z48" s="151">
        <f t="shared" si="49"/>
        <v>0</v>
      </c>
      <c r="AA48" s="151">
        <f t="shared" si="50"/>
        <v>0</v>
      </c>
      <c r="AB48" s="154">
        <f t="shared" si="8"/>
        <v>0</v>
      </c>
      <c r="AC48" s="3"/>
      <c r="AD48" s="3"/>
      <c r="AE48" s="3"/>
      <c r="AF48" s="154">
        <f t="shared" si="9"/>
        <v>0</v>
      </c>
      <c r="AG48" s="3"/>
      <c r="AH48" s="3"/>
      <c r="AI48" s="3"/>
      <c r="AJ48" s="154">
        <f t="shared" si="51"/>
        <v>0</v>
      </c>
      <c r="AK48" s="151">
        <f t="shared" si="52"/>
        <v>0</v>
      </c>
      <c r="AL48" s="151">
        <f t="shared" si="53"/>
        <v>0</v>
      </c>
      <c r="AM48" s="151">
        <f t="shared" si="54"/>
        <v>0</v>
      </c>
      <c r="AN48" s="154">
        <f t="shared" si="11"/>
        <v>0</v>
      </c>
      <c r="AO48" s="3"/>
      <c r="AP48" s="3"/>
      <c r="AQ48" s="3"/>
      <c r="AR48" s="151">
        <f t="shared" si="55"/>
        <v>0</v>
      </c>
      <c r="AS48" s="151">
        <f t="shared" si="56"/>
        <v>0</v>
      </c>
      <c r="AT48" s="151">
        <f t="shared" si="57"/>
        <v>0</v>
      </c>
      <c r="AU48" s="151">
        <f t="shared" si="58"/>
        <v>0</v>
      </c>
      <c r="AV48" s="154">
        <f t="shared" si="13"/>
        <v>0</v>
      </c>
      <c r="AW48" s="3"/>
      <c r="AX48" s="3"/>
      <c r="AY48" s="3"/>
      <c r="AZ48" s="151">
        <f t="shared" si="59"/>
        <v>0</v>
      </c>
      <c r="BA48" s="151">
        <f t="shared" si="60"/>
        <v>0</v>
      </c>
      <c r="BB48" s="151">
        <f t="shared" si="61"/>
        <v>0</v>
      </c>
      <c r="BC48" s="151">
        <f t="shared" si="62"/>
        <v>0</v>
      </c>
      <c r="BD48" s="154">
        <f t="shared" si="15"/>
        <v>0</v>
      </c>
      <c r="BE48" s="3"/>
      <c r="BF48" s="3"/>
      <c r="BG48" s="3"/>
      <c r="BH48" s="151">
        <f t="shared" si="63"/>
        <v>0</v>
      </c>
      <c r="BI48" s="151">
        <f t="shared" si="64"/>
        <v>0</v>
      </c>
      <c r="BJ48" s="151">
        <f t="shared" si="65"/>
        <v>0</v>
      </c>
      <c r="BK48" s="151">
        <f t="shared" si="66"/>
        <v>0</v>
      </c>
      <c r="BL48" s="154">
        <f t="shared" si="17"/>
        <v>0</v>
      </c>
      <c r="BM48" s="3"/>
      <c r="BN48" s="3"/>
      <c r="BO48" s="3"/>
      <c r="BP48" s="151">
        <f t="shared" si="67"/>
        <v>0</v>
      </c>
      <c r="BQ48" s="151">
        <f t="shared" si="68"/>
        <v>0</v>
      </c>
      <c r="BR48" s="151">
        <f t="shared" si="69"/>
        <v>0</v>
      </c>
      <c r="BS48" s="151">
        <f t="shared" si="70"/>
        <v>0</v>
      </c>
      <c r="BT48" s="154">
        <f t="shared" si="19"/>
        <v>0</v>
      </c>
      <c r="BU48" s="3"/>
      <c r="BV48" s="3"/>
      <c r="BW48" s="3"/>
      <c r="BX48" s="151">
        <f t="shared" si="71"/>
        <v>0</v>
      </c>
      <c r="BY48" s="151">
        <f t="shared" si="72"/>
        <v>0</v>
      </c>
      <c r="BZ48" s="151">
        <f t="shared" si="73"/>
        <v>0</v>
      </c>
      <c r="CA48" s="151">
        <f t="shared" si="74"/>
        <v>0</v>
      </c>
      <c r="CB48" s="154">
        <f t="shared" si="21"/>
        <v>0</v>
      </c>
      <c r="CC48" s="3"/>
      <c r="CD48" s="3"/>
      <c r="CE48" s="3"/>
      <c r="CF48" s="151">
        <f t="shared" si="75"/>
        <v>0</v>
      </c>
      <c r="CG48" s="151">
        <f t="shared" si="76"/>
        <v>0</v>
      </c>
      <c r="CH48" s="151">
        <f t="shared" si="77"/>
        <v>0</v>
      </c>
      <c r="CI48" s="151">
        <f t="shared" si="78"/>
        <v>0</v>
      </c>
      <c r="CJ48" s="154">
        <f t="shared" si="23"/>
        <v>0</v>
      </c>
      <c r="CK48" s="3"/>
      <c r="CL48" s="3"/>
      <c r="CM48" s="3"/>
      <c r="CN48" s="151">
        <f t="shared" si="79"/>
        <v>0</v>
      </c>
      <c r="CO48" s="151">
        <f t="shared" si="80"/>
        <v>0</v>
      </c>
      <c r="CP48" s="151">
        <f t="shared" si="81"/>
        <v>0</v>
      </c>
      <c r="CQ48" s="151">
        <f t="shared" si="82"/>
        <v>0</v>
      </c>
      <c r="CR48" s="154">
        <f t="shared" si="25"/>
        <v>0</v>
      </c>
      <c r="CS48" s="3"/>
      <c r="CT48" s="3"/>
      <c r="CU48" s="3"/>
      <c r="CV48" s="151">
        <f t="shared" si="83"/>
        <v>0</v>
      </c>
      <c r="CW48" s="151">
        <f t="shared" si="84"/>
        <v>0</v>
      </c>
      <c r="CX48" s="151">
        <f t="shared" si="85"/>
        <v>0</v>
      </c>
      <c r="CY48" s="151">
        <f t="shared" si="86"/>
        <v>0</v>
      </c>
      <c r="CZ48" s="151">
        <f t="shared" si="87"/>
        <v>0</v>
      </c>
      <c r="DA48" s="151">
        <f t="shared" si="88"/>
        <v>0</v>
      </c>
      <c r="DB48" s="151">
        <f t="shared" si="89"/>
        <v>0</v>
      </c>
      <c r="DC48" s="151">
        <f t="shared" si="90"/>
        <v>0</v>
      </c>
      <c r="DD48" s="149"/>
      <c r="DE48" s="3"/>
      <c r="DF48" s="3"/>
      <c r="DG48" s="3"/>
      <c r="DH48" s="129"/>
      <c r="DI48" s="129"/>
      <c r="DJ48" s="129"/>
      <c r="DK48" s="129"/>
      <c r="DL48" s="129"/>
      <c r="DM48" s="129"/>
      <c r="DN48" s="129"/>
      <c r="DO48" s="129"/>
      <c r="DP48" s="3"/>
      <c r="DQ48" s="3"/>
      <c r="DR48" s="3"/>
      <c r="DS48" s="3"/>
      <c r="DU48" s="149"/>
      <c r="DV48" s="3"/>
      <c r="DW48" s="3"/>
      <c r="DX48" s="3"/>
      <c r="DZ48" s="293"/>
      <c r="EA48" s="293"/>
      <c r="EB48" s="293"/>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L48" s="151">
        <v>60348</v>
      </c>
      <c r="FM48" s="151">
        <v>86.355926086328864</v>
      </c>
      <c r="FN48" s="151">
        <v>93.382777537173382</v>
      </c>
      <c r="FO48" s="151">
        <v>97.948245993936766</v>
      </c>
      <c r="FR48" s="5">
        <f t="shared" si="28"/>
        <v>0</v>
      </c>
      <c r="FS48" s="5">
        <f t="shared" si="29"/>
        <v>0</v>
      </c>
      <c r="FT48" s="5">
        <f t="shared" si="30"/>
        <v>0</v>
      </c>
      <c r="FU48" s="5">
        <f t="shared" si="31"/>
        <v>0</v>
      </c>
      <c r="FW48" s="233" t="e">
        <f t="shared" si="32"/>
        <v>#DIV/0!</v>
      </c>
      <c r="FX48" s="233" t="e">
        <f t="shared" si="33"/>
        <v>#DIV/0!</v>
      </c>
      <c r="FY48" s="233" t="e">
        <f t="shared" si="34"/>
        <v>#DIV/0!</v>
      </c>
      <c r="FZ48" s="233" t="e">
        <f t="shared" si="35"/>
        <v>#DIV/0!</v>
      </c>
      <c r="GA48" s="233"/>
      <c r="GB48" s="5">
        <f t="shared" si="36"/>
        <v>0</v>
      </c>
      <c r="GC48" s="5">
        <f t="shared" si="37"/>
        <v>0</v>
      </c>
      <c r="GD48" s="5">
        <f t="shared" si="38"/>
        <v>0</v>
      </c>
      <c r="GE48" s="5">
        <f t="shared" si="39"/>
        <v>0</v>
      </c>
    </row>
    <row r="49" spans="1:187" x14ac:dyDescent="0.2">
      <c r="A49" s="2" t="str">
        <f t="shared" si="40"/>
        <v>2004 Jun</v>
      </c>
      <c r="B49" s="139">
        <f t="shared" si="348"/>
        <v>2004</v>
      </c>
      <c r="C49" s="142" t="str">
        <f t="shared" si="349"/>
        <v>Jun</v>
      </c>
      <c r="D49" s="154">
        <f t="shared" si="91"/>
        <v>0</v>
      </c>
      <c r="E49" s="129"/>
      <c r="F49" s="129"/>
      <c r="G49" s="129"/>
      <c r="H49" s="154">
        <f t="shared" si="1"/>
        <v>0</v>
      </c>
      <c r="I49" s="151">
        <f t="shared" si="41"/>
        <v>0</v>
      </c>
      <c r="J49" s="151">
        <f t="shared" si="42"/>
        <v>0</v>
      </c>
      <c r="K49" s="151">
        <f t="shared" si="43"/>
        <v>0</v>
      </c>
      <c r="L49" s="154">
        <f t="shared" si="3"/>
        <v>0</v>
      </c>
      <c r="M49" s="3"/>
      <c r="N49" s="3"/>
      <c r="O49" s="3"/>
      <c r="P49" s="154">
        <f t="shared" si="4"/>
        <v>0</v>
      </c>
      <c r="Q49" s="3"/>
      <c r="R49" s="3"/>
      <c r="S49" s="3"/>
      <c r="T49" s="154">
        <f t="shared" si="44"/>
        <v>0</v>
      </c>
      <c r="U49" s="151">
        <f t="shared" si="45"/>
        <v>0</v>
      </c>
      <c r="V49" s="151">
        <f t="shared" si="46"/>
        <v>0</v>
      </c>
      <c r="W49" s="151">
        <f t="shared" si="47"/>
        <v>0</v>
      </c>
      <c r="X49" s="154">
        <f t="shared" si="6"/>
        <v>0</v>
      </c>
      <c r="Y49" s="151">
        <f t="shared" si="48"/>
        <v>0</v>
      </c>
      <c r="Z49" s="151">
        <f t="shared" si="49"/>
        <v>0</v>
      </c>
      <c r="AA49" s="151">
        <f t="shared" si="50"/>
        <v>0</v>
      </c>
      <c r="AB49" s="154">
        <f t="shared" si="8"/>
        <v>0</v>
      </c>
      <c r="AC49" s="3"/>
      <c r="AD49" s="3"/>
      <c r="AE49" s="3"/>
      <c r="AF49" s="154">
        <f t="shared" si="9"/>
        <v>0</v>
      </c>
      <c r="AG49" s="3"/>
      <c r="AH49" s="3"/>
      <c r="AI49" s="3"/>
      <c r="AJ49" s="154">
        <f t="shared" si="51"/>
        <v>0</v>
      </c>
      <c r="AK49" s="151">
        <f t="shared" si="52"/>
        <v>0</v>
      </c>
      <c r="AL49" s="151">
        <f t="shared" si="53"/>
        <v>0</v>
      </c>
      <c r="AM49" s="151">
        <f t="shared" si="54"/>
        <v>0</v>
      </c>
      <c r="AN49" s="154">
        <f t="shared" si="11"/>
        <v>0</v>
      </c>
      <c r="AO49" s="3"/>
      <c r="AP49" s="3"/>
      <c r="AQ49" s="3"/>
      <c r="AR49" s="151">
        <f t="shared" si="55"/>
        <v>0</v>
      </c>
      <c r="AS49" s="151">
        <f t="shared" si="56"/>
        <v>0</v>
      </c>
      <c r="AT49" s="151">
        <f t="shared" si="57"/>
        <v>0</v>
      </c>
      <c r="AU49" s="151">
        <f t="shared" si="58"/>
        <v>0</v>
      </c>
      <c r="AV49" s="154">
        <f t="shared" si="13"/>
        <v>0</v>
      </c>
      <c r="AW49" s="3"/>
      <c r="AX49" s="3"/>
      <c r="AY49" s="3"/>
      <c r="AZ49" s="151">
        <f t="shared" si="59"/>
        <v>0</v>
      </c>
      <c r="BA49" s="151">
        <f t="shared" si="60"/>
        <v>0</v>
      </c>
      <c r="BB49" s="151">
        <f t="shared" si="61"/>
        <v>0</v>
      </c>
      <c r="BC49" s="151">
        <f t="shared" si="62"/>
        <v>0</v>
      </c>
      <c r="BD49" s="154">
        <f t="shared" si="15"/>
        <v>0</v>
      </c>
      <c r="BE49" s="3"/>
      <c r="BF49" s="3"/>
      <c r="BG49" s="3"/>
      <c r="BH49" s="151">
        <f t="shared" si="63"/>
        <v>0</v>
      </c>
      <c r="BI49" s="151">
        <f t="shared" si="64"/>
        <v>0</v>
      </c>
      <c r="BJ49" s="151">
        <f t="shared" si="65"/>
        <v>0</v>
      </c>
      <c r="BK49" s="151">
        <f t="shared" si="66"/>
        <v>0</v>
      </c>
      <c r="BL49" s="154">
        <f t="shared" si="17"/>
        <v>0</v>
      </c>
      <c r="BM49" s="3"/>
      <c r="BN49" s="3"/>
      <c r="BO49" s="3"/>
      <c r="BP49" s="151">
        <f t="shared" si="67"/>
        <v>0</v>
      </c>
      <c r="BQ49" s="151">
        <f t="shared" si="68"/>
        <v>0</v>
      </c>
      <c r="BR49" s="151">
        <f t="shared" si="69"/>
        <v>0</v>
      </c>
      <c r="BS49" s="151">
        <f t="shared" si="70"/>
        <v>0</v>
      </c>
      <c r="BT49" s="154">
        <f t="shared" si="19"/>
        <v>0</v>
      </c>
      <c r="BU49" s="3"/>
      <c r="BV49" s="3"/>
      <c r="BW49" s="3"/>
      <c r="BX49" s="151">
        <f t="shared" si="71"/>
        <v>0</v>
      </c>
      <c r="BY49" s="151">
        <f t="shared" si="72"/>
        <v>0</v>
      </c>
      <c r="BZ49" s="151">
        <f t="shared" si="73"/>
        <v>0</v>
      </c>
      <c r="CA49" s="151">
        <f t="shared" si="74"/>
        <v>0</v>
      </c>
      <c r="CB49" s="154">
        <f t="shared" si="21"/>
        <v>0</v>
      </c>
      <c r="CC49" s="3"/>
      <c r="CD49" s="3"/>
      <c r="CE49" s="3"/>
      <c r="CF49" s="151">
        <f t="shared" si="75"/>
        <v>0</v>
      </c>
      <c r="CG49" s="151">
        <f t="shared" si="76"/>
        <v>0</v>
      </c>
      <c r="CH49" s="151">
        <f t="shared" si="77"/>
        <v>0</v>
      </c>
      <c r="CI49" s="151">
        <f t="shared" si="78"/>
        <v>0</v>
      </c>
      <c r="CJ49" s="154">
        <f t="shared" si="23"/>
        <v>0</v>
      </c>
      <c r="CK49" s="3"/>
      <c r="CL49" s="3"/>
      <c r="CM49" s="3"/>
      <c r="CN49" s="151">
        <f t="shared" si="79"/>
        <v>0</v>
      </c>
      <c r="CO49" s="151">
        <f t="shared" si="80"/>
        <v>0</v>
      </c>
      <c r="CP49" s="151">
        <f t="shared" si="81"/>
        <v>0</v>
      </c>
      <c r="CQ49" s="151">
        <f t="shared" si="82"/>
        <v>0</v>
      </c>
      <c r="CR49" s="154">
        <f t="shared" si="25"/>
        <v>0</v>
      </c>
      <c r="CS49" s="3"/>
      <c r="CT49" s="3"/>
      <c r="CU49" s="3"/>
      <c r="CV49" s="151">
        <f t="shared" si="83"/>
        <v>0</v>
      </c>
      <c r="CW49" s="151">
        <f t="shared" si="84"/>
        <v>0</v>
      </c>
      <c r="CX49" s="151">
        <f t="shared" si="85"/>
        <v>0</v>
      </c>
      <c r="CY49" s="151">
        <f t="shared" si="86"/>
        <v>0</v>
      </c>
      <c r="CZ49" s="151">
        <f t="shared" si="87"/>
        <v>0</v>
      </c>
      <c r="DA49" s="151">
        <f t="shared" si="88"/>
        <v>0</v>
      </c>
      <c r="DB49" s="151">
        <f t="shared" si="89"/>
        <v>0</v>
      </c>
      <c r="DC49" s="151">
        <f t="shared" si="90"/>
        <v>0</v>
      </c>
      <c r="DD49" s="149"/>
      <c r="DE49" s="3"/>
      <c r="DF49" s="3"/>
      <c r="DG49" s="3"/>
      <c r="DH49" s="129"/>
      <c r="DI49" s="129"/>
      <c r="DJ49" s="129"/>
      <c r="DK49" s="129"/>
      <c r="DL49" s="129"/>
      <c r="DM49" s="129"/>
      <c r="DN49" s="129"/>
      <c r="DO49" s="129"/>
      <c r="DP49" s="3"/>
      <c r="DQ49" s="3"/>
      <c r="DR49" s="3"/>
      <c r="DS49" s="3"/>
      <c r="DU49" s="149"/>
      <c r="DV49" s="3"/>
      <c r="DW49" s="3"/>
      <c r="DX49" s="3"/>
      <c r="DZ49" s="293"/>
      <c r="EA49" s="293"/>
      <c r="EB49" s="293"/>
      <c r="EC49" s="297"/>
      <c r="ED49" s="297"/>
      <c r="EE49" s="297"/>
      <c r="EF49" s="297"/>
      <c r="EG49" s="297"/>
      <c r="EH49" s="297"/>
      <c r="EI49" s="297"/>
      <c r="EJ49" s="297"/>
      <c r="EK49" s="297"/>
      <c r="EL49" s="297"/>
      <c r="EM49" s="297"/>
      <c r="EN49" s="297"/>
      <c r="EO49" s="297"/>
      <c r="EP49" s="297"/>
      <c r="EQ49" s="297"/>
      <c r="ER49" s="297"/>
      <c r="ES49" s="297"/>
      <c r="ET49" s="297"/>
      <c r="EU49" s="297"/>
      <c r="EV49" s="297"/>
      <c r="EW49" s="297"/>
      <c r="EX49" s="297"/>
      <c r="EY49" s="297"/>
      <c r="EZ49" s="297"/>
      <c r="FA49" s="297"/>
      <c r="FB49" s="297"/>
      <c r="FC49" s="297"/>
      <c r="FD49" s="297"/>
      <c r="FE49" s="297"/>
      <c r="FF49" s="297"/>
      <c r="FL49" s="151">
        <v>57315</v>
      </c>
      <c r="FM49" s="151">
        <v>86.032843887597551</v>
      </c>
      <c r="FN49" s="151">
        <v>93.344293894211688</v>
      </c>
      <c r="FO49" s="151">
        <v>98.013870778766744</v>
      </c>
      <c r="FR49" s="5">
        <f t="shared" si="28"/>
        <v>0</v>
      </c>
      <c r="FS49" s="5">
        <f t="shared" si="29"/>
        <v>0</v>
      </c>
      <c r="FT49" s="5">
        <f t="shared" si="30"/>
        <v>0</v>
      </c>
      <c r="FU49" s="5">
        <f t="shared" si="31"/>
        <v>0</v>
      </c>
      <c r="FW49" s="233" t="e">
        <f t="shared" si="32"/>
        <v>#DIV/0!</v>
      </c>
      <c r="FX49" s="233" t="e">
        <f t="shared" si="33"/>
        <v>#DIV/0!</v>
      </c>
      <c r="FY49" s="233" t="e">
        <f t="shared" si="34"/>
        <v>#DIV/0!</v>
      </c>
      <c r="FZ49" s="233" t="e">
        <f t="shared" si="35"/>
        <v>#DIV/0!</v>
      </c>
      <c r="GA49" s="233"/>
      <c r="GB49" s="5">
        <f t="shared" si="36"/>
        <v>0</v>
      </c>
      <c r="GC49" s="5">
        <f t="shared" si="37"/>
        <v>0</v>
      </c>
      <c r="GD49" s="5">
        <f t="shared" si="38"/>
        <v>0</v>
      </c>
      <c r="GE49" s="5">
        <f t="shared" si="39"/>
        <v>0</v>
      </c>
    </row>
    <row r="50" spans="1:187" x14ac:dyDescent="0.2">
      <c r="A50" s="2" t="str">
        <f t="shared" si="40"/>
        <v>2004 Jul</v>
      </c>
      <c r="B50" s="139">
        <f t="shared" si="348"/>
        <v>2004</v>
      </c>
      <c r="C50" s="142" t="str">
        <f t="shared" si="349"/>
        <v>Jul</v>
      </c>
      <c r="D50" s="154">
        <f t="shared" si="91"/>
        <v>0</v>
      </c>
      <c r="E50" s="129"/>
      <c r="F50" s="129"/>
      <c r="G50" s="129"/>
      <c r="H50" s="154">
        <f t="shared" si="1"/>
        <v>0</v>
      </c>
      <c r="I50" s="151">
        <f t="shared" si="41"/>
        <v>0</v>
      </c>
      <c r="J50" s="151">
        <f t="shared" si="42"/>
        <v>0</v>
      </c>
      <c r="K50" s="151">
        <f t="shared" si="43"/>
        <v>0</v>
      </c>
      <c r="L50" s="154">
        <f t="shared" si="3"/>
        <v>0</v>
      </c>
      <c r="M50" s="3"/>
      <c r="N50" s="3"/>
      <c r="O50" s="3"/>
      <c r="P50" s="154">
        <f t="shared" si="4"/>
        <v>0</v>
      </c>
      <c r="Q50" s="3"/>
      <c r="R50" s="3"/>
      <c r="S50" s="3"/>
      <c r="T50" s="154">
        <f t="shared" si="44"/>
        <v>0</v>
      </c>
      <c r="U50" s="151">
        <f t="shared" si="45"/>
        <v>0</v>
      </c>
      <c r="V50" s="151">
        <f t="shared" si="46"/>
        <v>0</v>
      </c>
      <c r="W50" s="151">
        <f t="shared" si="47"/>
        <v>0</v>
      </c>
      <c r="X50" s="154">
        <f t="shared" si="6"/>
        <v>0</v>
      </c>
      <c r="Y50" s="151">
        <f t="shared" si="48"/>
        <v>0</v>
      </c>
      <c r="Z50" s="151">
        <f t="shared" si="49"/>
        <v>0</v>
      </c>
      <c r="AA50" s="151">
        <f t="shared" si="50"/>
        <v>0</v>
      </c>
      <c r="AB50" s="154">
        <f t="shared" si="8"/>
        <v>0</v>
      </c>
      <c r="AC50" s="3"/>
      <c r="AD50" s="3"/>
      <c r="AE50" s="3"/>
      <c r="AF50" s="154">
        <f t="shared" si="9"/>
        <v>0</v>
      </c>
      <c r="AG50" s="3"/>
      <c r="AH50" s="3"/>
      <c r="AI50" s="3"/>
      <c r="AJ50" s="154">
        <f t="shared" si="51"/>
        <v>0</v>
      </c>
      <c r="AK50" s="151">
        <f t="shared" si="52"/>
        <v>0</v>
      </c>
      <c r="AL50" s="151">
        <f t="shared" si="53"/>
        <v>0</v>
      </c>
      <c r="AM50" s="151">
        <f t="shared" si="54"/>
        <v>0</v>
      </c>
      <c r="AN50" s="154">
        <f t="shared" si="11"/>
        <v>0</v>
      </c>
      <c r="AO50" s="3"/>
      <c r="AP50" s="3"/>
      <c r="AQ50" s="3"/>
      <c r="AR50" s="151">
        <f t="shared" si="55"/>
        <v>0</v>
      </c>
      <c r="AS50" s="151">
        <f t="shared" si="56"/>
        <v>0</v>
      </c>
      <c r="AT50" s="151">
        <f t="shared" si="57"/>
        <v>0</v>
      </c>
      <c r="AU50" s="151">
        <f t="shared" si="58"/>
        <v>0</v>
      </c>
      <c r="AV50" s="154">
        <f t="shared" si="13"/>
        <v>0</v>
      </c>
      <c r="AW50" s="3"/>
      <c r="AX50" s="3"/>
      <c r="AY50" s="3"/>
      <c r="AZ50" s="151">
        <f t="shared" si="59"/>
        <v>0</v>
      </c>
      <c r="BA50" s="151">
        <f t="shared" si="60"/>
        <v>0</v>
      </c>
      <c r="BB50" s="151">
        <f t="shared" si="61"/>
        <v>0</v>
      </c>
      <c r="BC50" s="151">
        <f t="shared" si="62"/>
        <v>0</v>
      </c>
      <c r="BD50" s="154">
        <f t="shared" si="15"/>
        <v>0</v>
      </c>
      <c r="BE50" s="3"/>
      <c r="BF50" s="3"/>
      <c r="BG50" s="3"/>
      <c r="BH50" s="151">
        <f t="shared" si="63"/>
        <v>0</v>
      </c>
      <c r="BI50" s="151">
        <f t="shared" si="64"/>
        <v>0</v>
      </c>
      <c r="BJ50" s="151">
        <f t="shared" si="65"/>
        <v>0</v>
      </c>
      <c r="BK50" s="151">
        <f t="shared" si="66"/>
        <v>0</v>
      </c>
      <c r="BL50" s="154">
        <f t="shared" si="17"/>
        <v>0</v>
      </c>
      <c r="BM50" s="3"/>
      <c r="BN50" s="3"/>
      <c r="BO50" s="3"/>
      <c r="BP50" s="151">
        <f t="shared" si="67"/>
        <v>0</v>
      </c>
      <c r="BQ50" s="151">
        <f t="shared" si="68"/>
        <v>0</v>
      </c>
      <c r="BR50" s="151">
        <f t="shared" si="69"/>
        <v>0</v>
      </c>
      <c r="BS50" s="151">
        <f t="shared" si="70"/>
        <v>0</v>
      </c>
      <c r="BT50" s="154">
        <f t="shared" si="19"/>
        <v>0</v>
      </c>
      <c r="BU50" s="3"/>
      <c r="BV50" s="3"/>
      <c r="BW50" s="3"/>
      <c r="BX50" s="151">
        <f t="shared" si="71"/>
        <v>0</v>
      </c>
      <c r="BY50" s="151">
        <f t="shared" si="72"/>
        <v>0</v>
      </c>
      <c r="BZ50" s="151">
        <f t="shared" si="73"/>
        <v>0</v>
      </c>
      <c r="CA50" s="151">
        <f t="shared" si="74"/>
        <v>0</v>
      </c>
      <c r="CB50" s="154">
        <f t="shared" si="21"/>
        <v>0</v>
      </c>
      <c r="CC50" s="3"/>
      <c r="CD50" s="3"/>
      <c r="CE50" s="3"/>
      <c r="CF50" s="151">
        <f t="shared" si="75"/>
        <v>0</v>
      </c>
      <c r="CG50" s="151">
        <f t="shared" si="76"/>
        <v>0</v>
      </c>
      <c r="CH50" s="151">
        <f t="shared" si="77"/>
        <v>0</v>
      </c>
      <c r="CI50" s="151">
        <f t="shared" si="78"/>
        <v>0</v>
      </c>
      <c r="CJ50" s="154">
        <f t="shared" si="23"/>
        <v>0</v>
      </c>
      <c r="CK50" s="3"/>
      <c r="CL50" s="3"/>
      <c r="CM50" s="3"/>
      <c r="CN50" s="151">
        <f t="shared" si="79"/>
        <v>0</v>
      </c>
      <c r="CO50" s="151">
        <f t="shared" si="80"/>
        <v>0</v>
      </c>
      <c r="CP50" s="151">
        <f t="shared" si="81"/>
        <v>0</v>
      </c>
      <c r="CQ50" s="151">
        <f t="shared" si="82"/>
        <v>0</v>
      </c>
      <c r="CR50" s="154">
        <f t="shared" si="25"/>
        <v>0</v>
      </c>
      <c r="CS50" s="3"/>
      <c r="CT50" s="3"/>
      <c r="CU50" s="3"/>
      <c r="CV50" s="151">
        <f t="shared" si="83"/>
        <v>0</v>
      </c>
      <c r="CW50" s="151">
        <f t="shared" si="84"/>
        <v>0</v>
      </c>
      <c r="CX50" s="151">
        <f t="shared" si="85"/>
        <v>0</v>
      </c>
      <c r="CY50" s="151">
        <f t="shared" si="86"/>
        <v>0</v>
      </c>
      <c r="CZ50" s="151">
        <f t="shared" si="87"/>
        <v>0</v>
      </c>
      <c r="DA50" s="151">
        <f t="shared" si="88"/>
        <v>0</v>
      </c>
      <c r="DB50" s="151">
        <f t="shared" si="89"/>
        <v>0</v>
      </c>
      <c r="DC50" s="151">
        <f t="shared" si="90"/>
        <v>0</v>
      </c>
      <c r="DD50" s="149"/>
      <c r="DE50" s="3"/>
      <c r="DF50" s="3"/>
      <c r="DG50" s="3"/>
      <c r="DH50" s="129"/>
      <c r="DI50" s="129"/>
      <c r="DJ50" s="129"/>
      <c r="DK50" s="129"/>
      <c r="DL50" s="129"/>
      <c r="DM50" s="129"/>
      <c r="DN50" s="129"/>
      <c r="DO50" s="129"/>
      <c r="DP50" s="3"/>
      <c r="DQ50" s="3"/>
      <c r="DR50" s="3"/>
      <c r="DS50" s="3"/>
      <c r="DU50" s="149"/>
      <c r="DV50" s="3"/>
      <c r="DW50" s="3"/>
      <c r="DX50" s="3"/>
      <c r="DZ50" s="293"/>
      <c r="EA50" s="293"/>
      <c r="EB50" s="293"/>
      <c r="EC50" s="297"/>
      <c r="ED50" s="297"/>
      <c r="EE50" s="297"/>
      <c r="EF50" s="297"/>
      <c r="EG50" s="297"/>
      <c r="EH50" s="297"/>
      <c r="EI50" s="297"/>
      <c r="EJ50" s="297"/>
      <c r="EK50" s="297"/>
      <c r="EL50" s="297"/>
      <c r="EM50" s="297"/>
      <c r="EN50" s="297"/>
      <c r="EO50" s="297"/>
      <c r="EP50" s="297"/>
      <c r="EQ50" s="297"/>
      <c r="ER50" s="297"/>
      <c r="ES50" s="297"/>
      <c r="ET50" s="297"/>
      <c r="EU50" s="297"/>
      <c r="EV50" s="297"/>
      <c r="EW50" s="297"/>
      <c r="EX50" s="297"/>
      <c r="EY50" s="297"/>
      <c r="EZ50" s="297"/>
      <c r="FA50" s="297"/>
      <c r="FB50" s="297"/>
      <c r="FC50" s="297"/>
      <c r="FD50" s="297"/>
      <c r="FE50" s="297"/>
      <c r="FF50" s="297"/>
      <c r="FL50" s="151">
        <v>54269</v>
      </c>
      <c r="FM50" s="151">
        <v>88.450112164265065</v>
      </c>
      <c r="FN50" s="151">
        <v>94.71918514177159</v>
      </c>
      <c r="FO50" s="151">
        <v>98.439805177744987</v>
      </c>
      <c r="FR50" s="5">
        <f t="shared" si="28"/>
        <v>0</v>
      </c>
      <c r="FS50" s="5">
        <f t="shared" si="29"/>
        <v>0</v>
      </c>
      <c r="FT50" s="5">
        <f t="shared" si="30"/>
        <v>0</v>
      </c>
      <c r="FU50" s="5">
        <f t="shared" si="31"/>
        <v>0</v>
      </c>
      <c r="FW50" s="233" t="e">
        <f t="shared" si="32"/>
        <v>#DIV/0!</v>
      </c>
      <c r="FX50" s="233" t="e">
        <f t="shared" si="33"/>
        <v>#DIV/0!</v>
      </c>
      <c r="FY50" s="233" t="e">
        <f t="shared" si="34"/>
        <v>#DIV/0!</v>
      </c>
      <c r="FZ50" s="233" t="e">
        <f t="shared" si="35"/>
        <v>#DIV/0!</v>
      </c>
      <c r="GA50" s="233"/>
      <c r="GB50" s="5">
        <f t="shared" si="36"/>
        <v>0</v>
      </c>
      <c r="GC50" s="5">
        <f t="shared" si="37"/>
        <v>0</v>
      </c>
      <c r="GD50" s="5">
        <f t="shared" si="38"/>
        <v>0</v>
      </c>
      <c r="GE50" s="5">
        <f t="shared" si="39"/>
        <v>0</v>
      </c>
    </row>
    <row r="51" spans="1:187" x14ac:dyDescent="0.2">
      <c r="A51" s="2" t="str">
        <f t="shared" si="40"/>
        <v>2004 Aug</v>
      </c>
      <c r="B51" s="139">
        <f t="shared" si="348"/>
        <v>2004</v>
      </c>
      <c r="C51" s="142" t="str">
        <f t="shared" si="349"/>
        <v>Aug</v>
      </c>
      <c r="D51" s="154">
        <f t="shared" si="91"/>
        <v>0</v>
      </c>
      <c r="E51" s="129"/>
      <c r="F51" s="129"/>
      <c r="G51" s="129"/>
      <c r="H51" s="154">
        <f t="shared" si="1"/>
        <v>0</v>
      </c>
      <c r="I51" s="151">
        <f t="shared" si="41"/>
        <v>0</v>
      </c>
      <c r="J51" s="151">
        <f t="shared" si="42"/>
        <v>0</v>
      </c>
      <c r="K51" s="151">
        <f t="shared" si="43"/>
        <v>0</v>
      </c>
      <c r="L51" s="154">
        <f t="shared" si="3"/>
        <v>0</v>
      </c>
      <c r="M51" s="3"/>
      <c r="N51" s="3"/>
      <c r="O51" s="3"/>
      <c r="P51" s="154">
        <f t="shared" si="4"/>
        <v>0</v>
      </c>
      <c r="Q51" s="3"/>
      <c r="R51" s="3"/>
      <c r="S51" s="3"/>
      <c r="T51" s="154">
        <f t="shared" si="44"/>
        <v>0</v>
      </c>
      <c r="U51" s="151">
        <f t="shared" si="45"/>
        <v>0</v>
      </c>
      <c r="V51" s="151">
        <f t="shared" si="46"/>
        <v>0</v>
      </c>
      <c r="W51" s="151">
        <f t="shared" si="47"/>
        <v>0</v>
      </c>
      <c r="X51" s="154">
        <f t="shared" si="6"/>
        <v>0</v>
      </c>
      <c r="Y51" s="151">
        <f t="shared" si="48"/>
        <v>0</v>
      </c>
      <c r="Z51" s="151">
        <f t="shared" si="49"/>
        <v>0</v>
      </c>
      <c r="AA51" s="151">
        <f t="shared" si="50"/>
        <v>0</v>
      </c>
      <c r="AB51" s="154">
        <f t="shared" si="8"/>
        <v>0</v>
      </c>
      <c r="AC51" s="3"/>
      <c r="AD51" s="3"/>
      <c r="AE51" s="3"/>
      <c r="AF51" s="154">
        <f t="shared" si="9"/>
        <v>0</v>
      </c>
      <c r="AG51" s="3"/>
      <c r="AH51" s="3"/>
      <c r="AI51" s="3"/>
      <c r="AJ51" s="154">
        <f t="shared" si="51"/>
        <v>0</v>
      </c>
      <c r="AK51" s="151">
        <f t="shared" si="52"/>
        <v>0</v>
      </c>
      <c r="AL51" s="151">
        <f t="shared" si="53"/>
        <v>0</v>
      </c>
      <c r="AM51" s="151">
        <f t="shared" si="54"/>
        <v>0</v>
      </c>
      <c r="AN51" s="154">
        <f t="shared" si="11"/>
        <v>0</v>
      </c>
      <c r="AO51" s="3"/>
      <c r="AP51" s="3"/>
      <c r="AQ51" s="3"/>
      <c r="AR51" s="151">
        <f t="shared" si="55"/>
        <v>0</v>
      </c>
      <c r="AS51" s="151">
        <f t="shared" si="56"/>
        <v>0</v>
      </c>
      <c r="AT51" s="151">
        <f t="shared" si="57"/>
        <v>0</v>
      </c>
      <c r="AU51" s="151">
        <f t="shared" si="58"/>
        <v>0</v>
      </c>
      <c r="AV51" s="154">
        <f t="shared" si="13"/>
        <v>0</v>
      </c>
      <c r="AW51" s="3"/>
      <c r="AX51" s="3"/>
      <c r="AY51" s="3"/>
      <c r="AZ51" s="151">
        <f t="shared" si="59"/>
        <v>0</v>
      </c>
      <c r="BA51" s="151">
        <f t="shared" si="60"/>
        <v>0</v>
      </c>
      <c r="BB51" s="151">
        <f t="shared" si="61"/>
        <v>0</v>
      </c>
      <c r="BC51" s="151">
        <f t="shared" si="62"/>
        <v>0</v>
      </c>
      <c r="BD51" s="154">
        <f t="shared" si="15"/>
        <v>0</v>
      </c>
      <c r="BE51" s="3"/>
      <c r="BF51" s="3"/>
      <c r="BG51" s="3"/>
      <c r="BH51" s="151">
        <f t="shared" si="63"/>
        <v>0</v>
      </c>
      <c r="BI51" s="151">
        <f t="shared" si="64"/>
        <v>0</v>
      </c>
      <c r="BJ51" s="151">
        <f t="shared" si="65"/>
        <v>0</v>
      </c>
      <c r="BK51" s="151">
        <f t="shared" si="66"/>
        <v>0</v>
      </c>
      <c r="BL51" s="154">
        <f t="shared" si="17"/>
        <v>0</v>
      </c>
      <c r="BM51" s="3"/>
      <c r="BN51" s="3"/>
      <c r="BO51" s="3"/>
      <c r="BP51" s="151">
        <f t="shared" si="67"/>
        <v>0</v>
      </c>
      <c r="BQ51" s="151">
        <f t="shared" si="68"/>
        <v>0</v>
      </c>
      <c r="BR51" s="151">
        <f t="shared" si="69"/>
        <v>0</v>
      </c>
      <c r="BS51" s="151">
        <f t="shared" si="70"/>
        <v>0</v>
      </c>
      <c r="BT51" s="154">
        <f t="shared" si="19"/>
        <v>0</v>
      </c>
      <c r="BU51" s="3"/>
      <c r="BV51" s="3"/>
      <c r="BW51" s="3"/>
      <c r="BX51" s="151">
        <f t="shared" si="71"/>
        <v>0</v>
      </c>
      <c r="BY51" s="151">
        <f t="shared" si="72"/>
        <v>0</v>
      </c>
      <c r="BZ51" s="151">
        <f t="shared" si="73"/>
        <v>0</v>
      </c>
      <c r="CA51" s="151">
        <f t="shared" si="74"/>
        <v>0</v>
      </c>
      <c r="CB51" s="154">
        <f t="shared" si="21"/>
        <v>0</v>
      </c>
      <c r="CC51" s="3"/>
      <c r="CD51" s="3"/>
      <c r="CE51" s="3"/>
      <c r="CF51" s="151">
        <f t="shared" si="75"/>
        <v>0</v>
      </c>
      <c r="CG51" s="151">
        <f t="shared" si="76"/>
        <v>0</v>
      </c>
      <c r="CH51" s="151">
        <f t="shared" si="77"/>
        <v>0</v>
      </c>
      <c r="CI51" s="151">
        <f t="shared" si="78"/>
        <v>0</v>
      </c>
      <c r="CJ51" s="154">
        <f t="shared" si="23"/>
        <v>0</v>
      </c>
      <c r="CK51" s="3"/>
      <c r="CL51" s="3"/>
      <c r="CM51" s="3"/>
      <c r="CN51" s="151">
        <f t="shared" si="79"/>
        <v>0</v>
      </c>
      <c r="CO51" s="151">
        <f t="shared" si="80"/>
        <v>0</v>
      </c>
      <c r="CP51" s="151">
        <f t="shared" si="81"/>
        <v>0</v>
      </c>
      <c r="CQ51" s="151">
        <f t="shared" si="82"/>
        <v>0</v>
      </c>
      <c r="CR51" s="154">
        <f t="shared" si="25"/>
        <v>0</v>
      </c>
      <c r="CS51" s="3"/>
      <c r="CT51" s="3"/>
      <c r="CU51" s="3"/>
      <c r="CV51" s="151">
        <f t="shared" si="83"/>
        <v>0</v>
      </c>
      <c r="CW51" s="151">
        <f t="shared" si="84"/>
        <v>0</v>
      </c>
      <c r="CX51" s="151">
        <f t="shared" si="85"/>
        <v>0</v>
      </c>
      <c r="CY51" s="151">
        <f t="shared" si="86"/>
        <v>0</v>
      </c>
      <c r="CZ51" s="151">
        <f t="shared" si="87"/>
        <v>0</v>
      </c>
      <c r="DA51" s="151">
        <f t="shared" si="88"/>
        <v>0</v>
      </c>
      <c r="DB51" s="151">
        <f t="shared" si="89"/>
        <v>0</v>
      </c>
      <c r="DC51" s="151">
        <f t="shared" si="90"/>
        <v>0</v>
      </c>
      <c r="DD51" s="149"/>
      <c r="DE51" s="3"/>
      <c r="DF51" s="3"/>
      <c r="DG51" s="3"/>
      <c r="DH51" s="129"/>
      <c r="DI51" s="129"/>
      <c r="DJ51" s="129"/>
      <c r="DK51" s="129"/>
      <c r="DL51" s="129"/>
      <c r="DM51" s="129"/>
      <c r="DN51" s="129"/>
      <c r="DO51" s="129"/>
      <c r="DP51" s="3"/>
      <c r="DQ51" s="3"/>
      <c r="DR51" s="3"/>
      <c r="DS51" s="3"/>
      <c r="DU51" s="149"/>
      <c r="DV51" s="3"/>
      <c r="DW51" s="3"/>
      <c r="DX51" s="3"/>
      <c r="DZ51" s="293"/>
      <c r="EA51" s="293"/>
      <c r="EB51" s="293"/>
      <c r="EC51" s="297"/>
      <c r="ED51" s="297"/>
      <c r="EE51" s="297"/>
      <c r="EF51" s="297"/>
      <c r="EG51" s="297"/>
      <c r="EH51" s="297"/>
      <c r="EI51" s="297"/>
      <c r="EJ51" s="297"/>
      <c r="EK51" s="297"/>
      <c r="EL51" s="297"/>
      <c r="EM51" s="297"/>
      <c r="EN51" s="297"/>
      <c r="EO51" s="297"/>
      <c r="EP51" s="297"/>
      <c r="EQ51" s="297"/>
      <c r="ER51" s="297"/>
      <c r="ES51" s="297"/>
      <c r="ET51" s="297"/>
      <c r="EU51" s="297"/>
      <c r="EV51" s="297"/>
      <c r="EW51" s="297"/>
      <c r="EX51" s="297"/>
      <c r="EY51" s="297"/>
      <c r="EZ51" s="297"/>
      <c r="FA51" s="297"/>
      <c r="FB51" s="297"/>
      <c r="FC51" s="297"/>
      <c r="FD51" s="297"/>
      <c r="FE51" s="297"/>
      <c r="FF51" s="297"/>
      <c r="FL51" s="151">
        <v>59631</v>
      </c>
      <c r="FM51" s="151">
        <v>84.663366516165297</v>
      </c>
      <c r="FN51" s="151">
        <v>92.643565613157079</v>
      </c>
      <c r="FO51" s="151">
        <v>97.847649096085149</v>
      </c>
      <c r="FR51" s="5">
        <f t="shared" si="28"/>
        <v>0</v>
      </c>
      <c r="FS51" s="5">
        <f t="shared" si="29"/>
        <v>0</v>
      </c>
      <c r="FT51" s="5">
        <f t="shared" si="30"/>
        <v>0</v>
      </c>
      <c r="FU51" s="5">
        <f t="shared" si="31"/>
        <v>0</v>
      </c>
      <c r="FW51" s="233" t="e">
        <f t="shared" si="32"/>
        <v>#DIV/0!</v>
      </c>
      <c r="FX51" s="233" t="e">
        <f t="shared" si="33"/>
        <v>#DIV/0!</v>
      </c>
      <c r="FY51" s="233" t="e">
        <f t="shared" si="34"/>
        <v>#DIV/0!</v>
      </c>
      <c r="FZ51" s="233" t="e">
        <f t="shared" si="35"/>
        <v>#DIV/0!</v>
      </c>
      <c r="GA51" s="233"/>
      <c r="GB51" s="5">
        <f t="shared" si="36"/>
        <v>0</v>
      </c>
      <c r="GC51" s="5">
        <f t="shared" si="37"/>
        <v>0</v>
      </c>
      <c r="GD51" s="5">
        <f t="shared" si="38"/>
        <v>0</v>
      </c>
      <c r="GE51" s="5">
        <f t="shared" si="39"/>
        <v>0</v>
      </c>
    </row>
    <row r="52" spans="1:187" x14ac:dyDescent="0.2">
      <c r="A52" s="2" t="str">
        <f t="shared" si="40"/>
        <v>2004 Sep</v>
      </c>
      <c r="B52" s="139">
        <f t="shared" si="348"/>
        <v>2004</v>
      </c>
      <c r="C52" s="142" t="str">
        <f t="shared" si="349"/>
        <v>Sep</v>
      </c>
      <c r="D52" s="154">
        <f t="shared" si="91"/>
        <v>0</v>
      </c>
      <c r="E52" s="129"/>
      <c r="F52" s="129"/>
      <c r="G52" s="129"/>
      <c r="H52" s="154">
        <f t="shared" si="1"/>
        <v>0</v>
      </c>
      <c r="I52" s="151">
        <f t="shared" si="41"/>
        <v>0</v>
      </c>
      <c r="J52" s="151">
        <f t="shared" si="42"/>
        <v>0</v>
      </c>
      <c r="K52" s="151">
        <f t="shared" si="43"/>
        <v>0</v>
      </c>
      <c r="L52" s="154">
        <f t="shared" si="3"/>
        <v>0</v>
      </c>
      <c r="M52" s="3"/>
      <c r="N52" s="3"/>
      <c r="O52" s="3"/>
      <c r="P52" s="154">
        <f t="shared" si="4"/>
        <v>0</v>
      </c>
      <c r="Q52" s="3"/>
      <c r="R52" s="3"/>
      <c r="S52" s="3"/>
      <c r="T52" s="154">
        <f t="shared" si="44"/>
        <v>0</v>
      </c>
      <c r="U52" s="151">
        <f t="shared" si="45"/>
        <v>0</v>
      </c>
      <c r="V52" s="151">
        <f t="shared" si="46"/>
        <v>0</v>
      </c>
      <c r="W52" s="151">
        <f t="shared" si="47"/>
        <v>0</v>
      </c>
      <c r="X52" s="154">
        <f t="shared" si="6"/>
        <v>0</v>
      </c>
      <c r="Y52" s="151">
        <f t="shared" si="48"/>
        <v>0</v>
      </c>
      <c r="Z52" s="151">
        <f t="shared" si="49"/>
        <v>0</v>
      </c>
      <c r="AA52" s="151">
        <f t="shared" si="50"/>
        <v>0</v>
      </c>
      <c r="AB52" s="154">
        <f t="shared" si="8"/>
        <v>0</v>
      </c>
      <c r="AC52" s="3"/>
      <c r="AD52" s="3"/>
      <c r="AE52" s="3"/>
      <c r="AF52" s="154">
        <f t="shared" si="9"/>
        <v>0</v>
      </c>
      <c r="AG52" s="3"/>
      <c r="AH52" s="3"/>
      <c r="AI52" s="3"/>
      <c r="AJ52" s="154">
        <f t="shared" si="51"/>
        <v>0</v>
      </c>
      <c r="AK52" s="151">
        <f t="shared" si="52"/>
        <v>0</v>
      </c>
      <c r="AL52" s="151">
        <f t="shared" si="53"/>
        <v>0</v>
      </c>
      <c r="AM52" s="151">
        <f t="shared" si="54"/>
        <v>0</v>
      </c>
      <c r="AN52" s="154">
        <f t="shared" si="11"/>
        <v>0</v>
      </c>
      <c r="AO52" s="3"/>
      <c r="AP52" s="3"/>
      <c r="AQ52" s="3"/>
      <c r="AR52" s="151">
        <f t="shared" si="55"/>
        <v>0</v>
      </c>
      <c r="AS52" s="151">
        <f t="shared" si="56"/>
        <v>0</v>
      </c>
      <c r="AT52" s="151">
        <f t="shared" si="57"/>
        <v>0</v>
      </c>
      <c r="AU52" s="151">
        <f t="shared" si="58"/>
        <v>0</v>
      </c>
      <c r="AV52" s="154">
        <f t="shared" si="13"/>
        <v>0</v>
      </c>
      <c r="AW52" s="3"/>
      <c r="AX52" s="3"/>
      <c r="AY52" s="3"/>
      <c r="AZ52" s="151">
        <f t="shared" si="59"/>
        <v>0</v>
      </c>
      <c r="BA52" s="151">
        <f t="shared" si="60"/>
        <v>0</v>
      </c>
      <c r="BB52" s="151">
        <f t="shared" si="61"/>
        <v>0</v>
      </c>
      <c r="BC52" s="151">
        <f t="shared" si="62"/>
        <v>0</v>
      </c>
      <c r="BD52" s="154">
        <f t="shared" si="15"/>
        <v>0</v>
      </c>
      <c r="BE52" s="3"/>
      <c r="BF52" s="3"/>
      <c r="BG52" s="3"/>
      <c r="BH52" s="151">
        <f t="shared" si="63"/>
        <v>0</v>
      </c>
      <c r="BI52" s="151">
        <f t="shared" si="64"/>
        <v>0</v>
      </c>
      <c r="BJ52" s="151">
        <f t="shared" si="65"/>
        <v>0</v>
      </c>
      <c r="BK52" s="151">
        <f t="shared" si="66"/>
        <v>0</v>
      </c>
      <c r="BL52" s="154">
        <f t="shared" si="17"/>
        <v>0</v>
      </c>
      <c r="BM52" s="3"/>
      <c r="BN52" s="3"/>
      <c r="BO52" s="3"/>
      <c r="BP52" s="151">
        <f t="shared" si="67"/>
        <v>0</v>
      </c>
      <c r="BQ52" s="151">
        <f t="shared" si="68"/>
        <v>0</v>
      </c>
      <c r="BR52" s="151">
        <f t="shared" si="69"/>
        <v>0</v>
      </c>
      <c r="BS52" s="151">
        <f t="shared" si="70"/>
        <v>0</v>
      </c>
      <c r="BT52" s="154">
        <f t="shared" si="19"/>
        <v>0</v>
      </c>
      <c r="BU52" s="3"/>
      <c r="BV52" s="3"/>
      <c r="BW52" s="3"/>
      <c r="BX52" s="151">
        <f t="shared" si="71"/>
        <v>0</v>
      </c>
      <c r="BY52" s="151">
        <f t="shared" si="72"/>
        <v>0</v>
      </c>
      <c r="BZ52" s="151">
        <f t="shared" si="73"/>
        <v>0</v>
      </c>
      <c r="CA52" s="151">
        <f t="shared" si="74"/>
        <v>0</v>
      </c>
      <c r="CB52" s="154">
        <f t="shared" si="21"/>
        <v>0</v>
      </c>
      <c r="CC52" s="3"/>
      <c r="CD52" s="3"/>
      <c r="CE52" s="3"/>
      <c r="CF52" s="151">
        <f t="shared" si="75"/>
        <v>0</v>
      </c>
      <c r="CG52" s="151">
        <f t="shared" si="76"/>
        <v>0</v>
      </c>
      <c r="CH52" s="151">
        <f t="shared" si="77"/>
        <v>0</v>
      </c>
      <c r="CI52" s="151">
        <f t="shared" si="78"/>
        <v>0</v>
      </c>
      <c r="CJ52" s="154">
        <f t="shared" si="23"/>
        <v>0</v>
      </c>
      <c r="CK52" s="3"/>
      <c r="CL52" s="3"/>
      <c r="CM52" s="3"/>
      <c r="CN52" s="151">
        <f t="shared" si="79"/>
        <v>0</v>
      </c>
      <c r="CO52" s="151">
        <f t="shared" si="80"/>
        <v>0</v>
      </c>
      <c r="CP52" s="151">
        <f t="shared" si="81"/>
        <v>0</v>
      </c>
      <c r="CQ52" s="151">
        <f t="shared" si="82"/>
        <v>0</v>
      </c>
      <c r="CR52" s="154">
        <f t="shared" si="25"/>
        <v>0</v>
      </c>
      <c r="CS52" s="3"/>
      <c r="CT52" s="3"/>
      <c r="CU52" s="3"/>
      <c r="CV52" s="151">
        <f t="shared" si="83"/>
        <v>0</v>
      </c>
      <c r="CW52" s="151">
        <f t="shared" si="84"/>
        <v>0</v>
      </c>
      <c r="CX52" s="151">
        <f t="shared" si="85"/>
        <v>0</v>
      </c>
      <c r="CY52" s="151">
        <f t="shared" si="86"/>
        <v>0</v>
      </c>
      <c r="CZ52" s="151">
        <f t="shared" si="87"/>
        <v>0</v>
      </c>
      <c r="DA52" s="151">
        <f t="shared" si="88"/>
        <v>0</v>
      </c>
      <c r="DB52" s="151">
        <f t="shared" si="89"/>
        <v>0</v>
      </c>
      <c r="DC52" s="151">
        <f t="shared" si="90"/>
        <v>0</v>
      </c>
      <c r="DD52" s="149"/>
      <c r="DE52" s="3"/>
      <c r="DF52" s="3"/>
      <c r="DG52" s="3"/>
      <c r="DH52" s="129"/>
      <c r="DI52" s="129"/>
      <c r="DJ52" s="129"/>
      <c r="DK52" s="129"/>
      <c r="DL52" s="129"/>
      <c r="DM52" s="129"/>
      <c r="DN52" s="129"/>
      <c r="DO52" s="129"/>
      <c r="DP52" s="3"/>
      <c r="DQ52" s="3"/>
      <c r="DR52" s="3"/>
      <c r="DS52" s="3"/>
      <c r="DU52" s="149"/>
      <c r="DV52" s="3"/>
      <c r="DW52" s="3"/>
      <c r="DX52" s="3"/>
      <c r="DZ52" s="293"/>
      <c r="EA52" s="293"/>
      <c r="EB52" s="293"/>
      <c r="EC52" s="297"/>
      <c r="ED52" s="297"/>
      <c r="EE52" s="297"/>
      <c r="EF52" s="297"/>
      <c r="EG52" s="297"/>
      <c r="EH52" s="297"/>
      <c r="EI52" s="297"/>
      <c r="EJ52" s="297"/>
      <c r="EK52" s="297"/>
      <c r="EL52" s="297"/>
      <c r="EM52" s="297"/>
      <c r="EN52" s="297"/>
      <c r="EO52" s="297"/>
      <c r="EP52" s="297"/>
      <c r="EQ52" s="297"/>
      <c r="ER52" s="297"/>
      <c r="ES52" s="297"/>
      <c r="ET52" s="297"/>
      <c r="EU52" s="297"/>
      <c r="EV52" s="297"/>
      <c r="EW52" s="297"/>
      <c r="EX52" s="297"/>
      <c r="EY52" s="297"/>
      <c r="EZ52" s="297"/>
      <c r="FA52" s="297"/>
      <c r="FB52" s="297"/>
      <c r="FC52" s="297"/>
      <c r="FD52" s="297"/>
      <c r="FE52" s="297"/>
      <c r="FF52" s="297"/>
      <c r="FL52" s="151">
        <v>62385</v>
      </c>
      <c r="FM52" s="151">
        <v>86.380027739251048</v>
      </c>
      <c r="FN52" s="151">
        <v>94.166088765603334</v>
      </c>
      <c r="FO52" s="151">
        <v>98.47780859916783</v>
      </c>
      <c r="FR52" s="5">
        <f t="shared" si="28"/>
        <v>0</v>
      </c>
      <c r="FS52" s="5">
        <f t="shared" si="29"/>
        <v>0</v>
      </c>
      <c r="FT52" s="5">
        <f t="shared" si="30"/>
        <v>0</v>
      </c>
      <c r="FU52" s="5">
        <f t="shared" si="31"/>
        <v>0</v>
      </c>
      <c r="FW52" s="233" t="e">
        <f t="shared" si="32"/>
        <v>#DIV/0!</v>
      </c>
      <c r="FX52" s="233" t="e">
        <f t="shared" si="33"/>
        <v>#DIV/0!</v>
      </c>
      <c r="FY52" s="233" t="e">
        <f t="shared" si="34"/>
        <v>#DIV/0!</v>
      </c>
      <c r="FZ52" s="233" t="e">
        <f t="shared" si="35"/>
        <v>#DIV/0!</v>
      </c>
      <c r="GA52" s="233"/>
      <c r="GB52" s="5">
        <f t="shared" si="36"/>
        <v>0</v>
      </c>
      <c r="GC52" s="5">
        <f t="shared" si="37"/>
        <v>0</v>
      </c>
      <c r="GD52" s="5">
        <f t="shared" si="38"/>
        <v>0</v>
      </c>
      <c r="GE52" s="5">
        <f t="shared" si="39"/>
        <v>0</v>
      </c>
    </row>
    <row r="53" spans="1:187" x14ac:dyDescent="0.2">
      <c r="A53" s="2" t="str">
        <f t="shared" si="40"/>
        <v>2004 Okt</v>
      </c>
      <c r="B53" s="139">
        <f t="shared" si="348"/>
        <v>2004</v>
      </c>
      <c r="C53" s="142" t="str">
        <f t="shared" si="349"/>
        <v>Okt</v>
      </c>
      <c r="D53" s="154">
        <f t="shared" si="91"/>
        <v>0</v>
      </c>
      <c r="E53" s="129"/>
      <c r="F53" s="129"/>
      <c r="G53" s="129"/>
      <c r="H53" s="154">
        <f t="shared" si="1"/>
        <v>0</v>
      </c>
      <c r="I53" s="151">
        <f t="shared" si="41"/>
        <v>0</v>
      </c>
      <c r="J53" s="151">
        <f t="shared" si="42"/>
        <v>0</v>
      </c>
      <c r="K53" s="151">
        <f t="shared" si="43"/>
        <v>0</v>
      </c>
      <c r="L53" s="154">
        <f t="shared" si="3"/>
        <v>0</v>
      </c>
      <c r="M53" s="3"/>
      <c r="N53" s="3"/>
      <c r="O53" s="3"/>
      <c r="P53" s="154">
        <f t="shared" si="4"/>
        <v>0</v>
      </c>
      <c r="Q53" s="3"/>
      <c r="R53" s="3"/>
      <c r="S53" s="3"/>
      <c r="T53" s="154">
        <f t="shared" si="44"/>
        <v>0</v>
      </c>
      <c r="U53" s="151">
        <f t="shared" si="45"/>
        <v>0</v>
      </c>
      <c r="V53" s="151">
        <f t="shared" si="46"/>
        <v>0</v>
      </c>
      <c r="W53" s="151">
        <f t="shared" si="47"/>
        <v>0</v>
      </c>
      <c r="X53" s="154">
        <f t="shared" si="6"/>
        <v>0</v>
      </c>
      <c r="Y53" s="151">
        <f t="shared" si="48"/>
        <v>0</v>
      </c>
      <c r="Z53" s="151">
        <f t="shared" si="49"/>
        <v>0</v>
      </c>
      <c r="AA53" s="151">
        <f t="shared" si="50"/>
        <v>0</v>
      </c>
      <c r="AB53" s="154">
        <f t="shared" si="8"/>
        <v>0</v>
      </c>
      <c r="AC53" s="3"/>
      <c r="AD53" s="3"/>
      <c r="AE53" s="3"/>
      <c r="AF53" s="154">
        <f t="shared" si="9"/>
        <v>0</v>
      </c>
      <c r="AG53" s="3"/>
      <c r="AH53" s="3"/>
      <c r="AI53" s="3"/>
      <c r="AJ53" s="154">
        <f t="shared" si="51"/>
        <v>0</v>
      </c>
      <c r="AK53" s="151">
        <f t="shared" si="52"/>
        <v>0</v>
      </c>
      <c r="AL53" s="151">
        <f t="shared" si="53"/>
        <v>0</v>
      </c>
      <c r="AM53" s="151">
        <f t="shared" si="54"/>
        <v>0</v>
      </c>
      <c r="AN53" s="154">
        <f t="shared" si="11"/>
        <v>0</v>
      </c>
      <c r="AO53" s="3"/>
      <c r="AP53" s="3"/>
      <c r="AQ53" s="3"/>
      <c r="AR53" s="151">
        <f t="shared" si="55"/>
        <v>0</v>
      </c>
      <c r="AS53" s="151">
        <f t="shared" si="56"/>
        <v>0</v>
      </c>
      <c r="AT53" s="151">
        <f t="shared" si="57"/>
        <v>0</v>
      </c>
      <c r="AU53" s="151">
        <f t="shared" si="58"/>
        <v>0</v>
      </c>
      <c r="AV53" s="154">
        <f t="shared" si="13"/>
        <v>0</v>
      </c>
      <c r="AW53" s="3"/>
      <c r="AX53" s="3"/>
      <c r="AY53" s="3"/>
      <c r="AZ53" s="151">
        <f t="shared" si="59"/>
        <v>0</v>
      </c>
      <c r="BA53" s="151">
        <f t="shared" si="60"/>
        <v>0</v>
      </c>
      <c r="BB53" s="151">
        <f t="shared" si="61"/>
        <v>0</v>
      </c>
      <c r="BC53" s="151">
        <f t="shared" si="62"/>
        <v>0</v>
      </c>
      <c r="BD53" s="154">
        <f t="shared" si="15"/>
        <v>0</v>
      </c>
      <c r="BE53" s="3"/>
      <c r="BF53" s="3"/>
      <c r="BG53" s="3"/>
      <c r="BH53" s="151">
        <f t="shared" si="63"/>
        <v>0</v>
      </c>
      <c r="BI53" s="151">
        <f t="shared" si="64"/>
        <v>0</v>
      </c>
      <c r="BJ53" s="151">
        <f t="shared" si="65"/>
        <v>0</v>
      </c>
      <c r="BK53" s="151">
        <f t="shared" si="66"/>
        <v>0</v>
      </c>
      <c r="BL53" s="154">
        <f t="shared" si="17"/>
        <v>0</v>
      </c>
      <c r="BM53" s="3"/>
      <c r="BN53" s="3"/>
      <c r="BO53" s="3"/>
      <c r="BP53" s="151">
        <f t="shared" si="67"/>
        <v>0</v>
      </c>
      <c r="BQ53" s="151">
        <f t="shared" si="68"/>
        <v>0</v>
      </c>
      <c r="BR53" s="151">
        <f t="shared" si="69"/>
        <v>0</v>
      </c>
      <c r="BS53" s="151">
        <f t="shared" si="70"/>
        <v>0</v>
      </c>
      <c r="BT53" s="154">
        <f t="shared" si="19"/>
        <v>0</v>
      </c>
      <c r="BU53" s="3"/>
      <c r="BV53" s="3"/>
      <c r="BW53" s="3"/>
      <c r="BX53" s="151">
        <f t="shared" si="71"/>
        <v>0</v>
      </c>
      <c r="BY53" s="151">
        <f t="shared" si="72"/>
        <v>0</v>
      </c>
      <c r="BZ53" s="151">
        <f t="shared" si="73"/>
        <v>0</v>
      </c>
      <c r="CA53" s="151">
        <f t="shared" si="74"/>
        <v>0</v>
      </c>
      <c r="CB53" s="154">
        <f t="shared" si="21"/>
        <v>0</v>
      </c>
      <c r="CC53" s="3"/>
      <c r="CD53" s="3"/>
      <c r="CE53" s="3"/>
      <c r="CF53" s="151">
        <f t="shared" si="75"/>
        <v>0</v>
      </c>
      <c r="CG53" s="151">
        <f t="shared" si="76"/>
        <v>0</v>
      </c>
      <c r="CH53" s="151">
        <f t="shared" si="77"/>
        <v>0</v>
      </c>
      <c r="CI53" s="151">
        <f t="shared" si="78"/>
        <v>0</v>
      </c>
      <c r="CJ53" s="154">
        <f t="shared" si="23"/>
        <v>0</v>
      </c>
      <c r="CK53" s="3"/>
      <c r="CL53" s="3"/>
      <c r="CM53" s="3"/>
      <c r="CN53" s="151">
        <f t="shared" si="79"/>
        <v>0</v>
      </c>
      <c r="CO53" s="151">
        <f t="shared" si="80"/>
        <v>0</v>
      </c>
      <c r="CP53" s="151">
        <f t="shared" si="81"/>
        <v>0</v>
      </c>
      <c r="CQ53" s="151">
        <f t="shared" si="82"/>
        <v>0</v>
      </c>
      <c r="CR53" s="154">
        <f t="shared" si="25"/>
        <v>0</v>
      </c>
      <c r="CS53" s="3"/>
      <c r="CT53" s="3"/>
      <c r="CU53" s="3"/>
      <c r="CV53" s="151">
        <f t="shared" si="83"/>
        <v>0</v>
      </c>
      <c r="CW53" s="151">
        <f t="shared" si="84"/>
        <v>0</v>
      </c>
      <c r="CX53" s="151">
        <f t="shared" si="85"/>
        <v>0</v>
      </c>
      <c r="CY53" s="151">
        <f t="shared" si="86"/>
        <v>0</v>
      </c>
      <c r="CZ53" s="151">
        <f t="shared" si="87"/>
        <v>0</v>
      </c>
      <c r="DA53" s="151">
        <f t="shared" si="88"/>
        <v>0</v>
      </c>
      <c r="DB53" s="151">
        <f t="shared" si="89"/>
        <v>0</v>
      </c>
      <c r="DC53" s="151">
        <f t="shared" si="90"/>
        <v>0</v>
      </c>
      <c r="DD53" s="149"/>
      <c r="DE53" s="3"/>
      <c r="DF53" s="3"/>
      <c r="DG53" s="3"/>
      <c r="DH53" s="129"/>
      <c r="DI53" s="129"/>
      <c r="DJ53" s="129"/>
      <c r="DK53" s="129"/>
      <c r="DL53" s="129"/>
      <c r="DM53" s="129"/>
      <c r="DN53" s="129"/>
      <c r="DO53" s="129"/>
      <c r="DP53" s="3"/>
      <c r="DQ53" s="3"/>
      <c r="DR53" s="3"/>
      <c r="DS53" s="3"/>
      <c r="DU53" s="149"/>
      <c r="DV53" s="3"/>
      <c r="DW53" s="3"/>
      <c r="DX53" s="3"/>
      <c r="DZ53" s="293"/>
      <c r="EA53" s="293"/>
      <c r="EB53" s="293"/>
      <c r="EC53" s="297"/>
      <c r="ED53" s="297"/>
      <c r="EE53" s="297"/>
      <c r="EF53" s="297"/>
      <c r="EG53" s="297"/>
      <c r="EH53" s="297"/>
      <c r="EI53" s="297"/>
      <c r="EJ53" s="297"/>
      <c r="EK53" s="297"/>
      <c r="EL53" s="297"/>
      <c r="EM53" s="297"/>
      <c r="EN53" s="297"/>
      <c r="EO53" s="297"/>
      <c r="EP53" s="297"/>
      <c r="EQ53" s="297"/>
      <c r="ER53" s="297"/>
      <c r="ES53" s="297"/>
      <c r="ET53" s="297"/>
      <c r="EU53" s="297"/>
      <c r="EV53" s="297"/>
      <c r="EW53" s="297"/>
      <c r="EX53" s="297"/>
      <c r="EY53" s="297"/>
      <c r="EZ53" s="297"/>
      <c r="FA53" s="297"/>
      <c r="FB53" s="297"/>
      <c r="FC53" s="297"/>
      <c r="FD53" s="297"/>
      <c r="FE53" s="297"/>
      <c r="FF53" s="297"/>
      <c r="FL53" s="151">
        <v>62579</v>
      </c>
      <c r="FM53" s="151">
        <v>82.638684806472256</v>
      </c>
      <c r="FN53" s="151">
        <v>92.139609659965089</v>
      </c>
      <c r="FO53" s="151">
        <v>98.13992082562622</v>
      </c>
      <c r="FR53" s="5">
        <f t="shared" si="28"/>
        <v>0</v>
      </c>
      <c r="FS53" s="5">
        <f t="shared" si="29"/>
        <v>0</v>
      </c>
      <c r="FT53" s="5">
        <f t="shared" si="30"/>
        <v>0</v>
      </c>
      <c r="FU53" s="5">
        <f t="shared" si="31"/>
        <v>0</v>
      </c>
      <c r="FW53" s="233" t="e">
        <f t="shared" si="32"/>
        <v>#DIV/0!</v>
      </c>
      <c r="FX53" s="233" t="e">
        <f t="shared" si="33"/>
        <v>#DIV/0!</v>
      </c>
      <c r="FY53" s="233" t="e">
        <f t="shared" si="34"/>
        <v>#DIV/0!</v>
      </c>
      <c r="FZ53" s="233" t="e">
        <f t="shared" si="35"/>
        <v>#DIV/0!</v>
      </c>
      <c r="GA53" s="233"/>
      <c r="GB53" s="5">
        <f t="shared" si="36"/>
        <v>0</v>
      </c>
      <c r="GC53" s="5">
        <f t="shared" si="37"/>
        <v>0</v>
      </c>
      <c r="GD53" s="5">
        <f t="shared" si="38"/>
        <v>0</v>
      </c>
      <c r="GE53" s="5">
        <f t="shared" si="39"/>
        <v>0</v>
      </c>
    </row>
    <row r="54" spans="1:187" x14ac:dyDescent="0.2">
      <c r="A54" s="2" t="str">
        <f t="shared" si="40"/>
        <v>2004 Nov</v>
      </c>
      <c r="B54" s="139">
        <f t="shared" si="348"/>
        <v>2004</v>
      </c>
      <c r="C54" s="142" t="str">
        <f t="shared" si="349"/>
        <v>Nov</v>
      </c>
      <c r="D54" s="154">
        <f t="shared" si="91"/>
        <v>0</v>
      </c>
      <c r="E54" s="129"/>
      <c r="F54" s="129"/>
      <c r="G54" s="129"/>
      <c r="H54" s="154">
        <f t="shared" si="1"/>
        <v>0</v>
      </c>
      <c r="I54" s="151">
        <f t="shared" si="41"/>
        <v>0</v>
      </c>
      <c r="J54" s="151">
        <f t="shared" si="42"/>
        <v>0</v>
      </c>
      <c r="K54" s="151">
        <f t="shared" si="43"/>
        <v>0</v>
      </c>
      <c r="L54" s="154">
        <f t="shared" si="3"/>
        <v>0</v>
      </c>
      <c r="M54" s="3"/>
      <c r="N54" s="3"/>
      <c r="O54" s="3"/>
      <c r="P54" s="154">
        <f t="shared" si="4"/>
        <v>0</v>
      </c>
      <c r="Q54" s="3"/>
      <c r="R54" s="3"/>
      <c r="S54" s="3"/>
      <c r="T54" s="154">
        <f t="shared" si="44"/>
        <v>0</v>
      </c>
      <c r="U54" s="151">
        <f t="shared" si="45"/>
        <v>0</v>
      </c>
      <c r="V54" s="151">
        <f t="shared" si="46"/>
        <v>0</v>
      </c>
      <c r="W54" s="151">
        <f t="shared" si="47"/>
        <v>0</v>
      </c>
      <c r="X54" s="154">
        <f t="shared" si="6"/>
        <v>0</v>
      </c>
      <c r="Y54" s="151">
        <f t="shared" si="48"/>
        <v>0</v>
      </c>
      <c r="Z54" s="151">
        <f t="shared" si="49"/>
        <v>0</v>
      </c>
      <c r="AA54" s="151">
        <f t="shared" si="50"/>
        <v>0</v>
      </c>
      <c r="AB54" s="154">
        <f t="shared" si="8"/>
        <v>0</v>
      </c>
      <c r="AC54" s="3"/>
      <c r="AD54" s="3"/>
      <c r="AE54" s="3"/>
      <c r="AF54" s="154">
        <f t="shared" si="9"/>
        <v>0</v>
      </c>
      <c r="AG54" s="3"/>
      <c r="AH54" s="3"/>
      <c r="AI54" s="3"/>
      <c r="AJ54" s="154">
        <f t="shared" si="51"/>
        <v>0</v>
      </c>
      <c r="AK54" s="151">
        <f t="shared" si="52"/>
        <v>0</v>
      </c>
      <c r="AL54" s="151">
        <f t="shared" si="53"/>
        <v>0</v>
      </c>
      <c r="AM54" s="151">
        <f t="shared" si="54"/>
        <v>0</v>
      </c>
      <c r="AN54" s="154">
        <f t="shared" si="11"/>
        <v>0</v>
      </c>
      <c r="AO54" s="3"/>
      <c r="AP54" s="3"/>
      <c r="AQ54" s="3"/>
      <c r="AR54" s="151">
        <f t="shared" si="55"/>
        <v>0</v>
      </c>
      <c r="AS54" s="151">
        <f t="shared" si="56"/>
        <v>0</v>
      </c>
      <c r="AT54" s="151">
        <f t="shared" si="57"/>
        <v>0</v>
      </c>
      <c r="AU54" s="151">
        <f t="shared" si="58"/>
        <v>0</v>
      </c>
      <c r="AV54" s="154">
        <f t="shared" si="13"/>
        <v>0</v>
      </c>
      <c r="AW54" s="3"/>
      <c r="AX54" s="3"/>
      <c r="AY54" s="3"/>
      <c r="AZ54" s="151">
        <f t="shared" si="59"/>
        <v>0</v>
      </c>
      <c r="BA54" s="151">
        <f t="shared" si="60"/>
        <v>0</v>
      </c>
      <c r="BB54" s="151">
        <f t="shared" si="61"/>
        <v>0</v>
      </c>
      <c r="BC54" s="151">
        <f t="shared" si="62"/>
        <v>0</v>
      </c>
      <c r="BD54" s="154">
        <f t="shared" si="15"/>
        <v>0</v>
      </c>
      <c r="BE54" s="3"/>
      <c r="BF54" s="3"/>
      <c r="BG54" s="3"/>
      <c r="BH54" s="151">
        <f t="shared" si="63"/>
        <v>0</v>
      </c>
      <c r="BI54" s="151">
        <f t="shared" si="64"/>
        <v>0</v>
      </c>
      <c r="BJ54" s="151">
        <f t="shared" si="65"/>
        <v>0</v>
      </c>
      <c r="BK54" s="151">
        <f t="shared" si="66"/>
        <v>0</v>
      </c>
      <c r="BL54" s="154">
        <f t="shared" si="17"/>
        <v>0</v>
      </c>
      <c r="BM54" s="3"/>
      <c r="BN54" s="3"/>
      <c r="BO54" s="3"/>
      <c r="BP54" s="151">
        <f t="shared" si="67"/>
        <v>0</v>
      </c>
      <c r="BQ54" s="151">
        <f t="shared" si="68"/>
        <v>0</v>
      </c>
      <c r="BR54" s="151">
        <f t="shared" si="69"/>
        <v>0</v>
      </c>
      <c r="BS54" s="151">
        <f t="shared" si="70"/>
        <v>0</v>
      </c>
      <c r="BT54" s="154">
        <f t="shared" si="19"/>
        <v>0</v>
      </c>
      <c r="BU54" s="3"/>
      <c r="BV54" s="3"/>
      <c r="BW54" s="3"/>
      <c r="BX54" s="151">
        <f t="shared" si="71"/>
        <v>0</v>
      </c>
      <c r="BY54" s="151">
        <f t="shared" si="72"/>
        <v>0</v>
      </c>
      <c r="BZ54" s="151">
        <f t="shared" si="73"/>
        <v>0</v>
      </c>
      <c r="CA54" s="151">
        <f t="shared" si="74"/>
        <v>0</v>
      </c>
      <c r="CB54" s="154">
        <f t="shared" si="21"/>
        <v>0</v>
      </c>
      <c r="CC54" s="3"/>
      <c r="CD54" s="3"/>
      <c r="CE54" s="3"/>
      <c r="CF54" s="151">
        <f t="shared" si="75"/>
        <v>0</v>
      </c>
      <c r="CG54" s="151">
        <f t="shared" si="76"/>
        <v>0</v>
      </c>
      <c r="CH54" s="151">
        <f t="shared" si="77"/>
        <v>0</v>
      </c>
      <c r="CI54" s="151">
        <f t="shared" si="78"/>
        <v>0</v>
      </c>
      <c r="CJ54" s="154">
        <f t="shared" si="23"/>
        <v>0</v>
      </c>
      <c r="CK54" s="3"/>
      <c r="CL54" s="3"/>
      <c r="CM54" s="3"/>
      <c r="CN54" s="151">
        <f t="shared" si="79"/>
        <v>0</v>
      </c>
      <c r="CO54" s="151">
        <f t="shared" si="80"/>
        <v>0</v>
      </c>
      <c r="CP54" s="151">
        <f t="shared" si="81"/>
        <v>0</v>
      </c>
      <c r="CQ54" s="151">
        <f t="shared" si="82"/>
        <v>0</v>
      </c>
      <c r="CR54" s="154">
        <f t="shared" si="25"/>
        <v>0</v>
      </c>
      <c r="CS54" s="3"/>
      <c r="CT54" s="3"/>
      <c r="CU54" s="3"/>
      <c r="CV54" s="151">
        <f t="shared" si="83"/>
        <v>0</v>
      </c>
      <c r="CW54" s="151">
        <f t="shared" si="84"/>
        <v>0</v>
      </c>
      <c r="CX54" s="151">
        <f t="shared" si="85"/>
        <v>0</v>
      </c>
      <c r="CY54" s="151">
        <f t="shared" si="86"/>
        <v>0</v>
      </c>
      <c r="CZ54" s="151">
        <f t="shared" si="87"/>
        <v>0</v>
      </c>
      <c r="DA54" s="151">
        <f t="shared" si="88"/>
        <v>0</v>
      </c>
      <c r="DB54" s="151">
        <f t="shared" si="89"/>
        <v>0</v>
      </c>
      <c r="DC54" s="151">
        <f t="shared" si="90"/>
        <v>0</v>
      </c>
      <c r="DD54" s="149"/>
      <c r="DE54" s="3"/>
      <c r="DF54" s="3"/>
      <c r="DG54" s="3"/>
      <c r="DH54" s="129"/>
      <c r="DI54" s="129"/>
      <c r="DJ54" s="129"/>
      <c r="DK54" s="129"/>
      <c r="DL54" s="129"/>
      <c r="DM54" s="129"/>
      <c r="DN54" s="129"/>
      <c r="DO54" s="129"/>
      <c r="DP54" s="3"/>
      <c r="DQ54" s="3"/>
      <c r="DR54" s="3"/>
      <c r="DS54" s="3"/>
      <c r="DU54" s="149"/>
      <c r="DV54" s="3"/>
      <c r="DW54" s="3"/>
      <c r="DX54" s="3"/>
      <c r="DZ54" s="293"/>
      <c r="EA54" s="293"/>
      <c r="EB54" s="293"/>
      <c r="EC54" s="297"/>
      <c r="ED54" s="297"/>
      <c r="EE54" s="297"/>
      <c r="EF54" s="297"/>
      <c r="EG54" s="297"/>
      <c r="EH54" s="297"/>
      <c r="EI54" s="297"/>
      <c r="EJ54" s="297"/>
      <c r="EK54" s="297"/>
      <c r="EL54" s="297"/>
      <c r="EM54" s="297"/>
      <c r="EN54" s="297"/>
      <c r="EO54" s="297"/>
      <c r="EP54" s="297"/>
      <c r="EQ54" s="297"/>
      <c r="ER54" s="297"/>
      <c r="ES54" s="297"/>
      <c r="ET54" s="297"/>
      <c r="EU54" s="297"/>
      <c r="EV54" s="297"/>
      <c r="EW54" s="297"/>
      <c r="EX54" s="297"/>
      <c r="EY54" s="297"/>
      <c r="EZ54" s="297"/>
      <c r="FA54" s="297"/>
      <c r="FB54" s="297"/>
      <c r="FC54" s="297"/>
      <c r="FD54" s="297"/>
      <c r="FE54" s="297"/>
      <c r="FF54" s="297"/>
      <c r="FL54" s="151">
        <v>61317</v>
      </c>
      <c r="FM54" s="151">
        <v>80.313456333693026</v>
      </c>
      <c r="FN54" s="151">
        <v>90.093930763651798</v>
      </c>
      <c r="FO54" s="151">
        <v>96.922042772991816</v>
      </c>
      <c r="FR54" s="5">
        <f t="shared" si="28"/>
        <v>0</v>
      </c>
      <c r="FS54" s="5">
        <f t="shared" si="29"/>
        <v>0</v>
      </c>
      <c r="FT54" s="5">
        <f t="shared" si="30"/>
        <v>0</v>
      </c>
      <c r="FU54" s="5">
        <f t="shared" si="31"/>
        <v>0</v>
      </c>
      <c r="FW54" s="233" t="e">
        <f t="shared" si="32"/>
        <v>#DIV/0!</v>
      </c>
      <c r="FX54" s="233" t="e">
        <f t="shared" si="33"/>
        <v>#DIV/0!</v>
      </c>
      <c r="FY54" s="233" t="e">
        <f t="shared" si="34"/>
        <v>#DIV/0!</v>
      </c>
      <c r="FZ54" s="233" t="e">
        <f t="shared" si="35"/>
        <v>#DIV/0!</v>
      </c>
      <c r="GA54" s="233"/>
      <c r="GB54" s="5">
        <f t="shared" si="36"/>
        <v>0</v>
      </c>
      <c r="GC54" s="5">
        <f t="shared" si="37"/>
        <v>0</v>
      </c>
      <c r="GD54" s="5">
        <f t="shared" si="38"/>
        <v>0</v>
      </c>
      <c r="GE54" s="5">
        <f t="shared" si="39"/>
        <v>0</v>
      </c>
    </row>
    <row r="55" spans="1:187" ht="13.5" thickBot="1" x14ac:dyDescent="0.25">
      <c r="A55" s="2" t="str">
        <f t="shared" si="40"/>
        <v>2004 Dec</v>
      </c>
      <c r="B55" s="139">
        <f t="shared" si="348"/>
        <v>2004</v>
      </c>
      <c r="C55" s="142" t="str">
        <f t="shared" si="349"/>
        <v>Dec</v>
      </c>
      <c r="D55" s="154">
        <f t="shared" si="91"/>
        <v>0</v>
      </c>
      <c r="E55" s="129"/>
      <c r="F55" s="129"/>
      <c r="G55" s="129"/>
      <c r="H55" s="154">
        <f t="shared" si="1"/>
        <v>0</v>
      </c>
      <c r="I55" s="151">
        <f t="shared" si="41"/>
        <v>0</v>
      </c>
      <c r="J55" s="151">
        <f t="shared" si="42"/>
        <v>0</v>
      </c>
      <c r="K55" s="151">
        <f t="shared" si="43"/>
        <v>0</v>
      </c>
      <c r="L55" s="154">
        <f t="shared" si="3"/>
        <v>0</v>
      </c>
      <c r="M55" s="3"/>
      <c r="N55" s="3"/>
      <c r="O55" s="3"/>
      <c r="P55" s="154">
        <f t="shared" si="4"/>
        <v>0</v>
      </c>
      <c r="Q55" s="3"/>
      <c r="R55" s="3"/>
      <c r="S55" s="3"/>
      <c r="T55" s="154">
        <f t="shared" si="44"/>
        <v>0</v>
      </c>
      <c r="U55" s="151">
        <f t="shared" si="45"/>
        <v>0</v>
      </c>
      <c r="V55" s="151">
        <f t="shared" si="46"/>
        <v>0</v>
      </c>
      <c r="W55" s="151">
        <f t="shared" si="47"/>
        <v>0</v>
      </c>
      <c r="X55" s="154">
        <f t="shared" si="6"/>
        <v>0</v>
      </c>
      <c r="Y55" s="151">
        <f t="shared" si="48"/>
        <v>0</v>
      </c>
      <c r="Z55" s="151">
        <f t="shared" si="49"/>
        <v>0</v>
      </c>
      <c r="AA55" s="151">
        <f t="shared" si="50"/>
        <v>0</v>
      </c>
      <c r="AB55" s="154">
        <f t="shared" si="8"/>
        <v>0</v>
      </c>
      <c r="AC55" s="3"/>
      <c r="AD55" s="3"/>
      <c r="AE55" s="3"/>
      <c r="AF55" s="154">
        <f t="shared" si="9"/>
        <v>0</v>
      </c>
      <c r="AG55" s="3"/>
      <c r="AH55" s="3"/>
      <c r="AI55" s="3"/>
      <c r="AJ55" s="154">
        <f t="shared" si="51"/>
        <v>0</v>
      </c>
      <c r="AK55" s="151">
        <f t="shared" si="52"/>
        <v>0</v>
      </c>
      <c r="AL55" s="151">
        <f t="shared" si="53"/>
        <v>0</v>
      </c>
      <c r="AM55" s="151">
        <f t="shared" si="54"/>
        <v>0</v>
      </c>
      <c r="AN55" s="154">
        <f t="shared" si="11"/>
        <v>0</v>
      </c>
      <c r="AO55" s="3"/>
      <c r="AP55" s="3"/>
      <c r="AQ55" s="3"/>
      <c r="AR55" s="151">
        <f t="shared" si="55"/>
        <v>0</v>
      </c>
      <c r="AS55" s="151">
        <f t="shared" si="56"/>
        <v>0</v>
      </c>
      <c r="AT55" s="151">
        <f t="shared" si="57"/>
        <v>0</v>
      </c>
      <c r="AU55" s="151">
        <f t="shared" si="58"/>
        <v>0</v>
      </c>
      <c r="AV55" s="154">
        <f t="shared" si="13"/>
        <v>0</v>
      </c>
      <c r="AW55" s="3"/>
      <c r="AX55" s="3"/>
      <c r="AY55" s="3"/>
      <c r="AZ55" s="151">
        <f t="shared" si="59"/>
        <v>0</v>
      </c>
      <c r="BA55" s="151">
        <f t="shared" si="60"/>
        <v>0</v>
      </c>
      <c r="BB55" s="151">
        <f t="shared" si="61"/>
        <v>0</v>
      </c>
      <c r="BC55" s="151">
        <f t="shared" si="62"/>
        <v>0</v>
      </c>
      <c r="BD55" s="154">
        <f t="shared" si="15"/>
        <v>0</v>
      </c>
      <c r="BE55" s="3"/>
      <c r="BF55" s="3"/>
      <c r="BG55" s="3"/>
      <c r="BH55" s="151">
        <f t="shared" si="63"/>
        <v>0</v>
      </c>
      <c r="BI55" s="151">
        <f t="shared" si="64"/>
        <v>0</v>
      </c>
      <c r="BJ55" s="151">
        <f t="shared" si="65"/>
        <v>0</v>
      </c>
      <c r="BK55" s="151">
        <f t="shared" si="66"/>
        <v>0</v>
      </c>
      <c r="BL55" s="154">
        <f t="shared" si="17"/>
        <v>0</v>
      </c>
      <c r="BM55" s="3"/>
      <c r="BN55" s="3"/>
      <c r="BO55" s="3"/>
      <c r="BP55" s="151">
        <f t="shared" si="67"/>
        <v>0</v>
      </c>
      <c r="BQ55" s="151">
        <f t="shared" si="68"/>
        <v>0</v>
      </c>
      <c r="BR55" s="151">
        <f t="shared" si="69"/>
        <v>0</v>
      </c>
      <c r="BS55" s="151">
        <f t="shared" si="70"/>
        <v>0</v>
      </c>
      <c r="BT55" s="154">
        <f t="shared" si="19"/>
        <v>0</v>
      </c>
      <c r="BU55" s="3"/>
      <c r="BV55" s="3"/>
      <c r="BW55" s="3"/>
      <c r="BX55" s="151">
        <f t="shared" si="71"/>
        <v>0</v>
      </c>
      <c r="BY55" s="151">
        <f t="shared" si="72"/>
        <v>0</v>
      </c>
      <c r="BZ55" s="151">
        <f t="shared" si="73"/>
        <v>0</v>
      </c>
      <c r="CA55" s="151">
        <f t="shared" si="74"/>
        <v>0</v>
      </c>
      <c r="CB55" s="154">
        <f t="shared" si="21"/>
        <v>0</v>
      </c>
      <c r="CC55" s="3"/>
      <c r="CD55" s="3"/>
      <c r="CE55" s="3"/>
      <c r="CF55" s="151">
        <f t="shared" si="75"/>
        <v>0</v>
      </c>
      <c r="CG55" s="151">
        <f t="shared" si="76"/>
        <v>0</v>
      </c>
      <c r="CH55" s="151">
        <f t="shared" si="77"/>
        <v>0</v>
      </c>
      <c r="CI55" s="151">
        <f t="shared" si="78"/>
        <v>0</v>
      </c>
      <c r="CJ55" s="154">
        <f t="shared" si="23"/>
        <v>0</v>
      </c>
      <c r="CK55" s="3"/>
      <c r="CL55" s="3"/>
      <c r="CM55" s="3"/>
      <c r="CN55" s="151">
        <f t="shared" si="79"/>
        <v>0</v>
      </c>
      <c r="CO55" s="151">
        <f t="shared" si="80"/>
        <v>0</v>
      </c>
      <c r="CP55" s="151">
        <f t="shared" si="81"/>
        <v>0</v>
      </c>
      <c r="CQ55" s="151">
        <f t="shared" si="82"/>
        <v>0</v>
      </c>
      <c r="CR55" s="154">
        <f t="shared" si="25"/>
        <v>0</v>
      </c>
      <c r="CS55" s="3"/>
      <c r="CT55" s="3"/>
      <c r="CU55" s="3"/>
      <c r="CV55" s="151">
        <f t="shared" si="83"/>
        <v>0</v>
      </c>
      <c r="CW55" s="151">
        <f t="shared" si="84"/>
        <v>0</v>
      </c>
      <c r="CX55" s="151">
        <f t="shared" si="85"/>
        <v>0</v>
      </c>
      <c r="CY55" s="151">
        <f t="shared" si="86"/>
        <v>0</v>
      </c>
      <c r="CZ55" s="151">
        <f t="shared" si="87"/>
        <v>0</v>
      </c>
      <c r="DA55" s="151">
        <f t="shared" si="88"/>
        <v>0</v>
      </c>
      <c r="DB55" s="151">
        <f t="shared" si="89"/>
        <v>0</v>
      </c>
      <c r="DC55" s="151">
        <f t="shared" si="90"/>
        <v>0</v>
      </c>
      <c r="DD55" s="149"/>
      <c r="DE55" s="3"/>
      <c r="DF55" s="3"/>
      <c r="DG55" s="3"/>
      <c r="DH55" s="129"/>
      <c r="DI55" s="129"/>
      <c r="DJ55" s="129"/>
      <c r="DK55" s="129"/>
      <c r="DL55" s="129"/>
      <c r="DM55" s="129"/>
      <c r="DN55" s="129"/>
      <c r="DO55" s="129"/>
      <c r="DP55" s="3"/>
      <c r="DQ55" s="3"/>
      <c r="DR55" s="3"/>
      <c r="DS55" s="3"/>
      <c r="DU55" s="149"/>
      <c r="DV55" s="3"/>
      <c r="DW55" s="3"/>
      <c r="DX55" s="3"/>
      <c r="DZ55" s="293"/>
      <c r="EA55" s="293"/>
      <c r="EB55" s="293"/>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L55" s="151">
        <v>60904</v>
      </c>
      <c r="FM55" s="151">
        <v>87.275443776457621</v>
      </c>
      <c r="FN55" s="151">
        <v>94.523496140300949</v>
      </c>
      <c r="FO55" s="151">
        <v>98.628650706129278</v>
      </c>
      <c r="FR55" s="5">
        <f t="shared" si="28"/>
        <v>0</v>
      </c>
      <c r="FS55" s="5">
        <f t="shared" si="29"/>
        <v>0</v>
      </c>
      <c r="FT55" s="5">
        <f t="shared" si="30"/>
        <v>0</v>
      </c>
      <c r="FU55" s="5">
        <f t="shared" si="31"/>
        <v>0</v>
      </c>
      <c r="FW55" s="233" t="e">
        <f t="shared" si="32"/>
        <v>#DIV/0!</v>
      </c>
      <c r="FX55" s="233" t="e">
        <f t="shared" si="33"/>
        <v>#DIV/0!</v>
      </c>
      <c r="FY55" s="233" t="e">
        <f t="shared" si="34"/>
        <v>#DIV/0!</v>
      </c>
      <c r="FZ55" s="233" t="e">
        <f t="shared" si="35"/>
        <v>#DIV/0!</v>
      </c>
      <c r="GA55" s="233"/>
      <c r="GB55" s="5">
        <f t="shared" si="36"/>
        <v>0</v>
      </c>
      <c r="GC55" s="5">
        <f t="shared" si="37"/>
        <v>0</v>
      </c>
      <c r="GD55" s="5">
        <f t="shared" si="38"/>
        <v>0</v>
      </c>
      <c r="GE55" s="5">
        <f t="shared" si="39"/>
        <v>0</v>
      </c>
    </row>
    <row r="56" spans="1:187" ht="13.5" thickBot="1" x14ac:dyDescent="0.25">
      <c r="A56" s="217" t="s">
        <v>271</v>
      </c>
      <c r="B56" s="218"/>
      <c r="C56" s="219"/>
      <c r="D56" s="220">
        <f>SUM(D44:D55)</f>
        <v>0</v>
      </c>
      <c r="E56" s="220">
        <f t="shared" ref="E56" si="350">SUM(E44:E55)</f>
        <v>0</v>
      </c>
      <c r="F56" s="220">
        <f t="shared" ref="F56" si="351">SUM(F44:F55)</f>
        <v>0</v>
      </c>
      <c r="G56" s="220">
        <f t="shared" ref="G56" si="352">SUM(G44:G55)</f>
        <v>0</v>
      </c>
      <c r="H56" s="220">
        <f t="shared" ref="H56" si="353">SUM(H44:H55)</f>
        <v>0</v>
      </c>
      <c r="I56" s="220">
        <f t="shared" ref="I56" si="354">SUM(I44:I55)</f>
        <v>0</v>
      </c>
      <c r="J56" s="220">
        <f t="shared" ref="J56" si="355">SUM(J44:J55)</f>
        <v>0</v>
      </c>
      <c r="K56" s="220">
        <f t="shared" ref="K56" si="356">SUM(K44:K55)</f>
        <v>0</v>
      </c>
      <c r="L56" s="220">
        <f t="shared" ref="L56" si="357">SUM(L44:L55)</f>
        <v>0</v>
      </c>
      <c r="M56" s="220">
        <f t="shared" ref="M56" si="358">SUM(M44:M55)</f>
        <v>0</v>
      </c>
      <c r="N56" s="220">
        <f t="shared" ref="N56" si="359">SUM(N44:N55)</f>
        <v>0</v>
      </c>
      <c r="O56" s="220">
        <f t="shared" ref="O56" si="360">SUM(O44:O55)</f>
        <v>0</v>
      </c>
      <c r="P56" s="220">
        <f t="shared" ref="P56" si="361">SUM(P44:P55)</f>
        <v>0</v>
      </c>
      <c r="Q56" s="220">
        <f t="shared" ref="Q56" si="362">SUM(Q44:Q55)</f>
        <v>0</v>
      </c>
      <c r="R56" s="220">
        <f t="shared" ref="R56" si="363">SUM(R44:R55)</f>
        <v>0</v>
      </c>
      <c r="S56" s="220">
        <f t="shared" ref="S56" si="364">SUM(S44:S55)</f>
        <v>0</v>
      </c>
      <c r="T56" s="220">
        <f t="shared" ref="T56" si="365">SUM(T44:T55)</f>
        <v>0</v>
      </c>
      <c r="U56" s="220">
        <f t="shared" ref="U56" si="366">SUM(U44:U55)</f>
        <v>0</v>
      </c>
      <c r="V56" s="220">
        <f t="shared" ref="V56" si="367">SUM(V44:V55)</f>
        <v>0</v>
      </c>
      <c r="W56" s="220">
        <f t="shared" ref="W56" si="368">SUM(W44:W55)</f>
        <v>0</v>
      </c>
      <c r="X56" s="220">
        <f t="shared" ref="X56" si="369">SUM(X44:X55)</f>
        <v>0</v>
      </c>
      <c r="Y56" s="220">
        <f t="shared" ref="Y56" si="370">SUM(Y44:Y55)</f>
        <v>0</v>
      </c>
      <c r="Z56" s="220">
        <f t="shared" ref="Z56" si="371">SUM(Z44:Z55)</f>
        <v>0</v>
      </c>
      <c r="AA56" s="220">
        <f t="shared" ref="AA56" si="372">SUM(AA44:AA55)</f>
        <v>0</v>
      </c>
      <c r="AB56" s="220">
        <f t="shared" ref="AB56" si="373">SUM(AB44:AB55)</f>
        <v>0</v>
      </c>
      <c r="AC56" s="220">
        <f t="shared" ref="AC56" si="374">SUM(AC44:AC55)</f>
        <v>0</v>
      </c>
      <c r="AD56" s="220">
        <f t="shared" ref="AD56" si="375">SUM(AD44:AD55)</f>
        <v>0</v>
      </c>
      <c r="AE56" s="220">
        <f t="shared" ref="AE56" si="376">SUM(AE44:AE55)</f>
        <v>0</v>
      </c>
      <c r="AF56" s="220">
        <f t="shared" ref="AF56" si="377">SUM(AF44:AF55)</f>
        <v>0</v>
      </c>
      <c r="AG56" s="220">
        <f t="shared" ref="AG56" si="378">SUM(AG44:AG55)</f>
        <v>0</v>
      </c>
      <c r="AH56" s="220">
        <f t="shared" ref="AH56" si="379">SUM(AH44:AH55)</f>
        <v>0</v>
      </c>
      <c r="AI56" s="220">
        <f t="shared" ref="AI56" si="380">SUM(AI44:AI55)</f>
        <v>0</v>
      </c>
      <c r="AJ56" s="220">
        <f t="shared" ref="AJ56" si="381">SUM(AJ44:AJ55)</f>
        <v>0</v>
      </c>
      <c r="AK56" s="220">
        <f t="shared" ref="AK56" si="382">SUM(AK44:AK55)</f>
        <v>0</v>
      </c>
      <c r="AL56" s="220">
        <f t="shared" ref="AL56" si="383">SUM(AL44:AL55)</f>
        <v>0</v>
      </c>
      <c r="AM56" s="220">
        <f>SUM(AM44:AM55)</f>
        <v>0</v>
      </c>
      <c r="AN56" s="220">
        <f>SUM(AN44:AN55)</f>
        <v>0</v>
      </c>
      <c r="AO56" s="220">
        <f t="shared" ref="AO56" si="384">SUM(AO44:AO55)</f>
        <v>0</v>
      </c>
      <c r="AP56" s="220">
        <f t="shared" ref="AP56" si="385">SUM(AP44:AP55)</f>
        <v>0</v>
      </c>
      <c r="AQ56" s="220">
        <f t="shared" ref="AQ56" si="386">SUM(AQ44:AQ55)</f>
        <v>0</v>
      </c>
      <c r="AR56" s="222">
        <f>IF(AN56&gt;0,(AN56/T56)*100,0)</f>
        <v>0</v>
      </c>
      <c r="AS56" s="222">
        <f t="shared" si="56"/>
        <v>0</v>
      </c>
      <c r="AT56" s="222">
        <f t="shared" si="57"/>
        <v>0</v>
      </c>
      <c r="AU56" s="222">
        <f t="shared" si="58"/>
        <v>0</v>
      </c>
      <c r="AV56" s="220">
        <f>SUM(AV44:AV55)</f>
        <v>0</v>
      </c>
      <c r="AW56" s="220">
        <f t="shared" ref="AW56" si="387">SUM(AW44:AW55)</f>
        <v>0</v>
      </c>
      <c r="AX56" s="220">
        <f t="shared" ref="AX56" si="388">SUM(AX44:AX55)</f>
        <v>0</v>
      </c>
      <c r="AY56" s="220">
        <f t="shared" ref="AY56" si="389">SUM(AY44:AY55)</f>
        <v>0</v>
      </c>
      <c r="AZ56" s="222">
        <f t="shared" si="59"/>
        <v>0</v>
      </c>
      <c r="BA56" s="222">
        <f t="shared" si="60"/>
        <v>0</v>
      </c>
      <c r="BB56" s="222">
        <f t="shared" si="61"/>
        <v>0</v>
      </c>
      <c r="BC56" s="222">
        <f t="shared" si="62"/>
        <v>0</v>
      </c>
      <c r="BD56" s="220">
        <f t="shared" ref="BD56" si="390">SUM(BD44:BD55)</f>
        <v>0</v>
      </c>
      <c r="BE56" s="220">
        <f t="shared" ref="BE56" si="391">SUM(BE44:BE55)</f>
        <v>0</v>
      </c>
      <c r="BF56" s="220">
        <f t="shared" ref="BF56" si="392">SUM(BF44:BF55)</f>
        <v>0</v>
      </c>
      <c r="BG56" s="220">
        <f t="shared" ref="BG56" si="393">SUM(BG44:BG55)</f>
        <v>0</v>
      </c>
      <c r="BH56" s="222">
        <f t="shared" si="63"/>
        <v>0</v>
      </c>
      <c r="BI56" s="222">
        <f t="shared" si="64"/>
        <v>0</v>
      </c>
      <c r="BJ56" s="222">
        <f t="shared" si="65"/>
        <v>0</v>
      </c>
      <c r="BK56" s="222">
        <f t="shared" si="66"/>
        <v>0</v>
      </c>
      <c r="BL56" s="220">
        <f t="shared" ref="BL56" si="394">SUM(BL44:BL55)</f>
        <v>0</v>
      </c>
      <c r="BM56" s="220">
        <f t="shared" ref="BM56" si="395">SUM(BM44:BM55)</f>
        <v>0</v>
      </c>
      <c r="BN56" s="220">
        <f t="shared" ref="BN56" si="396">SUM(BN44:BN55)</f>
        <v>0</v>
      </c>
      <c r="BO56" s="220">
        <f t="shared" ref="BO56" si="397">SUM(BO44:BO55)</f>
        <v>0</v>
      </c>
      <c r="BP56" s="222">
        <f t="shared" si="67"/>
        <v>0</v>
      </c>
      <c r="BQ56" s="222">
        <f t="shared" si="68"/>
        <v>0</v>
      </c>
      <c r="BR56" s="222">
        <f t="shared" si="69"/>
        <v>0</v>
      </c>
      <c r="BS56" s="222">
        <f t="shared" si="70"/>
        <v>0</v>
      </c>
      <c r="BT56" s="220">
        <f t="shared" ref="BT56" si="398">SUM(BT44:BT55)</f>
        <v>0</v>
      </c>
      <c r="BU56" s="220">
        <f t="shared" ref="BU56" si="399">SUM(BU44:BU55)</f>
        <v>0</v>
      </c>
      <c r="BV56" s="220">
        <f t="shared" ref="BV56" si="400">SUM(BV44:BV55)</f>
        <v>0</v>
      </c>
      <c r="BW56" s="220">
        <f t="shared" ref="BW56" si="401">SUM(BW44:BW55)</f>
        <v>0</v>
      </c>
      <c r="BX56" s="222">
        <f t="shared" si="71"/>
        <v>0</v>
      </c>
      <c r="BY56" s="222">
        <f t="shared" si="72"/>
        <v>0</v>
      </c>
      <c r="BZ56" s="222">
        <f t="shared" si="73"/>
        <v>0</v>
      </c>
      <c r="CA56" s="222">
        <f t="shared" si="74"/>
        <v>0</v>
      </c>
      <c r="CB56" s="220">
        <f t="shared" ref="CB56" si="402">SUM(CB44:CB55)</f>
        <v>0</v>
      </c>
      <c r="CC56" s="220">
        <f t="shared" ref="CC56" si="403">SUM(CC44:CC55)</f>
        <v>0</v>
      </c>
      <c r="CD56" s="220">
        <f t="shared" ref="CD56" si="404">SUM(CD44:CD55)</f>
        <v>0</v>
      </c>
      <c r="CE56" s="220">
        <f t="shared" ref="CE56" si="405">SUM(CE44:CE55)</f>
        <v>0</v>
      </c>
      <c r="CF56" s="222">
        <f t="shared" si="75"/>
        <v>0</v>
      </c>
      <c r="CG56" s="222">
        <f t="shared" si="76"/>
        <v>0</v>
      </c>
      <c r="CH56" s="222">
        <f t="shared" si="77"/>
        <v>0</v>
      </c>
      <c r="CI56" s="222">
        <f t="shared" si="78"/>
        <v>0</v>
      </c>
      <c r="CJ56" s="220">
        <f t="shared" ref="CJ56" si="406">SUM(CJ44:CJ55)</f>
        <v>0</v>
      </c>
      <c r="CK56" s="220">
        <f t="shared" ref="CK56" si="407">SUM(CK44:CK55)</f>
        <v>0</v>
      </c>
      <c r="CL56" s="220">
        <f t="shared" ref="CL56" si="408">SUM(CL44:CL55)</f>
        <v>0</v>
      </c>
      <c r="CM56" s="220">
        <f t="shared" ref="CM56" si="409">SUM(CM44:CM55)</f>
        <v>0</v>
      </c>
      <c r="CN56" s="222">
        <f t="shared" si="79"/>
        <v>0</v>
      </c>
      <c r="CO56" s="222">
        <f t="shared" si="80"/>
        <v>0</v>
      </c>
      <c r="CP56" s="222">
        <f t="shared" si="81"/>
        <v>0</v>
      </c>
      <c r="CQ56" s="222">
        <f t="shared" si="82"/>
        <v>0</v>
      </c>
      <c r="CR56" s="220">
        <f t="shared" ref="CR56" si="410">SUM(CR44:CR55)</f>
        <v>0</v>
      </c>
      <c r="CS56" s="220">
        <f t="shared" ref="CS56" si="411">SUM(CS44:CS55)</f>
        <v>0</v>
      </c>
      <c r="CT56" s="220">
        <f t="shared" ref="CT56" si="412">SUM(CT44:CT55)</f>
        <v>0</v>
      </c>
      <c r="CU56" s="220">
        <f t="shared" ref="CU56" si="413">SUM(CU44:CU55)</f>
        <v>0</v>
      </c>
      <c r="CV56" s="222">
        <f>IF(CR56&gt;0,(CR56/T56)*100,0)</f>
        <v>0</v>
      </c>
      <c r="CW56" s="222">
        <f t="shared" si="84"/>
        <v>0</v>
      </c>
      <c r="CX56" s="222">
        <f t="shared" si="85"/>
        <v>0</v>
      </c>
      <c r="CY56" s="222">
        <f t="shared" si="86"/>
        <v>0</v>
      </c>
      <c r="CZ56" s="222">
        <f t="shared" si="87"/>
        <v>0</v>
      </c>
      <c r="DA56" s="222">
        <f t="shared" si="88"/>
        <v>0</v>
      </c>
      <c r="DB56" s="222">
        <f t="shared" si="89"/>
        <v>0</v>
      </c>
      <c r="DC56" s="222">
        <f t="shared" si="90"/>
        <v>0</v>
      </c>
      <c r="DD56" s="220">
        <f t="shared" ref="DD56" si="414">SUM(DD44:DD55)</f>
        <v>0</v>
      </c>
      <c r="DE56" s="220">
        <f t="shared" ref="DE56" si="415">SUM(DE44:DE55)</f>
        <v>0</v>
      </c>
      <c r="DF56" s="220">
        <f t="shared" ref="DF56" si="416">SUM(DF44:DF55)</f>
        <v>0</v>
      </c>
      <c r="DG56" s="220">
        <f t="shared" ref="DG56" si="417">SUM(DG44:DG55)</f>
        <v>0</v>
      </c>
      <c r="DH56" s="221">
        <f>IF(DD56&gt;0,(DD56*60)/T56,0)</f>
        <v>0</v>
      </c>
      <c r="DI56" s="221">
        <f t="shared" ref="DI56" si="418">IF(DE56&gt;0,(DE56*60)/U56,0)</f>
        <v>0</v>
      </c>
      <c r="DJ56" s="221">
        <f t="shared" ref="DJ56" si="419">IF(DF56&gt;0,(DF56*60)/V56,0)</f>
        <v>0</v>
      </c>
      <c r="DK56" s="221">
        <f t="shared" ref="DK56" si="420">IF(DG56&gt;0,(DG56*60)/W56,0)</f>
        <v>0</v>
      </c>
      <c r="DL56" s="221">
        <f>IF(DD56&gt;0,(DD56*60)/(T56-AN56),0)</f>
        <v>0</v>
      </c>
      <c r="DM56" s="221">
        <f t="shared" ref="DM56" si="421">IF(DE56&gt;0,(DE56*60)/(U56-AO56),0)</f>
        <v>0</v>
      </c>
      <c r="DN56" s="221">
        <f t="shared" ref="DN56" si="422">IF(DF56&gt;0,(DF56*60)/(V56-AP56),0)</f>
        <v>0</v>
      </c>
      <c r="DO56" s="221">
        <f t="shared" ref="DO56" si="423">IF(DG56&gt;0,(DG56*60)/(W56-AQ56),0)</f>
        <v>0</v>
      </c>
      <c r="DP56" s="221">
        <f>IF(DU56&gt;0,(DU56*60)/(T56-BD56),0)</f>
        <v>0</v>
      </c>
      <c r="DQ56" s="221">
        <f t="shared" ref="DQ56" si="424">IF(DV56&gt;0,(DV56*60)/(U56-BE56),0)</f>
        <v>0</v>
      </c>
      <c r="DR56" s="221">
        <f t="shared" ref="DR56" si="425">IF(DW56&gt;0,(DW56*60)/(V56-BF56),0)</f>
        <v>0</v>
      </c>
      <c r="DS56" s="221">
        <f t="shared" ref="DS56" si="426">IF(DX56&gt;0,(DX56*60)/(W56-BG56),0)</f>
        <v>0</v>
      </c>
      <c r="DU56" s="220">
        <f t="shared" ref="DU56" si="427">SUM(DU44:DU55)</f>
        <v>0</v>
      </c>
      <c r="DV56" s="220">
        <f t="shared" ref="DV56" si="428">SUM(DV44:DV55)</f>
        <v>0</v>
      </c>
      <c r="DW56" s="220">
        <f t="shared" ref="DW56" si="429">SUM(DW44:DW55)</f>
        <v>0</v>
      </c>
      <c r="DX56" s="220">
        <f t="shared" ref="DX56" si="430">SUM(DX44:DX55)</f>
        <v>0</v>
      </c>
      <c r="DZ56" s="293"/>
      <c r="EA56" s="293"/>
      <c r="EB56" s="293"/>
      <c r="EC56" s="297"/>
      <c r="ED56" s="297"/>
      <c r="EE56" s="297"/>
      <c r="EF56" s="297"/>
      <c r="EG56" s="297"/>
      <c r="EH56" s="297"/>
      <c r="EI56" s="297"/>
      <c r="EJ56" s="297"/>
      <c r="EK56" s="297"/>
      <c r="EL56" s="297"/>
      <c r="EM56" s="297"/>
      <c r="EN56" s="297"/>
      <c r="EO56" s="297"/>
      <c r="EP56" s="297"/>
      <c r="EQ56" s="297"/>
      <c r="ER56" s="297"/>
      <c r="ES56" s="297"/>
      <c r="ET56" s="297"/>
      <c r="EU56" s="297"/>
      <c r="EV56" s="297"/>
      <c r="EW56" s="297"/>
      <c r="EX56" s="297"/>
      <c r="EY56" s="297"/>
      <c r="EZ56" s="297"/>
      <c r="FA56" s="297"/>
      <c r="FB56" s="297"/>
      <c r="FC56" s="297"/>
      <c r="FD56" s="298">
        <f t="shared" ref="FD56:FE56" si="431">SUM(FD44:FD55)</f>
        <v>0</v>
      </c>
      <c r="FE56" s="298">
        <f t="shared" si="431"/>
        <v>0</v>
      </c>
      <c r="FF56" s="298">
        <f t="shared" ref="FF56" si="432">SUM(FF44:FF55)</f>
        <v>0</v>
      </c>
      <c r="FL56" s="223">
        <f t="shared" ref="FL56" si="433">SUM(FL44:FL55)</f>
        <v>722597</v>
      </c>
      <c r="FM56" s="222">
        <v>85.360286436672055</v>
      </c>
      <c r="FN56" s="222">
        <v>93.1158980446111</v>
      </c>
      <c r="FO56" s="224">
        <v>98.040414667739753</v>
      </c>
      <c r="FR56" s="277">
        <f t="shared" si="28"/>
        <v>0</v>
      </c>
      <c r="FS56" s="278">
        <f t="shared" si="29"/>
        <v>0</v>
      </c>
      <c r="FT56" s="278">
        <f t="shared" si="30"/>
        <v>0</v>
      </c>
      <c r="FU56" s="279">
        <f t="shared" si="31"/>
        <v>0</v>
      </c>
      <c r="FV56" s="239"/>
      <c r="FW56" s="280" t="e">
        <f t="shared" si="32"/>
        <v>#DIV/0!</v>
      </c>
      <c r="FX56" s="281" t="e">
        <f t="shared" si="33"/>
        <v>#DIV/0!</v>
      </c>
      <c r="FY56" s="281" t="e">
        <f t="shared" si="34"/>
        <v>#DIV/0!</v>
      </c>
      <c r="FZ56" s="282" t="e">
        <f t="shared" si="35"/>
        <v>#DIV/0!</v>
      </c>
      <c r="GA56" s="283"/>
      <c r="GB56" s="277">
        <f t="shared" si="36"/>
        <v>0</v>
      </c>
      <c r="GC56" s="278">
        <f t="shared" si="37"/>
        <v>0</v>
      </c>
      <c r="GD56" s="278">
        <f t="shared" si="38"/>
        <v>0</v>
      </c>
      <c r="GE56" s="279">
        <f t="shared" si="39"/>
        <v>0</v>
      </c>
    </row>
    <row r="57" spans="1:187" x14ac:dyDescent="0.2">
      <c r="A57" s="2" t="str">
        <f t="shared" si="40"/>
        <v>2005 Jan</v>
      </c>
      <c r="B57" s="139">
        <f t="shared" ref="B57:B68" si="434">B44+1</f>
        <v>2005</v>
      </c>
      <c r="C57" s="142" t="str">
        <f t="shared" ref="C57:C68" si="435">C44</f>
        <v>Jan</v>
      </c>
      <c r="D57" s="154">
        <f t="shared" si="91"/>
        <v>0</v>
      </c>
      <c r="E57" s="129"/>
      <c r="F57" s="129"/>
      <c r="G57" s="129"/>
      <c r="H57" s="154">
        <f t="shared" si="1"/>
        <v>0</v>
      </c>
      <c r="I57" s="151">
        <f t="shared" si="41"/>
        <v>0</v>
      </c>
      <c r="J57" s="151">
        <f t="shared" si="42"/>
        <v>0</v>
      </c>
      <c r="K57" s="151">
        <f t="shared" si="43"/>
        <v>0</v>
      </c>
      <c r="L57" s="154">
        <f t="shared" si="3"/>
        <v>0</v>
      </c>
      <c r="M57" s="3"/>
      <c r="N57" s="3"/>
      <c r="O57" s="3"/>
      <c r="P57" s="154">
        <f t="shared" si="4"/>
        <v>0</v>
      </c>
      <c r="Q57" s="3"/>
      <c r="R57" s="3"/>
      <c r="S57" s="3"/>
      <c r="T57" s="154">
        <f t="shared" si="44"/>
        <v>0</v>
      </c>
      <c r="U57" s="151">
        <f t="shared" si="45"/>
        <v>0</v>
      </c>
      <c r="V57" s="151">
        <f t="shared" si="46"/>
        <v>0</v>
      </c>
      <c r="W57" s="151">
        <f t="shared" si="47"/>
        <v>0</v>
      </c>
      <c r="X57" s="154">
        <f t="shared" si="6"/>
        <v>0</v>
      </c>
      <c r="Y57" s="151">
        <f t="shared" si="48"/>
        <v>0</v>
      </c>
      <c r="Z57" s="151">
        <f t="shared" si="49"/>
        <v>0</v>
      </c>
      <c r="AA57" s="151">
        <f t="shared" si="50"/>
        <v>0</v>
      </c>
      <c r="AB57" s="154">
        <f t="shared" si="8"/>
        <v>0</v>
      </c>
      <c r="AC57" s="3"/>
      <c r="AD57" s="3"/>
      <c r="AE57" s="3"/>
      <c r="AF57" s="154">
        <f t="shared" si="9"/>
        <v>0</v>
      </c>
      <c r="AG57" s="3"/>
      <c r="AH57" s="3"/>
      <c r="AI57" s="3"/>
      <c r="AJ57" s="154">
        <f t="shared" si="51"/>
        <v>0</v>
      </c>
      <c r="AK57" s="151">
        <f t="shared" si="52"/>
        <v>0</v>
      </c>
      <c r="AL57" s="151">
        <f t="shared" si="53"/>
        <v>0</v>
      </c>
      <c r="AM57" s="151">
        <f t="shared" si="54"/>
        <v>0</v>
      </c>
      <c r="AN57" s="154">
        <f t="shared" si="11"/>
        <v>0</v>
      </c>
      <c r="AO57" s="3"/>
      <c r="AP57" s="3"/>
      <c r="AQ57" s="3"/>
      <c r="AR57" s="151">
        <f t="shared" si="55"/>
        <v>0</v>
      </c>
      <c r="AS57" s="151">
        <f t="shared" si="56"/>
        <v>0</v>
      </c>
      <c r="AT57" s="151">
        <f t="shared" si="57"/>
        <v>0</v>
      </c>
      <c r="AU57" s="151">
        <f t="shared" si="58"/>
        <v>0</v>
      </c>
      <c r="AV57" s="154">
        <f t="shared" si="13"/>
        <v>0</v>
      </c>
      <c r="AW57" s="3"/>
      <c r="AX57" s="3"/>
      <c r="AY57" s="3"/>
      <c r="AZ57" s="151">
        <f t="shared" si="59"/>
        <v>0</v>
      </c>
      <c r="BA57" s="151">
        <f t="shared" si="60"/>
        <v>0</v>
      </c>
      <c r="BB57" s="151">
        <f t="shared" si="61"/>
        <v>0</v>
      </c>
      <c r="BC57" s="151">
        <f t="shared" si="62"/>
        <v>0</v>
      </c>
      <c r="BD57" s="154">
        <f t="shared" si="15"/>
        <v>0</v>
      </c>
      <c r="BE57" s="3"/>
      <c r="BF57" s="3"/>
      <c r="BG57" s="3"/>
      <c r="BH57" s="151">
        <f t="shared" si="63"/>
        <v>0</v>
      </c>
      <c r="BI57" s="151">
        <f t="shared" si="64"/>
        <v>0</v>
      </c>
      <c r="BJ57" s="151">
        <f t="shared" si="65"/>
        <v>0</v>
      </c>
      <c r="BK57" s="151">
        <f t="shared" si="66"/>
        <v>0</v>
      </c>
      <c r="BL57" s="154">
        <f t="shared" si="17"/>
        <v>0</v>
      </c>
      <c r="BM57" s="3"/>
      <c r="BN57" s="3"/>
      <c r="BO57" s="3"/>
      <c r="BP57" s="151">
        <f t="shared" si="67"/>
        <v>0</v>
      </c>
      <c r="BQ57" s="151">
        <f t="shared" si="68"/>
        <v>0</v>
      </c>
      <c r="BR57" s="151">
        <f t="shared" si="69"/>
        <v>0</v>
      </c>
      <c r="BS57" s="151">
        <f t="shared" si="70"/>
        <v>0</v>
      </c>
      <c r="BT57" s="154">
        <f t="shared" si="19"/>
        <v>0</v>
      </c>
      <c r="BU57" s="3"/>
      <c r="BV57" s="3"/>
      <c r="BW57" s="3"/>
      <c r="BX57" s="151">
        <f t="shared" si="71"/>
        <v>0</v>
      </c>
      <c r="BY57" s="151">
        <f t="shared" si="72"/>
        <v>0</v>
      </c>
      <c r="BZ57" s="151">
        <f t="shared" si="73"/>
        <v>0</v>
      </c>
      <c r="CA57" s="151">
        <f t="shared" si="74"/>
        <v>0</v>
      </c>
      <c r="CB57" s="154">
        <f t="shared" si="21"/>
        <v>0</v>
      </c>
      <c r="CC57" s="3"/>
      <c r="CD57" s="3"/>
      <c r="CE57" s="3"/>
      <c r="CF57" s="151">
        <f t="shared" si="75"/>
        <v>0</v>
      </c>
      <c r="CG57" s="151">
        <f t="shared" si="76"/>
        <v>0</v>
      </c>
      <c r="CH57" s="151">
        <f t="shared" si="77"/>
        <v>0</v>
      </c>
      <c r="CI57" s="151">
        <f t="shared" si="78"/>
        <v>0</v>
      </c>
      <c r="CJ57" s="154">
        <f t="shared" si="23"/>
        <v>0</v>
      </c>
      <c r="CK57" s="3"/>
      <c r="CL57" s="3"/>
      <c r="CM57" s="3"/>
      <c r="CN57" s="151">
        <f t="shared" si="79"/>
        <v>0</v>
      </c>
      <c r="CO57" s="151">
        <f t="shared" si="80"/>
        <v>0</v>
      </c>
      <c r="CP57" s="151">
        <f t="shared" si="81"/>
        <v>0</v>
      </c>
      <c r="CQ57" s="151">
        <f t="shared" si="82"/>
        <v>0</v>
      </c>
      <c r="CR57" s="154">
        <f t="shared" si="25"/>
        <v>0</v>
      </c>
      <c r="CS57" s="3"/>
      <c r="CT57" s="3"/>
      <c r="CU57" s="3"/>
      <c r="CV57" s="151">
        <f t="shared" si="83"/>
        <v>0</v>
      </c>
      <c r="CW57" s="151">
        <f t="shared" si="84"/>
        <v>0</v>
      </c>
      <c r="CX57" s="151">
        <f t="shared" si="85"/>
        <v>0</v>
      </c>
      <c r="CY57" s="151">
        <f t="shared" si="86"/>
        <v>0</v>
      </c>
      <c r="CZ57" s="151">
        <f t="shared" si="87"/>
        <v>0</v>
      </c>
      <c r="DA57" s="151">
        <f t="shared" si="88"/>
        <v>0</v>
      </c>
      <c r="DB57" s="151">
        <f t="shared" si="89"/>
        <v>0</v>
      </c>
      <c r="DC57" s="151">
        <f t="shared" si="90"/>
        <v>0</v>
      </c>
      <c r="DD57" s="149"/>
      <c r="DE57" s="3"/>
      <c r="DF57" s="3"/>
      <c r="DG57" s="3"/>
      <c r="DH57" s="129"/>
      <c r="DI57" s="129"/>
      <c r="DJ57" s="129"/>
      <c r="DK57" s="129"/>
      <c r="DL57" s="129"/>
      <c r="DM57" s="129"/>
      <c r="DN57" s="129"/>
      <c r="DO57" s="129"/>
      <c r="DP57" s="3"/>
      <c r="DQ57" s="3"/>
      <c r="DR57" s="3"/>
      <c r="DS57" s="3"/>
      <c r="DU57" s="149"/>
      <c r="DV57" s="3"/>
      <c r="DW57" s="3"/>
      <c r="DX57" s="3"/>
      <c r="DZ57" s="293"/>
      <c r="EA57" s="293"/>
      <c r="EB57" s="293"/>
      <c r="EC57" s="297"/>
      <c r="ED57" s="297"/>
      <c r="EE57" s="297"/>
      <c r="EF57" s="297"/>
      <c r="EG57" s="297"/>
      <c r="EH57" s="297"/>
      <c r="EI57" s="297"/>
      <c r="EJ57" s="297"/>
      <c r="EK57" s="297"/>
      <c r="EL57" s="297"/>
      <c r="EM57" s="297"/>
      <c r="EN57" s="297"/>
      <c r="EO57" s="297"/>
      <c r="EP57" s="297"/>
      <c r="EQ57" s="297"/>
      <c r="ER57" s="297"/>
      <c r="ES57" s="297"/>
      <c r="ET57" s="297"/>
      <c r="EU57" s="297"/>
      <c r="EV57" s="297"/>
      <c r="EW57" s="297"/>
      <c r="EX57" s="297"/>
      <c r="EY57" s="297"/>
      <c r="EZ57" s="297"/>
      <c r="FA57" s="297"/>
      <c r="FB57" s="297"/>
      <c r="FC57" s="297"/>
      <c r="FD57" s="297"/>
      <c r="FE57" s="297"/>
      <c r="FF57" s="297"/>
      <c r="FL57" s="151">
        <v>58710</v>
      </c>
      <c r="FM57" s="151">
        <v>86.293876026885741</v>
      </c>
      <c r="FN57" s="151">
        <v>93.343913368185213</v>
      </c>
      <c r="FO57" s="151">
        <v>97.748319641523523</v>
      </c>
      <c r="FR57" s="5">
        <f t="shared" si="28"/>
        <v>0</v>
      </c>
      <c r="FS57" s="5">
        <f t="shared" si="29"/>
        <v>0</v>
      </c>
      <c r="FT57" s="5">
        <f t="shared" si="30"/>
        <v>0</v>
      </c>
      <c r="FU57" s="5">
        <f t="shared" si="31"/>
        <v>0</v>
      </c>
      <c r="FW57" s="233" t="e">
        <f t="shared" si="32"/>
        <v>#DIV/0!</v>
      </c>
      <c r="FX57" s="233" t="e">
        <f t="shared" si="33"/>
        <v>#DIV/0!</v>
      </c>
      <c r="FY57" s="233" t="e">
        <f t="shared" si="34"/>
        <v>#DIV/0!</v>
      </c>
      <c r="FZ57" s="233" t="e">
        <f t="shared" si="35"/>
        <v>#DIV/0!</v>
      </c>
      <c r="GA57" s="233"/>
      <c r="GB57" s="5">
        <f t="shared" si="36"/>
        <v>0</v>
      </c>
      <c r="GC57" s="5">
        <f t="shared" si="37"/>
        <v>0</v>
      </c>
      <c r="GD57" s="5">
        <f t="shared" si="38"/>
        <v>0</v>
      </c>
      <c r="GE57" s="5">
        <f t="shared" si="39"/>
        <v>0</v>
      </c>
    </row>
    <row r="58" spans="1:187" x14ac:dyDescent="0.2">
      <c r="A58" s="2" t="str">
        <f t="shared" si="40"/>
        <v>2005 Feb</v>
      </c>
      <c r="B58" s="139">
        <f t="shared" si="434"/>
        <v>2005</v>
      </c>
      <c r="C58" s="142" t="str">
        <f t="shared" si="435"/>
        <v>Feb</v>
      </c>
      <c r="D58" s="154">
        <f t="shared" si="91"/>
        <v>0</v>
      </c>
      <c r="E58" s="129"/>
      <c r="F58" s="129"/>
      <c r="G58" s="129"/>
      <c r="H58" s="154">
        <f t="shared" si="1"/>
        <v>0</v>
      </c>
      <c r="I58" s="151">
        <f t="shared" si="41"/>
        <v>0</v>
      </c>
      <c r="J58" s="151">
        <f t="shared" si="42"/>
        <v>0</v>
      </c>
      <c r="K58" s="151">
        <f t="shared" si="43"/>
        <v>0</v>
      </c>
      <c r="L58" s="154">
        <f t="shared" si="3"/>
        <v>0</v>
      </c>
      <c r="M58" s="3"/>
      <c r="N58" s="3"/>
      <c r="O58" s="3"/>
      <c r="P58" s="154">
        <f t="shared" si="4"/>
        <v>0</v>
      </c>
      <c r="Q58" s="3"/>
      <c r="R58" s="3"/>
      <c r="S58" s="3"/>
      <c r="T58" s="154">
        <f t="shared" si="44"/>
        <v>0</v>
      </c>
      <c r="U58" s="151">
        <f t="shared" si="45"/>
        <v>0</v>
      </c>
      <c r="V58" s="151">
        <f t="shared" si="46"/>
        <v>0</v>
      </c>
      <c r="W58" s="151">
        <f t="shared" si="47"/>
        <v>0</v>
      </c>
      <c r="X58" s="154">
        <f t="shared" si="6"/>
        <v>0</v>
      </c>
      <c r="Y58" s="151">
        <f t="shared" si="48"/>
        <v>0</v>
      </c>
      <c r="Z58" s="151">
        <f t="shared" si="49"/>
        <v>0</v>
      </c>
      <c r="AA58" s="151">
        <f t="shared" si="50"/>
        <v>0</v>
      </c>
      <c r="AB58" s="154">
        <f t="shared" si="8"/>
        <v>0</v>
      </c>
      <c r="AC58" s="3"/>
      <c r="AD58" s="3"/>
      <c r="AE58" s="3"/>
      <c r="AF58" s="154">
        <f t="shared" si="9"/>
        <v>0</v>
      </c>
      <c r="AG58" s="3"/>
      <c r="AH58" s="3"/>
      <c r="AI58" s="3"/>
      <c r="AJ58" s="154">
        <f t="shared" si="51"/>
        <v>0</v>
      </c>
      <c r="AK58" s="151">
        <f t="shared" si="52"/>
        <v>0</v>
      </c>
      <c r="AL58" s="151">
        <f t="shared" si="53"/>
        <v>0</v>
      </c>
      <c r="AM58" s="151">
        <f t="shared" si="54"/>
        <v>0</v>
      </c>
      <c r="AN58" s="154">
        <f t="shared" si="11"/>
        <v>0</v>
      </c>
      <c r="AO58" s="3"/>
      <c r="AP58" s="3"/>
      <c r="AQ58" s="3"/>
      <c r="AR58" s="151">
        <f t="shared" si="55"/>
        <v>0</v>
      </c>
      <c r="AS58" s="151">
        <f t="shared" si="56"/>
        <v>0</v>
      </c>
      <c r="AT58" s="151">
        <f t="shared" si="57"/>
        <v>0</v>
      </c>
      <c r="AU58" s="151">
        <f t="shared" si="58"/>
        <v>0</v>
      </c>
      <c r="AV58" s="154">
        <f t="shared" si="13"/>
        <v>0</v>
      </c>
      <c r="AW58" s="3"/>
      <c r="AX58" s="3"/>
      <c r="AY58" s="3"/>
      <c r="AZ58" s="151">
        <f t="shared" si="59"/>
        <v>0</v>
      </c>
      <c r="BA58" s="151">
        <f t="shared" si="60"/>
        <v>0</v>
      </c>
      <c r="BB58" s="151">
        <f t="shared" si="61"/>
        <v>0</v>
      </c>
      <c r="BC58" s="151">
        <f t="shared" si="62"/>
        <v>0</v>
      </c>
      <c r="BD58" s="154">
        <f t="shared" si="15"/>
        <v>0</v>
      </c>
      <c r="BE58" s="3"/>
      <c r="BF58" s="3"/>
      <c r="BG58" s="3"/>
      <c r="BH58" s="151">
        <f t="shared" si="63"/>
        <v>0</v>
      </c>
      <c r="BI58" s="151">
        <f t="shared" si="64"/>
        <v>0</v>
      </c>
      <c r="BJ58" s="151">
        <f t="shared" si="65"/>
        <v>0</v>
      </c>
      <c r="BK58" s="151">
        <f t="shared" si="66"/>
        <v>0</v>
      </c>
      <c r="BL58" s="154">
        <f t="shared" si="17"/>
        <v>0</v>
      </c>
      <c r="BM58" s="3"/>
      <c r="BN58" s="3"/>
      <c r="BO58" s="3"/>
      <c r="BP58" s="151">
        <f t="shared" si="67"/>
        <v>0</v>
      </c>
      <c r="BQ58" s="151">
        <f t="shared" si="68"/>
        <v>0</v>
      </c>
      <c r="BR58" s="151">
        <f t="shared" si="69"/>
        <v>0</v>
      </c>
      <c r="BS58" s="151">
        <f t="shared" si="70"/>
        <v>0</v>
      </c>
      <c r="BT58" s="154">
        <f t="shared" si="19"/>
        <v>0</v>
      </c>
      <c r="BU58" s="3"/>
      <c r="BV58" s="3"/>
      <c r="BW58" s="3"/>
      <c r="BX58" s="151">
        <f t="shared" si="71"/>
        <v>0</v>
      </c>
      <c r="BY58" s="151">
        <f t="shared" si="72"/>
        <v>0</v>
      </c>
      <c r="BZ58" s="151">
        <f t="shared" si="73"/>
        <v>0</v>
      </c>
      <c r="CA58" s="151">
        <f t="shared" si="74"/>
        <v>0</v>
      </c>
      <c r="CB58" s="154">
        <f t="shared" si="21"/>
        <v>0</v>
      </c>
      <c r="CC58" s="3"/>
      <c r="CD58" s="3"/>
      <c r="CE58" s="3"/>
      <c r="CF58" s="151">
        <f t="shared" si="75"/>
        <v>0</v>
      </c>
      <c r="CG58" s="151">
        <f t="shared" si="76"/>
        <v>0</v>
      </c>
      <c r="CH58" s="151">
        <f t="shared" si="77"/>
        <v>0</v>
      </c>
      <c r="CI58" s="151">
        <f t="shared" si="78"/>
        <v>0</v>
      </c>
      <c r="CJ58" s="154">
        <f t="shared" si="23"/>
        <v>0</v>
      </c>
      <c r="CK58" s="3"/>
      <c r="CL58" s="3"/>
      <c r="CM58" s="3"/>
      <c r="CN58" s="151">
        <f t="shared" si="79"/>
        <v>0</v>
      </c>
      <c r="CO58" s="151">
        <f t="shared" si="80"/>
        <v>0</v>
      </c>
      <c r="CP58" s="151">
        <f t="shared" si="81"/>
        <v>0</v>
      </c>
      <c r="CQ58" s="151">
        <f t="shared" si="82"/>
        <v>0</v>
      </c>
      <c r="CR58" s="154">
        <f t="shared" si="25"/>
        <v>0</v>
      </c>
      <c r="CS58" s="3"/>
      <c r="CT58" s="3"/>
      <c r="CU58" s="3"/>
      <c r="CV58" s="151">
        <f t="shared" si="83"/>
        <v>0</v>
      </c>
      <c r="CW58" s="151">
        <f t="shared" si="84"/>
        <v>0</v>
      </c>
      <c r="CX58" s="151">
        <f t="shared" si="85"/>
        <v>0</v>
      </c>
      <c r="CY58" s="151">
        <f t="shared" si="86"/>
        <v>0</v>
      </c>
      <c r="CZ58" s="151">
        <f t="shared" si="87"/>
        <v>0</v>
      </c>
      <c r="DA58" s="151">
        <f t="shared" si="88"/>
        <v>0</v>
      </c>
      <c r="DB58" s="151">
        <f t="shared" si="89"/>
        <v>0</v>
      </c>
      <c r="DC58" s="151">
        <f t="shared" si="90"/>
        <v>0</v>
      </c>
      <c r="DD58" s="149"/>
      <c r="DE58" s="3"/>
      <c r="DF58" s="3"/>
      <c r="DG58" s="3"/>
      <c r="DH58" s="129"/>
      <c r="DI58" s="129"/>
      <c r="DJ58" s="129"/>
      <c r="DK58" s="129"/>
      <c r="DL58" s="129"/>
      <c r="DM58" s="129"/>
      <c r="DN58" s="129"/>
      <c r="DO58" s="129"/>
      <c r="DP58" s="3"/>
      <c r="DQ58" s="3"/>
      <c r="DR58" s="3"/>
      <c r="DS58" s="3"/>
      <c r="DU58" s="149"/>
      <c r="DV58" s="3"/>
      <c r="DW58" s="3"/>
      <c r="DX58" s="3"/>
      <c r="DZ58" s="293"/>
      <c r="EA58" s="293"/>
      <c r="EB58" s="293"/>
      <c r="EC58" s="297"/>
      <c r="ED58" s="297"/>
      <c r="EE58" s="297"/>
      <c r="EF58" s="297"/>
      <c r="EG58" s="297"/>
      <c r="EH58" s="297"/>
      <c r="EI58" s="297"/>
      <c r="EJ58" s="297"/>
      <c r="EK58" s="297"/>
      <c r="EL58" s="297"/>
      <c r="EM58" s="297"/>
      <c r="EN58" s="297"/>
      <c r="EO58" s="297"/>
      <c r="EP58" s="297"/>
      <c r="EQ58" s="297"/>
      <c r="ER58" s="297"/>
      <c r="ES58" s="297"/>
      <c r="ET58" s="297"/>
      <c r="EU58" s="297"/>
      <c r="EV58" s="297"/>
      <c r="EW58" s="297"/>
      <c r="EX58" s="297"/>
      <c r="EY58" s="297"/>
      <c r="EZ58" s="297"/>
      <c r="FA58" s="297"/>
      <c r="FB58" s="297"/>
      <c r="FC58" s="297"/>
      <c r="FD58" s="297"/>
      <c r="FE58" s="297"/>
      <c r="FF58" s="297"/>
      <c r="FL58" s="151">
        <v>57169</v>
      </c>
      <c r="FM58" s="151">
        <v>82.860420074838757</v>
      </c>
      <c r="FN58" s="151">
        <v>91.297643895376169</v>
      </c>
      <c r="FO58" s="151">
        <v>97.356198642372277</v>
      </c>
      <c r="FR58" s="5">
        <f t="shared" si="28"/>
        <v>0</v>
      </c>
      <c r="FS58" s="5">
        <f t="shared" si="29"/>
        <v>0</v>
      </c>
      <c r="FT58" s="5">
        <f t="shared" si="30"/>
        <v>0</v>
      </c>
      <c r="FU58" s="5">
        <f t="shared" si="31"/>
        <v>0</v>
      </c>
      <c r="FW58" s="233" t="e">
        <f t="shared" si="32"/>
        <v>#DIV/0!</v>
      </c>
      <c r="FX58" s="233" t="e">
        <f t="shared" si="33"/>
        <v>#DIV/0!</v>
      </c>
      <c r="FY58" s="233" t="e">
        <f t="shared" si="34"/>
        <v>#DIV/0!</v>
      </c>
      <c r="FZ58" s="233" t="e">
        <f t="shared" si="35"/>
        <v>#DIV/0!</v>
      </c>
      <c r="GA58" s="233"/>
      <c r="GB58" s="5">
        <f t="shared" si="36"/>
        <v>0</v>
      </c>
      <c r="GC58" s="5">
        <f t="shared" si="37"/>
        <v>0</v>
      </c>
      <c r="GD58" s="5">
        <f t="shared" si="38"/>
        <v>0</v>
      </c>
      <c r="GE58" s="5">
        <f t="shared" si="39"/>
        <v>0</v>
      </c>
    </row>
    <row r="59" spans="1:187" x14ac:dyDescent="0.2">
      <c r="A59" s="2" t="str">
        <f t="shared" si="40"/>
        <v>2005 Mar</v>
      </c>
      <c r="B59" s="139">
        <f t="shared" si="434"/>
        <v>2005</v>
      </c>
      <c r="C59" s="142" t="str">
        <f t="shared" si="435"/>
        <v>Mar</v>
      </c>
      <c r="D59" s="154">
        <f t="shared" si="91"/>
        <v>0</v>
      </c>
      <c r="E59" s="129"/>
      <c r="F59" s="129"/>
      <c r="G59" s="129"/>
      <c r="H59" s="154">
        <f t="shared" si="1"/>
        <v>0</v>
      </c>
      <c r="I59" s="151">
        <f t="shared" si="41"/>
        <v>0</v>
      </c>
      <c r="J59" s="151">
        <f t="shared" si="42"/>
        <v>0</v>
      </c>
      <c r="K59" s="151">
        <f t="shared" si="43"/>
        <v>0</v>
      </c>
      <c r="L59" s="154">
        <f t="shared" si="3"/>
        <v>0</v>
      </c>
      <c r="M59" s="3"/>
      <c r="N59" s="3"/>
      <c r="O59" s="3"/>
      <c r="P59" s="154">
        <f t="shared" si="4"/>
        <v>0</v>
      </c>
      <c r="Q59" s="3"/>
      <c r="R59" s="3"/>
      <c r="S59" s="3"/>
      <c r="T59" s="154">
        <f t="shared" si="44"/>
        <v>0</v>
      </c>
      <c r="U59" s="151">
        <f t="shared" si="45"/>
        <v>0</v>
      </c>
      <c r="V59" s="151">
        <f t="shared" si="46"/>
        <v>0</v>
      </c>
      <c r="W59" s="151">
        <f t="shared" si="47"/>
        <v>0</v>
      </c>
      <c r="X59" s="154">
        <f t="shared" si="6"/>
        <v>0</v>
      </c>
      <c r="Y59" s="151">
        <f t="shared" si="48"/>
        <v>0</v>
      </c>
      <c r="Z59" s="151">
        <f t="shared" si="49"/>
        <v>0</v>
      </c>
      <c r="AA59" s="151">
        <f t="shared" si="50"/>
        <v>0</v>
      </c>
      <c r="AB59" s="154">
        <f t="shared" si="8"/>
        <v>0</v>
      </c>
      <c r="AC59" s="3"/>
      <c r="AD59" s="3"/>
      <c r="AE59" s="3"/>
      <c r="AF59" s="154">
        <f t="shared" si="9"/>
        <v>0</v>
      </c>
      <c r="AG59" s="3"/>
      <c r="AH59" s="3"/>
      <c r="AI59" s="3"/>
      <c r="AJ59" s="154">
        <f t="shared" si="51"/>
        <v>0</v>
      </c>
      <c r="AK59" s="151">
        <f t="shared" si="52"/>
        <v>0</v>
      </c>
      <c r="AL59" s="151">
        <f t="shared" si="53"/>
        <v>0</v>
      </c>
      <c r="AM59" s="151">
        <f t="shared" si="54"/>
        <v>0</v>
      </c>
      <c r="AN59" s="154">
        <f t="shared" si="11"/>
        <v>0</v>
      </c>
      <c r="AO59" s="3"/>
      <c r="AP59" s="3"/>
      <c r="AQ59" s="3"/>
      <c r="AR59" s="151">
        <f t="shared" si="55"/>
        <v>0</v>
      </c>
      <c r="AS59" s="151">
        <f t="shared" si="56"/>
        <v>0</v>
      </c>
      <c r="AT59" s="151">
        <f t="shared" si="57"/>
        <v>0</v>
      </c>
      <c r="AU59" s="151">
        <f t="shared" si="58"/>
        <v>0</v>
      </c>
      <c r="AV59" s="154">
        <f t="shared" si="13"/>
        <v>0</v>
      </c>
      <c r="AW59" s="3"/>
      <c r="AX59" s="3"/>
      <c r="AY59" s="3"/>
      <c r="AZ59" s="151">
        <f t="shared" si="59"/>
        <v>0</v>
      </c>
      <c r="BA59" s="151">
        <f t="shared" si="60"/>
        <v>0</v>
      </c>
      <c r="BB59" s="151">
        <f t="shared" si="61"/>
        <v>0</v>
      </c>
      <c r="BC59" s="151">
        <f t="shared" si="62"/>
        <v>0</v>
      </c>
      <c r="BD59" s="154">
        <f t="shared" si="15"/>
        <v>0</v>
      </c>
      <c r="BE59" s="3"/>
      <c r="BF59" s="3"/>
      <c r="BG59" s="3"/>
      <c r="BH59" s="151">
        <f t="shared" si="63"/>
        <v>0</v>
      </c>
      <c r="BI59" s="151">
        <f t="shared" si="64"/>
        <v>0</v>
      </c>
      <c r="BJ59" s="151">
        <f t="shared" si="65"/>
        <v>0</v>
      </c>
      <c r="BK59" s="151">
        <f t="shared" si="66"/>
        <v>0</v>
      </c>
      <c r="BL59" s="154">
        <f t="shared" si="17"/>
        <v>0</v>
      </c>
      <c r="BM59" s="3"/>
      <c r="BN59" s="3"/>
      <c r="BO59" s="3"/>
      <c r="BP59" s="151">
        <f t="shared" si="67"/>
        <v>0</v>
      </c>
      <c r="BQ59" s="151">
        <f t="shared" si="68"/>
        <v>0</v>
      </c>
      <c r="BR59" s="151">
        <f t="shared" si="69"/>
        <v>0</v>
      </c>
      <c r="BS59" s="151">
        <f t="shared" si="70"/>
        <v>0</v>
      </c>
      <c r="BT59" s="154">
        <f t="shared" si="19"/>
        <v>0</v>
      </c>
      <c r="BU59" s="3"/>
      <c r="BV59" s="3"/>
      <c r="BW59" s="3"/>
      <c r="BX59" s="151">
        <f t="shared" si="71"/>
        <v>0</v>
      </c>
      <c r="BY59" s="151">
        <f t="shared" si="72"/>
        <v>0</v>
      </c>
      <c r="BZ59" s="151">
        <f t="shared" si="73"/>
        <v>0</v>
      </c>
      <c r="CA59" s="151">
        <f t="shared" si="74"/>
        <v>0</v>
      </c>
      <c r="CB59" s="154">
        <f t="shared" si="21"/>
        <v>0</v>
      </c>
      <c r="CC59" s="3"/>
      <c r="CD59" s="3"/>
      <c r="CE59" s="3"/>
      <c r="CF59" s="151">
        <f t="shared" si="75"/>
        <v>0</v>
      </c>
      <c r="CG59" s="151">
        <f t="shared" si="76"/>
        <v>0</v>
      </c>
      <c r="CH59" s="151">
        <f t="shared" si="77"/>
        <v>0</v>
      </c>
      <c r="CI59" s="151">
        <f t="shared" si="78"/>
        <v>0</v>
      </c>
      <c r="CJ59" s="154">
        <f t="shared" si="23"/>
        <v>0</v>
      </c>
      <c r="CK59" s="3"/>
      <c r="CL59" s="3"/>
      <c r="CM59" s="3"/>
      <c r="CN59" s="151">
        <f t="shared" si="79"/>
        <v>0</v>
      </c>
      <c r="CO59" s="151">
        <f t="shared" si="80"/>
        <v>0</v>
      </c>
      <c r="CP59" s="151">
        <f t="shared" si="81"/>
        <v>0</v>
      </c>
      <c r="CQ59" s="151">
        <f t="shared" si="82"/>
        <v>0</v>
      </c>
      <c r="CR59" s="154">
        <f t="shared" si="25"/>
        <v>0</v>
      </c>
      <c r="CS59" s="3"/>
      <c r="CT59" s="3"/>
      <c r="CU59" s="3"/>
      <c r="CV59" s="151">
        <f t="shared" si="83"/>
        <v>0</v>
      </c>
      <c r="CW59" s="151">
        <f t="shared" si="84"/>
        <v>0</v>
      </c>
      <c r="CX59" s="151">
        <f t="shared" si="85"/>
        <v>0</v>
      </c>
      <c r="CY59" s="151">
        <f t="shared" si="86"/>
        <v>0</v>
      </c>
      <c r="CZ59" s="151">
        <f t="shared" si="87"/>
        <v>0</v>
      </c>
      <c r="DA59" s="151">
        <f t="shared" si="88"/>
        <v>0</v>
      </c>
      <c r="DB59" s="151">
        <f t="shared" si="89"/>
        <v>0</v>
      </c>
      <c r="DC59" s="151">
        <f t="shared" si="90"/>
        <v>0</v>
      </c>
      <c r="DD59" s="149"/>
      <c r="DE59" s="3"/>
      <c r="DF59" s="3"/>
      <c r="DG59" s="3"/>
      <c r="DH59" s="129"/>
      <c r="DI59" s="129"/>
      <c r="DJ59" s="129"/>
      <c r="DK59" s="129"/>
      <c r="DL59" s="129"/>
      <c r="DM59" s="129"/>
      <c r="DN59" s="129"/>
      <c r="DO59" s="129"/>
      <c r="DP59" s="3"/>
      <c r="DQ59" s="3"/>
      <c r="DR59" s="3"/>
      <c r="DS59" s="3"/>
      <c r="DU59" s="149"/>
      <c r="DV59" s="3"/>
      <c r="DW59" s="3"/>
      <c r="DX59" s="3"/>
      <c r="DZ59" s="293"/>
      <c r="EA59" s="293"/>
      <c r="EB59" s="293"/>
      <c r="EC59" s="297"/>
      <c r="ED59" s="297"/>
      <c r="EE59" s="297"/>
      <c r="EF59" s="297"/>
      <c r="EG59" s="297"/>
      <c r="EH59" s="297"/>
      <c r="EI59" s="297"/>
      <c r="EJ59" s="297"/>
      <c r="EK59" s="297"/>
      <c r="EL59" s="297"/>
      <c r="EM59" s="297"/>
      <c r="EN59" s="297"/>
      <c r="EO59" s="297"/>
      <c r="EP59" s="297"/>
      <c r="EQ59" s="297"/>
      <c r="ER59" s="297"/>
      <c r="ES59" s="297"/>
      <c r="ET59" s="297"/>
      <c r="EU59" s="297"/>
      <c r="EV59" s="297"/>
      <c r="EW59" s="297"/>
      <c r="EX59" s="297"/>
      <c r="EY59" s="297"/>
      <c r="EZ59" s="297"/>
      <c r="FA59" s="297"/>
      <c r="FB59" s="297"/>
      <c r="FC59" s="297"/>
      <c r="FD59" s="297"/>
      <c r="FE59" s="297"/>
      <c r="FF59" s="297"/>
      <c r="FL59" s="151">
        <v>62018</v>
      </c>
      <c r="FM59" s="151">
        <v>82.599996458735419</v>
      </c>
      <c r="FN59" s="151">
        <v>90.943215822370178</v>
      </c>
      <c r="FO59" s="151">
        <v>96.993466366839598</v>
      </c>
      <c r="FR59" s="5">
        <f t="shared" si="28"/>
        <v>0</v>
      </c>
      <c r="FS59" s="5">
        <f t="shared" si="29"/>
        <v>0</v>
      </c>
      <c r="FT59" s="5">
        <f t="shared" si="30"/>
        <v>0</v>
      </c>
      <c r="FU59" s="5">
        <f t="shared" si="31"/>
        <v>0</v>
      </c>
      <c r="FW59" s="233" t="e">
        <f t="shared" si="32"/>
        <v>#DIV/0!</v>
      </c>
      <c r="FX59" s="233" t="e">
        <f t="shared" si="33"/>
        <v>#DIV/0!</v>
      </c>
      <c r="FY59" s="233" t="e">
        <f t="shared" si="34"/>
        <v>#DIV/0!</v>
      </c>
      <c r="FZ59" s="233" t="e">
        <f t="shared" si="35"/>
        <v>#DIV/0!</v>
      </c>
      <c r="GA59" s="233"/>
      <c r="GB59" s="5">
        <f t="shared" si="36"/>
        <v>0</v>
      </c>
      <c r="GC59" s="5">
        <f t="shared" si="37"/>
        <v>0</v>
      </c>
      <c r="GD59" s="5">
        <f t="shared" si="38"/>
        <v>0</v>
      </c>
      <c r="GE59" s="5">
        <f t="shared" si="39"/>
        <v>0</v>
      </c>
    </row>
    <row r="60" spans="1:187" x14ac:dyDescent="0.2">
      <c r="A60" s="2" t="str">
        <f t="shared" si="40"/>
        <v>2005 Apr</v>
      </c>
      <c r="B60" s="139">
        <f t="shared" si="434"/>
        <v>2005</v>
      </c>
      <c r="C60" s="142" t="str">
        <f t="shared" si="435"/>
        <v>Apr</v>
      </c>
      <c r="D60" s="154">
        <f t="shared" si="91"/>
        <v>0</v>
      </c>
      <c r="E60" s="129"/>
      <c r="F60" s="129"/>
      <c r="G60" s="129"/>
      <c r="H60" s="154">
        <f t="shared" si="1"/>
        <v>0</v>
      </c>
      <c r="I60" s="151">
        <f t="shared" si="41"/>
        <v>0</v>
      </c>
      <c r="J60" s="151">
        <f t="shared" si="42"/>
        <v>0</v>
      </c>
      <c r="K60" s="151">
        <f t="shared" si="43"/>
        <v>0</v>
      </c>
      <c r="L60" s="154">
        <f t="shared" si="3"/>
        <v>0</v>
      </c>
      <c r="M60" s="3"/>
      <c r="N60" s="3"/>
      <c r="O60" s="3"/>
      <c r="P60" s="154">
        <f t="shared" si="4"/>
        <v>0</v>
      </c>
      <c r="Q60" s="3"/>
      <c r="R60" s="3"/>
      <c r="S60" s="3"/>
      <c r="T60" s="154">
        <f t="shared" si="44"/>
        <v>0</v>
      </c>
      <c r="U60" s="151">
        <f t="shared" si="45"/>
        <v>0</v>
      </c>
      <c r="V60" s="151">
        <f t="shared" si="46"/>
        <v>0</v>
      </c>
      <c r="W60" s="151">
        <f t="shared" si="47"/>
        <v>0</v>
      </c>
      <c r="X60" s="154">
        <f t="shared" si="6"/>
        <v>0</v>
      </c>
      <c r="Y60" s="151">
        <f t="shared" si="48"/>
        <v>0</v>
      </c>
      <c r="Z60" s="151">
        <f t="shared" si="49"/>
        <v>0</v>
      </c>
      <c r="AA60" s="151">
        <f t="shared" si="50"/>
        <v>0</v>
      </c>
      <c r="AB60" s="154">
        <f t="shared" si="8"/>
        <v>0</v>
      </c>
      <c r="AC60" s="3"/>
      <c r="AD60" s="3"/>
      <c r="AE60" s="3"/>
      <c r="AF60" s="154">
        <f t="shared" si="9"/>
        <v>0</v>
      </c>
      <c r="AG60" s="3"/>
      <c r="AH60" s="3"/>
      <c r="AI60" s="3"/>
      <c r="AJ60" s="154">
        <f t="shared" si="51"/>
        <v>0</v>
      </c>
      <c r="AK60" s="151">
        <f t="shared" si="52"/>
        <v>0</v>
      </c>
      <c r="AL60" s="151">
        <f t="shared" si="53"/>
        <v>0</v>
      </c>
      <c r="AM60" s="151">
        <f t="shared" si="54"/>
        <v>0</v>
      </c>
      <c r="AN60" s="154">
        <f t="shared" si="11"/>
        <v>0</v>
      </c>
      <c r="AO60" s="3"/>
      <c r="AP60" s="3"/>
      <c r="AQ60" s="3"/>
      <c r="AR60" s="151">
        <f t="shared" si="55"/>
        <v>0</v>
      </c>
      <c r="AS60" s="151">
        <f t="shared" si="56"/>
        <v>0</v>
      </c>
      <c r="AT60" s="151">
        <f t="shared" si="57"/>
        <v>0</v>
      </c>
      <c r="AU60" s="151">
        <f t="shared" si="58"/>
        <v>0</v>
      </c>
      <c r="AV60" s="154">
        <f t="shared" si="13"/>
        <v>0</v>
      </c>
      <c r="AW60" s="3"/>
      <c r="AX60" s="3"/>
      <c r="AY60" s="3"/>
      <c r="AZ60" s="151">
        <f t="shared" si="59"/>
        <v>0</v>
      </c>
      <c r="BA60" s="151">
        <f t="shared" si="60"/>
        <v>0</v>
      </c>
      <c r="BB60" s="151">
        <f t="shared" si="61"/>
        <v>0</v>
      </c>
      <c r="BC60" s="151">
        <f t="shared" si="62"/>
        <v>0</v>
      </c>
      <c r="BD60" s="154">
        <f t="shared" si="15"/>
        <v>0</v>
      </c>
      <c r="BE60" s="3"/>
      <c r="BF60" s="3"/>
      <c r="BG60" s="3"/>
      <c r="BH60" s="151">
        <f t="shared" si="63"/>
        <v>0</v>
      </c>
      <c r="BI60" s="151">
        <f t="shared" si="64"/>
        <v>0</v>
      </c>
      <c r="BJ60" s="151">
        <f t="shared" si="65"/>
        <v>0</v>
      </c>
      <c r="BK60" s="151">
        <f t="shared" si="66"/>
        <v>0</v>
      </c>
      <c r="BL60" s="154">
        <f t="shared" si="17"/>
        <v>0</v>
      </c>
      <c r="BM60" s="3"/>
      <c r="BN60" s="3"/>
      <c r="BO60" s="3"/>
      <c r="BP60" s="151">
        <f t="shared" si="67"/>
        <v>0</v>
      </c>
      <c r="BQ60" s="151">
        <f t="shared" si="68"/>
        <v>0</v>
      </c>
      <c r="BR60" s="151">
        <f t="shared" si="69"/>
        <v>0</v>
      </c>
      <c r="BS60" s="151">
        <f t="shared" si="70"/>
        <v>0</v>
      </c>
      <c r="BT60" s="154">
        <f t="shared" si="19"/>
        <v>0</v>
      </c>
      <c r="BU60" s="3"/>
      <c r="BV60" s="3"/>
      <c r="BW60" s="3"/>
      <c r="BX60" s="151">
        <f t="shared" si="71"/>
        <v>0</v>
      </c>
      <c r="BY60" s="151">
        <f t="shared" si="72"/>
        <v>0</v>
      </c>
      <c r="BZ60" s="151">
        <f t="shared" si="73"/>
        <v>0</v>
      </c>
      <c r="CA60" s="151">
        <f t="shared" si="74"/>
        <v>0</v>
      </c>
      <c r="CB60" s="154">
        <f t="shared" si="21"/>
        <v>0</v>
      </c>
      <c r="CC60" s="3"/>
      <c r="CD60" s="3"/>
      <c r="CE60" s="3"/>
      <c r="CF60" s="151">
        <f t="shared" si="75"/>
        <v>0</v>
      </c>
      <c r="CG60" s="151">
        <f t="shared" si="76"/>
        <v>0</v>
      </c>
      <c r="CH60" s="151">
        <f t="shared" si="77"/>
        <v>0</v>
      </c>
      <c r="CI60" s="151">
        <f t="shared" si="78"/>
        <v>0</v>
      </c>
      <c r="CJ60" s="154">
        <f t="shared" si="23"/>
        <v>0</v>
      </c>
      <c r="CK60" s="3"/>
      <c r="CL60" s="3"/>
      <c r="CM60" s="3"/>
      <c r="CN60" s="151">
        <f t="shared" si="79"/>
        <v>0</v>
      </c>
      <c r="CO60" s="151">
        <f t="shared" si="80"/>
        <v>0</v>
      </c>
      <c r="CP60" s="151">
        <f t="shared" si="81"/>
        <v>0</v>
      </c>
      <c r="CQ60" s="151">
        <f t="shared" si="82"/>
        <v>0</v>
      </c>
      <c r="CR60" s="154">
        <f t="shared" si="25"/>
        <v>0</v>
      </c>
      <c r="CS60" s="3"/>
      <c r="CT60" s="3"/>
      <c r="CU60" s="3"/>
      <c r="CV60" s="151">
        <f t="shared" si="83"/>
        <v>0</v>
      </c>
      <c r="CW60" s="151">
        <f t="shared" si="84"/>
        <v>0</v>
      </c>
      <c r="CX60" s="151">
        <f t="shared" si="85"/>
        <v>0</v>
      </c>
      <c r="CY60" s="151">
        <f t="shared" si="86"/>
        <v>0</v>
      </c>
      <c r="CZ60" s="151">
        <f t="shared" si="87"/>
        <v>0</v>
      </c>
      <c r="DA60" s="151">
        <f t="shared" si="88"/>
        <v>0</v>
      </c>
      <c r="DB60" s="151">
        <f t="shared" si="89"/>
        <v>0</v>
      </c>
      <c r="DC60" s="151">
        <f t="shared" si="90"/>
        <v>0</v>
      </c>
      <c r="DD60" s="149"/>
      <c r="DE60" s="3"/>
      <c r="DF60" s="3"/>
      <c r="DG60" s="3"/>
      <c r="DH60" s="129"/>
      <c r="DI60" s="129"/>
      <c r="DJ60" s="129"/>
      <c r="DK60" s="129"/>
      <c r="DL60" s="129"/>
      <c r="DM60" s="129"/>
      <c r="DN60" s="129"/>
      <c r="DO60" s="129"/>
      <c r="DP60" s="3"/>
      <c r="DQ60" s="3"/>
      <c r="DR60" s="3"/>
      <c r="DS60" s="3"/>
      <c r="DU60" s="149"/>
      <c r="DV60" s="3"/>
      <c r="DW60" s="3"/>
      <c r="DX60" s="3"/>
      <c r="DZ60" s="293"/>
      <c r="EA60" s="293"/>
      <c r="EB60" s="293"/>
      <c r="EC60" s="297"/>
      <c r="ED60" s="297"/>
      <c r="EE60" s="297"/>
      <c r="EF60" s="297"/>
      <c r="EG60" s="297"/>
      <c r="EH60" s="297"/>
      <c r="EI60" s="297"/>
      <c r="EJ60" s="297"/>
      <c r="EK60" s="297"/>
      <c r="EL60" s="297"/>
      <c r="EM60" s="297"/>
      <c r="EN60" s="297"/>
      <c r="EO60" s="297"/>
      <c r="EP60" s="297"/>
      <c r="EQ60" s="297"/>
      <c r="ER60" s="297"/>
      <c r="ES60" s="297"/>
      <c r="ET60" s="297"/>
      <c r="EU60" s="297"/>
      <c r="EV60" s="297"/>
      <c r="EW60" s="297"/>
      <c r="EX60" s="297"/>
      <c r="EY60" s="297"/>
      <c r="EZ60" s="297"/>
      <c r="FA60" s="297"/>
      <c r="FB60" s="297"/>
      <c r="FC60" s="297"/>
      <c r="FD60" s="297"/>
      <c r="FE60" s="297"/>
      <c r="FF60" s="297"/>
      <c r="FL60" s="151">
        <v>61667</v>
      </c>
      <c r="FM60" s="151">
        <v>88.586529907373489</v>
      </c>
      <c r="FN60" s="151">
        <v>95.204702845081727</v>
      </c>
      <c r="FO60" s="151">
        <v>98.660317128054842</v>
      </c>
      <c r="FR60" s="5">
        <f t="shared" si="28"/>
        <v>0</v>
      </c>
      <c r="FS60" s="5">
        <f t="shared" si="29"/>
        <v>0</v>
      </c>
      <c r="FT60" s="5">
        <f t="shared" si="30"/>
        <v>0</v>
      </c>
      <c r="FU60" s="5">
        <f t="shared" si="31"/>
        <v>0</v>
      </c>
      <c r="FW60" s="233" t="e">
        <f t="shared" si="32"/>
        <v>#DIV/0!</v>
      </c>
      <c r="FX60" s="233" t="e">
        <f t="shared" si="33"/>
        <v>#DIV/0!</v>
      </c>
      <c r="FY60" s="233" t="e">
        <f t="shared" si="34"/>
        <v>#DIV/0!</v>
      </c>
      <c r="FZ60" s="233" t="e">
        <f t="shared" si="35"/>
        <v>#DIV/0!</v>
      </c>
      <c r="GA60" s="233"/>
      <c r="GB60" s="5">
        <f t="shared" si="36"/>
        <v>0</v>
      </c>
      <c r="GC60" s="5">
        <f t="shared" si="37"/>
        <v>0</v>
      </c>
      <c r="GD60" s="5">
        <f t="shared" si="38"/>
        <v>0</v>
      </c>
      <c r="GE60" s="5">
        <f t="shared" si="39"/>
        <v>0</v>
      </c>
    </row>
    <row r="61" spans="1:187" x14ac:dyDescent="0.2">
      <c r="A61" s="2" t="str">
        <f t="shared" si="40"/>
        <v>2005 Maj</v>
      </c>
      <c r="B61" s="139">
        <f t="shared" si="434"/>
        <v>2005</v>
      </c>
      <c r="C61" s="142" t="str">
        <f t="shared" si="435"/>
        <v>Maj</v>
      </c>
      <c r="D61" s="154">
        <f t="shared" si="91"/>
        <v>0</v>
      </c>
      <c r="E61" s="129"/>
      <c r="F61" s="129"/>
      <c r="G61" s="129"/>
      <c r="H61" s="154">
        <f t="shared" si="1"/>
        <v>0</v>
      </c>
      <c r="I61" s="151">
        <f t="shared" si="41"/>
        <v>0</v>
      </c>
      <c r="J61" s="151">
        <f t="shared" si="42"/>
        <v>0</v>
      </c>
      <c r="K61" s="151">
        <f t="shared" si="43"/>
        <v>0</v>
      </c>
      <c r="L61" s="154">
        <f t="shared" si="3"/>
        <v>0</v>
      </c>
      <c r="M61" s="3"/>
      <c r="N61" s="3"/>
      <c r="O61" s="3"/>
      <c r="P61" s="154">
        <f t="shared" si="4"/>
        <v>0</v>
      </c>
      <c r="Q61" s="3"/>
      <c r="R61" s="3"/>
      <c r="S61" s="3"/>
      <c r="T61" s="154">
        <f t="shared" si="44"/>
        <v>0</v>
      </c>
      <c r="U61" s="151">
        <f t="shared" si="45"/>
        <v>0</v>
      </c>
      <c r="V61" s="151">
        <f t="shared" si="46"/>
        <v>0</v>
      </c>
      <c r="W61" s="151">
        <f t="shared" si="47"/>
        <v>0</v>
      </c>
      <c r="X61" s="154">
        <f t="shared" si="6"/>
        <v>0</v>
      </c>
      <c r="Y61" s="151">
        <f t="shared" si="48"/>
        <v>0</v>
      </c>
      <c r="Z61" s="151">
        <f t="shared" si="49"/>
        <v>0</v>
      </c>
      <c r="AA61" s="151">
        <f t="shared" si="50"/>
        <v>0</v>
      </c>
      <c r="AB61" s="154">
        <f t="shared" si="8"/>
        <v>0</v>
      </c>
      <c r="AC61" s="3"/>
      <c r="AD61" s="3"/>
      <c r="AE61" s="3"/>
      <c r="AF61" s="154">
        <f t="shared" si="9"/>
        <v>0</v>
      </c>
      <c r="AG61" s="3"/>
      <c r="AH61" s="3"/>
      <c r="AI61" s="3"/>
      <c r="AJ61" s="154">
        <f t="shared" si="51"/>
        <v>0</v>
      </c>
      <c r="AK61" s="151">
        <f t="shared" si="52"/>
        <v>0</v>
      </c>
      <c r="AL61" s="151">
        <f t="shared" si="53"/>
        <v>0</v>
      </c>
      <c r="AM61" s="151">
        <f t="shared" si="54"/>
        <v>0</v>
      </c>
      <c r="AN61" s="154">
        <f t="shared" si="11"/>
        <v>0</v>
      </c>
      <c r="AO61" s="3"/>
      <c r="AP61" s="3"/>
      <c r="AQ61" s="3"/>
      <c r="AR61" s="151">
        <f t="shared" si="55"/>
        <v>0</v>
      </c>
      <c r="AS61" s="151">
        <f t="shared" si="56"/>
        <v>0</v>
      </c>
      <c r="AT61" s="151">
        <f t="shared" si="57"/>
        <v>0</v>
      </c>
      <c r="AU61" s="151">
        <f t="shared" si="58"/>
        <v>0</v>
      </c>
      <c r="AV61" s="154">
        <f t="shared" si="13"/>
        <v>0</v>
      </c>
      <c r="AW61" s="3"/>
      <c r="AX61" s="3"/>
      <c r="AY61" s="3"/>
      <c r="AZ61" s="151">
        <f t="shared" si="59"/>
        <v>0</v>
      </c>
      <c r="BA61" s="151">
        <f t="shared" si="60"/>
        <v>0</v>
      </c>
      <c r="BB61" s="151">
        <f t="shared" si="61"/>
        <v>0</v>
      </c>
      <c r="BC61" s="151">
        <f t="shared" si="62"/>
        <v>0</v>
      </c>
      <c r="BD61" s="154">
        <f t="shared" si="15"/>
        <v>0</v>
      </c>
      <c r="BE61" s="3"/>
      <c r="BF61" s="3"/>
      <c r="BG61" s="3"/>
      <c r="BH61" s="151">
        <f t="shared" si="63"/>
        <v>0</v>
      </c>
      <c r="BI61" s="151">
        <f t="shared" si="64"/>
        <v>0</v>
      </c>
      <c r="BJ61" s="151">
        <f t="shared" si="65"/>
        <v>0</v>
      </c>
      <c r="BK61" s="151">
        <f t="shared" si="66"/>
        <v>0</v>
      </c>
      <c r="BL61" s="154">
        <f t="shared" si="17"/>
        <v>0</v>
      </c>
      <c r="BM61" s="3"/>
      <c r="BN61" s="3"/>
      <c r="BO61" s="3"/>
      <c r="BP61" s="151">
        <f t="shared" si="67"/>
        <v>0</v>
      </c>
      <c r="BQ61" s="151">
        <f t="shared" si="68"/>
        <v>0</v>
      </c>
      <c r="BR61" s="151">
        <f t="shared" si="69"/>
        <v>0</v>
      </c>
      <c r="BS61" s="151">
        <f t="shared" si="70"/>
        <v>0</v>
      </c>
      <c r="BT61" s="154">
        <f t="shared" si="19"/>
        <v>0</v>
      </c>
      <c r="BU61" s="3"/>
      <c r="BV61" s="3"/>
      <c r="BW61" s="3"/>
      <c r="BX61" s="151">
        <f t="shared" si="71"/>
        <v>0</v>
      </c>
      <c r="BY61" s="151">
        <f t="shared" si="72"/>
        <v>0</v>
      </c>
      <c r="BZ61" s="151">
        <f t="shared" si="73"/>
        <v>0</v>
      </c>
      <c r="CA61" s="151">
        <f t="shared" si="74"/>
        <v>0</v>
      </c>
      <c r="CB61" s="154">
        <f t="shared" si="21"/>
        <v>0</v>
      </c>
      <c r="CC61" s="3"/>
      <c r="CD61" s="3"/>
      <c r="CE61" s="3"/>
      <c r="CF61" s="151">
        <f t="shared" si="75"/>
        <v>0</v>
      </c>
      <c r="CG61" s="151">
        <f t="shared" si="76"/>
        <v>0</v>
      </c>
      <c r="CH61" s="151">
        <f t="shared" si="77"/>
        <v>0</v>
      </c>
      <c r="CI61" s="151">
        <f t="shared" si="78"/>
        <v>0</v>
      </c>
      <c r="CJ61" s="154">
        <f t="shared" si="23"/>
        <v>0</v>
      </c>
      <c r="CK61" s="3"/>
      <c r="CL61" s="3"/>
      <c r="CM61" s="3"/>
      <c r="CN61" s="151">
        <f t="shared" si="79"/>
        <v>0</v>
      </c>
      <c r="CO61" s="151">
        <f t="shared" si="80"/>
        <v>0</v>
      </c>
      <c r="CP61" s="151">
        <f t="shared" si="81"/>
        <v>0</v>
      </c>
      <c r="CQ61" s="151">
        <f t="shared" si="82"/>
        <v>0</v>
      </c>
      <c r="CR61" s="154">
        <f t="shared" si="25"/>
        <v>0</v>
      </c>
      <c r="CS61" s="3"/>
      <c r="CT61" s="3"/>
      <c r="CU61" s="3"/>
      <c r="CV61" s="151">
        <f t="shared" si="83"/>
        <v>0</v>
      </c>
      <c r="CW61" s="151">
        <f t="shared" si="84"/>
        <v>0</v>
      </c>
      <c r="CX61" s="151">
        <f t="shared" si="85"/>
        <v>0</v>
      </c>
      <c r="CY61" s="151">
        <f t="shared" si="86"/>
        <v>0</v>
      </c>
      <c r="CZ61" s="151">
        <f t="shared" si="87"/>
        <v>0</v>
      </c>
      <c r="DA61" s="151">
        <f t="shared" si="88"/>
        <v>0</v>
      </c>
      <c r="DB61" s="151">
        <f t="shared" si="89"/>
        <v>0</v>
      </c>
      <c r="DC61" s="151">
        <f t="shared" si="90"/>
        <v>0</v>
      </c>
      <c r="DD61" s="149"/>
      <c r="DE61" s="3"/>
      <c r="DF61" s="3"/>
      <c r="DG61" s="3"/>
      <c r="DH61" s="129"/>
      <c r="DI61" s="129"/>
      <c r="DJ61" s="129"/>
      <c r="DK61" s="129"/>
      <c r="DL61" s="129"/>
      <c r="DM61" s="129"/>
      <c r="DN61" s="129"/>
      <c r="DO61" s="129"/>
      <c r="DP61" s="3"/>
      <c r="DQ61" s="3"/>
      <c r="DR61" s="3"/>
      <c r="DS61" s="3"/>
      <c r="DU61" s="149"/>
      <c r="DV61" s="3"/>
      <c r="DW61" s="3"/>
      <c r="DX61" s="3"/>
      <c r="DZ61" s="293"/>
      <c r="EA61" s="293"/>
      <c r="EB61" s="293"/>
      <c r="EC61" s="297"/>
      <c r="ED61" s="297"/>
      <c r="EE61" s="297"/>
      <c r="EF61" s="297"/>
      <c r="EG61" s="297"/>
      <c r="EH61" s="297"/>
      <c r="EI61" s="297"/>
      <c r="EJ61" s="297"/>
      <c r="EK61" s="297"/>
      <c r="EL61" s="297"/>
      <c r="EM61" s="297"/>
      <c r="EN61" s="297"/>
      <c r="EO61" s="297"/>
      <c r="EP61" s="297"/>
      <c r="EQ61" s="297"/>
      <c r="ER61" s="297"/>
      <c r="ES61" s="297"/>
      <c r="ET61" s="297"/>
      <c r="EU61" s="297"/>
      <c r="EV61" s="297"/>
      <c r="EW61" s="297"/>
      <c r="EX61" s="297"/>
      <c r="EY61" s="297"/>
      <c r="EZ61" s="297"/>
      <c r="FA61" s="297"/>
      <c r="FB61" s="297"/>
      <c r="FC61" s="297"/>
      <c r="FD61" s="297"/>
      <c r="FE61" s="297"/>
      <c r="FF61" s="297"/>
      <c r="FL61" s="151">
        <v>62927</v>
      </c>
      <c r="FM61" s="151">
        <v>86.691771075556161</v>
      </c>
      <c r="FN61" s="151">
        <v>93.945441293860412</v>
      </c>
      <c r="FO61" s="151">
        <v>98.314996702877181</v>
      </c>
      <c r="FR61" s="5">
        <f t="shared" si="28"/>
        <v>0</v>
      </c>
      <c r="FS61" s="5">
        <f t="shared" si="29"/>
        <v>0</v>
      </c>
      <c r="FT61" s="5">
        <f t="shared" si="30"/>
        <v>0</v>
      </c>
      <c r="FU61" s="5">
        <f t="shared" si="31"/>
        <v>0</v>
      </c>
      <c r="FW61" s="233" t="e">
        <f t="shared" si="32"/>
        <v>#DIV/0!</v>
      </c>
      <c r="FX61" s="233" t="e">
        <f t="shared" si="33"/>
        <v>#DIV/0!</v>
      </c>
      <c r="FY61" s="233" t="e">
        <f t="shared" si="34"/>
        <v>#DIV/0!</v>
      </c>
      <c r="FZ61" s="233" t="e">
        <f t="shared" si="35"/>
        <v>#DIV/0!</v>
      </c>
      <c r="GA61" s="233"/>
      <c r="GB61" s="5">
        <f t="shared" si="36"/>
        <v>0</v>
      </c>
      <c r="GC61" s="5">
        <f t="shared" si="37"/>
        <v>0</v>
      </c>
      <c r="GD61" s="5">
        <f t="shared" si="38"/>
        <v>0</v>
      </c>
      <c r="GE61" s="5">
        <f t="shared" si="39"/>
        <v>0</v>
      </c>
    </row>
    <row r="62" spans="1:187" x14ac:dyDescent="0.2">
      <c r="A62" s="2" t="str">
        <f t="shared" si="40"/>
        <v>2005 Jun</v>
      </c>
      <c r="B62" s="139">
        <f t="shared" si="434"/>
        <v>2005</v>
      </c>
      <c r="C62" s="142" t="str">
        <f t="shared" si="435"/>
        <v>Jun</v>
      </c>
      <c r="D62" s="154">
        <f t="shared" si="91"/>
        <v>0</v>
      </c>
      <c r="E62" s="129"/>
      <c r="F62" s="129"/>
      <c r="G62" s="129"/>
      <c r="H62" s="154">
        <f t="shared" si="1"/>
        <v>0</v>
      </c>
      <c r="I62" s="151">
        <f t="shared" si="41"/>
        <v>0</v>
      </c>
      <c r="J62" s="151">
        <f t="shared" si="42"/>
        <v>0</v>
      </c>
      <c r="K62" s="151">
        <f t="shared" si="43"/>
        <v>0</v>
      </c>
      <c r="L62" s="154">
        <f t="shared" si="3"/>
        <v>0</v>
      </c>
      <c r="M62" s="3"/>
      <c r="N62" s="3"/>
      <c r="O62" s="3"/>
      <c r="P62" s="154">
        <f t="shared" si="4"/>
        <v>0</v>
      </c>
      <c r="Q62" s="3"/>
      <c r="R62" s="3"/>
      <c r="S62" s="3"/>
      <c r="T62" s="154">
        <f t="shared" si="44"/>
        <v>0</v>
      </c>
      <c r="U62" s="151">
        <f t="shared" si="45"/>
        <v>0</v>
      </c>
      <c r="V62" s="151">
        <f t="shared" si="46"/>
        <v>0</v>
      </c>
      <c r="W62" s="151">
        <f t="shared" si="47"/>
        <v>0</v>
      </c>
      <c r="X62" s="154">
        <f t="shared" si="6"/>
        <v>0</v>
      </c>
      <c r="Y62" s="151">
        <f t="shared" si="48"/>
        <v>0</v>
      </c>
      <c r="Z62" s="151">
        <f t="shared" si="49"/>
        <v>0</v>
      </c>
      <c r="AA62" s="151">
        <f t="shared" si="50"/>
        <v>0</v>
      </c>
      <c r="AB62" s="154">
        <f t="shared" si="8"/>
        <v>0</v>
      </c>
      <c r="AC62" s="3"/>
      <c r="AD62" s="3"/>
      <c r="AE62" s="3"/>
      <c r="AF62" s="154">
        <f t="shared" si="9"/>
        <v>0</v>
      </c>
      <c r="AG62" s="3"/>
      <c r="AH62" s="3"/>
      <c r="AI62" s="3"/>
      <c r="AJ62" s="154">
        <f t="shared" si="51"/>
        <v>0</v>
      </c>
      <c r="AK62" s="151">
        <f t="shared" si="52"/>
        <v>0</v>
      </c>
      <c r="AL62" s="151">
        <f t="shared" si="53"/>
        <v>0</v>
      </c>
      <c r="AM62" s="151">
        <f t="shared" si="54"/>
        <v>0</v>
      </c>
      <c r="AN62" s="154">
        <f t="shared" si="11"/>
        <v>0</v>
      </c>
      <c r="AO62" s="3"/>
      <c r="AP62" s="3"/>
      <c r="AQ62" s="3"/>
      <c r="AR62" s="151">
        <f t="shared" si="55"/>
        <v>0</v>
      </c>
      <c r="AS62" s="151">
        <f t="shared" si="56"/>
        <v>0</v>
      </c>
      <c r="AT62" s="151">
        <f t="shared" si="57"/>
        <v>0</v>
      </c>
      <c r="AU62" s="151">
        <f t="shared" si="58"/>
        <v>0</v>
      </c>
      <c r="AV62" s="154">
        <f t="shared" si="13"/>
        <v>0</v>
      </c>
      <c r="AW62" s="3"/>
      <c r="AX62" s="3"/>
      <c r="AY62" s="3"/>
      <c r="AZ62" s="151">
        <f t="shared" si="59"/>
        <v>0</v>
      </c>
      <c r="BA62" s="151">
        <f t="shared" si="60"/>
        <v>0</v>
      </c>
      <c r="BB62" s="151">
        <f t="shared" si="61"/>
        <v>0</v>
      </c>
      <c r="BC62" s="151">
        <f t="shared" si="62"/>
        <v>0</v>
      </c>
      <c r="BD62" s="154">
        <f t="shared" si="15"/>
        <v>0</v>
      </c>
      <c r="BE62" s="3"/>
      <c r="BF62" s="3"/>
      <c r="BG62" s="3"/>
      <c r="BH62" s="151">
        <f t="shared" si="63"/>
        <v>0</v>
      </c>
      <c r="BI62" s="151">
        <f t="shared" si="64"/>
        <v>0</v>
      </c>
      <c r="BJ62" s="151">
        <f t="shared" si="65"/>
        <v>0</v>
      </c>
      <c r="BK62" s="151">
        <f t="shared" si="66"/>
        <v>0</v>
      </c>
      <c r="BL62" s="154">
        <f t="shared" si="17"/>
        <v>0</v>
      </c>
      <c r="BM62" s="3"/>
      <c r="BN62" s="3"/>
      <c r="BO62" s="3"/>
      <c r="BP62" s="151">
        <f t="shared" si="67"/>
        <v>0</v>
      </c>
      <c r="BQ62" s="151">
        <f t="shared" si="68"/>
        <v>0</v>
      </c>
      <c r="BR62" s="151">
        <f t="shared" si="69"/>
        <v>0</v>
      </c>
      <c r="BS62" s="151">
        <f t="shared" si="70"/>
        <v>0</v>
      </c>
      <c r="BT62" s="154">
        <f t="shared" si="19"/>
        <v>0</v>
      </c>
      <c r="BU62" s="3"/>
      <c r="BV62" s="3"/>
      <c r="BW62" s="3"/>
      <c r="BX62" s="151">
        <f t="shared" si="71"/>
        <v>0</v>
      </c>
      <c r="BY62" s="151">
        <f t="shared" si="72"/>
        <v>0</v>
      </c>
      <c r="BZ62" s="151">
        <f t="shared" si="73"/>
        <v>0</v>
      </c>
      <c r="CA62" s="151">
        <f t="shared" si="74"/>
        <v>0</v>
      </c>
      <c r="CB62" s="154">
        <f t="shared" si="21"/>
        <v>0</v>
      </c>
      <c r="CC62" s="3"/>
      <c r="CD62" s="3"/>
      <c r="CE62" s="3"/>
      <c r="CF62" s="151">
        <f t="shared" si="75"/>
        <v>0</v>
      </c>
      <c r="CG62" s="151">
        <f t="shared" si="76"/>
        <v>0</v>
      </c>
      <c r="CH62" s="151">
        <f t="shared" si="77"/>
        <v>0</v>
      </c>
      <c r="CI62" s="151">
        <f t="shared" si="78"/>
        <v>0</v>
      </c>
      <c r="CJ62" s="154">
        <f t="shared" si="23"/>
        <v>0</v>
      </c>
      <c r="CK62" s="3"/>
      <c r="CL62" s="3"/>
      <c r="CM62" s="3"/>
      <c r="CN62" s="151">
        <f t="shared" si="79"/>
        <v>0</v>
      </c>
      <c r="CO62" s="151">
        <f t="shared" si="80"/>
        <v>0</v>
      </c>
      <c r="CP62" s="151">
        <f t="shared" si="81"/>
        <v>0</v>
      </c>
      <c r="CQ62" s="151">
        <f t="shared" si="82"/>
        <v>0</v>
      </c>
      <c r="CR62" s="154">
        <f t="shared" si="25"/>
        <v>0</v>
      </c>
      <c r="CS62" s="3"/>
      <c r="CT62" s="3"/>
      <c r="CU62" s="3"/>
      <c r="CV62" s="151">
        <f t="shared" si="83"/>
        <v>0</v>
      </c>
      <c r="CW62" s="151">
        <f t="shared" si="84"/>
        <v>0</v>
      </c>
      <c r="CX62" s="151">
        <f t="shared" si="85"/>
        <v>0</v>
      </c>
      <c r="CY62" s="151">
        <f t="shared" si="86"/>
        <v>0</v>
      </c>
      <c r="CZ62" s="151">
        <f t="shared" si="87"/>
        <v>0</v>
      </c>
      <c r="DA62" s="151">
        <f t="shared" si="88"/>
        <v>0</v>
      </c>
      <c r="DB62" s="151">
        <f t="shared" si="89"/>
        <v>0</v>
      </c>
      <c r="DC62" s="151">
        <f t="shared" si="90"/>
        <v>0</v>
      </c>
      <c r="DD62" s="149"/>
      <c r="DE62" s="3"/>
      <c r="DF62" s="3"/>
      <c r="DG62" s="3"/>
      <c r="DH62" s="129"/>
      <c r="DI62" s="129"/>
      <c r="DJ62" s="129"/>
      <c r="DK62" s="129"/>
      <c r="DL62" s="129"/>
      <c r="DM62" s="129"/>
      <c r="DN62" s="129"/>
      <c r="DO62" s="129"/>
      <c r="DP62" s="3"/>
      <c r="DQ62" s="3"/>
      <c r="DR62" s="3"/>
      <c r="DS62" s="3"/>
      <c r="DU62" s="149"/>
      <c r="DV62" s="3"/>
      <c r="DW62" s="3"/>
      <c r="DX62" s="3"/>
      <c r="DZ62" s="293"/>
      <c r="EA62" s="293"/>
      <c r="EB62" s="293"/>
      <c r="EC62" s="297"/>
      <c r="ED62" s="297"/>
      <c r="EE62" s="297"/>
      <c r="EF62" s="297"/>
      <c r="EG62" s="297"/>
      <c r="EH62" s="297"/>
      <c r="EI62" s="297"/>
      <c r="EJ62" s="297"/>
      <c r="EK62" s="297"/>
      <c r="EL62" s="297"/>
      <c r="EM62" s="297"/>
      <c r="EN62" s="297"/>
      <c r="EO62" s="297"/>
      <c r="EP62" s="297"/>
      <c r="EQ62" s="297"/>
      <c r="ER62" s="297"/>
      <c r="ES62" s="297"/>
      <c r="ET62" s="297"/>
      <c r="EU62" s="297"/>
      <c r="EV62" s="297"/>
      <c r="EW62" s="297"/>
      <c r="EX62" s="297"/>
      <c r="EY62" s="297"/>
      <c r="EZ62" s="297"/>
      <c r="FA62" s="297"/>
      <c r="FB62" s="297"/>
      <c r="FC62" s="297"/>
      <c r="FD62" s="297"/>
      <c r="FE62" s="297"/>
      <c r="FF62" s="297"/>
      <c r="FL62" s="151">
        <v>56234</v>
      </c>
      <c r="FM62" s="151">
        <v>85.119765808888985</v>
      </c>
      <c r="FN62" s="151">
        <v>92.982178531162845</v>
      </c>
      <c r="FO62" s="151">
        <v>97.855885436240285</v>
      </c>
      <c r="FR62" s="5">
        <f t="shared" si="28"/>
        <v>0</v>
      </c>
      <c r="FS62" s="5">
        <f t="shared" si="29"/>
        <v>0</v>
      </c>
      <c r="FT62" s="5">
        <f t="shared" si="30"/>
        <v>0</v>
      </c>
      <c r="FU62" s="5">
        <f t="shared" si="31"/>
        <v>0</v>
      </c>
      <c r="FW62" s="233" t="e">
        <f t="shared" si="32"/>
        <v>#DIV/0!</v>
      </c>
      <c r="FX62" s="233" t="e">
        <f t="shared" si="33"/>
        <v>#DIV/0!</v>
      </c>
      <c r="FY62" s="233" t="e">
        <f t="shared" si="34"/>
        <v>#DIV/0!</v>
      </c>
      <c r="FZ62" s="233" t="e">
        <f t="shared" si="35"/>
        <v>#DIV/0!</v>
      </c>
      <c r="GA62" s="233"/>
      <c r="GB62" s="5">
        <f t="shared" si="36"/>
        <v>0</v>
      </c>
      <c r="GC62" s="5">
        <f t="shared" si="37"/>
        <v>0</v>
      </c>
      <c r="GD62" s="5">
        <f t="shared" si="38"/>
        <v>0</v>
      </c>
      <c r="GE62" s="5">
        <f t="shared" si="39"/>
        <v>0</v>
      </c>
    </row>
    <row r="63" spans="1:187" x14ac:dyDescent="0.2">
      <c r="A63" s="2" t="str">
        <f t="shared" si="40"/>
        <v>2005 Jul</v>
      </c>
      <c r="B63" s="139">
        <f t="shared" si="434"/>
        <v>2005</v>
      </c>
      <c r="C63" s="142" t="str">
        <f t="shared" si="435"/>
        <v>Jul</v>
      </c>
      <c r="D63" s="154">
        <f t="shared" si="91"/>
        <v>0</v>
      </c>
      <c r="E63" s="129"/>
      <c r="F63" s="129"/>
      <c r="G63" s="129"/>
      <c r="H63" s="154">
        <f t="shared" si="1"/>
        <v>0</v>
      </c>
      <c r="I63" s="151">
        <f t="shared" si="41"/>
        <v>0</v>
      </c>
      <c r="J63" s="151">
        <f t="shared" si="42"/>
        <v>0</v>
      </c>
      <c r="K63" s="151">
        <f t="shared" si="43"/>
        <v>0</v>
      </c>
      <c r="L63" s="154">
        <f t="shared" si="3"/>
        <v>0</v>
      </c>
      <c r="M63" s="3"/>
      <c r="N63" s="3"/>
      <c r="O63" s="3"/>
      <c r="P63" s="154">
        <f t="shared" si="4"/>
        <v>0</v>
      </c>
      <c r="Q63" s="3"/>
      <c r="R63" s="3"/>
      <c r="S63" s="3"/>
      <c r="T63" s="154">
        <f t="shared" si="44"/>
        <v>0</v>
      </c>
      <c r="U63" s="151">
        <f t="shared" si="45"/>
        <v>0</v>
      </c>
      <c r="V63" s="151">
        <f t="shared" si="46"/>
        <v>0</v>
      </c>
      <c r="W63" s="151">
        <f t="shared" si="47"/>
        <v>0</v>
      </c>
      <c r="X63" s="154">
        <f t="shared" si="6"/>
        <v>0</v>
      </c>
      <c r="Y63" s="151">
        <f t="shared" si="48"/>
        <v>0</v>
      </c>
      <c r="Z63" s="151">
        <f t="shared" si="49"/>
        <v>0</v>
      </c>
      <c r="AA63" s="151">
        <f t="shared" si="50"/>
        <v>0</v>
      </c>
      <c r="AB63" s="154">
        <f t="shared" si="8"/>
        <v>0</v>
      </c>
      <c r="AC63" s="3"/>
      <c r="AD63" s="3"/>
      <c r="AE63" s="3"/>
      <c r="AF63" s="154">
        <f t="shared" si="9"/>
        <v>0</v>
      </c>
      <c r="AG63" s="3"/>
      <c r="AH63" s="3"/>
      <c r="AI63" s="3"/>
      <c r="AJ63" s="154">
        <f t="shared" si="51"/>
        <v>0</v>
      </c>
      <c r="AK63" s="151">
        <f t="shared" si="52"/>
        <v>0</v>
      </c>
      <c r="AL63" s="151">
        <f t="shared" si="53"/>
        <v>0</v>
      </c>
      <c r="AM63" s="151">
        <f t="shared" si="54"/>
        <v>0</v>
      </c>
      <c r="AN63" s="154">
        <f t="shared" si="11"/>
        <v>0</v>
      </c>
      <c r="AO63" s="3"/>
      <c r="AP63" s="3"/>
      <c r="AQ63" s="3"/>
      <c r="AR63" s="151">
        <f t="shared" si="55"/>
        <v>0</v>
      </c>
      <c r="AS63" s="151">
        <f t="shared" si="56"/>
        <v>0</v>
      </c>
      <c r="AT63" s="151">
        <f t="shared" si="57"/>
        <v>0</v>
      </c>
      <c r="AU63" s="151">
        <f t="shared" si="58"/>
        <v>0</v>
      </c>
      <c r="AV63" s="154">
        <f t="shared" si="13"/>
        <v>0</v>
      </c>
      <c r="AW63" s="3"/>
      <c r="AX63" s="3"/>
      <c r="AY63" s="3"/>
      <c r="AZ63" s="151">
        <f t="shared" si="59"/>
        <v>0</v>
      </c>
      <c r="BA63" s="151">
        <f t="shared" si="60"/>
        <v>0</v>
      </c>
      <c r="BB63" s="151">
        <f t="shared" si="61"/>
        <v>0</v>
      </c>
      <c r="BC63" s="151">
        <f t="shared" si="62"/>
        <v>0</v>
      </c>
      <c r="BD63" s="154">
        <f t="shared" si="15"/>
        <v>0</v>
      </c>
      <c r="BE63" s="3"/>
      <c r="BF63" s="3"/>
      <c r="BG63" s="3"/>
      <c r="BH63" s="151">
        <f t="shared" si="63"/>
        <v>0</v>
      </c>
      <c r="BI63" s="151">
        <f t="shared" si="64"/>
        <v>0</v>
      </c>
      <c r="BJ63" s="151">
        <f t="shared" si="65"/>
        <v>0</v>
      </c>
      <c r="BK63" s="151">
        <f t="shared" si="66"/>
        <v>0</v>
      </c>
      <c r="BL63" s="154">
        <f t="shared" si="17"/>
        <v>0</v>
      </c>
      <c r="BM63" s="3"/>
      <c r="BN63" s="3"/>
      <c r="BO63" s="3"/>
      <c r="BP63" s="151">
        <f t="shared" si="67"/>
        <v>0</v>
      </c>
      <c r="BQ63" s="151">
        <f t="shared" si="68"/>
        <v>0</v>
      </c>
      <c r="BR63" s="151">
        <f t="shared" si="69"/>
        <v>0</v>
      </c>
      <c r="BS63" s="151">
        <f t="shared" si="70"/>
        <v>0</v>
      </c>
      <c r="BT63" s="154">
        <f t="shared" si="19"/>
        <v>0</v>
      </c>
      <c r="BU63" s="3"/>
      <c r="BV63" s="3"/>
      <c r="BW63" s="3"/>
      <c r="BX63" s="151">
        <f t="shared" si="71"/>
        <v>0</v>
      </c>
      <c r="BY63" s="151">
        <f t="shared" si="72"/>
        <v>0</v>
      </c>
      <c r="BZ63" s="151">
        <f t="shared" si="73"/>
        <v>0</v>
      </c>
      <c r="CA63" s="151">
        <f t="shared" si="74"/>
        <v>0</v>
      </c>
      <c r="CB63" s="154">
        <f t="shared" si="21"/>
        <v>0</v>
      </c>
      <c r="CC63" s="3"/>
      <c r="CD63" s="3"/>
      <c r="CE63" s="3"/>
      <c r="CF63" s="151">
        <f t="shared" si="75"/>
        <v>0</v>
      </c>
      <c r="CG63" s="151">
        <f t="shared" si="76"/>
        <v>0</v>
      </c>
      <c r="CH63" s="151">
        <f t="shared" si="77"/>
        <v>0</v>
      </c>
      <c r="CI63" s="151">
        <f t="shared" si="78"/>
        <v>0</v>
      </c>
      <c r="CJ63" s="154">
        <f t="shared" si="23"/>
        <v>0</v>
      </c>
      <c r="CK63" s="3"/>
      <c r="CL63" s="3"/>
      <c r="CM63" s="3"/>
      <c r="CN63" s="151">
        <f t="shared" si="79"/>
        <v>0</v>
      </c>
      <c r="CO63" s="151">
        <f t="shared" si="80"/>
        <v>0</v>
      </c>
      <c r="CP63" s="151">
        <f t="shared" si="81"/>
        <v>0</v>
      </c>
      <c r="CQ63" s="151">
        <f t="shared" si="82"/>
        <v>0</v>
      </c>
      <c r="CR63" s="154">
        <f t="shared" si="25"/>
        <v>0</v>
      </c>
      <c r="CS63" s="3"/>
      <c r="CT63" s="3"/>
      <c r="CU63" s="3"/>
      <c r="CV63" s="151">
        <f t="shared" si="83"/>
        <v>0</v>
      </c>
      <c r="CW63" s="151">
        <f t="shared" si="84"/>
        <v>0</v>
      </c>
      <c r="CX63" s="151">
        <f t="shared" si="85"/>
        <v>0</v>
      </c>
      <c r="CY63" s="151">
        <f t="shared" si="86"/>
        <v>0</v>
      </c>
      <c r="CZ63" s="151">
        <f t="shared" si="87"/>
        <v>0</v>
      </c>
      <c r="DA63" s="151">
        <f t="shared" si="88"/>
        <v>0</v>
      </c>
      <c r="DB63" s="151">
        <f t="shared" si="89"/>
        <v>0</v>
      </c>
      <c r="DC63" s="151">
        <f t="shared" si="90"/>
        <v>0</v>
      </c>
      <c r="DD63" s="149"/>
      <c r="DE63" s="3"/>
      <c r="DF63" s="3"/>
      <c r="DG63" s="3"/>
      <c r="DH63" s="129"/>
      <c r="DI63" s="129"/>
      <c r="DJ63" s="129"/>
      <c r="DK63" s="129"/>
      <c r="DL63" s="129"/>
      <c r="DM63" s="129"/>
      <c r="DN63" s="129"/>
      <c r="DO63" s="129"/>
      <c r="DP63" s="3"/>
      <c r="DQ63" s="3"/>
      <c r="DR63" s="3"/>
      <c r="DS63" s="3"/>
      <c r="DU63" s="149"/>
      <c r="DV63" s="3"/>
      <c r="DW63" s="3"/>
      <c r="DX63" s="3"/>
      <c r="DZ63" s="293"/>
      <c r="EA63" s="293"/>
      <c r="EB63" s="293"/>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L63" s="151">
        <v>52582</v>
      </c>
      <c r="FM63" s="151">
        <v>84.521687462863937</v>
      </c>
      <c r="FN63" s="151">
        <v>91.908581614463969</v>
      </c>
      <c r="FO63" s="151">
        <v>97.347423818012061</v>
      </c>
      <c r="FR63" s="5">
        <f t="shared" si="28"/>
        <v>0</v>
      </c>
      <c r="FS63" s="5">
        <f t="shared" si="29"/>
        <v>0</v>
      </c>
      <c r="FT63" s="5">
        <f t="shared" si="30"/>
        <v>0</v>
      </c>
      <c r="FU63" s="5">
        <f t="shared" si="31"/>
        <v>0</v>
      </c>
      <c r="FW63" s="233" t="e">
        <f t="shared" si="32"/>
        <v>#DIV/0!</v>
      </c>
      <c r="FX63" s="233" t="e">
        <f t="shared" si="33"/>
        <v>#DIV/0!</v>
      </c>
      <c r="FY63" s="233" t="e">
        <f t="shared" si="34"/>
        <v>#DIV/0!</v>
      </c>
      <c r="FZ63" s="233" t="e">
        <f t="shared" si="35"/>
        <v>#DIV/0!</v>
      </c>
      <c r="GA63" s="233"/>
      <c r="GB63" s="5">
        <f t="shared" si="36"/>
        <v>0</v>
      </c>
      <c r="GC63" s="5">
        <f t="shared" si="37"/>
        <v>0</v>
      </c>
      <c r="GD63" s="5">
        <f t="shared" si="38"/>
        <v>0</v>
      </c>
      <c r="GE63" s="5">
        <f t="shared" si="39"/>
        <v>0</v>
      </c>
    </row>
    <row r="64" spans="1:187" x14ac:dyDescent="0.2">
      <c r="A64" s="2" t="str">
        <f t="shared" si="40"/>
        <v>2005 Aug</v>
      </c>
      <c r="B64" s="139">
        <f t="shared" si="434"/>
        <v>2005</v>
      </c>
      <c r="C64" s="142" t="str">
        <f t="shared" si="435"/>
        <v>Aug</v>
      </c>
      <c r="D64" s="154">
        <f t="shared" si="91"/>
        <v>0</v>
      </c>
      <c r="E64" s="129"/>
      <c r="F64" s="129"/>
      <c r="G64" s="129"/>
      <c r="H64" s="154">
        <f t="shared" si="1"/>
        <v>0</v>
      </c>
      <c r="I64" s="151">
        <f t="shared" si="41"/>
        <v>0</v>
      </c>
      <c r="J64" s="151">
        <f t="shared" si="42"/>
        <v>0</v>
      </c>
      <c r="K64" s="151">
        <f t="shared" si="43"/>
        <v>0</v>
      </c>
      <c r="L64" s="154">
        <f t="shared" si="3"/>
        <v>0</v>
      </c>
      <c r="M64" s="3"/>
      <c r="N64" s="3"/>
      <c r="O64" s="3"/>
      <c r="P64" s="154">
        <f t="shared" si="4"/>
        <v>0</v>
      </c>
      <c r="Q64" s="3"/>
      <c r="R64" s="3"/>
      <c r="S64" s="3"/>
      <c r="T64" s="154">
        <f t="shared" si="44"/>
        <v>0</v>
      </c>
      <c r="U64" s="151">
        <f t="shared" si="45"/>
        <v>0</v>
      </c>
      <c r="V64" s="151">
        <f t="shared" si="46"/>
        <v>0</v>
      </c>
      <c r="W64" s="151">
        <f t="shared" si="47"/>
        <v>0</v>
      </c>
      <c r="X64" s="154">
        <f t="shared" si="6"/>
        <v>0</v>
      </c>
      <c r="Y64" s="151">
        <f t="shared" si="48"/>
        <v>0</v>
      </c>
      <c r="Z64" s="151">
        <f t="shared" si="49"/>
        <v>0</v>
      </c>
      <c r="AA64" s="151">
        <f t="shared" si="50"/>
        <v>0</v>
      </c>
      <c r="AB64" s="154">
        <f t="shared" si="8"/>
        <v>0</v>
      </c>
      <c r="AC64" s="3"/>
      <c r="AD64" s="3"/>
      <c r="AE64" s="3"/>
      <c r="AF64" s="154">
        <f t="shared" si="9"/>
        <v>0</v>
      </c>
      <c r="AG64" s="3"/>
      <c r="AH64" s="3"/>
      <c r="AI64" s="3"/>
      <c r="AJ64" s="154">
        <f t="shared" si="51"/>
        <v>0</v>
      </c>
      <c r="AK64" s="151">
        <f t="shared" si="52"/>
        <v>0</v>
      </c>
      <c r="AL64" s="151">
        <f t="shared" si="53"/>
        <v>0</v>
      </c>
      <c r="AM64" s="151">
        <f t="shared" si="54"/>
        <v>0</v>
      </c>
      <c r="AN64" s="154">
        <f t="shared" si="11"/>
        <v>0</v>
      </c>
      <c r="AO64" s="3"/>
      <c r="AP64" s="3"/>
      <c r="AQ64" s="3"/>
      <c r="AR64" s="151">
        <f t="shared" si="55"/>
        <v>0</v>
      </c>
      <c r="AS64" s="151">
        <f t="shared" si="56"/>
        <v>0</v>
      </c>
      <c r="AT64" s="151">
        <f t="shared" si="57"/>
        <v>0</v>
      </c>
      <c r="AU64" s="151">
        <f t="shared" si="58"/>
        <v>0</v>
      </c>
      <c r="AV64" s="154">
        <f t="shared" si="13"/>
        <v>0</v>
      </c>
      <c r="AW64" s="3"/>
      <c r="AX64" s="3"/>
      <c r="AY64" s="3"/>
      <c r="AZ64" s="151">
        <f t="shared" si="59"/>
        <v>0</v>
      </c>
      <c r="BA64" s="151">
        <f t="shared" si="60"/>
        <v>0</v>
      </c>
      <c r="BB64" s="151">
        <f t="shared" si="61"/>
        <v>0</v>
      </c>
      <c r="BC64" s="151">
        <f t="shared" si="62"/>
        <v>0</v>
      </c>
      <c r="BD64" s="154">
        <f t="shared" si="15"/>
        <v>0</v>
      </c>
      <c r="BE64" s="3"/>
      <c r="BF64" s="3"/>
      <c r="BG64" s="3"/>
      <c r="BH64" s="151">
        <f t="shared" si="63"/>
        <v>0</v>
      </c>
      <c r="BI64" s="151">
        <f t="shared" si="64"/>
        <v>0</v>
      </c>
      <c r="BJ64" s="151">
        <f t="shared" si="65"/>
        <v>0</v>
      </c>
      <c r="BK64" s="151">
        <f t="shared" si="66"/>
        <v>0</v>
      </c>
      <c r="BL64" s="154">
        <f t="shared" si="17"/>
        <v>0</v>
      </c>
      <c r="BM64" s="3"/>
      <c r="BN64" s="3"/>
      <c r="BO64" s="3"/>
      <c r="BP64" s="151">
        <f t="shared" si="67"/>
        <v>0</v>
      </c>
      <c r="BQ64" s="151">
        <f t="shared" si="68"/>
        <v>0</v>
      </c>
      <c r="BR64" s="151">
        <f t="shared" si="69"/>
        <v>0</v>
      </c>
      <c r="BS64" s="151">
        <f t="shared" si="70"/>
        <v>0</v>
      </c>
      <c r="BT64" s="154">
        <f t="shared" si="19"/>
        <v>0</v>
      </c>
      <c r="BU64" s="3"/>
      <c r="BV64" s="3"/>
      <c r="BW64" s="3"/>
      <c r="BX64" s="151">
        <f t="shared" si="71"/>
        <v>0</v>
      </c>
      <c r="BY64" s="151">
        <f t="shared" si="72"/>
        <v>0</v>
      </c>
      <c r="BZ64" s="151">
        <f t="shared" si="73"/>
        <v>0</v>
      </c>
      <c r="CA64" s="151">
        <f t="shared" si="74"/>
        <v>0</v>
      </c>
      <c r="CB64" s="154">
        <f t="shared" si="21"/>
        <v>0</v>
      </c>
      <c r="CC64" s="3"/>
      <c r="CD64" s="3"/>
      <c r="CE64" s="3"/>
      <c r="CF64" s="151">
        <f t="shared" si="75"/>
        <v>0</v>
      </c>
      <c r="CG64" s="151">
        <f t="shared" si="76"/>
        <v>0</v>
      </c>
      <c r="CH64" s="151">
        <f t="shared" si="77"/>
        <v>0</v>
      </c>
      <c r="CI64" s="151">
        <f t="shared" si="78"/>
        <v>0</v>
      </c>
      <c r="CJ64" s="154">
        <f t="shared" si="23"/>
        <v>0</v>
      </c>
      <c r="CK64" s="3"/>
      <c r="CL64" s="3"/>
      <c r="CM64" s="3"/>
      <c r="CN64" s="151">
        <f t="shared" si="79"/>
        <v>0</v>
      </c>
      <c r="CO64" s="151">
        <f t="shared" si="80"/>
        <v>0</v>
      </c>
      <c r="CP64" s="151">
        <f t="shared" si="81"/>
        <v>0</v>
      </c>
      <c r="CQ64" s="151">
        <f t="shared" si="82"/>
        <v>0</v>
      </c>
      <c r="CR64" s="154">
        <f t="shared" si="25"/>
        <v>0</v>
      </c>
      <c r="CS64" s="3"/>
      <c r="CT64" s="3"/>
      <c r="CU64" s="3"/>
      <c r="CV64" s="151">
        <f t="shared" si="83"/>
        <v>0</v>
      </c>
      <c r="CW64" s="151">
        <f t="shared" si="84"/>
        <v>0</v>
      </c>
      <c r="CX64" s="151">
        <f t="shared" si="85"/>
        <v>0</v>
      </c>
      <c r="CY64" s="151">
        <f t="shared" si="86"/>
        <v>0</v>
      </c>
      <c r="CZ64" s="151">
        <f t="shared" si="87"/>
        <v>0</v>
      </c>
      <c r="DA64" s="151">
        <f t="shared" si="88"/>
        <v>0</v>
      </c>
      <c r="DB64" s="151">
        <f t="shared" si="89"/>
        <v>0</v>
      </c>
      <c r="DC64" s="151">
        <f t="shared" si="90"/>
        <v>0</v>
      </c>
      <c r="DD64" s="149"/>
      <c r="DE64" s="3"/>
      <c r="DF64" s="3"/>
      <c r="DG64" s="3"/>
      <c r="DH64" s="129"/>
      <c r="DI64" s="129"/>
      <c r="DJ64" s="129"/>
      <c r="DK64" s="129"/>
      <c r="DL64" s="129"/>
      <c r="DM64" s="129"/>
      <c r="DN64" s="129"/>
      <c r="DO64" s="129"/>
      <c r="DP64" s="3"/>
      <c r="DQ64" s="3"/>
      <c r="DR64" s="3"/>
      <c r="DS64" s="3"/>
      <c r="DU64" s="149"/>
      <c r="DV64" s="3"/>
      <c r="DW64" s="3"/>
      <c r="DX64" s="3"/>
      <c r="DZ64" s="293"/>
      <c r="EA64" s="293"/>
      <c r="EB64" s="293"/>
      <c r="EC64" s="297"/>
      <c r="ED64" s="297"/>
      <c r="EE64" s="297"/>
      <c r="EF64" s="297"/>
      <c r="EG64" s="297"/>
      <c r="EH64" s="297"/>
      <c r="EI64" s="297"/>
      <c r="EJ64" s="297"/>
      <c r="EK64" s="297"/>
      <c r="EL64" s="297"/>
      <c r="EM64" s="297"/>
      <c r="EN64" s="297"/>
      <c r="EO64" s="297"/>
      <c r="EP64" s="297"/>
      <c r="EQ64" s="297"/>
      <c r="ER64" s="297"/>
      <c r="ES64" s="297"/>
      <c r="ET64" s="297"/>
      <c r="EU64" s="297"/>
      <c r="EV64" s="297"/>
      <c r="EW64" s="297"/>
      <c r="EX64" s="297"/>
      <c r="EY64" s="297"/>
      <c r="EZ64" s="297"/>
      <c r="FA64" s="297"/>
      <c r="FB64" s="297"/>
      <c r="FC64" s="297"/>
      <c r="FD64" s="297"/>
      <c r="FE64" s="297"/>
      <c r="FF64" s="297"/>
      <c r="FL64" s="151">
        <v>59883</v>
      </c>
      <c r="FM64" s="151">
        <v>85.399999999999991</v>
      </c>
      <c r="FN64" s="151">
        <v>93.486238532110093</v>
      </c>
      <c r="FO64" s="151">
        <v>98.282568807339459</v>
      </c>
      <c r="FR64" s="5">
        <f t="shared" si="28"/>
        <v>0</v>
      </c>
      <c r="FS64" s="5">
        <f t="shared" si="29"/>
        <v>0</v>
      </c>
      <c r="FT64" s="5">
        <f t="shared" si="30"/>
        <v>0</v>
      </c>
      <c r="FU64" s="5">
        <f t="shared" si="31"/>
        <v>0</v>
      </c>
      <c r="FW64" s="233" t="e">
        <f t="shared" si="32"/>
        <v>#DIV/0!</v>
      </c>
      <c r="FX64" s="233" t="e">
        <f t="shared" si="33"/>
        <v>#DIV/0!</v>
      </c>
      <c r="FY64" s="233" t="e">
        <f t="shared" si="34"/>
        <v>#DIV/0!</v>
      </c>
      <c r="FZ64" s="233" t="e">
        <f t="shared" si="35"/>
        <v>#DIV/0!</v>
      </c>
      <c r="GA64" s="233"/>
      <c r="GB64" s="5">
        <f t="shared" si="36"/>
        <v>0</v>
      </c>
      <c r="GC64" s="5">
        <f t="shared" si="37"/>
        <v>0</v>
      </c>
      <c r="GD64" s="5">
        <f t="shared" si="38"/>
        <v>0</v>
      </c>
      <c r="GE64" s="5">
        <f t="shared" si="39"/>
        <v>0</v>
      </c>
    </row>
    <row r="65" spans="1:187" x14ac:dyDescent="0.2">
      <c r="A65" s="2" t="str">
        <f t="shared" si="40"/>
        <v>2005 Sep</v>
      </c>
      <c r="B65" s="139">
        <f t="shared" si="434"/>
        <v>2005</v>
      </c>
      <c r="C65" s="142" t="str">
        <f t="shared" si="435"/>
        <v>Sep</v>
      </c>
      <c r="D65" s="154">
        <f t="shared" si="91"/>
        <v>0</v>
      </c>
      <c r="E65" s="129"/>
      <c r="F65" s="129"/>
      <c r="G65" s="129"/>
      <c r="H65" s="154">
        <f t="shared" si="1"/>
        <v>0</v>
      </c>
      <c r="I65" s="151">
        <f t="shared" si="41"/>
        <v>0</v>
      </c>
      <c r="J65" s="151">
        <f t="shared" si="42"/>
        <v>0</v>
      </c>
      <c r="K65" s="151">
        <f t="shared" si="43"/>
        <v>0</v>
      </c>
      <c r="L65" s="154">
        <f t="shared" si="3"/>
        <v>0</v>
      </c>
      <c r="M65" s="3"/>
      <c r="N65" s="3"/>
      <c r="O65" s="3"/>
      <c r="P65" s="154">
        <f t="shared" si="4"/>
        <v>0</v>
      </c>
      <c r="Q65" s="3"/>
      <c r="R65" s="3"/>
      <c r="S65" s="3"/>
      <c r="T65" s="154">
        <f t="shared" si="44"/>
        <v>0</v>
      </c>
      <c r="U65" s="151">
        <f t="shared" si="45"/>
        <v>0</v>
      </c>
      <c r="V65" s="151">
        <f t="shared" si="46"/>
        <v>0</v>
      </c>
      <c r="W65" s="151">
        <f t="shared" si="47"/>
        <v>0</v>
      </c>
      <c r="X65" s="154">
        <f t="shared" si="6"/>
        <v>0</v>
      </c>
      <c r="Y65" s="151">
        <f t="shared" si="48"/>
        <v>0</v>
      </c>
      <c r="Z65" s="151">
        <f t="shared" si="49"/>
        <v>0</v>
      </c>
      <c r="AA65" s="151">
        <f t="shared" si="50"/>
        <v>0</v>
      </c>
      <c r="AB65" s="154">
        <f t="shared" si="8"/>
        <v>0</v>
      </c>
      <c r="AC65" s="3"/>
      <c r="AD65" s="3"/>
      <c r="AE65" s="3"/>
      <c r="AF65" s="154">
        <f t="shared" si="9"/>
        <v>0</v>
      </c>
      <c r="AG65" s="3"/>
      <c r="AH65" s="3"/>
      <c r="AI65" s="3"/>
      <c r="AJ65" s="154">
        <f t="shared" si="51"/>
        <v>0</v>
      </c>
      <c r="AK65" s="151">
        <f t="shared" si="52"/>
        <v>0</v>
      </c>
      <c r="AL65" s="151">
        <f t="shared" si="53"/>
        <v>0</v>
      </c>
      <c r="AM65" s="151">
        <f t="shared" si="54"/>
        <v>0</v>
      </c>
      <c r="AN65" s="154">
        <f t="shared" si="11"/>
        <v>0</v>
      </c>
      <c r="AO65" s="3"/>
      <c r="AP65" s="3"/>
      <c r="AQ65" s="3"/>
      <c r="AR65" s="151">
        <f t="shared" si="55"/>
        <v>0</v>
      </c>
      <c r="AS65" s="151">
        <f t="shared" si="56"/>
        <v>0</v>
      </c>
      <c r="AT65" s="151">
        <f t="shared" si="57"/>
        <v>0</v>
      </c>
      <c r="AU65" s="151">
        <f t="shared" si="58"/>
        <v>0</v>
      </c>
      <c r="AV65" s="154">
        <f t="shared" si="13"/>
        <v>0</v>
      </c>
      <c r="AW65" s="3"/>
      <c r="AX65" s="3"/>
      <c r="AY65" s="3"/>
      <c r="AZ65" s="151">
        <f t="shared" si="59"/>
        <v>0</v>
      </c>
      <c r="BA65" s="151">
        <f t="shared" si="60"/>
        <v>0</v>
      </c>
      <c r="BB65" s="151">
        <f t="shared" si="61"/>
        <v>0</v>
      </c>
      <c r="BC65" s="151">
        <f t="shared" si="62"/>
        <v>0</v>
      </c>
      <c r="BD65" s="154">
        <f t="shared" si="15"/>
        <v>0</v>
      </c>
      <c r="BE65" s="3"/>
      <c r="BF65" s="3"/>
      <c r="BG65" s="3"/>
      <c r="BH65" s="151">
        <f t="shared" si="63"/>
        <v>0</v>
      </c>
      <c r="BI65" s="151">
        <f t="shared" si="64"/>
        <v>0</v>
      </c>
      <c r="BJ65" s="151">
        <f t="shared" si="65"/>
        <v>0</v>
      </c>
      <c r="BK65" s="151">
        <f t="shared" si="66"/>
        <v>0</v>
      </c>
      <c r="BL65" s="154">
        <f t="shared" si="17"/>
        <v>0</v>
      </c>
      <c r="BM65" s="3"/>
      <c r="BN65" s="3"/>
      <c r="BO65" s="3"/>
      <c r="BP65" s="151">
        <f t="shared" si="67"/>
        <v>0</v>
      </c>
      <c r="BQ65" s="151">
        <f t="shared" si="68"/>
        <v>0</v>
      </c>
      <c r="BR65" s="151">
        <f t="shared" si="69"/>
        <v>0</v>
      </c>
      <c r="BS65" s="151">
        <f t="shared" si="70"/>
        <v>0</v>
      </c>
      <c r="BT65" s="154">
        <f t="shared" si="19"/>
        <v>0</v>
      </c>
      <c r="BU65" s="3"/>
      <c r="BV65" s="3"/>
      <c r="BW65" s="3"/>
      <c r="BX65" s="151">
        <f t="shared" si="71"/>
        <v>0</v>
      </c>
      <c r="BY65" s="151">
        <f t="shared" si="72"/>
        <v>0</v>
      </c>
      <c r="BZ65" s="151">
        <f t="shared" si="73"/>
        <v>0</v>
      </c>
      <c r="CA65" s="151">
        <f t="shared" si="74"/>
        <v>0</v>
      </c>
      <c r="CB65" s="154">
        <f t="shared" si="21"/>
        <v>0</v>
      </c>
      <c r="CC65" s="3"/>
      <c r="CD65" s="3"/>
      <c r="CE65" s="3"/>
      <c r="CF65" s="151">
        <f t="shared" si="75"/>
        <v>0</v>
      </c>
      <c r="CG65" s="151">
        <f t="shared" si="76"/>
        <v>0</v>
      </c>
      <c r="CH65" s="151">
        <f t="shared" si="77"/>
        <v>0</v>
      </c>
      <c r="CI65" s="151">
        <f t="shared" si="78"/>
        <v>0</v>
      </c>
      <c r="CJ65" s="154">
        <f t="shared" si="23"/>
        <v>0</v>
      </c>
      <c r="CK65" s="3"/>
      <c r="CL65" s="3"/>
      <c r="CM65" s="3"/>
      <c r="CN65" s="151">
        <f t="shared" si="79"/>
        <v>0</v>
      </c>
      <c r="CO65" s="151">
        <f t="shared" si="80"/>
        <v>0</v>
      </c>
      <c r="CP65" s="151">
        <f t="shared" si="81"/>
        <v>0</v>
      </c>
      <c r="CQ65" s="151">
        <f t="shared" si="82"/>
        <v>0</v>
      </c>
      <c r="CR65" s="154">
        <f t="shared" si="25"/>
        <v>0</v>
      </c>
      <c r="CS65" s="3"/>
      <c r="CT65" s="3"/>
      <c r="CU65" s="3"/>
      <c r="CV65" s="151">
        <f t="shared" si="83"/>
        <v>0</v>
      </c>
      <c r="CW65" s="151">
        <f t="shared" si="84"/>
        <v>0</v>
      </c>
      <c r="CX65" s="151">
        <f t="shared" si="85"/>
        <v>0</v>
      </c>
      <c r="CY65" s="151">
        <f t="shared" si="86"/>
        <v>0</v>
      </c>
      <c r="CZ65" s="151">
        <f t="shared" si="87"/>
        <v>0</v>
      </c>
      <c r="DA65" s="151">
        <f t="shared" si="88"/>
        <v>0</v>
      </c>
      <c r="DB65" s="151">
        <f t="shared" si="89"/>
        <v>0</v>
      </c>
      <c r="DC65" s="151">
        <f t="shared" si="90"/>
        <v>0</v>
      </c>
      <c r="DD65" s="149"/>
      <c r="DE65" s="3"/>
      <c r="DF65" s="3"/>
      <c r="DG65" s="3"/>
      <c r="DH65" s="129"/>
      <c r="DI65" s="129"/>
      <c r="DJ65" s="129"/>
      <c r="DK65" s="129"/>
      <c r="DL65" s="129"/>
      <c r="DM65" s="129"/>
      <c r="DN65" s="129"/>
      <c r="DO65" s="129"/>
      <c r="DP65" s="3"/>
      <c r="DQ65" s="3"/>
      <c r="DR65" s="3"/>
      <c r="DS65" s="3"/>
      <c r="DU65" s="149"/>
      <c r="DV65" s="3"/>
      <c r="DW65" s="3"/>
      <c r="DX65" s="3"/>
      <c r="DZ65" s="293"/>
      <c r="EA65" s="293"/>
      <c r="EB65" s="293"/>
      <c r="EC65" s="297"/>
      <c r="ED65" s="297"/>
      <c r="EE65" s="297"/>
      <c r="EF65" s="297"/>
      <c r="EG65" s="297"/>
      <c r="EH65" s="297"/>
      <c r="EI65" s="297"/>
      <c r="EJ65" s="297"/>
      <c r="EK65" s="297"/>
      <c r="EL65" s="297"/>
      <c r="EM65" s="297"/>
      <c r="EN65" s="297"/>
      <c r="EO65" s="297"/>
      <c r="EP65" s="297"/>
      <c r="EQ65" s="297"/>
      <c r="ER65" s="297"/>
      <c r="ES65" s="297"/>
      <c r="ET65" s="297"/>
      <c r="EU65" s="297"/>
      <c r="EV65" s="297"/>
      <c r="EW65" s="297"/>
      <c r="EX65" s="297"/>
      <c r="EY65" s="297"/>
      <c r="EZ65" s="297"/>
      <c r="FA65" s="297"/>
      <c r="FB65" s="297"/>
      <c r="FC65" s="297"/>
      <c r="FD65" s="297"/>
      <c r="FE65" s="297"/>
      <c r="FF65" s="297"/>
      <c r="FL65" s="151">
        <v>61531</v>
      </c>
      <c r="FM65" s="151">
        <v>81.578249102262475</v>
      </c>
      <c r="FN65" s="151">
        <v>91.330420477260262</v>
      </c>
      <c r="FO65" s="151">
        <v>97.825971590808578</v>
      </c>
      <c r="FR65" s="5">
        <f t="shared" si="28"/>
        <v>0</v>
      </c>
      <c r="FS65" s="5">
        <f t="shared" si="29"/>
        <v>0</v>
      </c>
      <c r="FT65" s="5">
        <f t="shared" si="30"/>
        <v>0</v>
      </c>
      <c r="FU65" s="5">
        <f t="shared" si="31"/>
        <v>0</v>
      </c>
      <c r="FW65" s="233" t="e">
        <f t="shared" si="32"/>
        <v>#DIV/0!</v>
      </c>
      <c r="FX65" s="233" t="e">
        <f t="shared" si="33"/>
        <v>#DIV/0!</v>
      </c>
      <c r="FY65" s="233" t="e">
        <f t="shared" si="34"/>
        <v>#DIV/0!</v>
      </c>
      <c r="FZ65" s="233" t="e">
        <f t="shared" si="35"/>
        <v>#DIV/0!</v>
      </c>
      <c r="GA65" s="233"/>
      <c r="GB65" s="5">
        <f t="shared" si="36"/>
        <v>0</v>
      </c>
      <c r="GC65" s="5">
        <f t="shared" si="37"/>
        <v>0</v>
      </c>
      <c r="GD65" s="5">
        <f t="shared" si="38"/>
        <v>0</v>
      </c>
      <c r="GE65" s="5">
        <f t="shared" si="39"/>
        <v>0</v>
      </c>
    </row>
    <row r="66" spans="1:187" x14ac:dyDescent="0.2">
      <c r="A66" s="2" t="str">
        <f t="shared" si="40"/>
        <v>2005 Okt</v>
      </c>
      <c r="B66" s="139">
        <f t="shared" si="434"/>
        <v>2005</v>
      </c>
      <c r="C66" s="142" t="str">
        <f t="shared" si="435"/>
        <v>Okt</v>
      </c>
      <c r="D66" s="154">
        <f t="shared" si="91"/>
        <v>0</v>
      </c>
      <c r="E66" s="129"/>
      <c r="F66" s="129"/>
      <c r="G66" s="129"/>
      <c r="H66" s="154">
        <f t="shared" si="1"/>
        <v>0</v>
      </c>
      <c r="I66" s="151">
        <f t="shared" si="41"/>
        <v>0</v>
      </c>
      <c r="J66" s="151">
        <f t="shared" si="42"/>
        <v>0</v>
      </c>
      <c r="K66" s="151">
        <f t="shared" si="43"/>
        <v>0</v>
      </c>
      <c r="L66" s="154">
        <f t="shared" si="3"/>
        <v>0</v>
      </c>
      <c r="M66" s="3"/>
      <c r="N66" s="3"/>
      <c r="O66" s="3"/>
      <c r="P66" s="154">
        <f t="shared" si="4"/>
        <v>0</v>
      </c>
      <c r="Q66" s="3"/>
      <c r="R66" s="3"/>
      <c r="S66" s="3"/>
      <c r="T66" s="154">
        <f t="shared" si="44"/>
        <v>0</v>
      </c>
      <c r="U66" s="151">
        <f t="shared" si="45"/>
        <v>0</v>
      </c>
      <c r="V66" s="151">
        <f t="shared" si="46"/>
        <v>0</v>
      </c>
      <c r="W66" s="151">
        <f t="shared" si="47"/>
        <v>0</v>
      </c>
      <c r="X66" s="154">
        <f t="shared" si="6"/>
        <v>0</v>
      </c>
      <c r="Y66" s="151">
        <f t="shared" si="48"/>
        <v>0</v>
      </c>
      <c r="Z66" s="151">
        <f t="shared" si="49"/>
        <v>0</v>
      </c>
      <c r="AA66" s="151">
        <f t="shared" si="50"/>
        <v>0</v>
      </c>
      <c r="AB66" s="154">
        <f t="shared" si="8"/>
        <v>0</v>
      </c>
      <c r="AC66" s="3"/>
      <c r="AD66" s="3"/>
      <c r="AE66" s="3"/>
      <c r="AF66" s="154">
        <f t="shared" si="9"/>
        <v>0</v>
      </c>
      <c r="AG66" s="3"/>
      <c r="AH66" s="3"/>
      <c r="AI66" s="3"/>
      <c r="AJ66" s="154">
        <f t="shared" si="51"/>
        <v>0</v>
      </c>
      <c r="AK66" s="151">
        <f t="shared" si="52"/>
        <v>0</v>
      </c>
      <c r="AL66" s="151">
        <f t="shared" si="53"/>
        <v>0</v>
      </c>
      <c r="AM66" s="151">
        <f t="shared" si="54"/>
        <v>0</v>
      </c>
      <c r="AN66" s="154">
        <f t="shared" si="11"/>
        <v>0</v>
      </c>
      <c r="AO66" s="3"/>
      <c r="AP66" s="3"/>
      <c r="AQ66" s="3"/>
      <c r="AR66" s="151">
        <f t="shared" si="55"/>
        <v>0</v>
      </c>
      <c r="AS66" s="151">
        <f t="shared" si="56"/>
        <v>0</v>
      </c>
      <c r="AT66" s="151">
        <f t="shared" si="57"/>
        <v>0</v>
      </c>
      <c r="AU66" s="151">
        <f t="shared" si="58"/>
        <v>0</v>
      </c>
      <c r="AV66" s="154">
        <f t="shared" si="13"/>
        <v>0</v>
      </c>
      <c r="AW66" s="3"/>
      <c r="AX66" s="3"/>
      <c r="AY66" s="3"/>
      <c r="AZ66" s="151">
        <f t="shared" si="59"/>
        <v>0</v>
      </c>
      <c r="BA66" s="151">
        <f t="shared" si="60"/>
        <v>0</v>
      </c>
      <c r="BB66" s="151">
        <f t="shared" si="61"/>
        <v>0</v>
      </c>
      <c r="BC66" s="151">
        <f t="shared" si="62"/>
        <v>0</v>
      </c>
      <c r="BD66" s="154">
        <f t="shared" si="15"/>
        <v>0</v>
      </c>
      <c r="BE66" s="3"/>
      <c r="BF66" s="3"/>
      <c r="BG66" s="3"/>
      <c r="BH66" s="151">
        <f t="shared" si="63"/>
        <v>0</v>
      </c>
      <c r="BI66" s="151">
        <f t="shared" si="64"/>
        <v>0</v>
      </c>
      <c r="BJ66" s="151">
        <f t="shared" si="65"/>
        <v>0</v>
      </c>
      <c r="BK66" s="151">
        <f t="shared" si="66"/>
        <v>0</v>
      </c>
      <c r="BL66" s="154">
        <f t="shared" si="17"/>
        <v>0</v>
      </c>
      <c r="BM66" s="3"/>
      <c r="BN66" s="3"/>
      <c r="BO66" s="3"/>
      <c r="BP66" s="151">
        <f t="shared" si="67"/>
        <v>0</v>
      </c>
      <c r="BQ66" s="151">
        <f t="shared" si="68"/>
        <v>0</v>
      </c>
      <c r="BR66" s="151">
        <f t="shared" si="69"/>
        <v>0</v>
      </c>
      <c r="BS66" s="151">
        <f t="shared" si="70"/>
        <v>0</v>
      </c>
      <c r="BT66" s="154">
        <f t="shared" si="19"/>
        <v>0</v>
      </c>
      <c r="BU66" s="3"/>
      <c r="BV66" s="3"/>
      <c r="BW66" s="3"/>
      <c r="BX66" s="151">
        <f t="shared" si="71"/>
        <v>0</v>
      </c>
      <c r="BY66" s="151">
        <f t="shared" si="72"/>
        <v>0</v>
      </c>
      <c r="BZ66" s="151">
        <f t="shared" si="73"/>
        <v>0</v>
      </c>
      <c r="CA66" s="151">
        <f t="shared" si="74"/>
        <v>0</v>
      </c>
      <c r="CB66" s="154">
        <f t="shared" si="21"/>
        <v>0</v>
      </c>
      <c r="CC66" s="3"/>
      <c r="CD66" s="3"/>
      <c r="CE66" s="3"/>
      <c r="CF66" s="151">
        <f t="shared" si="75"/>
        <v>0</v>
      </c>
      <c r="CG66" s="151">
        <f t="shared" si="76"/>
        <v>0</v>
      </c>
      <c r="CH66" s="151">
        <f t="shared" si="77"/>
        <v>0</v>
      </c>
      <c r="CI66" s="151">
        <f t="shared" si="78"/>
        <v>0</v>
      </c>
      <c r="CJ66" s="154">
        <f t="shared" si="23"/>
        <v>0</v>
      </c>
      <c r="CK66" s="3"/>
      <c r="CL66" s="3"/>
      <c r="CM66" s="3"/>
      <c r="CN66" s="151">
        <f t="shared" si="79"/>
        <v>0</v>
      </c>
      <c r="CO66" s="151">
        <f t="shared" si="80"/>
        <v>0</v>
      </c>
      <c r="CP66" s="151">
        <f t="shared" si="81"/>
        <v>0</v>
      </c>
      <c r="CQ66" s="151">
        <f t="shared" si="82"/>
        <v>0</v>
      </c>
      <c r="CR66" s="154">
        <f t="shared" si="25"/>
        <v>0</v>
      </c>
      <c r="CS66" s="3"/>
      <c r="CT66" s="3"/>
      <c r="CU66" s="3"/>
      <c r="CV66" s="151">
        <f t="shared" si="83"/>
        <v>0</v>
      </c>
      <c r="CW66" s="151">
        <f t="shared" si="84"/>
        <v>0</v>
      </c>
      <c r="CX66" s="151">
        <f t="shared" si="85"/>
        <v>0</v>
      </c>
      <c r="CY66" s="151">
        <f t="shared" si="86"/>
        <v>0</v>
      </c>
      <c r="CZ66" s="151">
        <f t="shared" si="87"/>
        <v>0</v>
      </c>
      <c r="DA66" s="151">
        <f t="shared" si="88"/>
        <v>0</v>
      </c>
      <c r="DB66" s="151">
        <f t="shared" si="89"/>
        <v>0</v>
      </c>
      <c r="DC66" s="151">
        <f t="shared" si="90"/>
        <v>0</v>
      </c>
      <c r="DD66" s="149"/>
      <c r="DE66" s="3"/>
      <c r="DF66" s="3"/>
      <c r="DG66" s="3"/>
      <c r="DH66" s="129"/>
      <c r="DI66" s="129"/>
      <c r="DJ66" s="129"/>
      <c r="DK66" s="129"/>
      <c r="DL66" s="129"/>
      <c r="DM66" s="129"/>
      <c r="DN66" s="129"/>
      <c r="DO66" s="129"/>
      <c r="DP66" s="3"/>
      <c r="DQ66" s="3"/>
      <c r="DR66" s="3"/>
      <c r="DS66" s="3"/>
      <c r="DU66" s="149"/>
      <c r="DV66" s="3"/>
      <c r="DW66" s="3"/>
      <c r="DX66" s="3"/>
      <c r="DZ66" s="293"/>
      <c r="EA66" s="293"/>
      <c r="EB66" s="293"/>
      <c r="EC66" s="297"/>
      <c r="ED66" s="297"/>
      <c r="EE66" s="297"/>
      <c r="EF66" s="297"/>
      <c r="EG66" s="297"/>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L66" s="151">
        <v>62041</v>
      </c>
      <c r="FM66" s="151">
        <v>78.936952714535906</v>
      </c>
      <c r="FN66" s="151">
        <v>89.823117338003499</v>
      </c>
      <c r="FO66" s="151">
        <v>97.413309982486865</v>
      </c>
      <c r="FR66" s="5">
        <f t="shared" si="28"/>
        <v>0</v>
      </c>
      <c r="FS66" s="5">
        <f t="shared" si="29"/>
        <v>0</v>
      </c>
      <c r="FT66" s="5">
        <f t="shared" si="30"/>
        <v>0</v>
      </c>
      <c r="FU66" s="5">
        <f t="shared" si="31"/>
        <v>0</v>
      </c>
      <c r="FW66" s="233" t="e">
        <f t="shared" si="32"/>
        <v>#DIV/0!</v>
      </c>
      <c r="FX66" s="233" t="e">
        <f t="shared" si="33"/>
        <v>#DIV/0!</v>
      </c>
      <c r="FY66" s="233" t="e">
        <f t="shared" si="34"/>
        <v>#DIV/0!</v>
      </c>
      <c r="FZ66" s="233" t="e">
        <f t="shared" si="35"/>
        <v>#DIV/0!</v>
      </c>
      <c r="GA66" s="233"/>
      <c r="GB66" s="5">
        <f t="shared" si="36"/>
        <v>0</v>
      </c>
      <c r="GC66" s="5">
        <f t="shared" si="37"/>
        <v>0</v>
      </c>
      <c r="GD66" s="5">
        <f t="shared" si="38"/>
        <v>0</v>
      </c>
      <c r="GE66" s="5">
        <f t="shared" si="39"/>
        <v>0</v>
      </c>
    </row>
    <row r="67" spans="1:187" x14ac:dyDescent="0.2">
      <c r="A67" s="2" t="str">
        <f t="shared" si="40"/>
        <v>2005 Nov</v>
      </c>
      <c r="B67" s="139">
        <f t="shared" si="434"/>
        <v>2005</v>
      </c>
      <c r="C67" s="142" t="str">
        <f t="shared" si="435"/>
        <v>Nov</v>
      </c>
      <c r="D67" s="154">
        <f t="shared" si="91"/>
        <v>0</v>
      </c>
      <c r="E67" s="129"/>
      <c r="F67" s="129"/>
      <c r="G67" s="129"/>
      <c r="H67" s="154">
        <f t="shared" si="1"/>
        <v>0</v>
      </c>
      <c r="I67" s="151">
        <f t="shared" si="41"/>
        <v>0</v>
      </c>
      <c r="J67" s="151">
        <f t="shared" si="42"/>
        <v>0</v>
      </c>
      <c r="K67" s="151">
        <f t="shared" si="43"/>
        <v>0</v>
      </c>
      <c r="L67" s="154">
        <f t="shared" si="3"/>
        <v>0</v>
      </c>
      <c r="M67" s="3"/>
      <c r="N67" s="3"/>
      <c r="O67" s="3"/>
      <c r="P67" s="154">
        <f t="shared" si="4"/>
        <v>0</v>
      </c>
      <c r="Q67" s="3"/>
      <c r="R67" s="3"/>
      <c r="S67" s="3"/>
      <c r="T67" s="154">
        <f t="shared" si="44"/>
        <v>0</v>
      </c>
      <c r="U67" s="151">
        <f t="shared" si="45"/>
        <v>0</v>
      </c>
      <c r="V67" s="151">
        <f t="shared" si="46"/>
        <v>0</v>
      </c>
      <c r="W67" s="151">
        <f t="shared" si="47"/>
        <v>0</v>
      </c>
      <c r="X67" s="154">
        <f t="shared" si="6"/>
        <v>0</v>
      </c>
      <c r="Y67" s="151">
        <f t="shared" si="48"/>
        <v>0</v>
      </c>
      <c r="Z67" s="151">
        <f t="shared" si="49"/>
        <v>0</v>
      </c>
      <c r="AA67" s="151">
        <f t="shared" si="50"/>
        <v>0</v>
      </c>
      <c r="AB67" s="154">
        <f t="shared" si="8"/>
        <v>0</v>
      </c>
      <c r="AC67" s="3"/>
      <c r="AD67" s="3"/>
      <c r="AE67" s="3"/>
      <c r="AF67" s="154">
        <f t="shared" si="9"/>
        <v>0</v>
      </c>
      <c r="AG67" s="3"/>
      <c r="AH67" s="3"/>
      <c r="AI67" s="3"/>
      <c r="AJ67" s="154">
        <f t="shared" si="51"/>
        <v>0</v>
      </c>
      <c r="AK67" s="151">
        <f t="shared" si="52"/>
        <v>0</v>
      </c>
      <c r="AL67" s="151">
        <f t="shared" si="53"/>
        <v>0</v>
      </c>
      <c r="AM67" s="151">
        <f t="shared" si="54"/>
        <v>0</v>
      </c>
      <c r="AN67" s="154">
        <f t="shared" si="11"/>
        <v>0</v>
      </c>
      <c r="AO67" s="3"/>
      <c r="AP67" s="3"/>
      <c r="AQ67" s="3"/>
      <c r="AR67" s="151">
        <f t="shared" si="55"/>
        <v>0</v>
      </c>
      <c r="AS67" s="151">
        <f t="shared" si="56"/>
        <v>0</v>
      </c>
      <c r="AT67" s="151">
        <f t="shared" si="57"/>
        <v>0</v>
      </c>
      <c r="AU67" s="151">
        <f t="shared" si="58"/>
        <v>0</v>
      </c>
      <c r="AV67" s="154">
        <f t="shared" si="13"/>
        <v>0</v>
      </c>
      <c r="AW67" s="3"/>
      <c r="AX67" s="3"/>
      <c r="AY67" s="3"/>
      <c r="AZ67" s="151">
        <f t="shared" si="59"/>
        <v>0</v>
      </c>
      <c r="BA67" s="151">
        <f t="shared" si="60"/>
        <v>0</v>
      </c>
      <c r="BB67" s="151">
        <f t="shared" si="61"/>
        <v>0</v>
      </c>
      <c r="BC67" s="151">
        <f t="shared" si="62"/>
        <v>0</v>
      </c>
      <c r="BD67" s="154">
        <f t="shared" si="15"/>
        <v>0</v>
      </c>
      <c r="BE67" s="3"/>
      <c r="BF67" s="3"/>
      <c r="BG67" s="3"/>
      <c r="BH67" s="151">
        <f t="shared" si="63"/>
        <v>0</v>
      </c>
      <c r="BI67" s="151">
        <f t="shared" si="64"/>
        <v>0</v>
      </c>
      <c r="BJ67" s="151">
        <f t="shared" si="65"/>
        <v>0</v>
      </c>
      <c r="BK67" s="151">
        <f t="shared" si="66"/>
        <v>0</v>
      </c>
      <c r="BL67" s="154">
        <f t="shared" si="17"/>
        <v>0</v>
      </c>
      <c r="BM67" s="3"/>
      <c r="BN67" s="3"/>
      <c r="BO67" s="3"/>
      <c r="BP67" s="151">
        <f t="shared" si="67"/>
        <v>0</v>
      </c>
      <c r="BQ67" s="151">
        <f t="shared" si="68"/>
        <v>0</v>
      </c>
      <c r="BR67" s="151">
        <f t="shared" si="69"/>
        <v>0</v>
      </c>
      <c r="BS67" s="151">
        <f t="shared" si="70"/>
        <v>0</v>
      </c>
      <c r="BT67" s="154">
        <f t="shared" si="19"/>
        <v>0</v>
      </c>
      <c r="BU67" s="3"/>
      <c r="BV67" s="3"/>
      <c r="BW67" s="3"/>
      <c r="BX67" s="151">
        <f t="shared" si="71"/>
        <v>0</v>
      </c>
      <c r="BY67" s="151">
        <f t="shared" si="72"/>
        <v>0</v>
      </c>
      <c r="BZ67" s="151">
        <f t="shared" si="73"/>
        <v>0</v>
      </c>
      <c r="CA67" s="151">
        <f t="shared" si="74"/>
        <v>0</v>
      </c>
      <c r="CB67" s="154">
        <f t="shared" si="21"/>
        <v>0</v>
      </c>
      <c r="CC67" s="3"/>
      <c r="CD67" s="3"/>
      <c r="CE67" s="3"/>
      <c r="CF67" s="151">
        <f t="shared" si="75"/>
        <v>0</v>
      </c>
      <c r="CG67" s="151">
        <f t="shared" si="76"/>
        <v>0</v>
      </c>
      <c r="CH67" s="151">
        <f t="shared" si="77"/>
        <v>0</v>
      </c>
      <c r="CI67" s="151">
        <f t="shared" si="78"/>
        <v>0</v>
      </c>
      <c r="CJ67" s="154">
        <f t="shared" si="23"/>
        <v>0</v>
      </c>
      <c r="CK67" s="3"/>
      <c r="CL67" s="3"/>
      <c r="CM67" s="3"/>
      <c r="CN67" s="151">
        <f t="shared" si="79"/>
        <v>0</v>
      </c>
      <c r="CO67" s="151">
        <f t="shared" si="80"/>
        <v>0</v>
      </c>
      <c r="CP67" s="151">
        <f t="shared" si="81"/>
        <v>0</v>
      </c>
      <c r="CQ67" s="151">
        <f t="shared" si="82"/>
        <v>0</v>
      </c>
      <c r="CR67" s="154">
        <f t="shared" si="25"/>
        <v>0</v>
      </c>
      <c r="CS67" s="3"/>
      <c r="CT67" s="3"/>
      <c r="CU67" s="3"/>
      <c r="CV67" s="151">
        <f t="shared" si="83"/>
        <v>0</v>
      </c>
      <c r="CW67" s="151">
        <f t="shared" si="84"/>
        <v>0</v>
      </c>
      <c r="CX67" s="151">
        <f t="shared" si="85"/>
        <v>0</v>
      </c>
      <c r="CY67" s="151">
        <f t="shared" si="86"/>
        <v>0</v>
      </c>
      <c r="CZ67" s="151">
        <f t="shared" si="87"/>
        <v>0</v>
      </c>
      <c r="DA67" s="151">
        <f t="shared" si="88"/>
        <v>0</v>
      </c>
      <c r="DB67" s="151">
        <f t="shared" si="89"/>
        <v>0</v>
      </c>
      <c r="DC67" s="151">
        <f t="shared" si="90"/>
        <v>0</v>
      </c>
      <c r="DD67" s="149"/>
      <c r="DE67" s="3"/>
      <c r="DF67" s="3"/>
      <c r="DG67" s="3"/>
      <c r="DH67" s="129"/>
      <c r="DI67" s="129"/>
      <c r="DJ67" s="129"/>
      <c r="DK67" s="129"/>
      <c r="DL67" s="129"/>
      <c r="DM67" s="129"/>
      <c r="DN67" s="129"/>
      <c r="DO67" s="129"/>
      <c r="DP67" s="3"/>
      <c r="DQ67" s="3"/>
      <c r="DR67" s="3"/>
      <c r="DS67" s="3"/>
      <c r="DU67" s="149"/>
      <c r="DV67" s="3"/>
      <c r="DW67" s="3"/>
      <c r="DX67" s="3"/>
      <c r="DZ67" s="293"/>
      <c r="EA67" s="293"/>
      <c r="EB67" s="293"/>
      <c r="EC67" s="297"/>
      <c r="ED67" s="297"/>
      <c r="EE67" s="297"/>
      <c r="EF67" s="297"/>
      <c r="EG67" s="297"/>
      <c r="EH67" s="297"/>
      <c r="EI67" s="297"/>
      <c r="EJ67" s="297"/>
      <c r="EK67" s="297"/>
      <c r="EL67" s="297"/>
      <c r="EM67" s="297"/>
      <c r="EN67" s="297"/>
      <c r="EO67" s="297"/>
      <c r="EP67" s="297"/>
      <c r="EQ67" s="297"/>
      <c r="ER67" s="297"/>
      <c r="ES67" s="297"/>
      <c r="ET67" s="297"/>
      <c r="EU67" s="297"/>
      <c r="EV67" s="297"/>
      <c r="EW67" s="297"/>
      <c r="EX67" s="297"/>
      <c r="EY67" s="297"/>
      <c r="EZ67" s="297"/>
      <c r="FA67" s="297"/>
      <c r="FB67" s="297"/>
      <c r="FC67" s="297"/>
      <c r="FD67" s="297"/>
      <c r="FE67" s="297"/>
      <c r="FF67" s="297"/>
      <c r="FL67" s="151">
        <v>61270</v>
      </c>
      <c r="FM67" s="151">
        <v>78.952946163628653</v>
      </c>
      <c r="FN67" s="151">
        <v>89.836795252225528</v>
      </c>
      <c r="FO67" s="151">
        <v>97.327610569450329</v>
      </c>
      <c r="FR67" s="5">
        <f t="shared" si="28"/>
        <v>0</v>
      </c>
      <c r="FS67" s="5">
        <f t="shared" si="29"/>
        <v>0</v>
      </c>
      <c r="FT67" s="5">
        <f t="shared" si="30"/>
        <v>0</v>
      </c>
      <c r="FU67" s="5">
        <f t="shared" si="31"/>
        <v>0</v>
      </c>
      <c r="FW67" s="233" t="e">
        <f t="shared" si="32"/>
        <v>#DIV/0!</v>
      </c>
      <c r="FX67" s="233" t="e">
        <f t="shared" si="33"/>
        <v>#DIV/0!</v>
      </c>
      <c r="FY67" s="233" t="e">
        <f t="shared" si="34"/>
        <v>#DIV/0!</v>
      </c>
      <c r="FZ67" s="233" t="e">
        <f t="shared" si="35"/>
        <v>#DIV/0!</v>
      </c>
      <c r="GA67" s="233"/>
      <c r="GB67" s="5">
        <f t="shared" si="36"/>
        <v>0</v>
      </c>
      <c r="GC67" s="5">
        <f t="shared" si="37"/>
        <v>0</v>
      </c>
      <c r="GD67" s="5">
        <f t="shared" si="38"/>
        <v>0</v>
      </c>
      <c r="GE67" s="5">
        <f t="shared" si="39"/>
        <v>0</v>
      </c>
    </row>
    <row r="68" spans="1:187" ht="13.5" thickBot="1" x14ac:dyDescent="0.25">
      <c r="A68" s="2" t="str">
        <f t="shared" si="40"/>
        <v>2005 Dec</v>
      </c>
      <c r="B68" s="139">
        <f t="shared" si="434"/>
        <v>2005</v>
      </c>
      <c r="C68" s="142" t="str">
        <f t="shared" si="435"/>
        <v>Dec</v>
      </c>
      <c r="D68" s="154">
        <f t="shared" si="91"/>
        <v>0</v>
      </c>
      <c r="E68" s="129"/>
      <c r="F68" s="129"/>
      <c r="G68" s="129"/>
      <c r="H68" s="154">
        <f t="shared" si="1"/>
        <v>0</v>
      </c>
      <c r="I68" s="151">
        <f t="shared" si="41"/>
        <v>0</v>
      </c>
      <c r="J68" s="151">
        <f t="shared" si="42"/>
        <v>0</v>
      </c>
      <c r="K68" s="151">
        <f t="shared" si="43"/>
        <v>0</v>
      </c>
      <c r="L68" s="154">
        <f t="shared" si="3"/>
        <v>0</v>
      </c>
      <c r="M68" s="3"/>
      <c r="N68" s="3"/>
      <c r="O68" s="3"/>
      <c r="P68" s="154">
        <f t="shared" si="4"/>
        <v>0</v>
      </c>
      <c r="Q68" s="3"/>
      <c r="R68" s="3"/>
      <c r="S68" s="3"/>
      <c r="T68" s="154">
        <f t="shared" si="44"/>
        <v>0</v>
      </c>
      <c r="U68" s="151">
        <f t="shared" si="45"/>
        <v>0</v>
      </c>
      <c r="V68" s="151">
        <f t="shared" si="46"/>
        <v>0</v>
      </c>
      <c r="W68" s="151">
        <f t="shared" si="47"/>
        <v>0</v>
      </c>
      <c r="X68" s="154">
        <f t="shared" si="6"/>
        <v>0</v>
      </c>
      <c r="Y68" s="151">
        <f t="shared" si="48"/>
        <v>0</v>
      </c>
      <c r="Z68" s="151">
        <f t="shared" si="49"/>
        <v>0</v>
      </c>
      <c r="AA68" s="151">
        <f t="shared" si="50"/>
        <v>0</v>
      </c>
      <c r="AB68" s="154">
        <f t="shared" si="8"/>
        <v>0</v>
      </c>
      <c r="AC68" s="3"/>
      <c r="AD68" s="3"/>
      <c r="AE68" s="3"/>
      <c r="AF68" s="154">
        <f t="shared" si="9"/>
        <v>0</v>
      </c>
      <c r="AG68" s="3"/>
      <c r="AH68" s="3"/>
      <c r="AI68" s="3"/>
      <c r="AJ68" s="154">
        <f t="shared" si="51"/>
        <v>0</v>
      </c>
      <c r="AK68" s="151">
        <f t="shared" si="52"/>
        <v>0</v>
      </c>
      <c r="AL68" s="151">
        <f t="shared" si="53"/>
        <v>0</v>
      </c>
      <c r="AM68" s="151">
        <f t="shared" si="54"/>
        <v>0</v>
      </c>
      <c r="AN68" s="154">
        <f t="shared" si="11"/>
        <v>0</v>
      </c>
      <c r="AO68" s="3"/>
      <c r="AP68" s="3"/>
      <c r="AQ68" s="3"/>
      <c r="AR68" s="151">
        <f t="shared" si="55"/>
        <v>0</v>
      </c>
      <c r="AS68" s="151">
        <f t="shared" si="56"/>
        <v>0</v>
      </c>
      <c r="AT68" s="151">
        <f t="shared" si="57"/>
        <v>0</v>
      </c>
      <c r="AU68" s="151">
        <f t="shared" si="58"/>
        <v>0</v>
      </c>
      <c r="AV68" s="154">
        <f t="shared" si="13"/>
        <v>0</v>
      </c>
      <c r="AW68" s="3"/>
      <c r="AX68" s="3"/>
      <c r="AY68" s="3"/>
      <c r="AZ68" s="151">
        <f t="shared" si="59"/>
        <v>0</v>
      </c>
      <c r="BA68" s="151">
        <f t="shared" si="60"/>
        <v>0</v>
      </c>
      <c r="BB68" s="151">
        <f t="shared" si="61"/>
        <v>0</v>
      </c>
      <c r="BC68" s="151">
        <f t="shared" si="62"/>
        <v>0</v>
      </c>
      <c r="BD68" s="154">
        <f t="shared" si="15"/>
        <v>0</v>
      </c>
      <c r="BE68" s="3"/>
      <c r="BF68" s="3"/>
      <c r="BG68" s="3"/>
      <c r="BH68" s="151">
        <f t="shared" si="63"/>
        <v>0</v>
      </c>
      <c r="BI68" s="151">
        <f t="shared" si="64"/>
        <v>0</v>
      </c>
      <c r="BJ68" s="151">
        <f t="shared" si="65"/>
        <v>0</v>
      </c>
      <c r="BK68" s="151">
        <f t="shared" si="66"/>
        <v>0</v>
      </c>
      <c r="BL68" s="154">
        <f t="shared" si="17"/>
        <v>0</v>
      </c>
      <c r="BM68" s="3"/>
      <c r="BN68" s="3"/>
      <c r="BO68" s="3"/>
      <c r="BP68" s="151">
        <f t="shared" si="67"/>
        <v>0</v>
      </c>
      <c r="BQ68" s="151">
        <f t="shared" si="68"/>
        <v>0</v>
      </c>
      <c r="BR68" s="151">
        <f t="shared" si="69"/>
        <v>0</v>
      </c>
      <c r="BS68" s="151">
        <f t="shared" si="70"/>
        <v>0</v>
      </c>
      <c r="BT68" s="154">
        <f t="shared" si="19"/>
        <v>0</v>
      </c>
      <c r="BU68" s="3"/>
      <c r="BV68" s="3"/>
      <c r="BW68" s="3"/>
      <c r="BX68" s="151">
        <f t="shared" si="71"/>
        <v>0</v>
      </c>
      <c r="BY68" s="151">
        <f t="shared" si="72"/>
        <v>0</v>
      </c>
      <c r="BZ68" s="151">
        <f t="shared" si="73"/>
        <v>0</v>
      </c>
      <c r="CA68" s="151">
        <f t="shared" si="74"/>
        <v>0</v>
      </c>
      <c r="CB68" s="154">
        <f t="shared" si="21"/>
        <v>0</v>
      </c>
      <c r="CC68" s="3"/>
      <c r="CD68" s="3"/>
      <c r="CE68" s="3"/>
      <c r="CF68" s="151">
        <f t="shared" si="75"/>
        <v>0</v>
      </c>
      <c r="CG68" s="151">
        <f t="shared" si="76"/>
        <v>0</v>
      </c>
      <c r="CH68" s="151">
        <f t="shared" si="77"/>
        <v>0</v>
      </c>
      <c r="CI68" s="151">
        <f t="shared" si="78"/>
        <v>0</v>
      </c>
      <c r="CJ68" s="154">
        <f t="shared" si="23"/>
        <v>0</v>
      </c>
      <c r="CK68" s="3"/>
      <c r="CL68" s="3"/>
      <c r="CM68" s="3"/>
      <c r="CN68" s="151">
        <f t="shared" si="79"/>
        <v>0</v>
      </c>
      <c r="CO68" s="151">
        <f t="shared" si="80"/>
        <v>0</v>
      </c>
      <c r="CP68" s="151">
        <f t="shared" si="81"/>
        <v>0</v>
      </c>
      <c r="CQ68" s="151">
        <f t="shared" si="82"/>
        <v>0</v>
      </c>
      <c r="CR68" s="154">
        <f t="shared" si="25"/>
        <v>0</v>
      </c>
      <c r="CS68" s="3"/>
      <c r="CT68" s="3"/>
      <c r="CU68" s="3"/>
      <c r="CV68" s="151">
        <f t="shared" si="83"/>
        <v>0</v>
      </c>
      <c r="CW68" s="151">
        <f t="shared" si="84"/>
        <v>0</v>
      </c>
      <c r="CX68" s="151">
        <f t="shared" si="85"/>
        <v>0</v>
      </c>
      <c r="CY68" s="151">
        <f t="shared" si="86"/>
        <v>0</v>
      </c>
      <c r="CZ68" s="151">
        <f t="shared" si="87"/>
        <v>0</v>
      </c>
      <c r="DA68" s="151">
        <f t="shared" si="88"/>
        <v>0</v>
      </c>
      <c r="DB68" s="151">
        <f t="shared" si="89"/>
        <v>0</v>
      </c>
      <c r="DC68" s="151">
        <f t="shared" si="90"/>
        <v>0</v>
      </c>
      <c r="DD68" s="149"/>
      <c r="DE68" s="3"/>
      <c r="DF68" s="3"/>
      <c r="DG68" s="3"/>
      <c r="DH68" s="129"/>
      <c r="DI68" s="129"/>
      <c r="DJ68" s="129"/>
      <c r="DK68" s="129"/>
      <c r="DL68" s="129"/>
      <c r="DM68" s="129"/>
      <c r="DN68" s="129"/>
      <c r="DO68" s="129"/>
      <c r="DP68" s="3"/>
      <c r="DQ68" s="3"/>
      <c r="DR68" s="3"/>
      <c r="DS68" s="3"/>
      <c r="DU68" s="149"/>
      <c r="DV68" s="3"/>
      <c r="DW68" s="3"/>
      <c r="DX68" s="3"/>
      <c r="DZ68" s="293"/>
      <c r="EA68" s="293"/>
      <c r="EB68" s="293"/>
      <c r="EC68" s="297"/>
      <c r="ED68" s="297"/>
      <c r="EE68" s="297"/>
      <c r="EF68" s="297"/>
      <c r="EG68" s="297"/>
      <c r="EH68" s="297"/>
      <c r="EI68" s="297"/>
      <c r="EJ68" s="297"/>
      <c r="EK68" s="297"/>
      <c r="EL68" s="297"/>
      <c r="EM68" s="297"/>
      <c r="EN68" s="297"/>
      <c r="EO68" s="297"/>
      <c r="EP68" s="297"/>
      <c r="EQ68" s="297"/>
      <c r="ER68" s="297"/>
      <c r="ES68" s="297"/>
      <c r="ET68" s="297"/>
      <c r="EU68" s="297"/>
      <c r="EV68" s="297"/>
      <c r="EW68" s="297"/>
      <c r="EX68" s="297"/>
      <c r="EY68" s="297"/>
      <c r="EZ68" s="297"/>
      <c r="FA68" s="297"/>
      <c r="FB68" s="297"/>
      <c r="FC68" s="297"/>
      <c r="FD68" s="297"/>
      <c r="FE68" s="297"/>
      <c r="FF68" s="297"/>
      <c r="FL68" s="151">
        <v>60776</v>
      </c>
      <c r="FM68" s="151">
        <v>80.180696974042732</v>
      </c>
      <c r="FN68" s="151">
        <v>90.617381327979345</v>
      </c>
      <c r="FO68" s="151">
        <v>97.255485443854866</v>
      </c>
      <c r="FR68" s="5">
        <f t="shared" si="28"/>
        <v>0</v>
      </c>
      <c r="FS68" s="5">
        <f t="shared" si="29"/>
        <v>0</v>
      </c>
      <c r="FT68" s="5">
        <f t="shared" si="30"/>
        <v>0</v>
      </c>
      <c r="FU68" s="5">
        <f t="shared" si="31"/>
        <v>0</v>
      </c>
      <c r="FW68" s="233" t="e">
        <f t="shared" si="32"/>
        <v>#DIV/0!</v>
      </c>
      <c r="FX68" s="233" t="e">
        <f t="shared" si="33"/>
        <v>#DIV/0!</v>
      </c>
      <c r="FY68" s="233" t="e">
        <f t="shared" si="34"/>
        <v>#DIV/0!</v>
      </c>
      <c r="FZ68" s="233" t="e">
        <f t="shared" si="35"/>
        <v>#DIV/0!</v>
      </c>
      <c r="GA68" s="233"/>
      <c r="GB68" s="5">
        <f t="shared" si="36"/>
        <v>0</v>
      </c>
      <c r="GC68" s="5">
        <f t="shared" si="37"/>
        <v>0</v>
      </c>
      <c r="GD68" s="5">
        <f t="shared" si="38"/>
        <v>0</v>
      </c>
      <c r="GE68" s="5">
        <f t="shared" si="39"/>
        <v>0</v>
      </c>
    </row>
    <row r="69" spans="1:187" ht="13.5" thickBot="1" x14ac:dyDescent="0.25">
      <c r="A69" s="217" t="s">
        <v>283</v>
      </c>
      <c r="B69" s="218"/>
      <c r="C69" s="219"/>
      <c r="D69" s="220">
        <f>SUM(D57:D68)</f>
        <v>0</v>
      </c>
      <c r="E69" s="220">
        <f t="shared" ref="E69" si="436">SUM(E57:E68)</f>
        <v>0</v>
      </c>
      <c r="F69" s="220">
        <f t="shared" ref="F69" si="437">SUM(F57:F68)</f>
        <v>0</v>
      </c>
      <c r="G69" s="220">
        <f t="shared" ref="G69" si="438">SUM(G57:G68)</f>
        <v>0</v>
      </c>
      <c r="H69" s="220">
        <f t="shared" ref="H69" si="439">SUM(H57:H68)</f>
        <v>0</v>
      </c>
      <c r="I69" s="220">
        <f t="shared" ref="I69" si="440">SUM(I57:I68)</f>
        <v>0</v>
      </c>
      <c r="J69" s="220">
        <f t="shared" ref="J69" si="441">SUM(J57:J68)</f>
        <v>0</v>
      </c>
      <c r="K69" s="220">
        <f t="shared" ref="K69" si="442">SUM(K57:K68)</f>
        <v>0</v>
      </c>
      <c r="L69" s="220">
        <f t="shared" ref="L69" si="443">SUM(L57:L68)</f>
        <v>0</v>
      </c>
      <c r="M69" s="220">
        <f t="shared" ref="M69" si="444">SUM(M57:M68)</f>
        <v>0</v>
      </c>
      <c r="N69" s="220">
        <f t="shared" ref="N69" si="445">SUM(N57:N68)</f>
        <v>0</v>
      </c>
      <c r="O69" s="220">
        <f t="shared" ref="O69" si="446">SUM(O57:O68)</f>
        <v>0</v>
      </c>
      <c r="P69" s="220">
        <f t="shared" ref="P69" si="447">SUM(P57:P68)</f>
        <v>0</v>
      </c>
      <c r="Q69" s="220">
        <f t="shared" ref="Q69" si="448">SUM(Q57:Q68)</f>
        <v>0</v>
      </c>
      <c r="R69" s="220">
        <f t="shared" ref="R69" si="449">SUM(R57:R68)</f>
        <v>0</v>
      </c>
      <c r="S69" s="220">
        <f t="shared" ref="S69" si="450">SUM(S57:S68)</f>
        <v>0</v>
      </c>
      <c r="T69" s="220">
        <f t="shared" ref="T69" si="451">SUM(T57:T68)</f>
        <v>0</v>
      </c>
      <c r="U69" s="220">
        <f t="shared" ref="U69" si="452">SUM(U57:U68)</f>
        <v>0</v>
      </c>
      <c r="V69" s="220">
        <f t="shared" ref="V69" si="453">SUM(V57:V68)</f>
        <v>0</v>
      </c>
      <c r="W69" s="220">
        <f t="shared" ref="W69" si="454">SUM(W57:W68)</f>
        <v>0</v>
      </c>
      <c r="X69" s="220">
        <f t="shared" ref="X69" si="455">SUM(X57:X68)</f>
        <v>0</v>
      </c>
      <c r="Y69" s="220">
        <f t="shared" ref="Y69" si="456">SUM(Y57:Y68)</f>
        <v>0</v>
      </c>
      <c r="Z69" s="220">
        <f t="shared" ref="Z69" si="457">SUM(Z57:Z68)</f>
        <v>0</v>
      </c>
      <c r="AA69" s="220">
        <f t="shared" ref="AA69" si="458">SUM(AA57:AA68)</f>
        <v>0</v>
      </c>
      <c r="AB69" s="220">
        <f t="shared" ref="AB69" si="459">SUM(AB57:AB68)</f>
        <v>0</v>
      </c>
      <c r="AC69" s="220">
        <f t="shared" ref="AC69" si="460">SUM(AC57:AC68)</f>
        <v>0</v>
      </c>
      <c r="AD69" s="220">
        <f t="shared" ref="AD69" si="461">SUM(AD57:AD68)</f>
        <v>0</v>
      </c>
      <c r="AE69" s="220">
        <f t="shared" ref="AE69" si="462">SUM(AE57:AE68)</f>
        <v>0</v>
      </c>
      <c r="AF69" s="220">
        <f t="shared" ref="AF69" si="463">SUM(AF57:AF68)</f>
        <v>0</v>
      </c>
      <c r="AG69" s="220">
        <f t="shared" ref="AG69" si="464">SUM(AG57:AG68)</f>
        <v>0</v>
      </c>
      <c r="AH69" s="220">
        <f t="shared" ref="AH69" si="465">SUM(AH57:AH68)</f>
        <v>0</v>
      </c>
      <c r="AI69" s="220">
        <f t="shared" ref="AI69" si="466">SUM(AI57:AI68)</f>
        <v>0</v>
      </c>
      <c r="AJ69" s="220">
        <f t="shared" ref="AJ69" si="467">SUM(AJ57:AJ68)</f>
        <v>0</v>
      </c>
      <c r="AK69" s="220">
        <f t="shared" ref="AK69" si="468">SUM(AK57:AK68)</f>
        <v>0</v>
      </c>
      <c r="AL69" s="220">
        <f t="shared" ref="AL69" si="469">SUM(AL57:AL68)</f>
        <v>0</v>
      </c>
      <c r="AM69" s="220">
        <f>SUM(AM57:AM68)</f>
        <v>0</v>
      </c>
      <c r="AN69" s="220">
        <f>SUM(AN57:AN68)</f>
        <v>0</v>
      </c>
      <c r="AO69" s="220">
        <f t="shared" ref="AO69" si="470">SUM(AO57:AO68)</f>
        <v>0</v>
      </c>
      <c r="AP69" s="220">
        <f t="shared" ref="AP69" si="471">SUM(AP57:AP68)</f>
        <v>0</v>
      </c>
      <c r="AQ69" s="220">
        <f t="shared" ref="AQ69" si="472">SUM(AQ57:AQ68)</f>
        <v>0</v>
      </c>
      <c r="AR69" s="222">
        <f>IF(AN69&gt;0,(AN69/T69)*100,0)</f>
        <v>0</v>
      </c>
      <c r="AS69" s="222">
        <f t="shared" si="56"/>
        <v>0</v>
      </c>
      <c r="AT69" s="222">
        <f t="shared" si="57"/>
        <v>0</v>
      </c>
      <c r="AU69" s="222">
        <f t="shared" si="58"/>
        <v>0</v>
      </c>
      <c r="AV69" s="220">
        <f>SUM(AV57:AV68)</f>
        <v>0</v>
      </c>
      <c r="AW69" s="220">
        <f t="shared" ref="AW69" si="473">SUM(AW57:AW68)</f>
        <v>0</v>
      </c>
      <c r="AX69" s="220">
        <f t="shared" ref="AX69" si="474">SUM(AX57:AX68)</f>
        <v>0</v>
      </c>
      <c r="AY69" s="220">
        <f t="shared" ref="AY69" si="475">SUM(AY57:AY68)</f>
        <v>0</v>
      </c>
      <c r="AZ69" s="222">
        <f t="shared" si="59"/>
        <v>0</v>
      </c>
      <c r="BA69" s="222">
        <f t="shared" si="60"/>
        <v>0</v>
      </c>
      <c r="BB69" s="222">
        <f t="shared" si="61"/>
        <v>0</v>
      </c>
      <c r="BC69" s="222">
        <f t="shared" si="62"/>
        <v>0</v>
      </c>
      <c r="BD69" s="220">
        <f t="shared" ref="BD69" si="476">SUM(BD57:BD68)</f>
        <v>0</v>
      </c>
      <c r="BE69" s="220">
        <f t="shared" ref="BE69" si="477">SUM(BE57:BE68)</f>
        <v>0</v>
      </c>
      <c r="BF69" s="220">
        <f t="shared" ref="BF69" si="478">SUM(BF57:BF68)</f>
        <v>0</v>
      </c>
      <c r="BG69" s="220">
        <f t="shared" ref="BG69" si="479">SUM(BG57:BG68)</f>
        <v>0</v>
      </c>
      <c r="BH69" s="222">
        <f t="shared" si="63"/>
        <v>0</v>
      </c>
      <c r="BI69" s="222">
        <f t="shared" si="64"/>
        <v>0</v>
      </c>
      <c r="BJ69" s="222">
        <f t="shared" si="65"/>
        <v>0</v>
      </c>
      <c r="BK69" s="222">
        <f t="shared" si="66"/>
        <v>0</v>
      </c>
      <c r="BL69" s="220">
        <f t="shared" ref="BL69" si="480">SUM(BL57:BL68)</f>
        <v>0</v>
      </c>
      <c r="BM69" s="220">
        <f t="shared" ref="BM69" si="481">SUM(BM57:BM68)</f>
        <v>0</v>
      </c>
      <c r="BN69" s="220">
        <f t="shared" ref="BN69" si="482">SUM(BN57:BN68)</f>
        <v>0</v>
      </c>
      <c r="BO69" s="220">
        <f t="shared" ref="BO69" si="483">SUM(BO57:BO68)</f>
        <v>0</v>
      </c>
      <c r="BP69" s="222">
        <f t="shared" si="67"/>
        <v>0</v>
      </c>
      <c r="BQ69" s="222">
        <f t="shared" si="68"/>
        <v>0</v>
      </c>
      <c r="BR69" s="222">
        <f t="shared" si="69"/>
        <v>0</v>
      </c>
      <c r="BS69" s="222">
        <f t="shared" si="70"/>
        <v>0</v>
      </c>
      <c r="BT69" s="220">
        <f t="shared" ref="BT69" si="484">SUM(BT57:BT68)</f>
        <v>0</v>
      </c>
      <c r="BU69" s="220">
        <f t="shared" ref="BU69" si="485">SUM(BU57:BU68)</f>
        <v>0</v>
      </c>
      <c r="BV69" s="220">
        <f t="shared" ref="BV69" si="486">SUM(BV57:BV68)</f>
        <v>0</v>
      </c>
      <c r="BW69" s="220">
        <f t="shared" ref="BW69" si="487">SUM(BW57:BW68)</f>
        <v>0</v>
      </c>
      <c r="BX69" s="222">
        <f t="shared" si="71"/>
        <v>0</v>
      </c>
      <c r="BY69" s="222">
        <f t="shared" si="72"/>
        <v>0</v>
      </c>
      <c r="BZ69" s="222">
        <f t="shared" si="73"/>
        <v>0</v>
      </c>
      <c r="CA69" s="222">
        <f t="shared" si="74"/>
        <v>0</v>
      </c>
      <c r="CB69" s="220">
        <f t="shared" ref="CB69" si="488">SUM(CB57:CB68)</f>
        <v>0</v>
      </c>
      <c r="CC69" s="220">
        <f t="shared" ref="CC69" si="489">SUM(CC57:CC68)</f>
        <v>0</v>
      </c>
      <c r="CD69" s="220">
        <f t="shared" ref="CD69" si="490">SUM(CD57:CD68)</f>
        <v>0</v>
      </c>
      <c r="CE69" s="220">
        <f t="shared" ref="CE69" si="491">SUM(CE57:CE68)</f>
        <v>0</v>
      </c>
      <c r="CF69" s="222">
        <f t="shared" si="75"/>
        <v>0</v>
      </c>
      <c r="CG69" s="222">
        <f t="shared" si="76"/>
        <v>0</v>
      </c>
      <c r="CH69" s="222">
        <f t="shared" si="77"/>
        <v>0</v>
      </c>
      <c r="CI69" s="222">
        <f t="shared" si="78"/>
        <v>0</v>
      </c>
      <c r="CJ69" s="220">
        <f t="shared" ref="CJ69" si="492">SUM(CJ57:CJ68)</f>
        <v>0</v>
      </c>
      <c r="CK69" s="220">
        <f t="shared" ref="CK69" si="493">SUM(CK57:CK68)</f>
        <v>0</v>
      </c>
      <c r="CL69" s="220">
        <f t="shared" ref="CL69" si="494">SUM(CL57:CL68)</f>
        <v>0</v>
      </c>
      <c r="CM69" s="220">
        <f t="shared" ref="CM69" si="495">SUM(CM57:CM68)</f>
        <v>0</v>
      </c>
      <c r="CN69" s="222">
        <f t="shared" si="79"/>
        <v>0</v>
      </c>
      <c r="CO69" s="222">
        <f t="shared" si="80"/>
        <v>0</v>
      </c>
      <c r="CP69" s="222">
        <f t="shared" si="81"/>
        <v>0</v>
      </c>
      <c r="CQ69" s="222">
        <f t="shared" si="82"/>
        <v>0</v>
      </c>
      <c r="CR69" s="220">
        <f t="shared" ref="CR69" si="496">SUM(CR57:CR68)</f>
        <v>0</v>
      </c>
      <c r="CS69" s="220">
        <f t="shared" ref="CS69" si="497">SUM(CS57:CS68)</f>
        <v>0</v>
      </c>
      <c r="CT69" s="220">
        <f t="shared" ref="CT69" si="498">SUM(CT57:CT68)</f>
        <v>0</v>
      </c>
      <c r="CU69" s="220">
        <f t="shared" ref="CU69" si="499">SUM(CU57:CU68)</f>
        <v>0</v>
      </c>
      <c r="CV69" s="222">
        <f>IF(CR69&gt;0,(CR69/T69)*100,0)</f>
        <v>0</v>
      </c>
      <c r="CW69" s="222">
        <f t="shared" si="84"/>
        <v>0</v>
      </c>
      <c r="CX69" s="222">
        <f t="shared" si="85"/>
        <v>0</v>
      </c>
      <c r="CY69" s="222">
        <f t="shared" si="86"/>
        <v>0</v>
      </c>
      <c r="CZ69" s="222">
        <f t="shared" si="87"/>
        <v>0</v>
      </c>
      <c r="DA69" s="222">
        <f t="shared" si="88"/>
        <v>0</v>
      </c>
      <c r="DB69" s="222">
        <f t="shared" si="89"/>
        <v>0</v>
      </c>
      <c r="DC69" s="222">
        <f t="shared" si="90"/>
        <v>0</v>
      </c>
      <c r="DD69" s="220">
        <f t="shared" ref="DD69" si="500">SUM(DD57:DD68)</f>
        <v>0</v>
      </c>
      <c r="DE69" s="220">
        <f t="shared" ref="DE69" si="501">SUM(DE57:DE68)</f>
        <v>0</v>
      </c>
      <c r="DF69" s="220">
        <f t="shared" ref="DF69" si="502">SUM(DF57:DF68)</f>
        <v>0</v>
      </c>
      <c r="DG69" s="220">
        <f t="shared" ref="DG69" si="503">SUM(DG57:DG68)</f>
        <v>0</v>
      </c>
      <c r="DH69" s="221">
        <f>IF(DD69&gt;0,(DD69*60)/T69,0)</f>
        <v>0</v>
      </c>
      <c r="DI69" s="221">
        <f t="shared" ref="DI69" si="504">IF(DE69&gt;0,(DE69*60)/U69,0)</f>
        <v>0</v>
      </c>
      <c r="DJ69" s="221">
        <f t="shared" ref="DJ69" si="505">IF(DF69&gt;0,(DF69*60)/V69,0)</f>
        <v>0</v>
      </c>
      <c r="DK69" s="221">
        <f t="shared" ref="DK69" si="506">IF(DG69&gt;0,(DG69*60)/W69,0)</f>
        <v>0</v>
      </c>
      <c r="DL69" s="221">
        <f>IF(DD69&gt;0,(DD69*60)/(T69-AN69),0)</f>
        <v>0</v>
      </c>
      <c r="DM69" s="221">
        <f t="shared" ref="DM69" si="507">IF(DE69&gt;0,(DE69*60)/(U69-AO69),0)</f>
        <v>0</v>
      </c>
      <c r="DN69" s="221">
        <f t="shared" ref="DN69" si="508">IF(DF69&gt;0,(DF69*60)/(V69-AP69),0)</f>
        <v>0</v>
      </c>
      <c r="DO69" s="221">
        <f t="shared" ref="DO69" si="509">IF(DG69&gt;0,(DG69*60)/(W69-AQ69),0)</f>
        <v>0</v>
      </c>
      <c r="DP69" s="221">
        <f>IF(DU69&gt;0,(DU69*60)/(T69-BD69),0)</f>
        <v>0</v>
      </c>
      <c r="DQ69" s="221">
        <f t="shared" ref="DQ69" si="510">IF(DV69&gt;0,(DV69*60)/(U69-BE69),0)</f>
        <v>0</v>
      </c>
      <c r="DR69" s="221">
        <f t="shared" ref="DR69" si="511">IF(DW69&gt;0,(DW69*60)/(V69-BF69),0)</f>
        <v>0</v>
      </c>
      <c r="DS69" s="221">
        <f t="shared" ref="DS69" si="512">IF(DX69&gt;0,(DX69*60)/(W69-BG69),0)</f>
        <v>0</v>
      </c>
      <c r="DU69" s="220">
        <f t="shared" ref="DU69" si="513">SUM(DU57:DU68)</f>
        <v>0</v>
      </c>
      <c r="DV69" s="220">
        <f t="shared" ref="DV69" si="514">SUM(DV57:DV68)</f>
        <v>0</v>
      </c>
      <c r="DW69" s="220">
        <f t="shared" ref="DW69" si="515">SUM(DW57:DW68)</f>
        <v>0</v>
      </c>
      <c r="DX69" s="220">
        <f t="shared" ref="DX69" si="516">SUM(DX57:DX68)</f>
        <v>0</v>
      </c>
      <c r="DZ69" s="293"/>
      <c r="EA69" s="293"/>
      <c r="EB69" s="293"/>
      <c r="EC69" s="297"/>
      <c r="ED69" s="297"/>
      <c r="EE69" s="297"/>
      <c r="EF69" s="297"/>
      <c r="EG69" s="297"/>
      <c r="EH69" s="297"/>
      <c r="EI69" s="297"/>
      <c r="EJ69" s="297"/>
      <c r="EK69" s="297"/>
      <c r="EL69" s="297"/>
      <c r="EM69" s="297"/>
      <c r="EN69" s="297"/>
      <c r="EO69" s="297"/>
      <c r="EP69" s="297"/>
      <c r="EQ69" s="297"/>
      <c r="ER69" s="297"/>
      <c r="ES69" s="297"/>
      <c r="ET69" s="297"/>
      <c r="EU69" s="297"/>
      <c r="EV69" s="297"/>
      <c r="EW69" s="297"/>
      <c r="EX69" s="297"/>
      <c r="EY69" s="297"/>
      <c r="EZ69" s="297"/>
      <c r="FA69" s="297"/>
      <c r="FB69" s="297"/>
      <c r="FC69" s="297"/>
      <c r="FD69" s="298">
        <f t="shared" ref="FD69:FE69" si="517">SUM(FD57:FD68)</f>
        <v>0</v>
      </c>
      <c r="FE69" s="298">
        <f t="shared" si="517"/>
        <v>0</v>
      </c>
      <c r="FF69" s="298">
        <f t="shared" ref="FF69" si="518">SUM(FF57:FF68)</f>
        <v>0</v>
      </c>
      <c r="FL69" s="223">
        <f t="shared" ref="FL69" si="519">SUM(FL57:FL68)</f>
        <v>716808</v>
      </c>
      <c r="FM69" s="222">
        <v>83.442289029423364</v>
      </c>
      <c r="FN69" s="222">
        <v>92.053877080911604</v>
      </c>
      <c r="FO69" s="224">
        <v>97.704236703266233</v>
      </c>
      <c r="FR69" s="277">
        <f t="shared" ref="FR69:FR132" si="520">AN69</f>
        <v>0</v>
      </c>
      <c r="FS69" s="278">
        <f t="shared" ref="FS69:FS132" si="521">BD69-AN69</f>
        <v>0</v>
      </c>
      <c r="FT69" s="278">
        <f t="shared" ref="FT69:FT132" si="522">T69-FU69-FS69-FR69</f>
        <v>0</v>
      </c>
      <c r="FU69" s="279">
        <f t="shared" ref="FU69:FU132" si="523">ABS(X69)</f>
        <v>0</v>
      </c>
      <c r="FV69" s="239"/>
      <c r="FW69" s="280" t="e">
        <f t="shared" ref="FW69:FW132" si="524">(FR69/T69)</f>
        <v>#DIV/0!</v>
      </c>
      <c r="FX69" s="281" t="e">
        <f t="shared" ref="FX69:FX132" si="525">(FS69/T69)</f>
        <v>#DIV/0!</v>
      </c>
      <c r="FY69" s="281" t="e">
        <f t="shared" ref="FY69:FY132" si="526">(FT69/T69)</f>
        <v>#DIV/0!</v>
      </c>
      <c r="FZ69" s="282" t="e">
        <f t="shared" ref="FZ69:FZ132" si="527">(FU69/T69)</f>
        <v>#DIV/0!</v>
      </c>
      <c r="GA69" s="283"/>
      <c r="GB69" s="277">
        <f t="shared" ref="GB69:GB132" si="528">BH69/100</f>
        <v>0</v>
      </c>
      <c r="GC69" s="278">
        <f t="shared" ref="GC69:GC132" si="529">BI69/100</f>
        <v>0</v>
      </c>
      <c r="GD69" s="278">
        <f t="shared" ref="GD69:GD132" si="530">BJ69/100</f>
        <v>0</v>
      </c>
      <c r="GE69" s="279">
        <f t="shared" ref="GE69:GE132" si="531">BK69/100</f>
        <v>0</v>
      </c>
    </row>
    <row r="70" spans="1:187" x14ac:dyDescent="0.2">
      <c r="A70" s="2" t="str">
        <f t="shared" si="40"/>
        <v>2006 Jan</v>
      </c>
      <c r="B70" s="139">
        <f t="shared" ref="B70:B81" si="532">B57+1</f>
        <v>2006</v>
      </c>
      <c r="C70" s="142" t="str">
        <f t="shared" ref="C70:C81" si="533">C57</f>
        <v>Jan</v>
      </c>
      <c r="D70" s="154">
        <f t="shared" si="91"/>
        <v>0</v>
      </c>
      <c r="E70" s="129"/>
      <c r="F70" s="129"/>
      <c r="G70" s="129"/>
      <c r="H70" s="154">
        <f t="shared" si="1"/>
        <v>0</v>
      </c>
      <c r="I70" s="151">
        <f t="shared" si="41"/>
        <v>0</v>
      </c>
      <c r="J70" s="151">
        <f t="shared" si="42"/>
        <v>0</v>
      </c>
      <c r="K70" s="151">
        <f t="shared" si="43"/>
        <v>0</v>
      </c>
      <c r="L70" s="154">
        <f t="shared" si="3"/>
        <v>0</v>
      </c>
      <c r="M70" s="3"/>
      <c r="N70" s="3"/>
      <c r="O70" s="3"/>
      <c r="P70" s="154">
        <f t="shared" si="4"/>
        <v>0</v>
      </c>
      <c r="Q70" s="3"/>
      <c r="R70" s="3"/>
      <c r="S70" s="3"/>
      <c r="T70" s="154">
        <f t="shared" si="44"/>
        <v>0</v>
      </c>
      <c r="U70" s="151">
        <f t="shared" si="45"/>
        <v>0</v>
      </c>
      <c r="V70" s="151">
        <f t="shared" si="46"/>
        <v>0</v>
      </c>
      <c r="W70" s="151">
        <f t="shared" si="47"/>
        <v>0</v>
      </c>
      <c r="X70" s="154">
        <f t="shared" si="6"/>
        <v>0</v>
      </c>
      <c r="Y70" s="151">
        <f t="shared" si="48"/>
        <v>0</v>
      </c>
      <c r="Z70" s="151">
        <f t="shared" si="49"/>
        <v>0</v>
      </c>
      <c r="AA70" s="151">
        <f t="shared" si="50"/>
        <v>0</v>
      </c>
      <c r="AB70" s="154">
        <f t="shared" si="8"/>
        <v>0</v>
      </c>
      <c r="AC70" s="3"/>
      <c r="AD70" s="3"/>
      <c r="AE70" s="3"/>
      <c r="AF70" s="154">
        <f t="shared" si="9"/>
        <v>0</v>
      </c>
      <c r="AG70" s="3"/>
      <c r="AH70" s="3"/>
      <c r="AI70" s="3"/>
      <c r="AJ70" s="154">
        <f t="shared" si="51"/>
        <v>0</v>
      </c>
      <c r="AK70" s="151">
        <f t="shared" si="52"/>
        <v>0</v>
      </c>
      <c r="AL70" s="151">
        <f t="shared" si="53"/>
        <v>0</v>
      </c>
      <c r="AM70" s="151">
        <f t="shared" si="54"/>
        <v>0</v>
      </c>
      <c r="AN70" s="154">
        <f t="shared" si="11"/>
        <v>0</v>
      </c>
      <c r="AO70" s="3"/>
      <c r="AP70" s="3"/>
      <c r="AQ70" s="3"/>
      <c r="AR70" s="151">
        <f t="shared" si="55"/>
        <v>0</v>
      </c>
      <c r="AS70" s="151">
        <f t="shared" si="56"/>
        <v>0</v>
      </c>
      <c r="AT70" s="151">
        <f t="shared" si="57"/>
        <v>0</v>
      </c>
      <c r="AU70" s="151">
        <f t="shared" si="58"/>
        <v>0</v>
      </c>
      <c r="AV70" s="154">
        <f t="shared" si="13"/>
        <v>0</v>
      </c>
      <c r="AW70" s="3"/>
      <c r="AX70" s="3"/>
      <c r="AY70" s="3"/>
      <c r="AZ70" s="151">
        <f t="shared" si="59"/>
        <v>0</v>
      </c>
      <c r="BA70" s="151">
        <f t="shared" si="60"/>
        <v>0</v>
      </c>
      <c r="BB70" s="151">
        <f t="shared" si="61"/>
        <v>0</v>
      </c>
      <c r="BC70" s="151">
        <f t="shared" si="62"/>
        <v>0</v>
      </c>
      <c r="BD70" s="154">
        <f t="shared" si="15"/>
        <v>0</v>
      </c>
      <c r="BE70" s="3"/>
      <c r="BF70" s="3"/>
      <c r="BG70" s="3"/>
      <c r="BH70" s="151">
        <f t="shared" si="63"/>
        <v>0</v>
      </c>
      <c r="BI70" s="151">
        <f t="shared" si="64"/>
        <v>0</v>
      </c>
      <c r="BJ70" s="151">
        <f t="shared" si="65"/>
        <v>0</v>
      </c>
      <c r="BK70" s="151">
        <f t="shared" si="66"/>
        <v>0</v>
      </c>
      <c r="BL70" s="154">
        <f t="shared" si="17"/>
        <v>0</v>
      </c>
      <c r="BM70" s="3"/>
      <c r="BN70" s="3"/>
      <c r="BO70" s="3"/>
      <c r="BP70" s="151">
        <f t="shared" si="67"/>
        <v>0</v>
      </c>
      <c r="BQ70" s="151">
        <f t="shared" si="68"/>
        <v>0</v>
      </c>
      <c r="BR70" s="151">
        <f t="shared" si="69"/>
        <v>0</v>
      </c>
      <c r="BS70" s="151">
        <f t="shared" si="70"/>
        <v>0</v>
      </c>
      <c r="BT70" s="154">
        <f t="shared" si="19"/>
        <v>0</v>
      </c>
      <c r="BU70" s="3"/>
      <c r="BV70" s="3"/>
      <c r="BW70" s="3"/>
      <c r="BX70" s="151">
        <f t="shared" si="71"/>
        <v>0</v>
      </c>
      <c r="BY70" s="151">
        <f t="shared" si="72"/>
        <v>0</v>
      </c>
      <c r="BZ70" s="151">
        <f t="shared" si="73"/>
        <v>0</v>
      </c>
      <c r="CA70" s="151">
        <f t="shared" si="74"/>
        <v>0</v>
      </c>
      <c r="CB70" s="154">
        <f t="shared" si="21"/>
        <v>0</v>
      </c>
      <c r="CC70" s="3"/>
      <c r="CD70" s="3"/>
      <c r="CE70" s="3"/>
      <c r="CF70" s="151">
        <f t="shared" si="75"/>
        <v>0</v>
      </c>
      <c r="CG70" s="151">
        <f t="shared" si="76"/>
        <v>0</v>
      </c>
      <c r="CH70" s="151">
        <f t="shared" si="77"/>
        <v>0</v>
      </c>
      <c r="CI70" s="151">
        <f t="shared" si="78"/>
        <v>0</v>
      </c>
      <c r="CJ70" s="154">
        <f t="shared" si="23"/>
        <v>0</v>
      </c>
      <c r="CK70" s="3"/>
      <c r="CL70" s="3"/>
      <c r="CM70" s="3"/>
      <c r="CN70" s="151">
        <f t="shared" si="79"/>
        <v>0</v>
      </c>
      <c r="CO70" s="151">
        <f t="shared" si="80"/>
        <v>0</v>
      </c>
      <c r="CP70" s="151">
        <f t="shared" si="81"/>
        <v>0</v>
      </c>
      <c r="CQ70" s="151">
        <f t="shared" si="82"/>
        <v>0</v>
      </c>
      <c r="CR70" s="154">
        <f t="shared" si="25"/>
        <v>0</v>
      </c>
      <c r="CS70" s="3"/>
      <c r="CT70" s="3"/>
      <c r="CU70" s="3"/>
      <c r="CV70" s="151">
        <f t="shared" si="83"/>
        <v>0</v>
      </c>
      <c r="CW70" s="151">
        <f t="shared" si="84"/>
        <v>0</v>
      </c>
      <c r="CX70" s="151">
        <f t="shared" si="85"/>
        <v>0</v>
      </c>
      <c r="CY70" s="151">
        <f t="shared" si="86"/>
        <v>0</v>
      </c>
      <c r="CZ70" s="151">
        <f t="shared" si="87"/>
        <v>0</v>
      </c>
      <c r="DA70" s="151">
        <f t="shared" si="88"/>
        <v>0</v>
      </c>
      <c r="DB70" s="151">
        <f t="shared" si="89"/>
        <v>0</v>
      </c>
      <c r="DC70" s="151">
        <f t="shared" si="90"/>
        <v>0</v>
      </c>
      <c r="DD70" s="149"/>
      <c r="DE70" s="3"/>
      <c r="DF70" s="3"/>
      <c r="DG70" s="3"/>
      <c r="DH70" s="129"/>
      <c r="DI70" s="129"/>
      <c r="DJ70" s="129"/>
      <c r="DK70" s="129"/>
      <c r="DL70" s="129"/>
      <c r="DM70" s="129"/>
      <c r="DN70" s="129"/>
      <c r="DO70" s="129"/>
      <c r="DP70" s="3"/>
      <c r="DQ70" s="3"/>
      <c r="DR70" s="3"/>
      <c r="DS70" s="3"/>
      <c r="DU70" s="149"/>
      <c r="DV70" s="3"/>
      <c r="DW70" s="3"/>
      <c r="DX70" s="3"/>
      <c r="DZ70" s="293"/>
      <c r="EA70" s="293"/>
      <c r="EB70" s="293"/>
      <c r="EC70" s="297"/>
      <c r="ED70" s="297"/>
      <c r="EE70" s="297"/>
      <c r="EF70" s="297"/>
      <c r="EG70" s="297"/>
      <c r="EH70" s="297"/>
      <c r="EI70" s="297"/>
      <c r="EJ70" s="297"/>
      <c r="EK70" s="297"/>
      <c r="EL70" s="297"/>
      <c r="EM70" s="297"/>
      <c r="EN70" s="297"/>
      <c r="EO70" s="297"/>
      <c r="EP70" s="297"/>
      <c r="EQ70" s="297"/>
      <c r="ER70" s="297"/>
      <c r="ES70" s="297"/>
      <c r="ET70" s="297"/>
      <c r="EU70" s="297"/>
      <c r="EV70" s="297"/>
      <c r="EW70" s="297"/>
      <c r="EX70" s="297"/>
      <c r="EY70" s="297"/>
      <c r="EZ70" s="297"/>
      <c r="FA70" s="297"/>
      <c r="FB70" s="297"/>
      <c r="FC70" s="297"/>
      <c r="FD70" s="297"/>
      <c r="FE70" s="297"/>
      <c r="FF70" s="297"/>
      <c r="FL70" s="151">
        <v>60813</v>
      </c>
      <c r="FM70" s="151">
        <v>78.399138549892328</v>
      </c>
      <c r="FN70" s="151">
        <v>88.704235463029434</v>
      </c>
      <c r="FO70" s="151">
        <v>96.523689877961232</v>
      </c>
      <c r="FR70" s="5">
        <f t="shared" si="520"/>
        <v>0</v>
      </c>
      <c r="FS70" s="5">
        <f t="shared" si="521"/>
        <v>0</v>
      </c>
      <c r="FT70" s="5">
        <f t="shared" si="522"/>
        <v>0</v>
      </c>
      <c r="FU70" s="5">
        <f t="shared" si="523"/>
        <v>0</v>
      </c>
      <c r="FW70" s="233" t="e">
        <f t="shared" si="524"/>
        <v>#DIV/0!</v>
      </c>
      <c r="FX70" s="233" t="e">
        <f t="shared" si="525"/>
        <v>#DIV/0!</v>
      </c>
      <c r="FY70" s="233" t="e">
        <f t="shared" si="526"/>
        <v>#DIV/0!</v>
      </c>
      <c r="FZ70" s="233" t="e">
        <f t="shared" si="527"/>
        <v>#DIV/0!</v>
      </c>
      <c r="GA70" s="233"/>
      <c r="GB70" s="5">
        <f t="shared" si="528"/>
        <v>0</v>
      </c>
      <c r="GC70" s="5">
        <f t="shared" si="529"/>
        <v>0</v>
      </c>
      <c r="GD70" s="5">
        <f t="shared" si="530"/>
        <v>0</v>
      </c>
      <c r="GE70" s="5">
        <f t="shared" si="531"/>
        <v>0</v>
      </c>
    </row>
    <row r="71" spans="1:187" x14ac:dyDescent="0.2">
      <c r="A71" s="2" t="str">
        <f t="shared" si="40"/>
        <v>2006 Feb</v>
      </c>
      <c r="B71" s="139">
        <f t="shared" si="532"/>
        <v>2006</v>
      </c>
      <c r="C71" s="142" t="str">
        <f t="shared" si="533"/>
        <v>Feb</v>
      </c>
      <c r="D71" s="154">
        <f t="shared" si="91"/>
        <v>0</v>
      </c>
      <c r="E71" s="129"/>
      <c r="F71" s="129"/>
      <c r="G71" s="129"/>
      <c r="H71" s="154">
        <f t="shared" si="1"/>
        <v>0</v>
      </c>
      <c r="I71" s="151">
        <f t="shared" si="41"/>
        <v>0</v>
      </c>
      <c r="J71" s="151">
        <f t="shared" si="42"/>
        <v>0</v>
      </c>
      <c r="K71" s="151">
        <f t="shared" si="43"/>
        <v>0</v>
      </c>
      <c r="L71" s="154">
        <f t="shared" si="3"/>
        <v>0</v>
      </c>
      <c r="M71" s="3"/>
      <c r="N71" s="3"/>
      <c r="O71" s="3"/>
      <c r="P71" s="154">
        <f t="shared" si="4"/>
        <v>0</v>
      </c>
      <c r="Q71" s="3"/>
      <c r="R71" s="3"/>
      <c r="S71" s="3"/>
      <c r="T71" s="154">
        <f t="shared" si="44"/>
        <v>0</v>
      </c>
      <c r="U71" s="151">
        <f t="shared" si="45"/>
        <v>0</v>
      </c>
      <c r="V71" s="151">
        <f t="shared" si="46"/>
        <v>0</v>
      </c>
      <c r="W71" s="151">
        <f t="shared" si="47"/>
        <v>0</v>
      </c>
      <c r="X71" s="154">
        <f t="shared" si="6"/>
        <v>0</v>
      </c>
      <c r="Y71" s="151">
        <f t="shared" si="48"/>
        <v>0</v>
      </c>
      <c r="Z71" s="151">
        <f t="shared" si="49"/>
        <v>0</v>
      </c>
      <c r="AA71" s="151">
        <f t="shared" si="50"/>
        <v>0</v>
      </c>
      <c r="AB71" s="154">
        <f t="shared" si="8"/>
        <v>0</v>
      </c>
      <c r="AC71" s="3"/>
      <c r="AD71" s="3"/>
      <c r="AE71" s="3"/>
      <c r="AF71" s="154">
        <f t="shared" si="9"/>
        <v>0</v>
      </c>
      <c r="AG71" s="3"/>
      <c r="AH71" s="3"/>
      <c r="AI71" s="3"/>
      <c r="AJ71" s="154">
        <f t="shared" si="51"/>
        <v>0</v>
      </c>
      <c r="AK71" s="151">
        <f t="shared" si="52"/>
        <v>0</v>
      </c>
      <c r="AL71" s="151">
        <f t="shared" si="53"/>
        <v>0</v>
      </c>
      <c r="AM71" s="151">
        <f t="shared" si="54"/>
        <v>0</v>
      </c>
      <c r="AN71" s="154">
        <f t="shared" si="11"/>
        <v>0</v>
      </c>
      <c r="AO71" s="3"/>
      <c r="AP71" s="3"/>
      <c r="AQ71" s="3"/>
      <c r="AR71" s="151">
        <f t="shared" si="55"/>
        <v>0</v>
      </c>
      <c r="AS71" s="151">
        <f t="shared" si="56"/>
        <v>0</v>
      </c>
      <c r="AT71" s="151">
        <f t="shared" si="57"/>
        <v>0</v>
      </c>
      <c r="AU71" s="151">
        <f t="shared" si="58"/>
        <v>0</v>
      </c>
      <c r="AV71" s="154">
        <f t="shared" si="13"/>
        <v>0</v>
      </c>
      <c r="AW71" s="3"/>
      <c r="AX71" s="3"/>
      <c r="AY71" s="3"/>
      <c r="AZ71" s="151">
        <f t="shared" si="59"/>
        <v>0</v>
      </c>
      <c r="BA71" s="151">
        <f t="shared" si="60"/>
        <v>0</v>
      </c>
      <c r="BB71" s="151">
        <f t="shared" si="61"/>
        <v>0</v>
      </c>
      <c r="BC71" s="151">
        <f t="shared" si="62"/>
        <v>0</v>
      </c>
      <c r="BD71" s="154">
        <f t="shared" si="15"/>
        <v>0</v>
      </c>
      <c r="BE71" s="3"/>
      <c r="BF71" s="3"/>
      <c r="BG71" s="3"/>
      <c r="BH71" s="151">
        <f t="shared" si="63"/>
        <v>0</v>
      </c>
      <c r="BI71" s="151">
        <f t="shared" si="64"/>
        <v>0</v>
      </c>
      <c r="BJ71" s="151">
        <f t="shared" si="65"/>
        <v>0</v>
      </c>
      <c r="BK71" s="151">
        <f t="shared" si="66"/>
        <v>0</v>
      </c>
      <c r="BL71" s="154">
        <f t="shared" si="17"/>
        <v>0</v>
      </c>
      <c r="BM71" s="3"/>
      <c r="BN71" s="3"/>
      <c r="BO71" s="3"/>
      <c r="BP71" s="151">
        <f t="shared" si="67"/>
        <v>0</v>
      </c>
      <c r="BQ71" s="151">
        <f t="shared" si="68"/>
        <v>0</v>
      </c>
      <c r="BR71" s="151">
        <f t="shared" si="69"/>
        <v>0</v>
      </c>
      <c r="BS71" s="151">
        <f t="shared" si="70"/>
        <v>0</v>
      </c>
      <c r="BT71" s="154">
        <f t="shared" si="19"/>
        <v>0</v>
      </c>
      <c r="BU71" s="3"/>
      <c r="BV71" s="3"/>
      <c r="BW71" s="3"/>
      <c r="BX71" s="151">
        <f t="shared" si="71"/>
        <v>0</v>
      </c>
      <c r="BY71" s="151">
        <f t="shared" si="72"/>
        <v>0</v>
      </c>
      <c r="BZ71" s="151">
        <f t="shared" si="73"/>
        <v>0</v>
      </c>
      <c r="CA71" s="151">
        <f t="shared" si="74"/>
        <v>0</v>
      </c>
      <c r="CB71" s="154">
        <f t="shared" si="21"/>
        <v>0</v>
      </c>
      <c r="CC71" s="3"/>
      <c r="CD71" s="3"/>
      <c r="CE71" s="3"/>
      <c r="CF71" s="151">
        <f t="shared" si="75"/>
        <v>0</v>
      </c>
      <c r="CG71" s="151">
        <f t="shared" si="76"/>
        <v>0</v>
      </c>
      <c r="CH71" s="151">
        <f t="shared" si="77"/>
        <v>0</v>
      </c>
      <c r="CI71" s="151">
        <f t="shared" si="78"/>
        <v>0</v>
      </c>
      <c r="CJ71" s="154">
        <f t="shared" si="23"/>
        <v>0</v>
      </c>
      <c r="CK71" s="3"/>
      <c r="CL71" s="3"/>
      <c r="CM71" s="3"/>
      <c r="CN71" s="151">
        <f t="shared" si="79"/>
        <v>0</v>
      </c>
      <c r="CO71" s="151">
        <f t="shared" si="80"/>
        <v>0</v>
      </c>
      <c r="CP71" s="151">
        <f t="shared" si="81"/>
        <v>0</v>
      </c>
      <c r="CQ71" s="151">
        <f t="shared" si="82"/>
        <v>0</v>
      </c>
      <c r="CR71" s="154">
        <f t="shared" si="25"/>
        <v>0</v>
      </c>
      <c r="CS71" s="3"/>
      <c r="CT71" s="3"/>
      <c r="CU71" s="3"/>
      <c r="CV71" s="151">
        <f t="shared" si="83"/>
        <v>0</v>
      </c>
      <c r="CW71" s="151">
        <f t="shared" si="84"/>
        <v>0</v>
      </c>
      <c r="CX71" s="151">
        <f t="shared" si="85"/>
        <v>0</v>
      </c>
      <c r="CY71" s="151">
        <f t="shared" si="86"/>
        <v>0</v>
      </c>
      <c r="CZ71" s="151">
        <f t="shared" si="87"/>
        <v>0</v>
      </c>
      <c r="DA71" s="151">
        <f t="shared" si="88"/>
        <v>0</v>
      </c>
      <c r="DB71" s="151">
        <f t="shared" si="89"/>
        <v>0</v>
      </c>
      <c r="DC71" s="151">
        <f t="shared" si="90"/>
        <v>0</v>
      </c>
      <c r="DD71" s="149"/>
      <c r="DE71" s="3"/>
      <c r="DF71" s="3"/>
      <c r="DG71" s="3"/>
      <c r="DH71" s="129"/>
      <c r="DI71" s="129"/>
      <c r="DJ71" s="129"/>
      <c r="DK71" s="129"/>
      <c r="DL71" s="129"/>
      <c r="DM71" s="129"/>
      <c r="DN71" s="129"/>
      <c r="DO71" s="129"/>
      <c r="DP71" s="3"/>
      <c r="DQ71" s="3"/>
      <c r="DR71" s="3"/>
      <c r="DS71" s="3"/>
      <c r="DU71" s="149"/>
      <c r="DV71" s="3"/>
      <c r="DW71" s="3"/>
      <c r="DX71" s="3"/>
      <c r="DZ71" s="293"/>
      <c r="EA71" s="293"/>
      <c r="EB71" s="293"/>
      <c r="EC71" s="297"/>
      <c r="ED71" s="297"/>
      <c r="EE71" s="297"/>
      <c r="EF71" s="297"/>
      <c r="EG71" s="297"/>
      <c r="EH71" s="297"/>
      <c r="EI71" s="297"/>
      <c r="EJ71" s="297"/>
      <c r="EK71" s="297"/>
      <c r="EL71" s="297"/>
      <c r="EM71" s="297"/>
      <c r="EN71" s="297"/>
      <c r="EO71" s="297"/>
      <c r="EP71" s="297"/>
      <c r="EQ71" s="297"/>
      <c r="ER71" s="297"/>
      <c r="ES71" s="297"/>
      <c r="ET71" s="297"/>
      <c r="EU71" s="297"/>
      <c r="EV71" s="297"/>
      <c r="EW71" s="297"/>
      <c r="EX71" s="297"/>
      <c r="EY71" s="297"/>
      <c r="EZ71" s="297"/>
      <c r="FA71" s="297"/>
      <c r="FB71" s="297"/>
      <c r="FC71" s="297"/>
      <c r="FD71" s="297"/>
      <c r="FE71" s="297"/>
      <c r="FF71" s="297"/>
      <c r="FL71" s="151">
        <v>56680</v>
      </c>
      <c r="FM71" s="151">
        <v>79.610172072483635</v>
      </c>
      <c r="FN71" s="151">
        <v>89.637581848637126</v>
      </c>
      <c r="FO71" s="151">
        <v>97.068676716917921</v>
      </c>
      <c r="FR71" s="5">
        <f t="shared" si="520"/>
        <v>0</v>
      </c>
      <c r="FS71" s="5">
        <f t="shared" si="521"/>
        <v>0</v>
      </c>
      <c r="FT71" s="5">
        <f t="shared" si="522"/>
        <v>0</v>
      </c>
      <c r="FU71" s="5">
        <f t="shared" si="523"/>
        <v>0</v>
      </c>
      <c r="FW71" s="233" t="e">
        <f t="shared" si="524"/>
        <v>#DIV/0!</v>
      </c>
      <c r="FX71" s="233" t="e">
        <f t="shared" si="525"/>
        <v>#DIV/0!</v>
      </c>
      <c r="FY71" s="233" t="e">
        <f t="shared" si="526"/>
        <v>#DIV/0!</v>
      </c>
      <c r="FZ71" s="233" t="e">
        <f t="shared" si="527"/>
        <v>#DIV/0!</v>
      </c>
      <c r="GA71" s="233"/>
      <c r="GB71" s="5">
        <f t="shared" si="528"/>
        <v>0</v>
      </c>
      <c r="GC71" s="5">
        <f t="shared" si="529"/>
        <v>0</v>
      </c>
      <c r="GD71" s="5">
        <f t="shared" si="530"/>
        <v>0</v>
      </c>
      <c r="GE71" s="5">
        <f t="shared" si="531"/>
        <v>0</v>
      </c>
    </row>
    <row r="72" spans="1:187" x14ac:dyDescent="0.2">
      <c r="A72" s="2" t="str">
        <f t="shared" si="40"/>
        <v>2006 Mar</v>
      </c>
      <c r="B72" s="139">
        <f t="shared" si="532"/>
        <v>2006</v>
      </c>
      <c r="C72" s="142" t="str">
        <f t="shared" si="533"/>
        <v>Mar</v>
      </c>
      <c r="D72" s="154">
        <f t="shared" si="91"/>
        <v>0</v>
      </c>
      <c r="E72" s="129"/>
      <c r="F72" s="129"/>
      <c r="G72" s="129"/>
      <c r="H72" s="154">
        <f t="shared" si="1"/>
        <v>0</v>
      </c>
      <c r="I72" s="151">
        <f t="shared" si="41"/>
        <v>0</v>
      </c>
      <c r="J72" s="151">
        <f t="shared" si="42"/>
        <v>0</v>
      </c>
      <c r="K72" s="151">
        <f t="shared" si="43"/>
        <v>0</v>
      </c>
      <c r="L72" s="154">
        <f t="shared" si="3"/>
        <v>0</v>
      </c>
      <c r="M72" s="3"/>
      <c r="N72" s="3"/>
      <c r="O72" s="3"/>
      <c r="P72" s="154">
        <f t="shared" si="4"/>
        <v>0</v>
      </c>
      <c r="Q72" s="3"/>
      <c r="R72" s="3"/>
      <c r="S72" s="3"/>
      <c r="T72" s="154">
        <f t="shared" si="44"/>
        <v>0</v>
      </c>
      <c r="U72" s="151">
        <f t="shared" si="45"/>
        <v>0</v>
      </c>
      <c r="V72" s="151">
        <f t="shared" si="46"/>
        <v>0</v>
      </c>
      <c r="W72" s="151">
        <f t="shared" si="47"/>
        <v>0</v>
      </c>
      <c r="X72" s="154">
        <f t="shared" si="6"/>
        <v>0</v>
      </c>
      <c r="Y72" s="151">
        <f t="shared" si="48"/>
        <v>0</v>
      </c>
      <c r="Z72" s="151">
        <f t="shared" si="49"/>
        <v>0</v>
      </c>
      <c r="AA72" s="151">
        <f t="shared" si="50"/>
        <v>0</v>
      </c>
      <c r="AB72" s="154">
        <f t="shared" si="8"/>
        <v>0</v>
      </c>
      <c r="AC72" s="3"/>
      <c r="AD72" s="3"/>
      <c r="AE72" s="3"/>
      <c r="AF72" s="154">
        <f t="shared" si="9"/>
        <v>0</v>
      </c>
      <c r="AG72" s="3"/>
      <c r="AH72" s="3"/>
      <c r="AI72" s="3"/>
      <c r="AJ72" s="154">
        <f t="shared" si="51"/>
        <v>0</v>
      </c>
      <c r="AK72" s="151">
        <f t="shared" si="52"/>
        <v>0</v>
      </c>
      <c r="AL72" s="151">
        <f t="shared" si="53"/>
        <v>0</v>
      </c>
      <c r="AM72" s="151">
        <f t="shared" si="54"/>
        <v>0</v>
      </c>
      <c r="AN72" s="154">
        <f t="shared" si="11"/>
        <v>0</v>
      </c>
      <c r="AO72" s="3"/>
      <c r="AP72" s="3"/>
      <c r="AQ72" s="3"/>
      <c r="AR72" s="151">
        <f t="shared" si="55"/>
        <v>0</v>
      </c>
      <c r="AS72" s="151">
        <f t="shared" si="56"/>
        <v>0</v>
      </c>
      <c r="AT72" s="151">
        <f t="shared" si="57"/>
        <v>0</v>
      </c>
      <c r="AU72" s="151">
        <f t="shared" si="58"/>
        <v>0</v>
      </c>
      <c r="AV72" s="154">
        <f t="shared" si="13"/>
        <v>0</v>
      </c>
      <c r="AW72" s="3"/>
      <c r="AX72" s="3"/>
      <c r="AY72" s="3"/>
      <c r="AZ72" s="151">
        <f t="shared" si="59"/>
        <v>0</v>
      </c>
      <c r="BA72" s="151">
        <f t="shared" si="60"/>
        <v>0</v>
      </c>
      <c r="BB72" s="151">
        <f t="shared" si="61"/>
        <v>0</v>
      </c>
      <c r="BC72" s="151">
        <f t="shared" si="62"/>
        <v>0</v>
      </c>
      <c r="BD72" s="154">
        <f t="shared" si="15"/>
        <v>0</v>
      </c>
      <c r="BE72" s="3"/>
      <c r="BF72" s="3"/>
      <c r="BG72" s="3"/>
      <c r="BH72" s="151">
        <f t="shared" si="63"/>
        <v>0</v>
      </c>
      <c r="BI72" s="151">
        <f t="shared" si="64"/>
        <v>0</v>
      </c>
      <c r="BJ72" s="151">
        <f t="shared" si="65"/>
        <v>0</v>
      </c>
      <c r="BK72" s="151">
        <f t="shared" si="66"/>
        <v>0</v>
      </c>
      <c r="BL72" s="154">
        <f t="shared" si="17"/>
        <v>0</v>
      </c>
      <c r="BM72" s="3"/>
      <c r="BN72" s="3"/>
      <c r="BO72" s="3"/>
      <c r="BP72" s="151">
        <f t="shared" si="67"/>
        <v>0</v>
      </c>
      <c r="BQ72" s="151">
        <f t="shared" si="68"/>
        <v>0</v>
      </c>
      <c r="BR72" s="151">
        <f t="shared" si="69"/>
        <v>0</v>
      </c>
      <c r="BS72" s="151">
        <f t="shared" si="70"/>
        <v>0</v>
      </c>
      <c r="BT72" s="154">
        <f t="shared" si="19"/>
        <v>0</v>
      </c>
      <c r="BU72" s="3"/>
      <c r="BV72" s="3"/>
      <c r="BW72" s="3"/>
      <c r="BX72" s="151">
        <f t="shared" si="71"/>
        <v>0</v>
      </c>
      <c r="BY72" s="151">
        <f t="shared" si="72"/>
        <v>0</v>
      </c>
      <c r="BZ72" s="151">
        <f t="shared" si="73"/>
        <v>0</v>
      </c>
      <c r="CA72" s="151">
        <f t="shared" si="74"/>
        <v>0</v>
      </c>
      <c r="CB72" s="154">
        <f t="shared" si="21"/>
        <v>0</v>
      </c>
      <c r="CC72" s="3"/>
      <c r="CD72" s="3"/>
      <c r="CE72" s="3"/>
      <c r="CF72" s="151">
        <f t="shared" si="75"/>
        <v>0</v>
      </c>
      <c r="CG72" s="151">
        <f t="shared" si="76"/>
        <v>0</v>
      </c>
      <c r="CH72" s="151">
        <f t="shared" si="77"/>
        <v>0</v>
      </c>
      <c r="CI72" s="151">
        <f t="shared" si="78"/>
        <v>0</v>
      </c>
      <c r="CJ72" s="154">
        <f t="shared" si="23"/>
        <v>0</v>
      </c>
      <c r="CK72" s="3"/>
      <c r="CL72" s="3"/>
      <c r="CM72" s="3"/>
      <c r="CN72" s="151">
        <f t="shared" si="79"/>
        <v>0</v>
      </c>
      <c r="CO72" s="151">
        <f t="shared" si="80"/>
        <v>0</v>
      </c>
      <c r="CP72" s="151">
        <f t="shared" si="81"/>
        <v>0</v>
      </c>
      <c r="CQ72" s="151">
        <f t="shared" si="82"/>
        <v>0</v>
      </c>
      <c r="CR72" s="154">
        <f t="shared" si="25"/>
        <v>0</v>
      </c>
      <c r="CS72" s="3"/>
      <c r="CT72" s="3"/>
      <c r="CU72" s="3"/>
      <c r="CV72" s="151">
        <f t="shared" si="83"/>
        <v>0</v>
      </c>
      <c r="CW72" s="151">
        <f t="shared" si="84"/>
        <v>0</v>
      </c>
      <c r="CX72" s="151">
        <f t="shared" si="85"/>
        <v>0</v>
      </c>
      <c r="CY72" s="151">
        <f t="shared" si="86"/>
        <v>0</v>
      </c>
      <c r="CZ72" s="151">
        <f t="shared" si="87"/>
        <v>0</v>
      </c>
      <c r="DA72" s="151">
        <f t="shared" si="88"/>
        <v>0</v>
      </c>
      <c r="DB72" s="151">
        <f t="shared" si="89"/>
        <v>0</v>
      </c>
      <c r="DC72" s="151">
        <f t="shared" si="90"/>
        <v>0</v>
      </c>
      <c r="DD72" s="149"/>
      <c r="DE72" s="3"/>
      <c r="DF72" s="3"/>
      <c r="DG72" s="3"/>
      <c r="DH72" s="129"/>
      <c r="DI72" s="129"/>
      <c r="DJ72" s="129"/>
      <c r="DK72" s="129"/>
      <c r="DL72" s="129"/>
      <c r="DM72" s="129"/>
      <c r="DN72" s="129"/>
      <c r="DO72" s="129"/>
      <c r="DP72" s="3"/>
      <c r="DQ72" s="3"/>
      <c r="DR72" s="3"/>
      <c r="DS72" s="3"/>
      <c r="DU72" s="149"/>
      <c r="DV72" s="3"/>
      <c r="DW72" s="3"/>
      <c r="DX72" s="3"/>
      <c r="DZ72" s="293"/>
      <c r="EA72" s="293"/>
      <c r="EB72" s="293"/>
      <c r="EC72" s="297"/>
      <c r="ED72" s="297"/>
      <c r="EE72" s="297"/>
      <c r="EF72" s="297"/>
      <c r="EG72" s="297"/>
      <c r="EH72" s="297"/>
      <c r="EI72" s="297"/>
      <c r="EJ72" s="297"/>
      <c r="EK72" s="297"/>
      <c r="EL72" s="297"/>
      <c r="EM72" s="297"/>
      <c r="EN72" s="297"/>
      <c r="EO72" s="297"/>
      <c r="EP72" s="297"/>
      <c r="EQ72" s="297"/>
      <c r="ER72" s="297"/>
      <c r="ES72" s="297"/>
      <c r="ET72" s="297"/>
      <c r="EU72" s="297"/>
      <c r="EV72" s="297"/>
      <c r="EW72" s="297"/>
      <c r="EX72" s="297"/>
      <c r="EY72" s="297"/>
      <c r="EZ72" s="297"/>
      <c r="FA72" s="297"/>
      <c r="FB72" s="297"/>
      <c r="FC72" s="297"/>
      <c r="FD72" s="297"/>
      <c r="FE72" s="297"/>
      <c r="FF72" s="297"/>
      <c r="FL72" s="151">
        <v>63416</v>
      </c>
      <c r="FM72" s="151">
        <v>78.886050076647933</v>
      </c>
      <c r="FN72" s="151">
        <v>89.104070856753538</v>
      </c>
      <c r="FO72" s="151">
        <v>96.591722023505369</v>
      </c>
      <c r="FR72" s="5">
        <f t="shared" si="520"/>
        <v>0</v>
      </c>
      <c r="FS72" s="5">
        <f t="shared" si="521"/>
        <v>0</v>
      </c>
      <c r="FT72" s="5">
        <f t="shared" si="522"/>
        <v>0</v>
      </c>
      <c r="FU72" s="5">
        <f t="shared" si="523"/>
        <v>0</v>
      </c>
      <c r="FW72" s="233" t="e">
        <f t="shared" si="524"/>
        <v>#DIV/0!</v>
      </c>
      <c r="FX72" s="233" t="e">
        <f t="shared" si="525"/>
        <v>#DIV/0!</v>
      </c>
      <c r="FY72" s="233" t="e">
        <f t="shared" si="526"/>
        <v>#DIV/0!</v>
      </c>
      <c r="FZ72" s="233" t="e">
        <f t="shared" si="527"/>
        <v>#DIV/0!</v>
      </c>
      <c r="GA72" s="233"/>
      <c r="GB72" s="5">
        <f t="shared" si="528"/>
        <v>0</v>
      </c>
      <c r="GC72" s="5">
        <f t="shared" si="529"/>
        <v>0</v>
      </c>
      <c r="GD72" s="5">
        <f t="shared" si="530"/>
        <v>0</v>
      </c>
      <c r="GE72" s="5">
        <f t="shared" si="531"/>
        <v>0</v>
      </c>
    </row>
    <row r="73" spans="1:187" x14ac:dyDescent="0.2">
      <c r="A73" s="2" t="str">
        <f t="shared" si="40"/>
        <v>2006 Apr</v>
      </c>
      <c r="B73" s="139">
        <f t="shared" si="532"/>
        <v>2006</v>
      </c>
      <c r="C73" s="142" t="str">
        <f t="shared" si="533"/>
        <v>Apr</v>
      </c>
      <c r="D73" s="154">
        <f t="shared" si="91"/>
        <v>0</v>
      </c>
      <c r="E73" s="129"/>
      <c r="F73" s="129"/>
      <c r="G73" s="129"/>
      <c r="H73" s="154">
        <f t="shared" si="1"/>
        <v>0</v>
      </c>
      <c r="I73" s="151">
        <f t="shared" si="41"/>
        <v>0</v>
      </c>
      <c r="J73" s="151">
        <f t="shared" si="42"/>
        <v>0</v>
      </c>
      <c r="K73" s="151">
        <f t="shared" si="43"/>
        <v>0</v>
      </c>
      <c r="L73" s="154">
        <f t="shared" si="3"/>
        <v>0</v>
      </c>
      <c r="M73" s="3"/>
      <c r="N73" s="3"/>
      <c r="O73" s="3"/>
      <c r="P73" s="154">
        <f t="shared" si="4"/>
        <v>0</v>
      </c>
      <c r="Q73" s="3"/>
      <c r="R73" s="3"/>
      <c r="S73" s="3"/>
      <c r="T73" s="154">
        <f t="shared" si="44"/>
        <v>0</v>
      </c>
      <c r="U73" s="151">
        <f t="shared" si="45"/>
        <v>0</v>
      </c>
      <c r="V73" s="151">
        <f t="shared" si="46"/>
        <v>0</v>
      </c>
      <c r="W73" s="151">
        <f t="shared" si="47"/>
        <v>0</v>
      </c>
      <c r="X73" s="154">
        <f t="shared" si="6"/>
        <v>0</v>
      </c>
      <c r="Y73" s="151">
        <f t="shared" si="48"/>
        <v>0</v>
      </c>
      <c r="Z73" s="151">
        <f t="shared" si="49"/>
        <v>0</v>
      </c>
      <c r="AA73" s="151">
        <f t="shared" si="50"/>
        <v>0</v>
      </c>
      <c r="AB73" s="154">
        <f t="shared" si="8"/>
        <v>0</v>
      </c>
      <c r="AC73" s="3"/>
      <c r="AD73" s="3"/>
      <c r="AE73" s="3"/>
      <c r="AF73" s="154">
        <f t="shared" si="9"/>
        <v>0</v>
      </c>
      <c r="AG73" s="3"/>
      <c r="AH73" s="3"/>
      <c r="AI73" s="3"/>
      <c r="AJ73" s="154">
        <f t="shared" si="51"/>
        <v>0</v>
      </c>
      <c r="AK73" s="151">
        <f t="shared" si="52"/>
        <v>0</v>
      </c>
      <c r="AL73" s="151">
        <f t="shared" si="53"/>
        <v>0</v>
      </c>
      <c r="AM73" s="151">
        <f t="shared" si="54"/>
        <v>0</v>
      </c>
      <c r="AN73" s="154">
        <f t="shared" si="11"/>
        <v>0</v>
      </c>
      <c r="AO73" s="3"/>
      <c r="AP73" s="3"/>
      <c r="AQ73" s="3"/>
      <c r="AR73" s="151">
        <f t="shared" si="55"/>
        <v>0</v>
      </c>
      <c r="AS73" s="151">
        <f t="shared" si="56"/>
        <v>0</v>
      </c>
      <c r="AT73" s="151">
        <f t="shared" si="57"/>
        <v>0</v>
      </c>
      <c r="AU73" s="151">
        <f t="shared" si="58"/>
        <v>0</v>
      </c>
      <c r="AV73" s="154">
        <f t="shared" si="13"/>
        <v>0</v>
      </c>
      <c r="AW73" s="3"/>
      <c r="AX73" s="3"/>
      <c r="AY73" s="3"/>
      <c r="AZ73" s="151">
        <f t="shared" si="59"/>
        <v>0</v>
      </c>
      <c r="BA73" s="151">
        <f t="shared" si="60"/>
        <v>0</v>
      </c>
      <c r="BB73" s="151">
        <f t="shared" si="61"/>
        <v>0</v>
      </c>
      <c r="BC73" s="151">
        <f t="shared" si="62"/>
        <v>0</v>
      </c>
      <c r="BD73" s="154">
        <f t="shared" si="15"/>
        <v>0</v>
      </c>
      <c r="BE73" s="3"/>
      <c r="BF73" s="3"/>
      <c r="BG73" s="3"/>
      <c r="BH73" s="151">
        <f t="shared" si="63"/>
        <v>0</v>
      </c>
      <c r="BI73" s="151">
        <f t="shared" si="64"/>
        <v>0</v>
      </c>
      <c r="BJ73" s="151">
        <f t="shared" si="65"/>
        <v>0</v>
      </c>
      <c r="BK73" s="151">
        <f t="shared" si="66"/>
        <v>0</v>
      </c>
      <c r="BL73" s="154">
        <f t="shared" si="17"/>
        <v>0</v>
      </c>
      <c r="BM73" s="3"/>
      <c r="BN73" s="3"/>
      <c r="BO73" s="3"/>
      <c r="BP73" s="151">
        <f t="shared" si="67"/>
        <v>0</v>
      </c>
      <c r="BQ73" s="151">
        <f t="shared" si="68"/>
        <v>0</v>
      </c>
      <c r="BR73" s="151">
        <f t="shared" si="69"/>
        <v>0</v>
      </c>
      <c r="BS73" s="151">
        <f t="shared" si="70"/>
        <v>0</v>
      </c>
      <c r="BT73" s="154">
        <f t="shared" si="19"/>
        <v>0</v>
      </c>
      <c r="BU73" s="3"/>
      <c r="BV73" s="3"/>
      <c r="BW73" s="3"/>
      <c r="BX73" s="151">
        <f t="shared" si="71"/>
        <v>0</v>
      </c>
      <c r="BY73" s="151">
        <f t="shared" si="72"/>
        <v>0</v>
      </c>
      <c r="BZ73" s="151">
        <f t="shared" si="73"/>
        <v>0</v>
      </c>
      <c r="CA73" s="151">
        <f t="shared" si="74"/>
        <v>0</v>
      </c>
      <c r="CB73" s="154">
        <f t="shared" si="21"/>
        <v>0</v>
      </c>
      <c r="CC73" s="3"/>
      <c r="CD73" s="3"/>
      <c r="CE73" s="3"/>
      <c r="CF73" s="151">
        <f t="shared" si="75"/>
        <v>0</v>
      </c>
      <c r="CG73" s="151">
        <f t="shared" si="76"/>
        <v>0</v>
      </c>
      <c r="CH73" s="151">
        <f t="shared" si="77"/>
        <v>0</v>
      </c>
      <c r="CI73" s="151">
        <f t="shared" si="78"/>
        <v>0</v>
      </c>
      <c r="CJ73" s="154">
        <f t="shared" si="23"/>
        <v>0</v>
      </c>
      <c r="CK73" s="3"/>
      <c r="CL73" s="3"/>
      <c r="CM73" s="3"/>
      <c r="CN73" s="151">
        <f t="shared" si="79"/>
        <v>0</v>
      </c>
      <c r="CO73" s="151">
        <f t="shared" si="80"/>
        <v>0</v>
      </c>
      <c r="CP73" s="151">
        <f t="shared" si="81"/>
        <v>0</v>
      </c>
      <c r="CQ73" s="151">
        <f t="shared" si="82"/>
        <v>0</v>
      </c>
      <c r="CR73" s="154">
        <f t="shared" si="25"/>
        <v>0</v>
      </c>
      <c r="CS73" s="3"/>
      <c r="CT73" s="3"/>
      <c r="CU73" s="3"/>
      <c r="CV73" s="151">
        <f t="shared" si="83"/>
        <v>0</v>
      </c>
      <c r="CW73" s="151">
        <f t="shared" si="84"/>
        <v>0</v>
      </c>
      <c r="CX73" s="151">
        <f t="shared" si="85"/>
        <v>0</v>
      </c>
      <c r="CY73" s="151">
        <f t="shared" si="86"/>
        <v>0</v>
      </c>
      <c r="CZ73" s="151">
        <f t="shared" si="87"/>
        <v>0</v>
      </c>
      <c r="DA73" s="151">
        <f t="shared" si="88"/>
        <v>0</v>
      </c>
      <c r="DB73" s="151">
        <f t="shared" si="89"/>
        <v>0</v>
      </c>
      <c r="DC73" s="151">
        <f t="shared" si="90"/>
        <v>0</v>
      </c>
      <c r="DD73" s="149"/>
      <c r="DE73" s="3"/>
      <c r="DF73" s="3"/>
      <c r="DG73" s="3"/>
      <c r="DH73" s="129"/>
      <c r="DI73" s="129"/>
      <c r="DJ73" s="129"/>
      <c r="DK73" s="129"/>
      <c r="DL73" s="129"/>
      <c r="DM73" s="129"/>
      <c r="DN73" s="129"/>
      <c r="DO73" s="129"/>
      <c r="DP73" s="3"/>
      <c r="DQ73" s="3"/>
      <c r="DR73" s="3"/>
      <c r="DS73" s="3"/>
      <c r="DU73" s="149"/>
      <c r="DV73" s="3"/>
      <c r="DW73" s="3"/>
      <c r="DX73" s="3"/>
      <c r="DZ73" s="293"/>
      <c r="EA73" s="293"/>
      <c r="EB73" s="293"/>
      <c r="EC73" s="297"/>
      <c r="ED73" s="297"/>
      <c r="EE73" s="297"/>
      <c r="EF73" s="297"/>
      <c r="EG73" s="297"/>
      <c r="EH73" s="297"/>
      <c r="EI73" s="297"/>
      <c r="EJ73" s="297"/>
      <c r="EK73" s="297"/>
      <c r="EL73" s="297"/>
      <c r="EM73" s="297"/>
      <c r="EN73" s="297"/>
      <c r="EO73" s="297"/>
      <c r="EP73" s="297"/>
      <c r="EQ73" s="297"/>
      <c r="ER73" s="297"/>
      <c r="ES73" s="297"/>
      <c r="ET73" s="297"/>
      <c r="EU73" s="297"/>
      <c r="EV73" s="297"/>
      <c r="EW73" s="297"/>
      <c r="EX73" s="297"/>
      <c r="EY73" s="297"/>
      <c r="EZ73" s="297"/>
      <c r="FA73" s="297"/>
      <c r="FB73" s="297"/>
      <c r="FC73" s="297"/>
      <c r="FD73" s="297"/>
      <c r="FE73" s="297"/>
      <c r="FF73" s="297"/>
      <c r="FL73" s="151">
        <v>57517</v>
      </c>
      <c r="FM73" s="151">
        <v>85.549910907229787</v>
      </c>
      <c r="FN73" s="151">
        <v>93.613754407248734</v>
      </c>
      <c r="FO73" s="151">
        <v>98.276907912196236</v>
      </c>
      <c r="FR73" s="5">
        <f t="shared" si="520"/>
        <v>0</v>
      </c>
      <c r="FS73" s="5">
        <f t="shared" si="521"/>
        <v>0</v>
      </c>
      <c r="FT73" s="5">
        <f t="shared" si="522"/>
        <v>0</v>
      </c>
      <c r="FU73" s="5">
        <f t="shared" si="523"/>
        <v>0</v>
      </c>
      <c r="FW73" s="233" t="e">
        <f t="shared" si="524"/>
        <v>#DIV/0!</v>
      </c>
      <c r="FX73" s="233" t="e">
        <f t="shared" si="525"/>
        <v>#DIV/0!</v>
      </c>
      <c r="FY73" s="233" t="e">
        <f t="shared" si="526"/>
        <v>#DIV/0!</v>
      </c>
      <c r="FZ73" s="233" t="e">
        <f t="shared" si="527"/>
        <v>#DIV/0!</v>
      </c>
      <c r="GA73" s="233"/>
      <c r="GB73" s="5">
        <f t="shared" si="528"/>
        <v>0</v>
      </c>
      <c r="GC73" s="5">
        <f t="shared" si="529"/>
        <v>0</v>
      </c>
      <c r="GD73" s="5">
        <f t="shared" si="530"/>
        <v>0</v>
      </c>
      <c r="GE73" s="5">
        <f t="shared" si="531"/>
        <v>0</v>
      </c>
    </row>
    <row r="74" spans="1:187" x14ac:dyDescent="0.2">
      <c r="A74" s="2" t="str">
        <f t="shared" si="40"/>
        <v>2006 Maj</v>
      </c>
      <c r="B74" s="139">
        <f t="shared" si="532"/>
        <v>2006</v>
      </c>
      <c r="C74" s="142" t="str">
        <f t="shared" si="533"/>
        <v>Maj</v>
      </c>
      <c r="D74" s="154">
        <f t="shared" si="91"/>
        <v>0</v>
      </c>
      <c r="E74" s="129"/>
      <c r="F74" s="129"/>
      <c r="G74" s="129"/>
      <c r="H74" s="154">
        <f t="shared" ref="H74:H142" si="534">I74+J74+K74</f>
        <v>0</v>
      </c>
      <c r="I74" s="151">
        <f t="shared" si="41"/>
        <v>0</v>
      </c>
      <c r="J74" s="151">
        <f t="shared" si="42"/>
        <v>0</v>
      </c>
      <c r="K74" s="151">
        <f t="shared" si="43"/>
        <v>0</v>
      </c>
      <c r="L74" s="154">
        <f t="shared" ref="L74:L142" si="535">M74+N74+O74</f>
        <v>0</v>
      </c>
      <c r="M74" s="3"/>
      <c r="N74" s="3"/>
      <c r="O74" s="3"/>
      <c r="P74" s="154">
        <f t="shared" ref="P74:P142" si="536">Q74+R74+S74</f>
        <v>0</v>
      </c>
      <c r="Q74" s="3"/>
      <c r="R74" s="3"/>
      <c r="S74" s="3"/>
      <c r="T74" s="154">
        <f t="shared" ref="T74:T142" si="537">U74+V74+W74</f>
        <v>0</v>
      </c>
      <c r="U74" s="151">
        <f t="shared" si="45"/>
        <v>0</v>
      </c>
      <c r="V74" s="151">
        <f t="shared" si="46"/>
        <v>0</v>
      </c>
      <c r="W74" s="151">
        <f t="shared" si="47"/>
        <v>0</v>
      </c>
      <c r="X74" s="154">
        <f t="shared" ref="X74:X142" si="538">Y74+Z74+AA74</f>
        <v>0</v>
      </c>
      <c r="Y74" s="151">
        <f t="shared" si="48"/>
        <v>0</v>
      </c>
      <c r="Z74" s="151">
        <f t="shared" si="49"/>
        <v>0</v>
      </c>
      <c r="AA74" s="151">
        <f t="shared" si="50"/>
        <v>0</v>
      </c>
      <c r="AB74" s="154">
        <f t="shared" ref="AB74:AB142" si="539">AC74+AD74+AE74</f>
        <v>0</v>
      </c>
      <c r="AC74" s="3"/>
      <c r="AD74" s="3"/>
      <c r="AE74" s="3"/>
      <c r="AF74" s="154">
        <f t="shared" ref="AF74:AF142" si="540">AG74+AH74+AI74</f>
        <v>0</v>
      </c>
      <c r="AG74" s="3"/>
      <c r="AH74" s="3"/>
      <c r="AI74" s="3"/>
      <c r="AJ74" s="154">
        <f t="shared" ref="AJ74:AJ142" si="541">AK74+AL74+AM74</f>
        <v>0</v>
      </c>
      <c r="AK74" s="151">
        <f t="shared" si="52"/>
        <v>0</v>
      </c>
      <c r="AL74" s="151">
        <f t="shared" si="53"/>
        <v>0</v>
      </c>
      <c r="AM74" s="151">
        <f t="shared" si="54"/>
        <v>0</v>
      </c>
      <c r="AN74" s="154">
        <f t="shared" ref="AN74:AN142" si="542">AO74+AP74+AQ74</f>
        <v>0</v>
      </c>
      <c r="AO74" s="3"/>
      <c r="AP74" s="3"/>
      <c r="AQ74" s="3"/>
      <c r="AR74" s="151">
        <f t="shared" si="55"/>
        <v>0</v>
      </c>
      <c r="AS74" s="151">
        <f t="shared" si="56"/>
        <v>0</v>
      </c>
      <c r="AT74" s="151">
        <f t="shared" si="57"/>
        <v>0</v>
      </c>
      <c r="AU74" s="151">
        <f t="shared" si="58"/>
        <v>0</v>
      </c>
      <c r="AV74" s="154">
        <f t="shared" ref="AV74:AV142" si="543">AW74+AX74+AY74</f>
        <v>0</v>
      </c>
      <c r="AW74" s="3"/>
      <c r="AX74" s="3"/>
      <c r="AY74" s="3"/>
      <c r="AZ74" s="151">
        <f t="shared" si="59"/>
        <v>0</v>
      </c>
      <c r="BA74" s="151">
        <f t="shared" si="60"/>
        <v>0</v>
      </c>
      <c r="BB74" s="151">
        <f t="shared" si="61"/>
        <v>0</v>
      </c>
      <c r="BC74" s="151">
        <f t="shared" si="62"/>
        <v>0</v>
      </c>
      <c r="BD74" s="154">
        <f t="shared" ref="BD74:BD142" si="544">BE74+BF74+BG74</f>
        <v>0</v>
      </c>
      <c r="BE74" s="3"/>
      <c r="BF74" s="3"/>
      <c r="BG74" s="3"/>
      <c r="BH74" s="151">
        <f t="shared" si="63"/>
        <v>0</v>
      </c>
      <c r="BI74" s="151">
        <f t="shared" si="64"/>
        <v>0</v>
      </c>
      <c r="BJ74" s="151">
        <f t="shared" si="65"/>
        <v>0</v>
      </c>
      <c r="BK74" s="151">
        <f t="shared" si="66"/>
        <v>0</v>
      </c>
      <c r="BL74" s="154">
        <f t="shared" ref="BL74:BL142" si="545">BM74+BN74+BO74</f>
        <v>0</v>
      </c>
      <c r="BM74" s="3"/>
      <c r="BN74" s="3"/>
      <c r="BO74" s="3"/>
      <c r="BP74" s="151">
        <f t="shared" si="67"/>
        <v>0</v>
      </c>
      <c r="BQ74" s="151">
        <f t="shared" si="68"/>
        <v>0</v>
      </c>
      <c r="BR74" s="151">
        <f t="shared" si="69"/>
        <v>0</v>
      </c>
      <c r="BS74" s="151">
        <f t="shared" si="70"/>
        <v>0</v>
      </c>
      <c r="BT74" s="154">
        <f t="shared" ref="BT74:BT142" si="546">BU74+BV74+BW74</f>
        <v>0</v>
      </c>
      <c r="BU74" s="3"/>
      <c r="BV74" s="3"/>
      <c r="BW74" s="3"/>
      <c r="BX74" s="151">
        <f t="shared" si="71"/>
        <v>0</v>
      </c>
      <c r="BY74" s="151">
        <f t="shared" si="72"/>
        <v>0</v>
      </c>
      <c r="BZ74" s="151">
        <f t="shared" si="73"/>
        <v>0</v>
      </c>
      <c r="CA74" s="151">
        <f t="shared" si="74"/>
        <v>0</v>
      </c>
      <c r="CB74" s="154">
        <f t="shared" ref="CB74:CB142" si="547">CC74+CD74+CE74</f>
        <v>0</v>
      </c>
      <c r="CC74" s="3"/>
      <c r="CD74" s="3"/>
      <c r="CE74" s="3"/>
      <c r="CF74" s="151">
        <f t="shared" si="75"/>
        <v>0</v>
      </c>
      <c r="CG74" s="151">
        <f t="shared" si="76"/>
        <v>0</v>
      </c>
      <c r="CH74" s="151">
        <f t="shared" si="77"/>
        <v>0</v>
      </c>
      <c r="CI74" s="151">
        <f t="shared" si="78"/>
        <v>0</v>
      </c>
      <c r="CJ74" s="154">
        <f t="shared" ref="CJ74:CJ142" si="548">CK74+CL74+CM74</f>
        <v>0</v>
      </c>
      <c r="CK74" s="3"/>
      <c r="CL74" s="3"/>
      <c r="CM74" s="3"/>
      <c r="CN74" s="151">
        <f t="shared" si="79"/>
        <v>0</v>
      </c>
      <c r="CO74" s="151">
        <f t="shared" si="80"/>
        <v>0</v>
      </c>
      <c r="CP74" s="151">
        <f t="shared" si="81"/>
        <v>0</v>
      </c>
      <c r="CQ74" s="151">
        <f t="shared" si="82"/>
        <v>0</v>
      </c>
      <c r="CR74" s="154">
        <f t="shared" ref="CR74:CR142" si="549">CS74+CT74+CU74</f>
        <v>0</v>
      </c>
      <c r="CS74" s="3"/>
      <c r="CT74" s="3"/>
      <c r="CU74" s="3"/>
      <c r="CV74" s="151">
        <f t="shared" si="83"/>
        <v>0</v>
      </c>
      <c r="CW74" s="151">
        <f t="shared" si="84"/>
        <v>0</v>
      </c>
      <c r="CX74" s="151">
        <f t="shared" si="85"/>
        <v>0</v>
      </c>
      <c r="CY74" s="151">
        <f t="shared" si="86"/>
        <v>0</v>
      </c>
      <c r="CZ74" s="151">
        <f t="shared" si="87"/>
        <v>0</v>
      </c>
      <c r="DA74" s="151">
        <f t="shared" si="88"/>
        <v>0</v>
      </c>
      <c r="DB74" s="151">
        <f t="shared" si="89"/>
        <v>0</v>
      </c>
      <c r="DC74" s="151">
        <f t="shared" si="90"/>
        <v>0</v>
      </c>
      <c r="DD74" s="149"/>
      <c r="DE74" s="3"/>
      <c r="DF74" s="3"/>
      <c r="DG74" s="3"/>
      <c r="DH74" s="129"/>
      <c r="DI74" s="129"/>
      <c r="DJ74" s="129"/>
      <c r="DK74" s="129"/>
      <c r="DL74" s="129"/>
      <c r="DM74" s="129"/>
      <c r="DN74" s="129"/>
      <c r="DO74" s="129"/>
      <c r="DP74" s="3"/>
      <c r="DQ74" s="3"/>
      <c r="DR74" s="3"/>
      <c r="DS74" s="3"/>
      <c r="DU74" s="149"/>
      <c r="DV74" s="3"/>
      <c r="DW74" s="3"/>
      <c r="DX74" s="3"/>
      <c r="DZ74" s="293"/>
      <c r="EA74" s="293"/>
      <c r="EB74" s="293"/>
      <c r="EC74" s="297"/>
      <c r="ED74" s="297"/>
      <c r="EE74" s="297"/>
      <c r="EF74" s="297"/>
      <c r="EG74" s="297"/>
      <c r="EH74" s="297"/>
      <c r="EI74" s="297"/>
      <c r="EJ74" s="297"/>
      <c r="EK74" s="297"/>
      <c r="EL74" s="297"/>
      <c r="EM74" s="297"/>
      <c r="EN74" s="297"/>
      <c r="EO74" s="297"/>
      <c r="EP74" s="297"/>
      <c r="EQ74" s="297"/>
      <c r="ER74" s="297"/>
      <c r="ES74" s="297"/>
      <c r="ET74" s="297"/>
      <c r="EU74" s="297"/>
      <c r="EV74" s="297"/>
      <c r="EW74" s="297"/>
      <c r="EX74" s="297"/>
      <c r="EY74" s="297"/>
      <c r="EZ74" s="297"/>
      <c r="FA74" s="297"/>
      <c r="FB74" s="297"/>
      <c r="FC74" s="297"/>
      <c r="FD74" s="297"/>
      <c r="FE74" s="297"/>
      <c r="FF74" s="297"/>
      <c r="FL74" s="151">
        <v>62214</v>
      </c>
      <c r="FM74" s="151">
        <v>84.581689234994528</v>
      </c>
      <c r="FN74" s="151">
        <v>92.953119296354885</v>
      </c>
      <c r="FO74" s="151">
        <v>98.124424203445216</v>
      </c>
      <c r="FR74" s="5">
        <f t="shared" si="520"/>
        <v>0</v>
      </c>
      <c r="FS74" s="5">
        <f t="shared" si="521"/>
        <v>0</v>
      </c>
      <c r="FT74" s="5">
        <f t="shared" si="522"/>
        <v>0</v>
      </c>
      <c r="FU74" s="5">
        <f t="shared" si="523"/>
        <v>0</v>
      </c>
      <c r="FW74" s="233" t="e">
        <f t="shared" si="524"/>
        <v>#DIV/0!</v>
      </c>
      <c r="FX74" s="233" t="e">
        <f t="shared" si="525"/>
        <v>#DIV/0!</v>
      </c>
      <c r="FY74" s="233" t="e">
        <f t="shared" si="526"/>
        <v>#DIV/0!</v>
      </c>
      <c r="FZ74" s="233" t="e">
        <f t="shared" si="527"/>
        <v>#DIV/0!</v>
      </c>
      <c r="GA74" s="233"/>
      <c r="GB74" s="5">
        <f t="shared" si="528"/>
        <v>0</v>
      </c>
      <c r="GC74" s="5">
        <f t="shared" si="529"/>
        <v>0</v>
      </c>
      <c r="GD74" s="5">
        <f t="shared" si="530"/>
        <v>0</v>
      </c>
      <c r="GE74" s="5">
        <f t="shared" si="531"/>
        <v>0</v>
      </c>
    </row>
    <row r="75" spans="1:187" x14ac:dyDescent="0.2">
      <c r="A75" s="2" t="str">
        <f t="shared" ref="A75:A143" si="550">CONCATENATE(B75," ",C75)</f>
        <v>2006 Jun</v>
      </c>
      <c r="B75" s="139">
        <f t="shared" si="532"/>
        <v>2006</v>
      </c>
      <c r="C75" s="142" t="str">
        <f t="shared" si="533"/>
        <v>Jun</v>
      </c>
      <c r="D75" s="154">
        <f t="shared" si="91"/>
        <v>0</v>
      </c>
      <c r="E75" s="129"/>
      <c r="F75" s="129"/>
      <c r="G75" s="129"/>
      <c r="H75" s="154">
        <f t="shared" si="534"/>
        <v>0</v>
      </c>
      <c r="I75" s="151">
        <f t="shared" ref="I75:I143" si="551">M75+Q75</f>
        <v>0</v>
      </c>
      <c r="J75" s="151">
        <f t="shared" ref="J75:J143" si="552">N75+R75</f>
        <v>0</v>
      </c>
      <c r="K75" s="151">
        <f t="shared" ref="K75:K143" si="553">O75+S75</f>
        <v>0</v>
      </c>
      <c r="L75" s="154">
        <f t="shared" si="535"/>
        <v>0</v>
      </c>
      <c r="M75" s="3"/>
      <c r="N75" s="3"/>
      <c r="O75" s="3"/>
      <c r="P75" s="154">
        <f t="shared" si="536"/>
        <v>0</v>
      </c>
      <c r="Q75" s="3"/>
      <c r="R75" s="3"/>
      <c r="S75" s="3"/>
      <c r="T75" s="154">
        <f t="shared" si="537"/>
        <v>0</v>
      </c>
      <c r="U75" s="151">
        <f t="shared" ref="U75:U143" si="554">E75+I75</f>
        <v>0</v>
      </c>
      <c r="V75" s="151">
        <f t="shared" ref="V75:V143" si="555">F75+J75</f>
        <v>0</v>
      </c>
      <c r="W75" s="151">
        <f t="shared" ref="W75:W143" si="556">G75+K75</f>
        <v>0</v>
      </c>
      <c r="X75" s="154">
        <f t="shared" si="538"/>
        <v>0</v>
      </c>
      <c r="Y75" s="151">
        <f t="shared" ref="Y75:Y143" si="557">AC75+AG75</f>
        <v>0</v>
      </c>
      <c r="Z75" s="151">
        <f t="shared" ref="Z75:Z143" si="558">AD75+AH75</f>
        <v>0</v>
      </c>
      <c r="AA75" s="151">
        <f t="shared" ref="AA75:AA143" si="559">AE75+AI75</f>
        <v>0</v>
      </c>
      <c r="AB75" s="154">
        <f t="shared" si="539"/>
        <v>0</v>
      </c>
      <c r="AC75" s="3"/>
      <c r="AD75" s="3"/>
      <c r="AE75" s="3"/>
      <c r="AF75" s="154">
        <f t="shared" si="540"/>
        <v>0</v>
      </c>
      <c r="AG75" s="3"/>
      <c r="AH75" s="3"/>
      <c r="AI75" s="3"/>
      <c r="AJ75" s="154">
        <f t="shared" si="541"/>
        <v>0</v>
      </c>
      <c r="AK75" s="151">
        <f t="shared" ref="AK75:AK143" si="560">U75+Y75</f>
        <v>0</v>
      </c>
      <c r="AL75" s="151">
        <f t="shared" ref="AL75:AL143" si="561">V75+Z75</f>
        <v>0</v>
      </c>
      <c r="AM75" s="151">
        <f t="shared" ref="AM75:AM143" si="562">W75+AA75</f>
        <v>0</v>
      </c>
      <c r="AN75" s="154">
        <f t="shared" si="542"/>
        <v>0</v>
      </c>
      <c r="AO75" s="3"/>
      <c r="AP75" s="3"/>
      <c r="AQ75" s="3"/>
      <c r="AR75" s="151">
        <f t="shared" ref="AR75:AR143" si="563">IF(AN75&gt;0,(AN75/T75)*100,0)</f>
        <v>0</v>
      </c>
      <c r="AS75" s="151">
        <f t="shared" ref="AS75:AS143" si="564">IF(AO75&gt;0,(AO75/U75)*100,0)</f>
        <v>0</v>
      </c>
      <c r="AT75" s="151">
        <f t="shared" ref="AT75:AT143" si="565">IF(AP75&gt;0,(AP75/V75)*100,0)</f>
        <v>0</v>
      </c>
      <c r="AU75" s="151">
        <f t="shared" ref="AU75:AU143" si="566">IF(AQ75&gt;0,(AQ75/W75)*100,0)</f>
        <v>0</v>
      </c>
      <c r="AV75" s="154">
        <f t="shared" si="543"/>
        <v>0</v>
      </c>
      <c r="AW75" s="3"/>
      <c r="AX75" s="3"/>
      <c r="AY75" s="3"/>
      <c r="AZ75" s="151">
        <f t="shared" ref="AZ75:AZ143" si="567">IF(AV75&gt;0,(AV75/T75)*100,0)</f>
        <v>0</v>
      </c>
      <c r="BA75" s="151">
        <f t="shared" ref="BA75:BA143" si="568">IF(AW75&gt;0,(AW75/U75)*100,0)</f>
        <v>0</v>
      </c>
      <c r="BB75" s="151">
        <f t="shared" ref="BB75:BB143" si="569">IF(AX75&gt;0,(AX75/V75)*100,0)</f>
        <v>0</v>
      </c>
      <c r="BC75" s="151">
        <f t="shared" ref="BC75:BC143" si="570">IF(AY75&gt;0,(AY75/W75)*100,0)</f>
        <v>0</v>
      </c>
      <c r="BD75" s="154">
        <f t="shared" si="544"/>
        <v>0</v>
      </c>
      <c r="BE75" s="3"/>
      <c r="BF75" s="3"/>
      <c r="BG75" s="3"/>
      <c r="BH75" s="151">
        <f t="shared" ref="BH75:BH143" si="571">IF(BD75&gt;0,(BD75/T75)*100,0)</f>
        <v>0</v>
      </c>
      <c r="BI75" s="151">
        <f t="shared" ref="BI75:BI143" si="572">IF(BE75&gt;0,(BE75/U75)*100,0)</f>
        <v>0</v>
      </c>
      <c r="BJ75" s="151">
        <f t="shared" ref="BJ75:BJ143" si="573">IF(BF75&gt;0,(BF75/V75)*100,0)</f>
        <v>0</v>
      </c>
      <c r="BK75" s="151">
        <f t="shared" ref="BK75:BK143" si="574">IF(BG75&gt;0,(BG75/W75)*100,0)</f>
        <v>0</v>
      </c>
      <c r="BL75" s="154">
        <f t="shared" si="545"/>
        <v>0</v>
      </c>
      <c r="BM75" s="3"/>
      <c r="BN75" s="3"/>
      <c r="BO75" s="3"/>
      <c r="BP75" s="151">
        <f t="shared" ref="BP75:BP143" si="575">IF(BL75&gt;0,(BL75/T75)*100,0)</f>
        <v>0</v>
      </c>
      <c r="BQ75" s="151">
        <f t="shared" ref="BQ75:BQ143" si="576">IF(BM75&gt;0,(BM75/U75)*100,0)</f>
        <v>0</v>
      </c>
      <c r="BR75" s="151">
        <f t="shared" ref="BR75:BR143" si="577">IF(BN75&gt;0,(BN75/V75)*100,0)</f>
        <v>0</v>
      </c>
      <c r="BS75" s="151">
        <f t="shared" ref="BS75:BS143" si="578">IF(BO75&gt;0,(BO75/W75)*100,0)</f>
        <v>0</v>
      </c>
      <c r="BT75" s="154">
        <f t="shared" si="546"/>
        <v>0</v>
      </c>
      <c r="BU75" s="3"/>
      <c r="BV75" s="3"/>
      <c r="BW75" s="3"/>
      <c r="BX75" s="151">
        <f t="shared" ref="BX75:BX143" si="579">IF(BT75&gt;0,(BT75/T75)*100,0)</f>
        <v>0</v>
      </c>
      <c r="BY75" s="151">
        <f t="shared" ref="BY75:BY143" si="580">IF(BU75&gt;0,(BU75/U75)*100,0)</f>
        <v>0</v>
      </c>
      <c r="BZ75" s="151">
        <f t="shared" ref="BZ75:BZ143" si="581">IF(BV75&gt;0,(BV75/V75)*100,0)</f>
        <v>0</v>
      </c>
      <c r="CA75" s="151">
        <f t="shared" ref="CA75:CA143" si="582">IF(BW75&gt;0,(BW75/W75)*100,0)</f>
        <v>0</v>
      </c>
      <c r="CB75" s="154">
        <f t="shared" si="547"/>
        <v>0</v>
      </c>
      <c r="CC75" s="3"/>
      <c r="CD75" s="3"/>
      <c r="CE75" s="3"/>
      <c r="CF75" s="151">
        <f t="shared" ref="CF75:CF143" si="583">IF(CB75&gt;0,(CB75/T75)*100,0)</f>
        <v>0</v>
      </c>
      <c r="CG75" s="151">
        <f t="shared" ref="CG75:CG143" si="584">IF(CC75&gt;0,(CC75/U75)*100,0)</f>
        <v>0</v>
      </c>
      <c r="CH75" s="151">
        <f t="shared" ref="CH75:CH143" si="585">IF(CD75&gt;0,(CD75/V75)*100,0)</f>
        <v>0</v>
      </c>
      <c r="CI75" s="151">
        <f t="shared" ref="CI75:CI143" si="586">IF(CE75&gt;0,(CE75/W75)*100,0)</f>
        <v>0</v>
      </c>
      <c r="CJ75" s="154">
        <f t="shared" si="548"/>
        <v>0</v>
      </c>
      <c r="CK75" s="3"/>
      <c r="CL75" s="3"/>
      <c r="CM75" s="3"/>
      <c r="CN75" s="151">
        <f t="shared" ref="CN75:CN143" si="587">IF(CJ75&gt;0,(CJ75/T75)*100,0)</f>
        <v>0</v>
      </c>
      <c r="CO75" s="151">
        <f t="shared" ref="CO75:CO143" si="588">IF(CK75&gt;0,(CK75/U75)*100,0)</f>
        <v>0</v>
      </c>
      <c r="CP75" s="151">
        <f t="shared" ref="CP75:CP143" si="589">IF(CL75&gt;0,(CL75/V75)*100,0)</f>
        <v>0</v>
      </c>
      <c r="CQ75" s="151">
        <f t="shared" ref="CQ75:CQ143" si="590">IF(CM75&gt;0,(CM75/W75)*100,0)</f>
        <v>0</v>
      </c>
      <c r="CR75" s="154">
        <f t="shared" si="549"/>
        <v>0</v>
      </c>
      <c r="CS75" s="3"/>
      <c r="CT75" s="3"/>
      <c r="CU75" s="3"/>
      <c r="CV75" s="151">
        <f t="shared" ref="CV75:CV143" si="591">IF(CR75&gt;0,(CR75/T75)*100,0)</f>
        <v>0</v>
      </c>
      <c r="CW75" s="151">
        <f t="shared" ref="CW75:CW143" si="592">IF(CS75&gt;0,(CS75/U75)*100,0)</f>
        <v>0</v>
      </c>
      <c r="CX75" s="151">
        <f t="shared" ref="CX75:CX143" si="593">IF(CT75&gt;0,(CT75/V75)*100,0)</f>
        <v>0</v>
      </c>
      <c r="CY75" s="151">
        <f t="shared" ref="CY75:CY143" si="594">IF(CU75&gt;0,(CU75/W75)*100,0)</f>
        <v>0</v>
      </c>
      <c r="CZ75" s="151">
        <f t="shared" ref="CZ75:CZ143" si="595">IF(AJ75&gt;0,(AJ75/T75)*100,0)</f>
        <v>0</v>
      </c>
      <c r="DA75" s="151">
        <f t="shared" ref="DA75:DA143" si="596">IF(AK75&gt;0,(AK75/U75)*100,0)</f>
        <v>0</v>
      </c>
      <c r="DB75" s="151">
        <f t="shared" ref="DB75:DB143" si="597">IF(AL75&gt;0,(AL75/V75)*100,0)</f>
        <v>0</v>
      </c>
      <c r="DC75" s="151">
        <f t="shared" ref="DC75:DC143" si="598">IF(AM75&gt;0,(AM75/W75)*100,0)</f>
        <v>0</v>
      </c>
      <c r="DD75" s="149"/>
      <c r="DE75" s="3"/>
      <c r="DF75" s="3"/>
      <c r="DG75" s="3"/>
      <c r="DH75" s="129"/>
      <c r="DI75" s="129"/>
      <c r="DJ75" s="129"/>
      <c r="DK75" s="129"/>
      <c r="DL75" s="129"/>
      <c r="DM75" s="129"/>
      <c r="DN75" s="129"/>
      <c r="DO75" s="129"/>
      <c r="DP75" s="3"/>
      <c r="DQ75" s="3"/>
      <c r="DR75" s="3"/>
      <c r="DS75" s="3"/>
      <c r="DU75" s="149"/>
      <c r="DV75" s="3"/>
      <c r="DW75" s="3"/>
      <c r="DX75" s="3"/>
      <c r="DZ75" s="293"/>
      <c r="EA75" s="293"/>
      <c r="EB75" s="293"/>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L75" s="151">
        <v>56961</v>
      </c>
      <c r="FM75" s="151">
        <v>82.012741769351081</v>
      </c>
      <c r="FN75" s="151">
        <v>91.097928508755203</v>
      </c>
      <c r="FO75" s="151">
        <v>97.482165337809477</v>
      </c>
      <c r="FR75" s="5">
        <f t="shared" si="520"/>
        <v>0</v>
      </c>
      <c r="FS75" s="5">
        <f t="shared" si="521"/>
        <v>0</v>
      </c>
      <c r="FT75" s="5">
        <f t="shared" si="522"/>
        <v>0</v>
      </c>
      <c r="FU75" s="5">
        <f t="shared" si="523"/>
        <v>0</v>
      </c>
      <c r="FW75" s="233" t="e">
        <f t="shared" si="524"/>
        <v>#DIV/0!</v>
      </c>
      <c r="FX75" s="233" t="e">
        <f t="shared" si="525"/>
        <v>#DIV/0!</v>
      </c>
      <c r="FY75" s="233" t="e">
        <f t="shared" si="526"/>
        <v>#DIV/0!</v>
      </c>
      <c r="FZ75" s="233" t="e">
        <f t="shared" si="527"/>
        <v>#DIV/0!</v>
      </c>
      <c r="GA75" s="233"/>
      <c r="GB75" s="5">
        <f t="shared" si="528"/>
        <v>0</v>
      </c>
      <c r="GC75" s="5">
        <f t="shared" si="529"/>
        <v>0</v>
      </c>
      <c r="GD75" s="5">
        <f t="shared" si="530"/>
        <v>0</v>
      </c>
      <c r="GE75" s="5">
        <f t="shared" si="531"/>
        <v>0</v>
      </c>
    </row>
    <row r="76" spans="1:187" x14ac:dyDescent="0.2">
      <c r="A76" s="2" t="str">
        <f t="shared" si="550"/>
        <v>2006 Jul</v>
      </c>
      <c r="B76" s="139">
        <f t="shared" si="532"/>
        <v>2006</v>
      </c>
      <c r="C76" s="142" t="str">
        <f t="shared" si="533"/>
        <v>Jul</v>
      </c>
      <c r="D76" s="154">
        <f t="shared" si="91"/>
        <v>0</v>
      </c>
      <c r="E76" s="129"/>
      <c r="F76" s="129"/>
      <c r="G76" s="129"/>
      <c r="H76" s="154">
        <f t="shared" si="534"/>
        <v>0</v>
      </c>
      <c r="I76" s="151">
        <f t="shared" si="551"/>
        <v>0</v>
      </c>
      <c r="J76" s="151">
        <f t="shared" si="552"/>
        <v>0</v>
      </c>
      <c r="K76" s="151">
        <f t="shared" si="553"/>
        <v>0</v>
      </c>
      <c r="L76" s="154">
        <f t="shared" si="535"/>
        <v>0</v>
      </c>
      <c r="M76" s="3"/>
      <c r="N76" s="3"/>
      <c r="O76" s="3"/>
      <c r="P76" s="154">
        <f t="shared" si="536"/>
        <v>0</v>
      </c>
      <c r="Q76" s="3"/>
      <c r="R76" s="3"/>
      <c r="S76" s="3"/>
      <c r="T76" s="154">
        <f t="shared" si="537"/>
        <v>0</v>
      </c>
      <c r="U76" s="151">
        <f t="shared" si="554"/>
        <v>0</v>
      </c>
      <c r="V76" s="151">
        <f t="shared" si="555"/>
        <v>0</v>
      </c>
      <c r="W76" s="151">
        <f t="shared" si="556"/>
        <v>0</v>
      </c>
      <c r="X76" s="154">
        <f t="shared" si="538"/>
        <v>0</v>
      </c>
      <c r="Y76" s="151">
        <f t="shared" si="557"/>
        <v>0</v>
      </c>
      <c r="Z76" s="151">
        <f t="shared" si="558"/>
        <v>0</v>
      </c>
      <c r="AA76" s="151">
        <f t="shared" si="559"/>
        <v>0</v>
      </c>
      <c r="AB76" s="154">
        <f t="shared" si="539"/>
        <v>0</v>
      </c>
      <c r="AC76" s="3"/>
      <c r="AD76" s="3"/>
      <c r="AE76" s="3"/>
      <c r="AF76" s="154">
        <f t="shared" si="540"/>
        <v>0</v>
      </c>
      <c r="AG76" s="3"/>
      <c r="AH76" s="3"/>
      <c r="AI76" s="3"/>
      <c r="AJ76" s="154">
        <f t="shared" si="541"/>
        <v>0</v>
      </c>
      <c r="AK76" s="151">
        <f t="shared" si="560"/>
        <v>0</v>
      </c>
      <c r="AL76" s="151">
        <f t="shared" si="561"/>
        <v>0</v>
      </c>
      <c r="AM76" s="151">
        <f t="shared" si="562"/>
        <v>0</v>
      </c>
      <c r="AN76" s="154">
        <f t="shared" si="542"/>
        <v>0</v>
      </c>
      <c r="AO76" s="3"/>
      <c r="AP76" s="3"/>
      <c r="AQ76" s="3"/>
      <c r="AR76" s="151">
        <f t="shared" si="563"/>
        <v>0</v>
      </c>
      <c r="AS76" s="151">
        <f t="shared" si="564"/>
        <v>0</v>
      </c>
      <c r="AT76" s="151">
        <f t="shared" si="565"/>
        <v>0</v>
      </c>
      <c r="AU76" s="151">
        <f t="shared" si="566"/>
        <v>0</v>
      </c>
      <c r="AV76" s="154">
        <f t="shared" si="543"/>
        <v>0</v>
      </c>
      <c r="AW76" s="3"/>
      <c r="AX76" s="3"/>
      <c r="AY76" s="3"/>
      <c r="AZ76" s="151">
        <f t="shared" si="567"/>
        <v>0</v>
      </c>
      <c r="BA76" s="151">
        <f t="shared" si="568"/>
        <v>0</v>
      </c>
      <c r="BB76" s="151">
        <f t="shared" si="569"/>
        <v>0</v>
      </c>
      <c r="BC76" s="151">
        <f t="shared" si="570"/>
        <v>0</v>
      </c>
      <c r="BD76" s="154">
        <f t="shared" si="544"/>
        <v>0</v>
      </c>
      <c r="BE76" s="3"/>
      <c r="BF76" s="3"/>
      <c r="BG76" s="3"/>
      <c r="BH76" s="151">
        <f t="shared" si="571"/>
        <v>0</v>
      </c>
      <c r="BI76" s="151">
        <f t="shared" si="572"/>
        <v>0</v>
      </c>
      <c r="BJ76" s="151">
        <f t="shared" si="573"/>
        <v>0</v>
      </c>
      <c r="BK76" s="151">
        <f t="shared" si="574"/>
        <v>0</v>
      </c>
      <c r="BL76" s="154">
        <f t="shared" si="545"/>
        <v>0</v>
      </c>
      <c r="BM76" s="3"/>
      <c r="BN76" s="3"/>
      <c r="BO76" s="3"/>
      <c r="BP76" s="151">
        <f t="shared" si="575"/>
        <v>0</v>
      </c>
      <c r="BQ76" s="151">
        <f t="shared" si="576"/>
        <v>0</v>
      </c>
      <c r="BR76" s="151">
        <f t="shared" si="577"/>
        <v>0</v>
      </c>
      <c r="BS76" s="151">
        <f t="shared" si="578"/>
        <v>0</v>
      </c>
      <c r="BT76" s="154">
        <f t="shared" si="546"/>
        <v>0</v>
      </c>
      <c r="BU76" s="3"/>
      <c r="BV76" s="3"/>
      <c r="BW76" s="3"/>
      <c r="BX76" s="151">
        <f t="shared" si="579"/>
        <v>0</v>
      </c>
      <c r="BY76" s="151">
        <f t="shared" si="580"/>
        <v>0</v>
      </c>
      <c r="BZ76" s="151">
        <f t="shared" si="581"/>
        <v>0</v>
      </c>
      <c r="CA76" s="151">
        <f t="shared" si="582"/>
        <v>0</v>
      </c>
      <c r="CB76" s="154">
        <f t="shared" si="547"/>
        <v>0</v>
      </c>
      <c r="CC76" s="3"/>
      <c r="CD76" s="3"/>
      <c r="CE76" s="3"/>
      <c r="CF76" s="151">
        <f t="shared" si="583"/>
        <v>0</v>
      </c>
      <c r="CG76" s="151">
        <f t="shared" si="584"/>
        <v>0</v>
      </c>
      <c r="CH76" s="151">
        <f t="shared" si="585"/>
        <v>0</v>
      </c>
      <c r="CI76" s="151">
        <f t="shared" si="586"/>
        <v>0</v>
      </c>
      <c r="CJ76" s="154">
        <f t="shared" si="548"/>
        <v>0</v>
      </c>
      <c r="CK76" s="3"/>
      <c r="CL76" s="3"/>
      <c r="CM76" s="3"/>
      <c r="CN76" s="151">
        <f t="shared" si="587"/>
        <v>0</v>
      </c>
      <c r="CO76" s="151">
        <f t="shared" si="588"/>
        <v>0</v>
      </c>
      <c r="CP76" s="151">
        <f t="shared" si="589"/>
        <v>0</v>
      </c>
      <c r="CQ76" s="151">
        <f t="shared" si="590"/>
        <v>0</v>
      </c>
      <c r="CR76" s="154">
        <f t="shared" si="549"/>
        <v>0</v>
      </c>
      <c r="CS76" s="3"/>
      <c r="CT76" s="3"/>
      <c r="CU76" s="3"/>
      <c r="CV76" s="151">
        <f t="shared" si="591"/>
        <v>0</v>
      </c>
      <c r="CW76" s="151">
        <f t="shared" si="592"/>
        <v>0</v>
      </c>
      <c r="CX76" s="151">
        <f t="shared" si="593"/>
        <v>0</v>
      </c>
      <c r="CY76" s="151">
        <f t="shared" si="594"/>
        <v>0</v>
      </c>
      <c r="CZ76" s="151">
        <f t="shared" si="595"/>
        <v>0</v>
      </c>
      <c r="DA76" s="151">
        <f t="shared" si="596"/>
        <v>0</v>
      </c>
      <c r="DB76" s="151">
        <f t="shared" si="597"/>
        <v>0</v>
      </c>
      <c r="DC76" s="151">
        <f t="shared" si="598"/>
        <v>0</v>
      </c>
      <c r="DD76" s="149"/>
      <c r="DE76" s="3"/>
      <c r="DF76" s="3"/>
      <c r="DG76" s="3"/>
      <c r="DH76" s="129"/>
      <c r="DI76" s="129"/>
      <c r="DJ76" s="129"/>
      <c r="DK76" s="129"/>
      <c r="DL76" s="129"/>
      <c r="DM76" s="129"/>
      <c r="DN76" s="129"/>
      <c r="DO76" s="129"/>
      <c r="DP76" s="3"/>
      <c r="DQ76" s="3"/>
      <c r="DR76" s="3"/>
      <c r="DS76" s="3"/>
      <c r="DU76" s="149"/>
      <c r="DV76" s="3"/>
      <c r="DW76" s="3"/>
      <c r="DX76" s="3"/>
      <c r="DZ76" s="293"/>
      <c r="EA76" s="293"/>
      <c r="EB76" s="293"/>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L76" s="151">
        <v>52373</v>
      </c>
      <c r="FM76" s="151">
        <v>81.817610062893081</v>
      </c>
      <c r="FN76" s="151">
        <v>90.264150943396231</v>
      </c>
      <c r="FO76" s="151">
        <v>96.660377358490564</v>
      </c>
      <c r="FR76" s="5">
        <f t="shared" si="520"/>
        <v>0</v>
      </c>
      <c r="FS76" s="5">
        <f t="shared" si="521"/>
        <v>0</v>
      </c>
      <c r="FT76" s="5">
        <f t="shared" si="522"/>
        <v>0</v>
      </c>
      <c r="FU76" s="5">
        <f t="shared" si="523"/>
        <v>0</v>
      </c>
      <c r="FW76" s="233" t="e">
        <f t="shared" si="524"/>
        <v>#DIV/0!</v>
      </c>
      <c r="FX76" s="233" t="e">
        <f t="shared" si="525"/>
        <v>#DIV/0!</v>
      </c>
      <c r="FY76" s="233" t="e">
        <f t="shared" si="526"/>
        <v>#DIV/0!</v>
      </c>
      <c r="FZ76" s="233" t="e">
        <f t="shared" si="527"/>
        <v>#DIV/0!</v>
      </c>
      <c r="GA76" s="233"/>
      <c r="GB76" s="5">
        <f t="shared" si="528"/>
        <v>0</v>
      </c>
      <c r="GC76" s="5">
        <f t="shared" si="529"/>
        <v>0</v>
      </c>
      <c r="GD76" s="5">
        <f t="shared" si="530"/>
        <v>0</v>
      </c>
      <c r="GE76" s="5">
        <f t="shared" si="531"/>
        <v>0</v>
      </c>
    </row>
    <row r="77" spans="1:187" x14ac:dyDescent="0.2">
      <c r="A77" s="2" t="str">
        <f t="shared" si="550"/>
        <v>2006 Aug</v>
      </c>
      <c r="B77" s="139">
        <f t="shared" si="532"/>
        <v>2006</v>
      </c>
      <c r="C77" s="142" t="str">
        <f t="shared" si="533"/>
        <v>Aug</v>
      </c>
      <c r="D77" s="154">
        <f t="shared" si="91"/>
        <v>0</v>
      </c>
      <c r="E77" s="129"/>
      <c r="F77" s="129"/>
      <c r="G77" s="129"/>
      <c r="H77" s="154">
        <f t="shared" si="534"/>
        <v>0</v>
      </c>
      <c r="I77" s="151">
        <f t="shared" si="551"/>
        <v>0</v>
      </c>
      <c r="J77" s="151">
        <f t="shared" si="552"/>
        <v>0</v>
      </c>
      <c r="K77" s="151">
        <f t="shared" si="553"/>
        <v>0</v>
      </c>
      <c r="L77" s="154">
        <f t="shared" si="535"/>
        <v>0</v>
      </c>
      <c r="M77" s="3"/>
      <c r="N77" s="3"/>
      <c r="O77" s="3"/>
      <c r="P77" s="154">
        <f t="shared" si="536"/>
        <v>0</v>
      </c>
      <c r="Q77" s="3"/>
      <c r="R77" s="3"/>
      <c r="S77" s="3"/>
      <c r="T77" s="154">
        <f t="shared" si="537"/>
        <v>0</v>
      </c>
      <c r="U77" s="151">
        <f t="shared" si="554"/>
        <v>0</v>
      </c>
      <c r="V77" s="151">
        <f t="shared" si="555"/>
        <v>0</v>
      </c>
      <c r="W77" s="151">
        <f t="shared" si="556"/>
        <v>0</v>
      </c>
      <c r="X77" s="154">
        <f t="shared" si="538"/>
        <v>0</v>
      </c>
      <c r="Y77" s="151">
        <f t="shared" si="557"/>
        <v>0</v>
      </c>
      <c r="Z77" s="151">
        <f t="shared" si="558"/>
        <v>0</v>
      </c>
      <c r="AA77" s="151">
        <f t="shared" si="559"/>
        <v>0</v>
      </c>
      <c r="AB77" s="154">
        <f t="shared" si="539"/>
        <v>0</v>
      </c>
      <c r="AC77" s="3"/>
      <c r="AD77" s="3"/>
      <c r="AE77" s="3"/>
      <c r="AF77" s="154">
        <f t="shared" si="540"/>
        <v>0</v>
      </c>
      <c r="AG77" s="3"/>
      <c r="AH77" s="3"/>
      <c r="AI77" s="3"/>
      <c r="AJ77" s="154">
        <f t="shared" si="541"/>
        <v>0</v>
      </c>
      <c r="AK77" s="151">
        <f t="shared" si="560"/>
        <v>0</v>
      </c>
      <c r="AL77" s="151">
        <f t="shared" si="561"/>
        <v>0</v>
      </c>
      <c r="AM77" s="151">
        <f t="shared" si="562"/>
        <v>0</v>
      </c>
      <c r="AN77" s="154">
        <f t="shared" si="542"/>
        <v>0</v>
      </c>
      <c r="AO77" s="3"/>
      <c r="AP77" s="3"/>
      <c r="AQ77" s="3"/>
      <c r="AR77" s="151">
        <f t="shared" si="563"/>
        <v>0</v>
      </c>
      <c r="AS77" s="151">
        <f t="shared" si="564"/>
        <v>0</v>
      </c>
      <c r="AT77" s="151">
        <f t="shared" si="565"/>
        <v>0</v>
      </c>
      <c r="AU77" s="151">
        <f t="shared" si="566"/>
        <v>0</v>
      </c>
      <c r="AV77" s="154">
        <f t="shared" si="543"/>
        <v>0</v>
      </c>
      <c r="AW77" s="3"/>
      <c r="AX77" s="3"/>
      <c r="AY77" s="3"/>
      <c r="AZ77" s="151">
        <f t="shared" si="567"/>
        <v>0</v>
      </c>
      <c r="BA77" s="151">
        <f t="shared" si="568"/>
        <v>0</v>
      </c>
      <c r="BB77" s="151">
        <f t="shared" si="569"/>
        <v>0</v>
      </c>
      <c r="BC77" s="151">
        <f t="shared" si="570"/>
        <v>0</v>
      </c>
      <c r="BD77" s="154">
        <f t="shared" si="544"/>
        <v>0</v>
      </c>
      <c r="BE77" s="3"/>
      <c r="BF77" s="3"/>
      <c r="BG77" s="3"/>
      <c r="BH77" s="151">
        <f t="shared" si="571"/>
        <v>0</v>
      </c>
      <c r="BI77" s="151">
        <f t="shared" si="572"/>
        <v>0</v>
      </c>
      <c r="BJ77" s="151">
        <f t="shared" si="573"/>
        <v>0</v>
      </c>
      <c r="BK77" s="151">
        <f t="shared" si="574"/>
        <v>0</v>
      </c>
      <c r="BL77" s="154">
        <f t="shared" si="545"/>
        <v>0</v>
      </c>
      <c r="BM77" s="3"/>
      <c r="BN77" s="3"/>
      <c r="BO77" s="3"/>
      <c r="BP77" s="151">
        <f t="shared" si="575"/>
        <v>0</v>
      </c>
      <c r="BQ77" s="151">
        <f t="shared" si="576"/>
        <v>0</v>
      </c>
      <c r="BR77" s="151">
        <f t="shared" si="577"/>
        <v>0</v>
      </c>
      <c r="BS77" s="151">
        <f t="shared" si="578"/>
        <v>0</v>
      </c>
      <c r="BT77" s="154">
        <f t="shared" si="546"/>
        <v>0</v>
      </c>
      <c r="BU77" s="3"/>
      <c r="BV77" s="3"/>
      <c r="BW77" s="3"/>
      <c r="BX77" s="151">
        <f t="shared" si="579"/>
        <v>0</v>
      </c>
      <c r="BY77" s="151">
        <f t="shared" si="580"/>
        <v>0</v>
      </c>
      <c r="BZ77" s="151">
        <f t="shared" si="581"/>
        <v>0</v>
      </c>
      <c r="CA77" s="151">
        <f t="shared" si="582"/>
        <v>0</v>
      </c>
      <c r="CB77" s="154">
        <f t="shared" si="547"/>
        <v>0</v>
      </c>
      <c r="CC77" s="3"/>
      <c r="CD77" s="3"/>
      <c r="CE77" s="3"/>
      <c r="CF77" s="151">
        <f t="shared" si="583"/>
        <v>0</v>
      </c>
      <c r="CG77" s="151">
        <f t="shared" si="584"/>
        <v>0</v>
      </c>
      <c r="CH77" s="151">
        <f t="shared" si="585"/>
        <v>0</v>
      </c>
      <c r="CI77" s="151">
        <f t="shared" si="586"/>
        <v>0</v>
      </c>
      <c r="CJ77" s="154">
        <f t="shared" si="548"/>
        <v>0</v>
      </c>
      <c r="CK77" s="3"/>
      <c r="CL77" s="3"/>
      <c r="CM77" s="3"/>
      <c r="CN77" s="151">
        <f t="shared" si="587"/>
        <v>0</v>
      </c>
      <c r="CO77" s="151">
        <f t="shared" si="588"/>
        <v>0</v>
      </c>
      <c r="CP77" s="151">
        <f t="shared" si="589"/>
        <v>0</v>
      </c>
      <c r="CQ77" s="151">
        <f t="shared" si="590"/>
        <v>0</v>
      </c>
      <c r="CR77" s="154">
        <f t="shared" si="549"/>
        <v>0</v>
      </c>
      <c r="CS77" s="3"/>
      <c r="CT77" s="3"/>
      <c r="CU77" s="3"/>
      <c r="CV77" s="151">
        <f t="shared" si="591"/>
        <v>0</v>
      </c>
      <c r="CW77" s="151">
        <f t="shared" si="592"/>
        <v>0</v>
      </c>
      <c r="CX77" s="151">
        <f t="shared" si="593"/>
        <v>0</v>
      </c>
      <c r="CY77" s="151">
        <f t="shared" si="594"/>
        <v>0</v>
      </c>
      <c r="CZ77" s="151">
        <f t="shared" si="595"/>
        <v>0</v>
      </c>
      <c r="DA77" s="151">
        <f t="shared" si="596"/>
        <v>0</v>
      </c>
      <c r="DB77" s="151">
        <f t="shared" si="597"/>
        <v>0</v>
      </c>
      <c r="DC77" s="151">
        <f t="shared" si="598"/>
        <v>0</v>
      </c>
      <c r="DD77" s="149"/>
      <c r="DE77" s="3"/>
      <c r="DF77" s="3"/>
      <c r="DG77" s="3"/>
      <c r="DH77" s="129"/>
      <c r="DI77" s="129"/>
      <c r="DJ77" s="129"/>
      <c r="DK77" s="129"/>
      <c r="DL77" s="129"/>
      <c r="DM77" s="129"/>
      <c r="DN77" s="129"/>
      <c r="DO77" s="129"/>
      <c r="DP77" s="3"/>
      <c r="DQ77" s="3"/>
      <c r="DR77" s="3"/>
      <c r="DS77" s="3"/>
      <c r="DU77" s="149"/>
      <c r="DV77" s="3"/>
      <c r="DW77" s="3"/>
      <c r="DX77" s="3"/>
      <c r="DZ77" s="293"/>
      <c r="EA77" s="293"/>
      <c r="EB77" s="293"/>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L77" s="151">
        <v>60925</v>
      </c>
      <c r="FM77" s="151">
        <v>82.99822112015525</v>
      </c>
      <c r="FN77" s="151">
        <v>91.750669326002182</v>
      </c>
      <c r="FO77" s="151">
        <v>97.595816937092337</v>
      </c>
      <c r="FR77" s="5">
        <f t="shared" si="520"/>
        <v>0</v>
      </c>
      <c r="FS77" s="5">
        <f t="shared" si="521"/>
        <v>0</v>
      </c>
      <c r="FT77" s="5">
        <f t="shared" si="522"/>
        <v>0</v>
      </c>
      <c r="FU77" s="5">
        <f t="shared" si="523"/>
        <v>0</v>
      </c>
      <c r="FW77" s="233" t="e">
        <f t="shared" si="524"/>
        <v>#DIV/0!</v>
      </c>
      <c r="FX77" s="233" t="e">
        <f t="shared" si="525"/>
        <v>#DIV/0!</v>
      </c>
      <c r="FY77" s="233" t="e">
        <f t="shared" si="526"/>
        <v>#DIV/0!</v>
      </c>
      <c r="FZ77" s="233" t="e">
        <f t="shared" si="527"/>
        <v>#DIV/0!</v>
      </c>
      <c r="GA77" s="233"/>
      <c r="GB77" s="5">
        <f t="shared" si="528"/>
        <v>0</v>
      </c>
      <c r="GC77" s="5">
        <f t="shared" si="529"/>
        <v>0</v>
      </c>
      <c r="GD77" s="5">
        <f t="shared" si="530"/>
        <v>0</v>
      </c>
      <c r="GE77" s="5">
        <f t="shared" si="531"/>
        <v>0</v>
      </c>
    </row>
    <row r="78" spans="1:187" x14ac:dyDescent="0.2">
      <c r="A78" s="2" t="str">
        <f t="shared" si="550"/>
        <v>2006 Sep</v>
      </c>
      <c r="B78" s="139">
        <f t="shared" si="532"/>
        <v>2006</v>
      </c>
      <c r="C78" s="142" t="str">
        <f t="shared" si="533"/>
        <v>Sep</v>
      </c>
      <c r="D78" s="154">
        <f t="shared" ref="D78:D146" si="599">E78+F78+G78</f>
        <v>0</v>
      </c>
      <c r="E78" s="129"/>
      <c r="F78" s="129"/>
      <c r="G78" s="129"/>
      <c r="H78" s="154">
        <f t="shared" si="534"/>
        <v>0</v>
      </c>
      <c r="I78" s="151">
        <f t="shared" si="551"/>
        <v>0</v>
      </c>
      <c r="J78" s="151">
        <f t="shared" si="552"/>
        <v>0</v>
      </c>
      <c r="K78" s="151">
        <f t="shared" si="553"/>
        <v>0</v>
      </c>
      <c r="L78" s="154">
        <f t="shared" si="535"/>
        <v>0</v>
      </c>
      <c r="M78" s="3"/>
      <c r="N78" s="3"/>
      <c r="O78" s="3"/>
      <c r="P78" s="154">
        <f t="shared" si="536"/>
        <v>0</v>
      </c>
      <c r="Q78" s="3"/>
      <c r="R78" s="3"/>
      <c r="S78" s="3"/>
      <c r="T78" s="154">
        <f t="shared" si="537"/>
        <v>0</v>
      </c>
      <c r="U78" s="151">
        <f t="shared" si="554"/>
        <v>0</v>
      </c>
      <c r="V78" s="151">
        <f t="shared" si="555"/>
        <v>0</v>
      </c>
      <c r="W78" s="151">
        <f t="shared" si="556"/>
        <v>0</v>
      </c>
      <c r="X78" s="154">
        <f t="shared" si="538"/>
        <v>0</v>
      </c>
      <c r="Y78" s="151">
        <f t="shared" si="557"/>
        <v>0</v>
      </c>
      <c r="Z78" s="151">
        <f t="shared" si="558"/>
        <v>0</v>
      </c>
      <c r="AA78" s="151">
        <f t="shared" si="559"/>
        <v>0</v>
      </c>
      <c r="AB78" s="154">
        <f t="shared" si="539"/>
        <v>0</v>
      </c>
      <c r="AC78" s="3"/>
      <c r="AD78" s="3"/>
      <c r="AE78" s="3"/>
      <c r="AF78" s="154">
        <f t="shared" si="540"/>
        <v>0</v>
      </c>
      <c r="AG78" s="3"/>
      <c r="AH78" s="3"/>
      <c r="AI78" s="3"/>
      <c r="AJ78" s="154">
        <f t="shared" si="541"/>
        <v>0</v>
      </c>
      <c r="AK78" s="151">
        <f t="shared" si="560"/>
        <v>0</v>
      </c>
      <c r="AL78" s="151">
        <f t="shared" si="561"/>
        <v>0</v>
      </c>
      <c r="AM78" s="151">
        <f t="shared" si="562"/>
        <v>0</v>
      </c>
      <c r="AN78" s="154">
        <f t="shared" si="542"/>
        <v>0</v>
      </c>
      <c r="AO78" s="3"/>
      <c r="AP78" s="3"/>
      <c r="AQ78" s="3"/>
      <c r="AR78" s="151">
        <f t="shared" si="563"/>
        <v>0</v>
      </c>
      <c r="AS78" s="151">
        <f t="shared" si="564"/>
        <v>0</v>
      </c>
      <c r="AT78" s="151">
        <f t="shared" si="565"/>
        <v>0</v>
      </c>
      <c r="AU78" s="151">
        <f t="shared" si="566"/>
        <v>0</v>
      </c>
      <c r="AV78" s="154">
        <f t="shared" si="543"/>
        <v>0</v>
      </c>
      <c r="AW78" s="3"/>
      <c r="AX78" s="3"/>
      <c r="AY78" s="3"/>
      <c r="AZ78" s="151">
        <f t="shared" si="567"/>
        <v>0</v>
      </c>
      <c r="BA78" s="151">
        <f t="shared" si="568"/>
        <v>0</v>
      </c>
      <c r="BB78" s="151">
        <f t="shared" si="569"/>
        <v>0</v>
      </c>
      <c r="BC78" s="151">
        <f t="shared" si="570"/>
        <v>0</v>
      </c>
      <c r="BD78" s="154">
        <f t="shared" si="544"/>
        <v>0</v>
      </c>
      <c r="BE78" s="3"/>
      <c r="BF78" s="3"/>
      <c r="BG78" s="3"/>
      <c r="BH78" s="151">
        <f t="shared" si="571"/>
        <v>0</v>
      </c>
      <c r="BI78" s="151">
        <f t="shared" si="572"/>
        <v>0</v>
      </c>
      <c r="BJ78" s="151">
        <f t="shared" si="573"/>
        <v>0</v>
      </c>
      <c r="BK78" s="151">
        <f t="shared" si="574"/>
        <v>0</v>
      </c>
      <c r="BL78" s="154">
        <f t="shared" si="545"/>
        <v>0</v>
      </c>
      <c r="BM78" s="3"/>
      <c r="BN78" s="3"/>
      <c r="BO78" s="3"/>
      <c r="BP78" s="151">
        <f t="shared" si="575"/>
        <v>0</v>
      </c>
      <c r="BQ78" s="151">
        <f t="shared" si="576"/>
        <v>0</v>
      </c>
      <c r="BR78" s="151">
        <f t="shared" si="577"/>
        <v>0</v>
      </c>
      <c r="BS78" s="151">
        <f t="shared" si="578"/>
        <v>0</v>
      </c>
      <c r="BT78" s="154">
        <f t="shared" si="546"/>
        <v>0</v>
      </c>
      <c r="BU78" s="3"/>
      <c r="BV78" s="3"/>
      <c r="BW78" s="3"/>
      <c r="BX78" s="151">
        <f t="shared" si="579"/>
        <v>0</v>
      </c>
      <c r="BY78" s="151">
        <f t="shared" si="580"/>
        <v>0</v>
      </c>
      <c r="BZ78" s="151">
        <f t="shared" si="581"/>
        <v>0</v>
      </c>
      <c r="CA78" s="151">
        <f t="shared" si="582"/>
        <v>0</v>
      </c>
      <c r="CB78" s="154">
        <f t="shared" si="547"/>
        <v>0</v>
      </c>
      <c r="CC78" s="3"/>
      <c r="CD78" s="3"/>
      <c r="CE78" s="3"/>
      <c r="CF78" s="151">
        <f t="shared" si="583"/>
        <v>0</v>
      </c>
      <c r="CG78" s="151">
        <f t="shared" si="584"/>
        <v>0</v>
      </c>
      <c r="CH78" s="151">
        <f t="shared" si="585"/>
        <v>0</v>
      </c>
      <c r="CI78" s="151">
        <f t="shared" si="586"/>
        <v>0</v>
      </c>
      <c r="CJ78" s="154">
        <f t="shared" si="548"/>
        <v>0</v>
      </c>
      <c r="CK78" s="3"/>
      <c r="CL78" s="3"/>
      <c r="CM78" s="3"/>
      <c r="CN78" s="151">
        <f t="shared" si="587"/>
        <v>0</v>
      </c>
      <c r="CO78" s="151">
        <f t="shared" si="588"/>
        <v>0</v>
      </c>
      <c r="CP78" s="151">
        <f t="shared" si="589"/>
        <v>0</v>
      </c>
      <c r="CQ78" s="151">
        <f t="shared" si="590"/>
        <v>0</v>
      </c>
      <c r="CR78" s="154">
        <f t="shared" si="549"/>
        <v>0</v>
      </c>
      <c r="CS78" s="3"/>
      <c r="CT78" s="3"/>
      <c r="CU78" s="3"/>
      <c r="CV78" s="151">
        <f t="shared" si="591"/>
        <v>0</v>
      </c>
      <c r="CW78" s="151">
        <f t="shared" si="592"/>
        <v>0</v>
      </c>
      <c r="CX78" s="151">
        <f t="shared" si="593"/>
        <v>0</v>
      </c>
      <c r="CY78" s="151">
        <f t="shared" si="594"/>
        <v>0</v>
      </c>
      <c r="CZ78" s="151">
        <f t="shared" si="595"/>
        <v>0</v>
      </c>
      <c r="DA78" s="151">
        <f t="shared" si="596"/>
        <v>0</v>
      </c>
      <c r="DB78" s="151">
        <f t="shared" si="597"/>
        <v>0</v>
      </c>
      <c r="DC78" s="151">
        <f t="shared" si="598"/>
        <v>0</v>
      </c>
      <c r="DD78" s="149"/>
      <c r="DE78" s="3"/>
      <c r="DF78" s="3"/>
      <c r="DG78" s="3"/>
      <c r="DH78" s="129"/>
      <c r="DI78" s="129"/>
      <c r="DJ78" s="129"/>
      <c r="DK78" s="129"/>
      <c r="DL78" s="129"/>
      <c r="DM78" s="129"/>
      <c r="DN78" s="129"/>
      <c r="DO78" s="129"/>
      <c r="DP78" s="3"/>
      <c r="DQ78" s="3"/>
      <c r="DR78" s="3"/>
      <c r="DS78" s="3"/>
      <c r="DU78" s="149"/>
      <c r="DV78" s="3"/>
      <c r="DW78" s="3"/>
      <c r="DX78" s="3"/>
      <c r="DZ78" s="293"/>
      <c r="EA78" s="293"/>
      <c r="EB78" s="293"/>
      <c r="EC78" s="297"/>
      <c r="ED78" s="297"/>
      <c r="EE78" s="297"/>
      <c r="EF78" s="297"/>
      <c r="EG78" s="297"/>
      <c r="EH78" s="297"/>
      <c r="EI78" s="297"/>
      <c r="EJ78" s="297"/>
      <c r="EK78" s="297"/>
      <c r="EL78" s="297"/>
      <c r="EM78" s="297"/>
      <c r="EN78" s="297"/>
      <c r="EO78" s="297"/>
      <c r="EP78" s="297"/>
      <c r="EQ78" s="297"/>
      <c r="ER78" s="297"/>
      <c r="ES78" s="297"/>
      <c r="ET78" s="297"/>
      <c r="EU78" s="297"/>
      <c r="EV78" s="297"/>
      <c r="EW78" s="297"/>
      <c r="EX78" s="297"/>
      <c r="EY78" s="297"/>
      <c r="EZ78" s="297"/>
      <c r="FA78" s="297"/>
      <c r="FB78" s="297"/>
      <c r="FC78" s="297"/>
      <c r="FD78" s="297"/>
      <c r="FE78" s="297"/>
      <c r="FF78" s="297"/>
      <c r="FL78" s="151">
        <v>64574</v>
      </c>
      <c r="FM78" s="151">
        <v>82.579154776464193</v>
      </c>
      <c r="FN78" s="151">
        <v>91.873895909770354</v>
      </c>
      <c r="FO78" s="151">
        <v>97.7986139421117</v>
      </c>
      <c r="FR78" s="5">
        <f t="shared" si="520"/>
        <v>0</v>
      </c>
      <c r="FS78" s="5">
        <f t="shared" si="521"/>
        <v>0</v>
      </c>
      <c r="FT78" s="5">
        <f t="shared" si="522"/>
        <v>0</v>
      </c>
      <c r="FU78" s="5">
        <f t="shared" si="523"/>
        <v>0</v>
      </c>
      <c r="FW78" s="233" t="e">
        <f t="shared" si="524"/>
        <v>#DIV/0!</v>
      </c>
      <c r="FX78" s="233" t="e">
        <f t="shared" si="525"/>
        <v>#DIV/0!</v>
      </c>
      <c r="FY78" s="233" t="e">
        <f t="shared" si="526"/>
        <v>#DIV/0!</v>
      </c>
      <c r="FZ78" s="233" t="e">
        <f t="shared" si="527"/>
        <v>#DIV/0!</v>
      </c>
      <c r="GA78" s="233"/>
      <c r="GB78" s="5">
        <f t="shared" si="528"/>
        <v>0</v>
      </c>
      <c r="GC78" s="5">
        <f t="shared" si="529"/>
        <v>0</v>
      </c>
      <c r="GD78" s="5">
        <f t="shared" si="530"/>
        <v>0</v>
      </c>
      <c r="GE78" s="5">
        <f t="shared" si="531"/>
        <v>0</v>
      </c>
    </row>
    <row r="79" spans="1:187" x14ac:dyDescent="0.2">
      <c r="A79" s="2" t="str">
        <f t="shared" si="550"/>
        <v>2006 Okt</v>
      </c>
      <c r="B79" s="139">
        <f t="shared" si="532"/>
        <v>2006</v>
      </c>
      <c r="C79" s="142" t="str">
        <f t="shared" si="533"/>
        <v>Okt</v>
      </c>
      <c r="D79" s="154">
        <f t="shared" si="599"/>
        <v>0</v>
      </c>
      <c r="E79" s="129"/>
      <c r="F79" s="129"/>
      <c r="G79" s="129"/>
      <c r="H79" s="154">
        <f t="shared" si="534"/>
        <v>0</v>
      </c>
      <c r="I79" s="151">
        <f t="shared" si="551"/>
        <v>0</v>
      </c>
      <c r="J79" s="151">
        <f t="shared" si="552"/>
        <v>0</v>
      </c>
      <c r="K79" s="151">
        <f t="shared" si="553"/>
        <v>0</v>
      </c>
      <c r="L79" s="154">
        <f t="shared" si="535"/>
        <v>0</v>
      </c>
      <c r="M79" s="3"/>
      <c r="N79" s="3"/>
      <c r="O79" s="3"/>
      <c r="P79" s="154">
        <f t="shared" si="536"/>
        <v>0</v>
      </c>
      <c r="Q79" s="3"/>
      <c r="R79" s="3"/>
      <c r="S79" s="3"/>
      <c r="T79" s="154">
        <f t="shared" si="537"/>
        <v>0</v>
      </c>
      <c r="U79" s="151">
        <f t="shared" si="554"/>
        <v>0</v>
      </c>
      <c r="V79" s="151">
        <f t="shared" si="555"/>
        <v>0</v>
      </c>
      <c r="W79" s="151">
        <f t="shared" si="556"/>
        <v>0</v>
      </c>
      <c r="X79" s="154">
        <f t="shared" si="538"/>
        <v>0</v>
      </c>
      <c r="Y79" s="151">
        <f t="shared" si="557"/>
        <v>0</v>
      </c>
      <c r="Z79" s="151">
        <f t="shared" si="558"/>
        <v>0</v>
      </c>
      <c r="AA79" s="151">
        <f t="shared" si="559"/>
        <v>0</v>
      </c>
      <c r="AB79" s="154">
        <f t="shared" si="539"/>
        <v>0</v>
      </c>
      <c r="AC79" s="3"/>
      <c r="AD79" s="3"/>
      <c r="AE79" s="3"/>
      <c r="AF79" s="154">
        <f t="shared" si="540"/>
        <v>0</v>
      </c>
      <c r="AG79" s="3"/>
      <c r="AH79" s="3"/>
      <c r="AI79" s="3"/>
      <c r="AJ79" s="154">
        <f t="shared" si="541"/>
        <v>0</v>
      </c>
      <c r="AK79" s="151">
        <f t="shared" si="560"/>
        <v>0</v>
      </c>
      <c r="AL79" s="151">
        <f t="shared" si="561"/>
        <v>0</v>
      </c>
      <c r="AM79" s="151">
        <f t="shared" si="562"/>
        <v>0</v>
      </c>
      <c r="AN79" s="154">
        <f t="shared" si="542"/>
        <v>0</v>
      </c>
      <c r="AO79" s="3"/>
      <c r="AP79" s="3"/>
      <c r="AQ79" s="3"/>
      <c r="AR79" s="151">
        <f t="shared" si="563"/>
        <v>0</v>
      </c>
      <c r="AS79" s="151">
        <f t="shared" si="564"/>
        <v>0</v>
      </c>
      <c r="AT79" s="151">
        <f t="shared" si="565"/>
        <v>0</v>
      </c>
      <c r="AU79" s="151">
        <f t="shared" si="566"/>
        <v>0</v>
      </c>
      <c r="AV79" s="154">
        <f t="shared" si="543"/>
        <v>0</v>
      </c>
      <c r="AW79" s="3"/>
      <c r="AX79" s="3"/>
      <c r="AY79" s="3"/>
      <c r="AZ79" s="151">
        <f t="shared" si="567"/>
        <v>0</v>
      </c>
      <c r="BA79" s="151">
        <f t="shared" si="568"/>
        <v>0</v>
      </c>
      <c r="BB79" s="151">
        <f t="shared" si="569"/>
        <v>0</v>
      </c>
      <c r="BC79" s="151">
        <f t="shared" si="570"/>
        <v>0</v>
      </c>
      <c r="BD79" s="154">
        <f t="shared" si="544"/>
        <v>0</v>
      </c>
      <c r="BE79" s="3"/>
      <c r="BF79" s="3"/>
      <c r="BG79" s="3"/>
      <c r="BH79" s="151">
        <f t="shared" si="571"/>
        <v>0</v>
      </c>
      <c r="BI79" s="151">
        <f t="shared" si="572"/>
        <v>0</v>
      </c>
      <c r="BJ79" s="151">
        <f t="shared" si="573"/>
        <v>0</v>
      </c>
      <c r="BK79" s="151">
        <f t="shared" si="574"/>
        <v>0</v>
      </c>
      <c r="BL79" s="154">
        <f t="shared" si="545"/>
        <v>0</v>
      </c>
      <c r="BM79" s="3"/>
      <c r="BN79" s="3"/>
      <c r="BO79" s="3"/>
      <c r="BP79" s="151">
        <f t="shared" si="575"/>
        <v>0</v>
      </c>
      <c r="BQ79" s="151">
        <f t="shared" si="576"/>
        <v>0</v>
      </c>
      <c r="BR79" s="151">
        <f t="shared" si="577"/>
        <v>0</v>
      </c>
      <c r="BS79" s="151">
        <f t="shared" si="578"/>
        <v>0</v>
      </c>
      <c r="BT79" s="154">
        <f t="shared" si="546"/>
        <v>0</v>
      </c>
      <c r="BU79" s="3"/>
      <c r="BV79" s="3"/>
      <c r="BW79" s="3"/>
      <c r="BX79" s="151">
        <f t="shared" si="579"/>
        <v>0</v>
      </c>
      <c r="BY79" s="151">
        <f t="shared" si="580"/>
        <v>0</v>
      </c>
      <c r="BZ79" s="151">
        <f t="shared" si="581"/>
        <v>0</v>
      </c>
      <c r="CA79" s="151">
        <f t="shared" si="582"/>
        <v>0</v>
      </c>
      <c r="CB79" s="154">
        <f t="shared" si="547"/>
        <v>0</v>
      </c>
      <c r="CC79" s="3"/>
      <c r="CD79" s="3"/>
      <c r="CE79" s="3"/>
      <c r="CF79" s="151">
        <f t="shared" si="583"/>
        <v>0</v>
      </c>
      <c r="CG79" s="151">
        <f t="shared" si="584"/>
        <v>0</v>
      </c>
      <c r="CH79" s="151">
        <f t="shared" si="585"/>
        <v>0</v>
      </c>
      <c r="CI79" s="151">
        <f t="shared" si="586"/>
        <v>0</v>
      </c>
      <c r="CJ79" s="154">
        <f t="shared" si="548"/>
        <v>0</v>
      </c>
      <c r="CK79" s="3"/>
      <c r="CL79" s="3"/>
      <c r="CM79" s="3"/>
      <c r="CN79" s="151">
        <f t="shared" si="587"/>
        <v>0</v>
      </c>
      <c r="CO79" s="151">
        <f t="shared" si="588"/>
        <v>0</v>
      </c>
      <c r="CP79" s="151">
        <f t="shared" si="589"/>
        <v>0</v>
      </c>
      <c r="CQ79" s="151">
        <f t="shared" si="590"/>
        <v>0</v>
      </c>
      <c r="CR79" s="154">
        <f t="shared" si="549"/>
        <v>0</v>
      </c>
      <c r="CS79" s="3"/>
      <c r="CT79" s="3"/>
      <c r="CU79" s="3"/>
      <c r="CV79" s="151">
        <f t="shared" si="591"/>
        <v>0</v>
      </c>
      <c r="CW79" s="151">
        <f t="shared" si="592"/>
        <v>0</v>
      </c>
      <c r="CX79" s="151">
        <f t="shared" si="593"/>
        <v>0</v>
      </c>
      <c r="CY79" s="151">
        <f t="shared" si="594"/>
        <v>0</v>
      </c>
      <c r="CZ79" s="151">
        <f t="shared" si="595"/>
        <v>0</v>
      </c>
      <c r="DA79" s="151">
        <f t="shared" si="596"/>
        <v>0</v>
      </c>
      <c r="DB79" s="151">
        <f t="shared" si="597"/>
        <v>0</v>
      </c>
      <c r="DC79" s="151">
        <f t="shared" si="598"/>
        <v>0</v>
      </c>
      <c r="DD79" s="149"/>
      <c r="DE79" s="3"/>
      <c r="DF79" s="3"/>
      <c r="DG79" s="3"/>
      <c r="DH79" s="129"/>
      <c r="DI79" s="129"/>
      <c r="DJ79" s="129"/>
      <c r="DK79" s="129"/>
      <c r="DL79" s="129"/>
      <c r="DM79" s="129"/>
      <c r="DN79" s="129"/>
      <c r="DO79" s="129"/>
      <c r="DP79" s="3"/>
      <c r="DQ79" s="3"/>
      <c r="DR79" s="3"/>
      <c r="DS79" s="3"/>
      <c r="DU79" s="149"/>
      <c r="DV79" s="3"/>
      <c r="DW79" s="3"/>
      <c r="DX79" s="3"/>
      <c r="DZ79" s="293"/>
      <c r="EA79" s="293"/>
      <c r="EB79" s="293"/>
      <c r="EC79" s="297"/>
      <c r="ED79" s="297"/>
      <c r="EE79" s="297"/>
      <c r="EF79" s="297"/>
      <c r="EG79" s="297"/>
      <c r="EH79" s="297"/>
      <c r="EI79" s="297"/>
      <c r="EJ79" s="297"/>
      <c r="EK79" s="297"/>
      <c r="EL79" s="297"/>
      <c r="EM79" s="297"/>
      <c r="EN79" s="297"/>
      <c r="EO79" s="297"/>
      <c r="EP79" s="297"/>
      <c r="EQ79" s="297"/>
      <c r="ER79" s="297"/>
      <c r="ES79" s="297"/>
      <c r="ET79" s="297"/>
      <c r="EU79" s="297"/>
      <c r="EV79" s="297"/>
      <c r="EW79" s="297"/>
      <c r="EX79" s="297"/>
      <c r="EY79" s="297"/>
      <c r="EZ79" s="297"/>
      <c r="FA79" s="297"/>
      <c r="FB79" s="297"/>
      <c r="FC79" s="297"/>
      <c r="FD79" s="297"/>
      <c r="FE79" s="297"/>
      <c r="FF79" s="297"/>
      <c r="FL79" s="151">
        <v>66498</v>
      </c>
      <c r="FM79" s="151">
        <v>79.280065897858321</v>
      </c>
      <c r="FN79" s="151">
        <v>90.080724876441522</v>
      </c>
      <c r="FO79" s="151">
        <v>97.202635914332774</v>
      </c>
      <c r="FR79" s="5">
        <f t="shared" si="520"/>
        <v>0</v>
      </c>
      <c r="FS79" s="5">
        <f t="shared" si="521"/>
        <v>0</v>
      </c>
      <c r="FT79" s="5">
        <f t="shared" si="522"/>
        <v>0</v>
      </c>
      <c r="FU79" s="5">
        <f t="shared" si="523"/>
        <v>0</v>
      </c>
      <c r="FW79" s="233" t="e">
        <f t="shared" si="524"/>
        <v>#DIV/0!</v>
      </c>
      <c r="FX79" s="233" t="e">
        <f t="shared" si="525"/>
        <v>#DIV/0!</v>
      </c>
      <c r="FY79" s="233" t="e">
        <f t="shared" si="526"/>
        <v>#DIV/0!</v>
      </c>
      <c r="FZ79" s="233" t="e">
        <f t="shared" si="527"/>
        <v>#DIV/0!</v>
      </c>
      <c r="GA79" s="233"/>
      <c r="GB79" s="5">
        <f t="shared" si="528"/>
        <v>0</v>
      </c>
      <c r="GC79" s="5">
        <f t="shared" si="529"/>
        <v>0</v>
      </c>
      <c r="GD79" s="5">
        <f t="shared" si="530"/>
        <v>0</v>
      </c>
      <c r="GE79" s="5">
        <f t="shared" si="531"/>
        <v>0</v>
      </c>
    </row>
    <row r="80" spans="1:187" x14ac:dyDescent="0.2">
      <c r="A80" s="2" t="str">
        <f t="shared" si="550"/>
        <v>2006 Nov</v>
      </c>
      <c r="B80" s="139">
        <f t="shared" si="532"/>
        <v>2006</v>
      </c>
      <c r="C80" s="142" t="str">
        <f t="shared" si="533"/>
        <v>Nov</v>
      </c>
      <c r="D80" s="154">
        <f t="shared" si="599"/>
        <v>0</v>
      </c>
      <c r="E80" s="129"/>
      <c r="F80" s="129"/>
      <c r="G80" s="129"/>
      <c r="H80" s="154">
        <f t="shared" si="534"/>
        <v>0</v>
      </c>
      <c r="I80" s="151">
        <f t="shared" si="551"/>
        <v>0</v>
      </c>
      <c r="J80" s="151">
        <f t="shared" si="552"/>
        <v>0</v>
      </c>
      <c r="K80" s="151">
        <f t="shared" si="553"/>
        <v>0</v>
      </c>
      <c r="L80" s="154">
        <f t="shared" si="535"/>
        <v>0</v>
      </c>
      <c r="M80" s="3"/>
      <c r="N80" s="3"/>
      <c r="O80" s="3"/>
      <c r="P80" s="154">
        <f t="shared" si="536"/>
        <v>0</v>
      </c>
      <c r="Q80" s="3"/>
      <c r="R80" s="3"/>
      <c r="S80" s="3"/>
      <c r="T80" s="154">
        <f t="shared" si="537"/>
        <v>0</v>
      </c>
      <c r="U80" s="151">
        <f t="shared" si="554"/>
        <v>0</v>
      </c>
      <c r="V80" s="151">
        <f t="shared" si="555"/>
        <v>0</v>
      </c>
      <c r="W80" s="151">
        <f t="shared" si="556"/>
        <v>0</v>
      </c>
      <c r="X80" s="154">
        <f t="shared" si="538"/>
        <v>0</v>
      </c>
      <c r="Y80" s="151">
        <f t="shared" si="557"/>
        <v>0</v>
      </c>
      <c r="Z80" s="151">
        <f t="shared" si="558"/>
        <v>0</v>
      </c>
      <c r="AA80" s="151">
        <f t="shared" si="559"/>
        <v>0</v>
      </c>
      <c r="AB80" s="154">
        <f t="shared" si="539"/>
        <v>0</v>
      </c>
      <c r="AC80" s="3"/>
      <c r="AD80" s="3"/>
      <c r="AE80" s="3"/>
      <c r="AF80" s="154">
        <f t="shared" si="540"/>
        <v>0</v>
      </c>
      <c r="AG80" s="3"/>
      <c r="AH80" s="3"/>
      <c r="AI80" s="3"/>
      <c r="AJ80" s="154">
        <f t="shared" si="541"/>
        <v>0</v>
      </c>
      <c r="AK80" s="151">
        <f t="shared" si="560"/>
        <v>0</v>
      </c>
      <c r="AL80" s="151">
        <f t="shared" si="561"/>
        <v>0</v>
      </c>
      <c r="AM80" s="151">
        <f t="shared" si="562"/>
        <v>0</v>
      </c>
      <c r="AN80" s="154">
        <f t="shared" si="542"/>
        <v>0</v>
      </c>
      <c r="AO80" s="3"/>
      <c r="AP80" s="3"/>
      <c r="AQ80" s="3"/>
      <c r="AR80" s="151">
        <f t="shared" si="563"/>
        <v>0</v>
      </c>
      <c r="AS80" s="151">
        <f t="shared" si="564"/>
        <v>0</v>
      </c>
      <c r="AT80" s="151">
        <f t="shared" si="565"/>
        <v>0</v>
      </c>
      <c r="AU80" s="151">
        <f t="shared" si="566"/>
        <v>0</v>
      </c>
      <c r="AV80" s="154">
        <f t="shared" si="543"/>
        <v>0</v>
      </c>
      <c r="AW80" s="3"/>
      <c r="AX80" s="3"/>
      <c r="AY80" s="3"/>
      <c r="AZ80" s="151">
        <f t="shared" si="567"/>
        <v>0</v>
      </c>
      <c r="BA80" s="151">
        <f t="shared" si="568"/>
        <v>0</v>
      </c>
      <c r="BB80" s="151">
        <f t="shared" si="569"/>
        <v>0</v>
      </c>
      <c r="BC80" s="151">
        <f t="shared" si="570"/>
        <v>0</v>
      </c>
      <c r="BD80" s="154">
        <f t="shared" si="544"/>
        <v>0</v>
      </c>
      <c r="BE80" s="3"/>
      <c r="BF80" s="3"/>
      <c r="BG80" s="3"/>
      <c r="BH80" s="151">
        <f t="shared" si="571"/>
        <v>0</v>
      </c>
      <c r="BI80" s="151">
        <f t="shared" si="572"/>
        <v>0</v>
      </c>
      <c r="BJ80" s="151">
        <f t="shared" si="573"/>
        <v>0</v>
      </c>
      <c r="BK80" s="151">
        <f t="shared" si="574"/>
        <v>0</v>
      </c>
      <c r="BL80" s="154">
        <f t="shared" si="545"/>
        <v>0</v>
      </c>
      <c r="BM80" s="3"/>
      <c r="BN80" s="3"/>
      <c r="BO80" s="3"/>
      <c r="BP80" s="151">
        <f t="shared" si="575"/>
        <v>0</v>
      </c>
      <c r="BQ80" s="151">
        <f t="shared" si="576"/>
        <v>0</v>
      </c>
      <c r="BR80" s="151">
        <f t="shared" si="577"/>
        <v>0</v>
      </c>
      <c r="BS80" s="151">
        <f t="shared" si="578"/>
        <v>0</v>
      </c>
      <c r="BT80" s="154">
        <f t="shared" si="546"/>
        <v>0</v>
      </c>
      <c r="BU80" s="3"/>
      <c r="BV80" s="3"/>
      <c r="BW80" s="3"/>
      <c r="BX80" s="151">
        <f t="shared" si="579"/>
        <v>0</v>
      </c>
      <c r="BY80" s="151">
        <f t="shared" si="580"/>
        <v>0</v>
      </c>
      <c r="BZ80" s="151">
        <f t="shared" si="581"/>
        <v>0</v>
      </c>
      <c r="CA80" s="151">
        <f t="shared" si="582"/>
        <v>0</v>
      </c>
      <c r="CB80" s="154">
        <f t="shared" si="547"/>
        <v>0</v>
      </c>
      <c r="CC80" s="3"/>
      <c r="CD80" s="3"/>
      <c r="CE80" s="3"/>
      <c r="CF80" s="151">
        <f t="shared" si="583"/>
        <v>0</v>
      </c>
      <c r="CG80" s="151">
        <f t="shared" si="584"/>
        <v>0</v>
      </c>
      <c r="CH80" s="151">
        <f t="shared" si="585"/>
        <v>0</v>
      </c>
      <c r="CI80" s="151">
        <f t="shared" si="586"/>
        <v>0</v>
      </c>
      <c r="CJ80" s="154">
        <f t="shared" si="548"/>
        <v>0</v>
      </c>
      <c r="CK80" s="3"/>
      <c r="CL80" s="3"/>
      <c r="CM80" s="3"/>
      <c r="CN80" s="151">
        <f t="shared" si="587"/>
        <v>0</v>
      </c>
      <c r="CO80" s="151">
        <f t="shared" si="588"/>
        <v>0</v>
      </c>
      <c r="CP80" s="151">
        <f t="shared" si="589"/>
        <v>0</v>
      </c>
      <c r="CQ80" s="151">
        <f t="shared" si="590"/>
        <v>0</v>
      </c>
      <c r="CR80" s="154">
        <f t="shared" si="549"/>
        <v>0</v>
      </c>
      <c r="CS80" s="3"/>
      <c r="CT80" s="3"/>
      <c r="CU80" s="3"/>
      <c r="CV80" s="151">
        <f t="shared" si="591"/>
        <v>0</v>
      </c>
      <c r="CW80" s="151">
        <f t="shared" si="592"/>
        <v>0</v>
      </c>
      <c r="CX80" s="151">
        <f t="shared" si="593"/>
        <v>0</v>
      </c>
      <c r="CY80" s="151">
        <f t="shared" si="594"/>
        <v>0</v>
      </c>
      <c r="CZ80" s="151">
        <f t="shared" si="595"/>
        <v>0</v>
      </c>
      <c r="DA80" s="151">
        <f t="shared" si="596"/>
        <v>0</v>
      </c>
      <c r="DB80" s="151">
        <f t="shared" si="597"/>
        <v>0</v>
      </c>
      <c r="DC80" s="151">
        <f t="shared" si="598"/>
        <v>0</v>
      </c>
      <c r="DD80" s="149"/>
      <c r="DE80" s="3"/>
      <c r="DF80" s="3"/>
      <c r="DG80" s="3"/>
      <c r="DH80" s="129"/>
      <c r="DI80" s="129"/>
      <c r="DJ80" s="129"/>
      <c r="DK80" s="129"/>
      <c r="DL80" s="129"/>
      <c r="DM80" s="129"/>
      <c r="DN80" s="129"/>
      <c r="DO80" s="129"/>
      <c r="DP80" s="3"/>
      <c r="DQ80" s="3"/>
      <c r="DR80" s="3"/>
      <c r="DS80" s="3"/>
      <c r="DU80" s="149"/>
      <c r="DV80" s="3"/>
      <c r="DW80" s="3"/>
      <c r="DX80" s="3"/>
      <c r="DZ80" s="293"/>
      <c r="EA80" s="293"/>
      <c r="EB80" s="293"/>
      <c r="EC80" s="297"/>
      <c r="ED80" s="297"/>
      <c r="EE80" s="297"/>
      <c r="EF80" s="297"/>
      <c r="EG80" s="297"/>
      <c r="EH80" s="297"/>
      <c r="EI80" s="297"/>
      <c r="EJ80" s="297"/>
      <c r="EK80" s="297"/>
      <c r="EL80" s="297"/>
      <c r="EM80" s="297"/>
      <c r="EN80" s="297"/>
      <c r="EO80" s="297"/>
      <c r="EP80" s="297"/>
      <c r="EQ80" s="297"/>
      <c r="ER80" s="297"/>
      <c r="ES80" s="297"/>
      <c r="ET80" s="297"/>
      <c r="EU80" s="297"/>
      <c r="EV80" s="297"/>
      <c r="EW80" s="297"/>
      <c r="EX80" s="297"/>
      <c r="EY80" s="297"/>
      <c r="EZ80" s="297"/>
      <c r="FA80" s="297"/>
      <c r="FB80" s="297"/>
      <c r="FC80" s="297"/>
      <c r="FD80" s="297"/>
      <c r="FE80" s="297"/>
      <c r="FF80" s="297"/>
      <c r="FL80" s="151">
        <v>64678</v>
      </c>
      <c r="FM80" s="151">
        <v>77.336120344035905</v>
      </c>
      <c r="FN80" s="151">
        <v>88.599527121954551</v>
      </c>
      <c r="FO80" s="151">
        <v>96.515094404276454</v>
      </c>
      <c r="FR80" s="5">
        <f t="shared" si="520"/>
        <v>0</v>
      </c>
      <c r="FS80" s="5">
        <f t="shared" si="521"/>
        <v>0</v>
      </c>
      <c r="FT80" s="5">
        <f t="shared" si="522"/>
        <v>0</v>
      </c>
      <c r="FU80" s="5">
        <f t="shared" si="523"/>
        <v>0</v>
      </c>
      <c r="FW80" s="233" t="e">
        <f t="shared" si="524"/>
        <v>#DIV/0!</v>
      </c>
      <c r="FX80" s="233" t="e">
        <f t="shared" si="525"/>
        <v>#DIV/0!</v>
      </c>
      <c r="FY80" s="233" t="e">
        <f t="shared" si="526"/>
        <v>#DIV/0!</v>
      </c>
      <c r="FZ80" s="233" t="e">
        <f t="shared" si="527"/>
        <v>#DIV/0!</v>
      </c>
      <c r="GA80" s="233"/>
      <c r="GB80" s="5">
        <f t="shared" si="528"/>
        <v>0</v>
      </c>
      <c r="GC80" s="5">
        <f t="shared" si="529"/>
        <v>0</v>
      </c>
      <c r="GD80" s="5">
        <f t="shared" si="530"/>
        <v>0</v>
      </c>
      <c r="GE80" s="5">
        <f t="shared" si="531"/>
        <v>0</v>
      </c>
    </row>
    <row r="81" spans="1:187" ht="13.5" thickBot="1" x14ac:dyDescent="0.25">
      <c r="A81" s="2" t="str">
        <f t="shared" si="550"/>
        <v>2006 Dec</v>
      </c>
      <c r="B81" s="139">
        <f t="shared" si="532"/>
        <v>2006</v>
      </c>
      <c r="C81" s="142" t="str">
        <f t="shared" si="533"/>
        <v>Dec</v>
      </c>
      <c r="D81" s="154">
        <f t="shared" si="599"/>
        <v>0</v>
      </c>
      <c r="E81" s="129"/>
      <c r="F81" s="129"/>
      <c r="G81" s="129"/>
      <c r="H81" s="154">
        <f t="shared" si="534"/>
        <v>0</v>
      </c>
      <c r="I81" s="151">
        <f t="shared" si="551"/>
        <v>0</v>
      </c>
      <c r="J81" s="151">
        <f t="shared" si="552"/>
        <v>0</v>
      </c>
      <c r="K81" s="151">
        <f t="shared" si="553"/>
        <v>0</v>
      </c>
      <c r="L81" s="154">
        <f t="shared" si="535"/>
        <v>0</v>
      </c>
      <c r="M81" s="3"/>
      <c r="N81" s="3"/>
      <c r="O81" s="3"/>
      <c r="P81" s="154">
        <f t="shared" si="536"/>
        <v>0</v>
      </c>
      <c r="Q81" s="3"/>
      <c r="R81" s="3"/>
      <c r="S81" s="3"/>
      <c r="T81" s="154">
        <f t="shared" si="537"/>
        <v>0</v>
      </c>
      <c r="U81" s="151">
        <f t="shared" si="554"/>
        <v>0</v>
      </c>
      <c r="V81" s="151">
        <f t="shared" si="555"/>
        <v>0</v>
      </c>
      <c r="W81" s="151">
        <f t="shared" si="556"/>
        <v>0</v>
      </c>
      <c r="X81" s="154">
        <f t="shared" si="538"/>
        <v>0</v>
      </c>
      <c r="Y81" s="151">
        <f t="shared" si="557"/>
        <v>0</v>
      </c>
      <c r="Z81" s="151">
        <f t="shared" si="558"/>
        <v>0</v>
      </c>
      <c r="AA81" s="151">
        <f t="shared" si="559"/>
        <v>0</v>
      </c>
      <c r="AB81" s="154">
        <f t="shared" si="539"/>
        <v>0</v>
      </c>
      <c r="AC81" s="3"/>
      <c r="AD81" s="3"/>
      <c r="AE81" s="3"/>
      <c r="AF81" s="154">
        <f t="shared" si="540"/>
        <v>0</v>
      </c>
      <c r="AG81" s="3"/>
      <c r="AH81" s="3"/>
      <c r="AI81" s="3"/>
      <c r="AJ81" s="154">
        <f t="shared" si="541"/>
        <v>0</v>
      </c>
      <c r="AK81" s="151">
        <f t="shared" si="560"/>
        <v>0</v>
      </c>
      <c r="AL81" s="151">
        <f t="shared" si="561"/>
        <v>0</v>
      </c>
      <c r="AM81" s="151">
        <f t="shared" si="562"/>
        <v>0</v>
      </c>
      <c r="AN81" s="154">
        <f t="shared" si="542"/>
        <v>0</v>
      </c>
      <c r="AO81" s="3"/>
      <c r="AP81" s="3"/>
      <c r="AQ81" s="3"/>
      <c r="AR81" s="151">
        <f t="shared" si="563"/>
        <v>0</v>
      </c>
      <c r="AS81" s="151">
        <f t="shared" si="564"/>
        <v>0</v>
      </c>
      <c r="AT81" s="151">
        <f t="shared" si="565"/>
        <v>0</v>
      </c>
      <c r="AU81" s="151">
        <f t="shared" si="566"/>
        <v>0</v>
      </c>
      <c r="AV81" s="154">
        <f t="shared" si="543"/>
        <v>0</v>
      </c>
      <c r="AW81" s="3"/>
      <c r="AX81" s="3"/>
      <c r="AY81" s="3"/>
      <c r="AZ81" s="151">
        <f t="shared" si="567"/>
        <v>0</v>
      </c>
      <c r="BA81" s="151">
        <f t="shared" si="568"/>
        <v>0</v>
      </c>
      <c r="BB81" s="151">
        <f t="shared" si="569"/>
        <v>0</v>
      </c>
      <c r="BC81" s="151">
        <f t="shared" si="570"/>
        <v>0</v>
      </c>
      <c r="BD81" s="154">
        <f t="shared" si="544"/>
        <v>0</v>
      </c>
      <c r="BE81" s="3"/>
      <c r="BF81" s="3"/>
      <c r="BG81" s="3"/>
      <c r="BH81" s="151">
        <f t="shared" si="571"/>
        <v>0</v>
      </c>
      <c r="BI81" s="151">
        <f t="shared" si="572"/>
        <v>0</v>
      </c>
      <c r="BJ81" s="151">
        <f t="shared" si="573"/>
        <v>0</v>
      </c>
      <c r="BK81" s="151">
        <f t="shared" si="574"/>
        <v>0</v>
      </c>
      <c r="BL81" s="154">
        <f t="shared" si="545"/>
        <v>0</v>
      </c>
      <c r="BM81" s="3"/>
      <c r="BN81" s="3"/>
      <c r="BO81" s="3"/>
      <c r="BP81" s="151">
        <f t="shared" si="575"/>
        <v>0</v>
      </c>
      <c r="BQ81" s="151">
        <f t="shared" si="576"/>
        <v>0</v>
      </c>
      <c r="BR81" s="151">
        <f t="shared" si="577"/>
        <v>0</v>
      </c>
      <c r="BS81" s="151">
        <f t="shared" si="578"/>
        <v>0</v>
      </c>
      <c r="BT81" s="154">
        <f t="shared" si="546"/>
        <v>0</v>
      </c>
      <c r="BU81" s="3"/>
      <c r="BV81" s="3"/>
      <c r="BW81" s="3"/>
      <c r="BX81" s="151">
        <f t="shared" si="579"/>
        <v>0</v>
      </c>
      <c r="BY81" s="151">
        <f t="shared" si="580"/>
        <v>0</v>
      </c>
      <c r="BZ81" s="151">
        <f t="shared" si="581"/>
        <v>0</v>
      </c>
      <c r="CA81" s="151">
        <f t="shared" si="582"/>
        <v>0</v>
      </c>
      <c r="CB81" s="154">
        <f t="shared" si="547"/>
        <v>0</v>
      </c>
      <c r="CC81" s="3"/>
      <c r="CD81" s="3"/>
      <c r="CE81" s="3"/>
      <c r="CF81" s="151">
        <f t="shared" si="583"/>
        <v>0</v>
      </c>
      <c r="CG81" s="151">
        <f t="shared" si="584"/>
        <v>0</v>
      </c>
      <c r="CH81" s="151">
        <f t="shared" si="585"/>
        <v>0</v>
      </c>
      <c r="CI81" s="151">
        <f t="shared" si="586"/>
        <v>0</v>
      </c>
      <c r="CJ81" s="154">
        <f t="shared" si="548"/>
        <v>0</v>
      </c>
      <c r="CK81" s="3"/>
      <c r="CL81" s="3"/>
      <c r="CM81" s="3"/>
      <c r="CN81" s="151">
        <f t="shared" si="587"/>
        <v>0</v>
      </c>
      <c r="CO81" s="151">
        <f t="shared" si="588"/>
        <v>0</v>
      </c>
      <c r="CP81" s="151">
        <f t="shared" si="589"/>
        <v>0</v>
      </c>
      <c r="CQ81" s="151">
        <f t="shared" si="590"/>
        <v>0</v>
      </c>
      <c r="CR81" s="154">
        <f t="shared" si="549"/>
        <v>0</v>
      </c>
      <c r="CS81" s="3"/>
      <c r="CT81" s="3"/>
      <c r="CU81" s="3"/>
      <c r="CV81" s="151">
        <f t="shared" si="591"/>
        <v>0</v>
      </c>
      <c r="CW81" s="151">
        <f t="shared" si="592"/>
        <v>0</v>
      </c>
      <c r="CX81" s="151">
        <f t="shared" si="593"/>
        <v>0</v>
      </c>
      <c r="CY81" s="151">
        <f t="shared" si="594"/>
        <v>0</v>
      </c>
      <c r="CZ81" s="151">
        <f t="shared" si="595"/>
        <v>0</v>
      </c>
      <c r="DA81" s="151">
        <f t="shared" si="596"/>
        <v>0</v>
      </c>
      <c r="DB81" s="151">
        <f t="shared" si="597"/>
        <v>0</v>
      </c>
      <c r="DC81" s="151">
        <f t="shared" si="598"/>
        <v>0</v>
      </c>
      <c r="DD81" s="149"/>
      <c r="DE81" s="3"/>
      <c r="DF81" s="3"/>
      <c r="DG81" s="3"/>
      <c r="DH81" s="129"/>
      <c r="DI81" s="129"/>
      <c r="DJ81" s="129"/>
      <c r="DK81" s="129"/>
      <c r="DL81" s="129"/>
      <c r="DM81" s="129"/>
      <c r="DN81" s="129"/>
      <c r="DO81" s="129"/>
      <c r="DP81" s="3"/>
      <c r="DQ81" s="3"/>
      <c r="DR81" s="3"/>
      <c r="DS81" s="3"/>
      <c r="DU81" s="149"/>
      <c r="DV81" s="3"/>
      <c r="DW81" s="3"/>
      <c r="DX81" s="3"/>
      <c r="DZ81" s="293"/>
      <c r="EA81" s="293"/>
      <c r="EB81" s="293"/>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L81" s="151">
        <v>62001</v>
      </c>
      <c r="FM81" s="151">
        <v>82.358234203754023</v>
      </c>
      <c r="FN81" s="151">
        <v>91.464358342181512</v>
      </c>
      <c r="FO81" s="151">
        <v>97.43012939334497</v>
      </c>
      <c r="FR81" s="5">
        <f t="shared" si="520"/>
        <v>0</v>
      </c>
      <c r="FS81" s="5">
        <f t="shared" si="521"/>
        <v>0</v>
      </c>
      <c r="FT81" s="5">
        <f t="shared" si="522"/>
        <v>0</v>
      </c>
      <c r="FU81" s="5">
        <f t="shared" si="523"/>
        <v>0</v>
      </c>
      <c r="FW81" s="233" t="e">
        <f t="shared" si="524"/>
        <v>#DIV/0!</v>
      </c>
      <c r="FX81" s="233" t="e">
        <f t="shared" si="525"/>
        <v>#DIV/0!</v>
      </c>
      <c r="FY81" s="233" t="e">
        <f t="shared" si="526"/>
        <v>#DIV/0!</v>
      </c>
      <c r="FZ81" s="233" t="e">
        <f t="shared" si="527"/>
        <v>#DIV/0!</v>
      </c>
      <c r="GA81" s="233"/>
      <c r="GB81" s="5">
        <f t="shared" si="528"/>
        <v>0</v>
      </c>
      <c r="GC81" s="5">
        <f t="shared" si="529"/>
        <v>0</v>
      </c>
      <c r="GD81" s="5">
        <f t="shared" si="530"/>
        <v>0</v>
      </c>
      <c r="GE81" s="5">
        <f t="shared" si="531"/>
        <v>0</v>
      </c>
    </row>
    <row r="82" spans="1:187" ht="13.5" thickBot="1" x14ac:dyDescent="0.25">
      <c r="A82" s="217" t="s">
        <v>295</v>
      </c>
      <c r="B82" s="218"/>
      <c r="C82" s="219"/>
      <c r="D82" s="220">
        <f>SUM(D70:D81)</f>
        <v>0</v>
      </c>
      <c r="E82" s="220">
        <f t="shared" ref="E82" si="600">SUM(E70:E81)</f>
        <v>0</v>
      </c>
      <c r="F82" s="220">
        <f t="shared" ref="F82" si="601">SUM(F70:F81)</f>
        <v>0</v>
      </c>
      <c r="G82" s="220">
        <f t="shared" ref="G82" si="602">SUM(G70:G81)</f>
        <v>0</v>
      </c>
      <c r="H82" s="220">
        <f t="shared" ref="H82" si="603">SUM(H70:H81)</f>
        <v>0</v>
      </c>
      <c r="I82" s="220">
        <f t="shared" ref="I82" si="604">SUM(I70:I81)</f>
        <v>0</v>
      </c>
      <c r="J82" s="220">
        <f t="shared" ref="J82" si="605">SUM(J70:J81)</f>
        <v>0</v>
      </c>
      <c r="K82" s="220">
        <f t="shared" ref="K82" si="606">SUM(K70:K81)</f>
        <v>0</v>
      </c>
      <c r="L82" s="220">
        <f t="shared" ref="L82" si="607">SUM(L70:L81)</f>
        <v>0</v>
      </c>
      <c r="M82" s="220">
        <f t="shared" ref="M82" si="608">SUM(M70:M81)</f>
        <v>0</v>
      </c>
      <c r="N82" s="220">
        <f t="shared" ref="N82" si="609">SUM(N70:N81)</f>
        <v>0</v>
      </c>
      <c r="O82" s="220">
        <f t="shared" ref="O82" si="610">SUM(O70:O81)</f>
        <v>0</v>
      </c>
      <c r="P82" s="220">
        <f t="shared" ref="P82" si="611">SUM(P70:P81)</f>
        <v>0</v>
      </c>
      <c r="Q82" s="220">
        <f t="shared" ref="Q82" si="612">SUM(Q70:Q81)</f>
        <v>0</v>
      </c>
      <c r="R82" s="220">
        <f t="shared" ref="R82" si="613">SUM(R70:R81)</f>
        <v>0</v>
      </c>
      <c r="S82" s="220">
        <f t="shared" ref="S82" si="614">SUM(S70:S81)</f>
        <v>0</v>
      </c>
      <c r="T82" s="220">
        <f t="shared" ref="T82" si="615">SUM(T70:T81)</f>
        <v>0</v>
      </c>
      <c r="U82" s="220">
        <f t="shared" ref="U82" si="616">SUM(U70:U81)</f>
        <v>0</v>
      </c>
      <c r="V82" s="220">
        <f t="shared" ref="V82" si="617">SUM(V70:V81)</f>
        <v>0</v>
      </c>
      <c r="W82" s="220">
        <f t="shared" ref="W82" si="618">SUM(W70:W81)</f>
        <v>0</v>
      </c>
      <c r="X82" s="220">
        <f t="shared" ref="X82" si="619">SUM(X70:X81)</f>
        <v>0</v>
      </c>
      <c r="Y82" s="220">
        <f t="shared" ref="Y82" si="620">SUM(Y70:Y81)</f>
        <v>0</v>
      </c>
      <c r="Z82" s="220">
        <f t="shared" ref="Z82" si="621">SUM(Z70:Z81)</f>
        <v>0</v>
      </c>
      <c r="AA82" s="220">
        <f t="shared" ref="AA82" si="622">SUM(AA70:AA81)</f>
        <v>0</v>
      </c>
      <c r="AB82" s="220">
        <f t="shared" ref="AB82" si="623">SUM(AB70:AB81)</f>
        <v>0</v>
      </c>
      <c r="AC82" s="220">
        <f t="shared" ref="AC82" si="624">SUM(AC70:AC81)</f>
        <v>0</v>
      </c>
      <c r="AD82" s="220">
        <f t="shared" ref="AD82" si="625">SUM(AD70:AD81)</f>
        <v>0</v>
      </c>
      <c r="AE82" s="220">
        <f t="shared" ref="AE82" si="626">SUM(AE70:AE81)</f>
        <v>0</v>
      </c>
      <c r="AF82" s="220">
        <f t="shared" ref="AF82" si="627">SUM(AF70:AF81)</f>
        <v>0</v>
      </c>
      <c r="AG82" s="220">
        <f t="shared" ref="AG82" si="628">SUM(AG70:AG81)</f>
        <v>0</v>
      </c>
      <c r="AH82" s="220">
        <f t="shared" ref="AH82" si="629">SUM(AH70:AH81)</f>
        <v>0</v>
      </c>
      <c r="AI82" s="220">
        <f t="shared" ref="AI82" si="630">SUM(AI70:AI81)</f>
        <v>0</v>
      </c>
      <c r="AJ82" s="220">
        <f t="shared" ref="AJ82" si="631">SUM(AJ70:AJ81)</f>
        <v>0</v>
      </c>
      <c r="AK82" s="220">
        <f t="shared" ref="AK82" si="632">SUM(AK70:AK81)</f>
        <v>0</v>
      </c>
      <c r="AL82" s="220">
        <f t="shared" ref="AL82" si="633">SUM(AL70:AL81)</f>
        <v>0</v>
      </c>
      <c r="AM82" s="220">
        <f>SUM(AM70:AM81)</f>
        <v>0</v>
      </c>
      <c r="AN82" s="220">
        <f>SUM(AN70:AN81)</f>
        <v>0</v>
      </c>
      <c r="AO82" s="220">
        <f t="shared" ref="AO82" si="634">SUM(AO70:AO81)</f>
        <v>0</v>
      </c>
      <c r="AP82" s="220">
        <f t="shared" ref="AP82" si="635">SUM(AP70:AP81)</f>
        <v>0</v>
      </c>
      <c r="AQ82" s="220">
        <f t="shared" ref="AQ82" si="636">SUM(AQ70:AQ81)</f>
        <v>0</v>
      </c>
      <c r="AR82" s="222">
        <f>IF(AN82&gt;0,(AN82/T82)*100,0)</f>
        <v>0</v>
      </c>
      <c r="AS82" s="222">
        <f t="shared" si="564"/>
        <v>0</v>
      </c>
      <c r="AT82" s="222">
        <f t="shared" si="565"/>
        <v>0</v>
      </c>
      <c r="AU82" s="222">
        <f t="shared" si="566"/>
        <v>0</v>
      </c>
      <c r="AV82" s="220">
        <f>SUM(AV70:AV81)</f>
        <v>0</v>
      </c>
      <c r="AW82" s="220">
        <f t="shared" ref="AW82" si="637">SUM(AW70:AW81)</f>
        <v>0</v>
      </c>
      <c r="AX82" s="220">
        <f t="shared" ref="AX82" si="638">SUM(AX70:AX81)</f>
        <v>0</v>
      </c>
      <c r="AY82" s="220">
        <f t="shared" ref="AY82" si="639">SUM(AY70:AY81)</f>
        <v>0</v>
      </c>
      <c r="AZ82" s="222">
        <f t="shared" si="567"/>
        <v>0</v>
      </c>
      <c r="BA82" s="222">
        <f t="shared" si="568"/>
        <v>0</v>
      </c>
      <c r="BB82" s="222">
        <f t="shared" si="569"/>
        <v>0</v>
      </c>
      <c r="BC82" s="222">
        <f t="shared" si="570"/>
        <v>0</v>
      </c>
      <c r="BD82" s="220">
        <f t="shared" ref="BD82" si="640">SUM(BD70:BD81)</f>
        <v>0</v>
      </c>
      <c r="BE82" s="220">
        <f t="shared" ref="BE82" si="641">SUM(BE70:BE81)</f>
        <v>0</v>
      </c>
      <c r="BF82" s="220">
        <f t="shared" ref="BF82" si="642">SUM(BF70:BF81)</f>
        <v>0</v>
      </c>
      <c r="BG82" s="220">
        <f t="shared" ref="BG82" si="643">SUM(BG70:BG81)</f>
        <v>0</v>
      </c>
      <c r="BH82" s="222">
        <f t="shared" si="571"/>
        <v>0</v>
      </c>
      <c r="BI82" s="222">
        <f t="shared" si="572"/>
        <v>0</v>
      </c>
      <c r="BJ82" s="222">
        <f t="shared" si="573"/>
        <v>0</v>
      </c>
      <c r="BK82" s="222">
        <f t="shared" si="574"/>
        <v>0</v>
      </c>
      <c r="BL82" s="220">
        <f t="shared" ref="BL82" si="644">SUM(BL70:BL81)</f>
        <v>0</v>
      </c>
      <c r="BM82" s="220">
        <f t="shared" ref="BM82" si="645">SUM(BM70:BM81)</f>
        <v>0</v>
      </c>
      <c r="BN82" s="220">
        <f t="shared" ref="BN82" si="646">SUM(BN70:BN81)</f>
        <v>0</v>
      </c>
      <c r="BO82" s="220">
        <f t="shared" ref="BO82" si="647">SUM(BO70:BO81)</f>
        <v>0</v>
      </c>
      <c r="BP82" s="222">
        <f t="shared" si="575"/>
        <v>0</v>
      </c>
      <c r="BQ82" s="222">
        <f t="shared" si="576"/>
        <v>0</v>
      </c>
      <c r="BR82" s="222">
        <f t="shared" si="577"/>
        <v>0</v>
      </c>
      <c r="BS82" s="222">
        <f t="shared" si="578"/>
        <v>0</v>
      </c>
      <c r="BT82" s="220">
        <f t="shared" ref="BT82" si="648">SUM(BT70:BT81)</f>
        <v>0</v>
      </c>
      <c r="BU82" s="220">
        <f t="shared" ref="BU82" si="649">SUM(BU70:BU81)</f>
        <v>0</v>
      </c>
      <c r="BV82" s="220">
        <f t="shared" ref="BV82" si="650">SUM(BV70:BV81)</f>
        <v>0</v>
      </c>
      <c r="BW82" s="220">
        <f t="shared" ref="BW82" si="651">SUM(BW70:BW81)</f>
        <v>0</v>
      </c>
      <c r="BX82" s="222">
        <f t="shared" si="579"/>
        <v>0</v>
      </c>
      <c r="BY82" s="222">
        <f t="shared" si="580"/>
        <v>0</v>
      </c>
      <c r="BZ82" s="222">
        <f t="shared" si="581"/>
        <v>0</v>
      </c>
      <c r="CA82" s="222">
        <f t="shared" si="582"/>
        <v>0</v>
      </c>
      <c r="CB82" s="220">
        <f t="shared" ref="CB82" si="652">SUM(CB70:CB81)</f>
        <v>0</v>
      </c>
      <c r="CC82" s="220">
        <f t="shared" ref="CC82" si="653">SUM(CC70:CC81)</f>
        <v>0</v>
      </c>
      <c r="CD82" s="220">
        <f t="shared" ref="CD82" si="654">SUM(CD70:CD81)</f>
        <v>0</v>
      </c>
      <c r="CE82" s="220">
        <f t="shared" ref="CE82" si="655">SUM(CE70:CE81)</f>
        <v>0</v>
      </c>
      <c r="CF82" s="222">
        <f t="shared" si="583"/>
        <v>0</v>
      </c>
      <c r="CG82" s="222">
        <f t="shared" si="584"/>
        <v>0</v>
      </c>
      <c r="CH82" s="222">
        <f t="shared" si="585"/>
        <v>0</v>
      </c>
      <c r="CI82" s="222">
        <f t="shared" si="586"/>
        <v>0</v>
      </c>
      <c r="CJ82" s="220">
        <f t="shared" ref="CJ82" si="656">SUM(CJ70:CJ81)</f>
        <v>0</v>
      </c>
      <c r="CK82" s="220">
        <f t="shared" ref="CK82" si="657">SUM(CK70:CK81)</f>
        <v>0</v>
      </c>
      <c r="CL82" s="220">
        <f t="shared" ref="CL82" si="658">SUM(CL70:CL81)</f>
        <v>0</v>
      </c>
      <c r="CM82" s="220">
        <f t="shared" ref="CM82" si="659">SUM(CM70:CM81)</f>
        <v>0</v>
      </c>
      <c r="CN82" s="222">
        <f t="shared" si="587"/>
        <v>0</v>
      </c>
      <c r="CO82" s="222">
        <f t="shared" si="588"/>
        <v>0</v>
      </c>
      <c r="CP82" s="222">
        <f t="shared" si="589"/>
        <v>0</v>
      </c>
      <c r="CQ82" s="222">
        <f t="shared" si="590"/>
        <v>0</v>
      </c>
      <c r="CR82" s="220">
        <f t="shared" ref="CR82" si="660">SUM(CR70:CR81)</f>
        <v>0</v>
      </c>
      <c r="CS82" s="220">
        <f t="shared" ref="CS82" si="661">SUM(CS70:CS81)</f>
        <v>0</v>
      </c>
      <c r="CT82" s="220">
        <f t="shared" ref="CT82" si="662">SUM(CT70:CT81)</f>
        <v>0</v>
      </c>
      <c r="CU82" s="220">
        <f t="shared" ref="CU82" si="663">SUM(CU70:CU81)</f>
        <v>0</v>
      </c>
      <c r="CV82" s="222">
        <f>IF(CR82&gt;0,(CR82/T82)*100,0)</f>
        <v>0</v>
      </c>
      <c r="CW82" s="222">
        <f t="shared" si="592"/>
        <v>0</v>
      </c>
      <c r="CX82" s="222">
        <f t="shared" si="593"/>
        <v>0</v>
      </c>
      <c r="CY82" s="222">
        <f t="shared" si="594"/>
        <v>0</v>
      </c>
      <c r="CZ82" s="222">
        <f t="shared" si="595"/>
        <v>0</v>
      </c>
      <c r="DA82" s="222">
        <f t="shared" si="596"/>
        <v>0</v>
      </c>
      <c r="DB82" s="222">
        <f t="shared" si="597"/>
        <v>0</v>
      </c>
      <c r="DC82" s="222">
        <f t="shared" si="598"/>
        <v>0</v>
      </c>
      <c r="DD82" s="220">
        <f t="shared" ref="DD82" si="664">SUM(DD70:DD81)</f>
        <v>0</v>
      </c>
      <c r="DE82" s="220">
        <f t="shared" ref="DE82" si="665">SUM(DE70:DE81)</f>
        <v>0</v>
      </c>
      <c r="DF82" s="220">
        <f t="shared" ref="DF82" si="666">SUM(DF70:DF81)</f>
        <v>0</v>
      </c>
      <c r="DG82" s="220">
        <f t="shared" ref="DG82" si="667">SUM(DG70:DG81)</f>
        <v>0</v>
      </c>
      <c r="DH82" s="221">
        <f>IF(DD82&gt;0,(DD82*60)/T82,0)</f>
        <v>0</v>
      </c>
      <c r="DI82" s="221">
        <f t="shared" ref="DI82" si="668">IF(DE82&gt;0,(DE82*60)/U82,0)</f>
        <v>0</v>
      </c>
      <c r="DJ82" s="221">
        <f t="shared" ref="DJ82" si="669">IF(DF82&gt;0,(DF82*60)/V82,0)</f>
        <v>0</v>
      </c>
      <c r="DK82" s="221">
        <f t="shared" ref="DK82" si="670">IF(DG82&gt;0,(DG82*60)/W82,0)</f>
        <v>0</v>
      </c>
      <c r="DL82" s="221">
        <f>IF(DD82&gt;0,(DD82*60)/(T82-AN82),0)</f>
        <v>0</v>
      </c>
      <c r="DM82" s="221">
        <f t="shared" ref="DM82" si="671">IF(DE82&gt;0,(DE82*60)/(U82-AO82),0)</f>
        <v>0</v>
      </c>
      <c r="DN82" s="221">
        <f t="shared" ref="DN82" si="672">IF(DF82&gt;0,(DF82*60)/(V82-AP82),0)</f>
        <v>0</v>
      </c>
      <c r="DO82" s="221">
        <f t="shared" ref="DO82" si="673">IF(DG82&gt;0,(DG82*60)/(W82-AQ82),0)</f>
        <v>0</v>
      </c>
      <c r="DP82" s="221">
        <f>IF(DU82&gt;0,(DU82*60)/(T82-BD82),0)</f>
        <v>0</v>
      </c>
      <c r="DQ82" s="221">
        <f t="shared" ref="DQ82" si="674">IF(DV82&gt;0,(DV82*60)/(U82-BE82),0)</f>
        <v>0</v>
      </c>
      <c r="DR82" s="221">
        <f t="shared" ref="DR82" si="675">IF(DW82&gt;0,(DW82*60)/(V82-BF82),0)</f>
        <v>0</v>
      </c>
      <c r="DS82" s="221">
        <f t="shared" ref="DS82" si="676">IF(DX82&gt;0,(DX82*60)/(W82-BG82),0)</f>
        <v>0</v>
      </c>
      <c r="DU82" s="220">
        <f t="shared" ref="DU82" si="677">SUM(DU70:DU81)</f>
        <v>0</v>
      </c>
      <c r="DV82" s="220">
        <f t="shared" ref="DV82" si="678">SUM(DV70:DV81)</f>
        <v>0</v>
      </c>
      <c r="DW82" s="220">
        <f t="shared" ref="DW82" si="679">SUM(DW70:DW81)</f>
        <v>0</v>
      </c>
      <c r="DX82" s="220">
        <f t="shared" ref="DX82" si="680">SUM(DX70:DX81)</f>
        <v>0</v>
      </c>
      <c r="DZ82" s="293"/>
      <c r="EA82" s="293"/>
      <c r="EB82" s="293"/>
      <c r="EC82" s="297"/>
      <c r="ED82" s="297"/>
      <c r="EE82" s="297"/>
      <c r="EF82" s="297"/>
      <c r="EG82" s="297"/>
      <c r="EH82" s="297"/>
      <c r="EI82" s="297"/>
      <c r="EJ82" s="297"/>
      <c r="EK82" s="297"/>
      <c r="EL82" s="297"/>
      <c r="EM82" s="297"/>
      <c r="EN82" s="297"/>
      <c r="EO82" s="297"/>
      <c r="EP82" s="297"/>
      <c r="EQ82" s="297"/>
      <c r="ER82" s="297"/>
      <c r="ES82" s="297"/>
      <c r="ET82" s="297"/>
      <c r="EU82" s="297"/>
      <c r="EV82" s="297"/>
      <c r="EW82" s="297"/>
      <c r="EX82" s="297"/>
      <c r="EY82" s="297"/>
      <c r="EZ82" s="297"/>
      <c r="FA82" s="297"/>
      <c r="FB82" s="297"/>
      <c r="FC82" s="297"/>
      <c r="FD82" s="298">
        <f t="shared" ref="FD82:FE82" si="681">SUM(FD70:FD81)</f>
        <v>0</v>
      </c>
      <c r="FE82" s="298">
        <f t="shared" si="681"/>
        <v>0</v>
      </c>
      <c r="FF82" s="298">
        <f t="shared" ref="FF82" si="682">SUM(FF70:FF81)</f>
        <v>0</v>
      </c>
      <c r="FL82" s="223">
        <f t="shared" ref="FL82" si="683">SUM(FL70:FL81)</f>
        <v>728650</v>
      </c>
      <c r="FM82" s="222">
        <v>81.236337885746096</v>
      </c>
      <c r="FN82" s="222">
        <v>90.748845143451263</v>
      </c>
      <c r="FO82" s="224">
        <v>97.273503337419157</v>
      </c>
      <c r="FR82" s="277">
        <f t="shared" si="520"/>
        <v>0</v>
      </c>
      <c r="FS82" s="278">
        <f t="shared" si="521"/>
        <v>0</v>
      </c>
      <c r="FT82" s="278">
        <f t="shared" si="522"/>
        <v>0</v>
      </c>
      <c r="FU82" s="279">
        <f t="shared" si="523"/>
        <v>0</v>
      </c>
      <c r="FV82" s="239"/>
      <c r="FW82" s="280" t="e">
        <f t="shared" si="524"/>
        <v>#DIV/0!</v>
      </c>
      <c r="FX82" s="281" t="e">
        <f t="shared" si="525"/>
        <v>#DIV/0!</v>
      </c>
      <c r="FY82" s="281" t="e">
        <f t="shared" si="526"/>
        <v>#DIV/0!</v>
      </c>
      <c r="FZ82" s="282" t="e">
        <f t="shared" si="527"/>
        <v>#DIV/0!</v>
      </c>
      <c r="GA82" s="283"/>
      <c r="GB82" s="277">
        <f t="shared" si="528"/>
        <v>0</v>
      </c>
      <c r="GC82" s="278">
        <f t="shared" si="529"/>
        <v>0</v>
      </c>
      <c r="GD82" s="278">
        <f t="shared" si="530"/>
        <v>0</v>
      </c>
      <c r="GE82" s="279">
        <f t="shared" si="531"/>
        <v>0</v>
      </c>
    </row>
    <row r="83" spans="1:187" x14ac:dyDescent="0.2">
      <c r="A83" s="2" t="str">
        <f t="shared" si="550"/>
        <v>2007 Jan</v>
      </c>
      <c r="B83" s="139">
        <f t="shared" ref="B83:B94" si="684">B70+1</f>
        <v>2007</v>
      </c>
      <c r="C83" s="142" t="str">
        <f t="shared" ref="C83:C94" si="685">C70</f>
        <v>Jan</v>
      </c>
      <c r="D83" s="154">
        <f t="shared" si="599"/>
        <v>0</v>
      </c>
      <c r="E83" s="129"/>
      <c r="F83" s="129"/>
      <c r="G83" s="129"/>
      <c r="H83" s="154">
        <f t="shared" si="534"/>
        <v>0</v>
      </c>
      <c r="I83" s="151">
        <f t="shared" si="551"/>
        <v>0</v>
      </c>
      <c r="J83" s="151">
        <f t="shared" si="552"/>
        <v>0</v>
      </c>
      <c r="K83" s="151">
        <f t="shared" si="553"/>
        <v>0</v>
      </c>
      <c r="L83" s="154">
        <f t="shared" si="535"/>
        <v>0</v>
      </c>
      <c r="M83" s="3"/>
      <c r="N83" s="3"/>
      <c r="O83" s="3"/>
      <c r="P83" s="154">
        <f t="shared" si="536"/>
        <v>0</v>
      </c>
      <c r="Q83" s="3"/>
      <c r="R83" s="3"/>
      <c r="S83" s="3"/>
      <c r="T83" s="154">
        <f t="shared" si="537"/>
        <v>0</v>
      </c>
      <c r="U83" s="151">
        <f t="shared" si="554"/>
        <v>0</v>
      </c>
      <c r="V83" s="151">
        <f t="shared" si="555"/>
        <v>0</v>
      </c>
      <c r="W83" s="151">
        <f t="shared" si="556"/>
        <v>0</v>
      </c>
      <c r="X83" s="154">
        <f t="shared" si="538"/>
        <v>0</v>
      </c>
      <c r="Y83" s="151">
        <f t="shared" si="557"/>
        <v>0</v>
      </c>
      <c r="Z83" s="151">
        <f t="shared" si="558"/>
        <v>0</v>
      </c>
      <c r="AA83" s="151">
        <f t="shared" si="559"/>
        <v>0</v>
      </c>
      <c r="AB83" s="154">
        <f t="shared" si="539"/>
        <v>0</v>
      </c>
      <c r="AC83" s="3"/>
      <c r="AD83" s="3"/>
      <c r="AE83" s="3"/>
      <c r="AF83" s="154">
        <f t="shared" si="540"/>
        <v>0</v>
      </c>
      <c r="AG83" s="3"/>
      <c r="AH83" s="3"/>
      <c r="AI83" s="3"/>
      <c r="AJ83" s="154">
        <f t="shared" si="541"/>
        <v>0</v>
      </c>
      <c r="AK83" s="151">
        <f t="shared" si="560"/>
        <v>0</v>
      </c>
      <c r="AL83" s="151">
        <f t="shared" si="561"/>
        <v>0</v>
      </c>
      <c r="AM83" s="151">
        <f t="shared" si="562"/>
        <v>0</v>
      </c>
      <c r="AN83" s="154">
        <f t="shared" si="542"/>
        <v>0</v>
      </c>
      <c r="AO83" s="3"/>
      <c r="AP83" s="3"/>
      <c r="AQ83" s="3"/>
      <c r="AR83" s="151">
        <f t="shared" si="563"/>
        <v>0</v>
      </c>
      <c r="AS83" s="151">
        <f t="shared" si="564"/>
        <v>0</v>
      </c>
      <c r="AT83" s="151">
        <f t="shared" si="565"/>
        <v>0</v>
      </c>
      <c r="AU83" s="151">
        <f t="shared" si="566"/>
        <v>0</v>
      </c>
      <c r="AV83" s="154">
        <f t="shared" si="543"/>
        <v>0</v>
      </c>
      <c r="AW83" s="3"/>
      <c r="AX83" s="3"/>
      <c r="AY83" s="3"/>
      <c r="AZ83" s="151">
        <f t="shared" si="567"/>
        <v>0</v>
      </c>
      <c r="BA83" s="151">
        <f t="shared" si="568"/>
        <v>0</v>
      </c>
      <c r="BB83" s="151">
        <f t="shared" si="569"/>
        <v>0</v>
      </c>
      <c r="BC83" s="151">
        <f t="shared" si="570"/>
        <v>0</v>
      </c>
      <c r="BD83" s="154">
        <f t="shared" si="544"/>
        <v>0</v>
      </c>
      <c r="BE83" s="3"/>
      <c r="BF83" s="3"/>
      <c r="BG83" s="3"/>
      <c r="BH83" s="151">
        <f t="shared" si="571"/>
        <v>0</v>
      </c>
      <c r="BI83" s="151">
        <f t="shared" si="572"/>
        <v>0</v>
      </c>
      <c r="BJ83" s="151">
        <f t="shared" si="573"/>
        <v>0</v>
      </c>
      <c r="BK83" s="151">
        <f t="shared" si="574"/>
        <v>0</v>
      </c>
      <c r="BL83" s="154">
        <f t="shared" si="545"/>
        <v>0</v>
      </c>
      <c r="BM83" s="3"/>
      <c r="BN83" s="3"/>
      <c r="BO83" s="3"/>
      <c r="BP83" s="151">
        <f t="shared" si="575"/>
        <v>0</v>
      </c>
      <c r="BQ83" s="151">
        <f t="shared" si="576"/>
        <v>0</v>
      </c>
      <c r="BR83" s="151">
        <f t="shared" si="577"/>
        <v>0</v>
      </c>
      <c r="BS83" s="151">
        <f t="shared" si="578"/>
        <v>0</v>
      </c>
      <c r="BT83" s="154">
        <f t="shared" si="546"/>
        <v>0</v>
      </c>
      <c r="BU83" s="3"/>
      <c r="BV83" s="3"/>
      <c r="BW83" s="3"/>
      <c r="BX83" s="151">
        <f t="shared" si="579"/>
        <v>0</v>
      </c>
      <c r="BY83" s="151">
        <f t="shared" si="580"/>
        <v>0</v>
      </c>
      <c r="BZ83" s="151">
        <f t="shared" si="581"/>
        <v>0</v>
      </c>
      <c r="CA83" s="151">
        <f t="shared" si="582"/>
        <v>0</v>
      </c>
      <c r="CB83" s="154">
        <f t="shared" si="547"/>
        <v>0</v>
      </c>
      <c r="CC83" s="3"/>
      <c r="CD83" s="3"/>
      <c r="CE83" s="3"/>
      <c r="CF83" s="151">
        <f t="shared" si="583"/>
        <v>0</v>
      </c>
      <c r="CG83" s="151">
        <f t="shared" si="584"/>
        <v>0</v>
      </c>
      <c r="CH83" s="151">
        <f t="shared" si="585"/>
        <v>0</v>
      </c>
      <c r="CI83" s="151">
        <f t="shared" si="586"/>
        <v>0</v>
      </c>
      <c r="CJ83" s="154">
        <f t="shared" si="548"/>
        <v>0</v>
      </c>
      <c r="CK83" s="3"/>
      <c r="CL83" s="3"/>
      <c r="CM83" s="3"/>
      <c r="CN83" s="151">
        <f t="shared" si="587"/>
        <v>0</v>
      </c>
      <c r="CO83" s="151">
        <f t="shared" si="588"/>
        <v>0</v>
      </c>
      <c r="CP83" s="151">
        <f t="shared" si="589"/>
        <v>0</v>
      </c>
      <c r="CQ83" s="151">
        <f t="shared" si="590"/>
        <v>0</v>
      </c>
      <c r="CR83" s="154">
        <f t="shared" si="549"/>
        <v>0</v>
      </c>
      <c r="CS83" s="3"/>
      <c r="CT83" s="3"/>
      <c r="CU83" s="3"/>
      <c r="CV83" s="151">
        <f t="shared" si="591"/>
        <v>0</v>
      </c>
      <c r="CW83" s="151">
        <f t="shared" si="592"/>
        <v>0</v>
      </c>
      <c r="CX83" s="151">
        <f t="shared" si="593"/>
        <v>0</v>
      </c>
      <c r="CY83" s="151">
        <f t="shared" si="594"/>
        <v>0</v>
      </c>
      <c r="CZ83" s="151">
        <f t="shared" si="595"/>
        <v>0</v>
      </c>
      <c r="DA83" s="151">
        <f t="shared" si="596"/>
        <v>0</v>
      </c>
      <c r="DB83" s="151">
        <f t="shared" si="597"/>
        <v>0</v>
      </c>
      <c r="DC83" s="151">
        <f t="shared" si="598"/>
        <v>0</v>
      </c>
      <c r="DD83" s="149"/>
      <c r="DE83" s="3"/>
      <c r="DF83" s="3"/>
      <c r="DG83" s="3"/>
      <c r="DH83" s="129"/>
      <c r="DI83" s="129"/>
      <c r="DJ83" s="129"/>
      <c r="DK83" s="129"/>
      <c r="DL83" s="129"/>
      <c r="DM83" s="129"/>
      <c r="DN83" s="129"/>
      <c r="DO83" s="129"/>
      <c r="DP83" s="3"/>
      <c r="DQ83" s="3"/>
      <c r="DR83" s="3"/>
      <c r="DS83" s="3"/>
      <c r="DU83" s="149"/>
      <c r="DV83" s="3"/>
      <c r="DW83" s="3"/>
      <c r="DX83" s="3"/>
      <c r="DZ83" s="293"/>
      <c r="EA83" s="293"/>
      <c r="EB83" s="293"/>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L83" s="151">
        <v>63888</v>
      </c>
      <c r="FM83" s="151">
        <v>78.245462975228506</v>
      </c>
      <c r="FN83" s="151">
        <v>88.746853887932176</v>
      </c>
      <c r="FO83" s="151">
        <v>96.396873758113657</v>
      </c>
      <c r="FR83" s="5">
        <f t="shared" si="520"/>
        <v>0</v>
      </c>
      <c r="FS83" s="5">
        <f t="shared" si="521"/>
        <v>0</v>
      </c>
      <c r="FT83" s="5">
        <f t="shared" si="522"/>
        <v>0</v>
      </c>
      <c r="FU83" s="5">
        <f t="shared" si="523"/>
        <v>0</v>
      </c>
      <c r="FW83" s="233" t="e">
        <f t="shared" si="524"/>
        <v>#DIV/0!</v>
      </c>
      <c r="FX83" s="233" t="e">
        <f t="shared" si="525"/>
        <v>#DIV/0!</v>
      </c>
      <c r="FY83" s="233" t="e">
        <f t="shared" si="526"/>
        <v>#DIV/0!</v>
      </c>
      <c r="FZ83" s="233" t="e">
        <f t="shared" si="527"/>
        <v>#DIV/0!</v>
      </c>
      <c r="GA83" s="233"/>
      <c r="GB83" s="5">
        <f t="shared" si="528"/>
        <v>0</v>
      </c>
      <c r="GC83" s="5">
        <f t="shared" si="529"/>
        <v>0</v>
      </c>
      <c r="GD83" s="5">
        <f t="shared" si="530"/>
        <v>0</v>
      </c>
      <c r="GE83" s="5">
        <f t="shared" si="531"/>
        <v>0</v>
      </c>
    </row>
    <row r="84" spans="1:187" x14ac:dyDescent="0.2">
      <c r="A84" s="2" t="str">
        <f t="shared" si="550"/>
        <v>2007 Feb</v>
      </c>
      <c r="B84" s="139">
        <f t="shared" si="684"/>
        <v>2007</v>
      </c>
      <c r="C84" s="142" t="str">
        <f t="shared" si="685"/>
        <v>Feb</v>
      </c>
      <c r="D84" s="154">
        <f t="shared" si="599"/>
        <v>0</v>
      </c>
      <c r="E84" s="129"/>
      <c r="F84" s="129"/>
      <c r="G84" s="129"/>
      <c r="H84" s="154">
        <f t="shared" si="534"/>
        <v>0</v>
      </c>
      <c r="I84" s="151">
        <f t="shared" si="551"/>
        <v>0</v>
      </c>
      <c r="J84" s="151">
        <f t="shared" si="552"/>
        <v>0</v>
      </c>
      <c r="K84" s="151">
        <f t="shared" si="553"/>
        <v>0</v>
      </c>
      <c r="L84" s="154">
        <f t="shared" si="535"/>
        <v>0</v>
      </c>
      <c r="M84" s="3"/>
      <c r="N84" s="3"/>
      <c r="O84" s="3"/>
      <c r="P84" s="154">
        <f t="shared" si="536"/>
        <v>0</v>
      </c>
      <c r="Q84" s="3"/>
      <c r="R84" s="3"/>
      <c r="S84" s="3"/>
      <c r="T84" s="154">
        <f t="shared" si="537"/>
        <v>0</v>
      </c>
      <c r="U84" s="151">
        <f t="shared" si="554"/>
        <v>0</v>
      </c>
      <c r="V84" s="151">
        <f t="shared" si="555"/>
        <v>0</v>
      </c>
      <c r="W84" s="151">
        <f t="shared" si="556"/>
        <v>0</v>
      </c>
      <c r="X84" s="154">
        <f t="shared" si="538"/>
        <v>0</v>
      </c>
      <c r="Y84" s="151">
        <f t="shared" si="557"/>
        <v>0</v>
      </c>
      <c r="Z84" s="151">
        <f t="shared" si="558"/>
        <v>0</v>
      </c>
      <c r="AA84" s="151">
        <f t="shared" si="559"/>
        <v>0</v>
      </c>
      <c r="AB84" s="154">
        <f t="shared" si="539"/>
        <v>0</v>
      </c>
      <c r="AC84" s="3"/>
      <c r="AD84" s="3"/>
      <c r="AE84" s="3"/>
      <c r="AF84" s="154">
        <f t="shared" si="540"/>
        <v>0</v>
      </c>
      <c r="AG84" s="3"/>
      <c r="AH84" s="3"/>
      <c r="AI84" s="3"/>
      <c r="AJ84" s="154">
        <f t="shared" si="541"/>
        <v>0</v>
      </c>
      <c r="AK84" s="151">
        <f t="shared" si="560"/>
        <v>0</v>
      </c>
      <c r="AL84" s="151">
        <f t="shared" si="561"/>
        <v>0</v>
      </c>
      <c r="AM84" s="151">
        <f t="shared" si="562"/>
        <v>0</v>
      </c>
      <c r="AN84" s="154">
        <f t="shared" si="542"/>
        <v>0</v>
      </c>
      <c r="AO84" s="3"/>
      <c r="AP84" s="3"/>
      <c r="AQ84" s="3"/>
      <c r="AR84" s="151">
        <f t="shared" si="563"/>
        <v>0</v>
      </c>
      <c r="AS84" s="151">
        <f t="shared" si="564"/>
        <v>0</v>
      </c>
      <c r="AT84" s="151">
        <f t="shared" si="565"/>
        <v>0</v>
      </c>
      <c r="AU84" s="151">
        <f t="shared" si="566"/>
        <v>0</v>
      </c>
      <c r="AV84" s="154">
        <f t="shared" si="543"/>
        <v>0</v>
      </c>
      <c r="AW84" s="3"/>
      <c r="AX84" s="3"/>
      <c r="AY84" s="3"/>
      <c r="AZ84" s="151">
        <f t="shared" si="567"/>
        <v>0</v>
      </c>
      <c r="BA84" s="151">
        <f t="shared" si="568"/>
        <v>0</v>
      </c>
      <c r="BB84" s="151">
        <f t="shared" si="569"/>
        <v>0</v>
      </c>
      <c r="BC84" s="151">
        <f t="shared" si="570"/>
        <v>0</v>
      </c>
      <c r="BD84" s="154">
        <f t="shared" si="544"/>
        <v>0</v>
      </c>
      <c r="BE84" s="3"/>
      <c r="BF84" s="3"/>
      <c r="BG84" s="3"/>
      <c r="BH84" s="151">
        <f t="shared" si="571"/>
        <v>0</v>
      </c>
      <c r="BI84" s="151">
        <f t="shared" si="572"/>
        <v>0</v>
      </c>
      <c r="BJ84" s="151">
        <f t="shared" si="573"/>
        <v>0</v>
      </c>
      <c r="BK84" s="151">
        <f t="shared" si="574"/>
        <v>0</v>
      </c>
      <c r="BL84" s="154">
        <f t="shared" si="545"/>
        <v>0</v>
      </c>
      <c r="BM84" s="3"/>
      <c r="BN84" s="3"/>
      <c r="BO84" s="3"/>
      <c r="BP84" s="151">
        <f t="shared" si="575"/>
        <v>0</v>
      </c>
      <c r="BQ84" s="151">
        <f t="shared" si="576"/>
        <v>0</v>
      </c>
      <c r="BR84" s="151">
        <f t="shared" si="577"/>
        <v>0</v>
      </c>
      <c r="BS84" s="151">
        <f t="shared" si="578"/>
        <v>0</v>
      </c>
      <c r="BT84" s="154">
        <f t="shared" si="546"/>
        <v>0</v>
      </c>
      <c r="BU84" s="3"/>
      <c r="BV84" s="3"/>
      <c r="BW84" s="3"/>
      <c r="BX84" s="151">
        <f t="shared" si="579"/>
        <v>0</v>
      </c>
      <c r="BY84" s="151">
        <f t="shared" si="580"/>
        <v>0</v>
      </c>
      <c r="BZ84" s="151">
        <f t="shared" si="581"/>
        <v>0</v>
      </c>
      <c r="CA84" s="151">
        <f t="shared" si="582"/>
        <v>0</v>
      </c>
      <c r="CB84" s="154">
        <f t="shared" si="547"/>
        <v>0</v>
      </c>
      <c r="CC84" s="3"/>
      <c r="CD84" s="3"/>
      <c r="CE84" s="3"/>
      <c r="CF84" s="151">
        <f t="shared" si="583"/>
        <v>0</v>
      </c>
      <c r="CG84" s="151">
        <f t="shared" si="584"/>
        <v>0</v>
      </c>
      <c r="CH84" s="151">
        <f t="shared" si="585"/>
        <v>0</v>
      </c>
      <c r="CI84" s="151">
        <f t="shared" si="586"/>
        <v>0</v>
      </c>
      <c r="CJ84" s="154">
        <f t="shared" si="548"/>
        <v>0</v>
      </c>
      <c r="CK84" s="3"/>
      <c r="CL84" s="3"/>
      <c r="CM84" s="3"/>
      <c r="CN84" s="151">
        <f t="shared" si="587"/>
        <v>0</v>
      </c>
      <c r="CO84" s="151">
        <f t="shared" si="588"/>
        <v>0</v>
      </c>
      <c r="CP84" s="151">
        <f t="shared" si="589"/>
        <v>0</v>
      </c>
      <c r="CQ84" s="151">
        <f t="shared" si="590"/>
        <v>0</v>
      </c>
      <c r="CR84" s="154">
        <f t="shared" si="549"/>
        <v>0</v>
      </c>
      <c r="CS84" s="3"/>
      <c r="CT84" s="3"/>
      <c r="CU84" s="3"/>
      <c r="CV84" s="151">
        <f t="shared" si="591"/>
        <v>0</v>
      </c>
      <c r="CW84" s="151">
        <f t="shared" si="592"/>
        <v>0</v>
      </c>
      <c r="CX84" s="151">
        <f t="shared" si="593"/>
        <v>0</v>
      </c>
      <c r="CY84" s="151">
        <f t="shared" si="594"/>
        <v>0</v>
      </c>
      <c r="CZ84" s="151">
        <f t="shared" si="595"/>
        <v>0</v>
      </c>
      <c r="DA84" s="151">
        <f t="shared" si="596"/>
        <v>0</v>
      </c>
      <c r="DB84" s="151">
        <f t="shared" si="597"/>
        <v>0</v>
      </c>
      <c r="DC84" s="151">
        <f t="shared" si="598"/>
        <v>0</v>
      </c>
      <c r="DD84" s="149"/>
      <c r="DE84" s="3"/>
      <c r="DF84" s="3"/>
      <c r="DG84" s="3"/>
      <c r="DH84" s="129"/>
      <c r="DI84" s="129"/>
      <c r="DJ84" s="129"/>
      <c r="DK84" s="129"/>
      <c r="DL84" s="129"/>
      <c r="DM84" s="129"/>
      <c r="DN84" s="129"/>
      <c r="DO84" s="129"/>
      <c r="DP84" s="3"/>
      <c r="DQ84" s="3"/>
      <c r="DR84" s="3"/>
      <c r="DS84" s="3"/>
      <c r="DU84" s="149"/>
      <c r="DV84" s="3"/>
      <c r="DW84" s="3"/>
      <c r="DX84" s="3"/>
      <c r="DZ84" s="293"/>
      <c r="EA84" s="293"/>
      <c r="EB84" s="293"/>
      <c r="EC84" s="297"/>
      <c r="ED84" s="297"/>
      <c r="EE84" s="297"/>
      <c r="EF84" s="297"/>
      <c r="EG84" s="297"/>
      <c r="EH84" s="297"/>
      <c r="EI84" s="297"/>
      <c r="EJ84" s="297"/>
      <c r="EK84" s="297"/>
      <c r="EL84" s="297"/>
      <c r="EM84" s="297"/>
      <c r="EN84" s="297"/>
      <c r="EO84" s="297"/>
      <c r="EP84" s="297"/>
      <c r="EQ84" s="297"/>
      <c r="ER84" s="297"/>
      <c r="ES84" s="297"/>
      <c r="ET84" s="297"/>
      <c r="EU84" s="297"/>
      <c r="EV84" s="297"/>
      <c r="EW84" s="297"/>
      <c r="EX84" s="297"/>
      <c r="EY84" s="297"/>
      <c r="EZ84" s="297"/>
      <c r="FA84" s="297"/>
      <c r="FB84" s="297"/>
      <c r="FC84" s="297"/>
      <c r="FD84" s="297"/>
      <c r="FE84" s="297"/>
      <c r="FF84" s="297"/>
      <c r="FL84" s="151">
        <v>59008</v>
      </c>
      <c r="FM84" s="151">
        <v>80.85274864503414</v>
      </c>
      <c r="FN84" s="151">
        <v>90.154501302174978</v>
      </c>
      <c r="FO84" s="151">
        <v>96.829027943971283</v>
      </c>
      <c r="FR84" s="5">
        <f t="shared" si="520"/>
        <v>0</v>
      </c>
      <c r="FS84" s="5">
        <f t="shared" si="521"/>
        <v>0</v>
      </c>
      <c r="FT84" s="5">
        <f t="shared" si="522"/>
        <v>0</v>
      </c>
      <c r="FU84" s="5">
        <f t="shared" si="523"/>
        <v>0</v>
      </c>
      <c r="FW84" s="233" t="e">
        <f t="shared" si="524"/>
        <v>#DIV/0!</v>
      </c>
      <c r="FX84" s="233" t="e">
        <f t="shared" si="525"/>
        <v>#DIV/0!</v>
      </c>
      <c r="FY84" s="233" t="e">
        <f t="shared" si="526"/>
        <v>#DIV/0!</v>
      </c>
      <c r="FZ84" s="233" t="e">
        <f t="shared" si="527"/>
        <v>#DIV/0!</v>
      </c>
      <c r="GA84" s="233"/>
      <c r="GB84" s="5">
        <f t="shared" si="528"/>
        <v>0</v>
      </c>
      <c r="GC84" s="5">
        <f t="shared" si="529"/>
        <v>0</v>
      </c>
      <c r="GD84" s="5">
        <f t="shared" si="530"/>
        <v>0</v>
      </c>
      <c r="GE84" s="5">
        <f t="shared" si="531"/>
        <v>0</v>
      </c>
    </row>
    <row r="85" spans="1:187" x14ac:dyDescent="0.2">
      <c r="A85" s="2" t="str">
        <f t="shared" si="550"/>
        <v>2007 Mar</v>
      </c>
      <c r="B85" s="139">
        <f t="shared" si="684"/>
        <v>2007</v>
      </c>
      <c r="C85" s="142" t="str">
        <f t="shared" si="685"/>
        <v>Mar</v>
      </c>
      <c r="D85" s="154">
        <f t="shared" si="599"/>
        <v>0</v>
      </c>
      <c r="E85" s="129"/>
      <c r="F85" s="129"/>
      <c r="G85" s="129"/>
      <c r="H85" s="154">
        <f t="shared" si="534"/>
        <v>0</v>
      </c>
      <c r="I85" s="151">
        <f t="shared" si="551"/>
        <v>0</v>
      </c>
      <c r="J85" s="151">
        <f t="shared" si="552"/>
        <v>0</v>
      </c>
      <c r="K85" s="151">
        <f t="shared" si="553"/>
        <v>0</v>
      </c>
      <c r="L85" s="154">
        <f t="shared" si="535"/>
        <v>0</v>
      </c>
      <c r="M85" s="3"/>
      <c r="N85" s="3"/>
      <c r="O85" s="3"/>
      <c r="P85" s="154">
        <f t="shared" si="536"/>
        <v>0</v>
      </c>
      <c r="Q85" s="3"/>
      <c r="R85" s="3"/>
      <c r="S85" s="3"/>
      <c r="T85" s="154">
        <f t="shared" si="537"/>
        <v>0</v>
      </c>
      <c r="U85" s="151">
        <f t="shared" si="554"/>
        <v>0</v>
      </c>
      <c r="V85" s="151">
        <f t="shared" si="555"/>
        <v>0</v>
      </c>
      <c r="W85" s="151">
        <f t="shared" si="556"/>
        <v>0</v>
      </c>
      <c r="X85" s="154">
        <f t="shared" si="538"/>
        <v>0</v>
      </c>
      <c r="Y85" s="151">
        <f t="shared" si="557"/>
        <v>0</v>
      </c>
      <c r="Z85" s="151">
        <f t="shared" si="558"/>
        <v>0</v>
      </c>
      <c r="AA85" s="151">
        <f t="shared" si="559"/>
        <v>0</v>
      </c>
      <c r="AB85" s="154">
        <f t="shared" si="539"/>
        <v>0</v>
      </c>
      <c r="AC85" s="3"/>
      <c r="AD85" s="3"/>
      <c r="AE85" s="3"/>
      <c r="AF85" s="154">
        <f t="shared" si="540"/>
        <v>0</v>
      </c>
      <c r="AG85" s="3"/>
      <c r="AH85" s="3"/>
      <c r="AI85" s="3"/>
      <c r="AJ85" s="154">
        <f t="shared" si="541"/>
        <v>0</v>
      </c>
      <c r="AK85" s="151">
        <f t="shared" si="560"/>
        <v>0</v>
      </c>
      <c r="AL85" s="151">
        <f t="shared" si="561"/>
        <v>0</v>
      </c>
      <c r="AM85" s="151">
        <f t="shared" si="562"/>
        <v>0</v>
      </c>
      <c r="AN85" s="154">
        <f t="shared" si="542"/>
        <v>0</v>
      </c>
      <c r="AO85" s="3"/>
      <c r="AP85" s="3"/>
      <c r="AQ85" s="3"/>
      <c r="AR85" s="151">
        <f t="shared" si="563"/>
        <v>0</v>
      </c>
      <c r="AS85" s="151">
        <f t="shared" si="564"/>
        <v>0</v>
      </c>
      <c r="AT85" s="151">
        <f t="shared" si="565"/>
        <v>0</v>
      </c>
      <c r="AU85" s="151">
        <f t="shared" si="566"/>
        <v>0</v>
      </c>
      <c r="AV85" s="154">
        <f t="shared" si="543"/>
        <v>0</v>
      </c>
      <c r="AW85" s="3"/>
      <c r="AX85" s="3"/>
      <c r="AY85" s="3"/>
      <c r="AZ85" s="151">
        <f t="shared" si="567"/>
        <v>0</v>
      </c>
      <c r="BA85" s="151">
        <f t="shared" si="568"/>
        <v>0</v>
      </c>
      <c r="BB85" s="151">
        <f t="shared" si="569"/>
        <v>0</v>
      </c>
      <c r="BC85" s="151">
        <f t="shared" si="570"/>
        <v>0</v>
      </c>
      <c r="BD85" s="154">
        <f t="shared" si="544"/>
        <v>0</v>
      </c>
      <c r="BE85" s="3"/>
      <c r="BF85" s="3"/>
      <c r="BG85" s="3"/>
      <c r="BH85" s="151">
        <f t="shared" si="571"/>
        <v>0</v>
      </c>
      <c r="BI85" s="151">
        <f t="shared" si="572"/>
        <v>0</v>
      </c>
      <c r="BJ85" s="151">
        <f t="shared" si="573"/>
        <v>0</v>
      </c>
      <c r="BK85" s="151">
        <f t="shared" si="574"/>
        <v>0</v>
      </c>
      <c r="BL85" s="154">
        <f t="shared" si="545"/>
        <v>0</v>
      </c>
      <c r="BM85" s="3"/>
      <c r="BN85" s="3"/>
      <c r="BO85" s="3"/>
      <c r="BP85" s="151">
        <f t="shared" si="575"/>
        <v>0</v>
      </c>
      <c r="BQ85" s="151">
        <f t="shared" si="576"/>
        <v>0</v>
      </c>
      <c r="BR85" s="151">
        <f t="shared" si="577"/>
        <v>0</v>
      </c>
      <c r="BS85" s="151">
        <f t="shared" si="578"/>
        <v>0</v>
      </c>
      <c r="BT85" s="154">
        <f t="shared" si="546"/>
        <v>0</v>
      </c>
      <c r="BU85" s="3"/>
      <c r="BV85" s="3"/>
      <c r="BW85" s="3"/>
      <c r="BX85" s="151">
        <f t="shared" si="579"/>
        <v>0</v>
      </c>
      <c r="BY85" s="151">
        <f t="shared" si="580"/>
        <v>0</v>
      </c>
      <c r="BZ85" s="151">
        <f t="shared" si="581"/>
        <v>0</v>
      </c>
      <c r="CA85" s="151">
        <f t="shared" si="582"/>
        <v>0</v>
      </c>
      <c r="CB85" s="154">
        <f t="shared" si="547"/>
        <v>0</v>
      </c>
      <c r="CC85" s="3"/>
      <c r="CD85" s="3"/>
      <c r="CE85" s="3"/>
      <c r="CF85" s="151">
        <f t="shared" si="583"/>
        <v>0</v>
      </c>
      <c r="CG85" s="151">
        <f t="shared" si="584"/>
        <v>0</v>
      </c>
      <c r="CH85" s="151">
        <f t="shared" si="585"/>
        <v>0</v>
      </c>
      <c r="CI85" s="151">
        <f t="shared" si="586"/>
        <v>0</v>
      </c>
      <c r="CJ85" s="154">
        <f t="shared" si="548"/>
        <v>0</v>
      </c>
      <c r="CK85" s="3"/>
      <c r="CL85" s="3"/>
      <c r="CM85" s="3"/>
      <c r="CN85" s="151">
        <f t="shared" si="587"/>
        <v>0</v>
      </c>
      <c r="CO85" s="151">
        <f t="shared" si="588"/>
        <v>0</v>
      </c>
      <c r="CP85" s="151">
        <f t="shared" si="589"/>
        <v>0</v>
      </c>
      <c r="CQ85" s="151">
        <f t="shared" si="590"/>
        <v>0</v>
      </c>
      <c r="CR85" s="154">
        <f t="shared" si="549"/>
        <v>0</v>
      </c>
      <c r="CS85" s="3"/>
      <c r="CT85" s="3"/>
      <c r="CU85" s="3"/>
      <c r="CV85" s="151">
        <f t="shared" si="591"/>
        <v>0</v>
      </c>
      <c r="CW85" s="151">
        <f t="shared" si="592"/>
        <v>0</v>
      </c>
      <c r="CX85" s="151">
        <f t="shared" si="593"/>
        <v>0</v>
      </c>
      <c r="CY85" s="151">
        <f t="shared" si="594"/>
        <v>0</v>
      </c>
      <c r="CZ85" s="151">
        <f t="shared" si="595"/>
        <v>0</v>
      </c>
      <c r="DA85" s="151">
        <f t="shared" si="596"/>
        <v>0</v>
      </c>
      <c r="DB85" s="151">
        <f t="shared" si="597"/>
        <v>0</v>
      </c>
      <c r="DC85" s="151">
        <f t="shared" si="598"/>
        <v>0</v>
      </c>
      <c r="DD85" s="149"/>
      <c r="DE85" s="3"/>
      <c r="DF85" s="3"/>
      <c r="DG85" s="3"/>
      <c r="DH85" s="129"/>
      <c r="DI85" s="129"/>
      <c r="DJ85" s="129"/>
      <c r="DK85" s="129"/>
      <c r="DL85" s="129"/>
      <c r="DM85" s="129"/>
      <c r="DN85" s="129"/>
      <c r="DO85" s="129"/>
      <c r="DP85" s="3"/>
      <c r="DQ85" s="3"/>
      <c r="DR85" s="3"/>
      <c r="DS85" s="3"/>
      <c r="DU85" s="149"/>
      <c r="DV85" s="3"/>
      <c r="DW85" s="3"/>
      <c r="DX85" s="3"/>
      <c r="DZ85" s="293"/>
      <c r="EA85" s="293"/>
      <c r="EB85" s="293"/>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L85" s="151">
        <v>65931</v>
      </c>
      <c r="FM85" s="151">
        <v>85.909062480455304</v>
      </c>
      <c r="FN85" s="151">
        <v>93.529926824691984</v>
      </c>
      <c r="FO85" s="151">
        <v>98.269122521733692</v>
      </c>
      <c r="FR85" s="5">
        <f t="shared" si="520"/>
        <v>0</v>
      </c>
      <c r="FS85" s="5">
        <f t="shared" si="521"/>
        <v>0</v>
      </c>
      <c r="FT85" s="5">
        <f t="shared" si="522"/>
        <v>0</v>
      </c>
      <c r="FU85" s="5">
        <f t="shared" si="523"/>
        <v>0</v>
      </c>
      <c r="FW85" s="233" t="e">
        <f t="shared" si="524"/>
        <v>#DIV/0!</v>
      </c>
      <c r="FX85" s="233" t="e">
        <f t="shared" si="525"/>
        <v>#DIV/0!</v>
      </c>
      <c r="FY85" s="233" t="e">
        <f t="shared" si="526"/>
        <v>#DIV/0!</v>
      </c>
      <c r="FZ85" s="233" t="e">
        <f t="shared" si="527"/>
        <v>#DIV/0!</v>
      </c>
      <c r="GA85" s="233"/>
      <c r="GB85" s="5">
        <f t="shared" si="528"/>
        <v>0</v>
      </c>
      <c r="GC85" s="5">
        <f t="shared" si="529"/>
        <v>0</v>
      </c>
      <c r="GD85" s="5">
        <f t="shared" si="530"/>
        <v>0</v>
      </c>
      <c r="GE85" s="5">
        <f t="shared" si="531"/>
        <v>0</v>
      </c>
    </row>
    <row r="86" spans="1:187" x14ac:dyDescent="0.2">
      <c r="A86" s="2" t="str">
        <f t="shared" si="550"/>
        <v>2007 Apr</v>
      </c>
      <c r="B86" s="139">
        <f t="shared" si="684"/>
        <v>2007</v>
      </c>
      <c r="C86" s="142" t="str">
        <f t="shared" si="685"/>
        <v>Apr</v>
      </c>
      <c r="D86" s="154">
        <f t="shared" si="599"/>
        <v>0</v>
      </c>
      <c r="E86" s="129"/>
      <c r="F86" s="129"/>
      <c r="G86" s="129"/>
      <c r="H86" s="154">
        <f t="shared" si="534"/>
        <v>0</v>
      </c>
      <c r="I86" s="151">
        <f t="shared" si="551"/>
        <v>0</v>
      </c>
      <c r="J86" s="151">
        <f t="shared" si="552"/>
        <v>0</v>
      </c>
      <c r="K86" s="151">
        <f t="shared" si="553"/>
        <v>0</v>
      </c>
      <c r="L86" s="154">
        <f t="shared" si="535"/>
        <v>0</v>
      </c>
      <c r="M86" s="3"/>
      <c r="N86" s="3"/>
      <c r="O86" s="3"/>
      <c r="P86" s="154">
        <f t="shared" si="536"/>
        <v>0</v>
      </c>
      <c r="Q86" s="3"/>
      <c r="R86" s="3"/>
      <c r="S86" s="3"/>
      <c r="T86" s="154">
        <f t="shared" si="537"/>
        <v>0</v>
      </c>
      <c r="U86" s="151">
        <f t="shared" si="554"/>
        <v>0</v>
      </c>
      <c r="V86" s="151">
        <f t="shared" si="555"/>
        <v>0</v>
      </c>
      <c r="W86" s="151">
        <f t="shared" si="556"/>
        <v>0</v>
      </c>
      <c r="X86" s="154">
        <f t="shared" si="538"/>
        <v>0</v>
      </c>
      <c r="Y86" s="151">
        <f t="shared" si="557"/>
        <v>0</v>
      </c>
      <c r="Z86" s="151">
        <f t="shared" si="558"/>
        <v>0</v>
      </c>
      <c r="AA86" s="151">
        <f t="shared" si="559"/>
        <v>0</v>
      </c>
      <c r="AB86" s="154">
        <f t="shared" si="539"/>
        <v>0</v>
      </c>
      <c r="AC86" s="3"/>
      <c r="AD86" s="3"/>
      <c r="AE86" s="3"/>
      <c r="AF86" s="154">
        <f t="shared" si="540"/>
        <v>0</v>
      </c>
      <c r="AG86" s="3"/>
      <c r="AH86" s="3"/>
      <c r="AI86" s="3"/>
      <c r="AJ86" s="154">
        <f t="shared" si="541"/>
        <v>0</v>
      </c>
      <c r="AK86" s="151">
        <f t="shared" si="560"/>
        <v>0</v>
      </c>
      <c r="AL86" s="151">
        <f t="shared" si="561"/>
        <v>0</v>
      </c>
      <c r="AM86" s="151">
        <f t="shared" si="562"/>
        <v>0</v>
      </c>
      <c r="AN86" s="154">
        <f t="shared" si="542"/>
        <v>0</v>
      </c>
      <c r="AO86" s="3"/>
      <c r="AP86" s="3"/>
      <c r="AQ86" s="3"/>
      <c r="AR86" s="151">
        <f t="shared" si="563"/>
        <v>0</v>
      </c>
      <c r="AS86" s="151">
        <f t="shared" si="564"/>
        <v>0</v>
      </c>
      <c r="AT86" s="151">
        <f t="shared" si="565"/>
        <v>0</v>
      </c>
      <c r="AU86" s="151">
        <f t="shared" si="566"/>
        <v>0</v>
      </c>
      <c r="AV86" s="154">
        <f t="shared" si="543"/>
        <v>0</v>
      </c>
      <c r="AW86" s="3"/>
      <c r="AX86" s="3"/>
      <c r="AY86" s="3"/>
      <c r="AZ86" s="151">
        <f t="shared" si="567"/>
        <v>0</v>
      </c>
      <c r="BA86" s="151">
        <f t="shared" si="568"/>
        <v>0</v>
      </c>
      <c r="BB86" s="151">
        <f t="shared" si="569"/>
        <v>0</v>
      </c>
      <c r="BC86" s="151">
        <f t="shared" si="570"/>
        <v>0</v>
      </c>
      <c r="BD86" s="154">
        <f t="shared" si="544"/>
        <v>0</v>
      </c>
      <c r="BE86" s="3"/>
      <c r="BF86" s="3"/>
      <c r="BG86" s="3"/>
      <c r="BH86" s="151">
        <f t="shared" si="571"/>
        <v>0</v>
      </c>
      <c r="BI86" s="151">
        <f t="shared" si="572"/>
        <v>0</v>
      </c>
      <c r="BJ86" s="151">
        <f t="shared" si="573"/>
        <v>0</v>
      </c>
      <c r="BK86" s="151">
        <f t="shared" si="574"/>
        <v>0</v>
      </c>
      <c r="BL86" s="154">
        <f t="shared" si="545"/>
        <v>0</v>
      </c>
      <c r="BM86" s="3"/>
      <c r="BN86" s="3"/>
      <c r="BO86" s="3"/>
      <c r="BP86" s="151">
        <f t="shared" si="575"/>
        <v>0</v>
      </c>
      <c r="BQ86" s="151">
        <f t="shared" si="576"/>
        <v>0</v>
      </c>
      <c r="BR86" s="151">
        <f t="shared" si="577"/>
        <v>0</v>
      </c>
      <c r="BS86" s="151">
        <f t="shared" si="578"/>
        <v>0</v>
      </c>
      <c r="BT86" s="154">
        <f t="shared" si="546"/>
        <v>0</v>
      </c>
      <c r="BU86" s="3"/>
      <c r="BV86" s="3"/>
      <c r="BW86" s="3"/>
      <c r="BX86" s="151">
        <f t="shared" si="579"/>
        <v>0</v>
      </c>
      <c r="BY86" s="151">
        <f t="shared" si="580"/>
        <v>0</v>
      </c>
      <c r="BZ86" s="151">
        <f t="shared" si="581"/>
        <v>0</v>
      </c>
      <c r="CA86" s="151">
        <f t="shared" si="582"/>
        <v>0</v>
      </c>
      <c r="CB86" s="154">
        <f t="shared" si="547"/>
        <v>0</v>
      </c>
      <c r="CC86" s="3"/>
      <c r="CD86" s="3"/>
      <c r="CE86" s="3"/>
      <c r="CF86" s="151">
        <f t="shared" si="583"/>
        <v>0</v>
      </c>
      <c r="CG86" s="151">
        <f t="shared" si="584"/>
        <v>0</v>
      </c>
      <c r="CH86" s="151">
        <f t="shared" si="585"/>
        <v>0</v>
      </c>
      <c r="CI86" s="151">
        <f t="shared" si="586"/>
        <v>0</v>
      </c>
      <c r="CJ86" s="154">
        <f t="shared" si="548"/>
        <v>0</v>
      </c>
      <c r="CK86" s="3"/>
      <c r="CL86" s="3"/>
      <c r="CM86" s="3"/>
      <c r="CN86" s="151">
        <f t="shared" si="587"/>
        <v>0</v>
      </c>
      <c r="CO86" s="151">
        <f t="shared" si="588"/>
        <v>0</v>
      </c>
      <c r="CP86" s="151">
        <f t="shared" si="589"/>
        <v>0</v>
      </c>
      <c r="CQ86" s="151">
        <f t="shared" si="590"/>
        <v>0</v>
      </c>
      <c r="CR86" s="154">
        <f t="shared" si="549"/>
        <v>0</v>
      </c>
      <c r="CS86" s="3"/>
      <c r="CT86" s="3"/>
      <c r="CU86" s="3"/>
      <c r="CV86" s="151">
        <f t="shared" si="591"/>
        <v>0</v>
      </c>
      <c r="CW86" s="151">
        <f t="shared" si="592"/>
        <v>0</v>
      </c>
      <c r="CX86" s="151">
        <f t="shared" si="593"/>
        <v>0</v>
      </c>
      <c r="CY86" s="151">
        <f t="shared" si="594"/>
        <v>0</v>
      </c>
      <c r="CZ86" s="151">
        <f t="shared" si="595"/>
        <v>0</v>
      </c>
      <c r="DA86" s="151">
        <f t="shared" si="596"/>
        <v>0</v>
      </c>
      <c r="DB86" s="151">
        <f t="shared" si="597"/>
        <v>0</v>
      </c>
      <c r="DC86" s="151">
        <f t="shared" si="598"/>
        <v>0</v>
      </c>
      <c r="DD86" s="149"/>
      <c r="DE86" s="3"/>
      <c r="DF86" s="3"/>
      <c r="DG86" s="3"/>
      <c r="DH86" s="129"/>
      <c r="DI86" s="129"/>
      <c r="DJ86" s="129"/>
      <c r="DK86" s="129"/>
      <c r="DL86" s="129"/>
      <c r="DM86" s="129"/>
      <c r="DN86" s="129"/>
      <c r="DO86" s="129"/>
      <c r="DP86" s="3"/>
      <c r="DQ86" s="3"/>
      <c r="DR86" s="3"/>
      <c r="DS86" s="3"/>
      <c r="DU86" s="149"/>
      <c r="DV86" s="3"/>
      <c r="DW86" s="3"/>
      <c r="DX86" s="3"/>
      <c r="DZ86" s="293"/>
      <c r="EA86" s="293"/>
      <c r="EB86" s="293"/>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L86" s="151">
        <v>61299</v>
      </c>
      <c r="FM86" s="151">
        <v>83.406083869762384</v>
      </c>
      <c r="FN86" s="151">
        <v>91.995176384666337</v>
      </c>
      <c r="FO86" s="151">
        <v>97.769927136233164</v>
      </c>
      <c r="FR86" s="5">
        <f t="shared" si="520"/>
        <v>0</v>
      </c>
      <c r="FS86" s="5">
        <f t="shared" si="521"/>
        <v>0</v>
      </c>
      <c r="FT86" s="5">
        <f t="shared" si="522"/>
        <v>0</v>
      </c>
      <c r="FU86" s="5">
        <f t="shared" si="523"/>
        <v>0</v>
      </c>
      <c r="FW86" s="233" t="e">
        <f t="shared" si="524"/>
        <v>#DIV/0!</v>
      </c>
      <c r="FX86" s="233" t="e">
        <f t="shared" si="525"/>
        <v>#DIV/0!</v>
      </c>
      <c r="FY86" s="233" t="e">
        <f t="shared" si="526"/>
        <v>#DIV/0!</v>
      </c>
      <c r="FZ86" s="233" t="e">
        <f t="shared" si="527"/>
        <v>#DIV/0!</v>
      </c>
      <c r="GA86" s="233"/>
      <c r="GB86" s="5">
        <f t="shared" si="528"/>
        <v>0</v>
      </c>
      <c r="GC86" s="5">
        <f t="shared" si="529"/>
        <v>0</v>
      </c>
      <c r="GD86" s="5">
        <f t="shared" si="530"/>
        <v>0</v>
      </c>
      <c r="GE86" s="5">
        <f t="shared" si="531"/>
        <v>0</v>
      </c>
    </row>
    <row r="87" spans="1:187" x14ac:dyDescent="0.2">
      <c r="A87" s="2" t="str">
        <f t="shared" si="550"/>
        <v>2007 Maj</v>
      </c>
      <c r="B87" s="139">
        <f t="shared" si="684"/>
        <v>2007</v>
      </c>
      <c r="C87" s="142" t="str">
        <f t="shared" si="685"/>
        <v>Maj</v>
      </c>
      <c r="D87" s="154">
        <f t="shared" si="599"/>
        <v>0</v>
      </c>
      <c r="E87" s="129"/>
      <c r="F87" s="129"/>
      <c r="G87" s="129"/>
      <c r="H87" s="154">
        <f t="shared" si="534"/>
        <v>0</v>
      </c>
      <c r="I87" s="151">
        <f t="shared" si="551"/>
        <v>0</v>
      </c>
      <c r="J87" s="151">
        <f t="shared" si="552"/>
        <v>0</v>
      </c>
      <c r="K87" s="151">
        <f t="shared" si="553"/>
        <v>0</v>
      </c>
      <c r="L87" s="154">
        <f t="shared" si="535"/>
        <v>0</v>
      </c>
      <c r="M87" s="3"/>
      <c r="N87" s="3"/>
      <c r="O87" s="3"/>
      <c r="P87" s="154">
        <f t="shared" si="536"/>
        <v>0</v>
      </c>
      <c r="Q87" s="3"/>
      <c r="R87" s="3"/>
      <c r="S87" s="3"/>
      <c r="T87" s="154">
        <f t="shared" si="537"/>
        <v>0</v>
      </c>
      <c r="U87" s="151">
        <f t="shared" si="554"/>
        <v>0</v>
      </c>
      <c r="V87" s="151">
        <f t="shared" si="555"/>
        <v>0</v>
      </c>
      <c r="W87" s="151">
        <f t="shared" si="556"/>
        <v>0</v>
      </c>
      <c r="X87" s="154">
        <f t="shared" si="538"/>
        <v>0</v>
      </c>
      <c r="Y87" s="151">
        <f t="shared" si="557"/>
        <v>0</v>
      </c>
      <c r="Z87" s="151">
        <f t="shared" si="558"/>
        <v>0</v>
      </c>
      <c r="AA87" s="151">
        <f t="shared" si="559"/>
        <v>0</v>
      </c>
      <c r="AB87" s="154">
        <f t="shared" si="539"/>
        <v>0</v>
      </c>
      <c r="AC87" s="3"/>
      <c r="AD87" s="3"/>
      <c r="AE87" s="3"/>
      <c r="AF87" s="154">
        <f t="shared" si="540"/>
        <v>0</v>
      </c>
      <c r="AG87" s="3"/>
      <c r="AH87" s="3"/>
      <c r="AI87" s="3"/>
      <c r="AJ87" s="154">
        <f t="shared" si="541"/>
        <v>0</v>
      </c>
      <c r="AK87" s="151">
        <f t="shared" si="560"/>
        <v>0</v>
      </c>
      <c r="AL87" s="151">
        <f t="shared" si="561"/>
        <v>0</v>
      </c>
      <c r="AM87" s="151">
        <f t="shared" si="562"/>
        <v>0</v>
      </c>
      <c r="AN87" s="154">
        <f t="shared" si="542"/>
        <v>0</v>
      </c>
      <c r="AO87" s="3"/>
      <c r="AP87" s="3"/>
      <c r="AQ87" s="3"/>
      <c r="AR87" s="151">
        <f t="shared" si="563"/>
        <v>0</v>
      </c>
      <c r="AS87" s="151">
        <f t="shared" si="564"/>
        <v>0</v>
      </c>
      <c r="AT87" s="151">
        <f t="shared" si="565"/>
        <v>0</v>
      </c>
      <c r="AU87" s="151">
        <f t="shared" si="566"/>
        <v>0</v>
      </c>
      <c r="AV87" s="154">
        <f t="shared" si="543"/>
        <v>0</v>
      </c>
      <c r="AW87" s="3"/>
      <c r="AX87" s="3"/>
      <c r="AY87" s="3"/>
      <c r="AZ87" s="151">
        <f t="shared" si="567"/>
        <v>0</v>
      </c>
      <c r="BA87" s="151">
        <f t="shared" si="568"/>
        <v>0</v>
      </c>
      <c r="BB87" s="151">
        <f t="shared" si="569"/>
        <v>0</v>
      </c>
      <c r="BC87" s="151">
        <f t="shared" si="570"/>
        <v>0</v>
      </c>
      <c r="BD87" s="154">
        <f t="shared" si="544"/>
        <v>0</v>
      </c>
      <c r="BE87" s="3"/>
      <c r="BF87" s="3"/>
      <c r="BG87" s="3"/>
      <c r="BH87" s="151">
        <f t="shared" si="571"/>
        <v>0</v>
      </c>
      <c r="BI87" s="151">
        <f t="shared" si="572"/>
        <v>0</v>
      </c>
      <c r="BJ87" s="151">
        <f t="shared" si="573"/>
        <v>0</v>
      </c>
      <c r="BK87" s="151">
        <f t="shared" si="574"/>
        <v>0</v>
      </c>
      <c r="BL87" s="154">
        <f t="shared" si="545"/>
        <v>0</v>
      </c>
      <c r="BM87" s="3"/>
      <c r="BN87" s="3"/>
      <c r="BO87" s="3"/>
      <c r="BP87" s="151">
        <f t="shared" si="575"/>
        <v>0</v>
      </c>
      <c r="BQ87" s="151">
        <f t="shared" si="576"/>
        <v>0</v>
      </c>
      <c r="BR87" s="151">
        <f t="shared" si="577"/>
        <v>0</v>
      </c>
      <c r="BS87" s="151">
        <f t="shared" si="578"/>
        <v>0</v>
      </c>
      <c r="BT87" s="154">
        <f t="shared" si="546"/>
        <v>0</v>
      </c>
      <c r="BU87" s="3"/>
      <c r="BV87" s="3"/>
      <c r="BW87" s="3"/>
      <c r="BX87" s="151">
        <f t="shared" si="579"/>
        <v>0</v>
      </c>
      <c r="BY87" s="151">
        <f t="shared" si="580"/>
        <v>0</v>
      </c>
      <c r="BZ87" s="151">
        <f t="shared" si="581"/>
        <v>0</v>
      </c>
      <c r="CA87" s="151">
        <f t="shared" si="582"/>
        <v>0</v>
      </c>
      <c r="CB87" s="154">
        <f t="shared" si="547"/>
        <v>0</v>
      </c>
      <c r="CC87" s="3"/>
      <c r="CD87" s="3"/>
      <c r="CE87" s="3"/>
      <c r="CF87" s="151">
        <f t="shared" si="583"/>
        <v>0</v>
      </c>
      <c r="CG87" s="151">
        <f t="shared" si="584"/>
        <v>0</v>
      </c>
      <c r="CH87" s="151">
        <f t="shared" si="585"/>
        <v>0</v>
      </c>
      <c r="CI87" s="151">
        <f t="shared" si="586"/>
        <v>0</v>
      </c>
      <c r="CJ87" s="154">
        <f t="shared" si="548"/>
        <v>0</v>
      </c>
      <c r="CK87" s="3"/>
      <c r="CL87" s="3"/>
      <c r="CM87" s="3"/>
      <c r="CN87" s="151">
        <f t="shared" si="587"/>
        <v>0</v>
      </c>
      <c r="CO87" s="151">
        <f t="shared" si="588"/>
        <v>0</v>
      </c>
      <c r="CP87" s="151">
        <f t="shared" si="589"/>
        <v>0</v>
      </c>
      <c r="CQ87" s="151">
        <f t="shared" si="590"/>
        <v>0</v>
      </c>
      <c r="CR87" s="154">
        <f t="shared" si="549"/>
        <v>0</v>
      </c>
      <c r="CS87" s="3"/>
      <c r="CT87" s="3"/>
      <c r="CU87" s="3"/>
      <c r="CV87" s="151">
        <f t="shared" si="591"/>
        <v>0</v>
      </c>
      <c r="CW87" s="151">
        <f t="shared" si="592"/>
        <v>0</v>
      </c>
      <c r="CX87" s="151">
        <f t="shared" si="593"/>
        <v>0</v>
      </c>
      <c r="CY87" s="151">
        <f t="shared" si="594"/>
        <v>0</v>
      </c>
      <c r="CZ87" s="151">
        <f t="shared" si="595"/>
        <v>0</v>
      </c>
      <c r="DA87" s="151">
        <f t="shared" si="596"/>
        <v>0</v>
      </c>
      <c r="DB87" s="151">
        <f t="shared" si="597"/>
        <v>0</v>
      </c>
      <c r="DC87" s="151">
        <f t="shared" si="598"/>
        <v>0</v>
      </c>
      <c r="DD87" s="149"/>
      <c r="DE87" s="3"/>
      <c r="DF87" s="3"/>
      <c r="DG87" s="3"/>
      <c r="DH87" s="129"/>
      <c r="DI87" s="129"/>
      <c r="DJ87" s="129"/>
      <c r="DK87" s="129"/>
      <c r="DL87" s="129"/>
      <c r="DM87" s="129"/>
      <c r="DN87" s="129"/>
      <c r="DO87" s="129"/>
      <c r="DP87" s="3"/>
      <c r="DQ87" s="3"/>
      <c r="DR87" s="3"/>
      <c r="DS87" s="3"/>
      <c r="DU87" s="149"/>
      <c r="DV87" s="3"/>
      <c r="DW87" s="3"/>
      <c r="DX87" s="3"/>
      <c r="DZ87" s="293"/>
      <c r="EA87" s="293"/>
      <c r="EB87" s="293"/>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L87" s="151">
        <v>65519</v>
      </c>
      <c r="FM87" s="151">
        <v>83.174313979319493</v>
      </c>
      <c r="FN87" s="151">
        <v>92.333509133624204</v>
      </c>
      <c r="FO87" s="151">
        <v>97.912771092039435</v>
      </c>
      <c r="FR87" s="5">
        <f t="shared" si="520"/>
        <v>0</v>
      </c>
      <c r="FS87" s="5">
        <f t="shared" si="521"/>
        <v>0</v>
      </c>
      <c r="FT87" s="5">
        <f t="shared" si="522"/>
        <v>0</v>
      </c>
      <c r="FU87" s="5">
        <f t="shared" si="523"/>
        <v>0</v>
      </c>
      <c r="FW87" s="233" t="e">
        <f t="shared" si="524"/>
        <v>#DIV/0!</v>
      </c>
      <c r="FX87" s="233" t="e">
        <f t="shared" si="525"/>
        <v>#DIV/0!</v>
      </c>
      <c r="FY87" s="233" t="e">
        <f t="shared" si="526"/>
        <v>#DIV/0!</v>
      </c>
      <c r="FZ87" s="233" t="e">
        <f t="shared" si="527"/>
        <v>#DIV/0!</v>
      </c>
      <c r="GA87" s="233"/>
      <c r="GB87" s="5">
        <f t="shared" si="528"/>
        <v>0</v>
      </c>
      <c r="GC87" s="5">
        <f t="shared" si="529"/>
        <v>0</v>
      </c>
      <c r="GD87" s="5">
        <f t="shared" si="530"/>
        <v>0</v>
      </c>
      <c r="GE87" s="5">
        <f t="shared" si="531"/>
        <v>0</v>
      </c>
    </row>
    <row r="88" spans="1:187" x14ac:dyDescent="0.2">
      <c r="A88" s="2" t="str">
        <f t="shared" si="550"/>
        <v>2007 Jun</v>
      </c>
      <c r="B88" s="139">
        <f t="shared" si="684"/>
        <v>2007</v>
      </c>
      <c r="C88" s="142" t="str">
        <f t="shared" si="685"/>
        <v>Jun</v>
      </c>
      <c r="D88" s="154">
        <f t="shared" si="599"/>
        <v>0</v>
      </c>
      <c r="E88" s="129"/>
      <c r="F88" s="129"/>
      <c r="G88" s="129"/>
      <c r="H88" s="154">
        <f t="shared" si="534"/>
        <v>0</v>
      </c>
      <c r="I88" s="151">
        <f t="shared" si="551"/>
        <v>0</v>
      </c>
      <c r="J88" s="151">
        <f t="shared" si="552"/>
        <v>0</v>
      </c>
      <c r="K88" s="151">
        <f t="shared" si="553"/>
        <v>0</v>
      </c>
      <c r="L88" s="154">
        <f t="shared" si="535"/>
        <v>0</v>
      </c>
      <c r="M88" s="3"/>
      <c r="N88" s="3"/>
      <c r="O88" s="3"/>
      <c r="P88" s="154">
        <f t="shared" si="536"/>
        <v>0</v>
      </c>
      <c r="Q88" s="3"/>
      <c r="R88" s="3"/>
      <c r="S88" s="3"/>
      <c r="T88" s="154">
        <f t="shared" si="537"/>
        <v>0</v>
      </c>
      <c r="U88" s="151">
        <f t="shared" si="554"/>
        <v>0</v>
      </c>
      <c r="V88" s="151">
        <f t="shared" si="555"/>
        <v>0</v>
      </c>
      <c r="W88" s="151">
        <f t="shared" si="556"/>
        <v>0</v>
      </c>
      <c r="X88" s="154">
        <f t="shared" si="538"/>
        <v>0</v>
      </c>
      <c r="Y88" s="151">
        <f t="shared" si="557"/>
        <v>0</v>
      </c>
      <c r="Z88" s="151">
        <f t="shared" si="558"/>
        <v>0</v>
      </c>
      <c r="AA88" s="151">
        <f t="shared" si="559"/>
        <v>0</v>
      </c>
      <c r="AB88" s="154">
        <f t="shared" si="539"/>
        <v>0</v>
      </c>
      <c r="AC88" s="3"/>
      <c r="AD88" s="3"/>
      <c r="AE88" s="3"/>
      <c r="AF88" s="154">
        <f t="shared" si="540"/>
        <v>0</v>
      </c>
      <c r="AG88" s="3"/>
      <c r="AH88" s="3"/>
      <c r="AI88" s="3"/>
      <c r="AJ88" s="154">
        <f t="shared" si="541"/>
        <v>0</v>
      </c>
      <c r="AK88" s="151">
        <f t="shared" si="560"/>
        <v>0</v>
      </c>
      <c r="AL88" s="151">
        <f t="shared" si="561"/>
        <v>0</v>
      </c>
      <c r="AM88" s="151">
        <f t="shared" si="562"/>
        <v>0</v>
      </c>
      <c r="AN88" s="154">
        <f t="shared" si="542"/>
        <v>0</v>
      </c>
      <c r="AO88" s="3"/>
      <c r="AP88" s="3"/>
      <c r="AQ88" s="3"/>
      <c r="AR88" s="151">
        <f t="shared" si="563"/>
        <v>0</v>
      </c>
      <c r="AS88" s="151">
        <f t="shared" si="564"/>
        <v>0</v>
      </c>
      <c r="AT88" s="151">
        <f t="shared" si="565"/>
        <v>0</v>
      </c>
      <c r="AU88" s="151">
        <f t="shared" si="566"/>
        <v>0</v>
      </c>
      <c r="AV88" s="154">
        <f t="shared" si="543"/>
        <v>0</v>
      </c>
      <c r="AW88" s="3"/>
      <c r="AX88" s="3"/>
      <c r="AY88" s="3"/>
      <c r="AZ88" s="151">
        <f t="shared" si="567"/>
        <v>0</v>
      </c>
      <c r="BA88" s="151">
        <f t="shared" si="568"/>
        <v>0</v>
      </c>
      <c r="BB88" s="151">
        <f t="shared" si="569"/>
        <v>0</v>
      </c>
      <c r="BC88" s="151">
        <f t="shared" si="570"/>
        <v>0</v>
      </c>
      <c r="BD88" s="154">
        <f t="shared" si="544"/>
        <v>0</v>
      </c>
      <c r="BE88" s="3"/>
      <c r="BF88" s="3"/>
      <c r="BG88" s="3"/>
      <c r="BH88" s="151">
        <f t="shared" si="571"/>
        <v>0</v>
      </c>
      <c r="BI88" s="151">
        <f t="shared" si="572"/>
        <v>0</v>
      </c>
      <c r="BJ88" s="151">
        <f t="shared" si="573"/>
        <v>0</v>
      </c>
      <c r="BK88" s="151">
        <f t="shared" si="574"/>
        <v>0</v>
      </c>
      <c r="BL88" s="154">
        <f t="shared" si="545"/>
        <v>0</v>
      </c>
      <c r="BM88" s="3"/>
      <c r="BN88" s="3"/>
      <c r="BO88" s="3"/>
      <c r="BP88" s="151">
        <f t="shared" si="575"/>
        <v>0</v>
      </c>
      <c r="BQ88" s="151">
        <f t="shared" si="576"/>
        <v>0</v>
      </c>
      <c r="BR88" s="151">
        <f t="shared" si="577"/>
        <v>0</v>
      </c>
      <c r="BS88" s="151">
        <f t="shared" si="578"/>
        <v>0</v>
      </c>
      <c r="BT88" s="154">
        <f t="shared" si="546"/>
        <v>0</v>
      </c>
      <c r="BU88" s="3"/>
      <c r="BV88" s="3"/>
      <c r="BW88" s="3"/>
      <c r="BX88" s="151">
        <f t="shared" si="579"/>
        <v>0</v>
      </c>
      <c r="BY88" s="151">
        <f t="shared" si="580"/>
        <v>0</v>
      </c>
      <c r="BZ88" s="151">
        <f t="shared" si="581"/>
        <v>0</v>
      </c>
      <c r="CA88" s="151">
        <f t="shared" si="582"/>
        <v>0</v>
      </c>
      <c r="CB88" s="154">
        <f t="shared" si="547"/>
        <v>0</v>
      </c>
      <c r="CC88" s="3"/>
      <c r="CD88" s="3"/>
      <c r="CE88" s="3"/>
      <c r="CF88" s="151">
        <f t="shared" si="583"/>
        <v>0</v>
      </c>
      <c r="CG88" s="151">
        <f t="shared" si="584"/>
        <v>0</v>
      </c>
      <c r="CH88" s="151">
        <f t="shared" si="585"/>
        <v>0</v>
      </c>
      <c r="CI88" s="151">
        <f t="shared" si="586"/>
        <v>0</v>
      </c>
      <c r="CJ88" s="154">
        <f t="shared" si="548"/>
        <v>0</v>
      </c>
      <c r="CK88" s="3"/>
      <c r="CL88" s="3"/>
      <c r="CM88" s="3"/>
      <c r="CN88" s="151">
        <f t="shared" si="587"/>
        <v>0</v>
      </c>
      <c r="CO88" s="151">
        <f t="shared" si="588"/>
        <v>0</v>
      </c>
      <c r="CP88" s="151">
        <f t="shared" si="589"/>
        <v>0</v>
      </c>
      <c r="CQ88" s="151">
        <f t="shared" si="590"/>
        <v>0</v>
      </c>
      <c r="CR88" s="154">
        <f t="shared" si="549"/>
        <v>0</v>
      </c>
      <c r="CS88" s="3"/>
      <c r="CT88" s="3"/>
      <c r="CU88" s="3"/>
      <c r="CV88" s="151">
        <f t="shared" si="591"/>
        <v>0</v>
      </c>
      <c r="CW88" s="151">
        <f t="shared" si="592"/>
        <v>0</v>
      </c>
      <c r="CX88" s="151">
        <f t="shared" si="593"/>
        <v>0</v>
      </c>
      <c r="CY88" s="151">
        <f t="shared" si="594"/>
        <v>0</v>
      </c>
      <c r="CZ88" s="151">
        <f t="shared" si="595"/>
        <v>0</v>
      </c>
      <c r="DA88" s="151">
        <f t="shared" si="596"/>
        <v>0</v>
      </c>
      <c r="DB88" s="151">
        <f t="shared" si="597"/>
        <v>0</v>
      </c>
      <c r="DC88" s="151">
        <f t="shared" si="598"/>
        <v>0</v>
      </c>
      <c r="DD88" s="149"/>
      <c r="DE88" s="3"/>
      <c r="DF88" s="3"/>
      <c r="DG88" s="3"/>
      <c r="DH88" s="129"/>
      <c r="DI88" s="129"/>
      <c r="DJ88" s="129"/>
      <c r="DK88" s="129"/>
      <c r="DL88" s="129"/>
      <c r="DM88" s="129"/>
      <c r="DN88" s="129"/>
      <c r="DO88" s="129"/>
      <c r="DP88" s="3"/>
      <c r="DQ88" s="3"/>
      <c r="DR88" s="3"/>
      <c r="DS88" s="3"/>
      <c r="DU88" s="149"/>
      <c r="DV88" s="3"/>
      <c r="DW88" s="3"/>
      <c r="DX88" s="3"/>
      <c r="DZ88" s="293"/>
      <c r="EA88" s="293"/>
      <c r="EB88" s="293"/>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L88" s="151">
        <v>60352</v>
      </c>
      <c r="FM88" s="151">
        <v>79.397778549114889</v>
      </c>
      <c r="FN88" s="151">
        <v>89.146129816036108</v>
      </c>
      <c r="FO88" s="151">
        <v>96.666088163832001</v>
      </c>
      <c r="FR88" s="5">
        <f t="shared" si="520"/>
        <v>0</v>
      </c>
      <c r="FS88" s="5">
        <f t="shared" si="521"/>
        <v>0</v>
      </c>
      <c r="FT88" s="5">
        <f t="shared" si="522"/>
        <v>0</v>
      </c>
      <c r="FU88" s="5">
        <f t="shared" si="523"/>
        <v>0</v>
      </c>
      <c r="FW88" s="233" t="e">
        <f t="shared" si="524"/>
        <v>#DIV/0!</v>
      </c>
      <c r="FX88" s="233" t="e">
        <f t="shared" si="525"/>
        <v>#DIV/0!</v>
      </c>
      <c r="FY88" s="233" t="e">
        <f t="shared" si="526"/>
        <v>#DIV/0!</v>
      </c>
      <c r="FZ88" s="233" t="e">
        <f t="shared" si="527"/>
        <v>#DIV/0!</v>
      </c>
      <c r="GA88" s="233"/>
      <c r="GB88" s="5">
        <f t="shared" si="528"/>
        <v>0</v>
      </c>
      <c r="GC88" s="5">
        <f t="shared" si="529"/>
        <v>0</v>
      </c>
      <c r="GD88" s="5">
        <f t="shared" si="530"/>
        <v>0</v>
      </c>
      <c r="GE88" s="5">
        <f t="shared" si="531"/>
        <v>0</v>
      </c>
    </row>
    <row r="89" spans="1:187" x14ac:dyDescent="0.2">
      <c r="A89" s="2" t="str">
        <f t="shared" si="550"/>
        <v>2007 Jul</v>
      </c>
      <c r="B89" s="139">
        <f t="shared" si="684"/>
        <v>2007</v>
      </c>
      <c r="C89" s="142" t="str">
        <f t="shared" si="685"/>
        <v>Jul</v>
      </c>
      <c r="D89" s="154">
        <f t="shared" si="599"/>
        <v>0</v>
      </c>
      <c r="E89" s="129"/>
      <c r="F89" s="129"/>
      <c r="G89" s="129"/>
      <c r="H89" s="154">
        <f t="shared" si="534"/>
        <v>0</v>
      </c>
      <c r="I89" s="151">
        <f t="shared" si="551"/>
        <v>0</v>
      </c>
      <c r="J89" s="151">
        <f t="shared" si="552"/>
        <v>0</v>
      </c>
      <c r="K89" s="151">
        <f t="shared" si="553"/>
        <v>0</v>
      </c>
      <c r="L89" s="154">
        <f t="shared" si="535"/>
        <v>0</v>
      </c>
      <c r="M89" s="3"/>
      <c r="N89" s="3"/>
      <c r="O89" s="3"/>
      <c r="P89" s="154">
        <f t="shared" si="536"/>
        <v>0</v>
      </c>
      <c r="Q89" s="3"/>
      <c r="R89" s="3"/>
      <c r="S89" s="3"/>
      <c r="T89" s="154">
        <f t="shared" si="537"/>
        <v>0</v>
      </c>
      <c r="U89" s="151">
        <f t="shared" si="554"/>
        <v>0</v>
      </c>
      <c r="V89" s="151">
        <f t="shared" si="555"/>
        <v>0</v>
      </c>
      <c r="W89" s="151">
        <f t="shared" si="556"/>
        <v>0</v>
      </c>
      <c r="X89" s="154">
        <f t="shared" si="538"/>
        <v>0</v>
      </c>
      <c r="Y89" s="151">
        <f t="shared" si="557"/>
        <v>0</v>
      </c>
      <c r="Z89" s="151">
        <f t="shared" si="558"/>
        <v>0</v>
      </c>
      <c r="AA89" s="151">
        <f t="shared" si="559"/>
        <v>0</v>
      </c>
      <c r="AB89" s="154">
        <f t="shared" si="539"/>
        <v>0</v>
      </c>
      <c r="AC89" s="3"/>
      <c r="AD89" s="3"/>
      <c r="AE89" s="3"/>
      <c r="AF89" s="154">
        <f t="shared" si="540"/>
        <v>0</v>
      </c>
      <c r="AG89" s="3"/>
      <c r="AH89" s="3"/>
      <c r="AI89" s="3"/>
      <c r="AJ89" s="154">
        <f t="shared" si="541"/>
        <v>0</v>
      </c>
      <c r="AK89" s="151">
        <f t="shared" si="560"/>
        <v>0</v>
      </c>
      <c r="AL89" s="151">
        <f t="shared" si="561"/>
        <v>0</v>
      </c>
      <c r="AM89" s="151">
        <f t="shared" si="562"/>
        <v>0</v>
      </c>
      <c r="AN89" s="154">
        <f t="shared" si="542"/>
        <v>0</v>
      </c>
      <c r="AO89" s="3"/>
      <c r="AP89" s="3"/>
      <c r="AQ89" s="3"/>
      <c r="AR89" s="151">
        <f t="shared" si="563"/>
        <v>0</v>
      </c>
      <c r="AS89" s="151">
        <f t="shared" si="564"/>
        <v>0</v>
      </c>
      <c r="AT89" s="151">
        <f t="shared" si="565"/>
        <v>0</v>
      </c>
      <c r="AU89" s="151">
        <f t="shared" si="566"/>
        <v>0</v>
      </c>
      <c r="AV89" s="154">
        <f t="shared" si="543"/>
        <v>0</v>
      </c>
      <c r="AW89" s="3"/>
      <c r="AX89" s="3"/>
      <c r="AY89" s="3"/>
      <c r="AZ89" s="151">
        <f t="shared" si="567"/>
        <v>0</v>
      </c>
      <c r="BA89" s="151">
        <f t="shared" si="568"/>
        <v>0</v>
      </c>
      <c r="BB89" s="151">
        <f t="shared" si="569"/>
        <v>0</v>
      </c>
      <c r="BC89" s="151">
        <f t="shared" si="570"/>
        <v>0</v>
      </c>
      <c r="BD89" s="154">
        <f t="shared" si="544"/>
        <v>0</v>
      </c>
      <c r="BE89" s="3"/>
      <c r="BF89" s="3"/>
      <c r="BG89" s="3"/>
      <c r="BH89" s="151">
        <f t="shared" si="571"/>
        <v>0</v>
      </c>
      <c r="BI89" s="151">
        <f t="shared" si="572"/>
        <v>0</v>
      </c>
      <c r="BJ89" s="151">
        <f t="shared" si="573"/>
        <v>0</v>
      </c>
      <c r="BK89" s="151">
        <f t="shared" si="574"/>
        <v>0</v>
      </c>
      <c r="BL89" s="154">
        <f t="shared" si="545"/>
        <v>0</v>
      </c>
      <c r="BM89" s="3"/>
      <c r="BN89" s="3"/>
      <c r="BO89" s="3"/>
      <c r="BP89" s="151">
        <f t="shared" si="575"/>
        <v>0</v>
      </c>
      <c r="BQ89" s="151">
        <f t="shared" si="576"/>
        <v>0</v>
      </c>
      <c r="BR89" s="151">
        <f t="shared" si="577"/>
        <v>0</v>
      </c>
      <c r="BS89" s="151">
        <f t="shared" si="578"/>
        <v>0</v>
      </c>
      <c r="BT89" s="154">
        <f t="shared" si="546"/>
        <v>0</v>
      </c>
      <c r="BU89" s="3"/>
      <c r="BV89" s="3"/>
      <c r="BW89" s="3"/>
      <c r="BX89" s="151">
        <f t="shared" si="579"/>
        <v>0</v>
      </c>
      <c r="BY89" s="151">
        <f t="shared" si="580"/>
        <v>0</v>
      </c>
      <c r="BZ89" s="151">
        <f t="shared" si="581"/>
        <v>0</v>
      </c>
      <c r="CA89" s="151">
        <f t="shared" si="582"/>
        <v>0</v>
      </c>
      <c r="CB89" s="154">
        <f t="shared" si="547"/>
        <v>0</v>
      </c>
      <c r="CC89" s="3"/>
      <c r="CD89" s="3"/>
      <c r="CE89" s="3"/>
      <c r="CF89" s="151">
        <f t="shared" si="583"/>
        <v>0</v>
      </c>
      <c r="CG89" s="151">
        <f t="shared" si="584"/>
        <v>0</v>
      </c>
      <c r="CH89" s="151">
        <f t="shared" si="585"/>
        <v>0</v>
      </c>
      <c r="CI89" s="151">
        <f t="shared" si="586"/>
        <v>0</v>
      </c>
      <c r="CJ89" s="154">
        <f t="shared" si="548"/>
        <v>0</v>
      </c>
      <c r="CK89" s="3"/>
      <c r="CL89" s="3"/>
      <c r="CM89" s="3"/>
      <c r="CN89" s="151">
        <f t="shared" si="587"/>
        <v>0</v>
      </c>
      <c r="CO89" s="151">
        <f t="shared" si="588"/>
        <v>0</v>
      </c>
      <c r="CP89" s="151">
        <f t="shared" si="589"/>
        <v>0</v>
      </c>
      <c r="CQ89" s="151">
        <f t="shared" si="590"/>
        <v>0</v>
      </c>
      <c r="CR89" s="154">
        <f t="shared" si="549"/>
        <v>0</v>
      </c>
      <c r="CS89" s="3"/>
      <c r="CT89" s="3"/>
      <c r="CU89" s="3"/>
      <c r="CV89" s="151">
        <f t="shared" si="591"/>
        <v>0</v>
      </c>
      <c r="CW89" s="151">
        <f t="shared" si="592"/>
        <v>0</v>
      </c>
      <c r="CX89" s="151">
        <f t="shared" si="593"/>
        <v>0</v>
      </c>
      <c r="CY89" s="151">
        <f t="shared" si="594"/>
        <v>0</v>
      </c>
      <c r="CZ89" s="151">
        <f t="shared" si="595"/>
        <v>0</v>
      </c>
      <c r="DA89" s="151">
        <f t="shared" si="596"/>
        <v>0</v>
      </c>
      <c r="DB89" s="151">
        <f t="shared" si="597"/>
        <v>0</v>
      </c>
      <c r="DC89" s="151">
        <f t="shared" si="598"/>
        <v>0</v>
      </c>
      <c r="DD89" s="149"/>
      <c r="DE89" s="3"/>
      <c r="DF89" s="3"/>
      <c r="DG89" s="3"/>
      <c r="DH89" s="129"/>
      <c r="DI89" s="129"/>
      <c r="DJ89" s="129"/>
      <c r="DK89" s="129"/>
      <c r="DL89" s="129"/>
      <c r="DM89" s="129"/>
      <c r="DN89" s="129"/>
      <c r="DO89" s="129"/>
      <c r="DP89" s="3"/>
      <c r="DQ89" s="3"/>
      <c r="DR89" s="3"/>
      <c r="DS89" s="3"/>
      <c r="DU89" s="149"/>
      <c r="DV89" s="3"/>
      <c r="DW89" s="3"/>
      <c r="DX89" s="3"/>
      <c r="DZ89" s="293"/>
      <c r="EA89" s="293"/>
      <c r="EB89" s="293"/>
      <c r="EC89" s="297"/>
      <c r="ED89" s="297"/>
      <c r="EE89" s="297"/>
      <c r="EF89" s="297"/>
      <c r="EG89" s="297"/>
      <c r="EH89" s="297"/>
      <c r="EI89" s="297"/>
      <c r="EJ89" s="297"/>
      <c r="EK89" s="297"/>
      <c r="EL89" s="297"/>
      <c r="EM89" s="297"/>
      <c r="EN89" s="297"/>
      <c r="EO89" s="297"/>
      <c r="EP89" s="297"/>
      <c r="EQ89" s="297"/>
      <c r="ER89" s="297"/>
      <c r="ES89" s="297"/>
      <c r="ET89" s="297"/>
      <c r="EU89" s="297"/>
      <c r="EV89" s="297"/>
      <c r="EW89" s="297"/>
      <c r="EX89" s="297"/>
      <c r="EY89" s="297"/>
      <c r="EZ89" s="297"/>
      <c r="FA89" s="297"/>
      <c r="FB89" s="297"/>
      <c r="FC89" s="297"/>
      <c r="FD89" s="297"/>
      <c r="FE89" s="297"/>
      <c r="FF89" s="297"/>
      <c r="FL89" s="151">
        <v>57576</v>
      </c>
      <c r="FM89" s="151">
        <v>85.044598433174727</v>
      </c>
      <c r="FN89" s="151">
        <v>92.708653724376262</v>
      </c>
      <c r="FO89" s="151">
        <v>97.919342874201661</v>
      </c>
      <c r="FR89" s="5">
        <f t="shared" si="520"/>
        <v>0</v>
      </c>
      <c r="FS89" s="5">
        <f t="shared" si="521"/>
        <v>0</v>
      </c>
      <c r="FT89" s="5">
        <f t="shared" si="522"/>
        <v>0</v>
      </c>
      <c r="FU89" s="5">
        <f t="shared" si="523"/>
        <v>0</v>
      </c>
      <c r="FW89" s="233" t="e">
        <f t="shared" si="524"/>
        <v>#DIV/0!</v>
      </c>
      <c r="FX89" s="233" t="e">
        <f t="shared" si="525"/>
        <v>#DIV/0!</v>
      </c>
      <c r="FY89" s="233" t="e">
        <f t="shared" si="526"/>
        <v>#DIV/0!</v>
      </c>
      <c r="FZ89" s="233" t="e">
        <f t="shared" si="527"/>
        <v>#DIV/0!</v>
      </c>
      <c r="GA89" s="233"/>
      <c r="GB89" s="5">
        <f t="shared" si="528"/>
        <v>0</v>
      </c>
      <c r="GC89" s="5">
        <f t="shared" si="529"/>
        <v>0</v>
      </c>
      <c r="GD89" s="5">
        <f t="shared" si="530"/>
        <v>0</v>
      </c>
      <c r="GE89" s="5">
        <f t="shared" si="531"/>
        <v>0</v>
      </c>
    </row>
    <row r="90" spans="1:187" x14ac:dyDescent="0.2">
      <c r="A90" s="2" t="str">
        <f t="shared" si="550"/>
        <v>2007 Aug</v>
      </c>
      <c r="B90" s="139">
        <f t="shared" si="684"/>
        <v>2007</v>
      </c>
      <c r="C90" s="142" t="str">
        <f t="shared" si="685"/>
        <v>Aug</v>
      </c>
      <c r="D90" s="154">
        <f t="shared" si="599"/>
        <v>0</v>
      </c>
      <c r="E90" s="129"/>
      <c r="F90" s="129"/>
      <c r="G90" s="129"/>
      <c r="H90" s="154">
        <f t="shared" si="534"/>
        <v>0</v>
      </c>
      <c r="I90" s="151">
        <f t="shared" si="551"/>
        <v>0</v>
      </c>
      <c r="J90" s="151">
        <f t="shared" si="552"/>
        <v>0</v>
      </c>
      <c r="K90" s="151">
        <f t="shared" si="553"/>
        <v>0</v>
      </c>
      <c r="L90" s="154">
        <f t="shared" si="535"/>
        <v>0</v>
      </c>
      <c r="M90" s="3"/>
      <c r="N90" s="3"/>
      <c r="O90" s="3"/>
      <c r="P90" s="154">
        <f t="shared" si="536"/>
        <v>0</v>
      </c>
      <c r="Q90" s="3"/>
      <c r="R90" s="3"/>
      <c r="S90" s="3"/>
      <c r="T90" s="154">
        <f t="shared" si="537"/>
        <v>0</v>
      </c>
      <c r="U90" s="151">
        <f t="shared" si="554"/>
        <v>0</v>
      </c>
      <c r="V90" s="151">
        <f t="shared" si="555"/>
        <v>0</v>
      </c>
      <c r="W90" s="151">
        <f t="shared" si="556"/>
        <v>0</v>
      </c>
      <c r="X90" s="154">
        <f t="shared" si="538"/>
        <v>0</v>
      </c>
      <c r="Y90" s="151">
        <f t="shared" si="557"/>
        <v>0</v>
      </c>
      <c r="Z90" s="151">
        <f t="shared" si="558"/>
        <v>0</v>
      </c>
      <c r="AA90" s="151">
        <f t="shared" si="559"/>
        <v>0</v>
      </c>
      <c r="AB90" s="154">
        <f t="shared" si="539"/>
        <v>0</v>
      </c>
      <c r="AC90" s="3"/>
      <c r="AD90" s="3"/>
      <c r="AE90" s="3"/>
      <c r="AF90" s="154">
        <f t="shared" si="540"/>
        <v>0</v>
      </c>
      <c r="AG90" s="3"/>
      <c r="AH90" s="3"/>
      <c r="AI90" s="3"/>
      <c r="AJ90" s="154">
        <f t="shared" si="541"/>
        <v>0</v>
      </c>
      <c r="AK90" s="151">
        <f t="shared" si="560"/>
        <v>0</v>
      </c>
      <c r="AL90" s="151">
        <f t="shared" si="561"/>
        <v>0</v>
      </c>
      <c r="AM90" s="151">
        <f t="shared" si="562"/>
        <v>0</v>
      </c>
      <c r="AN90" s="154">
        <f t="shared" si="542"/>
        <v>0</v>
      </c>
      <c r="AO90" s="3"/>
      <c r="AP90" s="3"/>
      <c r="AQ90" s="3"/>
      <c r="AR90" s="151">
        <f t="shared" si="563"/>
        <v>0</v>
      </c>
      <c r="AS90" s="151">
        <f t="shared" si="564"/>
        <v>0</v>
      </c>
      <c r="AT90" s="151">
        <f t="shared" si="565"/>
        <v>0</v>
      </c>
      <c r="AU90" s="151">
        <f t="shared" si="566"/>
        <v>0</v>
      </c>
      <c r="AV90" s="154">
        <f t="shared" si="543"/>
        <v>0</v>
      </c>
      <c r="AW90" s="3"/>
      <c r="AX90" s="3"/>
      <c r="AY90" s="3"/>
      <c r="AZ90" s="151">
        <f t="shared" si="567"/>
        <v>0</v>
      </c>
      <c r="BA90" s="151">
        <f t="shared" si="568"/>
        <v>0</v>
      </c>
      <c r="BB90" s="151">
        <f t="shared" si="569"/>
        <v>0</v>
      </c>
      <c r="BC90" s="151">
        <f t="shared" si="570"/>
        <v>0</v>
      </c>
      <c r="BD90" s="154">
        <f t="shared" si="544"/>
        <v>0</v>
      </c>
      <c r="BE90" s="3"/>
      <c r="BF90" s="3"/>
      <c r="BG90" s="3"/>
      <c r="BH90" s="151">
        <f t="shared" si="571"/>
        <v>0</v>
      </c>
      <c r="BI90" s="151">
        <f t="shared" si="572"/>
        <v>0</v>
      </c>
      <c r="BJ90" s="151">
        <f t="shared" si="573"/>
        <v>0</v>
      </c>
      <c r="BK90" s="151">
        <f t="shared" si="574"/>
        <v>0</v>
      </c>
      <c r="BL90" s="154">
        <f t="shared" si="545"/>
        <v>0</v>
      </c>
      <c r="BM90" s="3"/>
      <c r="BN90" s="3"/>
      <c r="BO90" s="3"/>
      <c r="BP90" s="151">
        <f t="shared" si="575"/>
        <v>0</v>
      </c>
      <c r="BQ90" s="151">
        <f t="shared" si="576"/>
        <v>0</v>
      </c>
      <c r="BR90" s="151">
        <f t="shared" si="577"/>
        <v>0</v>
      </c>
      <c r="BS90" s="151">
        <f t="shared" si="578"/>
        <v>0</v>
      </c>
      <c r="BT90" s="154">
        <f t="shared" si="546"/>
        <v>0</v>
      </c>
      <c r="BU90" s="3"/>
      <c r="BV90" s="3"/>
      <c r="BW90" s="3"/>
      <c r="BX90" s="151">
        <f t="shared" si="579"/>
        <v>0</v>
      </c>
      <c r="BY90" s="151">
        <f t="shared" si="580"/>
        <v>0</v>
      </c>
      <c r="BZ90" s="151">
        <f t="shared" si="581"/>
        <v>0</v>
      </c>
      <c r="CA90" s="151">
        <f t="shared" si="582"/>
        <v>0</v>
      </c>
      <c r="CB90" s="154">
        <f t="shared" si="547"/>
        <v>0</v>
      </c>
      <c r="CC90" s="3"/>
      <c r="CD90" s="3"/>
      <c r="CE90" s="3"/>
      <c r="CF90" s="151">
        <f t="shared" si="583"/>
        <v>0</v>
      </c>
      <c r="CG90" s="151">
        <f t="shared" si="584"/>
        <v>0</v>
      </c>
      <c r="CH90" s="151">
        <f t="shared" si="585"/>
        <v>0</v>
      </c>
      <c r="CI90" s="151">
        <f t="shared" si="586"/>
        <v>0</v>
      </c>
      <c r="CJ90" s="154">
        <f t="shared" si="548"/>
        <v>0</v>
      </c>
      <c r="CK90" s="3"/>
      <c r="CL90" s="3"/>
      <c r="CM90" s="3"/>
      <c r="CN90" s="151">
        <f t="shared" si="587"/>
        <v>0</v>
      </c>
      <c r="CO90" s="151">
        <f t="shared" si="588"/>
        <v>0</v>
      </c>
      <c r="CP90" s="151">
        <f t="shared" si="589"/>
        <v>0</v>
      </c>
      <c r="CQ90" s="151">
        <f t="shared" si="590"/>
        <v>0</v>
      </c>
      <c r="CR90" s="154">
        <f t="shared" si="549"/>
        <v>0</v>
      </c>
      <c r="CS90" s="3"/>
      <c r="CT90" s="3"/>
      <c r="CU90" s="3"/>
      <c r="CV90" s="151">
        <f t="shared" si="591"/>
        <v>0</v>
      </c>
      <c r="CW90" s="151">
        <f t="shared" si="592"/>
        <v>0</v>
      </c>
      <c r="CX90" s="151">
        <f t="shared" si="593"/>
        <v>0</v>
      </c>
      <c r="CY90" s="151">
        <f t="shared" si="594"/>
        <v>0</v>
      </c>
      <c r="CZ90" s="151">
        <f t="shared" si="595"/>
        <v>0</v>
      </c>
      <c r="DA90" s="151">
        <f t="shared" si="596"/>
        <v>0</v>
      </c>
      <c r="DB90" s="151">
        <f t="shared" si="597"/>
        <v>0</v>
      </c>
      <c r="DC90" s="151">
        <f t="shared" si="598"/>
        <v>0</v>
      </c>
      <c r="DD90" s="149"/>
      <c r="DE90" s="3"/>
      <c r="DF90" s="3"/>
      <c r="DG90" s="3"/>
      <c r="DH90" s="129"/>
      <c r="DI90" s="129"/>
      <c r="DJ90" s="129"/>
      <c r="DK90" s="129"/>
      <c r="DL90" s="129"/>
      <c r="DM90" s="129"/>
      <c r="DN90" s="129"/>
      <c r="DO90" s="129"/>
      <c r="DP90" s="3"/>
      <c r="DQ90" s="3"/>
      <c r="DR90" s="3"/>
      <c r="DS90" s="3"/>
      <c r="DU90" s="149"/>
      <c r="DV90" s="3"/>
      <c r="DW90" s="3"/>
      <c r="DX90" s="3"/>
      <c r="DZ90" s="293"/>
      <c r="EA90" s="293"/>
      <c r="EB90" s="293"/>
      <c r="EC90" s="297"/>
      <c r="ED90" s="297"/>
      <c r="EE90" s="297"/>
      <c r="EF90" s="297"/>
      <c r="EG90" s="297"/>
      <c r="EH90" s="297"/>
      <c r="EI90" s="297"/>
      <c r="EJ90" s="297"/>
      <c r="EK90" s="297"/>
      <c r="EL90" s="297"/>
      <c r="EM90" s="297"/>
      <c r="EN90" s="297"/>
      <c r="EO90" s="297"/>
      <c r="EP90" s="297"/>
      <c r="EQ90" s="297"/>
      <c r="ER90" s="297"/>
      <c r="ES90" s="297"/>
      <c r="ET90" s="297"/>
      <c r="EU90" s="297"/>
      <c r="EV90" s="297"/>
      <c r="EW90" s="297"/>
      <c r="EX90" s="297"/>
      <c r="EY90" s="297"/>
      <c r="EZ90" s="297"/>
      <c r="FA90" s="297"/>
      <c r="FB90" s="297"/>
      <c r="FC90" s="297"/>
      <c r="FD90" s="297"/>
      <c r="FE90" s="297"/>
      <c r="FF90" s="297"/>
      <c r="FL90" s="151">
        <v>62373</v>
      </c>
      <c r="FM90" s="151">
        <v>82.181959275941765</v>
      </c>
      <c r="FN90" s="151">
        <v>91.612261079339376</v>
      </c>
      <c r="FO90" s="151">
        <v>97.729304789378673</v>
      </c>
      <c r="FR90" s="5">
        <f t="shared" si="520"/>
        <v>0</v>
      </c>
      <c r="FS90" s="5">
        <f t="shared" si="521"/>
        <v>0</v>
      </c>
      <c r="FT90" s="5">
        <f t="shared" si="522"/>
        <v>0</v>
      </c>
      <c r="FU90" s="5">
        <f t="shared" si="523"/>
        <v>0</v>
      </c>
      <c r="FW90" s="233" t="e">
        <f t="shared" si="524"/>
        <v>#DIV/0!</v>
      </c>
      <c r="FX90" s="233" t="e">
        <f t="shared" si="525"/>
        <v>#DIV/0!</v>
      </c>
      <c r="FY90" s="233" t="e">
        <f t="shared" si="526"/>
        <v>#DIV/0!</v>
      </c>
      <c r="FZ90" s="233" t="e">
        <f t="shared" si="527"/>
        <v>#DIV/0!</v>
      </c>
      <c r="GA90" s="233"/>
      <c r="GB90" s="5">
        <f t="shared" si="528"/>
        <v>0</v>
      </c>
      <c r="GC90" s="5">
        <f t="shared" si="529"/>
        <v>0</v>
      </c>
      <c r="GD90" s="5">
        <f t="shared" si="530"/>
        <v>0</v>
      </c>
      <c r="GE90" s="5">
        <f t="shared" si="531"/>
        <v>0</v>
      </c>
    </row>
    <row r="91" spans="1:187" x14ac:dyDescent="0.2">
      <c r="A91" s="2" t="str">
        <f t="shared" si="550"/>
        <v>2007 Sep</v>
      </c>
      <c r="B91" s="139">
        <f t="shared" si="684"/>
        <v>2007</v>
      </c>
      <c r="C91" s="142" t="str">
        <f t="shared" si="685"/>
        <v>Sep</v>
      </c>
      <c r="D91" s="154">
        <f t="shared" si="599"/>
        <v>0</v>
      </c>
      <c r="E91" s="129"/>
      <c r="F91" s="129"/>
      <c r="G91" s="129"/>
      <c r="H91" s="154">
        <f t="shared" si="534"/>
        <v>0</v>
      </c>
      <c r="I91" s="151">
        <f t="shared" si="551"/>
        <v>0</v>
      </c>
      <c r="J91" s="151">
        <f t="shared" si="552"/>
        <v>0</v>
      </c>
      <c r="K91" s="151">
        <f t="shared" si="553"/>
        <v>0</v>
      </c>
      <c r="L91" s="154">
        <f t="shared" si="535"/>
        <v>0</v>
      </c>
      <c r="M91" s="3"/>
      <c r="N91" s="3"/>
      <c r="O91" s="3"/>
      <c r="P91" s="154">
        <f t="shared" si="536"/>
        <v>0</v>
      </c>
      <c r="Q91" s="3"/>
      <c r="R91" s="3"/>
      <c r="S91" s="3"/>
      <c r="T91" s="154">
        <f t="shared" si="537"/>
        <v>0</v>
      </c>
      <c r="U91" s="151">
        <f t="shared" si="554"/>
        <v>0</v>
      </c>
      <c r="V91" s="151">
        <f t="shared" si="555"/>
        <v>0</v>
      </c>
      <c r="W91" s="151">
        <f t="shared" si="556"/>
        <v>0</v>
      </c>
      <c r="X91" s="154">
        <f t="shared" si="538"/>
        <v>0</v>
      </c>
      <c r="Y91" s="151">
        <f t="shared" si="557"/>
        <v>0</v>
      </c>
      <c r="Z91" s="151">
        <f t="shared" si="558"/>
        <v>0</v>
      </c>
      <c r="AA91" s="151">
        <f t="shared" si="559"/>
        <v>0</v>
      </c>
      <c r="AB91" s="154">
        <f t="shared" si="539"/>
        <v>0</v>
      </c>
      <c r="AC91" s="3"/>
      <c r="AD91" s="3"/>
      <c r="AE91" s="3"/>
      <c r="AF91" s="154">
        <f t="shared" si="540"/>
        <v>0</v>
      </c>
      <c r="AG91" s="3"/>
      <c r="AH91" s="3"/>
      <c r="AI91" s="3"/>
      <c r="AJ91" s="154">
        <f t="shared" si="541"/>
        <v>0</v>
      </c>
      <c r="AK91" s="151">
        <f t="shared" si="560"/>
        <v>0</v>
      </c>
      <c r="AL91" s="151">
        <f t="shared" si="561"/>
        <v>0</v>
      </c>
      <c r="AM91" s="151">
        <f t="shared" si="562"/>
        <v>0</v>
      </c>
      <c r="AN91" s="154">
        <f t="shared" si="542"/>
        <v>0</v>
      </c>
      <c r="AO91" s="3"/>
      <c r="AP91" s="3"/>
      <c r="AQ91" s="3"/>
      <c r="AR91" s="151">
        <f t="shared" si="563"/>
        <v>0</v>
      </c>
      <c r="AS91" s="151">
        <f t="shared" si="564"/>
        <v>0</v>
      </c>
      <c r="AT91" s="151">
        <f t="shared" si="565"/>
        <v>0</v>
      </c>
      <c r="AU91" s="151">
        <f t="shared" si="566"/>
        <v>0</v>
      </c>
      <c r="AV91" s="154">
        <f t="shared" si="543"/>
        <v>0</v>
      </c>
      <c r="AW91" s="3"/>
      <c r="AX91" s="3"/>
      <c r="AY91" s="3"/>
      <c r="AZ91" s="151">
        <f t="shared" si="567"/>
        <v>0</v>
      </c>
      <c r="BA91" s="151">
        <f t="shared" si="568"/>
        <v>0</v>
      </c>
      <c r="BB91" s="151">
        <f t="shared" si="569"/>
        <v>0</v>
      </c>
      <c r="BC91" s="151">
        <f t="shared" si="570"/>
        <v>0</v>
      </c>
      <c r="BD91" s="154">
        <f t="shared" si="544"/>
        <v>0</v>
      </c>
      <c r="BE91" s="3"/>
      <c r="BF91" s="3"/>
      <c r="BG91" s="3"/>
      <c r="BH91" s="151">
        <f t="shared" si="571"/>
        <v>0</v>
      </c>
      <c r="BI91" s="151">
        <f t="shared" si="572"/>
        <v>0</v>
      </c>
      <c r="BJ91" s="151">
        <f t="shared" si="573"/>
        <v>0</v>
      </c>
      <c r="BK91" s="151">
        <f t="shared" si="574"/>
        <v>0</v>
      </c>
      <c r="BL91" s="154">
        <f t="shared" si="545"/>
        <v>0</v>
      </c>
      <c r="BM91" s="3"/>
      <c r="BN91" s="3"/>
      <c r="BO91" s="3"/>
      <c r="BP91" s="151">
        <f t="shared" si="575"/>
        <v>0</v>
      </c>
      <c r="BQ91" s="151">
        <f t="shared" si="576"/>
        <v>0</v>
      </c>
      <c r="BR91" s="151">
        <f t="shared" si="577"/>
        <v>0</v>
      </c>
      <c r="BS91" s="151">
        <f t="shared" si="578"/>
        <v>0</v>
      </c>
      <c r="BT91" s="154">
        <f t="shared" si="546"/>
        <v>0</v>
      </c>
      <c r="BU91" s="3"/>
      <c r="BV91" s="3"/>
      <c r="BW91" s="3"/>
      <c r="BX91" s="151">
        <f t="shared" si="579"/>
        <v>0</v>
      </c>
      <c r="BY91" s="151">
        <f t="shared" si="580"/>
        <v>0</v>
      </c>
      <c r="BZ91" s="151">
        <f t="shared" si="581"/>
        <v>0</v>
      </c>
      <c r="CA91" s="151">
        <f t="shared" si="582"/>
        <v>0</v>
      </c>
      <c r="CB91" s="154">
        <f t="shared" si="547"/>
        <v>0</v>
      </c>
      <c r="CC91" s="3"/>
      <c r="CD91" s="3"/>
      <c r="CE91" s="3"/>
      <c r="CF91" s="151">
        <f t="shared" si="583"/>
        <v>0</v>
      </c>
      <c r="CG91" s="151">
        <f t="shared" si="584"/>
        <v>0</v>
      </c>
      <c r="CH91" s="151">
        <f t="shared" si="585"/>
        <v>0</v>
      </c>
      <c r="CI91" s="151">
        <f t="shared" si="586"/>
        <v>0</v>
      </c>
      <c r="CJ91" s="154">
        <f t="shared" si="548"/>
        <v>0</v>
      </c>
      <c r="CK91" s="3"/>
      <c r="CL91" s="3"/>
      <c r="CM91" s="3"/>
      <c r="CN91" s="151">
        <f t="shared" si="587"/>
        <v>0</v>
      </c>
      <c r="CO91" s="151">
        <f t="shared" si="588"/>
        <v>0</v>
      </c>
      <c r="CP91" s="151">
        <f t="shared" si="589"/>
        <v>0</v>
      </c>
      <c r="CQ91" s="151">
        <f t="shared" si="590"/>
        <v>0</v>
      </c>
      <c r="CR91" s="154">
        <f t="shared" si="549"/>
        <v>0</v>
      </c>
      <c r="CS91" s="3"/>
      <c r="CT91" s="3"/>
      <c r="CU91" s="3"/>
      <c r="CV91" s="151">
        <f t="shared" si="591"/>
        <v>0</v>
      </c>
      <c r="CW91" s="151">
        <f t="shared" si="592"/>
        <v>0</v>
      </c>
      <c r="CX91" s="151">
        <f t="shared" si="593"/>
        <v>0</v>
      </c>
      <c r="CY91" s="151">
        <f t="shared" si="594"/>
        <v>0</v>
      </c>
      <c r="CZ91" s="151">
        <f t="shared" si="595"/>
        <v>0</v>
      </c>
      <c r="DA91" s="151">
        <f t="shared" si="596"/>
        <v>0</v>
      </c>
      <c r="DB91" s="151">
        <f t="shared" si="597"/>
        <v>0</v>
      </c>
      <c r="DC91" s="151">
        <f t="shared" si="598"/>
        <v>0</v>
      </c>
      <c r="DD91" s="149"/>
      <c r="DE91" s="3"/>
      <c r="DF91" s="3"/>
      <c r="DG91" s="3"/>
      <c r="DH91" s="129"/>
      <c r="DI91" s="129"/>
      <c r="DJ91" s="129"/>
      <c r="DK91" s="129"/>
      <c r="DL91" s="129"/>
      <c r="DM91" s="129"/>
      <c r="DN91" s="129"/>
      <c r="DO91" s="129"/>
      <c r="DP91" s="3"/>
      <c r="DQ91" s="3"/>
      <c r="DR91" s="3"/>
      <c r="DS91" s="3"/>
      <c r="DU91" s="149"/>
      <c r="DV91" s="3"/>
      <c r="DW91" s="3"/>
      <c r="DX91" s="3"/>
      <c r="DZ91" s="293"/>
      <c r="EA91" s="293"/>
      <c r="EB91" s="293"/>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L91" s="151">
        <v>64154</v>
      </c>
      <c r="FM91" s="151">
        <v>81.047041458092679</v>
      </c>
      <c r="FN91" s="151">
        <v>91.429213194711849</v>
      </c>
      <c r="FO91" s="151">
        <v>97.984854319086125</v>
      </c>
      <c r="FR91" s="5">
        <f t="shared" si="520"/>
        <v>0</v>
      </c>
      <c r="FS91" s="5">
        <f t="shared" si="521"/>
        <v>0</v>
      </c>
      <c r="FT91" s="5">
        <f t="shared" si="522"/>
        <v>0</v>
      </c>
      <c r="FU91" s="5">
        <f t="shared" si="523"/>
        <v>0</v>
      </c>
      <c r="FW91" s="233" t="e">
        <f t="shared" si="524"/>
        <v>#DIV/0!</v>
      </c>
      <c r="FX91" s="233" t="e">
        <f t="shared" si="525"/>
        <v>#DIV/0!</v>
      </c>
      <c r="FY91" s="233" t="e">
        <f t="shared" si="526"/>
        <v>#DIV/0!</v>
      </c>
      <c r="FZ91" s="233" t="e">
        <f t="shared" si="527"/>
        <v>#DIV/0!</v>
      </c>
      <c r="GA91" s="233"/>
      <c r="GB91" s="5">
        <f t="shared" si="528"/>
        <v>0</v>
      </c>
      <c r="GC91" s="5">
        <f t="shared" si="529"/>
        <v>0</v>
      </c>
      <c r="GD91" s="5">
        <f t="shared" si="530"/>
        <v>0</v>
      </c>
      <c r="GE91" s="5">
        <f t="shared" si="531"/>
        <v>0</v>
      </c>
    </row>
    <row r="92" spans="1:187" x14ac:dyDescent="0.2">
      <c r="A92" s="2" t="str">
        <f t="shared" si="550"/>
        <v>2007 Okt</v>
      </c>
      <c r="B92" s="139">
        <f t="shared" si="684"/>
        <v>2007</v>
      </c>
      <c r="C92" s="142" t="str">
        <f t="shared" si="685"/>
        <v>Okt</v>
      </c>
      <c r="D92" s="154">
        <f t="shared" si="599"/>
        <v>0</v>
      </c>
      <c r="E92" s="129"/>
      <c r="F92" s="129"/>
      <c r="G92" s="129"/>
      <c r="H92" s="154">
        <f t="shared" si="534"/>
        <v>0</v>
      </c>
      <c r="I92" s="151">
        <f t="shared" si="551"/>
        <v>0</v>
      </c>
      <c r="J92" s="151">
        <f t="shared" si="552"/>
        <v>0</v>
      </c>
      <c r="K92" s="151">
        <f t="shared" si="553"/>
        <v>0</v>
      </c>
      <c r="L92" s="154">
        <f t="shared" si="535"/>
        <v>0</v>
      </c>
      <c r="M92" s="3"/>
      <c r="N92" s="3"/>
      <c r="O92" s="3"/>
      <c r="P92" s="154">
        <f t="shared" si="536"/>
        <v>0</v>
      </c>
      <c r="Q92" s="3"/>
      <c r="R92" s="3"/>
      <c r="S92" s="3"/>
      <c r="T92" s="154">
        <f t="shared" si="537"/>
        <v>0</v>
      </c>
      <c r="U92" s="151">
        <f t="shared" si="554"/>
        <v>0</v>
      </c>
      <c r="V92" s="151">
        <f t="shared" si="555"/>
        <v>0</v>
      </c>
      <c r="W92" s="151">
        <f t="shared" si="556"/>
        <v>0</v>
      </c>
      <c r="X92" s="154">
        <f t="shared" si="538"/>
        <v>0</v>
      </c>
      <c r="Y92" s="151">
        <f t="shared" si="557"/>
        <v>0</v>
      </c>
      <c r="Z92" s="151">
        <f t="shared" si="558"/>
        <v>0</v>
      </c>
      <c r="AA92" s="151">
        <f t="shared" si="559"/>
        <v>0</v>
      </c>
      <c r="AB92" s="154">
        <f t="shared" si="539"/>
        <v>0</v>
      </c>
      <c r="AC92" s="3"/>
      <c r="AD92" s="3"/>
      <c r="AE92" s="3"/>
      <c r="AF92" s="154">
        <f t="shared" si="540"/>
        <v>0</v>
      </c>
      <c r="AG92" s="3"/>
      <c r="AH92" s="3"/>
      <c r="AI92" s="3"/>
      <c r="AJ92" s="154">
        <f t="shared" si="541"/>
        <v>0</v>
      </c>
      <c r="AK92" s="151">
        <f t="shared" si="560"/>
        <v>0</v>
      </c>
      <c r="AL92" s="151">
        <f t="shared" si="561"/>
        <v>0</v>
      </c>
      <c r="AM92" s="151">
        <f t="shared" si="562"/>
        <v>0</v>
      </c>
      <c r="AN92" s="154">
        <f t="shared" si="542"/>
        <v>0</v>
      </c>
      <c r="AO92" s="3"/>
      <c r="AP92" s="3"/>
      <c r="AQ92" s="3"/>
      <c r="AR92" s="151">
        <f t="shared" si="563"/>
        <v>0</v>
      </c>
      <c r="AS92" s="151">
        <f t="shared" si="564"/>
        <v>0</v>
      </c>
      <c r="AT92" s="151">
        <f t="shared" si="565"/>
        <v>0</v>
      </c>
      <c r="AU92" s="151">
        <f t="shared" si="566"/>
        <v>0</v>
      </c>
      <c r="AV92" s="154">
        <f t="shared" si="543"/>
        <v>0</v>
      </c>
      <c r="AW92" s="3"/>
      <c r="AX92" s="3"/>
      <c r="AY92" s="3"/>
      <c r="AZ92" s="151">
        <f t="shared" si="567"/>
        <v>0</v>
      </c>
      <c r="BA92" s="151">
        <f t="shared" si="568"/>
        <v>0</v>
      </c>
      <c r="BB92" s="151">
        <f t="shared" si="569"/>
        <v>0</v>
      </c>
      <c r="BC92" s="151">
        <f t="shared" si="570"/>
        <v>0</v>
      </c>
      <c r="BD92" s="154">
        <f t="shared" si="544"/>
        <v>0</v>
      </c>
      <c r="BE92" s="3"/>
      <c r="BF92" s="3"/>
      <c r="BG92" s="3"/>
      <c r="BH92" s="151">
        <f t="shared" si="571"/>
        <v>0</v>
      </c>
      <c r="BI92" s="151">
        <f t="shared" si="572"/>
        <v>0</v>
      </c>
      <c r="BJ92" s="151">
        <f t="shared" si="573"/>
        <v>0</v>
      </c>
      <c r="BK92" s="151">
        <f t="shared" si="574"/>
        <v>0</v>
      </c>
      <c r="BL92" s="154">
        <f t="shared" si="545"/>
        <v>0</v>
      </c>
      <c r="BM92" s="3"/>
      <c r="BN92" s="3"/>
      <c r="BO92" s="3"/>
      <c r="BP92" s="151">
        <f t="shared" si="575"/>
        <v>0</v>
      </c>
      <c r="BQ92" s="151">
        <f t="shared" si="576"/>
        <v>0</v>
      </c>
      <c r="BR92" s="151">
        <f t="shared" si="577"/>
        <v>0</v>
      </c>
      <c r="BS92" s="151">
        <f t="shared" si="578"/>
        <v>0</v>
      </c>
      <c r="BT92" s="154">
        <f t="shared" si="546"/>
        <v>0</v>
      </c>
      <c r="BU92" s="3"/>
      <c r="BV92" s="3"/>
      <c r="BW92" s="3"/>
      <c r="BX92" s="151">
        <f t="shared" si="579"/>
        <v>0</v>
      </c>
      <c r="BY92" s="151">
        <f t="shared" si="580"/>
        <v>0</v>
      </c>
      <c r="BZ92" s="151">
        <f t="shared" si="581"/>
        <v>0</v>
      </c>
      <c r="CA92" s="151">
        <f t="shared" si="582"/>
        <v>0</v>
      </c>
      <c r="CB92" s="154">
        <f t="shared" si="547"/>
        <v>0</v>
      </c>
      <c r="CC92" s="3"/>
      <c r="CD92" s="3"/>
      <c r="CE92" s="3"/>
      <c r="CF92" s="151">
        <f t="shared" si="583"/>
        <v>0</v>
      </c>
      <c r="CG92" s="151">
        <f t="shared" si="584"/>
        <v>0</v>
      </c>
      <c r="CH92" s="151">
        <f t="shared" si="585"/>
        <v>0</v>
      </c>
      <c r="CI92" s="151">
        <f t="shared" si="586"/>
        <v>0</v>
      </c>
      <c r="CJ92" s="154">
        <f t="shared" si="548"/>
        <v>0</v>
      </c>
      <c r="CK92" s="3"/>
      <c r="CL92" s="3"/>
      <c r="CM92" s="3"/>
      <c r="CN92" s="151">
        <f t="shared" si="587"/>
        <v>0</v>
      </c>
      <c r="CO92" s="151">
        <f t="shared" si="588"/>
        <v>0</v>
      </c>
      <c r="CP92" s="151">
        <f t="shared" si="589"/>
        <v>0</v>
      </c>
      <c r="CQ92" s="151">
        <f t="shared" si="590"/>
        <v>0</v>
      </c>
      <c r="CR92" s="154">
        <f t="shared" si="549"/>
        <v>0</v>
      </c>
      <c r="CS92" s="3"/>
      <c r="CT92" s="3"/>
      <c r="CU92" s="3"/>
      <c r="CV92" s="151">
        <f t="shared" si="591"/>
        <v>0</v>
      </c>
      <c r="CW92" s="151">
        <f t="shared" si="592"/>
        <v>0</v>
      </c>
      <c r="CX92" s="151">
        <f t="shared" si="593"/>
        <v>0</v>
      </c>
      <c r="CY92" s="151">
        <f t="shared" si="594"/>
        <v>0</v>
      </c>
      <c r="CZ92" s="151">
        <f t="shared" si="595"/>
        <v>0</v>
      </c>
      <c r="DA92" s="151">
        <f t="shared" si="596"/>
        <v>0</v>
      </c>
      <c r="DB92" s="151">
        <f t="shared" si="597"/>
        <v>0</v>
      </c>
      <c r="DC92" s="151">
        <f t="shared" si="598"/>
        <v>0</v>
      </c>
      <c r="DD92" s="149"/>
      <c r="DE92" s="3"/>
      <c r="DF92" s="3"/>
      <c r="DG92" s="3"/>
      <c r="DH92" s="129"/>
      <c r="DI92" s="129"/>
      <c r="DJ92" s="129"/>
      <c r="DK92" s="129"/>
      <c r="DL92" s="129"/>
      <c r="DM92" s="129"/>
      <c r="DN92" s="129"/>
      <c r="DO92" s="129"/>
      <c r="DP92" s="3"/>
      <c r="DQ92" s="3"/>
      <c r="DR92" s="3"/>
      <c r="DS92" s="3"/>
      <c r="DU92" s="149"/>
      <c r="DV92" s="3"/>
      <c r="DW92" s="3"/>
      <c r="DX92" s="3"/>
      <c r="DZ92" s="293"/>
      <c r="EA92" s="293"/>
      <c r="EB92" s="293"/>
      <c r="EC92" s="297"/>
      <c r="ED92" s="297"/>
      <c r="EE92" s="297"/>
      <c r="EF92" s="297"/>
      <c r="EG92" s="297"/>
      <c r="EH92" s="297"/>
      <c r="EI92" s="297"/>
      <c r="EJ92" s="297"/>
      <c r="EK92" s="297"/>
      <c r="EL92" s="297"/>
      <c r="EM92" s="297"/>
      <c r="EN92" s="297"/>
      <c r="EO92" s="297"/>
      <c r="EP92" s="297"/>
      <c r="EQ92" s="297"/>
      <c r="ER92" s="297"/>
      <c r="ES92" s="297"/>
      <c r="ET92" s="297"/>
      <c r="EU92" s="297"/>
      <c r="EV92" s="297"/>
      <c r="EW92" s="297"/>
      <c r="EX92" s="297"/>
      <c r="EY92" s="297"/>
      <c r="EZ92" s="297"/>
      <c r="FA92" s="297"/>
      <c r="FB92" s="297"/>
      <c r="FC92" s="297"/>
      <c r="FD92" s="297"/>
      <c r="FE92" s="297"/>
      <c r="FF92" s="297"/>
      <c r="FL92" s="151">
        <v>68107</v>
      </c>
      <c r="FM92" s="151">
        <v>78.06471030850264</v>
      </c>
      <c r="FN92" s="151">
        <v>89.432656132430395</v>
      </c>
      <c r="FO92" s="151">
        <v>97.443190368698268</v>
      </c>
      <c r="FR92" s="5">
        <f t="shared" si="520"/>
        <v>0</v>
      </c>
      <c r="FS92" s="5">
        <f t="shared" si="521"/>
        <v>0</v>
      </c>
      <c r="FT92" s="5">
        <f t="shared" si="522"/>
        <v>0</v>
      </c>
      <c r="FU92" s="5">
        <f t="shared" si="523"/>
        <v>0</v>
      </c>
      <c r="FW92" s="233" t="e">
        <f t="shared" si="524"/>
        <v>#DIV/0!</v>
      </c>
      <c r="FX92" s="233" t="e">
        <f t="shared" si="525"/>
        <v>#DIV/0!</v>
      </c>
      <c r="FY92" s="233" t="e">
        <f t="shared" si="526"/>
        <v>#DIV/0!</v>
      </c>
      <c r="FZ92" s="233" t="e">
        <f t="shared" si="527"/>
        <v>#DIV/0!</v>
      </c>
      <c r="GA92" s="233"/>
      <c r="GB92" s="5">
        <f t="shared" si="528"/>
        <v>0</v>
      </c>
      <c r="GC92" s="5">
        <f t="shared" si="529"/>
        <v>0</v>
      </c>
      <c r="GD92" s="5">
        <f t="shared" si="530"/>
        <v>0</v>
      </c>
      <c r="GE92" s="5">
        <f t="shared" si="531"/>
        <v>0</v>
      </c>
    </row>
    <row r="93" spans="1:187" x14ac:dyDescent="0.2">
      <c r="A93" s="2" t="str">
        <f t="shared" si="550"/>
        <v>2007 Nov</v>
      </c>
      <c r="B93" s="139">
        <f t="shared" si="684"/>
        <v>2007</v>
      </c>
      <c r="C93" s="142" t="str">
        <f t="shared" si="685"/>
        <v>Nov</v>
      </c>
      <c r="D93" s="154">
        <f t="shared" si="599"/>
        <v>0</v>
      </c>
      <c r="E93" s="129"/>
      <c r="F93" s="129"/>
      <c r="G93" s="129"/>
      <c r="H93" s="154">
        <f t="shared" si="534"/>
        <v>0</v>
      </c>
      <c r="I93" s="151">
        <f t="shared" si="551"/>
        <v>0</v>
      </c>
      <c r="J93" s="151">
        <f t="shared" si="552"/>
        <v>0</v>
      </c>
      <c r="K93" s="151">
        <f t="shared" si="553"/>
        <v>0</v>
      </c>
      <c r="L93" s="154">
        <f t="shared" si="535"/>
        <v>0</v>
      </c>
      <c r="M93" s="3"/>
      <c r="N93" s="3"/>
      <c r="O93" s="3"/>
      <c r="P93" s="154">
        <f t="shared" si="536"/>
        <v>0</v>
      </c>
      <c r="Q93" s="3"/>
      <c r="R93" s="3"/>
      <c r="S93" s="3"/>
      <c r="T93" s="154">
        <f t="shared" si="537"/>
        <v>0</v>
      </c>
      <c r="U93" s="151">
        <f t="shared" si="554"/>
        <v>0</v>
      </c>
      <c r="V93" s="151">
        <f t="shared" si="555"/>
        <v>0</v>
      </c>
      <c r="W93" s="151">
        <f t="shared" si="556"/>
        <v>0</v>
      </c>
      <c r="X93" s="154">
        <f t="shared" si="538"/>
        <v>0</v>
      </c>
      <c r="Y93" s="151">
        <f t="shared" si="557"/>
        <v>0</v>
      </c>
      <c r="Z93" s="151">
        <f t="shared" si="558"/>
        <v>0</v>
      </c>
      <c r="AA93" s="151">
        <f t="shared" si="559"/>
        <v>0</v>
      </c>
      <c r="AB93" s="154">
        <f t="shared" si="539"/>
        <v>0</v>
      </c>
      <c r="AC93" s="3"/>
      <c r="AD93" s="3"/>
      <c r="AE93" s="3"/>
      <c r="AF93" s="154">
        <f t="shared" si="540"/>
        <v>0</v>
      </c>
      <c r="AG93" s="3"/>
      <c r="AH93" s="3"/>
      <c r="AI93" s="3"/>
      <c r="AJ93" s="154">
        <f t="shared" si="541"/>
        <v>0</v>
      </c>
      <c r="AK93" s="151">
        <f t="shared" si="560"/>
        <v>0</v>
      </c>
      <c r="AL93" s="151">
        <f t="shared" si="561"/>
        <v>0</v>
      </c>
      <c r="AM93" s="151">
        <f t="shared" si="562"/>
        <v>0</v>
      </c>
      <c r="AN93" s="154">
        <f t="shared" si="542"/>
        <v>0</v>
      </c>
      <c r="AO93" s="3"/>
      <c r="AP93" s="3"/>
      <c r="AQ93" s="3"/>
      <c r="AR93" s="151">
        <f t="shared" si="563"/>
        <v>0</v>
      </c>
      <c r="AS93" s="151">
        <f t="shared" si="564"/>
        <v>0</v>
      </c>
      <c r="AT93" s="151">
        <f t="shared" si="565"/>
        <v>0</v>
      </c>
      <c r="AU93" s="151">
        <f t="shared" si="566"/>
        <v>0</v>
      </c>
      <c r="AV93" s="154">
        <f t="shared" si="543"/>
        <v>0</v>
      </c>
      <c r="AW93" s="3"/>
      <c r="AX93" s="3"/>
      <c r="AY93" s="3"/>
      <c r="AZ93" s="151">
        <f t="shared" si="567"/>
        <v>0</v>
      </c>
      <c r="BA93" s="151">
        <f t="shared" si="568"/>
        <v>0</v>
      </c>
      <c r="BB93" s="151">
        <f t="shared" si="569"/>
        <v>0</v>
      </c>
      <c r="BC93" s="151">
        <f t="shared" si="570"/>
        <v>0</v>
      </c>
      <c r="BD93" s="154">
        <f t="shared" si="544"/>
        <v>0</v>
      </c>
      <c r="BE93" s="3"/>
      <c r="BF93" s="3"/>
      <c r="BG93" s="3"/>
      <c r="BH93" s="151">
        <f t="shared" si="571"/>
        <v>0</v>
      </c>
      <c r="BI93" s="151">
        <f t="shared" si="572"/>
        <v>0</v>
      </c>
      <c r="BJ93" s="151">
        <f t="shared" si="573"/>
        <v>0</v>
      </c>
      <c r="BK93" s="151">
        <f t="shared" si="574"/>
        <v>0</v>
      </c>
      <c r="BL93" s="154">
        <f t="shared" si="545"/>
        <v>0</v>
      </c>
      <c r="BM93" s="3"/>
      <c r="BN93" s="3"/>
      <c r="BO93" s="3"/>
      <c r="BP93" s="151">
        <f t="shared" si="575"/>
        <v>0</v>
      </c>
      <c r="BQ93" s="151">
        <f t="shared" si="576"/>
        <v>0</v>
      </c>
      <c r="BR93" s="151">
        <f t="shared" si="577"/>
        <v>0</v>
      </c>
      <c r="BS93" s="151">
        <f t="shared" si="578"/>
        <v>0</v>
      </c>
      <c r="BT93" s="154">
        <f t="shared" si="546"/>
        <v>0</v>
      </c>
      <c r="BU93" s="3"/>
      <c r="BV93" s="3"/>
      <c r="BW93" s="3"/>
      <c r="BX93" s="151">
        <f t="shared" si="579"/>
        <v>0</v>
      </c>
      <c r="BY93" s="151">
        <f t="shared" si="580"/>
        <v>0</v>
      </c>
      <c r="BZ93" s="151">
        <f t="shared" si="581"/>
        <v>0</v>
      </c>
      <c r="CA93" s="151">
        <f t="shared" si="582"/>
        <v>0</v>
      </c>
      <c r="CB93" s="154">
        <f t="shared" si="547"/>
        <v>0</v>
      </c>
      <c r="CC93" s="3"/>
      <c r="CD93" s="3"/>
      <c r="CE93" s="3"/>
      <c r="CF93" s="151">
        <f t="shared" si="583"/>
        <v>0</v>
      </c>
      <c r="CG93" s="151">
        <f t="shared" si="584"/>
        <v>0</v>
      </c>
      <c r="CH93" s="151">
        <f t="shared" si="585"/>
        <v>0</v>
      </c>
      <c r="CI93" s="151">
        <f t="shared" si="586"/>
        <v>0</v>
      </c>
      <c r="CJ93" s="154">
        <f t="shared" si="548"/>
        <v>0</v>
      </c>
      <c r="CK93" s="3"/>
      <c r="CL93" s="3"/>
      <c r="CM93" s="3"/>
      <c r="CN93" s="151">
        <f t="shared" si="587"/>
        <v>0</v>
      </c>
      <c r="CO93" s="151">
        <f t="shared" si="588"/>
        <v>0</v>
      </c>
      <c r="CP93" s="151">
        <f t="shared" si="589"/>
        <v>0</v>
      </c>
      <c r="CQ93" s="151">
        <f t="shared" si="590"/>
        <v>0</v>
      </c>
      <c r="CR93" s="154">
        <f t="shared" si="549"/>
        <v>0</v>
      </c>
      <c r="CS93" s="3"/>
      <c r="CT93" s="3"/>
      <c r="CU93" s="3"/>
      <c r="CV93" s="151">
        <f t="shared" si="591"/>
        <v>0</v>
      </c>
      <c r="CW93" s="151">
        <f t="shared" si="592"/>
        <v>0</v>
      </c>
      <c r="CX93" s="151">
        <f t="shared" si="593"/>
        <v>0</v>
      </c>
      <c r="CY93" s="151">
        <f t="shared" si="594"/>
        <v>0</v>
      </c>
      <c r="CZ93" s="151">
        <f t="shared" si="595"/>
        <v>0</v>
      </c>
      <c r="DA93" s="151">
        <f t="shared" si="596"/>
        <v>0</v>
      </c>
      <c r="DB93" s="151">
        <f t="shared" si="597"/>
        <v>0</v>
      </c>
      <c r="DC93" s="151">
        <f t="shared" si="598"/>
        <v>0</v>
      </c>
      <c r="DD93" s="149"/>
      <c r="DE93" s="3"/>
      <c r="DF93" s="3"/>
      <c r="DG93" s="3"/>
      <c r="DH93" s="129"/>
      <c r="DI93" s="129"/>
      <c r="DJ93" s="129"/>
      <c r="DK93" s="129"/>
      <c r="DL93" s="129"/>
      <c r="DM93" s="129"/>
      <c r="DN93" s="129"/>
      <c r="DO93" s="129"/>
      <c r="DP93" s="3"/>
      <c r="DQ93" s="3"/>
      <c r="DR93" s="3"/>
      <c r="DS93" s="3"/>
      <c r="DU93" s="149"/>
      <c r="DV93" s="3"/>
      <c r="DW93" s="3"/>
      <c r="DX93" s="3"/>
      <c r="DZ93" s="293"/>
      <c r="EA93" s="293"/>
      <c r="EB93" s="293"/>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L93" s="151">
        <v>65231</v>
      </c>
      <c r="FM93" s="151">
        <v>80.026796973518287</v>
      </c>
      <c r="FN93" s="151">
        <v>90.909520807061796</v>
      </c>
      <c r="FO93" s="151">
        <v>98.005989911727625</v>
      </c>
      <c r="FR93" s="5">
        <f t="shared" si="520"/>
        <v>0</v>
      </c>
      <c r="FS93" s="5">
        <f t="shared" si="521"/>
        <v>0</v>
      </c>
      <c r="FT93" s="5">
        <f t="shared" si="522"/>
        <v>0</v>
      </c>
      <c r="FU93" s="5">
        <f t="shared" si="523"/>
        <v>0</v>
      </c>
      <c r="FW93" s="233" t="e">
        <f t="shared" si="524"/>
        <v>#DIV/0!</v>
      </c>
      <c r="FX93" s="233" t="e">
        <f t="shared" si="525"/>
        <v>#DIV/0!</v>
      </c>
      <c r="FY93" s="233" t="e">
        <f t="shared" si="526"/>
        <v>#DIV/0!</v>
      </c>
      <c r="FZ93" s="233" t="e">
        <f t="shared" si="527"/>
        <v>#DIV/0!</v>
      </c>
      <c r="GA93" s="233"/>
      <c r="GB93" s="5">
        <f t="shared" si="528"/>
        <v>0</v>
      </c>
      <c r="GC93" s="5">
        <f t="shared" si="529"/>
        <v>0</v>
      </c>
      <c r="GD93" s="5">
        <f t="shared" si="530"/>
        <v>0</v>
      </c>
      <c r="GE93" s="5">
        <f t="shared" si="531"/>
        <v>0</v>
      </c>
    </row>
    <row r="94" spans="1:187" ht="13.5" thickBot="1" x14ac:dyDescent="0.25">
      <c r="A94" s="2" t="str">
        <f t="shared" si="550"/>
        <v>2007 Dec</v>
      </c>
      <c r="B94" s="139">
        <f t="shared" si="684"/>
        <v>2007</v>
      </c>
      <c r="C94" s="142" t="str">
        <f t="shared" si="685"/>
        <v>Dec</v>
      </c>
      <c r="D94" s="154">
        <f t="shared" si="599"/>
        <v>0</v>
      </c>
      <c r="E94" s="129"/>
      <c r="F94" s="129"/>
      <c r="G94" s="129"/>
      <c r="H94" s="154">
        <f t="shared" si="534"/>
        <v>0</v>
      </c>
      <c r="I94" s="151">
        <f t="shared" si="551"/>
        <v>0</v>
      </c>
      <c r="J94" s="151">
        <f t="shared" si="552"/>
        <v>0</v>
      </c>
      <c r="K94" s="151">
        <f t="shared" si="553"/>
        <v>0</v>
      </c>
      <c r="L94" s="154">
        <f t="shared" si="535"/>
        <v>0</v>
      </c>
      <c r="M94" s="3"/>
      <c r="N94" s="3"/>
      <c r="O94" s="3"/>
      <c r="P94" s="154">
        <f t="shared" si="536"/>
        <v>0</v>
      </c>
      <c r="Q94" s="3"/>
      <c r="R94" s="3"/>
      <c r="S94" s="3"/>
      <c r="T94" s="154">
        <f t="shared" si="537"/>
        <v>0</v>
      </c>
      <c r="U94" s="151">
        <f t="shared" si="554"/>
        <v>0</v>
      </c>
      <c r="V94" s="151">
        <f t="shared" si="555"/>
        <v>0</v>
      </c>
      <c r="W94" s="151">
        <f t="shared" si="556"/>
        <v>0</v>
      </c>
      <c r="X94" s="154">
        <f t="shared" si="538"/>
        <v>0</v>
      </c>
      <c r="Y94" s="151">
        <f t="shared" si="557"/>
        <v>0</v>
      </c>
      <c r="Z94" s="151">
        <f t="shared" si="558"/>
        <v>0</v>
      </c>
      <c r="AA94" s="151">
        <f t="shared" si="559"/>
        <v>0</v>
      </c>
      <c r="AB94" s="154">
        <f t="shared" si="539"/>
        <v>0</v>
      </c>
      <c r="AC94" s="3"/>
      <c r="AD94" s="3"/>
      <c r="AE94" s="3"/>
      <c r="AF94" s="154">
        <f t="shared" si="540"/>
        <v>0</v>
      </c>
      <c r="AG94" s="3"/>
      <c r="AH94" s="3"/>
      <c r="AI94" s="3"/>
      <c r="AJ94" s="154">
        <f t="shared" si="541"/>
        <v>0</v>
      </c>
      <c r="AK94" s="151">
        <f t="shared" si="560"/>
        <v>0</v>
      </c>
      <c r="AL94" s="151">
        <f t="shared" si="561"/>
        <v>0</v>
      </c>
      <c r="AM94" s="151">
        <f t="shared" si="562"/>
        <v>0</v>
      </c>
      <c r="AN94" s="154">
        <f t="shared" si="542"/>
        <v>0</v>
      </c>
      <c r="AO94" s="3"/>
      <c r="AP94" s="3"/>
      <c r="AQ94" s="3"/>
      <c r="AR94" s="151">
        <f t="shared" si="563"/>
        <v>0</v>
      </c>
      <c r="AS94" s="151">
        <f t="shared" si="564"/>
        <v>0</v>
      </c>
      <c r="AT94" s="151">
        <f t="shared" si="565"/>
        <v>0</v>
      </c>
      <c r="AU94" s="151">
        <f t="shared" si="566"/>
        <v>0</v>
      </c>
      <c r="AV94" s="154">
        <f t="shared" si="543"/>
        <v>0</v>
      </c>
      <c r="AW94" s="3"/>
      <c r="AX94" s="3"/>
      <c r="AY94" s="3"/>
      <c r="AZ94" s="151">
        <f t="shared" si="567"/>
        <v>0</v>
      </c>
      <c r="BA94" s="151">
        <f t="shared" si="568"/>
        <v>0</v>
      </c>
      <c r="BB94" s="151">
        <f t="shared" si="569"/>
        <v>0</v>
      </c>
      <c r="BC94" s="151">
        <f t="shared" si="570"/>
        <v>0</v>
      </c>
      <c r="BD94" s="154">
        <f t="shared" si="544"/>
        <v>0</v>
      </c>
      <c r="BE94" s="3"/>
      <c r="BF94" s="3"/>
      <c r="BG94" s="3"/>
      <c r="BH94" s="151">
        <f t="shared" si="571"/>
        <v>0</v>
      </c>
      <c r="BI94" s="151">
        <f t="shared" si="572"/>
        <v>0</v>
      </c>
      <c r="BJ94" s="151">
        <f t="shared" si="573"/>
        <v>0</v>
      </c>
      <c r="BK94" s="151">
        <f t="shared" si="574"/>
        <v>0</v>
      </c>
      <c r="BL94" s="154">
        <f t="shared" si="545"/>
        <v>0</v>
      </c>
      <c r="BM94" s="3"/>
      <c r="BN94" s="3"/>
      <c r="BO94" s="3"/>
      <c r="BP94" s="151">
        <f t="shared" si="575"/>
        <v>0</v>
      </c>
      <c r="BQ94" s="151">
        <f t="shared" si="576"/>
        <v>0</v>
      </c>
      <c r="BR94" s="151">
        <f t="shared" si="577"/>
        <v>0</v>
      </c>
      <c r="BS94" s="151">
        <f t="shared" si="578"/>
        <v>0</v>
      </c>
      <c r="BT94" s="154">
        <f t="shared" si="546"/>
        <v>0</v>
      </c>
      <c r="BU94" s="3"/>
      <c r="BV94" s="3"/>
      <c r="BW94" s="3"/>
      <c r="BX94" s="151">
        <f t="shared" si="579"/>
        <v>0</v>
      </c>
      <c r="BY94" s="151">
        <f t="shared" si="580"/>
        <v>0</v>
      </c>
      <c r="BZ94" s="151">
        <f t="shared" si="581"/>
        <v>0</v>
      </c>
      <c r="CA94" s="151">
        <f t="shared" si="582"/>
        <v>0</v>
      </c>
      <c r="CB94" s="154">
        <f t="shared" si="547"/>
        <v>0</v>
      </c>
      <c r="CC94" s="3"/>
      <c r="CD94" s="3"/>
      <c r="CE94" s="3"/>
      <c r="CF94" s="151">
        <f t="shared" si="583"/>
        <v>0</v>
      </c>
      <c r="CG94" s="151">
        <f t="shared" si="584"/>
        <v>0</v>
      </c>
      <c r="CH94" s="151">
        <f t="shared" si="585"/>
        <v>0</v>
      </c>
      <c r="CI94" s="151">
        <f t="shared" si="586"/>
        <v>0</v>
      </c>
      <c r="CJ94" s="154">
        <f t="shared" si="548"/>
        <v>0</v>
      </c>
      <c r="CK94" s="3"/>
      <c r="CL94" s="3"/>
      <c r="CM94" s="3"/>
      <c r="CN94" s="151">
        <f t="shared" si="587"/>
        <v>0</v>
      </c>
      <c r="CO94" s="151">
        <f t="shared" si="588"/>
        <v>0</v>
      </c>
      <c r="CP94" s="151">
        <f t="shared" si="589"/>
        <v>0</v>
      </c>
      <c r="CQ94" s="151">
        <f t="shared" si="590"/>
        <v>0</v>
      </c>
      <c r="CR94" s="154">
        <f t="shared" si="549"/>
        <v>0</v>
      </c>
      <c r="CS94" s="3"/>
      <c r="CT94" s="3"/>
      <c r="CU94" s="3"/>
      <c r="CV94" s="151">
        <f t="shared" si="591"/>
        <v>0</v>
      </c>
      <c r="CW94" s="151">
        <f t="shared" si="592"/>
        <v>0</v>
      </c>
      <c r="CX94" s="151">
        <f t="shared" si="593"/>
        <v>0</v>
      </c>
      <c r="CY94" s="151">
        <f t="shared" si="594"/>
        <v>0</v>
      </c>
      <c r="CZ94" s="151">
        <f t="shared" si="595"/>
        <v>0</v>
      </c>
      <c r="DA94" s="151">
        <f t="shared" si="596"/>
        <v>0</v>
      </c>
      <c r="DB94" s="151">
        <f t="shared" si="597"/>
        <v>0</v>
      </c>
      <c r="DC94" s="151">
        <f t="shared" si="598"/>
        <v>0</v>
      </c>
      <c r="DD94" s="149"/>
      <c r="DE94" s="3"/>
      <c r="DF94" s="3"/>
      <c r="DG94" s="3"/>
      <c r="DH94" s="129"/>
      <c r="DI94" s="129"/>
      <c r="DJ94" s="129"/>
      <c r="DK94" s="129"/>
      <c r="DL94" s="129"/>
      <c r="DM94" s="129"/>
      <c r="DN94" s="129"/>
      <c r="DO94" s="129"/>
      <c r="DP94" s="3"/>
      <c r="DQ94" s="3"/>
      <c r="DR94" s="3"/>
      <c r="DS94" s="3"/>
      <c r="DU94" s="149"/>
      <c r="DV94" s="3"/>
      <c r="DW94" s="3"/>
      <c r="DX94" s="3"/>
      <c r="DZ94" s="293"/>
      <c r="EA94" s="293"/>
      <c r="EB94" s="293"/>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L94" s="151">
        <v>62461</v>
      </c>
      <c r="FM94" s="151">
        <v>84.729209825392132</v>
      </c>
      <c r="FN94" s="151">
        <v>93.265594686133298</v>
      </c>
      <c r="FO94" s="151">
        <v>98.398605767649855</v>
      </c>
      <c r="FR94" s="5">
        <f t="shared" si="520"/>
        <v>0</v>
      </c>
      <c r="FS94" s="5">
        <f t="shared" si="521"/>
        <v>0</v>
      </c>
      <c r="FT94" s="5">
        <f t="shared" si="522"/>
        <v>0</v>
      </c>
      <c r="FU94" s="5">
        <f t="shared" si="523"/>
        <v>0</v>
      </c>
      <c r="FW94" s="233" t="e">
        <f t="shared" si="524"/>
        <v>#DIV/0!</v>
      </c>
      <c r="FX94" s="233" t="e">
        <f t="shared" si="525"/>
        <v>#DIV/0!</v>
      </c>
      <c r="FY94" s="233" t="e">
        <f t="shared" si="526"/>
        <v>#DIV/0!</v>
      </c>
      <c r="FZ94" s="233" t="e">
        <f t="shared" si="527"/>
        <v>#DIV/0!</v>
      </c>
      <c r="GA94" s="233"/>
      <c r="GB94" s="5">
        <f t="shared" si="528"/>
        <v>0</v>
      </c>
      <c r="GC94" s="5">
        <f t="shared" si="529"/>
        <v>0</v>
      </c>
      <c r="GD94" s="5">
        <f t="shared" si="530"/>
        <v>0</v>
      </c>
      <c r="GE94" s="5">
        <f t="shared" si="531"/>
        <v>0</v>
      </c>
    </row>
    <row r="95" spans="1:187" ht="13.5" thickBot="1" x14ac:dyDescent="0.25">
      <c r="A95" s="217" t="s">
        <v>307</v>
      </c>
      <c r="B95" s="218"/>
      <c r="C95" s="219"/>
      <c r="D95" s="220">
        <f>SUM(D83:D94)</f>
        <v>0</v>
      </c>
      <c r="E95" s="220">
        <f t="shared" ref="E95" si="686">SUM(E83:E94)</f>
        <v>0</v>
      </c>
      <c r="F95" s="220">
        <f t="shared" ref="F95" si="687">SUM(F83:F94)</f>
        <v>0</v>
      </c>
      <c r="G95" s="220">
        <f t="shared" ref="G95" si="688">SUM(G83:G94)</f>
        <v>0</v>
      </c>
      <c r="H95" s="220">
        <f t="shared" ref="H95" si="689">SUM(H83:H94)</f>
        <v>0</v>
      </c>
      <c r="I95" s="220">
        <f t="shared" ref="I95" si="690">SUM(I83:I94)</f>
        <v>0</v>
      </c>
      <c r="J95" s="220">
        <f t="shared" ref="J95" si="691">SUM(J83:J94)</f>
        <v>0</v>
      </c>
      <c r="K95" s="220">
        <f t="shared" ref="K95" si="692">SUM(K83:K94)</f>
        <v>0</v>
      </c>
      <c r="L95" s="220">
        <f t="shared" ref="L95" si="693">SUM(L83:L94)</f>
        <v>0</v>
      </c>
      <c r="M95" s="220">
        <f t="shared" ref="M95" si="694">SUM(M83:M94)</f>
        <v>0</v>
      </c>
      <c r="N95" s="220">
        <f t="shared" ref="N95" si="695">SUM(N83:N94)</f>
        <v>0</v>
      </c>
      <c r="O95" s="220">
        <f t="shared" ref="O95" si="696">SUM(O83:O94)</f>
        <v>0</v>
      </c>
      <c r="P95" s="220">
        <f t="shared" ref="P95" si="697">SUM(P83:P94)</f>
        <v>0</v>
      </c>
      <c r="Q95" s="220">
        <f t="shared" ref="Q95" si="698">SUM(Q83:Q94)</f>
        <v>0</v>
      </c>
      <c r="R95" s="220">
        <f t="shared" ref="R95" si="699">SUM(R83:R94)</f>
        <v>0</v>
      </c>
      <c r="S95" s="220">
        <f t="shared" ref="S95" si="700">SUM(S83:S94)</f>
        <v>0</v>
      </c>
      <c r="T95" s="220">
        <f t="shared" ref="T95" si="701">SUM(T83:T94)</f>
        <v>0</v>
      </c>
      <c r="U95" s="220">
        <f t="shared" ref="U95" si="702">SUM(U83:U94)</f>
        <v>0</v>
      </c>
      <c r="V95" s="220">
        <f t="shared" ref="V95" si="703">SUM(V83:V94)</f>
        <v>0</v>
      </c>
      <c r="W95" s="220">
        <f t="shared" ref="W95" si="704">SUM(W83:W94)</f>
        <v>0</v>
      </c>
      <c r="X95" s="220">
        <f t="shared" ref="X95" si="705">SUM(X83:X94)</f>
        <v>0</v>
      </c>
      <c r="Y95" s="220">
        <f t="shared" ref="Y95" si="706">SUM(Y83:Y94)</f>
        <v>0</v>
      </c>
      <c r="Z95" s="220">
        <f t="shared" ref="Z95" si="707">SUM(Z83:Z94)</f>
        <v>0</v>
      </c>
      <c r="AA95" s="220">
        <f t="shared" ref="AA95" si="708">SUM(AA83:AA94)</f>
        <v>0</v>
      </c>
      <c r="AB95" s="220">
        <f t="shared" ref="AB95" si="709">SUM(AB83:AB94)</f>
        <v>0</v>
      </c>
      <c r="AC95" s="220">
        <f t="shared" ref="AC95" si="710">SUM(AC83:AC94)</f>
        <v>0</v>
      </c>
      <c r="AD95" s="220">
        <f t="shared" ref="AD95" si="711">SUM(AD83:AD94)</f>
        <v>0</v>
      </c>
      <c r="AE95" s="220">
        <f t="shared" ref="AE95" si="712">SUM(AE83:AE94)</f>
        <v>0</v>
      </c>
      <c r="AF95" s="220">
        <f t="shared" ref="AF95" si="713">SUM(AF83:AF94)</f>
        <v>0</v>
      </c>
      <c r="AG95" s="220">
        <f t="shared" ref="AG95" si="714">SUM(AG83:AG94)</f>
        <v>0</v>
      </c>
      <c r="AH95" s="220">
        <f t="shared" ref="AH95" si="715">SUM(AH83:AH94)</f>
        <v>0</v>
      </c>
      <c r="AI95" s="220">
        <f t="shared" ref="AI95" si="716">SUM(AI83:AI94)</f>
        <v>0</v>
      </c>
      <c r="AJ95" s="220">
        <f t="shared" ref="AJ95" si="717">SUM(AJ83:AJ94)</f>
        <v>0</v>
      </c>
      <c r="AK95" s="220">
        <f t="shared" ref="AK95" si="718">SUM(AK83:AK94)</f>
        <v>0</v>
      </c>
      <c r="AL95" s="220">
        <f t="shared" ref="AL95" si="719">SUM(AL83:AL94)</f>
        <v>0</v>
      </c>
      <c r="AM95" s="220">
        <f>SUM(AM83:AM94)</f>
        <v>0</v>
      </c>
      <c r="AN95" s="220">
        <f>SUM(AN83:AN94)</f>
        <v>0</v>
      </c>
      <c r="AO95" s="220">
        <f t="shared" ref="AO95" si="720">SUM(AO83:AO94)</f>
        <v>0</v>
      </c>
      <c r="AP95" s="220">
        <f t="shared" ref="AP95" si="721">SUM(AP83:AP94)</f>
        <v>0</v>
      </c>
      <c r="AQ95" s="220">
        <f t="shared" ref="AQ95" si="722">SUM(AQ83:AQ94)</f>
        <v>0</v>
      </c>
      <c r="AR95" s="222">
        <f>IF(AN95&gt;0,(AN95/T95)*100,0)</f>
        <v>0</v>
      </c>
      <c r="AS95" s="222">
        <f t="shared" si="564"/>
        <v>0</v>
      </c>
      <c r="AT95" s="222">
        <f t="shared" si="565"/>
        <v>0</v>
      </c>
      <c r="AU95" s="222">
        <f t="shared" si="566"/>
        <v>0</v>
      </c>
      <c r="AV95" s="220">
        <f>SUM(AV83:AV94)</f>
        <v>0</v>
      </c>
      <c r="AW95" s="220">
        <f t="shared" ref="AW95" si="723">SUM(AW83:AW94)</f>
        <v>0</v>
      </c>
      <c r="AX95" s="220">
        <f t="shared" ref="AX95" si="724">SUM(AX83:AX94)</f>
        <v>0</v>
      </c>
      <c r="AY95" s="220">
        <f t="shared" ref="AY95" si="725">SUM(AY83:AY94)</f>
        <v>0</v>
      </c>
      <c r="AZ95" s="222">
        <f t="shared" si="567"/>
        <v>0</v>
      </c>
      <c r="BA95" s="222">
        <f t="shared" si="568"/>
        <v>0</v>
      </c>
      <c r="BB95" s="222">
        <f t="shared" si="569"/>
        <v>0</v>
      </c>
      <c r="BC95" s="222">
        <f t="shared" si="570"/>
        <v>0</v>
      </c>
      <c r="BD95" s="220">
        <f t="shared" ref="BD95" si="726">SUM(BD83:BD94)</f>
        <v>0</v>
      </c>
      <c r="BE95" s="220">
        <f t="shared" ref="BE95" si="727">SUM(BE83:BE94)</f>
        <v>0</v>
      </c>
      <c r="BF95" s="220">
        <f t="shared" ref="BF95" si="728">SUM(BF83:BF94)</f>
        <v>0</v>
      </c>
      <c r="BG95" s="220">
        <f t="shared" ref="BG95" si="729">SUM(BG83:BG94)</f>
        <v>0</v>
      </c>
      <c r="BH95" s="222">
        <f t="shared" si="571"/>
        <v>0</v>
      </c>
      <c r="BI95" s="222">
        <f t="shared" si="572"/>
        <v>0</v>
      </c>
      <c r="BJ95" s="222">
        <f t="shared" si="573"/>
        <v>0</v>
      </c>
      <c r="BK95" s="222">
        <f t="shared" si="574"/>
        <v>0</v>
      </c>
      <c r="BL95" s="220">
        <f t="shared" ref="BL95" si="730">SUM(BL83:BL94)</f>
        <v>0</v>
      </c>
      <c r="BM95" s="220">
        <f t="shared" ref="BM95" si="731">SUM(BM83:BM94)</f>
        <v>0</v>
      </c>
      <c r="BN95" s="220">
        <f t="shared" ref="BN95" si="732">SUM(BN83:BN94)</f>
        <v>0</v>
      </c>
      <c r="BO95" s="220">
        <f t="shared" ref="BO95" si="733">SUM(BO83:BO94)</f>
        <v>0</v>
      </c>
      <c r="BP95" s="222">
        <f t="shared" si="575"/>
        <v>0</v>
      </c>
      <c r="BQ95" s="222">
        <f t="shared" si="576"/>
        <v>0</v>
      </c>
      <c r="BR95" s="222">
        <f t="shared" si="577"/>
        <v>0</v>
      </c>
      <c r="BS95" s="222">
        <f t="shared" si="578"/>
        <v>0</v>
      </c>
      <c r="BT95" s="220">
        <f t="shared" ref="BT95" si="734">SUM(BT83:BT94)</f>
        <v>0</v>
      </c>
      <c r="BU95" s="220">
        <f t="shared" ref="BU95" si="735">SUM(BU83:BU94)</f>
        <v>0</v>
      </c>
      <c r="BV95" s="220">
        <f t="shared" ref="BV95" si="736">SUM(BV83:BV94)</f>
        <v>0</v>
      </c>
      <c r="BW95" s="220">
        <f t="shared" ref="BW95" si="737">SUM(BW83:BW94)</f>
        <v>0</v>
      </c>
      <c r="BX95" s="222">
        <f t="shared" si="579"/>
        <v>0</v>
      </c>
      <c r="BY95" s="222">
        <f t="shared" si="580"/>
        <v>0</v>
      </c>
      <c r="BZ95" s="222">
        <f t="shared" si="581"/>
        <v>0</v>
      </c>
      <c r="CA95" s="222">
        <f t="shared" si="582"/>
        <v>0</v>
      </c>
      <c r="CB95" s="220">
        <f t="shared" ref="CB95" si="738">SUM(CB83:CB94)</f>
        <v>0</v>
      </c>
      <c r="CC95" s="220">
        <f t="shared" ref="CC95" si="739">SUM(CC83:CC94)</f>
        <v>0</v>
      </c>
      <c r="CD95" s="220">
        <f t="shared" ref="CD95" si="740">SUM(CD83:CD94)</f>
        <v>0</v>
      </c>
      <c r="CE95" s="220">
        <f t="shared" ref="CE95" si="741">SUM(CE83:CE94)</f>
        <v>0</v>
      </c>
      <c r="CF95" s="222">
        <f t="shared" si="583"/>
        <v>0</v>
      </c>
      <c r="CG95" s="222">
        <f t="shared" si="584"/>
        <v>0</v>
      </c>
      <c r="CH95" s="222">
        <f t="shared" si="585"/>
        <v>0</v>
      </c>
      <c r="CI95" s="222">
        <f t="shared" si="586"/>
        <v>0</v>
      </c>
      <c r="CJ95" s="220">
        <f t="shared" ref="CJ95" si="742">SUM(CJ83:CJ94)</f>
        <v>0</v>
      </c>
      <c r="CK95" s="220">
        <f t="shared" ref="CK95" si="743">SUM(CK83:CK94)</f>
        <v>0</v>
      </c>
      <c r="CL95" s="220">
        <f t="shared" ref="CL95" si="744">SUM(CL83:CL94)</f>
        <v>0</v>
      </c>
      <c r="CM95" s="220">
        <f t="shared" ref="CM95" si="745">SUM(CM83:CM94)</f>
        <v>0</v>
      </c>
      <c r="CN95" s="222">
        <f t="shared" si="587"/>
        <v>0</v>
      </c>
      <c r="CO95" s="222">
        <f t="shared" si="588"/>
        <v>0</v>
      </c>
      <c r="CP95" s="222">
        <f t="shared" si="589"/>
        <v>0</v>
      </c>
      <c r="CQ95" s="222">
        <f t="shared" si="590"/>
        <v>0</v>
      </c>
      <c r="CR95" s="220">
        <f t="shared" ref="CR95" si="746">SUM(CR83:CR94)</f>
        <v>0</v>
      </c>
      <c r="CS95" s="220">
        <f t="shared" ref="CS95" si="747">SUM(CS83:CS94)</f>
        <v>0</v>
      </c>
      <c r="CT95" s="220">
        <f t="shared" ref="CT95" si="748">SUM(CT83:CT94)</f>
        <v>0</v>
      </c>
      <c r="CU95" s="220">
        <f t="shared" ref="CU95" si="749">SUM(CU83:CU94)</f>
        <v>0</v>
      </c>
      <c r="CV95" s="222">
        <f>IF(CR95&gt;0,(CR95/T95)*100,0)</f>
        <v>0</v>
      </c>
      <c r="CW95" s="222">
        <f t="shared" si="592"/>
        <v>0</v>
      </c>
      <c r="CX95" s="222">
        <f t="shared" si="593"/>
        <v>0</v>
      </c>
      <c r="CY95" s="222">
        <f t="shared" si="594"/>
        <v>0</v>
      </c>
      <c r="CZ95" s="222">
        <f t="shared" si="595"/>
        <v>0</v>
      </c>
      <c r="DA95" s="222">
        <f t="shared" si="596"/>
        <v>0</v>
      </c>
      <c r="DB95" s="222">
        <f t="shared" si="597"/>
        <v>0</v>
      </c>
      <c r="DC95" s="222">
        <f t="shared" si="598"/>
        <v>0</v>
      </c>
      <c r="DD95" s="220">
        <f t="shared" ref="DD95" si="750">SUM(DD83:DD94)</f>
        <v>0</v>
      </c>
      <c r="DE95" s="220">
        <f t="shared" ref="DE95" si="751">SUM(DE83:DE94)</f>
        <v>0</v>
      </c>
      <c r="DF95" s="220">
        <f t="shared" ref="DF95" si="752">SUM(DF83:DF94)</f>
        <v>0</v>
      </c>
      <c r="DG95" s="220">
        <f t="shared" ref="DG95" si="753">SUM(DG83:DG94)</f>
        <v>0</v>
      </c>
      <c r="DH95" s="221">
        <f>IF(DD95&gt;0,(DD95*60)/T95,0)</f>
        <v>0</v>
      </c>
      <c r="DI95" s="221">
        <f t="shared" ref="DI95" si="754">IF(DE95&gt;0,(DE95*60)/U95,0)</f>
        <v>0</v>
      </c>
      <c r="DJ95" s="221">
        <f t="shared" ref="DJ95" si="755">IF(DF95&gt;0,(DF95*60)/V95,0)</f>
        <v>0</v>
      </c>
      <c r="DK95" s="221">
        <f t="shared" ref="DK95" si="756">IF(DG95&gt;0,(DG95*60)/W95,0)</f>
        <v>0</v>
      </c>
      <c r="DL95" s="221">
        <f>IF(DD95&gt;0,(DD95*60)/(T95-AN95),0)</f>
        <v>0</v>
      </c>
      <c r="DM95" s="221">
        <f t="shared" ref="DM95" si="757">IF(DE95&gt;0,(DE95*60)/(U95-AO95),0)</f>
        <v>0</v>
      </c>
      <c r="DN95" s="221">
        <f t="shared" ref="DN95" si="758">IF(DF95&gt;0,(DF95*60)/(V95-AP95),0)</f>
        <v>0</v>
      </c>
      <c r="DO95" s="221">
        <f t="shared" ref="DO95" si="759">IF(DG95&gt;0,(DG95*60)/(W95-AQ95),0)</f>
        <v>0</v>
      </c>
      <c r="DP95" s="221">
        <f>IF(DU95&gt;0,(DU95*60)/(T95-BD95),0)</f>
        <v>0</v>
      </c>
      <c r="DQ95" s="221">
        <f t="shared" ref="DQ95" si="760">IF(DV95&gt;0,(DV95*60)/(U95-BE95),0)</f>
        <v>0</v>
      </c>
      <c r="DR95" s="221">
        <f t="shared" ref="DR95" si="761">IF(DW95&gt;0,(DW95*60)/(V95-BF95),0)</f>
        <v>0</v>
      </c>
      <c r="DS95" s="221">
        <f t="shared" ref="DS95" si="762">IF(DX95&gt;0,(DX95*60)/(W95-BG95),0)</f>
        <v>0</v>
      </c>
      <c r="DU95" s="220">
        <f t="shared" ref="DU95" si="763">SUM(DU83:DU94)</f>
        <v>0</v>
      </c>
      <c r="DV95" s="220">
        <f t="shared" ref="DV95" si="764">SUM(DV83:DV94)</f>
        <v>0</v>
      </c>
      <c r="DW95" s="220">
        <f t="shared" ref="DW95" si="765">SUM(DW83:DW94)</f>
        <v>0</v>
      </c>
      <c r="DX95" s="220">
        <f t="shared" ref="DX95" si="766">SUM(DX83:DX94)</f>
        <v>0</v>
      </c>
      <c r="DZ95" s="293"/>
      <c r="EA95" s="293"/>
      <c r="EB95" s="293"/>
      <c r="EC95" s="297"/>
      <c r="ED95" s="297"/>
      <c r="EE95" s="297"/>
      <c r="EF95" s="297"/>
      <c r="EG95" s="297"/>
      <c r="EH95" s="297"/>
      <c r="EI95" s="297"/>
      <c r="EJ95" s="297"/>
      <c r="EK95" s="297"/>
      <c r="EL95" s="297"/>
      <c r="EM95" s="297"/>
      <c r="EN95" s="297"/>
      <c r="EO95" s="297"/>
      <c r="EP95" s="297"/>
      <c r="EQ95" s="297"/>
      <c r="ER95" s="297"/>
      <c r="ES95" s="297"/>
      <c r="ET95" s="297"/>
      <c r="EU95" s="297"/>
      <c r="EV95" s="297"/>
      <c r="EW95" s="297"/>
      <c r="EX95" s="297"/>
      <c r="EY95" s="297"/>
      <c r="EZ95" s="297"/>
      <c r="FA95" s="297"/>
      <c r="FB95" s="297"/>
      <c r="FC95" s="297"/>
      <c r="FD95" s="298">
        <f t="shared" ref="FD95:FE95" si="767">SUM(FD83:FD94)</f>
        <v>0</v>
      </c>
      <c r="FE95" s="298">
        <f t="shared" si="767"/>
        <v>0</v>
      </c>
      <c r="FF95" s="298">
        <f t="shared" ref="FF95" si="768">SUM(FF83:FF94)</f>
        <v>0</v>
      </c>
      <c r="FL95" s="223">
        <f t="shared" ref="FL95" si="769">SUM(FL83:FL94)</f>
        <v>755899</v>
      </c>
      <c r="FM95" s="222">
        <v>81.812286351795478</v>
      </c>
      <c r="FN95" s="222">
        <v>91.272436496334322</v>
      </c>
      <c r="FO95" s="224">
        <v>97.621016937974701</v>
      </c>
      <c r="FR95" s="277">
        <f t="shared" si="520"/>
        <v>0</v>
      </c>
      <c r="FS95" s="278">
        <f t="shared" si="521"/>
        <v>0</v>
      </c>
      <c r="FT95" s="278">
        <f t="shared" si="522"/>
        <v>0</v>
      </c>
      <c r="FU95" s="279">
        <f t="shared" si="523"/>
        <v>0</v>
      </c>
      <c r="FV95" s="239"/>
      <c r="FW95" s="280" t="e">
        <f t="shared" si="524"/>
        <v>#DIV/0!</v>
      </c>
      <c r="FX95" s="281" t="e">
        <f t="shared" si="525"/>
        <v>#DIV/0!</v>
      </c>
      <c r="FY95" s="281" t="e">
        <f t="shared" si="526"/>
        <v>#DIV/0!</v>
      </c>
      <c r="FZ95" s="282" t="e">
        <f t="shared" si="527"/>
        <v>#DIV/0!</v>
      </c>
      <c r="GA95" s="283"/>
      <c r="GB95" s="277">
        <f t="shared" si="528"/>
        <v>0</v>
      </c>
      <c r="GC95" s="278">
        <f t="shared" si="529"/>
        <v>0</v>
      </c>
      <c r="GD95" s="278">
        <f t="shared" si="530"/>
        <v>0</v>
      </c>
      <c r="GE95" s="279">
        <f t="shared" si="531"/>
        <v>0</v>
      </c>
    </row>
    <row r="96" spans="1:187" x14ac:dyDescent="0.2">
      <c r="A96" s="2" t="str">
        <f t="shared" si="550"/>
        <v>2008 Jan</v>
      </c>
      <c r="B96" s="139">
        <f t="shared" ref="B96:B107" si="770">B83+1</f>
        <v>2008</v>
      </c>
      <c r="C96" s="142" t="str">
        <f t="shared" ref="C96:C107" si="771">C83</f>
        <v>Jan</v>
      </c>
      <c r="D96" s="154">
        <f t="shared" si="599"/>
        <v>0</v>
      </c>
      <c r="E96" s="129"/>
      <c r="F96" s="129"/>
      <c r="G96" s="129"/>
      <c r="H96" s="154">
        <f t="shared" si="534"/>
        <v>0</v>
      </c>
      <c r="I96" s="151">
        <f t="shared" si="551"/>
        <v>0</v>
      </c>
      <c r="J96" s="151">
        <f t="shared" si="552"/>
        <v>0</v>
      </c>
      <c r="K96" s="151">
        <f t="shared" si="553"/>
        <v>0</v>
      </c>
      <c r="L96" s="154">
        <f t="shared" si="535"/>
        <v>0</v>
      </c>
      <c r="M96" s="3"/>
      <c r="N96" s="3"/>
      <c r="O96" s="3"/>
      <c r="P96" s="154">
        <f t="shared" si="536"/>
        <v>0</v>
      </c>
      <c r="Q96" s="3"/>
      <c r="R96" s="3"/>
      <c r="S96" s="3"/>
      <c r="T96" s="154">
        <f t="shared" si="537"/>
        <v>0</v>
      </c>
      <c r="U96" s="151">
        <f t="shared" si="554"/>
        <v>0</v>
      </c>
      <c r="V96" s="151">
        <f t="shared" si="555"/>
        <v>0</v>
      </c>
      <c r="W96" s="151">
        <f t="shared" si="556"/>
        <v>0</v>
      </c>
      <c r="X96" s="154">
        <f t="shared" si="538"/>
        <v>0</v>
      </c>
      <c r="Y96" s="151">
        <f t="shared" si="557"/>
        <v>0</v>
      </c>
      <c r="Z96" s="151">
        <f t="shared" si="558"/>
        <v>0</v>
      </c>
      <c r="AA96" s="151">
        <f t="shared" si="559"/>
        <v>0</v>
      </c>
      <c r="AB96" s="154">
        <f t="shared" si="539"/>
        <v>0</v>
      </c>
      <c r="AC96" s="3"/>
      <c r="AD96" s="3"/>
      <c r="AE96" s="3"/>
      <c r="AF96" s="154">
        <f t="shared" si="540"/>
        <v>0</v>
      </c>
      <c r="AG96" s="3"/>
      <c r="AH96" s="3"/>
      <c r="AI96" s="3"/>
      <c r="AJ96" s="154">
        <f t="shared" si="541"/>
        <v>0</v>
      </c>
      <c r="AK96" s="151">
        <f t="shared" si="560"/>
        <v>0</v>
      </c>
      <c r="AL96" s="151">
        <f t="shared" si="561"/>
        <v>0</v>
      </c>
      <c r="AM96" s="151">
        <f t="shared" si="562"/>
        <v>0</v>
      </c>
      <c r="AN96" s="154">
        <f t="shared" si="542"/>
        <v>0</v>
      </c>
      <c r="AO96" s="3"/>
      <c r="AP96" s="3"/>
      <c r="AQ96" s="3"/>
      <c r="AR96" s="151">
        <f t="shared" si="563"/>
        <v>0</v>
      </c>
      <c r="AS96" s="151">
        <f t="shared" si="564"/>
        <v>0</v>
      </c>
      <c r="AT96" s="151">
        <f t="shared" si="565"/>
        <v>0</v>
      </c>
      <c r="AU96" s="151">
        <f t="shared" si="566"/>
        <v>0</v>
      </c>
      <c r="AV96" s="154">
        <f t="shared" si="543"/>
        <v>0</v>
      </c>
      <c r="AW96" s="3"/>
      <c r="AX96" s="3"/>
      <c r="AY96" s="3"/>
      <c r="AZ96" s="151">
        <f t="shared" si="567"/>
        <v>0</v>
      </c>
      <c r="BA96" s="151">
        <f t="shared" si="568"/>
        <v>0</v>
      </c>
      <c r="BB96" s="151">
        <f t="shared" si="569"/>
        <v>0</v>
      </c>
      <c r="BC96" s="151">
        <f t="shared" si="570"/>
        <v>0</v>
      </c>
      <c r="BD96" s="154">
        <f t="shared" si="544"/>
        <v>0</v>
      </c>
      <c r="BE96" s="3"/>
      <c r="BF96" s="3"/>
      <c r="BG96" s="3"/>
      <c r="BH96" s="151">
        <f t="shared" si="571"/>
        <v>0</v>
      </c>
      <c r="BI96" s="151">
        <f t="shared" si="572"/>
        <v>0</v>
      </c>
      <c r="BJ96" s="151">
        <f t="shared" si="573"/>
        <v>0</v>
      </c>
      <c r="BK96" s="151">
        <f t="shared" si="574"/>
        <v>0</v>
      </c>
      <c r="BL96" s="154">
        <f t="shared" si="545"/>
        <v>0</v>
      </c>
      <c r="BM96" s="3"/>
      <c r="BN96" s="3"/>
      <c r="BO96" s="3"/>
      <c r="BP96" s="151">
        <f t="shared" si="575"/>
        <v>0</v>
      </c>
      <c r="BQ96" s="151">
        <f t="shared" si="576"/>
        <v>0</v>
      </c>
      <c r="BR96" s="151">
        <f t="shared" si="577"/>
        <v>0</v>
      </c>
      <c r="BS96" s="151">
        <f t="shared" si="578"/>
        <v>0</v>
      </c>
      <c r="BT96" s="154">
        <f t="shared" si="546"/>
        <v>0</v>
      </c>
      <c r="BU96" s="3"/>
      <c r="BV96" s="3"/>
      <c r="BW96" s="3"/>
      <c r="BX96" s="151">
        <f t="shared" si="579"/>
        <v>0</v>
      </c>
      <c r="BY96" s="151">
        <f t="shared" si="580"/>
        <v>0</v>
      </c>
      <c r="BZ96" s="151">
        <f t="shared" si="581"/>
        <v>0</v>
      </c>
      <c r="CA96" s="151">
        <f t="shared" si="582"/>
        <v>0</v>
      </c>
      <c r="CB96" s="154">
        <f t="shared" si="547"/>
        <v>0</v>
      </c>
      <c r="CC96" s="3"/>
      <c r="CD96" s="3"/>
      <c r="CE96" s="3"/>
      <c r="CF96" s="151">
        <f t="shared" si="583"/>
        <v>0</v>
      </c>
      <c r="CG96" s="151">
        <f t="shared" si="584"/>
        <v>0</v>
      </c>
      <c r="CH96" s="151">
        <f t="shared" si="585"/>
        <v>0</v>
      </c>
      <c r="CI96" s="151">
        <f t="shared" si="586"/>
        <v>0</v>
      </c>
      <c r="CJ96" s="154">
        <f t="shared" si="548"/>
        <v>0</v>
      </c>
      <c r="CK96" s="3"/>
      <c r="CL96" s="3"/>
      <c r="CM96" s="3"/>
      <c r="CN96" s="151">
        <f t="shared" si="587"/>
        <v>0</v>
      </c>
      <c r="CO96" s="151">
        <f t="shared" si="588"/>
        <v>0</v>
      </c>
      <c r="CP96" s="151">
        <f t="shared" si="589"/>
        <v>0</v>
      </c>
      <c r="CQ96" s="151">
        <f t="shared" si="590"/>
        <v>0</v>
      </c>
      <c r="CR96" s="154">
        <f t="shared" si="549"/>
        <v>0</v>
      </c>
      <c r="CS96" s="3"/>
      <c r="CT96" s="3"/>
      <c r="CU96" s="3"/>
      <c r="CV96" s="151">
        <f t="shared" si="591"/>
        <v>0</v>
      </c>
      <c r="CW96" s="151">
        <f t="shared" si="592"/>
        <v>0</v>
      </c>
      <c r="CX96" s="151">
        <f t="shared" si="593"/>
        <v>0</v>
      </c>
      <c r="CY96" s="151">
        <f t="shared" si="594"/>
        <v>0</v>
      </c>
      <c r="CZ96" s="151">
        <f t="shared" si="595"/>
        <v>0</v>
      </c>
      <c r="DA96" s="151">
        <f t="shared" si="596"/>
        <v>0</v>
      </c>
      <c r="DB96" s="151">
        <f t="shared" si="597"/>
        <v>0</v>
      </c>
      <c r="DC96" s="151">
        <f t="shared" si="598"/>
        <v>0</v>
      </c>
      <c r="DD96" s="149"/>
      <c r="DE96" s="3"/>
      <c r="DF96" s="3"/>
      <c r="DG96" s="3"/>
      <c r="DH96" s="129"/>
      <c r="DI96" s="129"/>
      <c r="DJ96" s="129"/>
      <c r="DK96" s="129"/>
      <c r="DL96" s="129"/>
      <c r="DM96" s="129"/>
      <c r="DN96" s="129"/>
      <c r="DO96" s="129"/>
      <c r="DP96" s="3"/>
      <c r="DQ96" s="3"/>
      <c r="DR96" s="3"/>
      <c r="DS96" s="3"/>
      <c r="DU96" s="149"/>
      <c r="DV96" s="3"/>
      <c r="DW96" s="3"/>
      <c r="DX96" s="3"/>
      <c r="DZ96" s="293"/>
      <c r="EA96" s="293"/>
      <c r="EB96" s="293"/>
      <c r="EC96" s="297"/>
      <c r="ED96" s="297"/>
      <c r="EE96" s="297"/>
      <c r="EF96" s="297"/>
      <c r="EG96" s="297"/>
      <c r="EH96" s="297"/>
      <c r="EI96" s="297"/>
      <c r="EJ96" s="297"/>
      <c r="EK96" s="297"/>
      <c r="EL96" s="297"/>
      <c r="EM96" s="297"/>
      <c r="EN96" s="297"/>
      <c r="EO96" s="297"/>
      <c r="EP96" s="297"/>
      <c r="EQ96" s="297"/>
      <c r="ER96" s="297"/>
      <c r="ES96" s="297"/>
      <c r="ET96" s="297"/>
      <c r="EU96" s="297"/>
      <c r="EV96" s="297"/>
      <c r="EW96" s="297"/>
      <c r="EX96" s="297"/>
      <c r="EY96" s="297"/>
      <c r="EZ96" s="297"/>
      <c r="FA96" s="297"/>
      <c r="FB96" s="297"/>
      <c r="FC96" s="297"/>
      <c r="FD96" s="297"/>
      <c r="FE96" s="297"/>
      <c r="FF96" s="297"/>
      <c r="FL96" s="151">
        <v>67813</v>
      </c>
      <c r="FM96" s="151">
        <v>84.275940366287244</v>
      </c>
      <c r="FN96" s="151">
        <v>93.125392130501027</v>
      </c>
      <c r="FO96" s="151">
        <v>98.407576708195151</v>
      </c>
      <c r="FR96" s="5">
        <f t="shared" si="520"/>
        <v>0</v>
      </c>
      <c r="FS96" s="5">
        <f t="shared" si="521"/>
        <v>0</v>
      </c>
      <c r="FT96" s="5">
        <f t="shared" si="522"/>
        <v>0</v>
      </c>
      <c r="FU96" s="5">
        <f t="shared" si="523"/>
        <v>0</v>
      </c>
      <c r="FW96" s="233" t="e">
        <f t="shared" si="524"/>
        <v>#DIV/0!</v>
      </c>
      <c r="FX96" s="233" t="e">
        <f t="shared" si="525"/>
        <v>#DIV/0!</v>
      </c>
      <c r="FY96" s="233" t="e">
        <f t="shared" si="526"/>
        <v>#DIV/0!</v>
      </c>
      <c r="FZ96" s="233" t="e">
        <f t="shared" si="527"/>
        <v>#DIV/0!</v>
      </c>
      <c r="GA96" s="233"/>
      <c r="GB96" s="5">
        <f t="shared" si="528"/>
        <v>0</v>
      </c>
      <c r="GC96" s="5">
        <f t="shared" si="529"/>
        <v>0</v>
      </c>
      <c r="GD96" s="5">
        <f t="shared" si="530"/>
        <v>0</v>
      </c>
      <c r="GE96" s="5">
        <f t="shared" si="531"/>
        <v>0</v>
      </c>
    </row>
    <row r="97" spans="1:187" x14ac:dyDescent="0.2">
      <c r="A97" s="2" t="str">
        <f t="shared" si="550"/>
        <v>2008 Feb</v>
      </c>
      <c r="B97" s="139">
        <f t="shared" si="770"/>
        <v>2008</v>
      </c>
      <c r="C97" s="142" t="str">
        <f t="shared" si="771"/>
        <v>Feb</v>
      </c>
      <c r="D97" s="154">
        <f t="shared" si="599"/>
        <v>0</v>
      </c>
      <c r="E97" s="129"/>
      <c r="F97" s="129"/>
      <c r="G97" s="129"/>
      <c r="H97" s="154">
        <f t="shared" si="534"/>
        <v>0</v>
      </c>
      <c r="I97" s="151">
        <f t="shared" si="551"/>
        <v>0</v>
      </c>
      <c r="J97" s="151">
        <f t="shared" si="552"/>
        <v>0</v>
      </c>
      <c r="K97" s="151">
        <f t="shared" si="553"/>
        <v>0</v>
      </c>
      <c r="L97" s="154">
        <f t="shared" si="535"/>
        <v>0</v>
      </c>
      <c r="M97" s="3"/>
      <c r="N97" s="3"/>
      <c r="O97" s="3"/>
      <c r="P97" s="154">
        <f t="shared" si="536"/>
        <v>0</v>
      </c>
      <c r="Q97" s="3"/>
      <c r="R97" s="3"/>
      <c r="S97" s="3"/>
      <c r="T97" s="154">
        <f t="shared" si="537"/>
        <v>0</v>
      </c>
      <c r="U97" s="151">
        <f t="shared" si="554"/>
        <v>0</v>
      </c>
      <c r="V97" s="151">
        <f t="shared" si="555"/>
        <v>0</v>
      </c>
      <c r="W97" s="151">
        <f t="shared" si="556"/>
        <v>0</v>
      </c>
      <c r="X97" s="154">
        <f t="shared" si="538"/>
        <v>0</v>
      </c>
      <c r="Y97" s="151">
        <f t="shared" si="557"/>
        <v>0</v>
      </c>
      <c r="Z97" s="151">
        <f t="shared" si="558"/>
        <v>0</v>
      </c>
      <c r="AA97" s="151">
        <f t="shared" si="559"/>
        <v>0</v>
      </c>
      <c r="AB97" s="154">
        <f t="shared" si="539"/>
        <v>0</v>
      </c>
      <c r="AC97" s="3"/>
      <c r="AD97" s="3"/>
      <c r="AE97" s="3"/>
      <c r="AF97" s="154">
        <f t="shared" si="540"/>
        <v>0</v>
      </c>
      <c r="AG97" s="3"/>
      <c r="AH97" s="3"/>
      <c r="AI97" s="3"/>
      <c r="AJ97" s="154">
        <f t="shared" si="541"/>
        <v>0</v>
      </c>
      <c r="AK97" s="151">
        <f t="shared" si="560"/>
        <v>0</v>
      </c>
      <c r="AL97" s="151">
        <f t="shared" si="561"/>
        <v>0</v>
      </c>
      <c r="AM97" s="151">
        <f t="shared" si="562"/>
        <v>0</v>
      </c>
      <c r="AN97" s="154">
        <f t="shared" si="542"/>
        <v>0</v>
      </c>
      <c r="AO97" s="3"/>
      <c r="AP97" s="3"/>
      <c r="AQ97" s="3"/>
      <c r="AR97" s="151">
        <f t="shared" si="563"/>
        <v>0</v>
      </c>
      <c r="AS97" s="151">
        <f t="shared" si="564"/>
        <v>0</v>
      </c>
      <c r="AT97" s="151">
        <f t="shared" si="565"/>
        <v>0</v>
      </c>
      <c r="AU97" s="151">
        <f t="shared" si="566"/>
        <v>0</v>
      </c>
      <c r="AV97" s="154">
        <f t="shared" si="543"/>
        <v>0</v>
      </c>
      <c r="AW97" s="3"/>
      <c r="AX97" s="3"/>
      <c r="AY97" s="3"/>
      <c r="AZ97" s="151">
        <f t="shared" si="567"/>
        <v>0</v>
      </c>
      <c r="BA97" s="151">
        <f t="shared" si="568"/>
        <v>0</v>
      </c>
      <c r="BB97" s="151">
        <f t="shared" si="569"/>
        <v>0</v>
      </c>
      <c r="BC97" s="151">
        <f t="shared" si="570"/>
        <v>0</v>
      </c>
      <c r="BD97" s="154">
        <f t="shared" si="544"/>
        <v>0</v>
      </c>
      <c r="BE97" s="3"/>
      <c r="BF97" s="3"/>
      <c r="BG97" s="3"/>
      <c r="BH97" s="151">
        <f t="shared" si="571"/>
        <v>0</v>
      </c>
      <c r="BI97" s="151">
        <f t="shared" si="572"/>
        <v>0</v>
      </c>
      <c r="BJ97" s="151">
        <f t="shared" si="573"/>
        <v>0</v>
      </c>
      <c r="BK97" s="151">
        <f t="shared" si="574"/>
        <v>0</v>
      </c>
      <c r="BL97" s="154">
        <f t="shared" si="545"/>
        <v>0</v>
      </c>
      <c r="BM97" s="3"/>
      <c r="BN97" s="3"/>
      <c r="BO97" s="3"/>
      <c r="BP97" s="151">
        <f t="shared" si="575"/>
        <v>0</v>
      </c>
      <c r="BQ97" s="151">
        <f t="shared" si="576"/>
        <v>0</v>
      </c>
      <c r="BR97" s="151">
        <f t="shared" si="577"/>
        <v>0</v>
      </c>
      <c r="BS97" s="151">
        <f t="shared" si="578"/>
        <v>0</v>
      </c>
      <c r="BT97" s="154">
        <f t="shared" si="546"/>
        <v>0</v>
      </c>
      <c r="BU97" s="3"/>
      <c r="BV97" s="3"/>
      <c r="BW97" s="3"/>
      <c r="BX97" s="151">
        <f t="shared" si="579"/>
        <v>0</v>
      </c>
      <c r="BY97" s="151">
        <f t="shared" si="580"/>
        <v>0</v>
      </c>
      <c r="BZ97" s="151">
        <f t="shared" si="581"/>
        <v>0</v>
      </c>
      <c r="CA97" s="151">
        <f t="shared" si="582"/>
        <v>0</v>
      </c>
      <c r="CB97" s="154">
        <f t="shared" si="547"/>
        <v>0</v>
      </c>
      <c r="CC97" s="3"/>
      <c r="CD97" s="3"/>
      <c r="CE97" s="3"/>
      <c r="CF97" s="151">
        <f t="shared" si="583"/>
        <v>0</v>
      </c>
      <c r="CG97" s="151">
        <f t="shared" si="584"/>
        <v>0</v>
      </c>
      <c r="CH97" s="151">
        <f t="shared" si="585"/>
        <v>0</v>
      </c>
      <c r="CI97" s="151">
        <f t="shared" si="586"/>
        <v>0</v>
      </c>
      <c r="CJ97" s="154">
        <f t="shared" si="548"/>
        <v>0</v>
      </c>
      <c r="CK97" s="3"/>
      <c r="CL97" s="3"/>
      <c r="CM97" s="3"/>
      <c r="CN97" s="151">
        <f t="shared" si="587"/>
        <v>0</v>
      </c>
      <c r="CO97" s="151">
        <f t="shared" si="588"/>
        <v>0</v>
      </c>
      <c r="CP97" s="151">
        <f t="shared" si="589"/>
        <v>0</v>
      </c>
      <c r="CQ97" s="151">
        <f t="shared" si="590"/>
        <v>0</v>
      </c>
      <c r="CR97" s="154">
        <f t="shared" si="549"/>
        <v>0</v>
      </c>
      <c r="CS97" s="3"/>
      <c r="CT97" s="3"/>
      <c r="CU97" s="3"/>
      <c r="CV97" s="151">
        <f t="shared" si="591"/>
        <v>0</v>
      </c>
      <c r="CW97" s="151">
        <f t="shared" si="592"/>
        <v>0</v>
      </c>
      <c r="CX97" s="151">
        <f t="shared" si="593"/>
        <v>0</v>
      </c>
      <c r="CY97" s="151">
        <f t="shared" si="594"/>
        <v>0</v>
      </c>
      <c r="CZ97" s="151">
        <f t="shared" si="595"/>
        <v>0</v>
      </c>
      <c r="DA97" s="151">
        <f t="shared" si="596"/>
        <v>0</v>
      </c>
      <c r="DB97" s="151">
        <f t="shared" si="597"/>
        <v>0</v>
      </c>
      <c r="DC97" s="151">
        <f t="shared" si="598"/>
        <v>0</v>
      </c>
      <c r="DD97" s="149"/>
      <c r="DE97" s="3"/>
      <c r="DF97" s="3"/>
      <c r="DG97" s="3"/>
      <c r="DH97" s="129"/>
      <c r="DI97" s="129"/>
      <c r="DJ97" s="129"/>
      <c r="DK97" s="129"/>
      <c r="DL97" s="129"/>
      <c r="DM97" s="129"/>
      <c r="DN97" s="129"/>
      <c r="DO97" s="129"/>
      <c r="DP97" s="3"/>
      <c r="DQ97" s="3"/>
      <c r="DR97" s="3"/>
      <c r="DS97" s="3"/>
      <c r="DU97" s="149"/>
      <c r="DV97" s="3"/>
      <c r="DW97" s="3"/>
      <c r="DX97" s="3"/>
      <c r="DZ97" s="293"/>
      <c r="EA97" s="293"/>
      <c r="EB97" s="293"/>
      <c r="EC97" s="297"/>
      <c r="ED97" s="297"/>
      <c r="EE97" s="297"/>
      <c r="EF97" s="297"/>
      <c r="EG97" s="297"/>
      <c r="EH97" s="297"/>
      <c r="EI97" s="297"/>
      <c r="EJ97" s="297"/>
      <c r="EK97" s="297"/>
      <c r="EL97" s="297"/>
      <c r="EM97" s="297"/>
      <c r="EN97" s="297"/>
      <c r="EO97" s="297"/>
      <c r="EP97" s="297"/>
      <c r="EQ97" s="297"/>
      <c r="ER97" s="297"/>
      <c r="ES97" s="297"/>
      <c r="ET97" s="297"/>
      <c r="EU97" s="297"/>
      <c r="EV97" s="297"/>
      <c r="EW97" s="297"/>
      <c r="EX97" s="297"/>
      <c r="EY97" s="297"/>
      <c r="EZ97" s="297"/>
      <c r="FA97" s="297"/>
      <c r="FB97" s="297"/>
      <c r="FC97" s="297"/>
      <c r="FD97" s="297"/>
      <c r="FE97" s="297"/>
      <c r="FF97" s="297"/>
      <c r="FL97" s="151">
        <v>64263</v>
      </c>
      <c r="FM97" s="151">
        <v>84.635679979777549</v>
      </c>
      <c r="FN97" s="151">
        <v>92.92688321536906</v>
      </c>
      <c r="FO97" s="151">
        <v>98.056749241658238</v>
      </c>
      <c r="FR97" s="5">
        <f t="shared" si="520"/>
        <v>0</v>
      </c>
      <c r="FS97" s="5">
        <f t="shared" si="521"/>
        <v>0</v>
      </c>
      <c r="FT97" s="5">
        <f t="shared" si="522"/>
        <v>0</v>
      </c>
      <c r="FU97" s="5">
        <f t="shared" si="523"/>
        <v>0</v>
      </c>
      <c r="FW97" s="233" t="e">
        <f t="shared" si="524"/>
        <v>#DIV/0!</v>
      </c>
      <c r="FX97" s="233" t="e">
        <f t="shared" si="525"/>
        <v>#DIV/0!</v>
      </c>
      <c r="FY97" s="233" t="e">
        <f t="shared" si="526"/>
        <v>#DIV/0!</v>
      </c>
      <c r="FZ97" s="233" t="e">
        <f t="shared" si="527"/>
        <v>#DIV/0!</v>
      </c>
      <c r="GA97" s="233"/>
      <c r="GB97" s="5">
        <f t="shared" si="528"/>
        <v>0</v>
      </c>
      <c r="GC97" s="5">
        <f t="shared" si="529"/>
        <v>0</v>
      </c>
      <c r="GD97" s="5">
        <f t="shared" si="530"/>
        <v>0</v>
      </c>
      <c r="GE97" s="5">
        <f t="shared" si="531"/>
        <v>0</v>
      </c>
    </row>
    <row r="98" spans="1:187" x14ac:dyDescent="0.2">
      <c r="A98" s="2" t="str">
        <f t="shared" si="550"/>
        <v>2008 Mar</v>
      </c>
      <c r="B98" s="139">
        <f t="shared" si="770"/>
        <v>2008</v>
      </c>
      <c r="C98" s="142" t="str">
        <f t="shared" si="771"/>
        <v>Mar</v>
      </c>
      <c r="D98" s="154">
        <f t="shared" si="599"/>
        <v>0</v>
      </c>
      <c r="E98" s="129"/>
      <c r="F98" s="129"/>
      <c r="G98" s="129"/>
      <c r="H98" s="154">
        <f t="shared" si="534"/>
        <v>0</v>
      </c>
      <c r="I98" s="151">
        <f t="shared" si="551"/>
        <v>0</v>
      </c>
      <c r="J98" s="151">
        <f t="shared" si="552"/>
        <v>0</v>
      </c>
      <c r="K98" s="151">
        <f t="shared" si="553"/>
        <v>0</v>
      </c>
      <c r="L98" s="154">
        <f t="shared" si="535"/>
        <v>0</v>
      </c>
      <c r="M98" s="3"/>
      <c r="N98" s="3"/>
      <c r="O98" s="3"/>
      <c r="P98" s="154">
        <f t="shared" si="536"/>
        <v>0</v>
      </c>
      <c r="Q98" s="3"/>
      <c r="R98" s="3"/>
      <c r="S98" s="3"/>
      <c r="T98" s="154">
        <f t="shared" si="537"/>
        <v>0</v>
      </c>
      <c r="U98" s="151">
        <f t="shared" si="554"/>
        <v>0</v>
      </c>
      <c r="V98" s="151">
        <f t="shared" si="555"/>
        <v>0</v>
      </c>
      <c r="W98" s="151">
        <f t="shared" si="556"/>
        <v>0</v>
      </c>
      <c r="X98" s="154">
        <f t="shared" si="538"/>
        <v>0</v>
      </c>
      <c r="Y98" s="151">
        <f t="shared" si="557"/>
        <v>0</v>
      </c>
      <c r="Z98" s="151">
        <f t="shared" si="558"/>
        <v>0</v>
      </c>
      <c r="AA98" s="151">
        <f t="shared" si="559"/>
        <v>0</v>
      </c>
      <c r="AB98" s="154">
        <f t="shared" si="539"/>
        <v>0</v>
      </c>
      <c r="AC98" s="3"/>
      <c r="AD98" s="3"/>
      <c r="AE98" s="3"/>
      <c r="AF98" s="154">
        <f t="shared" si="540"/>
        <v>0</v>
      </c>
      <c r="AG98" s="3"/>
      <c r="AH98" s="3"/>
      <c r="AI98" s="3"/>
      <c r="AJ98" s="154">
        <f t="shared" si="541"/>
        <v>0</v>
      </c>
      <c r="AK98" s="151">
        <f t="shared" si="560"/>
        <v>0</v>
      </c>
      <c r="AL98" s="151">
        <f t="shared" si="561"/>
        <v>0</v>
      </c>
      <c r="AM98" s="151">
        <f t="shared" si="562"/>
        <v>0</v>
      </c>
      <c r="AN98" s="154">
        <f t="shared" si="542"/>
        <v>0</v>
      </c>
      <c r="AO98" s="3"/>
      <c r="AP98" s="3"/>
      <c r="AQ98" s="3"/>
      <c r="AR98" s="151">
        <f t="shared" si="563"/>
        <v>0</v>
      </c>
      <c r="AS98" s="151">
        <f t="shared" si="564"/>
        <v>0</v>
      </c>
      <c r="AT98" s="151">
        <f t="shared" si="565"/>
        <v>0</v>
      </c>
      <c r="AU98" s="151">
        <f t="shared" si="566"/>
        <v>0</v>
      </c>
      <c r="AV98" s="154">
        <f t="shared" si="543"/>
        <v>0</v>
      </c>
      <c r="AW98" s="3"/>
      <c r="AX98" s="3"/>
      <c r="AY98" s="3"/>
      <c r="AZ98" s="151">
        <f t="shared" si="567"/>
        <v>0</v>
      </c>
      <c r="BA98" s="151">
        <f t="shared" si="568"/>
        <v>0</v>
      </c>
      <c r="BB98" s="151">
        <f t="shared" si="569"/>
        <v>0</v>
      </c>
      <c r="BC98" s="151">
        <f t="shared" si="570"/>
        <v>0</v>
      </c>
      <c r="BD98" s="154">
        <f t="shared" si="544"/>
        <v>0</v>
      </c>
      <c r="BE98" s="3"/>
      <c r="BF98" s="3"/>
      <c r="BG98" s="3"/>
      <c r="BH98" s="151">
        <f t="shared" si="571"/>
        <v>0</v>
      </c>
      <c r="BI98" s="151">
        <f t="shared" si="572"/>
        <v>0</v>
      </c>
      <c r="BJ98" s="151">
        <f t="shared" si="573"/>
        <v>0</v>
      </c>
      <c r="BK98" s="151">
        <f t="shared" si="574"/>
        <v>0</v>
      </c>
      <c r="BL98" s="154">
        <f t="shared" si="545"/>
        <v>0</v>
      </c>
      <c r="BM98" s="3"/>
      <c r="BN98" s="3"/>
      <c r="BO98" s="3"/>
      <c r="BP98" s="151">
        <f t="shared" si="575"/>
        <v>0</v>
      </c>
      <c r="BQ98" s="151">
        <f t="shared" si="576"/>
        <v>0</v>
      </c>
      <c r="BR98" s="151">
        <f t="shared" si="577"/>
        <v>0</v>
      </c>
      <c r="BS98" s="151">
        <f t="shared" si="578"/>
        <v>0</v>
      </c>
      <c r="BT98" s="154">
        <f t="shared" si="546"/>
        <v>0</v>
      </c>
      <c r="BU98" s="3"/>
      <c r="BV98" s="3"/>
      <c r="BW98" s="3"/>
      <c r="BX98" s="151">
        <f t="shared" si="579"/>
        <v>0</v>
      </c>
      <c r="BY98" s="151">
        <f t="shared" si="580"/>
        <v>0</v>
      </c>
      <c r="BZ98" s="151">
        <f t="shared" si="581"/>
        <v>0</v>
      </c>
      <c r="CA98" s="151">
        <f t="shared" si="582"/>
        <v>0</v>
      </c>
      <c r="CB98" s="154">
        <f t="shared" si="547"/>
        <v>0</v>
      </c>
      <c r="CC98" s="3"/>
      <c r="CD98" s="3"/>
      <c r="CE98" s="3"/>
      <c r="CF98" s="151">
        <f t="shared" si="583"/>
        <v>0</v>
      </c>
      <c r="CG98" s="151">
        <f t="shared" si="584"/>
        <v>0</v>
      </c>
      <c r="CH98" s="151">
        <f t="shared" si="585"/>
        <v>0</v>
      </c>
      <c r="CI98" s="151">
        <f t="shared" si="586"/>
        <v>0</v>
      </c>
      <c r="CJ98" s="154">
        <f t="shared" si="548"/>
        <v>0</v>
      </c>
      <c r="CK98" s="3"/>
      <c r="CL98" s="3"/>
      <c r="CM98" s="3"/>
      <c r="CN98" s="151">
        <f t="shared" si="587"/>
        <v>0</v>
      </c>
      <c r="CO98" s="151">
        <f t="shared" si="588"/>
        <v>0</v>
      </c>
      <c r="CP98" s="151">
        <f t="shared" si="589"/>
        <v>0</v>
      </c>
      <c r="CQ98" s="151">
        <f t="shared" si="590"/>
        <v>0</v>
      </c>
      <c r="CR98" s="154">
        <f t="shared" si="549"/>
        <v>0</v>
      </c>
      <c r="CS98" s="3"/>
      <c r="CT98" s="3"/>
      <c r="CU98" s="3"/>
      <c r="CV98" s="151">
        <f t="shared" si="591"/>
        <v>0</v>
      </c>
      <c r="CW98" s="151">
        <f t="shared" si="592"/>
        <v>0</v>
      </c>
      <c r="CX98" s="151">
        <f t="shared" si="593"/>
        <v>0</v>
      </c>
      <c r="CY98" s="151">
        <f t="shared" si="594"/>
        <v>0</v>
      </c>
      <c r="CZ98" s="151">
        <f t="shared" si="595"/>
        <v>0</v>
      </c>
      <c r="DA98" s="151">
        <f t="shared" si="596"/>
        <v>0</v>
      </c>
      <c r="DB98" s="151">
        <f t="shared" si="597"/>
        <v>0</v>
      </c>
      <c r="DC98" s="151">
        <f t="shared" si="598"/>
        <v>0</v>
      </c>
      <c r="DD98" s="149"/>
      <c r="DE98" s="3"/>
      <c r="DF98" s="3"/>
      <c r="DG98" s="3"/>
      <c r="DH98" s="129"/>
      <c r="DI98" s="129"/>
      <c r="DJ98" s="129"/>
      <c r="DK98" s="129"/>
      <c r="DL98" s="129"/>
      <c r="DM98" s="129"/>
      <c r="DN98" s="129"/>
      <c r="DO98" s="129"/>
      <c r="DP98" s="3"/>
      <c r="DQ98" s="3"/>
      <c r="DR98" s="3"/>
      <c r="DS98" s="3"/>
      <c r="DU98" s="149"/>
      <c r="DV98" s="3"/>
      <c r="DW98" s="3"/>
      <c r="DX98" s="3"/>
      <c r="DZ98" s="293"/>
      <c r="EA98" s="293"/>
      <c r="EB98" s="293"/>
      <c r="EC98" s="297"/>
      <c r="ED98" s="297"/>
      <c r="EE98" s="297"/>
      <c r="EF98" s="297"/>
      <c r="EG98" s="297"/>
      <c r="EH98" s="297"/>
      <c r="EI98" s="297"/>
      <c r="EJ98" s="297"/>
      <c r="EK98" s="297"/>
      <c r="EL98" s="297"/>
      <c r="EM98" s="297"/>
      <c r="EN98" s="297"/>
      <c r="EO98" s="297"/>
      <c r="EP98" s="297"/>
      <c r="EQ98" s="297"/>
      <c r="ER98" s="297"/>
      <c r="ES98" s="297"/>
      <c r="ET98" s="297"/>
      <c r="EU98" s="297"/>
      <c r="EV98" s="297"/>
      <c r="EW98" s="297"/>
      <c r="EX98" s="297"/>
      <c r="EY98" s="297"/>
      <c r="EZ98" s="297"/>
      <c r="FA98" s="297"/>
      <c r="FB98" s="297"/>
      <c r="FC98" s="297"/>
      <c r="FD98" s="297"/>
      <c r="FE98" s="297"/>
      <c r="FF98" s="297"/>
      <c r="FL98" s="151">
        <v>64121</v>
      </c>
      <c r="FM98" s="151">
        <v>85.8351643214436</v>
      </c>
      <c r="FN98" s="151">
        <v>93.723216929238149</v>
      </c>
      <c r="FO98" s="151">
        <v>98.451061973103947</v>
      </c>
      <c r="FR98" s="5">
        <f t="shared" si="520"/>
        <v>0</v>
      </c>
      <c r="FS98" s="5">
        <f t="shared" si="521"/>
        <v>0</v>
      </c>
      <c r="FT98" s="5">
        <f t="shared" si="522"/>
        <v>0</v>
      </c>
      <c r="FU98" s="5">
        <f t="shared" si="523"/>
        <v>0</v>
      </c>
      <c r="FW98" s="233" t="e">
        <f t="shared" si="524"/>
        <v>#DIV/0!</v>
      </c>
      <c r="FX98" s="233" t="e">
        <f t="shared" si="525"/>
        <v>#DIV/0!</v>
      </c>
      <c r="FY98" s="233" t="e">
        <f t="shared" si="526"/>
        <v>#DIV/0!</v>
      </c>
      <c r="FZ98" s="233" t="e">
        <f t="shared" si="527"/>
        <v>#DIV/0!</v>
      </c>
      <c r="GA98" s="233"/>
      <c r="GB98" s="5">
        <f t="shared" si="528"/>
        <v>0</v>
      </c>
      <c r="GC98" s="5">
        <f t="shared" si="529"/>
        <v>0</v>
      </c>
      <c r="GD98" s="5">
        <f t="shared" si="530"/>
        <v>0</v>
      </c>
      <c r="GE98" s="5">
        <f t="shared" si="531"/>
        <v>0</v>
      </c>
    </row>
    <row r="99" spans="1:187" x14ac:dyDescent="0.2">
      <c r="A99" s="2" t="str">
        <f t="shared" si="550"/>
        <v>2008 Apr</v>
      </c>
      <c r="B99" s="139">
        <f t="shared" si="770"/>
        <v>2008</v>
      </c>
      <c r="C99" s="142" t="str">
        <f t="shared" si="771"/>
        <v>Apr</v>
      </c>
      <c r="D99" s="154">
        <f t="shared" si="599"/>
        <v>0</v>
      </c>
      <c r="E99" s="129"/>
      <c r="F99" s="129"/>
      <c r="G99" s="129"/>
      <c r="H99" s="154">
        <f t="shared" si="534"/>
        <v>0</v>
      </c>
      <c r="I99" s="151">
        <f t="shared" si="551"/>
        <v>0</v>
      </c>
      <c r="J99" s="151">
        <f t="shared" si="552"/>
        <v>0</v>
      </c>
      <c r="K99" s="151">
        <f t="shared" si="553"/>
        <v>0</v>
      </c>
      <c r="L99" s="154">
        <f t="shared" si="535"/>
        <v>0</v>
      </c>
      <c r="M99" s="3"/>
      <c r="N99" s="3"/>
      <c r="O99" s="3"/>
      <c r="P99" s="154">
        <f t="shared" si="536"/>
        <v>0</v>
      </c>
      <c r="Q99" s="3"/>
      <c r="R99" s="3"/>
      <c r="S99" s="3"/>
      <c r="T99" s="154">
        <f t="shared" si="537"/>
        <v>0</v>
      </c>
      <c r="U99" s="151">
        <f t="shared" si="554"/>
        <v>0</v>
      </c>
      <c r="V99" s="151">
        <f t="shared" si="555"/>
        <v>0</v>
      </c>
      <c r="W99" s="151">
        <f t="shared" si="556"/>
        <v>0</v>
      </c>
      <c r="X99" s="154">
        <f t="shared" si="538"/>
        <v>0</v>
      </c>
      <c r="Y99" s="151">
        <f t="shared" si="557"/>
        <v>0</v>
      </c>
      <c r="Z99" s="151">
        <f t="shared" si="558"/>
        <v>0</v>
      </c>
      <c r="AA99" s="151">
        <f t="shared" si="559"/>
        <v>0</v>
      </c>
      <c r="AB99" s="154">
        <f t="shared" si="539"/>
        <v>0</v>
      </c>
      <c r="AC99" s="3"/>
      <c r="AD99" s="3"/>
      <c r="AE99" s="3"/>
      <c r="AF99" s="154">
        <f t="shared" si="540"/>
        <v>0</v>
      </c>
      <c r="AG99" s="3"/>
      <c r="AH99" s="3"/>
      <c r="AI99" s="3"/>
      <c r="AJ99" s="154">
        <f t="shared" si="541"/>
        <v>0</v>
      </c>
      <c r="AK99" s="151">
        <f t="shared" si="560"/>
        <v>0</v>
      </c>
      <c r="AL99" s="151">
        <f t="shared" si="561"/>
        <v>0</v>
      </c>
      <c r="AM99" s="151">
        <f t="shared" si="562"/>
        <v>0</v>
      </c>
      <c r="AN99" s="154">
        <f t="shared" si="542"/>
        <v>0</v>
      </c>
      <c r="AO99" s="3"/>
      <c r="AP99" s="3"/>
      <c r="AQ99" s="3"/>
      <c r="AR99" s="151">
        <f t="shared" si="563"/>
        <v>0</v>
      </c>
      <c r="AS99" s="151">
        <f t="shared" si="564"/>
        <v>0</v>
      </c>
      <c r="AT99" s="151">
        <f t="shared" si="565"/>
        <v>0</v>
      </c>
      <c r="AU99" s="151">
        <f t="shared" si="566"/>
        <v>0</v>
      </c>
      <c r="AV99" s="154">
        <f t="shared" si="543"/>
        <v>0</v>
      </c>
      <c r="AW99" s="3"/>
      <c r="AX99" s="3"/>
      <c r="AY99" s="3"/>
      <c r="AZ99" s="151">
        <f t="shared" si="567"/>
        <v>0</v>
      </c>
      <c r="BA99" s="151">
        <f t="shared" si="568"/>
        <v>0</v>
      </c>
      <c r="BB99" s="151">
        <f t="shared" si="569"/>
        <v>0</v>
      </c>
      <c r="BC99" s="151">
        <f t="shared" si="570"/>
        <v>0</v>
      </c>
      <c r="BD99" s="154">
        <f t="shared" si="544"/>
        <v>0</v>
      </c>
      <c r="BE99" s="3"/>
      <c r="BF99" s="3"/>
      <c r="BG99" s="3"/>
      <c r="BH99" s="151">
        <f t="shared" si="571"/>
        <v>0</v>
      </c>
      <c r="BI99" s="151">
        <f t="shared" si="572"/>
        <v>0</v>
      </c>
      <c r="BJ99" s="151">
        <f t="shared" si="573"/>
        <v>0</v>
      </c>
      <c r="BK99" s="151">
        <f t="shared" si="574"/>
        <v>0</v>
      </c>
      <c r="BL99" s="154">
        <f t="shared" si="545"/>
        <v>0</v>
      </c>
      <c r="BM99" s="3"/>
      <c r="BN99" s="3"/>
      <c r="BO99" s="3"/>
      <c r="BP99" s="151">
        <f t="shared" si="575"/>
        <v>0</v>
      </c>
      <c r="BQ99" s="151">
        <f t="shared" si="576"/>
        <v>0</v>
      </c>
      <c r="BR99" s="151">
        <f t="shared" si="577"/>
        <v>0</v>
      </c>
      <c r="BS99" s="151">
        <f t="shared" si="578"/>
        <v>0</v>
      </c>
      <c r="BT99" s="154">
        <f t="shared" si="546"/>
        <v>0</v>
      </c>
      <c r="BU99" s="3"/>
      <c r="BV99" s="3"/>
      <c r="BW99" s="3"/>
      <c r="BX99" s="151">
        <f t="shared" si="579"/>
        <v>0</v>
      </c>
      <c r="BY99" s="151">
        <f t="shared" si="580"/>
        <v>0</v>
      </c>
      <c r="BZ99" s="151">
        <f t="shared" si="581"/>
        <v>0</v>
      </c>
      <c r="CA99" s="151">
        <f t="shared" si="582"/>
        <v>0</v>
      </c>
      <c r="CB99" s="154">
        <f t="shared" si="547"/>
        <v>0</v>
      </c>
      <c r="CC99" s="3"/>
      <c r="CD99" s="3"/>
      <c r="CE99" s="3"/>
      <c r="CF99" s="151">
        <f t="shared" si="583"/>
        <v>0</v>
      </c>
      <c r="CG99" s="151">
        <f t="shared" si="584"/>
        <v>0</v>
      </c>
      <c r="CH99" s="151">
        <f t="shared" si="585"/>
        <v>0</v>
      </c>
      <c r="CI99" s="151">
        <f t="shared" si="586"/>
        <v>0</v>
      </c>
      <c r="CJ99" s="154">
        <f t="shared" si="548"/>
        <v>0</v>
      </c>
      <c r="CK99" s="3"/>
      <c r="CL99" s="3"/>
      <c r="CM99" s="3"/>
      <c r="CN99" s="151">
        <f t="shared" si="587"/>
        <v>0</v>
      </c>
      <c r="CO99" s="151">
        <f t="shared" si="588"/>
        <v>0</v>
      </c>
      <c r="CP99" s="151">
        <f t="shared" si="589"/>
        <v>0</v>
      </c>
      <c r="CQ99" s="151">
        <f t="shared" si="590"/>
        <v>0</v>
      </c>
      <c r="CR99" s="154">
        <f t="shared" si="549"/>
        <v>0</v>
      </c>
      <c r="CS99" s="3"/>
      <c r="CT99" s="3"/>
      <c r="CU99" s="3"/>
      <c r="CV99" s="151">
        <f t="shared" si="591"/>
        <v>0</v>
      </c>
      <c r="CW99" s="151">
        <f t="shared" si="592"/>
        <v>0</v>
      </c>
      <c r="CX99" s="151">
        <f t="shared" si="593"/>
        <v>0</v>
      </c>
      <c r="CY99" s="151">
        <f t="shared" si="594"/>
        <v>0</v>
      </c>
      <c r="CZ99" s="151">
        <f t="shared" si="595"/>
        <v>0</v>
      </c>
      <c r="DA99" s="151">
        <f t="shared" si="596"/>
        <v>0</v>
      </c>
      <c r="DB99" s="151">
        <f t="shared" si="597"/>
        <v>0</v>
      </c>
      <c r="DC99" s="151">
        <f t="shared" si="598"/>
        <v>0</v>
      </c>
      <c r="DD99" s="149"/>
      <c r="DE99" s="3"/>
      <c r="DF99" s="3"/>
      <c r="DG99" s="3"/>
      <c r="DH99" s="129"/>
      <c r="DI99" s="129"/>
      <c r="DJ99" s="129"/>
      <c r="DK99" s="129"/>
      <c r="DL99" s="129"/>
      <c r="DM99" s="129"/>
      <c r="DN99" s="129"/>
      <c r="DO99" s="129"/>
      <c r="DP99" s="3"/>
      <c r="DQ99" s="3"/>
      <c r="DR99" s="3"/>
      <c r="DS99" s="3"/>
      <c r="DU99" s="149"/>
      <c r="DV99" s="3"/>
      <c r="DW99" s="3"/>
      <c r="DX99" s="3"/>
      <c r="DZ99" s="293"/>
      <c r="EA99" s="293"/>
      <c r="EB99" s="293"/>
      <c r="EC99" s="297"/>
      <c r="ED99" s="297"/>
      <c r="EE99" s="297"/>
      <c r="EF99" s="297"/>
      <c r="EG99" s="297"/>
      <c r="EH99" s="297"/>
      <c r="EI99" s="297"/>
      <c r="EJ99" s="297"/>
      <c r="EK99" s="297"/>
      <c r="EL99" s="297"/>
      <c r="EM99" s="297"/>
      <c r="EN99" s="297"/>
      <c r="EO99" s="297"/>
      <c r="EP99" s="297"/>
      <c r="EQ99" s="297"/>
      <c r="ER99" s="297"/>
      <c r="ES99" s="297"/>
      <c r="ET99" s="297"/>
      <c r="EU99" s="297"/>
      <c r="EV99" s="297"/>
      <c r="EW99" s="297"/>
      <c r="EX99" s="297"/>
      <c r="EY99" s="297"/>
      <c r="EZ99" s="297"/>
      <c r="FA99" s="297"/>
      <c r="FB99" s="297"/>
      <c r="FC99" s="297"/>
      <c r="FD99" s="297"/>
      <c r="FE99" s="297"/>
      <c r="FF99" s="297"/>
      <c r="FL99" s="151">
        <v>66606</v>
      </c>
      <c r="FM99" s="151">
        <v>84.260603626702917</v>
      </c>
      <c r="FN99" s="151">
        <v>93.188347595069672</v>
      </c>
      <c r="FO99" s="151">
        <v>98.379722591208179</v>
      </c>
      <c r="FR99" s="5">
        <f t="shared" si="520"/>
        <v>0</v>
      </c>
      <c r="FS99" s="5">
        <f t="shared" si="521"/>
        <v>0</v>
      </c>
      <c r="FT99" s="5">
        <f t="shared" si="522"/>
        <v>0</v>
      </c>
      <c r="FU99" s="5">
        <f t="shared" si="523"/>
        <v>0</v>
      </c>
      <c r="FW99" s="233" t="e">
        <f t="shared" si="524"/>
        <v>#DIV/0!</v>
      </c>
      <c r="FX99" s="233" t="e">
        <f t="shared" si="525"/>
        <v>#DIV/0!</v>
      </c>
      <c r="FY99" s="233" t="e">
        <f t="shared" si="526"/>
        <v>#DIV/0!</v>
      </c>
      <c r="FZ99" s="233" t="e">
        <f t="shared" si="527"/>
        <v>#DIV/0!</v>
      </c>
      <c r="GA99" s="233"/>
      <c r="GB99" s="5">
        <f t="shared" si="528"/>
        <v>0</v>
      </c>
      <c r="GC99" s="5">
        <f t="shared" si="529"/>
        <v>0</v>
      </c>
      <c r="GD99" s="5">
        <f t="shared" si="530"/>
        <v>0</v>
      </c>
      <c r="GE99" s="5">
        <f t="shared" si="531"/>
        <v>0</v>
      </c>
    </row>
    <row r="100" spans="1:187" x14ac:dyDescent="0.2">
      <c r="A100" s="2" t="str">
        <f t="shared" si="550"/>
        <v>2008 Maj</v>
      </c>
      <c r="B100" s="139">
        <f t="shared" si="770"/>
        <v>2008</v>
      </c>
      <c r="C100" s="142" t="str">
        <f t="shared" si="771"/>
        <v>Maj</v>
      </c>
      <c r="D100" s="154">
        <f t="shared" si="599"/>
        <v>0</v>
      </c>
      <c r="E100" s="129"/>
      <c r="F100" s="129"/>
      <c r="G100" s="129"/>
      <c r="H100" s="154">
        <f t="shared" si="534"/>
        <v>0</v>
      </c>
      <c r="I100" s="151">
        <f t="shared" si="551"/>
        <v>0</v>
      </c>
      <c r="J100" s="151">
        <f t="shared" si="552"/>
        <v>0</v>
      </c>
      <c r="K100" s="151">
        <f t="shared" si="553"/>
        <v>0</v>
      </c>
      <c r="L100" s="154">
        <f t="shared" si="535"/>
        <v>0</v>
      </c>
      <c r="M100" s="3"/>
      <c r="N100" s="3"/>
      <c r="O100" s="3"/>
      <c r="P100" s="154">
        <f t="shared" si="536"/>
        <v>0</v>
      </c>
      <c r="Q100" s="3"/>
      <c r="R100" s="3"/>
      <c r="S100" s="3"/>
      <c r="T100" s="154">
        <f t="shared" si="537"/>
        <v>0</v>
      </c>
      <c r="U100" s="151">
        <f t="shared" si="554"/>
        <v>0</v>
      </c>
      <c r="V100" s="151">
        <f t="shared" si="555"/>
        <v>0</v>
      </c>
      <c r="W100" s="151">
        <f t="shared" si="556"/>
        <v>0</v>
      </c>
      <c r="X100" s="154">
        <f t="shared" si="538"/>
        <v>0</v>
      </c>
      <c r="Y100" s="151">
        <f t="shared" si="557"/>
        <v>0</v>
      </c>
      <c r="Z100" s="151">
        <f t="shared" si="558"/>
        <v>0</v>
      </c>
      <c r="AA100" s="151">
        <f t="shared" si="559"/>
        <v>0</v>
      </c>
      <c r="AB100" s="154">
        <f t="shared" si="539"/>
        <v>0</v>
      </c>
      <c r="AC100" s="3"/>
      <c r="AD100" s="3"/>
      <c r="AE100" s="3"/>
      <c r="AF100" s="154">
        <f t="shared" si="540"/>
        <v>0</v>
      </c>
      <c r="AG100" s="3"/>
      <c r="AH100" s="3"/>
      <c r="AI100" s="3"/>
      <c r="AJ100" s="154">
        <f t="shared" si="541"/>
        <v>0</v>
      </c>
      <c r="AK100" s="151">
        <f t="shared" si="560"/>
        <v>0</v>
      </c>
      <c r="AL100" s="151">
        <f t="shared" si="561"/>
        <v>0</v>
      </c>
      <c r="AM100" s="151">
        <f t="shared" si="562"/>
        <v>0</v>
      </c>
      <c r="AN100" s="154">
        <f t="shared" si="542"/>
        <v>0</v>
      </c>
      <c r="AO100" s="3"/>
      <c r="AP100" s="3"/>
      <c r="AQ100" s="3"/>
      <c r="AR100" s="151">
        <f t="shared" si="563"/>
        <v>0</v>
      </c>
      <c r="AS100" s="151">
        <f t="shared" si="564"/>
        <v>0</v>
      </c>
      <c r="AT100" s="151">
        <f t="shared" si="565"/>
        <v>0</v>
      </c>
      <c r="AU100" s="151">
        <f t="shared" si="566"/>
        <v>0</v>
      </c>
      <c r="AV100" s="154">
        <f t="shared" si="543"/>
        <v>0</v>
      </c>
      <c r="AW100" s="3"/>
      <c r="AX100" s="3"/>
      <c r="AY100" s="3"/>
      <c r="AZ100" s="151">
        <f t="shared" si="567"/>
        <v>0</v>
      </c>
      <c r="BA100" s="151">
        <f t="shared" si="568"/>
        <v>0</v>
      </c>
      <c r="BB100" s="151">
        <f t="shared" si="569"/>
        <v>0</v>
      </c>
      <c r="BC100" s="151">
        <f t="shared" si="570"/>
        <v>0</v>
      </c>
      <c r="BD100" s="154">
        <f t="shared" si="544"/>
        <v>0</v>
      </c>
      <c r="BE100" s="3"/>
      <c r="BF100" s="3"/>
      <c r="BG100" s="3"/>
      <c r="BH100" s="151">
        <f t="shared" si="571"/>
        <v>0</v>
      </c>
      <c r="BI100" s="151">
        <f t="shared" si="572"/>
        <v>0</v>
      </c>
      <c r="BJ100" s="151">
        <f t="shared" si="573"/>
        <v>0</v>
      </c>
      <c r="BK100" s="151">
        <f t="shared" si="574"/>
        <v>0</v>
      </c>
      <c r="BL100" s="154">
        <f t="shared" si="545"/>
        <v>0</v>
      </c>
      <c r="BM100" s="3"/>
      <c r="BN100" s="3"/>
      <c r="BO100" s="3"/>
      <c r="BP100" s="151">
        <f t="shared" si="575"/>
        <v>0</v>
      </c>
      <c r="BQ100" s="151">
        <f t="shared" si="576"/>
        <v>0</v>
      </c>
      <c r="BR100" s="151">
        <f t="shared" si="577"/>
        <v>0</v>
      </c>
      <c r="BS100" s="151">
        <f t="shared" si="578"/>
        <v>0</v>
      </c>
      <c r="BT100" s="154">
        <f t="shared" si="546"/>
        <v>0</v>
      </c>
      <c r="BU100" s="3"/>
      <c r="BV100" s="3"/>
      <c r="BW100" s="3"/>
      <c r="BX100" s="151">
        <f t="shared" si="579"/>
        <v>0</v>
      </c>
      <c r="BY100" s="151">
        <f t="shared" si="580"/>
        <v>0</v>
      </c>
      <c r="BZ100" s="151">
        <f t="shared" si="581"/>
        <v>0</v>
      </c>
      <c r="CA100" s="151">
        <f t="shared" si="582"/>
        <v>0</v>
      </c>
      <c r="CB100" s="154">
        <f t="shared" si="547"/>
        <v>0</v>
      </c>
      <c r="CC100" s="3"/>
      <c r="CD100" s="3"/>
      <c r="CE100" s="3"/>
      <c r="CF100" s="151">
        <f t="shared" si="583"/>
        <v>0</v>
      </c>
      <c r="CG100" s="151">
        <f t="shared" si="584"/>
        <v>0</v>
      </c>
      <c r="CH100" s="151">
        <f t="shared" si="585"/>
        <v>0</v>
      </c>
      <c r="CI100" s="151">
        <f t="shared" si="586"/>
        <v>0</v>
      </c>
      <c r="CJ100" s="154">
        <f t="shared" si="548"/>
        <v>0</v>
      </c>
      <c r="CK100" s="3"/>
      <c r="CL100" s="3"/>
      <c r="CM100" s="3"/>
      <c r="CN100" s="151">
        <f t="shared" si="587"/>
        <v>0</v>
      </c>
      <c r="CO100" s="151">
        <f t="shared" si="588"/>
        <v>0</v>
      </c>
      <c r="CP100" s="151">
        <f t="shared" si="589"/>
        <v>0</v>
      </c>
      <c r="CQ100" s="151">
        <f t="shared" si="590"/>
        <v>0</v>
      </c>
      <c r="CR100" s="154">
        <f t="shared" si="549"/>
        <v>0</v>
      </c>
      <c r="CS100" s="3"/>
      <c r="CT100" s="3"/>
      <c r="CU100" s="3"/>
      <c r="CV100" s="151">
        <f t="shared" si="591"/>
        <v>0</v>
      </c>
      <c r="CW100" s="151">
        <f t="shared" si="592"/>
        <v>0</v>
      </c>
      <c r="CX100" s="151">
        <f t="shared" si="593"/>
        <v>0</v>
      </c>
      <c r="CY100" s="151">
        <f t="shared" si="594"/>
        <v>0</v>
      </c>
      <c r="CZ100" s="151">
        <f t="shared" si="595"/>
        <v>0</v>
      </c>
      <c r="DA100" s="151">
        <f t="shared" si="596"/>
        <v>0</v>
      </c>
      <c r="DB100" s="151">
        <f t="shared" si="597"/>
        <v>0</v>
      </c>
      <c r="DC100" s="151">
        <f t="shared" si="598"/>
        <v>0</v>
      </c>
      <c r="DD100" s="149"/>
      <c r="DE100" s="3"/>
      <c r="DF100" s="3"/>
      <c r="DG100" s="3"/>
      <c r="DH100" s="129"/>
      <c r="DI100" s="129"/>
      <c r="DJ100" s="129"/>
      <c r="DK100" s="129"/>
      <c r="DL100" s="129"/>
      <c r="DM100" s="129"/>
      <c r="DN100" s="129"/>
      <c r="DO100" s="129"/>
      <c r="DP100" s="3"/>
      <c r="DQ100" s="3"/>
      <c r="DR100" s="3"/>
      <c r="DS100" s="3"/>
      <c r="DU100" s="149"/>
      <c r="DV100" s="3"/>
      <c r="DW100" s="3"/>
      <c r="DX100" s="3"/>
      <c r="DZ100" s="293"/>
      <c r="EA100" s="293"/>
      <c r="EB100" s="293"/>
      <c r="EC100" s="297"/>
      <c r="ED100" s="297"/>
      <c r="EE100" s="297"/>
      <c r="EF100" s="297"/>
      <c r="EG100" s="297"/>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c r="FC100" s="297"/>
      <c r="FD100" s="297"/>
      <c r="FE100" s="297"/>
      <c r="FF100" s="297"/>
      <c r="FL100" s="151">
        <v>66136</v>
      </c>
      <c r="FM100" s="151">
        <v>82.649370469286538</v>
      </c>
      <c r="FN100" s="151">
        <v>91.826020602823348</v>
      </c>
      <c r="FO100" s="151">
        <v>97.987027851964896</v>
      </c>
      <c r="FR100" s="5">
        <f t="shared" si="520"/>
        <v>0</v>
      </c>
      <c r="FS100" s="5">
        <f t="shared" si="521"/>
        <v>0</v>
      </c>
      <c r="FT100" s="5">
        <f t="shared" si="522"/>
        <v>0</v>
      </c>
      <c r="FU100" s="5">
        <f t="shared" si="523"/>
        <v>0</v>
      </c>
      <c r="FW100" s="233" t="e">
        <f t="shared" si="524"/>
        <v>#DIV/0!</v>
      </c>
      <c r="FX100" s="233" t="e">
        <f t="shared" si="525"/>
        <v>#DIV/0!</v>
      </c>
      <c r="FY100" s="233" t="e">
        <f t="shared" si="526"/>
        <v>#DIV/0!</v>
      </c>
      <c r="FZ100" s="233" t="e">
        <f t="shared" si="527"/>
        <v>#DIV/0!</v>
      </c>
      <c r="GA100" s="233"/>
      <c r="GB100" s="5">
        <f t="shared" si="528"/>
        <v>0</v>
      </c>
      <c r="GC100" s="5">
        <f t="shared" si="529"/>
        <v>0</v>
      </c>
      <c r="GD100" s="5">
        <f t="shared" si="530"/>
        <v>0</v>
      </c>
      <c r="GE100" s="5">
        <f t="shared" si="531"/>
        <v>0</v>
      </c>
    </row>
    <row r="101" spans="1:187" x14ac:dyDescent="0.2">
      <c r="A101" s="2" t="str">
        <f t="shared" si="550"/>
        <v>2008 Jun</v>
      </c>
      <c r="B101" s="139">
        <f t="shared" si="770"/>
        <v>2008</v>
      </c>
      <c r="C101" s="142" t="str">
        <f t="shared" si="771"/>
        <v>Jun</v>
      </c>
      <c r="D101" s="154">
        <f t="shared" si="599"/>
        <v>0</v>
      </c>
      <c r="E101" s="129"/>
      <c r="F101" s="129"/>
      <c r="G101" s="129"/>
      <c r="H101" s="154">
        <f t="shared" si="534"/>
        <v>0</v>
      </c>
      <c r="I101" s="151">
        <f t="shared" si="551"/>
        <v>0</v>
      </c>
      <c r="J101" s="151">
        <f t="shared" si="552"/>
        <v>0</v>
      </c>
      <c r="K101" s="151">
        <f t="shared" si="553"/>
        <v>0</v>
      </c>
      <c r="L101" s="154">
        <f t="shared" si="535"/>
        <v>0</v>
      </c>
      <c r="M101" s="3"/>
      <c r="N101" s="3"/>
      <c r="O101" s="3"/>
      <c r="P101" s="154">
        <f t="shared" si="536"/>
        <v>0</v>
      </c>
      <c r="Q101" s="3"/>
      <c r="R101" s="3"/>
      <c r="S101" s="3"/>
      <c r="T101" s="154">
        <f t="shared" si="537"/>
        <v>0</v>
      </c>
      <c r="U101" s="151">
        <f t="shared" si="554"/>
        <v>0</v>
      </c>
      <c r="V101" s="151">
        <f t="shared" si="555"/>
        <v>0</v>
      </c>
      <c r="W101" s="151">
        <f t="shared" si="556"/>
        <v>0</v>
      </c>
      <c r="X101" s="154">
        <f t="shared" si="538"/>
        <v>0</v>
      </c>
      <c r="Y101" s="151">
        <f t="shared" si="557"/>
        <v>0</v>
      </c>
      <c r="Z101" s="151">
        <f t="shared" si="558"/>
        <v>0</v>
      </c>
      <c r="AA101" s="151">
        <f t="shared" si="559"/>
        <v>0</v>
      </c>
      <c r="AB101" s="154">
        <f t="shared" si="539"/>
        <v>0</v>
      </c>
      <c r="AC101" s="3"/>
      <c r="AD101" s="3"/>
      <c r="AE101" s="3"/>
      <c r="AF101" s="154">
        <f t="shared" si="540"/>
        <v>0</v>
      </c>
      <c r="AG101" s="3"/>
      <c r="AH101" s="3"/>
      <c r="AI101" s="3"/>
      <c r="AJ101" s="154">
        <f t="shared" si="541"/>
        <v>0</v>
      </c>
      <c r="AK101" s="151">
        <f t="shared" si="560"/>
        <v>0</v>
      </c>
      <c r="AL101" s="151">
        <f t="shared" si="561"/>
        <v>0</v>
      </c>
      <c r="AM101" s="151">
        <f t="shared" si="562"/>
        <v>0</v>
      </c>
      <c r="AN101" s="154">
        <f t="shared" si="542"/>
        <v>0</v>
      </c>
      <c r="AO101" s="3"/>
      <c r="AP101" s="3"/>
      <c r="AQ101" s="3"/>
      <c r="AR101" s="151">
        <f t="shared" si="563"/>
        <v>0</v>
      </c>
      <c r="AS101" s="151">
        <f t="shared" si="564"/>
        <v>0</v>
      </c>
      <c r="AT101" s="151">
        <f t="shared" si="565"/>
        <v>0</v>
      </c>
      <c r="AU101" s="151">
        <f t="shared" si="566"/>
        <v>0</v>
      </c>
      <c r="AV101" s="154">
        <f t="shared" si="543"/>
        <v>0</v>
      </c>
      <c r="AW101" s="3"/>
      <c r="AX101" s="3"/>
      <c r="AY101" s="3"/>
      <c r="AZ101" s="151">
        <f t="shared" si="567"/>
        <v>0</v>
      </c>
      <c r="BA101" s="151">
        <f t="shared" si="568"/>
        <v>0</v>
      </c>
      <c r="BB101" s="151">
        <f t="shared" si="569"/>
        <v>0</v>
      </c>
      <c r="BC101" s="151">
        <f t="shared" si="570"/>
        <v>0</v>
      </c>
      <c r="BD101" s="154">
        <f t="shared" si="544"/>
        <v>0</v>
      </c>
      <c r="BE101" s="3"/>
      <c r="BF101" s="3"/>
      <c r="BG101" s="3"/>
      <c r="BH101" s="151">
        <f t="shared" si="571"/>
        <v>0</v>
      </c>
      <c r="BI101" s="151">
        <f t="shared" si="572"/>
        <v>0</v>
      </c>
      <c r="BJ101" s="151">
        <f t="shared" si="573"/>
        <v>0</v>
      </c>
      <c r="BK101" s="151">
        <f t="shared" si="574"/>
        <v>0</v>
      </c>
      <c r="BL101" s="154">
        <f t="shared" si="545"/>
        <v>0</v>
      </c>
      <c r="BM101" s="3"/>
      <c r="BN101" s="3"/>
      <c r="BO101" s="3"/>
      <c r="BP101" s="151">
        <f t="shared" si="575"/>
        <v>0</v>
      </c>
      <c r="BQ101" s="151">
        <f t="shared" si="576"/>
        <v>0</v>
      </c>
      <c r="BR101" s="151">
        <f t="shared" si="577"/>
        <v>0</v>
      </c>
      <c r="BS101" s="151">
        <f t="shared" si="578"/>
        <v>0</v>
      </c>
      <c r="BT101" s="154">
        <f t="shared" si="546"/>
        <v>0</v>
      </c>
      <c r="BU101" s="3"/>
      <c r="BV101" s="3"/>
      <c r="BW101" s="3"/>
      <c r="BX101" s="151">
        <f t="shared" si="579"/>
        <v>0</v>
      </c>
      <c r="BY101" s="151">
        <f t="shared" si="580"/>
        <v>0</v>
      </c>
      <c r="BZ101" s="151">
        <f t="shared" si="581"/>
        <v>0</v>
      </c>
      <c r="CA101" s="151">
        <f t="shared" si="582"/>
        <v>0</v>
      </c>
      <c r="CB101" s="154">
        <f t="shared" si="547"/>
        <v>0</v>
      </c>
      <c r="CC101" s="3"/>
      <c r="CD101" s="3"/>
      <c r="CE101" s="3"/>
      <c r="CF101" s="151">
        <f t="shared" si="583"/>
        <v>0</v>
      </c>
      <c r="CG101" s="151">
        <f t="shared" si="584"/>
        <v>0</v>
      </c>
      <c r="CH101" s="151">
        <f t="shared" si="585"/>
        <v>0</v>
      </c>
      <c r="CI101" s="151">
        <f t="shared" si="586"/>
        <v>0</v>
      </c>
      <c r="CJ101" s="154">
        <f t="shared" si="548"/>
        <v>0</v>
      </c>
      <c r="CK101" s="3"/>
      <c r="CL101" s="3"/>
      <c r="CM101" s="3"/>
      <c r="CN101" s="151">
        <f t="shared" si="587"/>
        <v>0</v>
      </c>
      <c r="CO101" s="151">
        <f t="shared" si="588"/>
        <v>0</v>
      </c>
      <c r="CP101" s="151">
        <f t="shared" si="589"/>
        <v>0</v>
      </c>
      <c r="CQ101" s="151">
        <f t="shared" si="590"/>
        <v>0</v>
      </c>
      <c r="CR101" s="154">
        <f t="shared" si="549"/>
        <v>0</v>
      </c>
      <c r="CS101" s="3"/>
      <c r="CT101" s="3"/>
      <c r="CU101" s="3"/>
      <c r="CV101" s="151">
        <f t="shared" si="591"/>
        <v>0</v>
      </c>
      <c r="CW101" s="151">
        <f t="shared" si="592"/>
        <v>0</v>
      </c>
      <c r="CX101" s="151">
        <f t="shared" si="593"/>
        <v>0</v>
      </c>
      <c r="CY101" s="151">
        <f t="shared" si="594"/>
        <v>0</v>
      </c>
      <c r="CZ101" s="151">
        <f t="shared" si="595"/>
        <v>0</v>
      </c>
      <c r="DA101" s="151">
        <f t="shared" si="596"/>
        <v>0</v>
      </c>
      <c r="DB101" s="151">
        <f t="shared" si="597"/>
        <v>0</v>
      </c>
      <c r="DC101" s="151">
        <f t="shared" si="598"/>
        <v>0</v>
      </c>
      <c r="DD101" s="149"/>
      <c r="DE101" s="3"/>
      <c r="DF101" s="3"/>
      <c r="DG101" s="3"/>
      <c r="DH101" s="129"/>
      <c r="DI101" s="129"/>
      <c r="DJ101" s="129"/>
      <c r="DK101" s="129"/>
      <c r="DL101" s="129"/>
      <c r="DM101" s="129"/>
      <c r="DN101" s="129"/>
      <c r="DO101" s="129"/>
      <c r="DP101" s="3"/>
      <c r="DQ101" s="3"/>
      <c r="DR101" s="3"/>
      <c r="DS101" s="3"/>
      <c r="DU101" s="149"/>
      <c r="DV101" s="3"/>
      <c r="DW101" s="3"/>
      <c r="DX101" s="3"/>
      <c r="DZ101" s="293"/>
      <c r="EA101" s="293"/>
      <c r="EB101" s="293"/>
      <c r="EC101" s="297"/>
      <c r="ED101" s="297"/>
      <c r="EE101" s="297"/>
      <c r="EF101" s="297"/>
      <c r="EG101" s="297"/>
      <c r="EH101" s="297"/>
      <c r="EI101" s="297"/>
      <c r="EJ101" s="297"/>
      <c r="EK101" s="297"/>
      <c r="EL101" s="297"/>
      <c r="EM101" s="297"/>
      <c r="EN101" s="297"/>
      <c r="EO101" s="297"/>
      <c r="EP101" s="297"/>
      <c r="EQ101" s="297"/>
      <c r="ER101" s="297"/>
      <c r="ES101" s="297"/>
      <c r="ET101" s="297"/>
      <c r="EU101" s="297"/>
      <c r="EV101" s="297"/>
      <c r="EW101" s="297"/>
      <c r="EX101" s="297"/>
      <c r="EY101" s="297"/>
      <c r="EZ101" s="297"/>
      <c r="FA101" s="297"/>
      <c r="FB101" s="297"/>
      <c r="FC101" s="297"/>
      <c r="FD101" s="297"/>
      <c r="FE101" s="297"/>
      <c r="FF101" s="297"/>
      <c r="FL101" s="151">
        <v>59044</v>
      </c>
      <c r="FM101" s="151">
        <v>78.70620869148317</v>
      </c>
      <c r="FN101" s="151">
        <v>89.132221499263721</v>
      </c>
      <c r="FO101" s="151">
        <v>96.70216773398171</v>
      </c>
      <c r="FR101" s="5">
        <f t="shared" si="520"/>
        <v>0</v>
      </c>
      <c r="FS101" s="5">
        <f t="shared" si="521"/>
        <v>0</v>
      </c>
      <c r="FT101" s="5">
        <f t="shared" si="522"/>
        <v>0</v>
      </c>
      <c r="FU101" s="5">
        <f t="shared" si="523"/>
        <v>0</v>
      </c>
      <c r="FW101" s="233" t="e">
        <f t="shared" si="524"/>
        <v>#DIV/0!</v>
      </c>
      <c r="FX101" s="233" t="e">
        <f t="shared" si="525"/>
        <v>#DIV/0!</v>
      </c>
      <c r="FY101" s="233" t="e">
        <f t="shared" si="526"/>
        <v>#DIV/0!</v>
      </c>
      <c r="FZ101" s="233" t="e">
        <f t="shared" si="527"/>
        <v>#DIV/0!</v>
      </c>
      <c r="GA101" s="233"/>
      <c r="GB101" s="5">
        <f t="shared" si="528"/>
        <v>0</v>
      </c>
      <c r="GC101" s="5">
        <f t="shared" si="529"/>
        <v>0</v>
      </c>
      <c r="GD101" s="5">
        <f t="shared" si="530"/>
        <v>0</v>
      </c>
      <c r="GE101" s="5">
        <f t="shared" si="531"/>
        <v>0</v>
      </c>
    </row>
    <row r="102" spans="1:187" x14ac:dyDescent="0.2">
      <c r="A102" s="2" t="str">
        <f t="shared" si="550"/>
        <v>2008 Jul</v>
      </c>
      <c r="B102" s="139">
        <f t="shared" si="770"/>
        <v>2008</v>
      </c>
      <c r="C102" s="142" t="str">
        <f t="shared" si="771"/>
        <v>Jul</v>
      </c>
      <c r="D102" s="154">
        <f t="shared" si="599"/>
        <v>0</v>
      </c>
      <c r="E102" s="129"/>
      <c r="F102" s="129"/>
      <c r="G102" s="129"/>
      <c r="H102" s="154">
        <f t="shared" si="534"/>
        <v>0</v>
      </c>
      <c r="I102" s="151">
        <f t="shared" si="551"/>
        <v>0</v>
      </c>
      <c r="J102" s="151">
        <f t="shared" si="552"/>
        <v>0</v>
      </c>
      <c r="K102" s="151">
        <f t="shared" si="553"/>
        <v>0</v>
      </c>
      <c r="L102" s="154">
        <f t="shared" si="535"/>
        <v>0</v>
      </c>
      <c r="M102" s="3"/>
      <c r="N102" s="3"/>
      <c r="O102" s="3"/>
      <c r="P102" s="154">
        <f t="shared" si="536"/>
        <v>0</v>
      </c>
      <c r="Q102" s="3"/>
      <c r="R102" s="3"/>
      <c r="S102" s="3"/>
      <c r="T102" s="154">
        <f t="shared" si="537"/>
        <v>0</v>
      </c>
      <c r="U102" s="151">
        <f t="shared" si="554"/>
        <v>0</v>
      </c>
      <c r="V102" s="151">
        <f t="shared" si="555"/>
        <v>0</v>
      </c>
      <c r="W102" s="151">
        <f t="shared" si="556"/>
        <v>0</v>
      </c>
      <c r="X102" s="154">
        <f t="shared" si="538"/>
        <v>0</v>
      </c>
      <c r="Y102" s="151">
        <f t="shared" si="557"/>
        <v>0</v>
      </c>
      <c r="Z102" s="151">
        <f t="shared" si="558"/>
        <v>0</v>
      </c>
      <c r="AA102" s="151">
        <f t="shared" si="559"/>
        <v>0</v>
      </c>
      <c r="AB102" s="154">
        <f t="shared" si="539"/>
        <v>0</v>
      </c>
      <c r="AC102" s="3"/>
      <c r="AD102" s="3"/>
      <c r="AE102" s="3"/>
      <c r="AF102" s="154">
        <f t="shared" si="540"/>
        <v>0</v>
      </c>
      <c r="AG102" s="3"/>
      <c r="AH102" s="3"/>
      <c r="AI102" s="3"/>
      <c r="AJ102" s="154">
        <f t="shared" si="541"/>
        <v>0</v>
      </c>
      <c r="AK102" s="151">
        <f t="shared" si="560"/>
        <v>0</v>
      </c>
      <c r="AL102" s="151">
        <f t="shared" si="561"/>
        <v>0</v>
      </c>
      <c r="AM102" s="151">
        <f t="shared" si="562"/>
        <v>0</v>
      </c>
      <c r="AN102" s="154">
        <f t="shared" si="542"/>
        <v>0</v>
      </c>
      <c r="AO102" s="3"/>
      <c r="AP102" s="3"/>
      <c r="AQ102" s="3"/>
      <c r="AR102" s="151">
        <f t="shared" si="563"/>
        <v>0</v>
      </c>
      <c r="AS102" s="151">
        <f t="shared" si="564"/>
        <v>0</v>
      </c>
      <c r="AT102" s="151">
        <f t="shared" si="565"/>
        <v>0</v>
      </c>
      <c r="AU102" s="151">
        <f t="shared" si="566"/>
        <v>0</v>
      </c>
      <c r="AV102" s="154">
        <f t="shared" si="543"/>
        <v>0</v>
      </c>
      <c r="AW102" s="3"/>
      <c r="AX102" s="3"/>
      <c r="AY102" s="3"/>
      <c r="AZ102" s="151">
        <f t="shared" si="567"/>
        <v>0</v>
      </c>
      <c r="BA102" s="151">
        <f t="shared" si="568"/>
        <v>0</v>
      </c>
      <c r="BB102" s="151">
        <f t="shared" si="569"/>
        <v>0</v>
      </c>
      <c r="BC102" s="151">
        <f t="shared" si="570"/>
        <v>0</v>
      </c>
      <c r="BD102" s="154">
        <f t="shared" si="544"/>
        <v>0</v>
      </c>
      <c r="BE102" s="3"/>
      <c r="BF102" s="3"/>
      <c r="BG102" s="3"/>
      <c r="BH102" s="151">
        <f t="shared" si="571"/>
        <v>0</v>
      </c>
      <c r="BI102" s="151">
        <f t="shared" si="572"/>
        <v>0</v>
      </c>
      <c r="BJ102" s="151">
        <f t="shared" si="573"/>
        <v>0</v>
      </c>
      <c r="BK102" s="151">
        <f t="shared" si="574"/>
        <v>0</v>
      </c>
      <c r="BL102" s="154">
        <f t="shared" si="545"/>
        <v>0</v>
      </c>
      <c r="BM102" s="3"/>
      <c r="BN102" s="3"/>
      <c r="BO102" s="3"/>
      <c r="BP102" s="151">
        <f t="shared" si="575"/>
        <v>0</v>
      </c>
      <c r="BQ102" s="151">
        <f t="shared" si="576"/>
        <v>0</v>
      </c>
      <c r="BR102" s="151">
        <f t="shared" si="577"/>
        <v>0</v>
      </c>
      <c r="BS102" s="151">
        <f t="shared" si="578"/>
        <v>0</v>
      </c>
      <c r="BT102" s="154">
        <f t="shared" si="546"/>
        <v>0</v>
      </c>
      <c r="BU102" s="3"/>
      <c r="BV102" s="3"/>
      <c r="BW102" s="3"/>
      <c r="BX102" s="151">
        <f t="shared" si="579"/>
        <v>0</v>
      </c>
      <c r="BY102" s="151">
        <f t="shared" si="580"/>
        <v>0</v>
      </c>
      <c r="BZ102" s="151">
        <f t="shared" si="581"/>
        <v>0</v>
      </c>
      <c r="CA102" s="151">
        <f t="shared" si="582"/>
        <v>0</v>
      </c>
      <c r="CB102" s="154">
        <f t="shared" si="547"/>
        <v>0</v>
      </c>
      <c r="CC102" s="3"/>
      <c r="CD102" s="3"/>
      <c r="CE102" s="3"/>
      <c r="CF102" s="151">
        <f t="shared" si="583"/>
        <v>0</v>
      </c>
      <c r="CG102" s="151">
        <f t="shared" si="584"/>
        <v>0</v>
      </c>
      <c r="CH102" s="151">
        <f t="shared" si="585"/>
        <v>0</v>
      </c>
      <c r="CI102" s="151">
        <f t="shared" si="586"/>
        <v>0</v>
      </c>
      <c r="CJ102" s="154">
        <f t="shared" si="548"/>
        <v>0</v>
      </c>
      <c r="CK102" s="3"/>
      <c r="CL102" s="3"/>
      <c r="CM102" s="3"/>
      <c r="CN102" s="151">
        <f t="shared" si="587"/>
        <v>0</v>
      </c>
      <c r="CO102" s="151">
        <f t="shared" si="588"/>
        <v>0</v>
      </c>
      <c r="CP102" s="151">
        <f t="shared" si="589"/>
        <v>0</v>
      </c>
      <c r="CQ102" s="151">
        <f t="shared" si="590"/>
        <v>0</v>
      </c>
      <c r="CR102" s="154">
        <f t="shared" si="549"/>
        <v>0</v>
      </c>
      <c r="CS102" s="3"/>
      <c r="CT102" s="3"/>
      <c r="CU102" s="3"/>
      <c r="CV102" s="151">
        <f t="shared" si="591"/>
        <v>0</v>
      </c>
      <c r="CW102" s="151">
        <f t="shared" si="592"/>
        <v>0</v>
      </c>
      <c r="CX102" s="151">
        <f t="shared" si="593"/>
        <v>0</v>
      </c>
      <c r="CY102" s="151">
        <f t="shared" si="594"/>
        <v>0</v>
      </c>
      <c r="CZ102" s="151">
        <f t="shared" si="595"/>
        <v>0</v>
      </c>
      <c r="DA102" s="151">
        <f t="shared" si="596"/>
        <v>0</v>
      </c>
      <c r="DB102" s="151">
        <f t="shared" si="597"/>
        <v>0</v>
      </c>
      <c r="DC102" s="151">
        <f t="shared" si="598"/>
        <v>0</v>
      </c>
      <c r="DD102" s="149"/>
      <c r="DE102" s="3"/>
      <c r="DF102" s="3"/>
      <c r="DG102" s="3"/>
      <c r="DH102" s="129"/>
      <c r="DI102" s="129"/>
      <c r="DJ102" s="129"/>
      <c r="DK102" s="129"/>
      <c r="DL102" s="129"/>
      <c r="DM102" s="129"/>
      <c r="DN102" s="129"/>
      <c r="DO102" s="129"/>
      <c r="DP102" s="3"/>
      <c r="DQ102" s="3"/>
      <c r="DR102" s="3"/>
      <c r="DS102" s="3"/>
      <c r="DU102" s="149"/>
      <c r="DV102" s="3"/>
      <c r="DW102" s="3"/>
      <c r="DX102" s="3"/>
      <c r="DZ102" s="293"/>
      <c r="EA102" s="293"/>
      <c r="EB102" s="293"/>
      <c r="EC102" s="297"/>
      <c r="ED102" s="297"/>
      <c r="EE102" s="297"/>
      <c r="EF102" s="297"/>
      <c r="EG102" s="297"/>
      <c r="EH102" s="297"/>
      <c r="EI102" s="297"/>
      <c r="EJ102" s="297"/>
      <c r="EK102" s="297"/>
      <c r="EL102" s="297"/>
      <c r="EM102" s="297"/>
      <c r="EN102" s="297"/>
      <c r="EO102" s="297"/>
      <c r="EP102" s="297"/>
      <c r="EQ102" s="297"/>
      <c r="ER102" s="297"/>
      <c r="ES102" s="297"/>
      <c r="ET102" s="297"/>
      <c r="EU102" s="297"/>
      <c r="EV102" s="297"/>
      <c r="EW102" s="297"/>
      <c r="EX102" s="297"/>
      <c r="EY102" s="297"/>
      <c r="EZ102" s="297"/>
      <c r="FA102" s="297"/>
      <c r="FB102" s="297"/>
      <c r="FC102" s="297"/>
      <c r="FD102" s="297"/>
      <c r="FE102" s="297"/>
      <c r="FF102" s="297"/>
      <c r="FL102" s="151">
        <v>57553</v>
      </c>
      <c r="FM102" s="151">
        <v>82.824744821242192</v>
      </c>
      <c r="FN102" s="151">
        <v>92.02002511984999</v>
      </c>
      <c r="FO102" s="151">
        <v>97.595924215889184</v>
      </c>
      <c r="FR102" s="5">
        <f t="shared" si="520"/>
        <v>0</v>
      </c>
      <c r="FS102" s="5">
        <f t="shared" si="521"/>
        <v>0</v>
      </c>
      <c r="FT102" s="5">
        <f t="shared" si="522"/>
        <v>0</v>
      </c>
      <c r="FU102" s="5">
        <f t="shared" si="523"/>
        <v>0</v>
      </c>
      <c r="FW102" s="233" t="e">
        <f t="shared" si="524"/>
        <v>#DIV/0!</v>
      </c>
      <c r="FX102" s="233" t="e">
        <f t="shared" si="525"/>
        <v>#DIV/0!</v>
      </c>
      <c r="FY102" s="233" t="e">
        <f t="shared" si="526"/>
        <v>#DIV/0!</v>
      </c>
      <c r="FZ102" s="233" t="e">
        <f t="shared" si="527"/>
        <v>#DIV/0!</v>
      </c>
      <c r="GA102" s="233"/>
      <c r="GB102" s="5">
        <f t="shared" si="528"/>
        <v>0</v>
      </c>
      <c r="GC102" s="5">
        <f t="shared" si="529"/>
        <v>0</v>
      </c>
      <c r="GD102" s="5">
        <f t="shared" si="530"/>
        <v>0</v>
      </c>
      <c r="GE102" s="5">
        <f t="shared" si="531"/>
        <v>0</v>
      </c>
    </row>
    <row r="103" spans="1:187" x14ac:dyDescent="0.2">
      <c r="A103" s="2" t="str">
        <f t="shared" si="550"/>
        <v>2008 Aug</v>
      </c>
      <c r="B103" s="139">
        <f t="shared" si="770"/>
        <v>2008</v>
      </c>
      <c r="C103" s="142" t="str">
        <f t="shared" si="771"/>
        <v>Aug</v>
      </c>
      <c r="D103" s="154">
        <f t="shared" si="599"/>
        <v>0</v>
      </c>
      <c r="E103" s="129"/>
      <c r="F103" s="129"/>
      <c r="G103" s="129"/>
      <c r="H103" s="154">
        <f t="shared" si="534"/>
        <v>0</v>
      </c>
      <c r="I103" s="151">
        <f t="shared" si="551"/>
        <v>0</v>
      </c>
      <c r="J103" s="151">
        <f t="shared" si="552"/>
        <v>0</v>
      </c>
      <c r="K103" s="151">
        <f t="shared" si="553"/>
        <v>0</v>
      </c>
      <c r="L103" s="154">
        <f t="shared" si="535"/>
        <v>0</v>
      </c>
      <c r="M103" s="3"/>
      <c r="N103" s="3"/>
      <c r="O103" s="3"/>
      <c r="P103" s="154">
        <f t="shared" si="536"/>
        <v>0</v>
      </c>
      <c r="Q103" s="3"/>
      <c r="R103" s="3"/>
      <c r="S103" s="3"/>
      <c r="T103" s="154">
        <f t="shared" si="537"/>
        <v>0</v>
      </c>
      <c r="U103" s="151">
        <f t="shared" si="554"/>
        <v>0</v>
      </c>
      <c r="V103" s="151">
        <f t="shared" si="555"/>
        <v>0</v>
      </c>
      <c r="W103" s="151">
        <f t="shared" si="556"/>
        <v>0</v>
      </c>
      <c r="X103" s="154">
        <f t="shared" si="538"/>
        <v>0</v>
      </c>
      <c r="Y103" s="151">
        <f t="shared" si="557"/>
        <v>0</v>
      </c>
      <c r="Z103" s="151">
        <f t="shared" si="558"/>
        <v>0</v>
      </c>
      <c r="AA103" s="151">
        <f t="shared" si="559"/>
        <v>0</v>
      </c>
      <c r="AB103" s="154">
        <f t="shared" si="539"/>
        <v>0</v>
      </c>
      <c r="AC103" s="3"/>
      <c r="AD103" s="3"/>
      <c r="AE103" s="3"/>
      <c r="AF103" s="154">
        <f t="shared" si="540"/>
        <v>0</v>
      </c>
      <c r="AG103" s="3"/>
      <c r="AH103" s="3"/>
      <c r="AI103" s="3"/>
      <c r="AJ103" s="154">
        <f t="shared" si="541"/>
        <v>0</v>
      </c>
      <c r="AK103" s="151">
        <f t="shared" si="560"/>
        <v>0</v>
      </c>
      <c r="AL103" s="151">
        <f t="shared" si="561"/>
        <v>0</v>
      </c>
      <c r="AM103" s="151">
        <f t="shared" si="562"/>
        <v>0</v>
      </c>
      <c r="AN103" s="154">
        <f t="shared" si="542"/>
        <v>0</v>
      </c>
      <c r="AO103" s="3"/>
      <c r="AP103" s="3"/>
      <c r="AQ103" s="3"/>
      <c r="AR103" s="151">
        <f t="shared" si="563"/>
        <v>0</v>
      </c>
      <c r="AS103" s="151">
        <f t="shared" si="564"/>
        <v>0</v>
      </c>
      <c r="AT103" s="151">
        <f t="shared" si="565"/>
        <v>0</v>
      </c>
      <c r="AU103" s="151">
        <f t="shared" si="566"/>
        <v>0</v>
      </c>
      <c r="AV103" s="154">
        <f t="shared" si="543"/>
        <v>0</v>
      </c>
      <c r="AW103" s="3"/>
      <c r="AX103" s="3"/>
      <c r="AY103" s="3"/>
      <c r="AZ103" s="151">
        <f t="shared" si="567"/>
        <v>0</v>
      </c>
      <c r="BA103" s="151">
        <f t="shared" si="568"/>
        <v>0</v>
      </c>
      <c r="BB103" s="151">
        <f t="shared" si="569"/>
        <v>0</v>
      </c>
      <c r="BC103" s="151">
        <f t="shared" si="570"/>
        <v>0</v>
      </c>
      <c r="BD103" s="154">
        <f t="shared" si="544"/>
        <v>0</v>
      </c>
      <c r="BE103" s="3"/>
      <c r="BF103" s="3"/>
      <c r="BG103" s="3"/>
      <c r="BH103" s="151">
        <f t="shared" si="571"/>
        <v>0</v>
      </c>
      <c r="BI103" s="151">
        <f t="shared" si="572"/>
        <v>0</v>
      </c>
      <c r="BJ103" s="151">
        <f t="shared" si="573"/>
        <v>0</v>
      </c>
      <c r="BK103" s="151">
        <f t="shared" si="574"/>
        <v>0</v>
      </c>
      <c r="BL103" s="154">
        <f t="shared" si="545"/>
        <v>0</v>
      </c>
      <c r="BM103" s="3"/>
      <c r="BN103" s="3"/>
      <c r="BO103" s="3"/>
      <c r="BP103" s="151">
        <f t="shared" si="575"/>
        <v>0</v>
      </c>
      <c r="BQ103" s="151">
        <f t="shared" si="576"/>
        <v>0</v>
      </c>
      <c r="BR103" s="151">
        <f t="shared" si="577"/>
        <v>0</v>
      </c>
      <c r="BS103" s="151">
        <f t="shared" si="578"/>
        <v>0</v>
      </c>
      <c r="BT103" s="154">
        <f t="shared" si="546"/>
        <v>0</v>
      </c>
      <c r="BU103" s="3"/>
      <c r="BV103" s="3"/>
      <c r="BW103" s="3"/>
      <c r="BX103" s="151">
        <f t="shared" si="579"/>
        <v>0</v>
      </c>
      <c r="BY103" s="151">
        <f t="shared" si="580"/>
        <v>0</v>
      </c>
      <c r="BZ103" s="151">
        <f t="shared" si="581"/>
        <v>0</v>
      </c>
      <c r="CA103" s="151">
        <f t="shared" si="582"/>
        <v>0</v>
      </c>
      <c r="CB103" s="154">
        <f t="shared" si="547"/>
        <v>0</v>
      </c>
      <c r="CC103" s="3"/>
      <c r="CD103" s="3"/>
      <c r="CE103" s="3"/>
      <c r="CF103" s="151">
        <f t="shared" si="583"/>
        <v>0</v>
      </c>
      <c r="CG103" s="151">
        <f t="shared" si="584"/>
        <v>0</v>
      </c>
      <c r="CH103" s="151">
        <f t="shared" si="585"/>
        <v>0</v>
      </c>
      <c r="CI103" s="151">
        <f t="shared" si="586"/>
        <v>0</v>
      </c>
      <c r="CJ103" s="154">
        <f t="shared" si="548"/>
        <v>0</v>
      </c>
      <c r="CK103" s="3"/>
      <c r="CL103" s="3"/>
      <c r="CM103" s="3"/>
      <c r="CN103" s="151">
        <f t="shared" si="587"/>
        <v>0</v>
      </c>
      <c r="CO103" s="151">
        <f t="shared" si="588"/>
        <v>0</v>
      </c>
      <c r="CP103" s="151">
        <f t="shared" si="589"/>
        <v>0</v>
      </c>
      <c r="CQ103" s="151">
        <f t="shared" si="590"/>
        <v>0</v>
      </c>
      <c r="CR103" s="154">
        <f t="shared" si="549"/>
        <v>0</v>
      </c>
      <c r="CS103" s="3"/>
      <c r="CT103" s="3"/>
      <c r="CU103" s="3"/>
      <c r="CV103" s="151">
        <f t="shared" si="591"/>
        <v>0</v>
      </c>
      <c r="CW103" s="151">
        <f t="shared" si="592"/>
        <v>0</v>
      </c>
      <c r="CX103" s="151">
        <f t="shared" si="593"/>
        <v>0</v>
      </c>
      <c r="CY103" s="151">
        <f t="shared" si="594"/>
        <v>0</v>
      </c>
      <c r="CZ103" s="151">
        <f t="shared" si="595"/>
        <v>0</v>
      </c>
      <c r="DA103" s="151">
        <f t="shared" si="596"/>
        <v>0</v>
      </c>
      <c r="DB103" s="151">
        <f t="shared" si="597"/>
        <v>0</v>
      </c>
      <c r="DC103" s="151">
        <f t="shared" si="598"/>
        <v>0</v>
      </c>
      <c r="DD103" s="149"/>
      <c r="DE103" s="3"/>
      <c r="DF103" s="3"/>
      <c r="DG103" s="3"/>
      <c r="DH103" s="129"/>
      <c r="DI103" s="129"/>
      <c r="DJ103" s="129"/>
      <c r="DK103" s="129"/>
      <c r="DL103" s="129"/>
      <c r="DM103" s="129"/>
      <c r="DN103" s="129"/>
      <c r="DO103" s="129"/>
      <c r="DP103" s="3"/>
      <c r="DQ103" s="3"/>
      <c r="DR103" s="3"/>
      <c r="DS103" s="3"/>
      <c r="DU103" s="149"/>
      <c r="DV103" s="3"/>
      <c r="DW103" s="3"/>
      <c r="DX103" s="3"/>
      <c r="DZ103" s="293"/>
      <c r="EA103" s="293"/>
      <c r="EB103" s="293"/>
      <c r="EC103" s="297"/>
      <c r="ED103" s="297"/>
      <c r="EE103" s="297"/>
      <c r="EF103" s="297"/>
      <c r="EG103" s="297"/>
      <c r="EH103" s="297"/>
      <c r="EI103" s="297"/>
      <c r="EJ103" s="297"/>
      <c r="EK103" s="297"/>
      <c r="EL103" s="297"/>
      <c r="EM103" s="297"/>
      <c r="EN103" s="297"/>
      <c r="EO103" s="297"/>
      <c r="EP103" s="297"/>
      <c r="EQ103" s="297"/>
      <c r="ER103" s="297"/>
      <c r="ES103" s="297"/>
      <c r="ET103" s="297"/>
      <c r="EU103" s="297"/>
      <c r="EV103" s="297"/>
      <c r="EW103" s="297"/>
      <c r="EX103" s="297"/>
      <c r="EY103" s="297"/>
      <c r="EZ103" s="297"/>
      <c r="FA103" s="297"/>
      <c r="FB103" s="297"/>
      <c r="FC103" s="297"/>
      <c r="FD103" s="297"/>
      <c r="FE103" s="297"/>
      <c r="FF103" s="297"/>
      <c r="FL103" s="151">
        <v>63891</v>
      </c>
      <c r="FM103" s="151">
        <v>82.489217303057217</v>
      </c>
      <c r="FN103" s="151">
        <v>91.499112013192956</v>
      </c>
      <c r="FO103" s="151">
        <v>97.483508816440448</v>
      </c>
      <c r="FR103" s="5">
        <f t="shared" si="520"/>
        <v>0</v>
      </c>
      <c r="FS103" s="5">
        <f t="shared" si="521"/>
        <v>0</v>
      </c>
      <c r="FT103" s="5">
        <f t="shared" si="522"/>
        <v>0</v>
      </c>
      <c r="FU103" s="5">
        <f t="shared" si="523"/>
        <v>0</v>
      </c>
      <c r="FW103" s="233" t="e">
        <f t="shared" si="524"/>
        <v>#DIV/0!</v>
      </c>
      <c r="FX103" s="233" t="e">
        <f t="shared" si="525"/>
        <v>#DIV/0!</v>
      </c>
      <c r="FY103" s="233" t="e">
        <f t="shared" si="526"/>
        <v>#DIV/0!</v>
      </c>
      <c r="FZ103" s="233" t="e">
        <f t="shared" si="527"/>
        <v>#DIV/0!</v>
      </c>
      <c r="GA103" s="233"/>
      <c r="GB103" s="5">
        <f t="shared" si="528"/>
        <v>0</v>
      </c>
      <c r="GC103" s="5">
        <f t="shared" si="529"/>
        <v>0</v>
      </c>
      <c r="GD103" s="5">
        <f t="shared" si="530"/>
        <v>0</v>
      </c>
      <c r="GE103" s="5">
        <f t="shared" si="531"/>
        <v>0</v>
      </c>
    </row>
    <row r="104" spans="1:187" x14ac:dyDescent="0.2">
      <c r="A104" s="2" t="str">
        <f t="shared" si="550"/>
        <v>2008 Sep</v>
      </c>
      <c r="B104" s="139">
        <f t="shared" si="770"/>
        <v>2008</v>
      </c>
      <c r="C104" s="142" t="str">
        <f t="shared" si="771"/>
        <v>Sep</v>
      </c>
      <c r="D104" s="154">
        <f t="shared" si="599"/>
        <v>0</v>
      </c>
      <c r="E104" s="129"/>
      <c r="F104" s="129"/>
      <c r="G104" s="129"/>
      <c r="H104" s="154">
        <f t="shared" si="534"/>
        <v>0</v>
      </c>
      <c r="I104" s="151">
        <f t="shared" si="551"/>
        <v>0</v>
      </c>
      <c r="J104" s="151">
        <f t="shared" si="552"/>
        <v>0</v>
      </c>
      <c r="K104" s="151">
        <f t="shared" si="553"/>
        <v>0</v>
      </c>
      <c r="L104" s="154">
        <f t="shared" si="535"/>
        <v>0</v>
      </c>
      <c r="M104" s="3"/>
      <c r="N104" s="3"/>
      <c r="O104" s="3"/>
      <c r="P104" s="154">
        <f t="shared" si="536"/>
        <v>0</v>
      </c>
      <c r="Q104" s="3"/>
      <c r="R104" s="3"/>
      <c r="S104" s="3"/>
      <c r="T104" s="154">
        <f t="shared" si="537"/>
        <v>0</v>
      </c>
      <c r="U104" s="151">
        <f t="shared" si="554"/>
        <v>0</v>
      </c>
      <c r="V104" s="151">
        <f t="shared" si="555"/>
        <v>0</v>
      </c>
      <c r="W104" s="151">
        <f t="shared" si="556"/>
        <v>0</v>
      </c>
      <c r="X104" s="154">
        <f t="shared" si="538"/>
        <v>0</v>
      </c>
      <c r="Y104" s="151">
        <f t="shared" si="557"/>
        <v>0</v>
      </c>
      <c r="Z104" s="151">
        <f t="shared" si="558"/>
        <v>0</v>
      </c>
      <c r="AA104" s="151">
        <f t="shared" si="559"/>
        <v>0</v>
      </c>
      <c r="AB104" s="154">
        <f t="shared" si="539"/>
        <v>0</v>
      </c>
      <c r="AC104" s="3"/>
      <c r="AD104" s="3"/>
      <c r="AE104" s="3"/>
      <c r="AF104" s="154">
        <f t="shared" si="540"/>
        <v>0</v>
      </c>
      <c r="AG104" s="3"/>
      <c r="AH104" s="3"/>
      <c r="AI104" s="3"/>
      <c r="AJ104" s="154">
        <f t="shared" si="541"/>
        <v>0</v>
      </c>
      <c r="AK104" s="151">
        <f t="shared" si="560"/>
        <v>0</v>
      </c>
      <c r="AL104" s="151">
        <f t="shared" si="561"/>
        <v>0</v>
      </c>
      <c r="AM104" s="151">
        <f t="shared" si="562"/>
        <v>0</v>
      </c>
      <c r="AN104" s="154">
        <f t="shared" si="542"/>
        <v>0</v>
      </c>
      <c r="AO104" s="3"/>
      <c r="AP104" s="3"/>
      <c r="AQ104" s="3"/>
      <c r="AR104" s="151">
        <f t="shared" si="563"/>
        <v>0</v>
      </c>
      <c r="AS104" s="151">
        <f t="shared" si="564"/>
        <v>0</v>
      </c>
      <c r="AT104" s="151">
        <f t="shared" si="565"/>
        <v>0</v>
      </c>
      <c r="AU104" s="151">
        <f t="shared" si="566"/>
        <v>0</v>
      </c>
      <c r="AV104" s="154">
        <f t="shared" si="543"/>
        <v>0</v>
      </c>
      <c r="AW104" s="3"/>
      <c r="AX104" s="3"/>
      <c r="AY104" s="3"/>
      <c r="AZ104" s="151">
        <f t="shared" si="567"/>
        <v>0</v>
      </c>
      <c r="BA104" s="151">
        <f t="shared" si="568"/>
        <v>0</v>
      </c>
      <c r="BB104" s="151">
        <f t="shared" si="569"/>
        <v>0</v>
      </c>
      <c r="BC104" s="151">
        <f t="shared" si="570"/>
        <v>0</v>
      </c>
      <c r="BD104" s="154">
        <f t="shared" si="544"/>
        <v>0</v>
      </c>
      <c r="BE104" s="3"/>
      <c r="BF104" s="3"/>
      <c r="BG104" s="3"/>
      <c r="BH104" s="151">
        <f t="shared" si="571"/>
        <v>0</v>
      </c>
      <c r="BI104" s="151">
        <f t="shared" si="572"/>
        <v>0</v>
      </c>
      <c r="BJ104" s="151">
        <f t="shared" si="573"/>
        <v>0</v>
      </c>
      <c r="BK104" s="151">
        <f t="shared" si="574"/>
        <v>0</v>
      </c>
      <c r="BL104" s="154">
        <f t="shared" si="545"/>
        <v>0</v>
      </c>
      <c r="BM104" s="3"/>
      <c r="BN104" s="3"/>
      <c r="BO104" s="3"/>
      <c r="BP104" s="151">
        <f t="shared" si="575"/>
        <v>0</v>
      </c>
      <c r="BQ104" s="151">
        <f t="shared" si="576"/>
        <v>0</v>
      </c>
      <c r="BR104" s="151">
        <f t="shared" si="577"/>
        <v>0</v>
      </c>
      <c r="BS104" s="151">
        <f t="shared" si="578"/>
        <v>0</v>
      </c>
      <c r="BT104" s="154">
        <f t="shared" si="546"/>
        <v>0</v>
      </c>
      <c r="BU104" s="3"/>
      <c r="BV104" s="3"/>
      <c r="BW104" s="3"/>
      <c r="BX104" s="151">
        <f t="shared" si="579"/>
        <v>0</v>
      </c>
      <c r="BY104" s="151">
        <f t="shared" si="580"/>
        <v>0</v>
      </c>
      <c r="BZ104" s="151">
        <f t="shared" si="581"/>
        <v>0</v>
      </c>
      <c r="CA104" s="151">
        <f t="shared" si="582"/>
        <v>0</v>
      </c>
      <c r="CB104" s="154">
        <f t="shared" si="547"/>
        <v>0</v>
      </c>
      <c r="CC104" s="3"/>
      <c r="CD104" s="3"/>
      <c r="CE104" s="3"/>
      <c r="CF104" s="151">
        <f t="shared" si="583"/>
        <v>0</v>
      </c>
      <c r="CG104" s="151">
        <f t="shared" si="584"/>
        <v>0</v>
      </c>
      <c r="CH104" s="151">
        <f t="shared" si="585"/>
        <v>0</v>
      </c>
      <c r="CI104" s="151">
        <f t="shared" si="586"/>
        <v>0</v>
      </c>
      <c r="CJ104" s="154">
        <f t="shared" si="548"/>
        <v>0</v>
      </c>
      <c r="CK104" s="3"/>
      <c r="CL104" s="3"/>
      <c r="CM104" s="3"/>
      <c r="CN104" s="151">
        <f t="shared" si="587"/>
        <v>0</v>
      </c>
      <c r="CO104" s="151">
        <f t="shared" si="588"/>
        <v>0</v>
      </c>
      <c r="CP104" s="151">
        <f t="shared" si="589"/>
        <v>0</v>
      </c>
      <c r="CQ104" s="151">
        <f t="shared" si="590"/>
        <v>0</v>
      </c>
      <c r="CR104" s="154">
        <f t="shared" si="549"/>
        <v>0</v>
      </c>
      <c r="CS104" s="3"/>
      <c r="CT104" s="3"/>
      <c r="CU104" s="3"/>
      <c r="CV104" s="151">
        <f t="shared" si="591"/>
        <v>0</v>
      </c>
      <c r="CW104" s="151">
        <f t="shared" si="592"/>
        <v>0</v>
      </c>
      <c r="CX104" s="151">
        <f t="shared" si="593"/>
        <v>0</v>
      </c>
      <c r="CY104" s="151">
        <f t="shared" si="594"/>
        <v>0</v>
      </c>
      <c r="CZ104" s="151">
        <f t="shared" si="595"/>
        <v>0</v>
      </c>
      <c r="DA104" s="151">
        <f t="shared" si="596"/>
        <v>0</v>
      </c>
      <c r="DB104" s="151">
        <f t="shared" si="597"/>
        <v>0</v>
      </c>
      <c r="DC104" s="151">
        <f t="shared" si="598"/>
        <v>0</v>
      </c>
      <c r="DD104" s="149"/>
      <c r="DE104" s="3"/>
      <c r="DF104" s="3"/>
      <c r="DG104" s="3"/>
      <c r="DH104" s="129"/>
      <c r="DI104" s="129"/>
      <c r="DJ104" s="129"/>
      <c r="DK104" s="129"/>
      <c r="DL104" s="129"/>
      <c r="DM104" s="129"/>
      <c r="DN104" s="129"/>
      <c r="DO104" s="129"/>
      <c r="DP104" s="3"/>
      <c r="DQ104" s="3"/>
      <c r="DR104" s="3"/>
      <c r="DS104" s="3"/>
      <c r="DU104" s="149"/>
      <c r="DV104" s="3"/>
      <c r="DW104" s="3"/>
      <c r="DX104" s="3"/>
      <c r="DZ104" s="293"/>
      <c r="EA104" s="293"/>
      <c r="EB104" s="293"/>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L104" s="151">
        <v>67961</v>
      </c>
      <c r="FM104" s="151">
        <v>80.447143580125626</v>
      </c>
      <c r="FN104" s="151">
        <v>90.869578160816886</v>
      </c>
      <c r="FO104" s="151">
        <v>97.539519514155586</v>
      </c>
      <c r="FR104" s="5">
        <f t="shared" si="520"/>
        <v>0</v>
      </c>
      <c r="FS104" s="5">
        <f t="shared" si="521"/>
        <v>0</v>
      </c>
      <c r="FT104" s="5">
        <f t="shared" si="522"/>
        <v>0</v>
      </c>
      <c r="FU104" s="5">
        <f t="shared" si="523"/>
        <v>0</v>
      </c>
      <c r="FW104" s="233" t="e">
        <f t="shared" si="524"/>
        <v>#DIV/0!</v>
      </c>
      <c r="FX104" s="233" t="e">
        <f t="shared" si="525"/>
        <v>#DIV/0!</v>
      </c>
      <c r="FY104" s="233" t="e">
        <f t="shared" si="526"/>
        <v>#DIV/0!</v>
      </c>
      <c r="FZ104" s="233" t="e">
        <f t="shared" si="527"/>
        <v>#DIV/0!</v>
      </c>
      <c r="GA104" s="233"/>
      <c r="GB104" s="5">
        <f t="shared" si="528"/>
        <v>0</v>
      </c>
      <c r="GC104" s="5">
        <f t="shared" si="529"/>
        <v>0</v>
      </c>
      <c r="GD104" s="5">
        <f t="shared" si="530"/>
        <v>0</v>
      </c>
      <c r="GE104" s="5">
        <f t="shared" si="531"/>
        <v>0</v>
      </c>
    </row>
    <row r="105" spans="1:187" x14ac:dyDescent="0.2">
      <c r="A105" s="2" t="str">
        <f t="shared" si="550"/>
        <v>2008 Okt</v>
      </c>
      <c r="B105" s="139">
        <f t="shared" si="770"/>
        <v>2008</v>
      </c>
      <c r="C105" s="142" t="str">
        <f t="shared" si="771"/>
        <v>Okt</v>
      </c>
      <c r="D105" s="154">
        <f t="shared" si="599"/>
        <v>0</v>
      </c>
      <c r="E105" s="129"/>
      <c r="F105" s="129"/>
      <c r="G105" s="129"/>
      <c r="H105" s="154">
        <f t="shared" si="534"/>
        <v>0</v>
      </c>
      <c r="I105" s="151">
        <f t="shared" si="551"/>
        <v>0</v>
      </c>
      <c r="J105" s="151">
        <f t="shared" si="552"/>
        <v>0</v>
      </c>
      <c r="K105" s="151">
        <f t="shared" si="553"/>
        <v>0</v>
      </c>
      <c r="L105" s="154">
        <f t="shared" si="535"/>
        <v>0</v>
      </c>
      <c r="M105" s="3"/>
      <c r="N105" s="3"/>
      <c r="O105" s="3"/>
      <c r="P105" s="154">
        <f t="shared" si="536"/>
        <v>0</v>
      </c>
      <c r="Q105" s="3"/>
      <c r="R105" s="3"/>
      <c r="S105" s="3"/>
      <c r="T105" s="154">
        <f t="shared" si="537"/>
        <v>0</v>
      </c>
      <c r="U105" s="151">
        <f t="shared" si="554"/>
        <v>0</v>
      </c>
      <c r="V105" s="151">
        <f t="shared" si="555"/>
        <v>0</v>
      </c>
      <c r="W105" s="151">
        <f t="shared" si="556"/>
        <v>0</v>
      </c>
      <c r="X105" s="154">
        <f t="shared" si="538"/>
        <v>0</v>
      </c>
      <c r="Y105" s="151">
        <f t="shared" si="557"/>
        <v>0</v>
      </c>
      <c r="Z105" s="151">
        <f t="shared" si="558"/>
        <v>0</v>
      </c>
      <c r="AA105" s="151">
        <f t="shared" si="559"/>
        <v>0</v>
      </c>
      <c r="AB105" s="154">
        <f t="shared" si="539"/>
        <v>0</v>
      </c>
      <c r="AC105" s="3"/>
      <c r="AD105" s="3"/>
      <c r="AE105" s="3"/>
      <c r="AF105" s="154">
        <f t="shared" si="540"/>
        <v>0</v>
      </c>
      <c r="AG105" s="3"/>
      <c r="AH105" s="3"/>
      <c r="AI105" s="3"/>
      <c r="AJ105" s="154">
        <f t="shared" si="541"/>
        <v>0</v>
      </c>
      <c r="AK105" s="151">
        <f t="shared" si="560"/>
        <v>0</v>
      </c>
      <c r="AL105" s="151">
        <f t="shared" si="561"/>
        <v>0</v>
      </c>
      <c r="AM105" s="151">
        <f t="shared" si="562"/>
        <v>0</v>
      </c>
      <c r="AN105" s="154">
        <f t="shared" si="542"/>
        <v>0</v>
      </c>
      <c r="AO105" s="3"/>
      <c r="AP105" s="3"/>
      <c r="AQ105" s="3"/>
      <c r="AR105" s="151">
        <f t="shared" si="563"/>
        <v>0</v>
      </c>
      <c r="AS105" s="151">
        <f t="shared" si="564"/>
        <v>0</v>
      </c>
      <c r="AT105" s="151">
        <f t="shared" si="565"/>
        <v>0</v>
      </c>
      <c r="AU105" s="151">
        <f t="shared" si="566"/>
        <v>0</v>
      </c>
      <c r="AV105" s="154">
        <f t="shared" si="543"/>
        <v>0</v>
      </c>
      <c r="AW105" s="3"/>
      <c r="AX105" s="3"/>
      <c r="AY105" s="3"/>
      <c r="AZ105" s="151">
        <f t="shared" si="567"/>
        <v>0</v>
      </c>
      <c r="BA105" s="151">
        <f t="shared" si="568"/>
        <v>0</v>
      </c>
      <c r="BB105" s="151">
        <f t="shared" si="569"/>
        <v>0</v>
      </c>
      <c r="BC105" s="151">
        <f t="shared" si="570"/>
        <v>0</v>
      </c>
      <c r="BD105" s="154">
        <f t="shared" si="544"/>
        <v>0</v>
      </c>
      <c r="BE105" s="3"/>
      <c r="BF105" s="3"/>
      <c r="BG105" s="3"/>
      <c r="BH105" s="151">
        <f t="shared" si="571"/>
        <v>0</v>
      </c>
      <c r="BI105" s="151">
        <f t="shared" si="572"/>
        <v>0</v>
      </c>
      <c r="BJ105" s="151">
        <f t="shared" si="573"/>
        <v>0</v>
      </c>
      <c r="BK105" s="151">
        <f t="shared" si="574"/>
        <v>0</v>
      </c>
      <c r="BL105" s="154">
        <f t="shared" si="545"/>
        <v>0</v>
      </c>
      <c r="BM105" s="3"/>
      <c r="BN105" s="3"/>
      <c r="BO105" s="3"/>
      <c r="BP105" s="151">
        <f t="shared" si="575"/>
        <v>0</v>
      </c>
      <c r="BQ105" s="151">
        <f t="shared" si="576"/>
        <v>0</v>
      </c>
      <c r="BR105" s="151">
        <f t="shared" si="577"/>
        <v>0</v>
      </c>
      <c r="BS105" s="151">
        <f t="shared" si="578"/>
        <v>0</v>
      </c>
      <c r="BT105" s="154">
        <f t="shared" si="546"/>
        <v>0</v>
      </c>
      <c r="BU105" s="3"/>
      <c r="BV105" s="3"/>
      <c r="BW105" s="3"/>
      <c r="BX105" s="151">
        <f t="shared" si="579"/>
        <v>0</v>
      </c>
      <c r="BY105" s="151">
        <f t="shared" si="580"/>
        <v>0</v>
      </c>
      <c r="BZ105" s="151">
        <f t="shared" si="581"/>
        <v>0</v>
      </c>
      <c r="CA105" s="151">
        <f t="shared" si="582"/>
        <v>0</v>
      </c>
      <c r="CB105" s="154">
        <f t="shared" si="547"/>
        <v>0</v>
      </c>
      <c r="CC105" s="3"/>
      <c r="CD105" s="3"/>
      <c r="CE105" s="3"/>
      <c r="CF105" s="151">
        <f t="shared" si="583"/>
        <v>0</v>
      </c>
      <c r="CG105" s="151">
        <f t="shared" si="584"/>
        <v>0</v>
      </c>
      <c r="CH105" s="151">
        <f t="shared" si="585"/>
        <v>0</v>
      </c>
      <c r="CI105" s="151">
        <f t="shared" si="586"/>
        <v>0</v>
      </c>
      <c r="CJ105" s="154">
        <f t="shared" si="548"/>
        <v>0</v>
      </c>
      <c r="CK105" s="3"/>
      <c r="CL105" s="3"/>
      <c r="CM105" s="3"/>
      <c r="CN105" s="151">
        <f t="shared" si="587"/>
        <v>0</v>
      </c>
      <c r="CO105" s="151">
        <f t="shared" si="588"/>
        <v>0</v>
      </c>
      <c r="CP105" s="151">
        <f t="shared" si="589"/>
        <v>0</v>
      </c>
      <c r="CQ105" s="151">
        <f t="shared" si="590"/>
        <v>0</v>
      </c>
      <c r="CR105" s="154">
        <f t="shared" si="549"/>
        <v>0</v>
      </c>
      <c r="CS105" s="3"/>
      <c r="CT105" s="3"/>
      <c r="CU105" s="3"/>
      <c r="CV105" s="151">
        <f t="shared" si="591"/>
        <v>0</v>
      </c>
      <c r="CW105" s="151">
        <f t="shared" si="592"/>
        <v>0</v>
      </c>
      <c r="CX105" s="151">
        <f t="shared" si="593"/>
        <v>0</v>
      </c>
      <c r="CY105" s="151">
        <f t="shared" si="594"/>
        <v>0</v>
      </c>
      <c r="CZ105" s="151">
        <f t="shared" si="595"/>
        <v>0</v>
      </c>
      <c r="DA105" s="151">
        <f t="shared" si="596"/>
        <v>0</v>
      </c>
      <c r="DB105" s="151">
        <f t="shared" si="597"/>
        <v>0</v>
      </c>
      <c r="DC105" s="151">
        <f t="shared" si="598"/>
        <v>0</v>
      </c>
      <c r="DD105" s="149"/>
      <c r="DE105" s="3"/>
      <c r="DF105" s="3"/>
      <c r="DG105" s="3"/>
      <c r="DH105" s="129"/>
      <c r="DI105" s="129"/>
      <c r="DJ105" s="129"/>
      <c r="DK105" s="129"/>
      <c r="DL105" s="129"/>
      <c r="DM105" s="129"/>
      <c r="DN105" s="129"/>
      <c r="DO105" s="129"/>
      <c r="DP105" s="3"/>
      <c r="DQ105" s="3"/>
      <c r="DR105" s="3"/>
      <c r="DS105" s="3"/>
      <c r="DU105" s="149"/>
      <c r="DV105" s="3"/>
      <c r="DW105" s="3"/>
      <c r="DX105" s="3"/>
      <c r="DZ105" s="293"/>
      <c r="EA105" s="293"/>
      <c r="EB105" s="293"/>
      <c r="EC105" s="297"/>
      <c r="ED105" s="297"/>
      <c r="EE105" s="297"/>
      <c r="EF105" s="297"/>
      <c r="EG105" s="297"/>
      <c r="EH105" s="297"/>
      <c r="EI105" s="297"/>
      <c r="EJ105" s="297"/>
      <c r="EK105" s="297"/>
      <c r="EL105" s="297"/>
      <c r="EM105" s="297"/>
      <c r="EN105" s="297"/>
      <c r="EO105" s="297"/>
      <c r="EP105" s="297"/>
      <c r="EQ105" s="297"/>
      <c r="ER105" s="297"/>
      <c r="ES105" s="297"/>
      <c r="ET105" s="297"/>
      <c r="EU105" s="297"/>
      <c r="EV105" s="297"/>
      <c r="EW105" s="297"/>
      <c r="EX105" s="297"/>
      <c r="EY105" s="297"/>
      <c r="EZ105" s="297"/>
      <c r="FA105" s="297"/>
      <c r="FB105" s="297"/>
      <c r="FC105" s="297"/>
      <c r="FD105" s="297"/>
      <c r="FE105" s="297"/>
      <c r="FF105" s="297"/>
      <c r="FL105" s="151">
        <v>70261</v>
      </c>
      <c r="FM105" s="151">
        <v>76.688478279669084</v>
      </c>
      <c r="FN105" s="151">
        <v>88.524401141506445</v>
      </c>
      <c r="FO105" s="151">
        <v>96.811853218414001</v>
      </c>
      <c r="FR105" s="5">
        <f t="shared" si="520"/>
        <v>0</v>
      </c>
      <c r="FS105" s="5">
        <f t="shared" si="521"/>
        <v>0</v>
      </c>
      <c r="FT105" s="5">
        <f t="shared" si="522"/>
        <v>0</v>
      </c>
      <c r="FU105" s="5">
        <f t="shared" si="523"/>
        <v>0</v>
      </c>
      <c r="FW105" s="233" t="e">
        <f t="shared" si="524"/>
        <v>#DIV/0!</v>
      </c>
      <c r="FX105" s="233" t="e">
        <f t="shared" si="525"/>
        <v>#DIV/0!</v>
      </c>
      <c r="FY105" s="233" t="e">
        <f t="shared" si="526"/>
        <v>#DIV/0!</v>
      </c>
      <c r="FZ105" s="233" t="e">
        <f t="shared" si="527"/>
        <v>#DIV/0!</v>
      </c>
      <c r="GA105" s="233"/>
      <c r="GB105" s="5">
        <f t="shared" si="528"/>
        <v>0</v>
      </c>
      <c r="GC105" s="5">
        <f t="shared" si="529"/>
        <v>0</v>
      </c>
      <c r="GD105" s="5">
        <f t="shared" si="530"/>
        <v>0</v>
      </c>
      <c r="GE105" s="5">
        <f t="shared" si="531"/>
        <v>0</v>
      </c>
    </row>
    <row r="106" spans="1:187" x14ac:dyDescent="0.2">
      <c r="A106" s="2" t="str">
        <f t="shared" si="550"/>
        <v>2008 Nov</v>
      </c>
      <c r="B106" s="139">
        <f t="shared" si="770"/>
        <v>2008</v>
      </c>
      <c r="C106" s="142" t="str">
        <f t="shared" si="771"/>
        <v>Nov</v>
      </c>
      <c r="D106" s="154">
        <f t="shared" si="599"/>
        <v>0</v>
      </c>
      <c r="E106" s="129"/>
      <c r="F106" s="129"/>
      <c r="G106" s="129"/>
      <c r="H106" s="154">
        <f t="shared" si="534"/>
        <v>0</v>
      </c>
      <c r="I106" s="151">
        <f t="shared" si="551"/>
        <v>0</v>
      </c>
      <c r="J106" s="151">
        <f t="shared" si="552"/>
        <v>0</v>
      </c>
      <c r="K106" s="151">
        <f t="shared" si="553"/>
        <v>0</v>
      </c>
      <c r="L106" s="154">
        <f t="shared" si="535"/>
        <v>0</v>
      </c>
      <c r="M106" s="3"/>
      <c r="N106" s="3"/>
      <c r="O106" s="3"/>
      <c r="P106" s="154">
        <f t="shared" si="536"/>
        <v>0</v>
      </c>
      <c r="Q106" s="3"/>
      <c r="R106" s="3"/>
      <c r="S106" s="3"/>
      <c r="T106" s="154">
        <f t="shared" si="537"/>
        <v>0</v>
      </c>
      <c r="U106" s="151">
        <f t="shared" si="554"/>
        <v>0</v>
      </c>
      <c r="V106" s="151">
        <f t="shared" si="555"/>
        <v>0</v>
      </c>
      <c r="W106" s="151">
        <f t="shared" si="556"/>
        <v>0</v>
      </c>
      <c r="X106" s="154">
        <f t="shared" si="538"/>
        <v>0</v>
      </c>
      <c r="Y106" s="151">
        <f t="shared" si="557"/>
        <v>0</v>
      </c>
      <c r="Z106" s="151">
        <f t="shared" si="558"/>
        <v>0</v>
      </c>
      <c r="AA106" s="151">
        <f t="shared" si="559"/>
        <v>0</v>
      </c>
      <c r="AB106" s="154">
        <f t="shared" si="539"/>
        <v>0</v>
      </c>
      <c r="AC106" s="3"/>
      <c r="AD106" s="3"/>
      <c r="AE106" s="3"/>
      <c r="AF106" s="154">
        <f t="shared" si="540"/>
        <v>0</v>
      </c>
      <c r="AG106" s="3"/>
      <c r="AH106" s="3"/>
      <c r="AI106" s="3"/>
      <c r="AJ106" s="154">
        <f t="shared" si="541"/>
        <v>0</v>
      </c>
      <c r="AK106" s="151">
        <f t="shared" si="560"/>
        <v>0</v>
      </c>
      <c r="AL106" s="151">
        <f t="shared" si="561"/>
        <v>0</v>
      </c>
      <c r="AM106" s="151">
        <f t="shared" si="562"/>
        <v>0</v>
      </c>
      <c r="AN106" s="154">
        <f t="shared" si="542"/>
        <v>0</v>
      </c>
      <c r="AO106" s="3"/>
      <c r="AP106" s="3"/>
      <c r="AQ106" s="3"/>
      <c r="AR106" s="151">
        <f t="shared" si="563"/>
        <v>0</v>
      </c>
      <c r="AS106" s="151">
        <f t="shared" si="564"/>
        <v>0</v>
      </c>
      <c r="AT106" s="151">
        <f t="shared" si="565"/>
        <v>0</v>
      </c>
      <c r="AU106" s="151">
        <f t="shared" si="566"/>
        <v>0</v>
      </c>
      <c r="AV106" s="154">
        <f t="shared" si="543"/>
        <v>0</v>
      </c>
      <c r="AW106" s="3"/>
      <c r="AX106" s="3"/>
      <c r="AY106" s="3"/>
      <c r="AZ106" s="151">
        <f t="shared" si="567"/>
        <v>0</v>
      </c>
      <c r="BA106" s="151">
        <f t="shared" si="568"/>
        <v>0</v>
      </c>
      <c r="BB106" s="151">
        <f t="shared" si="569"/>
        <v>0</v>
      </c>
      <c r="BC106" s="151">
        <f t="shared" si="570"/>
        <v>0</v>
      </c>
      <c r="BD106" s="154">
        <f t="shared" si="544"/>
        <v>0</v>
      </c>
      <c r="BE106" s="3"/>
      <c r="BF106" s="3"/>
      <c r="BG106" s="3"/>
      <c r="BH106" s="151">
        <f t="shared" si="571"/>
        <v>0</v>
      </c>
      <c r="BI106" s="151">
        <f t="shared" si="572"/>
        <v>0</v>
      </c>
      <c r="BJ106" s="151">
        <f t="shared" si="573"/>
        <v>0</v>
      </c>
      <c r="BK106" s="151">
        <f t="shared" si="574"/>
        <v>0</v>
      </c>
      <c r="BL106" s="154">
        <f t="shared" si="545"/>
        <v>0</v>
      </c>
      <c r="BM106" s="3"/>
      <c r="BN106" s="3"/>
      <c r="BO106" s="3"/>
      <c r="BP106" s="151">
        <f t="shared" si="575"/>
        <v>0</v>
      </c>
      <c r="BQ106" s="151">
        <f t="shared" si="576"/>
        <v>0</v>
      </c>
      <c r="BR106" s="151">
        <f t="shared" si="577"/>
        <v>0</v>
      </c>
      <c r="BS106" s="151">
        <f t="shared" si="578"/>
        <v>0</v>
      </c>
      <c r="BT106" s="154">
        <f t="shared" si="546"/>
        <v>0</v>
      </c>
      <c r="BU106" s="3"/>
      <c r="BV106" s="3"/>
      <c r="BW106" s="3"/>
      <c r="BX106" s="151">
        <f t="shared" si="579"/>
        <v>0</v>
      </c>
      <c r="BY106" s="151">
        <f t="shared" si="580"/>
        <v>0</v>
      </c>
      <c r="BZ106" s="151">
        <f t="shared" si="581"/>
        <v>0</v>
      </c>
      <c r="CA106" s="151">
        <f t="shared" si="582"/>
        <v>0</v>
      </c>
      <c r="CB106" s="154">
        <f t="shared" si="547"/>
        <v>0</v>
      </c>
      <c r="CC106" s="3"/>
      <c r="CD106" s="3"/>
      <c r="CE106" s="3"/>
      <c r="CF106" s="151">
        <f t="shared" si="583"/>
        <v>0</v>
      </c>
      <c r="CG106" s="151">
        <f t="shared" si="584"/>
        <v>0</v>
      </c>
      <c r="CH106" s="151">
        <f t="shared" si="585"/>
        <v>0</v>
      </c>
      <c r="CI106" s="151">
        <f t="shared" si="586"/>
        <v>0</v>
      </c>
      <c r="CJ106" s="154">
        <f t="shared" si="548"/>
        <v>0</v>
      </c>
      <c r="CK106" s="3"/>
      <c r="CL106" s="3"/>
      <c r="CM106" s="3"/>
      <c r="CN106" s="151">
        <f t="shared" si="587"/>
        <v>0</v>
      </c>
      <c r="CO106" s="151">
        <f t="shared" si="588"/>
        <v>0</v>
      </c>
      <c r="CP106" s="151">
        <f t="shared" si="589"/>
        <v>0</v>
      </c>
      <c r="CQ106" s="151">
        <f t="shared" si="590"/>
        <v>0</v>
      </c>
      <c r="CR106" s="154">
        <f t="shared" si="549"/>
        <v>0</v>
      </c>
      <c r="CS106" s="3"/>
      <c r="CT106" s="3"/>
      <c r="CU106" s="3"/>
      <c r="CV106" s="151">
        <f t="shared" si="591"/>
        <v>0</v>
      </c>
      <c r="CW106" s="151">
        <f t="shared" si="592"/>
        <v>0</v>
      </c>
      <c r="CX106" s="151">
        <f t="shared" si="593"/>
        <v>0</v>
      </c>
      <c r="CY106" s="151">
        <f t="shared" si="594"/>
        <v>0</v>
      </c>
      <c r="CZ106" s="151">
        <f t="shared" si="595"/>
        <v>0</v>
      </c>
      <c r="DA106" s="151">
        <f t="shared" si="596"/>
        <v>0</v>
      </c>
      <c r="DB106" s="151">
        <f t="shared" si="597"/>
        <v>0</v>
      </c>
      <c r="DC106" s="151">
        <f t="shared" si="598"/>
        <v>0</v>
      </c>
      <c r="DD106" s="149"/>
      <c r="DE106" s="3"/>
      <c r="DF106" s="3"/>
      <c r="DG106" s="3"/>
      <c r="DH106" s="129"/>
      <c r="DI106" s="129"/>
      <c r="DJ106" s="129"/>
      <c r="DK106" s="129"/>
      <c r="DL106" s="129"/>
      <c r="DM106" s="129"/>
      <c r="DN106" s="129"/>
      <c r="DO106" s="129"/>
      <c r="DP106" s="3"/>
      <c r="DQ106" s="3"/>
      <c r="DR106" s="3"/>
      <c r="DS106" s="3"/>
      <c r="DU106" s="149"/>
      <c r="DV106" s="3"/>
      <c r="DW106" s="3"/>
      <c r="DX106" s="3"/>
      <c r="DZ106" s="293"/>
      <c r="EA106" s="293"/>
      <c r="EB106" s="293"/>
      <c r="EC106" s="297"/>
      <c r="ED106" s="297"/>
      <c r="EE106" s="297"/>
      <c r="EF106" s="297"/>
      <c r="EG106" s="297"/>
      <c r="EH106" s="297"/>
      <c r="EI106" s="297"/>
      <c r="EJ106" s="297"/>
      <c r="EK106" s="297"/>
      <c r="EL106" s="297"/>
      <c r="EM106" s="297"/>
      <c r="EN106" s="297"/>
      <c r="EO106" s="297"/>
      <c r="EP106" s="297"/>
      <c r="EQ106" s="297"/>
      <c r="ER106" s="297"/>
      <c r="ES106" s="297"/>
      <c r="ET106" s="297"/>
      <c r="EU106" s="297"/>
      <c r="EV106" s="297"/>
      <c r="EW106" s="297"/>
      <c r="EX106" s="297"/>
      <c r="EY106" s="297"/>
      <c r="EZ106" s="297"/>
      <c r="FA106" s="297"/>
      <c r="FB106" s="297"/>
      <c r="FC106" s="297"/>
      <c r="FD106" s="297"/>
      <c r="FE106" s="297"/>
      <c r="FF106" s="297"/>
      <c r="FL106" s="151">
        <v>65744</v>
      </c>
      <c r="FM106" s="151">
        <v>79.535630480424842</v>
      </c>
      <c r="FN106" s="151">
        <v>90.238668642707182</v>
      </c>
      <c r="FO106" s="151">
        <v>97.310732370013582</v>
      </c>
      <c r="FR106" s="5">
        <f t="shared" si="520"/>
        <v>0</v>
      </c>
      <c r="FS106" s="5">
        <f t="shared" si="521"/>
        <v>0</v>
      </c>
      <c r="FT106" s="5">
        <f t="shared" si="522"/>
        <v>0</v>
      </c>
      <c r="FU106" s="5">
        <f t="shared" si="523"/>
        <v>0</v>
      </c>
      <c r="FW106" s="233" t="e">
        <f t="shared" si="524"/>
        <v>#DIV/0!</v>
      </c>
      <c r="FX106" s="233" t="e">
        <f t="shared" si="525"/>
        <v>#DIV/0!</v>
      </c>
      <c r="FY106" s="233" t="e">
        <f t="shared" si="526"/>
        <v>#DIV/0!</v>
      </c>
      <c r="FZ106" s="233" t="e">
        <f t="shared" si="527"/>
        <v>#DIV/0!</v>
      </c>
      <c r="GA106" s="233"/>
      <c r="GB106" s="5">
        <f t="shared" si="528"/>
        <v>0</v>
      </c>
      <c r="GC106" s="5">
        <f t="shared" si="529"/>
        <v>0</v>
      </c>
      <c r="GD106" s="5">
        <f t="shared" si="530"/>
        <v>0</v>
      </c>
      <c r="GE106" s="5">
        <f t="shared" si="531"/>
        <v>0</v>
      </c>
    </row>
    <row r="107" spans="1:187" ht="13.5" thickBot="1" x14ac:dyDescent="0.25">
      <c r="A107" s="2" t="str">
        <f t="shared" si="550"/>
        <v>2008 Dec</v>
      </c>
      <c r="B107" s="139">
        <f t="shared" si="770"/>
        <v>2008</v>
      </c>
      <c r="C107" s="142" t="str">
        <f t="shared" si="771"/>
        <v>Dec</v>
      </c>
      <c r="D107" s="154">
        <f t="shared" si="599"/>
        <v>0</v>
      </c>
      <c r="E107" s="129"/>
      <c r="F107" s="129"/>
      <c r="G107" s="129"/>
      <c r="H107" s="154">
        <f t="shared" si="534"/>
        <v>0</v>
      </c>
      <c r="I107" s="151">
        <f t="shared" si="551"/>
        <v>0</v>
      </c>
      <c r="J107" s="151">
        <f t="shared" si="552"/>
        <v>0</v>
      </c>
      <c r="K107" s="151">
        <f t="shared" si="553"/>
        <v>0</v>
      </c>
      <c r="L107" s="154">
        <f t="shared" si="535"/>
        <v>0</v>
      </c>
      <c r="M107" s="3"/>
      <c r="N107" s="3"/>
      <c r="O107" s="3"/>
      <c r="P107" s="154">
        <f t="shared" si="536"/>
        <v>0</v>
      </c>
      <c r="Q107" s="3"/>
      <c r="R107" s="3"/>
      <c r="S107" s="3"/>
      <c r="T107" s="154">
        <f t="shared" si="537"/>
        <v>0</v>
      </c>
      <c r="U107" s="151">
        <f t="shared" si="554"/>
        <v>0</v>
      </c>
      <c r="V107" s="151">
        <f t="shared" si="555"/>
        <v>0</v>
      </c>
      <c r="W107" s="151">
        <f t="shared" si="556"/>
        <v>0</v>
      </c>
      <c r="X107" s="154">
        <f t="shared" si="538"/>
        <v>0</v>
      </c>
      <c r="Y107" s="151">
        <f t="shared" si="557"/>
        <v>0</v>
      </c>
      <c r="Z107" s="151">
        <f t="shared" si="558"/>
        <v>0</v>
      </c>
      <c r="AA107" s="151">
        <f t="shared" si="559"/>
        <v>0</v>
      </c>
      <c r="AB107" s="154">
        <f t="shared" si="539"/>
        <v>0</v>
      </c>
      <c r="AC107" s="3"/>
      <c r="AD107" s="3"/>
      <c r="AE107" s="3"/>
      <c r="AF107" s="154">
        <f t="shared" si="540"/>
        <v>0</v>
      </c>
      <c r="AG107" s="3"/>
      <c r="AH107" s="3"/>
      <c r="AI107" s="3"/>
      <c r="AJ107" s="154">
        <f t="shared" si="541"/>
        <v>0</v>
      </c>
      <c r="AK107" s="151">
        <f t="shared" si="560"/>
        <v>0</v>
      </c>
      <c r="AL107" s="151">
        <f t="shared" si="561"/>
        <v>0</v>
      </c>
      <c r="AM107" s="151">
        <f t="shared" si="562"/>
        <v>0</v>
      </c>
      <c r="AN107" s="154">
        <f t="shared" si="542"/>
        <v>0</v>
      </c>
      <c r="AO107" s="3"/>
      <c r="AP107" s="3"/>
      <c r="AQ107" s="3"/>
      <c r="AR107" s="151">
        <f t="shared" si="563"/>
        <v>0</v>
      </c>
      <c r="AS107" s="151">
        <f t="shared" si="564"/>
        <v>0</v>
      </c>
      <c r="AT107" s="151">
        <f t="shared" si="565"/>
        <v>0</v>
      </c>
      <c r="AU107" s="151">
        <f t="shared" si="566"/>
        <v>0</v>
      </c>
      <c r="AV107" s="154">
        <f t="shared" si="543"/>
        <v>0</v>
      </c>
      <c r="AW107" s="3"/>
      <c r="AX107" s="3"/>
      <c r="AY107" s="3"/>
      <c r="AZ107" s="151">
        <f t="shared" si="567"/>
        <v>0</v>
      </c>
      <c r="BA107" s="151">
        <f t="shared" si="568"/>
        <v>0</v>
      </c>
      <c r="BB107" s="151">
        <f t="shared" si="569"/>
        <v>0</v>
      </c>
      <c r="BC107" s="151">
        <f t="shared" si="570"/>
        <v>0</v>
      </c>
      <c r="BD107" s="154">
        <f t="shared" si="544"/>
        <v>0</v>
      </c>
      <c r="BE107" s="3"/>
      <c r="BF107" s="3"/>
      <c r="BG107" s="3"/>
      <c r="BH107" s="151">
        <f t="shared" si="571"/>
        <v>0</v>
      </c>
      <c r="BI107" s="151">
        <f t="shared" si="572"/>
        <v>0</v>
      </c>
      <c r="BJ107" s="151">
        <f t="shared" si="573"/>
        <v>0</v>
      </c>
      <c r="BK107" s="151">
        <f t="shared" si="574"/>
        <v>0</v>
      </c>
      <c r="BL107" s="154">
        <f t="shared" si="545"/>
        <v>0</v>
      </c>
      <c r="BM107" s="3"/>
      <c r="BN107" s="3"/>
      <c r="BO107" s="3"/>
      <c r="BP107" s="151">
        <f t="shared" si="575"/>
        <v>0</v>
      </c>
      <c r="BQ107" s="151">
        <f t="shared" si="576"/>
        <v>0</v>
      </c>
      <c r="BR107" s="151">
        <f t="shared" si="577"/>
        <v>0</v>
      </c>
      <c r="BS107" s="151">
        <f t="shared" si="578"/>
        <v>0</v>
      </c>
      <c r="BT107" s="154">
        <f t="shared" si="546"/>
        <v>0</v>
      </c>
      <c r="BU107" s="3"/>
      <c r="BV107" s="3"/>
      <c r="BW107" s="3"/>
      <c r="BX107" s="151">
        <f t="shared" si="579"/>
        <v>0</v>
      </c>
      <c r="BY107" s="151">
        <f t="shared" si="580"/>
        <v>0</v>
      </c>
      <c r="BZ107" s="151">
        <f t="shared" si="581"/>
        <v>0</v>
      </c>
      <c r="CA107" s="151">
        <f t="shared" si="582"/>
        <v>0</v>
      </c>
      <c r="CB107" s="154">
        <f t="shared" si="547"/>
        <v>0</v>
      </c>
      <c r="CC107" s="3"/>
      <c r="CD107" s="3"/>
      <c r="CE107" s="3"/>
      <c r="CF107" s="151">
        <f t="shared" si="583"/>
        <v>0</v>
      </c>
      <c r="CG107" s="151">
        <f t="shared" si="584"/>
        <v>0</v>
      </c>
      <c r="CH107" s="151">
        <f t="shared" si="585"/>
        <v>0</v>
      </c>
      <c r="CI107" s="151">
        <f t="shared" si="586"/>
        <v>0</v>
      </c>
      <c r="CJ107" s="154">
        <f t="shared" si="548"/>
        <v>0</v>
      </c>
      <c r="CK107" s="3"/>
      <c r="CL107" s="3"/>
      <c r="CM107" s="3"/>
      <c r="CN107" s="151">
        <f t="shared" si="587"/>
        <v>0</v>
      </c>
      <c r="CO107" s="151">
        <f t="shared" si="588"/>
        <v>0</v>
      </c>
      <c r="CP107" s="151">
        <f t="shared" si="589"/>
        <v>0</v>
      </c>
      <c r="CQ107" s="151">
        <f t="shared" si="590"/>
        <v>0</v>
      </c>
      <c r="CR107" s="154">
        <f t="shared" si="549"/>
        <v>0</v>
      </c>
      <c r="CS107" s="3"/>
      <c r="CT107" s="3"/>
      <c r="CU107" s="3"/>
      <c r="CV107" s="151">
        <f t="shared" si="591"/>
        <v>0</v>
      </c>
      <c r="CW107" s="151">
        <f t="shared" si="592"/>
        <v>0</v>
      </c>
      <c r="CX107" s="151">
        <f t="shared" si="593"/>
        <v>0</v>
      </c>
      <c r="CY107" s="151">
        <f t="shared" si="594"/>
        <v>0</v>
      </c>
      <c r="CZ107" s="151">
        <f t="shared" si="595"/>
        <v>0</v>
      </c>
      <c r="DA107" s="151">
        <f t="shared" si="596"/>
        <v>0</v>
      </c>
      <c r="DB107" s="151">
        <f t="shared" si="597"/>
        <v>0</v>
      </c>
      <c r="DC107" s="151">
        <f t="shared" si="598"/>
        <v>0</v>
      </c>
      <c r="DD107" s="149"/>
      <c r="DE107" s="3"/>
      <c r="DF107" s="3"/>
      <c r="DG107" s="3"/>
      <c r="DH107" s="129"/>
      <c r="DI107" s="129"/>
      <c r="DJ107" s="129"/>
      <c r="DK107" s="129"/>
      <c r="DL107" s="129"/>
      <c r="DM107" s="129"/>
      <c r="DN107" s="129"/>
      <c r="DO107" s="129"/>
      <c r="DP107" s="3"/>
      <c r="DQ107" s="3"/>
      <c r="DR107" s="3"/>
      <c r="DS107" s="3"/>
      <c r="DU107" s="149"/>
      <c r="DV107" s="3"/>
      <c r="DW107" s="3"/>
      <c r="DX107" s="3"/>
      <c r="DZ107" s="293"/>
      <c r="EA107" s="293"/>
      <c r="EB107" s="293"/>
      <c r="EC107" s="297"/>
      <c r="ED107" s="297"/>
      <c r="EE107" s="297"/>
      <c r="EF107" s="297"/>
      <c r="EG107" s="297"/>
      <c r="EH107" s="297"/>
      <c r="EI107" s="297"/>
      <c r="EJ107" s="297"/>
      <c r="EK107" s="297"/>
      <c r="EL107" s="297"/>
      <c r="EM107" s="297"/>
      <c r="EN107" s="297"/>
      <c r="EO107" s="297"/>
      <c r="EP107" s="297"/>
      <c r="EQ107" s="297"/>
      <c r="ER107" s="297"/>
      <c r="ES107" s="297"/>
      <c r="ET107" s="297"/>
      <c r="EU107" s="297"/>
      <c r="EV107" s="297"/>
      <c r="EW107" s="297"/>
      <c r="EX107" s="297"/>
      <c r="EY107" s="297"/>
      <c r="EZ107" s="297"/>
      <c r="FA107" s="297"/>
      <c r="FB107" s="297"/>
      <c r="FC107" s="297"/>
      <c r="FD107" s="297"/>
      <c r="FE107" s="297"/>
      <c r="FF107" s="297"/>
      <c r="FL107" s="151">
        <v>66584</v>
      </c>
      <c r="FM107" s="151">
        <v>83.611658379460238</v>
      </c>
      <c r="FN107" s="151">
        <v>92.522750727085096</v>
      </c>
      <c r="FO107" s="151">
        <v>97.782781374112645</v>
      </c>
      <c r="FR107" s="5">
        <f t="shared" si="520"/>
        <v>0</v>
      </c>
      <c r="FS107" s="5">
        <f t="shared" si="521"/>
        <v>0</v>
      </c>
      <c r="FT107" s="5">
        <f t="shared" si="522"/>
        <v>0</v>
      </c>
      <c r="FU107" s="5">
        <f t="shared" si="523"/>
        <v>0</v>
      </c>
      <c r="FW107" s="233" t="e">
        <f t="shared" si="524"/>
        <v>#DIV/0!</v>
      </c>
      <c r="FX107" s="233" t="e">
        <f t="shared" si="525"/>
        <v>#DIV/0!</v>
      </c>
      <c r="FY107" s="233" t="e">
        <f t="shared" si="526"/>
        <v>#DIV/0!</v>
      </c>
      <c r="FZ107" s="233" t="e">
        <f t="shared" si="527"/>
        <v>#DIV/0!</v>
      </c>
      <c r="GA107" s="233"/>
      <c r="GB107" s="5">
        <f t="shared" si="528"/>
        <v>0</v>
      </c>
      <c r="GC107" s="5">
        <f t="shared" si="529"/>
        <v>0</v>
      </c>
      <c r="GD107" s="5">
        <f t="shared" si="530"/>
        <v>0</v>
      </c>
      <c r="GE107" s="5">
        <f t="shared" si="531"/>
        <v>0</v>
      </c>
    </row>
    <row r="108" spans="1:187" ht="13.5" thickBot="1" x14ac:dyDescent="0.25">
      <c r="A108" s="217" t="s">
        <v>319</v>
      </c>
      <c r="B108" s="218"/>
      <c r="C108" s="219"/>
      <c r="D108" s="220">
        <f>SUM(D96:D107)</f>
        <v>0</v>
      </c>
      <c r="E108" s="220">
        <f t="shared" ref="E108" si="772">SUM(E96:E107)</f>
        <v>0</v>
      </c>
      <c r="F108" s="220">
        <f t="shared" ref="F108" si="773">SUM(F96:F107)</f>
        <v>0</v>
      </c>
      <c r="G108" s="220">
        <f t="shared" ref="G108" si="774">SUM(G96:G107)</f>
        <v>0</v>
      </c>
      <c r="H108" s="220">
        <f t="shared" ref="H108" si="775">SUM(H96:H107)</f>
        <v>0</v>
      </c>
      <c r="I108" s="220">
        <f t="shared" ref="I108" si="776">SUM(I96:I107)</f>
        <v>0</v>
      </c>
      <c r="J108" s="220">
        <f t="shared" ref="J108" si="777">SUM(J96:J107)</f>
        <v>0</v>
      </c>
      <c r="K108" s="220">
        <f t="shared" ref="K108" si="778">SUM(K96:K107)</f>
        <v>0</v>
      </c>
      <c r="L108" s="220">
        <f t="shared" ref="L108" si="779">SUM(L96:L107)</f>
        <v>0</v>
      </c>
      <c r="M108" s="220">
        <f t="shared" ref="M108" si="780">SUM(M96:M107)</f>
        <v>0</v>
      </c>
      <c r="N108" s="220">
        <f t="shared" ref="N108" si="781">SUM(N96:N107)</f>
        <v>0</v>
      </c>
      <c r="O108" s="220">
        <f t="shared" ref="O108" si="782">SUM(O96:O107)</f>
        <v>0</v>
      </c>
      <c r="P108" s="220">
        <f t="shared" ref="P108" si="783">SUM(P96:P107)</f>
        <v>0</v>
      </c>
      <c r="Q108" s="220">
        <f t="shared" ref="Q108" si="784">SUM(Q96:Q107)</f>
        <v>0</v>
      </c>
      <c r="R108" s="220">
        <f t="shared" ref="R108" si="785">SUM(R96:R107)</f>
        <v>0</v>
      </c>
      <c r="S108" s="220">
        <f t="shared" ref="S108" si="786">SUM(S96:S107)</f>
        <v>0</v>
      </c>
      <c r="T108" s="220">
        <f t="shared" ref="T108" si="787">SUM(T96:T107)</f>
        <v>0</v>
      </c>
      <c r="U108" s="220">
        <f t="shared" ref="U108" si="788">SUM(U96:U107)</f>
        <v>0</v>
      </c>
      <c r="V108" s="220">
        <f t="shared" ref="V108" si="789">SUM(V96:V107)</f>
        <v>0</v>
      </c>
      <c r="W108" s="220">
        <f t="shared" ref="W108" si="790">SUM(W96:W107)</f>
        <v>0</v>
      </c>
      <c r="X108" s="220">
        <f t="shared" ref="X108" si="791">SUM(X96:X107)</f>
        <v>0</v>
      </c>
      <c r="Y108" s="220">
        <f t="shared" ref="Y108" si="792">SUM(Y96:Y107)</f>
        <v>0</v>
      </c>
      <c r="Z108" s="220">
        <f t="shared" ref="Z108" si="793">SUM(Z96:Z107)</f>
        <v>0</v>
      </c>
      <c r="AA108" s="220">
        <f t="shared" ref="AA108" si="794">SUM(AA96:AA107)</f>
        <v>0</v>
      </c>
      <c r="AB108" s="220">
        <f t="shared" ref="AB108" si="795">SUM(AB96:AB107)</f>
        <v>0</v>
      </c>
      <c r="AC108" s="220">
        <f t="shared" ref="AC108" si="796">SUM(AC96:AC107)</f>
        <v>0</v>
      </c>
      <c r="AD108" s="220">
        <f t="shared" ref="AD108" si="797">SUM(AD96:AD107)</f>
        <v>0</v>
      </c>
      <c r="AE108" s="220">
        <f t="shared" ref="AE108" si="798">SUM(AE96:AE107)</f>
        <v>0</v>
      </c>
      <c r="AF108" s="220">
        <f t="shared" ref="AF108" si="799">SUM(AF96:AF107)</f>
        <v>0</v>
      </c>
      <c r="AG108" s="220">
        <f t="shared" ref="AG108" si="800">SUM(AG96:AG107)</f>
        <v>0</v>
      </c>
      <c r="AH108" s="220">
        <f t="shared" ref="AH108" si="801">SUM(AH96:AH107)</f>
        <v>0</v>
      </c>
      <c r="AI108" s="220">
        <f t="shared" ref="AI108" si="802">SUM(AI96:AI107)</f>
        <v>0</v>
      </c>
      <c r="AJ108" s="220">
        <f t="shared" ref="AJ108" si="803">SUM(AJ96:AJ107)</f>
        <v>0</v>
      </c>
      <c r="AK108" s="220">
        <f t="shared" ref="AK108" si="804">SUM(AK96:AK107)</f>
        <v>0</v>
      </c>
      <c r="AL108" s="220">
        <f t="shared" ref="AL108" si="805">SUM(AL96:AL107)</f>
        <v>0</v>
      </c>
      <c r="AM108" s="220">
        <f>SUM(AM96:AM107)</f>
        <v>0</v>
      </c>
      <c r="AN108" s="220">
        <f>SUM(AN96:AN107)</f>
        <v>0</v>
      </c>
      <c r="AO108" s="220">
        <f t="shared" ref="AO108" si="806">SUM(AO96:AO107)</f>
        <v>0</v>
      </c>
      <c r="AP108" s="220">
        <f t="shared" ref="AP108" si="807">SUM(AP96:AP107)</f>
        <v>0</v>
      </c>
      <c r="AQ108" s="220">
        <f t="shared" ref="AQ108" si="808">SUM(AQ96:AQ107)</f>
        <v>0</v>
      </c>
      <c r="AR108" s="222">
        <f>IF(AN108&gt;0,(AN108/T108)*100,0)</f>
        <v>0</v>
      </c>
      <c r="AS108" s="222">
        <f t="shared" si="564"/>
        <v>0</v>
      </c>
      <c r="AT108" s="222">
        <f t="shared" si="565"/>
        <v>0</v>
      </c>
      <c r="AU108" s="222">
        <f t="shared" si="566"/>
        <v>0</v>
      </c>
      <c r="AV108" s="220">
        <f>SUM(AV96:AV107)</f>
        <v>0</v>
      </c>
      <c r="AW108" s="220">
        <f t="shared" ref="AW108" si="809">SUM(AW96:AW107)</f>
        <v>0</v>
      </c>
      <c r="AX108" s="220">
        <f t="shared" ref="AX108" si="810">SUM(AX96:AX107)</f>
        <v>0</v>
      </c>
      <c r="AY108" s="220">
        <f t="shared" ref="AY108" si="811">SUM(AY96:AY107)</f>
        <v>0</v>
      </c>
      <c r="AZ108" s="222">
        <f t="shared" si="567"/>
        <v>0</v>
      </c>
      <c r="BA108" s="222">
        <f t="shared" si="568"/>
        <v>0</v>
      </c>
      <c r="BB108" s="222">
        <f t="shared" si="569"/>
        <v>0</v>
      </c>
      <c r="BC108" s="222">
        <f t="shared" si="570"/>
        <v>0</v>
      </c>
      <c r="BD108" s="220">
        <f t="shared" ref="BD108" si="812">SUM(BD96:BD107)</f>
        <v>0</v>
      </c>
      <c r="BE108" s="220">
        <f t="shared" ref="BE108" si="813">SUM(BE96:BE107)</f>
        <v>0</v>
      </c>
      <c r="BF108" s="220">
        <f t="shared" ref="BF108" si="814">SUM(BF96:BF107)</f>
        <v>0</v>
      </c>
      <c r="BG108" s="220">
        <f t="shared" ref="BG108" si="815">SUM(BG96:BG107)</f>
        <v>0</v>
      </c>
      <c r="BH108" s="222">
        <f t="shared" si="571"/>
        <v>0</v>
      </c>
      <c r="BI108" s="222">
        <f t="shared" si="572"/>
        <v>0</v>
      </c>
      <c r="BJ108" s="222">
        <f t="shared" si="573"/>
        <v>0</v>
      </c>
      <c r="BK108" s="222">
        <f t="shared" si="574"/>
        <v>0</v>
      </c>
      <c r="BL108" s="220">
        <f t="shared" ref="BL108" si="816">SUM(BL96:BL107)</f>
        <v>0</v>
      </c>
      <c r="BM108" s="220">
        <f t="shared" ref="BM108" si="817">SUM(BM96:BM107)</f>
        <v>0</v>
      </c>
      <c r="BN108" s="220">
        <f t="shared" ref="BN108" si="818">SUM(BN96:BN107)</f>
        <v>0</v>
      </c>
      <c r="BO108" s="220">
        <f t="shared" ref="BO108" si="819">SUM(BO96:BO107)</f>
        <v>0</v>
      </c>
      <c r="BP108" s="222">
        <f t="shared" si="575"/>
        <v>0</v>
      </c>
      <c r="BQ108" s="222">
        <f t="shared" si="576"/>
        <v>0</v>
      </c>
      <c r="BR108" s="222">
        <f t="shared" si="577"/>
        <v>0</v>
      </c>
      <c r="BS108" s="222">
        <f t="shared" si="578"/>
        <v>0</v>
      </c>
      <c r="BT108" s="220">
        <f t="shared" ref="BT108" si="820">SUM(BT96:BT107)</f>
        <v>0</v>
      </c>
      <c r="BU108" s="220">
        <f t="shared" ref="BU108" si="821">SUM(BU96:BU107)</f>
        <v>0</v>
      </c>
      <c r="BV108" s="220">
        <f t="shared" ref="BV108" si="822">SUM(BV96:BV107)</f>
        <v>0</v>
      </c>
      <c r="BW108" s="220">
        <f t="shared" ref="BW108" si="823">SUM(BW96:BW107)</f>
        <v>0</v>
      </c>
      <c r="BX108" s="222">
        <f t="shared" si="579"/>
        <v>0</v>
      </c>
      <c r="BY108" s="222">
        <f t="shared" si="580"/>
        <v>0</v>
      </c>
      <c r="BZ108" s="222">
        <f t="shared" si="581"/>
        <v>0</v>
      </c>
      <c r="CA108" s="222">
        <f t="shared" si="582"/>
        <v>0</v>
      </c>
      <c r="CB108" s="220">
        <f t="shared" ref="CB108" si="824">SUM(CB96:CB107)</f>
        <v>0</v>
      </c>
      <c r="CC108" s="220">
        <f t="shared" ref="CC108" si="825">SUM(CC96:CC107)</f>
        <v>0</v>
      </c>
      <c r="CD108" s="220">
        <f t="shared" ref="CD108" si="826">SUM(CD96:CD107)</f>
        <v>0</v>
      </c>
      <c r="CE108" s="220">
        <f t="shared" ref="CE108" si="827">SUM(CE96:CE107)</f>
        <v>0</v>
      </c>
      <c r="CF108" s="222">
        <f t="shared" si="583"/>
        <v>0</v>
      </c>
      <c r="CG108" s="222">
        <f t="shared" si="584"/>
        <v>0</v>
      </c>
      <c r="CH108" s="222">
        <f t="shared" si="585"/>
        <v>0</v>
      </c>
      <c r="CI108" s="222">
        <f t="shared" si="586"/>
        <v>0</v>
      </c>
      <c r="CJ108" s="220">
        <f t="shared" ref="CJ108" si="828">SUM(CJ96:CJ107)</f>
        <v>0</v>
      </c>
      <c r="CK108" s="220">
        <f t="shared" ref="CK108" si="829">SUM(CK96:CK107)</f>
        <v>0</v>
      </c>
      <c r="CL108" s="220">
        <f t="shared" ref="CL108" si="830">SUM(CL96:CL107)</f>
        <v>0</v>
      </c>
      <c r="CM108" s="220">
        <f t="shared" ref="CM108" si="831">SUM(CM96:CM107)</f>
        <v>0</v>
      </c>
      <c r="CN108" s="222">
        <f t="shared" si="587"/>
        <v>0</v>
      </c>
      <c r="CO108" s="222">
        <f t="shared" si="588"/>
        <v>0</v>
      </c>
      <c r="CP108" s="222">
        <f t="shared" si="589"/>
        <v>0</v>
      </c>
      <c r="CQ108" s="222">
        <f t="shared" si="590"/>
        <v>0</v>
      </c>
      <c r="CR108" s="220">
        <f t="shared" ref="CR108" si="832">SUM(CR96:CR107)</f>
        <v>0</v>
      </c>
      <c r="CS108" s="220">
        <f t="shared" ref="CS108" si="833">SUM(CS96:CS107)</f>
        <v>0</v>
      </c>
      <c r="CT108" s="220">
        <f t="shared" ref="CT108" si="834">SUM(CT96:CT107)</f>
        <v>0</v>
      </c>
      <c r="CU108" s="220">
        <f t="shared" ref="CU108" si="835">SUM(CU96:CU107)</f>
        <v>0</v>
      </c>
      <c r="CV108" s="222">
        <f>IF(CR108&gt;0,(CR108/T108)*100,0)</f>
        <v>0</v>
      </c>
      <c r="CW108" s="222">
        <f t="shared" si="592"/>
        <v>0</v>
      </c>
      <c r="CX108" s="222">
        <f t="shared" si="593"/>
        <v>0</v>
      </c>
      <c r="CY108" s="222">
        <f t="shared" si="594"/>
        <v>0</v>
      </c>
      <c r="CZ108" s="222">
        <f t="shared" si="595"/>
        <v>0</v>
      </c>
      <c r="DA108" s="222">
        <f t="shared" si="596"/>
        <v>0</v>
      </c>
      <c r="DB108" s="222">
        <f t="shared" si="597"/>
        <v>0</v>
      </c>
      <c r="DC108" s="222">
        <f t="shared" si="598"/>
        <v>0</v>
      </c>
      <c r="DD108" s="220">
        <f t="shared" ref="DD108" si="836">SUM(DD96:DD107)</f>
        <v>0</v>
      </c>
      <c r="DE108" s="220">
        <f t="shared" ref="DE108" si="837">SUM(DE96:DE107)</f>
        <v>0</v>
      </c>
      <c r="DF108" s="220">
        <f t="shared" ref="DF108" si="838">SUM(DF96:DF107)</f>
        <v>0</v>
      </c>
      <c r="DG108" s="220">
        <f t="shared" ref="DG108" si="839">SUM(DG96:DG107)</f>
        <v>0</v>
      </c>
      <c r="DH108" s="221">
        <f>IF(DD108&gt;0,(DD108*60)/T108,0)</f>
        <v>0</v>
      </c>
      <c r="DI108" s="221">
        <f t="shared" ref="DI108" si="840">IF(DE108&gt;0,(DE108*60)/U108,0)</f>
        <v>0</v>
      </c>
      <c r="DJ108" s="221">
        <f t="shared" ref="DJ108" si="841">IF(DF108&gt;0,(DF108*60)/V108,0)</f>
        <v>0</v>
      </c>
      <c r="DK108" s="221">
        <f t="shared" ref="DK108" si="842">IF(DG108&gt;0,(DG108*60)/W108,0)</f>
        <v>0</v>
      </c>
      <c r="DL108" s="221">
        <f>IF(DD108&gt;0,(DD108*60)/(T108-AN108),0)</f>
        <v>0</v>
      </c>
      <c r="DM108" s="221">
        <f t="shared" ref="DM108" si="843">IF(DE108&gt;0,(DE108*60)/(U108-AO108),0)</f>
        <v>0</v>
      </c>
      <c r="DN108" s="221">
        <f t="shared" ref="DN108" si="844">IF(DF108&gt;0,(DF108*60)/(V108-AP108),0)</f>
        <v>0</v>
      </c>
      <c r="DO108" s="221">
        <f t="shared" ref="DO108" si="845">IF(DG108&gt;0,(DG108*60)/(W108-AQ108),0)</f>
        <v>0</v>
      </c>
      <c r="DP108" s="221">
        <f>IF(DU108&gt;0,(DU108*60)/(T108-BD108),0)</f>
        <v>0</v>
      </c>
      <c r="DQ108" s="221">
        <f t="shared" ref="DQ108" si="846">IF(DV108&gt;0,(DV108*60)/(U108-BE108),0)</f>
        <v>0</v>
      </c>
      <c r="DR108" s="221">
        <f t="shared" ref="DR108" si="847">IF(DW108&gt;0,(DW108*60)/(V108-BF108),0)</f>
        <v>0</v>
      </c>
      <c r="DS108" s="221">
        <f t="shared" ref="DS108" si="848">IF(DX108&gt;0,(DX108*60)/(W108-BG108),0)</f>
        <v>0</v>
      </c>
      <c r="DU108" s="220">
        <f t="shared" ref="DU108" si="849">SUM(DU96:DU107)</f>
        <v>0</v>
      </c>
      <c r="DV108" s="220">
        <f t="shared" ref="DV108" si="850">SUM(DV96:DV107)</f>
        <v>0</v>
      </c>
      <c r="DW108" s="220">
        <f t="shared" ref="DW108" si="851">SUM(DW96:DW107)</f>
        <v>0</v>
      </c>
      <c r="DX108" s="220">
        <f t="shared" ref="DX108" si="852">SUM(DX96:DX107)</f>
        <v>0</v>
      </c>
      <c r="DZ108" s="293"/>
      <c r="EA108" s="293"/>
      <c r="EB108" s="293"/>
      <c r="EC108" s="297"/>
      <c r="ED108" s="297"/>
      <c r="EE108" s="297"/>
      <c r="EF108" s="297"/>
      <c r="EG108" s="297"/>
      <c r="EH108" s="297"/>
      <c r="EI108" s="297"/>
      <c r="EJ108" s="297"/>
      <c r="EK108" s="297"/>
      <c r="EL108" s="297"/>
      <c r="EM108" s="297"/>
      <c r="EN108" s="297"/>
      <c r="EO108" s="297"/>
      <c r="EP108" s="297"/>
      <c r="EQ108" s="297"/>
      <c r="ER108" s="297"/>
      <c r="ES108" s="297"/>
      <c r="ET108" s="297"/>
      <c r="EU108" s="297"/>
      <c r="EV108" s="297"/>
      <c r="EW108" s="297"/>
      <c r="EX108" s="297"/>
      <c r="EY108" s="297"/>
      <c r="EZ108" s="297"/>
      <c r="FA108" s="297"/>
      <c r="FB108" s="297"/>
      <c r="FC108" s="297"/>
      <c r="FD108" s="298">
        <f t="shared" ref="FD108:FE108" si="853">SUM(FD96:FD107)</f>
        <v>0</v>
      </c>
      <c r="FE108" s="298">
        <f t="shared" si="853"/>
        <v>0</v>
      </c>
      <c r="FF108" s="298">
        <f t="shared" ref="FF108" si="854">SUM(FF96:FF107)</f>
        <v>0</v>
      </c>
      <c r="FL108" s="223">
        <f t="shared" ref="FL108" si="855">SUM(FL96:FL107)</f>
        <v>779977</v>
      </c>
      <c r="FM108" s="222">
        <v>82.143112920216623</v>
      </c>
      <c r="FN108" s="222">
        <v>91.628155897323722</v>
      </c>
      <c r="FO108" s="224">
        <v>97.714094485830771</v>
      </c>
      <c r="FR108" s="277">
        <f t="shared" si="520"/>
        <v>0</v>
      </c>
      <c r="FS108" s="278">
        <f t="shared" si="521"/>
        <v>0</v>
      </c>
      <c r="FT108" s="278">
        <f t="shared" si="522"/>
        <v>0</v>
      </c>
      <c r="FU108" s="279">
        <f t="shared" si="523"/>
        <v>0</v>
      </c>
      <c r="FV108" s="239"/>
      <c r="FW108" s="280" t="e">
        <f t="shared" si="524"/>
        <v>#DIV/0!</v>
      </c>
      <c r="FX108" s="281" t="e">
        <f t="shared" si="525"/>
        <v>#DIV/0!</v>
      </c>
      <c r="FY108" s="281" t="e">
        <f t="shared" si="526"/>
        <v>#DIV/0!</v>
      </c>
      <c r="FZ108" s="282" t="e">
        <f t="shared" si="527"/>
        <v>#DIV/0!</v>
      </c>
      <c r="GA108" s="283"/>
      <c r="GB108" s="277">
        <f t="shared" si="528"/>
        <v>0</v>
      </c>
      <c r="GC108" s="278">
        <f t="shared" si="529"/>
        <v>0</v>
      </c>
      <c r="GD108" s="278">
        <f t="shared" si="530"/>
        <v>0</v>
      </c>
      <c r="GE108" s="279">
        <f t="shared" si="531"/>
        <v>0</v>
      </c>
    </row>
    <row r="109" spans="1:187" x14ac:dyDescent="0.2">
      <c r="A109" s="2" t="str">
        <f t="shared" si="550"/>
        <v>2009 Jan</v>
      </c>
      <c r="B109" s="139">
        <f t="shared" ref="B109:B120" si="856">B96+1</f>
        <v>2009</v>
      </c>
      <c r="C109" s="142" t="str">
        <f t="shared" ref="C109:C120" si="857">C96</f>
        <v>Jan</v>
      </c>
      <c r="D109" s="154">
        <f t="shared" si="599"/>
        <v>0</v>
      </c>
      <c r="E109" s="129"/>
      <c r="F109" s="129"/>
      <c r="G109" s="129"/>
      <c r="H109" s="154">
        <f t="shared" si="534"/>
        <v>0</v>
      </c>
      <c r="I109" s="151">
        <f t="shared" si="551"/>
        <v>0</v>
      </c>
      <c r="J109" s="151">
        <f t="shared" si="552"/>
        <v>0</v>
      </c>
      <c r="K109" s="151">
        <f t="shared" si="553"/>
        <v>0</v>
      </c>
      <c r="L109" s="154">
        <f t="shared" si="535"/>
        <v>0</v>
      </c>
      <c r="M109" s="3"/>
      <c r="N109" s="3"/>
      <c r="O109" s="3"/>
      <c r="P109" s="154">
        <f t="shared" si="536"/>
        <v>0</v>
      </c>
      <c r="Q109" s="3"/>
      <c r="R109" s="3"/>
      <c r="S109" s="3"/>
      <c r="T109" s="154">
        <f t="shared" si="537"/>
        <v>0</v>
      </c>
      <c r="U109" s="151">
        <f t="shared" si="554"/>
        <v>0</v>
      </c>
      <c r="V109" s="151">
        <f t="shared" si="555"/>
        <v>0</v>
      </c>
      <c r="W109" s="151">
        <f t="shared" si="556"/>
        <v>0</v>
      </c>
      <c r="X109" s="154">
        <f t="shared" si="538"/>
        <v>0</v>
      </c>
      <c r="Y109" s="151">
        <f t="shared" si="557"/>
        <v>0</v>
      </c>
      <c r="Z109" s="151">
        <f t="shared" si="558"/>
        <v>0</v>
      </c>
      <c r="AA109" s="151">
        <f t="shared" si="559"/>
        <v>0</v>
      </c>
      <c r="AB109" s="154">
        <f t="shared" si="539"/>
        <v>0</v>
      </c>
      <c r="AC109" s="3"/>
      <c r="AD109" s="3"/>
      <c r="AE109" s="3"/>
      <c r="AF109" s="154">
        <f t="shared" si="540"/>
        <v>0</v>
      </c>
      <c r="AG109" s="3"/>
      <c r="AH109" s="3"/>
      <c r="AI109" s="3"/>
      <c r="AJ109" s="154">
        <f t="shared" si="541"/>
        <v>0</v>
      </c>
      <c r="AK109" s="151">
        <f t="shared" si="560"/>
        <v>0</v>
      </c>
      <c r="AL109" s="151">
        <f t="shared" si="561"/>
        <v>0</v>
      </c>
      <c r="AM109" s="151">
        <f t="shared" si="562"/>
        <v>0</v>
      </c>
      <c r="AN109" s="154">
        <f t="shared" si="542"/>
        <v>0</v>
      </c>
      <c r="AO109" s="3"/>
      <c r="AP109" s="3"/>
      <c r="AQ109" s="3"/>
      <c r="AR109" s="151">
        <f t="shared" si="563"/>
        <v>0</v>
      </c>
      <c r="AS109" s="151">
        <f t="shared" si="564"/>
        <v>0</v>
      </c>
      <c r="AT109" s="151">
        <f t="shared" si="565"/>
        <v>0</v>
      </c>
      <c r="AU109" s="151">
        <f t="shared" si="566"/>
        <v>0</v>
      </c>
      <c r="AV109" s="154">
        <f t="shared" si="543"/>
        <v>0</v>
      </c>
      <c r="AW109" s="3"/>
      <c r="AX109" s="3"/>
      <c r="AY109" s="3"/>
      <c r="AZ109" s="151">
        <f t="shared" si="567"/>
        <v>0</v>
      </c>
      <c r="BA109" s="151">
        <f t="shared" si="568"/>
        <v>0</v>
      </c>
      <c r="BB109" s="151">
        <f t="shared" si="569"/>
        <v>0</v>
      </c>
      <c r="BC109" s="151">
        <f t="shared" si="570"/>
        <v>0</v>
      </c>
      <c r="BD109" s="154">
        <f t="shared" si="544"/>
        <v>0</v>
      </c>
      <c r="BE109" s="3"/>
      <c r="BF109" s="3"/>
      <c r="BG109" s="3"/>
      <c r="BH109" s="151">
        <f t="shared" si="571"/>
        <v>0</v>
      </c>
      <c r="BI109" s="151">
        <f t="shared" si="572"/>
        <v>0</v>
      </c>
      <c r="BJ109" s="151">
        <f t="shared" si="573"/>
        <v>0</v>
      </c>
      <c r="BK109" s="151">
        <f t="shared" si="574"/>
        <v>0</v>
      </c>
      <c r="BL109" s="154">
        <f t="shared" si="545"/>
        <v>0</v>
      </c>
      <c r="BM109" s="3"/>
      <c r="BN109" s="3"/>
      <c r="BO109" s="3"/>
      <c r="BP109" s="151">
        <f t="shared" si="575"/>
        <v>0</v>
      </c>
      <c r="BQ109" s="151">
        <f t="shared" si="576"/>
        <v>0</v>
      </c>
      <c r="BR109" s="151">
        <f t="shared" si="577"/>
        <v>0</v>
      </c>
      <c r="BS109" s="151">
        <f t="shared" si="578"/>
        <v>0</v>
      </c>
      <c r="BT109" s="154">
        <f t="shared" si="546"/>
        <v>0</v>
      </c>
      <c r="BU109" s="3"/>
      <c r="BV109" s="3"/>
      <c r="BW109" s="3"/>
      <c r="BX109" s="151">
        <f t="shared" si="579"/>
        <v>0</v>
      </c>
      <c r="BY109" s="151">
        <f t="shared" si="580"/>
        <v>0</v>
      </c>
      <c r="BZ109" s="151">
        <f t="shared" si="581"/>
        <v>0</v>
      </c>
      <c r="CA109" s="151">
        <f t="shared" si="582"/>
        <v>0</v>
      </c>
      <c r="CB109" s="154">
        <f t="shared" si="547"/>
        <v>0</v>
      </c>
      <c r="CC109" s="3"/>
      <c r="CD109" s="3"/>
      <c r="CE109" s="3"/>
      <c r="CF109" s="151">
        <f t="shared" si="583"/>
        <v>0</v>
      </c>
      <c r="CG109" s="151">
        <f t="shared" si="584"/>
        <v>0</v>
      </c>
      <c r="CH109" s="151">
        <f t="shared" si="585"/>
        <v>0</v>
      </c>
      <c r="CI109" s="151">
        <f t="shared" si="586"/>
        <v>0</v>
      </c>
      <c r="CJ109" s="154">
        <f t="shared" si="548"/>
        <v>0</v>
      </c>
      <c r="CK109" s="3"/>
      <c r="CL109" s="3"/>
      <c r="CM109" s="3"/>
      <c r="CN109" s="151">
        <f t="shared" si="587"/>
        <v>0</v>
      </c>
      <c r="CO109" s="151">
        <f t="shared" si="588"/>
        <v>0</v>
      </c>
      <c r="CP109" s="151">
        <f t="shared" si="589"/>
        <v>0</v>
      </c>
      <c r="CQ109" s="151">
        <f t="shared" si="590"/>
        <v>0</v>
      </c>
      <c r="CR109" s="154">
        <f t="shared" si="549"/>
        <v>0</v>
      </c>
      <c r="CS109" s="3"/>
      <c r="CT109" s="3"/>
      <c r="CU109" s="3"/>
      <c r="CV109" s="151">
        <f t="shared" si="591"/>
        <v>0</v>
      </c>
      <c r="CW109" s="151">
        <f t="shared" si="592"/>
        <v>0</v>
      </c>
      <c r="CX109" s="151">
        <f t="shared" si="593"/>
        <v>0</v>
      </c>
      <c r="CY109" s="151">
        <f t="shared" si="594"/>
        <v>0</v>
      </c>
      <c r="CZ109" s="151">
        <f t="shared" si="595"/>
        <v>0</v>
      </c>
      <c r="DA109" s="151">
        <f t="shared" si="596"/>
        <v>0</v>
      </c>
      <c r="DB109" s="151">
        <f t="shared" si="597"/>
        <v>0</v>
      </c>
      <c r="DC109" s="151">
        <f t="shared" si="598"/>
        <v>0</v>
      </c>
      <c r="DD109" s="149"/>
      <c r="DE109" s="3"/>
      <c r="DF109" s="3"/>
      <c r="DG109" s="3"/>
      <c r="DH109" s="129"/>
      <c r="DI109" s="129"/>
      <c r="DJ109" s="129"/>
      <c r="DK109" s="129"/>
      <c r="DL109" s="129"/>
      <c r="DM109" s="129"/>
      <c r="DN109" s="129"/>
      <c r="DO109" s="129"/>
      <c r="DP109" s="3"/>
      <c r="DQ109" s="3"/>
      <c r="DR109" s="3"/>
      <c r="DS109" s="3"/>
      <c r="DU109" s="149"/>
      <c r="DV109" s="3"/>
      <c r="DW109" s="3"/>
      <c r="DX109" s="3"/>
      <c r="DZ109" s="293"/>
      <c r="EA109" s="293"/>
      <c r="EB109" s="293"/>
      <c r="EC109" s="297"/>
      <c r="ED109" s="297"/>
      <c r="EE109" s="297"/>
      <c r="EF109" s="297"/>
      <c r="EG109" s="297"/>
      <c r="EH109" s="297"/>
      <c r="EI109" s="297"/>
      <c r="EJ109" s="297"/>
      <c r="EK109" s="297"/>
      <c r="EL109" s="297"/>
      <c r="EM109" s="297"/>
      <c r="EN109" s="297"/>
      <c r="EO109" s="297"/>
      <c r="EP109" s="297"/>
      <c r="EQ109" s="297"/>
      <c r="ER109" s="297"/>
      <c r="ES109" s="297"/>
      <c r="ET109" s="297"/>
      <c r="EU109" s="297"/>
      <c r="EV109" s="297"/>
      <c r="EW109" s="297"/>
      <c r="EX109" s="297"/>
      <c r="EY109" s="297"/>
      <c r="EZ109" s="297"/>
      <c r="FA109" s="297"/>
      <c r="FB109" s="297"/>
      <c r="FC109" s="297"/>
      <c r="FD109" s="297"/>
      <c r="FE109" s="297"/>
      <c r="FF109" s="297"/>
      <c r="FL109" s="151">
        <v>66090</v>
      </c>
      <c r="FM109" s="151">
        <v>83.992221950024486</v>
      </c>
      <c r="FN109" s="151">
        <v>92.59707251347379</v>
      </c>
      <c r="FO109" s="151">
        <v>97.766107300342966</v>
      </c>
      <c r="FR109" s="5">
        <f t="shared" si="520"/>
        <v>0</v>
      </c>
      <c r="FS109" s="5">
        <f t="shared" si="521"/>
        <v>0</v>
      </c>
      <c r="FT109" s="5">
        <f t="shared" si="522"/>
        <v>0</v>
      </c>
      <c r="FU109" s="5">
        <f t="shared" si="523"/>
        <v>0</v>
      </c>
      <c r="FW109" s="233" t="e">
        <f t="shared" si="524"/>
        <v>#DIV/0!</v>
      </c>
      <c r="FX109" s="233" t="e">
        <f t="shared" si="525"/>
        <v>#DIV/0!</v>
      </c>
      <c r="FY109" s="233" t="e">
        <f t="shared" si="526"/>
        <v>#DIV/0!</v>
      </c>
      <c r="FZ109" s="233" t="e">
        <f t="shared" si="527"/>
        <v>#DIV/0!</v>
      </c>
      <c r="GA109" s="233"/>
      <c r="GB109" s="5">
        <f t="shared" si="528"/>
        <v>0</v>
      </c>
      <c r="GC109" s="5">
        <f t="shared" si="529"/>
        <v>0</v>
      </c>
      <c r="GD109" s="5">
        <f t="shared" si="530"/>
        <v>0</v>
      </c>
      <c r="GE109" s="5">
        <f t="shared" si="531"/>
        <v>0</v>
      </c>
    </row>
    <row r="110" spans="1:187" x14ac:dyDescent="0.2">
      <c r="A110" s="2" t="str">
        <f t="shared" si="550"/>
        <v>2009 Feb</v>
      </c>
      <c r="B110" s="139">
        <f t="shared" si="856"/>
        <v>2009</v>
      </c>
      <c r="C110" s="142" t="str">
        <f t="shared" si="857"/>
        <v>Feb</v>
      </c>
      <c r="D110" s="154">
        <f t="shared" si="599"/>
        <v>0</v>
      </c>
      <c r="E110" s="129"/>
      <c r="F110" s="129"/>
      <c r="G110" s="129"/>
      <c r="H110" s="154">
        <f t="shared" si="534"/>
        <v>0</v>
      </c>
      <c r="I110" s="151">
        <f t="shared" si="551"/>
        <v>0</v>
      </c>
      <c r="J110" s="151">
        <f t="shared" si="552"/>
        <v>0</v>
      </c>
      <c r="K110" s="151">
        <f t="shared" si="553"/>
        <v>0</v>
      </c>
      <c r="L110" s="154">
        <f t="shared" si="535"/>
        <v>0</v>
      </c>
      <c r="M110" s="3"/>
      <c r="N110" s="3"/>
      <c r="O110" s="3"/>
      <c r="P110" s="154">
        <f t="shared" si="536"/>
        <v>0</v>
      </c>
      <c r="Q110" s="3"/>
      <c r="R110" s="3"/>
      <c r="S110" s="3"/>
      <c r="T110" s="154">
        <f t="shared" si="537"/>
        <v>0</v>
      </c>
      <c r="U110" s="151">
        <f t="shared" si="554"/>
        <v>0</v>
      </c>
      <c r="V110" s="151">
        <f t="shared" si="555"/>
        <v>0</v>
      </c>
      <c r="W110" s="151">
        <f t="shared" si="556"/>
        <v>0</v>
      </c>
      <c r="X110" s="154">
        <f t="shared" si="538"/>
        <v>0</v>
      </c>
      <c r="Y110" s="151">
        <f t="shared" si="557"/>
        <v>0</v>
      </c>
      <c r="Z110" s="151">
        <f t="shared" si="558"/>
        <v>0</v>
      </c>
      <c r="AA110" s="151">
        <f t="shared" si="559"/>
        <v>0</v>
      </c>
      <c r="AB110" s="154">
        <f t="shared" si="539"/>
        <v>0</v>
      </c>
      <c r="AC110" s="3"/>
      <c r="AD110" s="3"/>
      <c r="AE110" s="3"/>
      <c r="AF110" s="154">
        <f t="shared" si="540"/>
        <v>0</v>
      </c>
      <c r="AG110" s="3"/>
      <c r="AH110" s="3"/>
      <c r="AI110" s="3"/>
      <c r="AJ110" s="154">
        <f t="shared" si="541"/>
        <v>0</v>
      </c>
      <c r="AK110" s="151">
        <f t="shared" si="560"/>
        <v>0</v>
      </c>
      <c r="AL110" s="151">
        <f t="shared" si="561"/>
        <v>0</v>
      </c>
      <c r="AM110" s="151">
        <f t="shared" si="562"/>
        <v>0</v>
      </c>
      <c r="AN110" s="154">
        <f t="shared" si="542"/>
        <v>0</v>
      </c>
      <c r="AO110" s="3"/>
      <c r="AP110" s="3"/>
      <c r="AQ110" s="3"/>
      <c r="AR110" s="151">
        <f t="shared" si="563"/>
        <v>0</v>
      </c>
      <c r="AS110" s="151">
        <f t="shared" si="564"/>
        <v>0</v>
      </c>
      <c r="AT110" s="151">
        <f t="shared" si="565"/>
        <v>0</v>
      </c>
      <c r="AU110" s="151">
        <f t="shared" si="566"/>
        <v>0</v>
      </c>
      <c r="AV110" s="154">
        <f t="shared" si="543"/>
        <v>0</v>
      </c>
      <c r="AW110" s="3"/>
      <c r="AX110" s="3"/>
      <c r="AY110" s="3"/>
      <c r="AZ110" s="151">
        <f t="shared" si="567"/>
        <v>0</v>
      </c>
      <c r="BA110" s="151">
        <f t="shared" si="568"/>
        <v>0</v>
      </c>
      <c r="BB110" s="151">
        <f t="shared" si="569"/>
        <v>0</v>
      </c>
      <c r="BC110" s="151">
        <f t="shared" si="570"/>
        <v>0</v>
      </c>
      <c r="BD110" s="154">
        <f t="shared" si="544"/>
        <v>0</v>
      </c>
      <c r="BE110" s="3"/>
      <c r="BF110" s="3"/>
      <c r="BG110" s="3"/>
      <c r="BH110" s="151">
        <f t="shared" si="571"/>
        <v>0</v>
      </c>
      <c r="BI110" s="151">
        <f t="shared" si="572"/>
        <v>0</v>
      </c>
      <c r="BJ110" s="151">
        <f t="shared" si="573"/>
        <v>0</v>
      </c>
      <c r="BK110" s="151">
        <f t="shared" si="574"/>
        <v>0</v>
      </c>
      <c r="BL110" s="154">
        <f t="shared" si="545"/>
        <v>0</v>
      </c>
      <c r="BM110" s="3"/>
      <c r="BN110" s="3"/>
      <c r="BO110" s="3"/>
      <c r="BP110" s="151">
        <f t="shared" si="575"/>
        <v>0</v>
      </c>
      <c r="BQ110" s="151">
        <f t="shared" si="576"/>
        <v>0</v>
      </c>
      <c r="BR110" s="151">
        <f t="shared" si="577"/>
        <v>0</v>
      </c>
      <c r="BS110" s="151">
        <f t="shared" si="578"/>
        <v>0</v>
      </c>
      <c r="BT110" s="154">
        <f t="shared" si="546"/>
        <v>0</v>
      </c>
      <c r="BU110" s="3"/>
      <c r="BV110" s="3"/>
      <c r="BW110" s="3"/>
      <c r="BX110" s="151">
        <f t="shared" si="579"/>
        <v>0</v>
      </c>
      <c r="BY110" s="151">
        <f t="shared" si="580"/>
        <v>0</v>
      </c>
      <c r="BZ110" s="151">
        <f t="shared" si="581"/>
        <v>0</v>
      </c>
      <c r="CA110" s="151">
        <f t="shared" si="582"/>
        <v>0</v>
      </c>
      <c r="CB110" s="154">
        <f t="shared" si="547"/>
        <v>0</v>
      </c>
      <c r="CC110" s="3"/>
      <c r="CD110" s="3"/>
      <c r="CE110" s="3"/>
      <c r="CF110" s="151">
        <f t="shared" si="583"/>
        <v>0</v>
      </c>
      <c r="CG110" s="151">
        <f t="shared" si="584"/>
        <v>0</v>
      </c>
      <c r="CH110" s="151">
        <f t="shared" si="585"/>
        <v>0</v>
      </c>
      <c r="CI110" s="151">
        <f t="shared" si="586"/>
        <v>0</v>
      </c>
      <c r="CJ110" s="154">
        <f t="shared" si="548"/>
        <v>0</v>
      </c>
      <c r="CK110" s="3"/>
      <c r="CL110" s="3"/>
      <c r="CM110" s="3"/>
      <c r="CN110" s="151">
        <f t="shared" si="587"/>
        <v>0</v>
      </c>
      <c r="CO110" s="151">
        <f t="shared" si="588"/>
        <v>0</v>
      </c>
      <c r="CP110" s="151">
        <f t="shared" si="589"/>
        <v>0</v>
      </c>
      <c r="CQ110" s="151">
        <f t="shared" si="590"/>
        <v>0</v>
      </c>
      <c r="CR110" s="154">
        <f t="shared" si="549"/>
        <v>0</v>
      </c>
      <c r="CS110" s="3"/>
      <c r="CT110" s="3"/>
      <c r="CU110" s="3"/>
      <c r="CV110" s="151">
        <f t="shared" si="591"/>
        <v>0</v>
      </c>
      <c r="CW110" s="151">
        <f t="shared" si="592"/>
        <v>0</v>
      </c>
      <c r="CX110" s="151">
        <f t="shared" si="593"/>
        <v>0</v>
      </c>
      <c r="CY110" s="151">
        <f t="shared" si="594"/>
        <v>0</v>
      </c>
      <c r="CZ110" s="151">
        <f t="shared" si="595"/>
        <v>0</v>
      </c>
      <c r="DA110" s="151">
        <f t="shared" si="596"/>
        <v>0</v>
      </c>
      <c r="DB110" s="151">
        <f t="shared" si="597"/>
        <v>0</v>
      </c>
      <c r="DC110" s="151">
        <f t="shared" si="598"/>
        <v>0</v>
      </c>
      <c r="DD110" s="149"/>
      <c r="DE110" s="3"/>
      <c r="DF110" s="3"/>
      <c r="DG110" s="3"/>
      <c r="DH110" s="129"/>
      <c r="DI110" s="129"/>
      <c r="DJ110" s="129"/>
      <c r="DK110" s="129"/>
      <c r="DL110" s="129"/>
      <c r="DM110" s="129"/>
      <c r="DN110" s="129"/>
      <c r="DO110" s="129"/>
      <c r="DP110" s="3"/>
      <c r="DQ110" s="3"/>
      <c r="DR110" s="3"/>
      <c r="DS110" s="3"/>
      <c r="DU110" s="149"/>
      <c r="DV110" s="3"/>
      <c r="DW110" s="3"/>
      <c r="DX110" s="3"/>
      <c r="DZ110" s="293"/>
      <c r="EA110" s="293"/>
      <c r="EB110" s="293"/>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L110" s="151">
        <v>62276</v>
      </c>
      <c r="FM110" s="151">
        <v>83.516394241705399</v>
      </c>
      <c r="FN110" s="151">
        <v>91.911740811750562</v>
      </c>
      <c r="FO110" s="151">
        <v>97.52217853312969</v>
      </c>
      <c r="FR110" s="5">
        <f t="shared" si="520"/>
        <v>0</v>
      </c>
      <c r="FS110" s="5">
        <f t="shared" si="521"/>
        <v>0</v>
      </c>
      <c r="FT110" s="5">
        <f t="shared" si="522"/>
        <v>0</v>
      </c>
      <c r="FU110" s="5">
        <f t="shared" si="523"/>
        <v>0</v>
      </c>
      <c r="FW110" s="233" t="e">
        <f t="shared" si="524"/>
        <v>#DIV/0!</v>
      </c>
      <c r="FX110" s="233" t="e">
        <f t="shared" si="525"/>
        <v>#DIV/0!</v>
      </c>
      <c r="FY110" s="233" t="e">
        <f t="shared" si="526"/>
        <v>#DIV/0!</v>
      </c>
      <c r="FZ110" s="233" t="e">
        <f t="shared" si="527"/>
        <v>#DIV/0!</v>
      </c>
      <c r="GA110" s="233"/>
      <c r="GB110" s="5">
        <f t="shared" si="528"/>
        <v>0</v>
      </c>
      <c r="GC110" s="5">
        <f t="shared" si="529"/>
        <v>0</v>
      </c>
      <c r="GD110" s="5">
        <f t="shared" si="530"/>
        <v>0</v>
      </c>
      <c r="GE110" s="5">
        <f t="shared" si="531"/>
        <v>0</v>
      </c>
    </row>
    <row r="111" spans="1:187" x14ac:dyDescent="0.2">
      <c r="A111" s="2" t="str">
        <f t="shared" si="550"/>
        <v>2009 Mar</v>
      </c>
      <c r="B111" s="139">
        <f t="shared" si="856"/>
        <v>2009</v>
      </c>
      <c r="C111" s="142" t="str">
        <f t="shared" si="857"/>
        <v>Mar</v>
      </c>
      <c r="D111" s="154">
        <f t="shared" si="599"/>
        <v>0</v>
      </c>
      <c r="E111" s="129"/>
      <c r="F111" s="129"/>
      <c r="G111" s="129"/>
      <c r="H111" s="154">
        <f t="shared" si="534"/>
        <v>0</v>
      </c>
      <c r="I111" s="151">
        <f t="shared" si="551"/>
        <v>0</v>
      </c>
      <c r="J111" s="151">
        <f t="shared" si="552"/>
        <v>0</v>
      </c>
      <c r="K111" s="151">
        <f t="shared" si="553"/>
        <v>0</v>
      </c>
      <c r="L111" s="154">
        <f t="shared" si="535"/>
        <v>0</v>
      </c>
      <c r="M111" s="3"/>
      <c r="N111" s="3"/>
      <c r="O111" s="3"/>
      <c r="P111" s="154">
        <f t="shared" si="536"/>
        <v>0</v>
      </c>
      <c r="Q111" s="3"/>
      <c r="R111" s="3"/>
      <c r="S111" s="3"/>
      <c r="T111" s="154">
        <f t="shared" si="537"/>
        <v>0</v>
      </c>
      <c r="U111" s="151">
        <f t="shared" si="554"/>
        <v>0</v>
      </c>
      <c r="V111" s="151">
        <f t="shared" si="555"/>
        <v>0</v>
      </c>
      <c r="W111" s="151">
        <f t="shared" si="556"/>
        <v>0</v>
      </c>
      <c r="X111" s="154">
        <f t="shared" si="538"/>
        <v>0</v>
      </c>
      <c r="Y111" s="151">
        <f t="shared" si="557"/>
        <v>0</v>
      </c>
      <c r="Z111" s="151">
        <f t="shared" si="558"/>
        <v>0</v>
      </c>
      <c r="AA111" s="151">
        <f t="shared" si="559"/>
        <v>0</v>
      </c>
      <c r="AB111" s="154">
        <f t="shared" si="539"/>
        <v>0</v>
      </c>
      <c r="AC111" s="3"/>
      <c r="AD111" s="3"/>
      <c r="AE111" s="3"/>
      <c r="AF111" s="154">
        <f t="shared" si="540"/>
        <v>0</v>
      </c>
      <c r="AG111" s="3"/>
      <c r="AH111" s="3"/>
      <c r="AI111" s="3"/>
      <c r="AJ111" s="154">
        <f t="shared" si="541"/>
        <v>0</v>
      </c>
      <c r="AK111" s="151">
        <f t="shared" si="560"/>
        <v>0</v>
      </c>
      <c r="AL111" s="151">
        <f t="shared" si="561"/>
        <v>0</v>
      </c>
      <c r="AM111" s="151">
        <f t="shared" si="562"/>
        <v>0</v>
      </c>
      <c r="AN111" s="154">
        <f t="shared" si="542"/>
        <v>0</v>
      </c>
      <c r="AO111" s="3"/>
      <c r="AP111" s="3"/>
      <c r="AQ111" s="3"/>
      <c r="AR111" s="151">
        <f t="shared" si="563"/>
        <v>0</v>
      </c>
      <c r="AS111" s="151">
        <f t="shared" si="564"/>
        <v>0</v>
      </c>
      <c r="AT111" s="151">
        <f t="shared" si="565"/>
        <v>0</v>
      </c>
      <c r="AU111" s="151">
        <f t="shared" si="566"/>
        <v>0</v>
      </c>
      <c r="AV111" s="154">
        <f t="shared" si="543"/>
        <v>0</v>
      </c>
      <c r="AW111" s="3"/>
      <c r="AX111" s="3"/>
      <c r="AY111" s="3"/>
      <c r="AZ111" s="151">
        <f t="shared" si="567"/>
        <v>0</v>
      </c>
      <c r="BA111" s="151">
        <f t="shared" si="568"/>
        <v>0</v>
      </c>
      <c r="BB111" s="151">
        <f t="shared" si="569"/>
        <v>0</v>
      </c>
      <c r="BC111" s="151">
        <f t="shared" si="570"/>
        <v>0</v>
      </c>
      <c r="BD111" s="154">
        <f t="shared" si="544"/>
        <v>0</v>
      </c>
      <c r="BE111" s="3"/>
      <c r="BF111" s="3"/>
      <c r="BG111" s="3"/>
      <c r="BH111" s="151">
        <f t="shared" si="571"/>
        <v>0</v>
      </c>
      <c r="BI111" s="151">
        <f t="shared" si="572"/>
        <v>0</v>
      </c>
      <c r="BJ111" s="151">
        <f t="shared" si="573"/>
        <v>0</v>
      </c>
      <c r="BK111" s="151">
        <f t="shared" si="574"/>
        <v>0</v>
      </c>
      <c r="BL111" s="154">
        <f t="shared" si="545"/>
        <v>0</v>
      </c>
      <c r="BM111" s="3"/>
      <c r="BN111" s="3"/>
      <c r="BO111" s="3"/>
      <c r="BP111" s="151">
        <f t="shared" si="575"/>
        <v>0</v>
      </c>
      <c r="BQ111" s="151">
        <f t="shared" si="576"/>
        <v>0</v>
      </c>
      <c r="BR111" s="151">
        <f t="shared" si="577"/>
        <v>0</v>
      </c>
      <c r="BS111" s="151">
        <f t="shared" si="578"/>
        <v>0</v>
      </c>
      <c r="BT111" s="154">
        <f t="shared" si="546"/>
        <v>0</v>
      </c>
      <c r="BU111" s="3"/>
      <c r="BV111" s="3"/>
      <c r="BW111" s="3"/>
      <c r="BX111" s="151">
        <f t="shared" si="579"/>
        <v>0</v>
      </c>
      <c r="BY111" s="151">
        <f t="shared" si="580"/>
        <v>0</v>
      </c>
      <c r="BZ111" s="151">
        <f t="shared" si="581"/>
        <v>0</v>
      </c>
      <c r="CA111" s="151">
        <f t="shared" si="582"/>
        <v>0</v>
      </c>
      <c r="CB111" s="154">
        <f t="shared" si="547"/>
        <v>0</v>
      </c>
      <c r="CC111" s="3"/>
      <c r="CD111" s="3"/>
      <c r="CE111" s="3"/>
      <c r="CF111" s="151">
        <f t="shared" si="583"/>
        <v>0</v>
      </c>
      <c r="CG111" s="151">
        <f t="shared" si="584"/>
        <v>0</v>
      </c>
      <c r="CH111" s="151">
        <f t="shared" si="585"/>
        <v>0</v>
      </c>
      <c r="CI111" s="151">
        <f t="shared" si="586"/>
        <v>0</v>
      </c>
      <c r="CJ111" s="154">
        <f t="shared" si="548"/>
        <v>0</v>
      </c>
      <c r="CK111" s="3"/>
      <c r="CL111" s="3"/>
      <c r="CM111" s="3"/>
      <c r="CN111" s="151">
        <f t="shared" si="587"/>
        <v>0</v>
      </c>
      <c r="CO111" s="151">
        <f t="shared" si="588"/>
        <v>0</v>
      </c>
      <c r="CP111" s="151">
        <f t="shared" si="589"/>
        <v>0</v>
      </c>
      <c r="CQ111" s="151">
        <f t="shared" si="590"/>
        <v>0</v>
      </c>
      <c r="CR111" s="154">
        <f t="shared" si="549"/>
        <v>0</v>
      </c>
      <c r="CS111" s="3"/>
      <c r="CT111" s="3"/>
      <c r="CU111" s="3"/>
      <c r="CV111" s="151">
        <f t="shared" si="591"/>
        <v>0</v>
      </c>
      <c r="CW111" s="151">
        <f t="shared" si="592"/>
        <v>0</v>
      </c>
      <c r="CX111" s="151">
        <f t="shared" si="593"/>
        <v>0</v>
      </c>
      <c r="CY111" s="151">
        <f t="shared" si="594"/>
        <v>0</v>
      </c>
      <c r="CZ111" s="151">
        <f t="shared" si="595"/>
        <v>0</v>
      </c>
      <c r="DA111" s="151">
        <f t="shared" si="596"/>
        <v>0</v>
      </c>
      <c r="DB111" s="151">
        <f t="shared" si="597"/>
        <v>0</v>
      </c>
      <c r="DC111" s="151">
        <f t="shared" si="598"/>
        <v>0</v>
      </c>
      <c r="DD111" s="149"/>
      <c r="DE111" s="3"/>
      <c r="DF111" s="3"/>
      <c r="DG111" s="3"/>
      <c r="DH111" s="129"/>
      <c r="DI111" s="129"/>
      <c r="DJ111" s="129"/>
      <c r="DK111" s="129"/>
      <c r="DL111" s="129"/>
      <c r="DM111" s="129"/>
      <c r="DN111" s="129"/>
      <c r="DO111" s="129"/>
      <c r="DP111" s="3"/>
      <c r="DQ111" s="3"/>
      <c r="DR111" s="3"/>
      <c r="DS111" s="3"/>
      <c r="DU111" s="149"/>
      <c r="DV111" s="3"/>
      <c r="DW111" s="3"/>
      <c r="DX111" s="3"/>
      <c r="DZ111" s="293"/>
      <c r="EA111" s="293"/>
      <c r="EB111" s="293"/>
      <c r="EC111" s="297"/>
      <c r="ED111" s="297"/>
      <c r="EE111" s="297"/>
      <c r="EF111" s="297"/>
      <c r="EG111" s="297"/>
      <c r="EH111" s="297"/>
      <c r="EI111" s="297"/>
      <c r="EJ111" s="297"/>
      <c r="EK111" s="297"/>
      <c r="EL111" s="297"/>
      <c r="EM111" s="297"/>
      <c r="EN111" s="297"/>
      <c r="EO111" s="297"/>
      <c r="EP111" s="297"/>
      <c r="EQ111" s="297"/>
      <c r="ER111" s="297"/>
      <c r="ES111" s="297"/>
      <c r="ET111" s="297"/>
      <c r="EU111" s="297"/>
      <c r="EV111" s="297"/>
      <c r="EW111" s="297"/>
      <c r="EX111" s="297"/>
      <c r="EY111" s="297"/>
      <c r="EZ111" s="297"/>
      <c r="FA111" s="297"/>
      <c r="FB111" s="297"/>
      <c r="FC111" s="297"/>
      <c r="FD111" s="297"/>
      <c r="FE111" s="297"/>
      <c r="FF111" s="297"/>
      <c r="FL111" s="151">
        <v>69376</v>
      </c>
      <c r="FM111" s="151">
        <v>86.085147528494829</v>
      </c>
      <c r="FN111" s="151">
        <v>93.811714377801863</v>
      </c>
      <c r="FO111" s="151">
        <v>98.092531278384953</v>
      </c>
      <c r="FR111" s="5">
        <f t="shared" si="520"/>
        <v>0</v>
      </c>
      <c r="FS111" s="5">
        <f t="shared" si="521"/>
        <v>0</v>
      </c>
      <c r="FT111" s="5">
        <f t="shared" si="522"/>
        <v>0</v>
      </c>
      <c r="FU111" s="5">
        <f t="shared" si="523"/>
        <v>0</v>
      </c>
      <c r="FW111" s="233" t="e">
        <f t="shared" si="524"/>
        <v>#DIV/0!</v>
      </c>
      <c r="FX111" s="233" t="e">
        <f t="shared" si="525"/>
        <v>#DIV/0!</v>
      </c>
      <c r="FY111" s="233" t="e">
        <f t="shared" si="526"/>
        <v>#DIV/0!</v>
      </c>
      <c r="FZ111" s="233" t="e">
        <f t="shared" si="527"/>
        <v>#DIV/0!</v>
      </c>
      <c r="GA111" s="233"/>
      <c r="GB111" s="5">
        <f t="shared" si="528"/>
        <v>0</v>
      </c>
      <c r="GC111" s="5">
        <f t="shared" si="529"/>
        <v>0</v>
      </c>
      <c r="GD111" s="5">
        <f t="shared" si="530"/>
        <v>0</v>
      </c>
      <c r="GE111" s="5">
        <f t="shared" si="531"/>
        <v>0</v>
      </c>
    </row>
    <row r="112" spans="1:187" x14ac:dyDescent="0.2">
      <c r="A112" s="2" t="str">
        <f t="shared" si="550"/>
        <v>2009 Apr</v>
      </c>
      <c r="B112" s="139">
        <f t="shared" si="856"/>
        <v>2009</v>
      </c>
      <c r="C112" s="142" t="str">
        <f t="shared" si="857"/>
        <v>Apr</v>
      </c>
      <c r="D112" s="154">
        <f t="shared" si="599"/>
        <v>0</v>
      </c>
      <c r="E112" s="129"/>
      <c r="F112" s="129"/>
      <c r="G112" s="129"/>
      <c r="H112" s="154">
        <f t="shared" si="534"/>
        <v>0</v>
      </c>
      <c r="I112" s="151">
        <f t="shared" si="551"/>
        <v>0</v>
      </c>
      <c r="J112" s="151">
        <f t="shared" si="552"/>
        <v>0</v>
      </c>
      <c r="K112" s="151">
        <f t="shared" si="553"/>
        <v>0</v>
      </c>
      <c r="L112" s="154">
        <f t="shared" si="535"/>
        <v>0</v>
      </c>
      <c r="M112" s="3"/>
      <c r="N112" s="3"/>
      <c r="O112" s="3"/>
      <c r="P112" s="154">
        <f t="shared" si="536"/>
        <v>0</v>
      </c>
      <c r="Q112" s="3"/>
      <c r="R112" s="3"/>
      <c r="S112" s="3"/>
      <c r="T112" s="154">
        <f t="shared" si="537"/>
        <v>0</v>
      </c>
      <c r="U112" s="151">
        <f t="shared" si="554"/>
        <v>0</v>
      </c>
      <c r="V112" s="151">
        <f t="shared" si="555"/>
        <v>0</v>
      </c>
      <c r="W112" s="151">
        <f t="shared" si="556"/>
        <v>0</v>
      </c>
      <c r="X112" s="154">
        <f t="shared" si="538"/>
        <v>0</v>
      </c>
      <c r="Y112" s="151">
        <f t="shared" si="557"/>
        <v>0</v>
      </c>
      <c r="Z112" s="151">
        <f t="shared" si="558"/>
        <v>0</v>
      </c>
      <c r="AA112" s="151">
        <f t="shared" si="559"/>
        <v>0</v>
      </c>
      <c r="AB112" s="154">
        <f t="shared" si="539"/>
        <v>0</v>
      </c>
      <c r="AC112" s="3"/>
      <c r="AD112" s="3"/>
      <c r="AE112" s="3"/>
      <c r="AF112" s="154">
        <f t="shared" si="540"/>
        <v>0</v>
      </c>
      <c r="AG112" s="3"/>
      <c r="AH112" s="3"/>
      <c r="AI112" s="3"/>
      <c r="AJ112" s="154">
        <f t="shared" si="541"/>
        <v>0</v>
      </c>
      <c r="AK112" s="151">
        <f t="shared" si="560"/>
        <v>0</v>
      </c>
      <c r="AL112" s="151">
        <f t="shared" si="561"/>
        <v>0</v>
      </c>
      <c r="AM112" s="151">
        <f t="shared" si="562"/>
        <v>0</v>
      </c>
      <c r="AN112" s="154">
        <f t="shared" si="542"/>
        <v>0</v>
      </c>
      <c r="AO112" s="3"/>
      <c r="AP112" s="3"/>
      <c r="AQ112" s="3"/>
      <c r="AR112" s="151">
        <f t="shared" si="563"/>
        <v>0</v>
      </c>
      <c r="AS112" s="151">
        <f t="shared" si="564"/>
        <v>0</v>
      </c>
      <c r="AT112" s="151">
        <f t="shared" si="565"/>
        <v>0</v>
      </c>
      <c r="AU112" s="151">
        <f t="shared" si="566"/>
        <v>0</v>
      </c>
      <c r="AV112" s="154">
        <f t="shared" si="543"/>
        <v>0</v>
      </c>
      <c r="AW112" s="3"/>
      <c r="AX112" s="3"/>
      <c r="AY112" s="3"/>
      <c r="AZ112" s="151">
        <f t="shared" si="567"/>
        <v>0</v>
      </c>
      <c r="BA112" s="151">
        <f t="shared" si="568"/>
        <v>0</v>
      </c>
      <c r="BB112" s="151">
        <f t="shared" si="569"/>
        <v>0</v>
      </c>
      <c r="BC112" s="151">
        <f t="shared" si="570"/>
        <v>0</v>
      </c>
      <c r="BD112" s="154">
        <f t="shared" si="544"/>
        <v>0</v>
      </c>
      <c r="BE112" s="3"/>
      <c r="BF112" s="3"/>
      <c r="BG112" s="3"/>
      <c r="BH112" s="151">
        <f t="shared" si="571"/>
        <v>0</v>
      </c>
      <c r="BI112" s="151">
        <f t="shared" si="572"/>
        <v>0</v>
      </c>
      <c r="BJ112" s="151">
        <f t="shared" si="573"/>
        <v>0</v>
      </c>
      <c r="BK112" s="151">
        <f t="shared" si="574"/>
        <v>0</v>
      </c>
      <c r="BL112" s="154">
        <f t="shared" si="545"/>
        <v>0</v>
      </c>
      <c r="BM112" s="3"/>
      <c r="BN112" s="3"/>
      <c r="BO112" s="3"/>
      <c r="BP112" s="151">
        <f t="shared" si="575"/>
        <v>0</v>
      </c>
      <c r="BQ112" s="151">
        <f t="shared" si="576"/>
        <v>0</v>
      </c>
      <c r="BR112" s="151">
        <f t="shared" si="577"/>
        <v>0</v>
      </c>
      <c r="BS112" s="151">
        <f t="shared" si="578"/>
        <v>0</v>
      </c>
      <c r="BT112" s="154">
        <f t="shared" si="546"/>
        <v>0</v>
      </c>
      <c r="BU112" s="3"/>
      <c r="BV112" s="3"/>
      <c r="BW112" s="3"/>
      <c r="BX112" s="151">
        <f t="shared" si="579"/>
        <v>0</v>
      </c>
      <c r="BY112" s="151">
        <f t="shared" si="580"/>
        <v>0</v>
      </c>
      <c r="BZ112" s="151">
        <f t="shared" si="581"/>
        <v>0</v>
      </c>
      <c r="CA112" s="151">
        <f t="shared" si="582"/>
        <v>0</v>
      </c>
      <c r="CB112" s="154">
        <f t="shared" si="547"/>
        <v>0</v>
      </c>
      <c r="CC112" s="3"/>
      <c r="CD112" s="3"/>
      <c r="CE112" s="3"/>
      <c r="CF112" s="151">
        <f t="shared" si="583"/>
        <v>0</v>
      </c>
      <c r="CG112" s="151">
        <f t="shared" si="584"/>
        <v>0</v>
      </c>
      <c r="CH112" s="151">
        <f t="shared" si="585"/>
        <v>0</v>
      </c>
      <c r="CI112" s="151">
        <f t="shared" si="586"/>
        <v>0</v>
      </c>
      <c r="CJ112" s="154">
        <f t="shared" si="548"/>
        <v>0</v>
      </c>
      <c r="CK112" s="3"/>
      <c r="CL112" s="3"/>
      <c r="CM112" s="3"/>
      <c r="CN112" s="151">
        <f t="shared" si="587"/>
        <v>0</v>
      </c>
      <c r="CO112" s="151">
        <f t="shared" si="588"/>
        <v>0</v>
      </c>
      <c r="CP112" s="151">
        <f t="shared" si="589"/>
        <v>0</v>
      </c>
      <c r="CQ112" s="151">
        <f t="shared" si="590"/>
        <v>0</v>
      </c>
      <c r="CR112" s="154">
        <f t="shared" si="549"/>
        <v>0</v>
      </c>
      <c r="CS112" s="3"/>
      <c r="CT112" s="3"/>
      <c r="CU112" s="3"/>
      <c r="CV112" s="151">
        <f t="shared" si="591"/>
        <v>0</v>
      </c>
      <c r="CW112" s="151">
        <f t="shared" si="592"/>
        <v>0</v>
      </c>
      <c r="CX112" s="151">
        <f t="shared" si="593"/>
        <v>0</v>
      </c>
      <c r="CY112" s="151">
        <f t="shared" si="594"/>
        <v>0</v>
      </c>
      <c r="CZ112" s="151">
        <f t="shared" si="595"/>
        <v>0</v>
      </c>
      <c r="DA112" s="151">
        <f t="shared" si="596"/>
        <v>0</v>
      </c>
      <c r="DB112" s="151">
        <f t="shared" si="597"/>
        <v>0</v>
      </c>
      <c r="DC112" s="151">
        <f t="shared" si="598"/>
        <v>0</v>
      </c>
      <c r="DD112" s="149"/>
      <c r="DE112" s="3"/>
      <c r="DF112" s="3"/>
      <c r="DG112" s="3"/>
      <c r="DH112" s="129"/>
      <c r="DI112" s="129"/>
      <c r="DJ112" s="129"/>
      <c r="DK112" s="129"/>
      <c r="DL112" s="129"/>
      <c r="DM112" s="129"/>
      <c r="DN112" s="129"/>
      <c r="DO112" s="129"/>
      <c r="DP112" s="3"/>
      <c r="DQ112" s="3"/>
      <c r="DR112" s="3"/>
      <c r="DS112" s="3"/>
      <c r="DU112" s="149"/>
      <c r="DV112" s="3"/>
      <c r="DW112" s="3"/>
      <c r="DX112" s="3"/>
      <c r="DZ112" s="293"/>
      <c r="EA112" s="293"/>
      <c r="EB112" s="293"/>
      <c r="EC112" s="297"/>
      <c r="ED112" s="297"/>
      <c r="EE112" s="297"/>
      <c r="EF112" s="297"/>
      <c r="EG112" s="297"/>
      <c r="EH112" s="297"/>
      <c r="EI112" s="297"/>
      <c r="EJ112" s="297"/>
      <c r="EK112" s="297"/>
      <c r="EL112" s="297"/>
      <c r="EM112" s="297"/>
      <c r="EN112" s="297"/>
      <c r="EO112" s="297"/>
      <c r="EP112" s="297"/>
      <c r="EQ112" s="297"/>
      <c r="ER112" s="297"/>
      <c r="ES112" s="297"/>
      <c r="ET112" s="297"/>
      <c r="EU112" s="297"/>
      <c r="EV112" s="297"/>
      <c r="EW112" s="297"/>
      <c r="EX112" s="297"/>
      <c r="EY112" s="297"/>
      <c r="EZ112" s="297"/>
      <c r="FA112" s="297"/>
      <c r="FB112" s="297"/>
      <c r="FC112" s="297"/>
      <c r="FD112" s="297"/>
      <c r="FE112" s="297"/>
      <c r="FF112" s="297"/>
      <c r="FL112" s="151">
        <v>65577</v>
      </c>
      <c r="FM112" s="151">
        <v>86.750270939773955</v>
      </c>
      <c r="FN112" s="151">
        <v>94.082675336739428</v>
      </c>
      <c r="FO112" s="151">
        <v>98.335655674252976</v>
      </c>
      <c r="FR112" s="5">
        <f t="shared" si="520"/>
        <v>0</v>
      </c>
      <c r="FS112" s="5">
        <f t="shared" si="521"/>
        <v>0</v>
      </c>
      <c r="FT112" s="5">
        <f t="shared" si="522"/>
        <v>0</v>
      </c>
      <c r="FU112" s="5">
        <f t="shared" si="523"/>
        <v>0</v>
      </c>
      <c r="FW112" s="233" t="e">
        <f t="shared" si="524"/>
        <v>#DIV/0!</v>
      </c>
      <c r="FX112" s="233" t="e">
        <f t="shared" si="525"/>
        <v>#DIV/0!</v>
      </c>
      <c r="FY112" s="233" t="e">
        <f t="shared" si="526"/>
        <v>#DIV/0!</v>
      </c>
      <c r="FZ112" s="233" t="e">
        <f t="shared" si="527"/>
        <v>#DIV/0!</v>
      </c>
      <c r="GA112" s="233"/>
      <c r="GB112" s="5">
        <f t="shared" si="528"/>
        <v>0</v>
      </c>
      <c r="GC112" s="5">
        <f t="shared" si="529"/>
        <v>0</v>
      </c>
      <c r="GD112" s="5">
        <f t="shared" si="530"/>
        <v>0</v>
      </c>
      <c r="GE112" s="5">
        <f t="shared" si="531"/>
        <v>0</v>
      </c>
    </row>
    <row r="113" spans="1:187" x14ac:dyDescent="0.2">
      <c r="A113" s="2" t="str">
        <f t="shared" si="550"/>
        <v>2009 Maj</v>
      </c>
      <c r="B113" s="139">
        <f t="shared" si="856"/>
        <v>2009</v>
      </c>
      <c r="C113" s="142" t="str">
        <f t="shared" si="857"/>
        <v>Maj</v>
      </c>
      <c r="D113" s="154">
        <f t="shared" si="599"/>
        <v>0</v>
      </c>
      <c r="E113" s="129"/>
      <c r="F113" s="129"/>
      <c r="G113" s="129"/>
      <c r="H113" s="154">
        <f t="shared" si="534"/>
        <v>0</v>
      </c>
      <c r="I113" s="151">
        <f t="shared" si="551"/>
        <v>0</v>
      </c>
      <c r="J113" s="151">
        <f t="shared" si="552"/>
        <v>0</v>
      </c>
      <c r="K113" s="151">
        <f t="shared" si="553"/>
        <v>0</v>
      </c>
      <c r="L113" s="154">
        <f t="shared" si="535"/>
        <v>0</v>
      </c>
      <c r="M113" s="3"/>
      <c r="N113" s="3"/>
      <c r="O113" s="3"/>
      <c r="P113" s="154">
        <f t="shared" si="536"/>
        <v>0</v>
      </c>
      <c r="Q113" s="3"/>
      <c r="R113" s="3"/>
      <c r="S113" s="3"/>
      <c r="T113" s="154">
        <f t="shared" si="537"/>
        <v>0</v>
      </c>
      <c r="U113" s="151">
        <f t="shared" si="554"/>
        <v>0</v>
      </c>
      <c r="V113" s="151">
        <f t="shared" si="555"/>
        <v>0</v>
      </c>
      <c r="W113" s="151">
        <f t="shared" si="556"/>
        <v>0</v>
      </c>
      <c r="X113" s="154">
        <f t="shared" si="538"/>
        <v>0</v>
      </c>
      <c r="Y113" s="151">
        <f t="shared" si="557"/>
        <v>0</v>
      </c>
      <c r="Z113" s="151">
        <f t="shared" si="558"/>
        <v>0</v>
      </c>
      <c r="AA113" s="151">
        <f t="shared" si="559"/>
        <v>0</v>
      </c>
      <c r="AB113" s="154">
        <f t="shared" si="539"/>
        <v>0</v>
      </c>
      <c r="AC113" s="3"/>
      <c r="AD113" s="3"/>
      <c r="AE113" s="3"/>
      <c r="AF113" s="154">
        <f t="shared" si="540"/>
        <v>0</v>
      </c>
      <c r="AG113" s="3"/>
      <c r="AH113" s="3"/>
      <c r="AI113" s="3"/>
      <c r="AJ113" s="154">
        <f t="shared" si="541"/>
        <v>0</v>
      </c>
      <c r="AK113" s="151">
        <f t="shared" si="560"/>
        <v>0</v>
      </c>
      <c r="AL113" s="151">
        <f t="shared" si="561"/>
        <v>0</v>
      </c>
      <c r="AM113" s="151">
        <f t="shared" si="562"/>
        <v>0</v>
      </c>
      <c r="AN113" s="154">
        <f t="shared" si="542"/>
        <v>0</v>
      </c>
      <c r="AO113" s="3"/>
      <c r="AP113" s="3"/>
      <c r="AQ113" s="3"/>
      <c r="AR113" s="151">
        <f t="shared" si="563"/>
        <v>0</v>
      </c>
      <c r="AS113" s="151">
        <f t="shared" si="564"/>
        <v>0</v>
      </c>
      <c r="AT113" s="151">
        <f t="shared" si="565"/>
        <v>0</v>
      </c>
      <c r="AU113" s="151">
        <f t="shared" si="566"/>
        <v>0</v>
      </c>
      <c r="AV113" s="154">
        <f t="shared" si="543"/>
        <v>0</v>
      </c>
      <c r="AW113" s="3"/>
      <c r="AX113" s="3"/>
      <c r="AY113" s="3"/>
      <c r="AZ113" s="151">
        <f t="shared" si="567"/>
        <v>0</v>
      </c>
      <c r="BA113" s="151">
        <f t="shared" si="568"/>
        <v>0</v>
      </c>
      <c r="BB113" s="151">
        <f t="shared" si="569"/>
        <v>0</v>
      </c>
      <c r="BC113" s="151">
        <f t="shared" si="570"/>
        <v>0</v>
      </c>
      <c r="BD113" s="154">
        <f t="shared" si="544"/>
        <v>0</v>
      </c>
      <c r="BE113" s="3"/>
      <c r="BF113" s="3"/>
      <c r="BG113" s="3"/>
      <c r="BH113" s="151">
        <f t="shared" si="571"/>
        <v>0</v>
      </c>
      <c r="BI113" s="151">
        <f t="shared" si="572"/>
        <v>0</v>
      </c>
      <c r="BJ113" s="151">
        <f t="shared" si="573"/>
        <v>0</v>
      </c>
      <c r="BK113" s="151">
        <f t="shared" si="574"/>
        <v>0</v>
      </c>
      <c r="BL113" s="154">
        <f t="shared" si="545"/>
        <v>0</v>
      </c>
      <c r="BM113" s="3"/>
      <c r="BN113" s="3"/>
      <c r="BO113" s="3"/>
      <c r="BP113" s="151">
        <f t="shared" si="575"/>
        <v>0</v>
      </c>
      <c r="BQ113" s="151">
        <f t="shared" si="576"/>
        <v>0</v>
      </c>
      <c r="BR113" s="151">
        <f t="shared" si="577"/>
        <v>0</v>
      </c>
      <c r="BS113" s="151">
        <f t="shared" si="578"/>
        <v>0</v>
      </c>
      <c r="BT113" s="154">
        <f t="shared" si="546"/>
        <v>0</v>
      </c>
      <c r="BU113" s="3"/>
      <c r="BV113" s="3"/>
      <c r="BW113" s="3"/>
      <c r="BX113" s="151">
        <f t="shared" si="579"/>
        <v>0</v>
      </c>
      <c r="BY113" s="151">
        <f t="shared" si="580"/>
        <v>0</v>
      </c>
      <c r="BZ113" s="151">
        <f t="shared" si="581"/>
        <v>0</v>
      </c>
      <c r="CA113" s="151">
        <f t="shared" si="582"/>
        <v>0</v>
      </c>
      <c r="CB113" s="154">
        <f t="shared" si="547"/>
        <v>0</v>
      </c>
      <c r="CC113" s="3"/>
      <c r="CD113" s="3"/>
      <c r="CE113" s="3"/>
      <c r="CF113" s="151">
        <f t="shared" si="583"/>
        <v>0</v>
      </c>
      <c r="CG113" s="151">
        <f t="shared" si="584"/>
        <v>0</v>
      </c>
      <c r="CH113" s="151">
        <f t="shared" si="585"/>
        <v>0</v>
      </c>
      <c r="CI113" s="151">
        <f t="shared" si="586"/>
        <v>0</v>
      </c>
      <c r="CJ113" s="154">
        <f t="shared" si="548"/>
        <v>0</v>
      </c>
      <c r="CK113" s="3"/>
      <c r="CL113" s="3"/>
      <c r="CM113" s="3"/>
      <c r="CN113" s="151">
        <f t="shared" si="587"/>
        <v>0</v>
      </c>
      <c r="CO113" s="151">
        <f t="shared" si="588"/>
        <v>0</v>
      </c>
      <c r="CP113" s="151">
        <f t="shared" si="589"/>
        <v>0</v>
      </c>
      <c r="CQ113" s="151">
        <f t="shared" si="590"/>
        <v>0</v>
      </c>
      <c r="CR113" s="154">
        <f t="shared" si="549"/>
        <v>0</v>
      </c>
      <c r="CS113" s="3"/>
      <c r="CT113" s="3"/>
      <c r="CU113" s="3"/>
      <c r="CV113" s="151">
        <f t="shared" si="591"/>
        <v>0</v>
      </c>
      <c r="CW113" s="151">
        <f t="shared" si="592"/>
        <v>0</v>
      </c>
      <c r="CX113" s="151">
        <f t="shared" si="593"/>
        <v>0</v>
      </c>
      <c r="CY113" s="151">
        <f t="shared" si="594"/>
        <v>0</v>
      </c>
      <c r="CZ113" s="151">
        <f t="shared" si="595"/>
        <v>0</v>
      </c>
      <c r="DA113" s="151">
        <f t="shared" si="596"/>
        <v>0</v>
      </c>
      <c r="DB113" s="151">
        <f t="shared" si="597"/>
        <v>0</v>
      </c>
      <c r="DC113" s="151">
        <f t="shared" si="598"/>
        <v>0</v>
      </c>
      <c r="DD113" s="149"/>
      <c r="DE113" s="3"/>
      <c r="DF113" s="3"/>
      <c r="DG113" s="3"/>
      <c r="DH113" s="129"/>
      <c r="DI113" s="129"/>
      <c r="DJ113" s="129"/>
      <c r="DK113" s="129"/>
      <c r="DL113" s="129"/>
      <c r="DM113" s="129"/>
      <c r="DN113" s="129"/>
      <c r="DO113" s="129"/>
      <c r="DP113" s="3"/>
      <c r="DQ113" s="3"/>
      <c r="DR113" s="3"/>
      <c r="DS113" s="3"/>
      <c r="DU113" s="149"/>
      <c r="DV113" s="3"/>
      <c r="DW113" s="3"/>
      <c r="DX113" s="3"/>
      <c r="DZ113" s="293"/>
      <c r="EA113" s="293"/>
      <c r="EB113" s="293"/>
      <c r="EC113" s="297"/>
      <c r="ED113" s="297"/>
      <c r="EE113" s="297"/>
      <c r="EF113" s="297"/>
      <c r="EG113" s="297"/>
      <c r="EH113" s="297"/>
      <c r="EI113" s="297"/>
      <c r="EJ113" s="297"/>
      <c r="EK113" s="297"/>
      <c r="EL113" s="297"/>
      <c r="EM113" s="297"/>
      <c r="EN113" s="297"/>
      <c r="EO113" s="297"/>
      <c r="EP113" s="297"/>
      <c r="EQ113" s="297"/>
      <c r="ER113" s="297"/>
      <c r="ES113" s="297"/>
      <c r="ET113" s="297"/>
      <c r="EU113" s="297"/>
      <c r="EV113" s="297"/>
      <c r="EW113" s="297"/>
      <c r="EX113" s="297"/>
      <c r="EY113" s="297"/>
      <c r="EZ113" s="297"/>
      <c r="FA113" s="297"/>
      <c r="FB113" s="297"/>
      <c r="FC113" s="297"/>
      <c r="FD113" s="297"/>
      <c r="FE113" s="297"/>
      <c r="FF113" s="297"/>
      <c r="FL113" s="151">
        <v>66336</v>
      </c>
      <c r="FM113" s="151">
        <v>86.751724876466724</v>
      </c>
      <c r="FN113" s="151">
        <v>94.113237566356105</v>
      </c>
      <c r="FO113" s="151">
        <v>98.4319304848012</v>
      </c>
      <c r="FR113" s="5">
        <f t="shared" si="520"/>
        <v>0</v>
      </c>
      <c r="FS113" s="5">
        <f t="shared" si="521"/>
        <v>0</v>
      </c>
      <c r="FT113" s="5">
        <f t="shared" si="522"/>
        <v>0</v>
      </c>
      <c r="FU113" s="5">
        <f t="shared" si="523"/>
        <v>0</v>
      </c>
      <c r="FW113" s="233" t="e">
        <f t="shared" si="524"/>
        <v>#DIV/0!</v>
      </c>
      <c r="FX113" s="233" t="e">
        <f t="shared" si="525"/>
        <v>#DIV/0!</v>
      </c>
      <c r="FY113" s="233" t="e">
        <f t="shared" si="526"/>
        <v>#DIV/0!</v>
      </c>
      <c r="FZ113" s="233" t="e">
        <f t="shared" si="527"/>
        <v>#DIV/0!</v>
      </c>
      <c r="GA113" s="233"/>
      <c r="GB113" s="5">
        <f t="shared" si="528"/>
        <v>0</v>
      </c>
      <c r="GC113" s="5">
        <f t="shared" si="529"/>
        <v>0</v>
      </c>
      <c r="GD113" s="5">
        <f t="shared" si="530"/>
        <v>0</v>
      </c>
      <c r="GE113" s="5">
        <f t="shared" si="531"/>
        <v>0</v>
      </c>
    </row>
    <row r="114" spans="1:187" x14ac:dyDescent="0.2">
      <c r="A114" s="2" t="str">
        <f t="shared" si="550"/>
        <v>2009 Jun</v>
      </c>
      <c r="B114" s="139">
        <f t="shared" si="856"/>
        <v>2009</v>
      </c>
      <c r="C114" s="142" t="str">
        <f t="shared" si="857"/>
        <v>Jun</v>
      </c>
      <c r="D114" s="154">
        <f t="shared" si="599"/>
        <v>0</v>
      </c>
      <c r="E114" s="129"/>
      <c r="F114" s="129"/>
      <c r="G114" s="129"/>
      <c r="H114" s="154">
        <f t="shared" si="534"/>
        <v>0</v>
      </c>
      <c r="I114" s="151">
        <f t="shared" si="551"/>
        <v>0</v>
      </c>
      <c r="J114" s="151">
        <f t="shared" si="552"/>
        <v>0</v>
      </c>
      <c r="K114" s="151">
        <f t="shared" si="553"/>
        <v>0</v>
      </c>
      <c r="L114" s="154">
        <f t="shared" si="535"/>
        <v>0</v>
      </c>
      <c r="M114" s="3"/>
      <c r="N114" s="3"/>
      <c r="O114" s="3"/>
      <c r="P114" s="154">
        <f t="shared" si="536"/>
        <v>0</v>
      </c>
      <c r="Q114" s="3"/>
      <c r="R114" s="3"/>
      <c r="S114" s="3"/>
      <c r="T114" s="154">
        <f t="shared" si="537"/>
        <v>0</v>
      </c>
      <c r="U114" s="151">
        <f t="shared" si="554"/>
        <v>0</v>
      </c>
      <c r="V114" s="151">
        <f t="shared" si="555"/>
        <v>0</v>
      </c>
      <c r="W114" s="151">
        <f t="shared" si="556"/>
        <v>0</v>
      </c>
      <c r="X114" s="154">
        <f t="shared" si="538"/>
        <v>0</v>
      </c>
      <c r="Y114" s="151">
        <f t="shared" si="557"/>
        <v>0</v>
      </c>
      <c r="Z114" s="151">
        <f t="shared" si="558"/>
        <v>0</v>
      </c>
      <c r="AA114" s="151">
        <f t="shared" si="559"/>
        <v>0</v>
      </c>
      <c r="AB114" s="154">
        <f t="shared" si="539"/>
        <v>0</v>
      </c>
      <c r="AC114" s="3"/>
      <c r="AD114" s="3"/>
      <c r="AE114" s="3"/>
      <c r="AF114" s="154">
        <f t="shared" si="540"/>
        <v>0</v>
      </c>
      <c r="AG114" s="3"/>
      <c r="AH114" s="3"/>
      <c r="AI114" s="3"/>
      <c r="AJ114" s="154">
        <f t="shared" si="541"/>
        <v>0</v>
      </c>
      <c r="AK114" s="151">
        <f t="shared" si="560"/>
        <v>0</v>
      </c>
      <c r="AL114" s="151">
        <f t="shared" si="561"/>
        <v>0</v>
      </c>
      <c r="AM114" s="151">
        <f t="shared" si="562"/>
        <v>0</v>
      </c>
      <c r="AN114" s="154">
        <f t="shared" si="542"/>
        <v>0</v>
      </c>
      <c r="AO114" s="3"/>
      <c r="AP114" s="3"/>
      <c r="AQ114" s="3"/>
      <c r="AR114" s="151">
        <f t="shared" si="563"/>
        <v>0</v>
      </c>
      <c r="AS114" s="151">
        <f t="shared" si="564"/>
        <v>0</v>
      </c>
      <c r="AT114" s="151">
        <f t="shared" si="565"/>
        <v>0</v>
      </c>
      <c r="AU114" s="151">
        <f t="shared" si="566"/>
        <v>0</v>
      </c>
      <c r="AV114" s="154">
        <f t="shared" si="543"/>
        <v>0</v>
      </c>
      <c r="AW114" s="3"/>
      <c r="AX114" s="3"/>
      <c r="AY114" s="3"/>
      <c r="AZ114" s="151">
        <f t="shared" si="567"/>
        <v>0</v>
      </c>
      <c r="BA114" s="151">
        <f t="shared" si="568"/>
        <v>0</v>
      </c>
      <c r="BB114" s="151">
        <f t="shared" si="569"/>
        <v>0</v>
      </c>
      <c r="BC114" s="151">
        <f t="shared" si="570"/>
        <v>0</v>
      </c>
      <c r="BD114" s="154">
        <f t="shared" si="544"/>
        <v>0</v>
      </c>
      <c r="BE114" s="3"/>
      <c r="BF114" s="3"/>
      <c r="BG114" s="3"/>
      <c r="BH114" s="151">
        <f t="shared" si="571"/>
        <v>0</v>
      </c>
      <c r="BI114" s="151">
        <f t="shared" si="572"/>
        <v>0</v>
      </c>
      <c r="BJ114" s="151">
        <f t="shared" si="573"/>
        <v>0</v>
      </c>
      <c r="BK114" s="151">
        <f t="shared" si="574"/>
        <v>0</v>
      </c>
      <c r="BL114" s="154">
        <f t="shared" si="545"/>
        <v>0</v>
      </c>
      <c r="BM114" s="3"/>
      <c r="BN114" s="3"/>
      <c r="BO114" s="3"/>
      <c r="BP114" s="151">
        <f t="shared" si="575"/>
        <v>0</v>
      </c>
      <c r="BQ114" s="151">
        <f t="shared" si="576"/>
        <v>0</v>
      </c>
      <c r="BR114" s="151">
        <f t="shared" si="577"/>
        <v>0</v>
      </c>
      <c r="BS114" s="151">
        <f t="shared" si="578"/>
        <v>0</v>
      </c>
      <c r="BT114" s="154">
        <f t="shared" si="546"/>
        <v>0</v>
      </c>
      <c r="BU114" s="3"/>
      <c r="BV114" s="3"/>
      <c r="BW114" s="3"/>
      <c r="BX114" s="151">
        <f t="shared" si="579"/>
        <v>0</v>
      </c>
      <c r="BY114" s="151">
        <f t="shared" si="580"/>
        <v>0</v>
      </c>
      <c r="BZ114" s="151">
        <f t="shared" si="581"/>
        <v>0</v>
      </c>
      <c r="CA114" s="151">
        <f t="shared" si="582"/>
        <v>0</v>
      </c>
      <c r="CB114" s="154">
        <f t="shared" si="547"/>
        <v>0</v>
      </c>
      <c r="CC114" s="3"/>
      <c r="CD114" s="3"/>
      <c r="CE114" s="3"/>
      <c r="CF114" s="151">
        <f t="shared" si="583"/>
        <v>0</v>
      </c>
      <c r="CG114" s="151">
        <f t="shared" si="584"/>
        <v>0</v>
      </c>
      <c r="CH114" s="151">
        <f t="shared" si="585"/>
        <v>0</v>
      </c>
      <c r="CI114" s="151">
        <f t="shared" si="586"/>
        <v>0</v>
      </c>
      <c r="CJ114" s="154">
        <f t="shared" si="548"/>
        <v>0</v>
      </c>
      <c r="CK114" s="3"/>
      <c r="CL114" s="3"/>
      <c r="CM114" s="3"/>
      <c r="CN114" s="151">
        <f t="shared" si="587"/>
        <v>0</v>
      </c>
      <c r="CO114" s="151">
        <f t="shared" si="588"/>
        <v>0</v>
      </c>
      <c r="CP114" s="151">
        <f t="shared" si="589"/>
        <v>0</v>
      </c>
      <c r="CQ114" s="151">
        <f t="shared" si="590"/>
        <v>0</v>
      </c>
      <c r="CR114" s="154">
        <f t="shared" si="549"/>
        <v>0</v>
      </c>
      <c r="CS114" s="3"/>
      <c r="CT114" s="3"/>
      <c r="CU114" s="3"/>
      <c r="CV114" s="151">
        <f t="shared" si="591"/>
        <v>0</v>
      </c>
      <c r="CW114" s="151">
        <f t="shared" si="592"/>
        <v>0</v>
      </c>
      <c r="CX114" s="151">
        <f t="shared" si="593"/>
        <v>0</v>
      </c>
      <c r="CY114" s="151">
        <f t="shared" si="594"/>
        <v>0</v>
      </c>
      <c r="CZ114" s="151">
        <f t="shared" si="595"/>
        <v>0</v>
      </c>
      <c r="DA114" s="151">
        <f t="shared" si="596"/>
        <v>0</v>
      </c>
      <c r="DB114" s="151">
        <f t="shared" si="597"/>
        <v>0</v>
      </c>
      <c r="DC114" s="151">
        <f t="shared" si="598"/>
        <v>0</v>
      </c>
      <c r="DD114" s="149"/>
      <c r="DE114" s="3"/>
      <c r="DF114" s="3"/>
      <c r="DG114" s="3"/>
      <c r="DH114" s="129"/>
      <c r="DI114" s="129"/>
      <c r="DJ114" s="129"/>
      <c r="DK114" s="129"/>
      <c r="DL114" s="129"/>
      <c r="DM114" s="129"/>
      <c r="DN114" s="129"/>
      <c r="DO114" s="129"/>
      <c r="DP114" s="3"/>
      <c r="DQ114" s="3"/>
      <c r="DR114" s="3"/>
      <c r="DS114" s="3"/>
      <c r="DU114" s="149"/>
      <c r="DV114" s="3"/>
      <c r="DW114" s="3"/>
      <c r="DX114" s="3"/>
      <c r="DZ114" s="293"/>
      <c r="EA114" s="293"/>
      <c r="EB114" s="293"/>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L114" s="151">
        <v>63399</v>
      </c>
      <c r="FM114" s="151">
        <v>82.591365317197329</v>
      </c>
      <c r="FN114" s="151">
        <v>91.381325137268092</v>
      </c>
      <c r="FO114" s="151">
        <v>97.259440682578557</v>
      </c>
      <c r="FR114" s="5">
        <f t="shared" si="520"/>
        <v>0</v>
      </c>
      <c r="FS114" s="5">
        <f t="shared" si="521"/>
        <v>0</v>
      </c>
      <c r="FT114" s="5">
        <f t="shared" si="522"/>
        <v>0</v>
      </c>
      <c r="FU114" s="5">
        <f t="shared" si="523"/>
        <v>0</v>
      </c>
      <c r="FW114" s="233" t="e">
        <f t="shared" si="524"/>
        <v>#DIV/0!</v>
      </c>
      <c r="FX114" s="233" t="e">
        <f t="shared" si="525"/>
        <v>#DIV/0!</v>
      </c>
      <c r="FY114" s="233" t="e">
        <f t="shared" si="526"/>
        <v>#DIV/0!</v>
      </c>
      <c r="FZ114" s="233" t="e">
        <f t="shared" si="527"/>
        <v>#DIV/0!</v>
      </c>
      <c r="GA114" s="233"/>
      <c r="GB114" s="5">
        <f t="shared" si="528"/>
        <v>0</v>
      </c>
      <c r="GC114" s="5">
        <f t="shared" si="529"/>
        <v>0</v>
      </c>
      <c r="GD114" s="5">
        <f t="shared" si="530"/>
        <v>0</v>
      </c>
      <c r="GE114" s="5">
        <f t="shared" si="531"/>
        <v>0</v>
      </c>
    </row>
    <row r="115" spans="1:187" x14ac:dyDescent="0.2">
      <c r="A115" s="2" t="str">
        <f t="shared" si="550"/>
        <v>2009 Jul</v>
      </c>
      <c r="B115" s="139">
        <f t="shared" si="856"/>
        <v>2009</v>
      </c>
      <c r="C115" s="142" t="str">
        <f t="shared" si="857"/>
        <v>Jul</v>
      </c>
      <c r="D115" s="154">
        <f t="shared" si="599"/>
        <v>0</v>
      </c>
      <c r="E115" s="129"/>
      <c r="F115" s="129"/>
      <c r="G115" s="129"/>
      <c r="H115" s="154">
        <f t="shared" si="534"/>
        <v>0</v>
      </c>
      <c r="I115" s="151">
        <f t="shared" si="551"/>
        <v>0</v>
      </c>
      <c r="J115" s="151">
        <f t="shared" si="552"/>
        <v>0</v>
      </c>
      <c r="K115" s="151">
        <f t="shared" si="553"/>
        <v>0</v>
      </c>
      <c r="L115" s="154">
        <f t="shared" si="535"/>
        <v>0</v>
      </c>
      <c r="M115" s="3"/>
      <c r="N115" s="3"/>
      <c r="O115" s="3"/>
      <c r="P115" s="154">
        <f t="shared" si="536"/>
        <v>0</v>
      </c>
      <c r="Q115" s="3"/>
      <c r="R115" s="3"/>
      <c r="S115" s="3"/>
      <c r="T115" s="154">
        <f t="shared" si="537"/>
        <v>0</v>
      </c>
      <c r="U115" s="151">
        <f t="shared" si="554"/>
        <v>0</v>
      </c>
      <c r="V115" s="151">
        <f t="shared" si="555"/>
        <v>0</v>
      </c>
      <c r="W115" s="151">
        <f t="shared" si="556"/>
        <v>0</v>
      </c>
      <c r="X115" s="154">
        <f t="shared" si="538"/>
        <v>0</v>
      </c>
      <c r="Y115" s="151">
        <f t="shared" si="557"/>
        <v>0</v>
      </c>
      <c r="Z115" s="151">
        <f t="shared" si="558"/>
        <v>0</v>
      </c>
      <c r="AA115" s="151">
        <f t="shared" si="559"/>
        <v>0</v>
      </c>
      <c r="AB115" s="154">
        <f t="shared" si="539"/>
        <v>0</v>
      </c>
      <c r="AC115" s="3"/>
      <c r="AD115" s="3"/>
      <c r="AE115" s="3"/>
      <c r="AF115" s="154">
        <f t="shared" si="540"/>
        <v>0</v>
      </c>
      <c r="AG115" s="3"/>
      <c r="AH115" s="3"/>
      <c r="AI115" s="3"/>
      <c r="AJ115" s="154">
        <f t="shared" si="541"/>
        <v>0</v>
      </c>
      <c r="AK115" s="151">
        <f t="shared" si="560"/>
        <v>0</v>
      </c>
      <c r="AL115" s="151">
        <f t="shared" si="561"/>
        <v>0</v>
      </c>
      <c r="AM115" s="151">
        <f t="shared" si="562"/>
        <v>0</v>
      </c>
      <c r="AN115" s="154">
        <f t="shared" si="542"/>
        <v>0</v>
      </c>
      <c r="AO115" s="3"/>
      <c r="AP115" s="3"/>
      <c r="AQ115" s="3"/>
      <c r="AR115" s="151">
        <f t="shared" si="563"/>
        <v>0</v>
      </c>
      <c r="AS115" s="151">
        <f t="shared" si="564"/>
        <v>0</v>
      </c>
      <c r="AT115" s="151">
        <f t="shared" si="565"/>
        <v>0</v>
      </c>
      <c r="AU115" s="151">
        <f t="shared" si="566"/>
        <v>0</v>
      </c>
      <c r="AV115" s="154">
        <f t="shared" si="543"/>
        <v>0</v>
      </c>
      <c r="AW115" s="3"/>
      <c r="AX115" s="3"/>
      <c r="AY115" s="3"/>
      <c r="AZ115" s="151">
        <f t="shared" si="567"/>
        <v>0</v>
      </c>
      <c r="BA115" s="151">
        <f t="shared" si="568"/>
        <v>0</v>
      </c>
      <c r="BB115" s="151">
        <f t="shared" si="569"/>
        <v>0</v>
      </c>
      <c r="BC115" s="151">
        <f t="shared" si="570"/>
        <v>0</v>
      </c>
      <c r="BD115" s="154">
        <f t="shared" si="544"/>
        <v>0</v>
      </c>
      <c r="BE115" s="3"/>
      <c r="BF115" s="3"/>
      <c r="BG115" s="3"/>
      <c r="BH115" s="151">
        <f t="shared" si="571"/>
        <v>0</v>
      </c>
      <c r="BI115" s="151">
        <f t="shared" si="572"/>
        <v>0</v>
      </c>
      <c r="BJ115" s="151">
        <f t="shared" si="573"/>
        <v>0</v>
      </c>
      <c r="BK115" s="151">
        <f t="shared" si="574"/>
        <v>0</v>
      </c>
      <c r="BL115" s="154">
        <f t="shared" si="545"/>
        <v>0</v>
      </c>
      <c r="BM115" s="3"/>
      <c r="BN115" s="3"/>
      <c r="BO115" s="3"/>
      <c r="BP115" s="151">
        <f t="shared" si="575"/>
        <v>0</v>
      </c>
      <c r="BQ115" s="151">
        <f t="shared" si="576"/>
        <v>0</v>
      </c>
      <c r="BR115" s="151">
        <f t="shared" si="577"/>
        <v>0</v>
      </c>
      <c r="BS115" s="151">
        <f t="shared" si="578"/>
        <v>0</v>
      </c>
      <c r="BT115" s="154">
        <f t="shared" si="546"/>
        <v>0</v>
      </c>
      <c r="BU115" s="3"/>
      <c r="BV115" s="3"/>
      <c r="BW115" s="3"/>
      <c r="BX115" s="151">
        <f t="shared" si="579"/>
        <v>0</v>
      </c>
      <c r="BY115" s="151">
        <f t="shared" si="580"/>
        <v>0</v>
      </c>
      <c r="BZ115" s="151">
        <f t="shared" si="581"/>
        <v>0</v>
      </c>
      <c r="CA115" s="151">
        <f t="shared" si="582"/>
        <v>0</v>
      </c>
      <c r="CB115" s="154">
        <f t="shared" si="547"/>
        <v>0</v>
      </c>
      <c r="CC115" s="3"/>
      <c r="CD115" s="3"/>
      <c r="CE115" s="3"/>
      <c r="CF115" s="151">
        <f t="shared" si="583"/>
        <v>0</v>
      </c>
      <c r="CG115" s="151">
        <f t="shared" si="584"/>
        <v>0</v>
      </c>
      <c r="CH115" s="151">
        <f t="shared" si="585"/>
        <v>0</v>
      </c>
      <c r="CI115" s="151">
        <f t="shared" si="586"/>
        <v>0</v>
      </c>
      <c r="CJ115" s="154">
        <f t="shared" si="548"/>
        <v>0</v>
      </c>
      <c r="CK115" s="3"/>
      <c r="CL115" s="3"/>
      <c r="CM115" s="3"/>
      <c r="CN115" s="151">
        <f t="shared" si="587"/>
        <v>0</v>
      </c>
      <c r="CO115" s="151">
        <f t="shared" si="588"/>
        <v>0</v>
      </c>
      <c r="CP115" s="151">
        <f t="shared" si="589"/>
        <v>0</v>
      </c>
      <c r="CQ115" s="151">
        <f t="shared" si="590"/>
        <v>0</v>
      </c>
      <c r="CR115" s="154">
        <f t="shared" si="549"/>
        <v>0</v>
      </c>
      <c r="CS115" s="3"/>
      <c r="CT115" s="3"/>
      <c r="CU115" s="3"/>
      <c r="CV115" s="151">
        <f t="shared" si="591"/>
        <v>0</v>
      </c>
      <c r="CW115" s="151">
        <f t="shared" si="592"/>
        <v>0</v>
      </c>
      <c r="CX115" s="151">
        <f t="shared" si="593"/>
        <v>0</v>
      </c>
      <c r="CY115" s="151">
        <f t="shared" si="594"/>
        <v>0</v>
      </c>
      <c r="CZ115" s="151">
        <f t="shared" si="595"/>
        <v>0</v>
      </c>
      <c r="DA115" s="151">
        <f t="shared" si="596"/>
        <v>0</v>
      </c>
      <c r="DB115" s="151">
        <f t="shared" si="597"/>
        <v>0</v>
      </c>
      <c r="DC115" s="151">
        <f t="shared" si="598"/>
        <v>0</v>
      </c>
      <c r="DD115" s="149"/>
      <c r="DE115" s="3"/>
      <c r="DF115" s="3"/>
      <c r="DG115" s="3"/>
      <c r="DH115" s="129"/>
      <c r="DI115" s="129"/>
      <c r="DJ115" s="129"/>
      <c r="DK115" s="129"/>
      <c r="DL115" s="129"/>
      <c r="DM115" s="129"/>
      <c r="DN115" s="129"/>
      <c r="DO115" s="129"/>
      <c r="DP115" s="3"/>
      <c r="DQ115" s="3"/>
      <c r="DR115" s="3"/>
      <c r="DS115" s="3"/>
      <c r="DU115" s="149"/>
      <c r="DV115" s="3"/>
      <c r="DW115" s="3"/>
      <c r="DX115" s="3"/>
      <c r="DZ115" s="293"/>
      <c r="EA115" s="293"/>
      <c r="EB115" s="293"/>
      <c r="EC115" s="297"/>
      <c r="ED115" s="297"/>
      <c r="EE115" s="297"/>
      <c r="EF115" s="297"/>
      <c r="EG115" s="297"/>
      <c r="EH115" s="297"/>
      <c r="EI115" s="297"/>
      <c r="EJ115" s="297"/>
      <c r="EK115" s="297"/>
      <c r="EL115" s="297"/>
      <c r="EM115" s="297"/>
      <c r="EN115" s="297"/>
      <c r="EO115" s="297"/>
      <c r="EP115" s="297"/>
      <c r="EQ115" s="297"/>
      <c r="ER115" s="297"/>
      <c r="ES115" s="297"/>
      <c r="ET115" s="297"/>
      <c r="EU115" s="297"/>
      <c r="EV115" s="297"/>
      <c r="EW115" s="297"/>
      <c r="EX115" s="297"/>
      <c r="EY115" s="297"/>
      <c r="EZ115" s="297"/>
      <c r="FA115" s="297"/>
      <c r="FB115" s="297"/>
      <c r="FC115" s="297"/>
      <c r="FD115" s="297"/>
      <c r="FE115" s="297"/>
      <c r="FF115" s="297"/>
      <c r="FL115" s="151">
        <v>61477</v>
      </c>
      <c r="FM115" s="151">
        <v>82.340978797172966</v>
      </c>
      <c r="FN115" s="151">
        <v>90.337044939325239</v>
      </c>
      <c r="FO115" s="151">
        <v>96.824576610214692</v>
      </c>
      <c r="FR115" s="5">
        <f t="shared" si="520"/>
        <v>0</v>
      </c>
      <c r="FS115" s="5">
        <f t="shared" si="521"/>
        <v>0</v>
      </c>
      <c r="FT115" s="5">
        <f t="shared" si="522"/>
        <v>0</v>
      </c>
      <c r="FU115" s="5">
        <f t="shared" si="523"/>
        <v>0</v>
      </c>
      <c r="FW115" s="233" t="e">
        <f t="shared" si="524"/>
        <v>#DIV/0!</v>
      </c>
      <c r="FX115" s="233" t="e">
        <f t="shared" si="525"/>
        <v>#DIV/0!</v>
      </c>
      <c r="FY115" s="233" t="e">
        <f t="shared" si="526"/>
        <v>#DIV/0!</v>
      </c>
      <c r="FZ115" s="233" t="e">
        <f t="shared" si="527"/>
        <v>#DIV/0!</v>
      </c>
      <c r="GA115" s="233"/>
      <c r="GB115" s="5">
        <f t="shared" si="528"/>
        <v>0</v>
      </c>
      <c r="GC115" s="5">
        <f t="shared" si="529"/>
        <v>0</v>
      </c>
      <c r="GD115" s="5">
        <f t="shared" si="530"/>
        <v>0</v>
      </c>
      <c r="GE115" s="5">
        <f t="shared" si="531"/>
        <v>0</v>
      </c>
    </row>
    <row r="116" spans="1:187" x14ac:dyDescent="0.2">
      <c r="A116" s="2" t="str">
        <f t="shared" si="550"/>
        <v>2009 Aug</v>
      </c>
      <c r="B116" s="139">
        <f t="shared" si="856"/>
        <v>2009</v>
      </c>
      <c r="C116" s="142" t="str">
        <f t="shared" si="857"/>
        <v>Aug</v>
      </c>
      <c r="D116" s="154">
        <f t="shared" si="599"/>
        <v>0</v>
      </c>
      <c r="E116" s="129"/>
      <c r="F116" s="129"/>
      <c r="G116" s="129"/>
      <c r="H116" s="154">
        <f t="shared" si="534"/>
        <v>0</v>
      </c>
      <c r="I116" s="151">
        <f t="shared" si="551"/>
        <v>0</v>
      </c>
      <c r="J116" s="151">
        <f t="shared" si="552"/>
        <v>0</v>
      </c>
      <c r="K116" s="151">
        <f t="shared" si="553"/>
        <v>0</v>
      </c>
      <c r="L116" s="154">
        <f t="shared" si="535"/>
        <v>0</v>
      </c>
      <c r="M116" s="3"/>
      <c r="N116" s="3"/>
      <c r="O116" s="3"/>
      <c r="P116" s="154">
        <f t="shared" si="536"/>
        <v>0</v>
      </c>
      <c r="Q116" s="3"/>
      <c r="R116" s="3"/>
      <c r="S116" s="3"/>
      <c r="T116" s="154">
        <f t="shared" si="537"/>
        <v>0</v>
      </c>
      <c r="U116" s="151">
        <f t="shared" si="554"/>
        <v>0</v>
      </c>
      <c r="V116" s="151">
        <f t="shared" si="555"/>
        <v>0</v>
      </c>
      <c r="W116" s="151">
        <f t="shared" si="556"/>
        <v>0</v>
      </c>
      <c r="X116" s="154">
        <f t="shared" si="538"/>
        <v>0</v>
      </c>
      <c r="Y116" s="151">
        <f t="shared" si="557"/>
        <v>0</v>
      </c>
      <c r="Z116" s="151">
        <f t="shared" si="558"/>
        <v>0</v>
      </c>
      <c r="AA116" s="151">
        <f t="shared" si="559"/>
        <v>0</v>
      </c>
      <c r="AB116" s="154">
        <f t="shared" si="539"/>
        <v>0</v>
      </c>
      <c r="AC116" s="3"/>
      <c r="AD116" s="3"/>
      <c r="AE116" s="3"/>
      <c r="AF116" s="154">
        <f t="shared" si="540"/>
        <v>0</v>
      </c>
      <c r="AG116" s="3"/>
      <c r="AH116" s="3"/>
      <c r="AI116" s="3"/>
      <c r="AJ116" s="154">
        <f t="shared" si="541"/>
        <v>0</v>
      </c>
      <c r="AK116" s="151">
        <f t="shared" si="560"/>
        <v>0</v>
      </c>
      <c r="AL116" s="151">
        <f t="shared" si="561"/>
        <v>0</v>
      </c>
      <c r="AM116" s="151">
        <f t="shared" si="562"/>
        <v>0</v>
      </c>
      <c r="AN116" s="154">
        <f t="shared" si="542"/>
        <v>0</v>
      </c>
      <c r="AO116" s="3"/>
      <c r="AP116" s="3"/>
      <c r="AQ116" s="3"/>
      <c r="AR116" s="151">
        <f t="shared" si="563"/>
        <v>0</v>
      </c>
      <c r="AS116" s="151">
        <f t="shared" si="564"/>
        <v>0</v>
      </c>
      <c r="AT116" s="151">
        <f t="shared" si="565"/>
        <v>0</v>
      </c>
      <c r="AU116" s="151">
        <f t="shared" si="566"/>
        <v>0</v>
      </c>
      <c r="AV116" s="154">
        <f t="shared" si="543"/>
        <v>0</v>
      </c>
      <c r="AW116" s="3"/>
      <c r="AX116" s="3"/>
      <c r="AY116" s="3"/>
      <c r="AZ116" s="151">
        <f t="shared" si="567"/>
        <v>0</v>
      </c>
      <c r="BA116" s="151">
        <f t="shared" si="568"/>
        <v>0</v>
      </c>
      <c r="BB116" s="151">
        <f t="shared" si="569"/>
        <v>0</v>
      </c>
      <c r="BC116" s="151">
        <f t="shared" si="570"/>
        <v>0</v>
      </c>
      <c r="BD116" s="154">
        <f t="shared" si="544"/>
        <v>0</v>
      </c>
      <c r="BE116" s="3"/>
      <c r="BF116" s="3"/>
      <c r="BG116" s="3"/>
      <c r="BH116" s="151">
        <f t="shared" si="571"/>
        <v>0</v>
      </c>
      <c r="BI116" s="151">
        <f t="shared" si="572"/>
        <v>0</v>
      </c>
      <c r="BJ116" s="151">
        <f t="shared" si="573"/>
        <v>0</v>
      </c>
      <c r="BK116" s="151">
        <f t="shared" si="574"/>
        <v>0</v>
      </c>
      <c r="BL116" s="154">
        <f t="shared" si="545"/>
        <v>0</v>
      </c>
      <c r="BM116" s="3"/>
      <c r="BN116" s="3"/>
      <c r="BO116" s="3"/>
      <c r="BP116" s="151">
        <f t="shared" si="575"/>
        <v>0</v>
      </c>
      <c r="BQ116" s="151">
        <f t="shared" si="576"/>
        <v>0</v>
      </c>
      <c r="BR116" s="151">
        <f t="shared" si="577"/>
        <v>0</v>
      </c>
      <c r="BS116" s="151">
        <f t="shared" si="578"/>
        <v>0</v>
      </c>
      <c r="BT116" s="154">
        <f t="shared" si="546"/>
        <v>0</v>
      </c>
      <c r="BU116" s="3"/>
      <c r="BV116" s="3"/>
      <c r="BW116" s="3"/>
      <c r="BX116" s="151">
        <f t="shared" si="579"/>
        <v>0</v>
      </c>
      <c r="BY116" s="151">
        <f t="shared" si="580"/>
        <v>0</v>
      </c>
      <c r="BZ116" s="151">
        <f t="shared" si="581"/>
        <v>0</v>
      </c>
      <c r="CA116" s="151">
        <f t="shared" si="582"/>
        <v>0</v>
      </c>
      <c r="CB116" s="154">
        <f t="shared" si="547"/>
        <v>0</v>
      </c>
      <c r="CC116" s="3"/>
      <c r="CD116" s="3"/>
      <c r="CE116" s="3"/>
      <c r="CF116" s="151">
        <f t="shared" si="583"/>
        <v>0</v>
      </c>
      <c r="CG116" s="151">
        <f t="shared" si="584"/>
        <v>0</v>
      </c>
      <c r="CH116" s="151">
        <f t="shared" si="585"/>
        <v>0</v>
      </c>
      <c r="CI116" s="151">
        <f t="shared" si="586"/>
        <v>0</v>
      </c>
      <c r="CJ116" s="154">
        <f t="shared" si="548"/>
        <v>0</v>
      </c>
      <c r="CK116" s="3"/>
      <c r="CL116" s="3"/>
      <c r="CM116" s="3"/>
      <c r="CN116" s="151">
        <f t="shared" si="587"/>
        <v>0</v>
      </c>
      <c r="CO116" s="151">
        <f t="shared" si="588"/>
        <v>0</v>
      </c>
      <c r="CP116" s="151">
        <f t="shared" si="589"/>
        <v>0</v>
      </c>
      <c r="CQ116" s="151">
        <f t="shared" si="590"/>
        <v>0</v>
      </c>
      <c r="CR116" s="154">
        <f t="shared" si="549"/>
        <v>0</v>
      </c>
      <c r="CS116" s="3"/>
      <c r="CT116" s="3"/>
      <c r="CU116" s="3"/>
      <c r="CV116" s="151">
        <f t="shared" si="591"/>
        <v>0</v>
      </c>
      <c r="CW116" s="151">
        <f t="shared" si="592"/>
        <v>0</v>
      </c>
      <c r="CX116" s="151">
        <f t="shared" si="593"/>
        <v>0</v>
      </c>
      <c r="CY116" s="151">
        <f t="shared" si="594"/>
        <v>0</v>
      </c>
      <c r="CZ116" s="151">
        <f t="shared" si="595"/>
        <v>0</v>
      </c>
      <c r="DA116" s="151">
        <f t="shared" si="596"/>
        <v>0</v>
      </c>
      <c r="DB116" s="151">
        <f t="shared" si="597"/>
        <v>0</v>
      </c>
      <c r="DC116" s="151">
        <f t="shared" si="598"/>
        <v>0</v>
      </c>
      <c r="DD116" s="149"/>
      <c r="DE116" s="3"/>
      <c r="DF116" s="3"/>
      <c r="DG116" s="3"/>
      <c r="DH116" s="129"/>
      <c r="DI116" s="129"/>
      <c r="DJ116" s="129"/>
      <c r="DK116" s="129"/>
      <c r="DL116" s="129"/>
      <c r="DM116" s="129"/>
      <c r="DN116" s="129"/>
      <c r="DO116" s="129"/>
      <c r="DP116" s="3"/>
      <c r="DQ116" s="3"/>
      <c r="DR116" s="3"/>
      <c r="DS116" s="3"/>
      <c r="DU116" s="149"/>
      <c r="DV116" s="3"/>
      <c r="DW116" s="3"/>
      <c r="DX116" s="3"/>
      <c r="DZ116" s="293"/>
      <c r="EA116" s="293"/>
      <c r="EB116" s="293"/>
      <c r="EC116" s="297"/>
      <c r="ED116" s="297"/>
      <c r="EE116" s="297"/>
      <c r="EF116" s="297"/>
      <c r="EG116" s="297"/>
      <c r="EH116" s="297"/>
      <c r="EI116" s="297"/>
      <c r="EJ116" s="297"/>
      <c r="EK116" s="297"/>
      <c r="EL116" s="297"/>
      <c r="EM116" s="297"/>
      <c r="EN116" s="297"/>
      <c r="EO116" s="297"/>
      <c r="EP116" s="297"/>
      <c r="EQ116" s="297"/>
      <c r="ER116" s="297"/>
      <c r="ES116" s="297"/>
      <c r="ET116" s="297"/>
      <c r="EU116" s="297"/>
      <c r="EV116" s="297"/>
      <c r="EW116" s="297"/>
      <c r="EX116" s="297"/>
      <c r="EY116" s="297"/>
      <c r="EZ116" s="297"/>
      <c r="FA116" s="297"/>
      <c r="FB116" s="297"/>
      <c r="FC116" s="297"/>
      <c r="FD116" s="297"/>
      <c r="FE116" s="297"/>
      <c r="FF116" s="297"/>
      <c r="FL116" s="151">
        <v>65834</v>
      </c>
      <c r="FM116" s="151">
        <v>85.281937914500105</v>
      </c>
      <c r="FN116" s="151">
        <v>93.260578509823461</v>
      </c>
      <c r="FO116" s="151">
        <v>98.041535635333304</v>
      </c>
      <c r="FR116" s="5">
        <f t="shared" si="520"/>
        <v>0</v>
      </c>
      <c r="FS116" s="5">
        <f t="shared" si="521"/>
        <v>0</v>
      </c>
      <c r="FT116" s="5">
        <f t="shared" si="522"/>
        <v>0</v>
      </c>
      <c r="FU116" s="5">
        <f t="shared" si="523"/>
        <v>0</v>
      </c>
      <c r="FW116" s="233" t="e">
        <f t="shared" si="524"/>
        <v>#DIV/0!</v>
      </c>
      <c r="FX116" s="233" t="e">
        <f t="shared" si="525"/>
        <v>#DIV/0!</v>
      </c>
      <c r="FY116" s="233" t="e">
        <f t="shared" si="526"/>
        <v>#DIV/0!</v>
      </c>
      <c r="FZ116" s="233" t="e">
        <f t="shared" si="527"/>
        <v>#DIV/0!</v>
      </c>
      <c r="GA116" s="233"/>
      <c r="GB116" s="5">
        <f t="shared" si="528"/>
        <v>0</v>
      </c>
      <c r="GC116" s="5">
        <f t="shared" si="529"/>
        <v>0</v>
      </c>
      <c r="GD116" s="5">
        <f t="shared" si="530"/>
        <v>0</v>
      </c>
      <c r="GE116" s="5">
        <f t="shared" si="531"/>
        <v>0</v>
      </c>
    </row>
    <row r="117" spans="1:187" x14ac:dyDescent="0.2">
      <c r="A117" s="2" t="str">
        <f t="shared" si="550"/>
        <v>2009 Sep</v>
      </c>
      <c r="B117" s="139">
        <f t="shared" si="856"/>
        <v>2009</v>
      </c>
      <c r="C117" s="142" t="str">
        <f t="shared" si="857"/>
        <v>Sep</v>
      </c>
      <c r="D117" s="154">
        <f t="shared" si="599"/>
        <v>0</v>
      </c>
      <c r="E117" s="129"/>
      <c r="F117" s="129"/>
      <c r="G117" s="129"/>
      <c r="H117" s="154">
        <f t="shared" si="534"/>
        <v>0</v>
      </c>
      <c r="I117" s="151">
        <f t="shared" si="551"/>
        <v>0</v>
      </c>
      <c r="J117" s="151">
        <f t="shared" si="552"/>
        <v>0</v>
      </c>
      <c r="K117" s="151">
        <f t="shared" si="553"/>
        <v>0</v>
      </c>
      <c r="L117" s="154">
        <f t="shared" si="535"/>
        <v>0</v>
      </c>
      <c r="M117" s="3"/>
      <c r="N117" s="3"/>
      <c r="O117" s="3"/>
      <c r="P117" s="154">
        <f t="shared" si="536"/>
        <v>0</v>
      </c>
      <c r="Q117" s="3"/>
      <c r="R117" s="3"/>
      <c r="S117" s="3"/>
      <c r="T117" s="154">
        <f t="shared" si="537"/>
        <v>0</v>
      </c>
      <c r="U117" s="151">
        <f t="shared" si="554"/>
        <v>0</v>
      </c>
      <c r="V117" s="151">
        <f t="shared" si="555"/>
        <v>0</v>
      </c>
      <c r="W117" s="151">
        <f t="shared" si="556"/>
        <v>0</v>
      </c>
      <c r="X117" s="154">
        <f t="shared" si="538"/>
        <v>0</v>
      </c>
      <c r="Y117" s="151">
        <f t="shared" si="557"/>
        <v>0</v>
      </c>
      <c r="Z117" s="151">
        <f t="shared" si="558"/>
        <v>0</v>
      </c>
      <c r="AA117" s="151">
        <f t="shared" si="559"/>
        <v>0</v>
      </c>
      <c r="AB117" s="154">
        <f t="shared" si="539"/>
        <v>0</v>
      </c>
      <c r="AC117" s="3"/>
      <c r="AD117" s="3"/>
      <c r="AE117" s="3"/>
      <c r="AF117" s="154">
        <f t="shared" si="540"/>
        <v>0</v>
      </c>
      <c r="AG117" s="3"/>
      <c r="AH117" s="3"/>
      <c r="AI117" s="3"/>
      <c r="AJ117" s="154">
        <f t="shared" si="541"/>
        <v>0</v>
      </c>
      <c r="AK117" s="151">
        <f t="shared" si="560"/>
        <v>0</v>
      </c>
      <c r="AL117" s="151">
        <f t="shared" si="561"/>
        <v>0</v>
      </c>
      <c r="AM117" s="151">
        <f t="shared" si="562"/>
        <v>0</v>
      </c>
      <c r="AN117" s="154">
        <f t="shared" si="542"/>
        <v>0</v>
      </c>
      <c r="AO117" s="3"/>
      <c r="AP117" s="3"/>
      <c r="AQ117" s="3"/>
      <c r="AR117" s="151">
        <f t="shared" si="563"/>
        <v>0</v>
      </c>
      <c r="AS117" s="151">
        <f t="shared" si="564"/>
        <v>0</v>
      </c>
      <c r="AT117" s="151">
        <f t="shared" si="565"/>
        <v>0</v>
      </c>
      <c r="AU117" s="151">
        <f t="shared" si="566"/>
        <v>0</v>
      </c>
      <c r="AV117" s="154">
        <f t="shared" si="543"/>
        <v>0</v>
      </c>
      <c r="AW117" s="3"/>
      <c r="AX117" s="3"/>
      <c r="AY117" s="3"/>
      <c r="AZ117" s="151">
        <f t="shared" si="567"/>
        <v>0</v>
      </c>
      <c r="BA117" s="151">
        <f t="shared" si="568"/>
        <v>0</v>
      </c>
      <c r="BB117" s="151">
        <f t="shared" si="569"/>
        <v>0</v>
      </c>
      <c r="BC117" s="151">
        <f t="shared" si="570"/>
        <v>0</v>
      </c>
      <c r="BD117" s="154">
        <f t="shared" si="544"/>
        <v>0</v>
      </c>
      <c r="BE117" s="3"/>
      <c r="BF117" s="3"/>
      <c r="BG117" s="3"/>
      <c r="BH117" s="151">
        <f t="shared" si="571"/>
        <v>0</v>
      </c>
      <c r="BI117" s="151">
        <f t="shared" si="572"/>
        <v>0</v>
      </c>
      <c r="BJ117" s="151">
        <f t="shared" si="573"/>
        <v>0</v>
      </c>
      <c r="BK117" s="151">
        <f t="shared" si="574"/>
        <v>0</v>
      </c>
      <c r="BL117" s="154">
        <f t="shared" si="545"/>
        <v>0</v>
      </c>
      <c r="BM117" s="3"/>
      <c r="BN117" s="3"/>
      <c r="BO117" s="3"/>
      <c r="BP117" s="151">
        <f t="shared" si="575"/>
        <v>0</v>
      </c>
      <c r="BQ117" s="151">
        <f t="shared" si="576"/>
        <v>0</v>
      </c>
      <c r="BR117" s="151">
        <f t="shared" si="577"/>
        <v>0</v>
      </c>
      <c r="BS117" s="151">
        <f t="shared" si="578"/>
        <v>0</v>
      </c>
      <c r="BT117" s="154">
        <f t="shared" si="546"/>
        <v>0</v>
      </c>
      <c r="BU117" s="3"/>
      <c r="BV117" s="3"/>
      <c r="BW117" s="3"/>
      <c r="BX117" s="151">
        <f t="shared" si="579"/>
        <v>0</v>
      </c>
      <c r="BY117" s="151">
        <f t="shared" si="580"/>
        <v>0</v>
      </c>
      <c r="BZ117" s="151">
        <f t="shared" si="581"/>
        <v>0</v>
      </c>
      <c r="CA117" s="151">
        <f t="shared" si="582"/>
        <v>0</v>
      </c>
      <c r="CB117" s="154">
        <f t="shared" si="547"/>
        <v>0</v>
      </c>
      <c r="CC117" s="3"/>
      <c r="CD117" s="3"/>
      <c r="CE117" s="3"/>
      <c r="CF117" s="151">
        <f t="shared" si="583"/>
        <v>0</v>
      </c>
      <c r="CG117" s="151">
        <f t="shared" si="584"/>
        <v>0</v>
      </c>
      <c r="CH117" s="151">
        <f t="shared" si="585"/>
        <v>0</v>
      </c>
      <c r="CI117" s="151">
        <f t="shared" si="586"/>
        <v>0</v>
      </c>
      <c r="CJ117" s="154">
        <f t="shared" si="548"/>
        <v>0</v>
      </c>
      <c r="CK117" s="3"/>
      <c r="CL117" s="3"/>
      <c r="CM117" s="3"/>
      <c r="CN117" s="151">
        <f t="shared" si="587"/>
        <v>0</v>
      </c>
      <c r="CO117" s="151">
        <f t="shared" si="588"/>
        <v>0</v>
      </c>
      <c r="CP117" s="151">
        <f t="shared" si="589"/>
        <v>0</v>
      </c>
      <c r="CQ117" s="151">
        <f t="shared" si="590"/>
        <v>0</v>
      </c>
      <c r="CR117" s="154">
        <f t="shared" si="549"/>
        <v>0</v>
      </c>
      <c r="CS117" s="3"/>
      <c r="CT117" s="3"/>
      <c r="CU117" s="3"/>
      <c r="CV117" s="151">
        <f t="shared" si="591"/>
        <v>0</v>
      </c>
      <c r="CW117" s="151">
        <f t="shared" si="592"/>
        <v>0</v>
      </c>
      <c r="CX117" s="151">
        <f t="shared" si="593"/>
        <v>0</v>
      </c>
      <c r="CY117" s="151">
        <f t="shared" si="594"/>
        <v>0</v>
      </c>
      <c r="CZ117" s="151">
        <f t="shared" si="595"/>
        <v>0</v>
      </c>
      <c r="DA117" s="151">
        <f t="shared" si="596"/>
        <v>0</v>
      </c>
      <c r="DB117" s="151">
        <f t="shared" si="597"/>
        <v>0</v>
      </c>
      <c r="DC117" s="151">
        <f t="shared" si="598"/>
        <v>0</v>
      </c>
      <c r="DD117" s="149"/>
      <c r="DE117" s="3"/>
      <c r="DF117" s="3"/>
      <c r="DG117" s="3"/>
      <c r="DH117" s="129"/>
      <c r="DI117" s="129"/>
      <c r="DJ117" s="129"/>
      <c r="DK117" s="129"/>
      <c r="DL117" s="129"/>
      <c r="DM117" s="129"/>
      <c r="DN117" s="129"/>
      <c r="DO117" s="129"/>
      <c r="DP117" s="3"/>
      <c r="DQ117" s="3"/>
      <c r="DR117" s="3"/>
      <c r="DS117" s="3"/>
      <c r="DU117" s="149"/>
      <c r="DV117" s="3"/>
      <c r="DW117" s="3"/>
      <c r="DX117" s="3"/>
      <c r="DZ117" s="293"/>
      <c r="EA117" s="293"/>
      <c r="EB117" s="293"/>
      <c r="EC117" s="297"/>
      <c r="ED117" s="297"/>
      <c r="EE117" s="297"/>
      <c r="EF117" s="297"/>
      <c r="EG117" s="297"/>
      <c r="EH117" s="297"/>
      <c r="EI117" s="297"/>
      <c r="EJ117" s="297"/>
      <c r="EK117" s="297"/>
      <c r="EL117" s="297"/>
      <c r="EM117" s="297"/>
      <c r="EN117" s="297"/>
      <c r="EO117" s="297"/>
      <c r="EP117" s="297"/>
      <c r="EQ117" s="297"/>
      <c r="ER117" s="297"/>
      <c r="ES117" s="297"/>
      <c r="ET117" s="297"/>
      <c r="EU117" s="297"/>
      <c r="EV117" s="297"/>
      <c r="EW117" s="297"/>
      <c r="EX117" s="297"/>
      <c r="EY117" s="297"/>
      <c r="EZ117" s="297"/>
      <c r="FA117" s="297"/>
      <c r="FB117" s="297"/>
      <c r="FC117" s="297"/>
      <c r="FD117" s="297"/>
      <c r="FE117" s="297"/>
      <c r="FF117" s="297"/>
      <c r="FL117" s="151">
        <v>59682</v>
      </c>
      <c r="FM117" s="151">
        <v>85.961495754966776</v>
      </c>
      <c r="FN117" s="151">
        <v>93.570098566767456</v>
      </c>
      <c r="FO117" s="151">
        <v>98.329318915594726</v>
      </c>
      <c r="FR117" s="5">
        <f t="shared" si="520"/>
        <v>0</v>
      </c>
      <c r="FS117" s="5">
        <f t="shared" si="521"/>
        <v>0</v>
      </c>
      <c r="FT117" s="5">
        <f t="shared" si="522"/>
        <v>0</v>
      </c>
      <c r="FU117" s="5">
        <f t="shared" si="523"/>
        <v>0</v>
      </c>
      <c r="FW117" s="233" t="e">
        <f t="shared" si="524"/>
        <v>#DIV/0!</v>
      </c>
      <c r="FX117" s="233" t="e">
        <f t="shared" si="525"/>
        <v>#DIV/0!</v>
      </c>
      <c r="FY117" s="233" t="e">
        <f t="shared" si="526"/>
        <v>#DIV/0!</v>
      </c>
      <c r="FZ117" s="233" t="e">
        <f t="shared" si="527"/>
        <v>#DIV/0!</v>
      </c>
      <c r="GA117" s="233"/>
      <c r="GB117" s="5">
        <f t="shared" si="528"/>
        <v>0</v>
      </c>
      <c r="GC117" s="5">
        <f t="shared" si="529"/>
        <v>0</v>
      </c>
      <c r="GD117" s="5">
        <f t="shared" si="530"/>
        <v>0</v>
      </c>
      <c r="GE117" s="5">
        <f t="shared" si="531"/>
        <v>0</v>
      </c>
    </row>
    <row r="118" spans="1:187" x14ac:dyDescent="0.2">
      <c r="A118" s="2" t="str">
        <f t="shared" si="550"/>
        <v>2009 Okt</v>
      </c>
      <c r="B118" s="139">
        <f t="shared" si="856"/>
        <v>2009</v>
      </c>
      <c r="C118" s="142" t="str">
        <f t="shared" si="857"/>
        <v>Okt</v>
      </c>
      <c r="D118" s="154">
        <f t="shared" si="599"/>
        <v>0</v>
      </c>
      <c r="E118" s="129"/>
      <c r="F118" s="129"/>
      <c r="G118" s="129"/>
      <c r="H118" s="154">
        <f t="shared" si="534"/>
        <v>0</v>
      </c>
      <c r="I118" s="151">
        <f t="shared" si="551"/>
        <v>0</v>
      </c>
      <c r="J118" s="151">
        <f t="shared" si="552"/>
        <v>0</v>
      </c>
      <c r="K118" s="151">
        <f t="shared" si="553"/>
        <v>0</v>
      </c>
      <c r="L118" s="154">
        <f t="shared" si="535"/>
        <v>0</v>
      </c>
      <c r="M118" s="3"/>
      <c r="N118" s="3"/>
      <c r="O118" s="3"/>
      <c r="P118" s="154">
        <f t="shared" si="536"/>
        <v>0</v>
      </c>
      <c r="Q118" s="3"/>
      <c r="R118" s="3"/>
      <c r="S118" s="3"/>
      <c r="T118" s="154">
        <f t="shared" si="537"/>
        <v>0</v>
      </c>
      <c r="U118" s="151">
        <f t="shared" si="554"/>
        <v>0</v>
      </c>
      <c r="V118" s="151">
        <f t="shared" si="555"/>
        <v>0</v>
      </c>
      <c r="W118" s="151">
        <f t="shared" si="556"/>
        <v>0</v>
      </c>
      <c r="X118" s="154">
        <f t="shared" si="538"/>
        <v>0</v>
      </c>
      <c r="Y118" s="151">
        <f t="shared" si="557"/>
        <v>0</v>
      </c>
      <c r="Z118" s="151">
        <f t="shared" si="558"/>
        <v>0</v>
      </c>
      <c r="AA118" s="151">
        <f t="shared" si="559"/>
        <v>0</v>
      </c>
      <c r="AB118" s="154">
        <f t="shared" si="539"/>
        <v>0</v>
      </c>
      <c r="AC118" s="3"/>
      <c r="AD118" s="3"/>
      <c r="AE118" s="3"/>
      <c r="AF118" s="154">
        <f t="shared" si="540"/>
        <v>0</v>
      </c>
      <c r="AG118" s="3"/>
      <c r="AH118" s="3"/>
      <c r="AI118" s="3"/>
      <c r="AJ118" s="154">
        <f t="shared" si="541"/>
        <v>0</v>
      </c>
      <c r="AK118" s="151">
        <f t="shared" si="560"/>
        <v>0</v>
      </c>
      <c r="AL118" s="151">
        <f t="shared" si="561"/>
        <v>0</v>
      </c>
      <c r="AM118" s="151">
        <f t="shared" si="562"/>
        <v>0</v>
      </c>
      <c r="AN118" s="154">
        <f t="shared" si="542"/>
        <v>0</v>
      </c>
      <c r="AO118" s="3"/>
      <c r="AP118" s="3"/>
      <c r="AQ118" s="3"/>
      <c r="AR118" s="151">
        <f t="shared" si="563"/>
        <v>0</v>
      </c>
      <c r="AS118" s="151">
        <f t="shared" si="564"/>
        <v>0</v>
      </c>
      <c r="AT118" s="151">
        <f t="shared" si="565"/>
        <v>0</v>
      </c>
      <c r="AU118" s="151">
        <f t="shared" si="566"/>
        <v>0</v>
      </c>
      <c r="AV118" s="154">
        <f t="shared" si="543"/>
        <v>0</v>
      </c>
      <c r="AW118" s="3"/>
      <c r="AX118" s="3"/>
      <c r="AY118" s="3"/>
      <c r="AZ118" s="151">
        <f t="shared" si="567"/>
        <v>0</v>
      </c>
      <c r="BA118" s="151">
        <f t="shared" si="568"/>
        <v>0</v>
      </c>
      <c r="BB118" s="151">
        <f t="shared" si="569"/>
        <v>0</v>
      </c>
      <c r="BC118" s="151">
        <f t="shared" si="570"/>
        <v>0</v>
      </c>
      <c r="BD118" s="154">
        <f t="shared" si="544"/>
        <v>0</v>
      </c>
      <c r="BE118" s="3"/>
      <c r="BF118" s="3"/>
      <c r="BG118" s="3"/>
      <c r="BH118" s="151">
        <f t="shared" si="571"/>
        <v>0</v>
      </c>
      <c r="BI118" s="151">
        <f t="shared" si="572"/>
        <v>0</v>
      </c>
      <c r="BJ118" s="151">
        <f t="shared" si="573"/>
        <v>0</v>
      </c>
      <c r="BK118" s="151">
        <f t="shared" si="574"/>
        <v>0</v>
      </c>
      <c r="BL118" s="154">
        <f t="shared" si="545"/>
        <v>0</v>
      </c>
      <c r="BM118" s="3"/>
      <c r="BN118" s="3"/>
      <c r="BO118" s="3"/>
      <c r="BP118" s="151">
        <f t="shared" si="575"/>
        <v>0</v>
      </c>
      <c r="BQ118" s="151">
        <f t="shared" si="576"/>
        <v>0</v>
      </c>
      <c r="BR118" s="151">
        <f t="shared" si="577"/>
        <v>0</v>
      </c>
      <c r="BS118" s="151">
        <f t="shared" si="578"/>
        <v>0</v>
      </c>
      <c r="BT118" s="154">
        <f t="shared" si="546"/>
        <v>0</v>
      </c>
      <c r="BU118" s="3"/>
      <c r="BV118" s="3"/>
      <c r="BW118" s="3"/>
      <c r="BX118" s="151">
        <f t="shared" si="579"/>
        <v>0</v>
      </c>
      <c r="BY118" s="151">
        <f t="shared" si="580"/>
        <v>0</v>
      </c>
      <c r="BZ118" s="151">
        <f t="shared" si="581"/>
        <v>0</v>
      </c>
      <c r="CA118" s="151">
        <f t="shared" si="582"/>
        <v>0</v>
      </c>
      <c r="CB118" s="154">
        <f t="shared" si="547"/>
        <v>0</v>
      </c>
      <c r="CC118" s="3"/>
      <c r="CD118" s="3"/>
      <c r="CE118" s="3"/>
      <c r="CF118" s="151">
        <f t="shared" si="583"/>
        <v>0</v>
      </c>
      <c r="CG118" s="151">
        <f t="shared" si="584"/>
        <v>0</v>
      </c>
      <c r="CH118" s="151">
        <f t="shared" si="585"/>
        <v>0</v>
      </c>
      <c r="CI118" s="151">
        <f t="shared" si="586"/>
        <v>0</v>
      </c>
      <c r="CJ118" s="154">
        <f t="shared" si="548"/>
        <v>0</v>
      </c>
      <c r="CK118" s="3"/>
      <c r="CL118" s="3"/>
      <c r="CM118" s="3"/>
      <c r="CN118" s="151">
        <f t="shared" si="587"/>
        <v>0</v>
      </c>
      <c r="CO118" s="151">
        <f t="shared" si="588"/>
        <v>0</v>
      </c>
      <c r="CP118" s="151">
        <f t="shared" si="589"/>
        <v>0</v>
      </c>
      <c r="CQ118" s="151">
        <f t="shared" si="590"/>
        <v>0</v>
      </c>
      <c r="CR118" s="154">
        <f t="shared" si="549"/>
        <v>0</v>
      </c>
      <c r="CS118" s="3"/>
      <c r="CT118" s="3"/>
      <c r="CU118" s="3"/>
      <c r="CV118" s="151">
        <f t="shared" si="591"/>
        <v>0</v>
      </c>
      <c r="CW118" s="151">
        <f t="shared" si="592"/>
        <v>0</v>
      </c>
      <c r="CX118" s="151">
        <f t="shared" si="593"/>
        <v>0</v>
      </c>
      <c r="CY118" s="151">
        <f t="shared" si="594"/>
        <v>0</v>
      </c>
      <c r="CZ118" s="151">
        <f t="shared" si="595"/>
        <v>0</v>
      </c>
      <c r="DA118" s="151">
        <f t="shared" si="596"/>
        <v>0</v>
      </c>
      <c r="DB118" s="151">
        <f t="shared" si="597"/>
        <v>0</v>
      </c>
      <c r="DC118" s="151">
        <f t="shared" si="598"/>
        <v>0</v>
      </c>
      <c r="DD118" s="149"/>
      <c r="DE118" s="3"/>
      <c r="DF118" s="3"/>
      <c r="DG118" s="3"/>
      <c r="DH118" s="129"/>
      <c r="DI118" s="129"/>
      <c r="DJ118" s="129"/>
      <c r="DK118" s="129"/>
      <c r="DL118" s="129"/>
      <c r="DM118" s="129"/>
      <c r="DN118" s="129"/>
      <c r="DO118" s="129"/>
      <c r="DP118" s="3"/>
      <c r="DQ118" s="3"/>
      <c r="DR118" s="3"/>
      <c r="DS118" s="3"/>
      <c r="DU118" s="149"/>
      <c r="DV118" s="3"/>
      <c r="DW118" s="3"/>
      <c r="DX118" s="3"/>
      <c r="DZ118" s="293"/>
      <c r="EA118" s="293"/>
      <c r="EB118" s="293"/>
      <c r="EC118" s="297"/>
      <c r="ED118" s="297"/>
      <c r="EE118" s="297"/>
      <c r="EF118" s="297"/>
      <c r="EG118" s="297"/>
      <c r="EH118" s="297"/>
      <c r="EI118" s="297"/>
      <c r="EJ118" s="297"/>
      <c r="EK118" s="297"/>
      <c r="EL118" s="297"/>
      <c r="EM118" s="297"/>
      <c r="EN118" s="297"/>
      <c r="EO118" s="297"/>
      <c r="EP118" s="297"/>
      <c r="EQ118" s="297"/>
      <c r="ER118" s="297"/>
      <c r="ES118" s="297"/>
      <c r="ET118" s="297"/>
      <c r="EU118" s="297"/>
      <c r="EV118" s="297"/>
      <c r="EW118" s="297"/>
      <c r="EX118" s="297"/>
      <c r="EY118" s="297"/>
      <c r="EZ118" s="297"/>
      <c r="FA118" s="297"/>
      <c r="FB118" s="297"/>
      <c r="FC118" s="297"/>
      <c r="FD118" s="297"/>
      <c r="FE118" s="297"/>
      <c r="FF118" s="297"/>
      <c r="FL118" s="151">
        <v>69579</v>
      </c>
      <c r="FM118" s="151">
        <v>83.104045055879851</v>
      </c>
      <c r="FN118" s="151">
        <v>92.266287289900561</v>
      </c>
      <c r="FO118" s="151">
        <v>97.846939074829137</v>
      </c>
      <c r="FR118" s="5">
        <f t="shared" si="520"/>
        <v>0</v>
      </c>
      <c r="FS118" s="5">
        <f t="shared" si="521"/>
        <v>0</v>
      </c>
      <c r="FT118" s="5">
        <f t="shared" si="522"/>
        <v>0</v>
      </c>
      <c r="FU118" s="5">
        <f t="shared" si="523"/>
        <v>0</v>
      </c>
      <c r="FW118" s="233" t="e">
        <f t="shared" si="524"/>
        <v>#DIV/0!</v>
      </c>
      <c r="FX118" s="233" t="e">
        <f t="shared" si="525"/>
        <v>#DIV/0!</v>
      </c>
      <c r="FY118" s="233" t="e">
        <f t="shared" si="526"/>
        <v>#DIV/0!</v>
      </c>
      <c r="FZ118" s="233" t="e">
        <f t="shared" si="527"/>
        <v>#DIV/0!</v>
      </c>
      <c r="GA118" s="233"/>
      <c r="GB118" s="5">
        <f t="shared" si="528"/>
        <v>0</v>
      </c>
      <c r="GC118" s="5">
        <f t="shared" si="529"/>
        <v>0</v>
      </c>
      <c r="GD118" s="5">
        <f t="shared" si="530"/>
        <v>0</v>
      </c>
      <c r="GE118" s="5">
        <f t="shared" si="531"/>
        <v>0</v>
      </c>
    </row>
    <row r="119" spans="1:187" x14ac:dyDescent="0.2">
      <c r="A119" s="2" t="str">
        <f t="shared" si="550"/>
        <v>2009 Nov</v>
      </c>
      <c r="B119" s="139">
        <f t="shared" si="856"/>
        <v>2009</v>
      </c>
      <c r="C119" s="142" t="str">
        <f t="shared" si="857"/>
        <v>Nov</v>
      </c>
      <c r="D119" s="154">
        <f t="shared" si="599"/>
        <v>0</v>
      </c>
      <c r="E119" s="129"/>
      <c r="F119" s="129"/>
      <c r="G119" s="129"/>
      <c r="H119" s="154">
        <f t="shared" si="534"/>
        <v>0</v>
      </c>
      <c r="I119" s="151">
        <f t="shared" si="551"/>
        <v>0</v>
      </c>
      <c r="J119" s="151">
        <f t="shared" si="552"/>
        <v>0</v>
      </c>
      <c r="K119" s="151">
        <f t="shared" si="553"/>
        <v>0</v>
      </c>
      <c r="L119" s="154">
        <f t="shared" si="535"/>
        <v>0</v>
      </c>
      <c r="M119" s="3"/>
      <c r="N119" s="3"/>
      <c r="O119" s="3"/>
      <c r="P119" s="154">
        <f t="shared" si="536"/>
        <v>0</v>
      </c>
      <c r="Q119" s="3"/>
      <c r="R119" s="3"/>
      <c r="S119" s="3"/>
      <c r="T119" s="154">
        <f t="shared" si="537"/>
        <v>0</v>
      </c>
      <c r="U119" s="151">
        <f t="shared" si="554"/>
        <v>0</v>
      </c>
      <c r="V119" s="151">
        <f t="shared" si="555"/>
        <v>0</v>
      </c>
      <c r="W119" s="151">
        <f t="shared" si="556"/>
        <v>0</v>
      </c>
      <c r="X119" s="154">
        <f t="shared" si="538"/>
        <v>0</v>
      </c>
      <c r="Y119" s="151">
        <f t="shared" si="557"/>
        <v>0</v>
      </c>
      <c r="Z119" s="151">
        <f t="shared" si="558"/>
        <v>0</v>
      </c>
      <c r="AA119" s="151">
        <f t="shared" si="559"/>
        <v>0</v>
      </c>
      <c r="AB119" s="154">
        <f t="shared" si="539"/>
        <v>0</v>
      </c>
      <c r="AC119" s="3"/>
      <c r="AD119" s="3"/>
      <c r="AE119" s="3"/>
      <c r="AF119" s="154">
        <f t="shared" si="540"/>
        <v>0</v>
      </c>
      <c r="AG119" s="3"/>
      <c r="AH119" s="3"/>
      <c r="AI119" s="3"/>
      <c r="AJ119" s="154">
        <f t="shared" si="541"/>
        <v>0</v>
      </c>
      <c r="AK119" s="151">
        <f t="shared" si="560"/>
        <v>0</v>
      </c>
      <c r="AL119" s="151">
        <f t="shared" si="561"/>
        <v>0</v>
      </c>
      <c r="AM119" s="151">
        <f t="shared" si="562"/>
        <v>0</v>
      </c>
      <c r="AN119" s="154">
        <f t="shared" si="542"/>
        <v>0</v>
      </c>
      <c r="AO119" s="3"/>
      <c r="AP119" s="3"/>
      <c r="AQ119" s="3"/>
      <c r="AR119" s="151">
        <f t="shared" si="563"/>
        <v>0</v>
      </c>
      <c r="AS119" s="151">
        <f t="shared" si="564"/>
        <v>0</v>
      </c>
      <c r="AT119" s="151">
        <f t="shared" si="565"/>
        <v>0</v>
      </c>
      <c r="AU119" s="151">
        <f t="shared" si="566"/>
        <v>0</v>
      </c>
      <c r="AV119" s="154">
        <f t="shared" si="543"/>
        <v>0</v>
      </c>
      <c r="AW119" s="3"/>
      <c r="AX119" s="3"/>
      <c r="AY119" s="3"/>
      <c r="AZ119" s="151">
        <f t="shared" si="567"/>
        <v>0</v>
      </c>
      <c r="BA119" s="151">
        <f t="shared" si="568"/>
        <v>0</v>
      </c>
      <c r="BB119" s="151">
        <f t="shared" si="569"/>
        <v>0</v>
      </c>
      <c r="BC119" s="151">
        <f t="shared" si="570"/>
        <v>0</v>
      </c>
      <c r="BD119" s="154">
        <f t="shared" si="544"/>
        <v>0</v>
      </c>
      <c r="BE119" s="3"/>
      <c r="BF119" s="3"/>
      <c r="BG119" s="3"/>
      <c r="BH119" s="151">
        <f t="shared" si="571"/>
        <v>0</v>
      </c>
      <c r="BI119" s="151">
        <f t="shared" si="572"/>
        <v>0</v>
      </c>
      <c r="BJ119" s="151">
        <f t="shared" si="573"/>
        <v>0</v>
      </c>
      <c r="BK119" s="151">
        <f t="shared" si="574"/>
        <v>0</v>
      </c>
      <c r="BL119" s="154">
        <f t="shared" si="545"/>
        <v>0</v>
      </c>
      <c r="BM119" s="3"/>
      <c r="BN119" s="3"/>
      <c r="BO119" s="3"/>
      <c r="BP119" s="151">
        <f t="shared" si="575"/>
        <v>0</v>
      </c>
      <c r="BQ119" s="151">
        <f t="shared" si="576"/>
        <v>0</v>
      </c>
      <c r="BR119" s="151">
        <f t="shared" si="577"/>
        <v>0</v>
      </c>
      <c r="BS119" s="151">
        <f t="shared" si="578"/>
        <v>0</v>
      </c>
      <c r="BT119" s="154">
        <f t="shared" si="546"/>
        <v>0</v>
      </c>
      <c r="BU119" s="3"/>
      <c r="BV119" s="3"/>
      <c r="BW119" s="3"/>
      <c r="BX119" s="151">
        <f t="shared" si="579"/>
        <v>0</v>
      </c>
      <c r="BY119" s="151">
        <f t="shared" si="580"/>
        <v>0</v>
      </c>
      <c r="BZ119" s="151">
        <f t="shared" si="581"/>
        <v>0</v>
      </c>
      <c r="CA119" s="151">
        <f t="shared" si="582"/>
        <v>0</v>
      </c>
      <c r="CB119" s="154">
        <f t="shared" si="547"/>
        <v>0</v>
      </c>
      <c r="CC119" s="3"/>
      <c r="CD119" s="3"/>
      <c r="CE119" s="3"/>
      <c r="CF119" s="151">
        <f t="shared" si="583"/>
        <v>0</v>
      </c>
      <c r="CG119" s="151">
        <f t="shared" si="584"/>
        <v>0</v>
      </c>
      <c r="CH119" s="151">
        <f t="shared" si="585"/>
        <v>0</v>
      </c>
      <c r="CI119" s="151">
        <f t="shared" si="586"/>
        <v>0</v>
      </c>
      <c r="CJ119" s="154">
        <f t="shared" si="548"/>
        <v>0</v>
      </c>
      <c r="CK119" s="3"/>
      <c r="CL119" s="3"/>
      <c r="CM119" s="3"/>
      <c r="CN119" s="151">
        <f t="shared" si="587"/>
        <v>0</v>
      </c>
      <c r="CO119" s="151">
        <f t="shared" si="588"/>
        <v>0</v>
      </c>
      <c r="CP119" s="151">
        <f t="shared" si="589"/>
        <v>0</v>
      </c>
      <c r="CQ119" s="151">
        <f t="shared" si="590"/>
        <v>0</v>
      </c>
      <c r="CR119" s="154">
        <f t="shared" si="549"/>
        <v>0</v>
      </c>
      <c r="CS119" s="3"/>
      <c r="CT119" s="3"/>
      <c r="CU119" s="3"/>
      <c r="CV119" s="151">
        <f t="shared" si="591"/>
        <v>0</v>
      </c>
      <c r="CW119" s="151">
        <f t="shared" si="592"/>
        <v>0</v>
      </c>
      <c r="CX119" s="151">
        <f t="shared" si="593"/>
        <v>0</v>
      </c>
      <c r="CY119" s="151">
        <f t="shared" si="594"/>
        <v>0</v>
      </c>
      <c r="CZ119" s="151">
        <f t="shared" si="595"/>
        <v>0</v>
      </c>
      <c r="DA119" s="151">
        <f t="shared" si="596"/>
        <v>0</v>
      </c>
      <c r="DB119" s="151">
        <f t="shared" si="597"/>
        <v>0</v>
      </c>
      <c r="DC119" s="151">
        <f t="shared" si="598"/>
        <v>0</v>
      </c>
      <c r="DD119" s="149"/>
      <c r="DE119" s="3"/>
      <c r="DF119" s="3"/>
      <c r="DG119" s="3"/>
      <c r="DH119" s="129"/>
      <c r="DI119" s="129"/>
      <c r="DJ119" s="129"/>
      <c r="DK119" s="129"/>
      <c r="DL119" s="129"/>
      <c r="DM119" s="129"/>
      <c r="DN119" s="129"/>
      <c r="DO119" s="129"/>
      <c r="DP119" s="3"/>
      <c r="DQ119" s="3"/>
      <c r="DR119" s="3"/>
      <c r="DS119" s="3"/>
      <c r="DU119" s="149"/>
      <c r="DV119" s="3"/>
      <c r="DW119" s="3"/>
      <c r="DX119" s="3"/>
      <c r="DZ119" s="293"/>
      <c r="EA119" s="293"/>
      <c r="EB119" s="293"/>
      <c r="EC119" s="297"/>
      <c r="ED119" s="297"/>
      <c r="EE119" s="297"/>
      <c r="EF119" s="297"/>
      <c r="EG119" s="297"/>
      <c r="EH119" s="297"/>
      <c r="EI119" s="297"/>
      <c r="EJ119" s="297"/>
      <c r="EK119" s="297"/>
      <c r="EL119" s="297"/>
      <c r="EM119" s="297"/>
      <c r="EN119" s="297"/>
      <c r="EO119" s="297"/>
      <c r="EP119" s="297"/>
      <c r="EQ119" s="297"/>
      <c r="ER119" s="297"/>
      <c r="ES119" s="297"/>
      <c r="ET119" s="297"/>
      <c r="EU119" s="297"/>
      <c r="EV119" s="297"/>
      <c r="EW119" s="297"/>
      <c r="EX119" s="297"/>
      <c r="EY119" s="297"/>
      <c r="EZ119" s="297"/>
      <c r="FA119" s="297"/>
      <c r="FB119" s="297"/>
      <c r="FC119" s="297"/>
      <c r="FD119" s="297"/>
      <c r="FE119" s="297"/>
      <c r="FF119" s="297"/>
      <c r="FL119" s="151">
        <v>66211</v>
      </c>
      <c r="FM119" s="151">
        <v>83.48440456570836</v>
      </c>
      <c r="FN119" s="151">
        <v>92.623451138375145</v>
      </c>
      <c r="FO119" s="151">
        <v>98.07117133614112</v>
      </c>
      <c r="FR119" s="5">
        <f t="shared" si="520"/>
        <v>0</v>
      </c>
      <c r="FS119" s="5">
        <f t="shared" si="521"/>
        <v>0</v>
      </c>
      <c r="FT119" s="5">
        <f t="shared" si="522"/>
        <v>0</v>
      </c>
      <c r="FU119" s="5">
        <f t="shared" si="523"/>
        <v>0</v>
      </c>
      <c r="FW119" s="233" t="e">
        <f t="shared" si="524"/>
        <v>#DIV/0!</v>
      </c>
      <c r="FX119" s="233" t="e">
        <f t="shared" si="525"/>
        <v>#DIV/0!</v>
      </c>
      <c r="FY119" s="233" t="e">
        <f t="shared" si="526"/>
        <v>#DIV/0!</v>
      </c>
      <c r="FZ119" s="233" t="e">
        <f t="shared" si="527"/>
        <v>#DIV/0!</v>
      </c>
      <c r="GA119" s="233"/>
      <c r="GB119" s="5">
        <f t="shared" si="528"/>
        <v>0</v>
      </c>
      <c r="GC119" s="5">
        <f t="shared" si="529"/>
        <v>0</v>
      </c>
      <c r="GD119" s="5">
        <f t="shared" si="530"/>
        <v>0</v>
      </c>
      <c r="GE119" s="5">
        <f t="shared" si="531"/>
        <v>0</v>
      </c>
    </row>
    <row r="120" spans="1:187" ht="13.5" thickBot="1" x14ac:dyDescent="0.25">
      <c r="A120" s="2" t="str">
        <f t="shared" si="550"/>
        <v>2009 Dec</v>
      </c>
      <c r="B120" s="139">
        <f t="shared" si="856"/>
        <v>2009</v>
      </c>
      <c r="C120" s="142" t="str">
        <f t="shared" si="857"/>
        <v>Dec</v>
      </c>
      <c r="D120" s="154">
        <f t="shared" si="599"/>
        <v>0</v>
      </c>
      <c r="E120" s="129"/>
      <c r="F120" s="129"/>
      <c r="G120" s="129"/>
      <c r="H120" s="154">
        <f t="shared" si="534"/>
        <v>0</v>
      </c>
      <c r="I120" s="151">
        <f t="shared" si="551"/>
        <v>0</v>
      </c>
      <c r="J120" s="151">
        <f t="shared" si="552"/>
        <v>0</v>
      </c>
      <c r="K120" s="151">
        <f t="shared" si="553"/>
        <v>0</v>
      </c>
      <c r="L120" s="154">
        <f t="shared" si="535"/>
        <v>0</v>
      </c>
      <c r="M120" s="3"/>
      <c r="N120" s="3"/>
      <c r="O120" s="3"/>
      <c r="P120" s="154">
        <f t="shared" si="536"/>
        <v>0</v>
      </c>
      <c r="Q120" s="3"/>
      <c r="R120" s="3"/>
      <c r="S120" s="3"/>
      <c r="T120" s="154">
        <f t="shared" si="537"/>
        <v>0</v>
      </c>
      <c r="U120" s="151">
        <f t="shared" si="554"/>
        <v>0</v>
      </c>
      <c r="V120" s="151">
        <f t="shared" si="555"/>
        <v>0</v>
      </c>
      <c r="W120" s="151">
        <f t="shared" si="556"/>
        <v>0</v>
      </c>
      <c r="X120" s="154">
        <f t="shared" si="538"/>
        <v>0</v>
      </c>
      <c r="Y120" s="151">
        <f t="shared" si="557"/>
        <v>0</v>
      </c>
      <c r="Z120" s="151">
        <f t="shared" si="558"/>
        <v>0</v>
      </c>
      <c r="AA120" s="151">
        <f t="shared" si="559"/>
        <v>0</v>
      </c>
      <c r="AB120" s="154">
        <f t="shared" si="539"/>
        <v>0</v>
      </c>
      <c r="AC120" s="3"/>
      <c r="AD120" s="3"/>
      <c r="AE120" s="3"/>
      <c r="AF120" s="154">
        <f t="shared" si="540"/>
        <v>0</v>
      </c>
      <c r="AG120" s="3"/>
      <c r="AH120" s="3"/>
      <c r="AI120" s="3"/>
      <c r="AJ120" s="154">
        <f t="shared" si="541"/>
        <v>0</v>
      </c>
      <c r="AK120" s="151">
        <f t="shared" si="560"/>
        <v>0</v>
      </c>
      <c r="AL120" s="151">
        <f t="shared" si="561"/>
        <v>0</v>
      </c>
      <c r="AM120" s="151">
        <f t="shared" si="562"/>
        <v>0</v>
      </c>
      <c r="AN120" s="154">
        <f t="shared" si="542"/>
        <v>0</v>
      </c>
      <c r="AO120" s="3"/>
      <c r="AP120" s="3"/>
      <c r="AQ120" s="3"/>
      <c r="AR120" s="151">
        <f t="shared" si="563"/>
        <v>0</v>
      </c>
      <c r="AS120" s="151">
        <f t="shared" si="564"/>
        <v>0</v>
      </c>
      <c r="AT120" s="151">
        <f t="shared" si="565"/>
        <v>0</v>
      </c>
      <c r="AU120" s="151">
        <f t="shared" si="566"/>
        <v>0</v>
      </c>
      <c r="AV120" s="154">
        <f t="shared" si="543"/>
        <v>0</v>
      </c>
      <c r="AW120" s="3"/>
      <c r="AX120" s="3"/>
      <c r="AY120" s="3"/>
      <c r="AZ120" s="151">
        <f t="shared" si="567"/>
        <v>0</v>
      </c>
      <c r="BA120" s="151">
        <f t="shared" si="568"/>
        <v>0</v>
      </c>
      <c r="BB120" s="151">
        <f t="shared" si="569"/>
        <v>0</v>
      </c>
      <c r="BC120" s="151">
        <f t="shared" si="570"/>
        <v>0</v>
      </c>
      <c r="BD120" s="154">
        <f t="shared" si="544"/>
        <v>0</v>
      </c>
      <c r="BE120" s="3"/>
      <c r="BF120" s="3"/>
      <c r="BG120" s="3"/>
      <c r="BH120" s="151">
        <f t="shared" si="571"/>
        <v>0</v>
      </c>
      <c r="BI120" s="151">
        <f t="shared" si="572"/>
        <v>0</v>
      </c>
      <c r="BJ120" s="151">
        <f t="shared" si="573"/>
        <v>0</v>
      </c>
      <c r="BK120" s="151">
        <f t="shared" si="574"/>
        <v>0</v>
      </c>
      <c r="BL120" s="154">
        <f t="shared" si="545"/>
        <v>0</v>
      </c>
      <c r="BM120" s="3"/>
      <c r="BN120" s="3"/>
      <c r="BO120" s="3"/>
      <c r="BP120" s="151">
        <f t="shared" si="575"/>
        <v>0</v>
      </c>
      <c r="BQ120" s="151">
        <f t="shared" si="576"/>
        <v>0</v>
      </c>
      <c r="BR120" s="151">
        <f t="shared" si="577"/>
        <v>0</v>
      </c>
      <c r="BS120" s="151">
        <f t="shared" si="578"/>
        <v>0</v>
      </c>
      <c r="BT120" s="154">
        <f t="shared" si="546"/>
        <v>0</v>
      </c>
      <c r="BU120" s="3"/>
      <c r="BV120" s="3"/>
      <c r="BW120" s="3"/>
      <c r="BX120" s="151">
        <f t="shared" si="579"/>
        <v>0</v>
      </c>
      <c r="BY120" s="151">
        <f t="shared" si="580"/>
        <v>0</v>
      </c>
      <c r="BZ120" s="151">
        <f t="shared" si="581"/>
        <v>0</v>
      </c>
      <c r="CA120" s="151">
        <f t="shared" si="582"/>
        <v>0</v>
      </c>
      <c r="CB120" s="154">
        <f t="shared" si="547"/>
        <v>0</v>
      </c>
      <c r="CC120" s="3"/>
      <c r="CD120" s="3"/>
      <c r="CE120" s="3"/>
      <c r="CF120" s="151">
        <f t="shared" si="583"/>
        <v>0</v>
      </c>
      <c r="CG120" s="151">
        <f t="shared" si="584"/>
        <v>0</v>
      </c>
      <c r="CH120" s="151">
        <f t="shared" si="585"/>
        <v>0</v>
      </c>
      <c r="CI120" s="151">
        <f t="shared" si="586"/>
        <v>0</v>
      </c>
      <c r="CJ120" s="154">
        <f t="shared" si="548"/>
        <v>0</v>
      </c>
      <c r="CK120" s="3"/>
      <c r="CL120" s="3"/>
      <c r="CM120" s="3"/>
      <c r="CN120" s="151">
        <f t="shared" si="587"/>
        <v>0</v>
      </c>
      <c r="CO120" s="151">
        <f t="shared" si="588"/>
        <v>0</v>
      </c>
      <c r="CP120" s="151">
        <f t="shared" si="589"/>
        <v>0</v>
      </c>
      <c r="CQ120" s="151">
        <f t="shared" si="590"/>
        <v>0</v>
      </c>
      <c r="CR120" s="154">
        <f t="shared" si="549"/>
        <v>0</v>
      </c>
      <c r="CS120" s="3"/>
      <c r="CT120" s="3"/>
      <c r="CU120" s="3"/>
      <c r="CV120" s="151">
        <f t="shared" si="591"/>
        <v>0</v>
      </c>
      <c r="CW120" s="151">
        <f t="shared" si="592"/>
        <v>0</v>
      </c>
      <c r="CX120" s="151">
        <f t="shared" si="593"/>
        <v>0</v>
      </c>
      <c r="CY120" s="151">
        <f t="shared" si="594"/>
        <v>0</v>
      </c>
      <c r="CZ120" s="151">
        <f t="shared" si="595"/>
        <v>0</v>
      </c>
      <c r="DA120" s="151">
        <f t="shared" si="596"/>
        <v>0</v>
      </c>
      <c r="DB120" s="151">
        <f t="shared" si="597"/>
        <v>0</v>
      </c>
      <c r="DC120" s="151">
        <f t="shared" si="598"/>
        <v>0</v>
      </c>
      <c r="DD120" s="149"/>
      <c r="DE120" s="3"/>
      <c r="DF120" s="3"/>
      <c r="DG120" s="3"/>
      <c r="DH120" s="129"/>
      <c r="DI120" s="129"/>
      <c r="DJ120" s="129"/>
      <c r="DK120" s="129"/>
      <c r="DL120" s="129"/>
      <c r="DM120" s="129"/>
      <c r="DN120" s="129"/>
      <c r="DO120" s="129"/>
      <c r="DP120" s="3"/>
      <c r="DQ120" s="3"/>
      <c r="DR120" s="3"/>
      <c r="DS120" s="3"/>
      <c r="DU120" s="149"/>
      <c r="DV120" s="3"/>
      <c r="DW120" s="3"/>
      <c r="DX120" s="3"/>
      <c r="DZ120" s="293"/>
      <c r="EA120" s="293"/>
      <c r="EB120" s="293"/>
      <c r="EC120" s="297"/>
      <c r="ED120" s="297"/>
      <c r="EE120" s="297"/>
      <c r="EF120" s="297"/>
      <c r="EG120" s="297"/>
      <c r="EH120" s="297"/>
      <c r="EI120" s="297"/>
      <c r="EJ120" s="297"/>
      <c r="EK120" s="297"/>
      <c r="EL120" s="297"/>
      <c r="EM120" s="297"/>
      <c r="EN120" s="297"/>
      <c r="EO120" s="297"/>
      <c r="EP120" s="297"/>
      <c r="EQ120" s="297"/>
      <c r="ER120" s="297"/>
      <c r="ES120" s="297"/>
      <c r="ET120" s="297"/>
      <c r="EU120" s="297"/>
      <c r="EV120" s="297"/>
      <c r="EW120" s="297"/>
      <c r="EX120" s="297"/>
      <c r="EY120" s="297"/>
      <c r="EZ120" s="297"/>
      <c r="FA120" s="297"/>
      <c r="FB120" s="297"/>
      <c r="FC120" s="297"/>
      <c r="FD120" s="297"/>
      <c r="FE120" s="297"/>
      <c r="FF120" s="297"/>
      <c r="FL120" s="151">
        <v>65144</v>
      </c>
      <c r="FM120" s="151">
        <v>78.154387176790124</v>
      </c>
      <c r="FN120" s="151">
        <v>87.431119204986103</v>
      </c>
      <c r="FO120" s="151">
        <v>95.006044240702067</v>
      </c>
      <c r="FR120" s="5">
        <f t="shared" si="520"/>
        <v>0</v>
      </c>
      <c r="FS120" s="5">
        <f t="shared" si="521"/>
        <v>0</v>
      </c>
      <c r="FT120" s="5">
        <f t="shared" si="522"/>
        <v>0</v>
      </c>
      <c r="FU120" s="5">
        <f t="shared" si="523"/>
        <v>0</v>
      </c>
      <c r="FW120" s="233" t="e">
        <f t="shared" si="524"/>
        <v>#DIV/0!</v>
      </c>
      <c r="FX120" s="233" t="e">
        <f t="shared" si="525"/>
        <v>#DIV/0!</v>
      </c>
      <c r="FY120" s="233" t="e">
        <f t="shared" si="526"/>
        <v>#DIV/0!</v>
      </c>
      <c r="FZ120" s="233" t="e">
        <f t="shared" si="527"/>
        <v>#DIV/0!</v>
      </c>
      <c r="GA120" s="233"/>
      <c r="GB120" s="5">
        <f t="shared" si="528"/>
        <v>0</v>
      </c>
      <c r="GC120" s="5">
        <f t="shared" si="529"/>
        <v>0</v>
      </c>
      <c r="GD120" s="5">
        <f t="shared" si="530"/>
        <v>0</v>
      </c>
      <c r="GE120" s="5">
        <f t="shared" si="531"/>
        <v>0</v>
      </c>
    </row>
    <row r="121" spans="1:187" ht="13.5" thickBot="1" x14ac:dyDescent="0.25">
      <c r="A121" s="217" t="s">
        <v>331</v>
      </c>
      <c r="B121" s="218"/>
      <c r="C121" s="219"/>
      <c r="D121" s="220">
        <f>SUM(D109:D120)</f>
        <v>0</v>
      </c>
      <c r="E121" s="220">
        <f t="shared" ref="E121" si="858">SUM(E109:E120)</f>
        <v>0</v>
      </c>
      <c r="F121" s="220">
        <f t="shared" ref="F121" si="859">SUM(F109:F120)</f>
        <v>0</v>
      </c>
      <c r="G121" s="220">
        <f t="shared" ref="G121" si="860">SUM(G109:G120)</f>
        <v>0</v>
      </c>
      <c r="H121" s="220">
        <f t="shared" ref="H121" si="861">SUM(H109:H120)</f>
        <v>0</v>
      </c>
      <c r="I121" s="220">
        <f t="shared" ref="I121" si="862">SUM(I109:I120)</f>
        <v>0</v>
      </c>
      <c r="J121" s="220">
        <f t="shared" ref="J121" si="863">SUM(J109:J120)</f>
        <v>0</v>
      </c>
      <c r="K121" s="220">
        <f t="shared" ref="K121" si="864">SUM(K109:K120)</f>
        <v>0</v>
      </c>
      <c r="L121" s="220">
        <f t="shared" ref="L121" si="865">SUM(L109:L120)</f>
        <v>0</v>
      </c>
      <c r="M121" s="220">
        <f t="shared" ref="M121" si="866">SUM(M109:M120)</f>
        <v>0</v>
      </c>
      <c r="N121" s="220">
        <f t="shared" ref="N121" si="867">SUM(N109:N120)</f>
        <v>0</v>
      </c>
      <c r="O121" s="220">
        <f t="shared" ref="O121" si="868">SUM(O109:O120)</f>
        <v>0</v>
      </c>
      <c r="P121" s="220">
        <f t="shared" ref="P121" si="869">SUM(P109:P120)</f>
        <v>0</v>
      </c>
      <c r="Q121" s="220">
        <f t="shared" ref="Q121" si="870">SUM(Q109:Q120)</f>
        <v>0</v>
      </c>
      <c r="R121" s="220">
        <f t="shared" ref="R121" si="871">SUM(R109:R120)</f>
        <v>0</v>
      </c>
      <c r="S121" s="220">
        <f t="shared" ref="S121" si="872">SUM(S109:S120)</f>
        <v>0</v>
      </c>
      <c r="T121" s="220">
        <f t="shared" ref="T121" si="873">SUM(T109:T120)</f>
        <v>0</v>
      </c>
      <c r="U121" s="220">
        <f t="shared" ref="U121" si="874">SUM(U109:U120)</f>
        <v>0</v>
      </c>
      <c r="V121" s="220">
        <f t="shared" ref="V121" si="875">SUM(V109:V120)</f>
        <v>0</v>
      </c>
      <c r="W121" s="220">
        <f t="shared" ref="W121" si="876">SUM(W109:W120)</f>
        <v>0</v>
      </c>
      <c r="X121" s="220">
        <f t="shared" ref="X121" si="877">SUM(X109:X120)</f>
        <v>0</v>
      </c>
      <c r="Y121" s="220">
        <f t="shared" ref="Y121" si="878">SUM(Y109:Y120)</f>
        <v>0</v>
      </c>
      <c r="Z121" s="220">
        <f t="shared" ref="Z121" si="879">SUM(Z109:Z120)</f>
        <v>0</v>
      </c>
      <c r="AA121" s="220">
        <f t="shared" ref="AA121" si="880">SUM(AA109:AA120)</f>
        <v>0</v>
      </c>
      <c r="AB121" s="220">
        <f t="shared" ref="AB121" si="881">SUM(AB109:AB120)</f>
        <v>0</v>
      </c>
      <c r="AC121" s="220">
        <f t="shared" ref="AC121" si="882">SUM(AC109:AC120)</f>
        <v>0</v>
      </c>
      <c r="AD121" s="220">
        <f t="shared" ref="AD121" si="883">SUM(AD109:AD120)</f>
        <v>0</v>
      </c>
      <c r="AE121" s="220">
        <f t="shared" ref="AE121" si="884">SUM(AE109:AE120)</f>
        <v>0</v>
      </c>
      <c r="AF121" s="220">
        <f t="shared" ref="AF121" si="885">SUM(AF109:AF120)</f>
        <v>0</v>
      </c>
      <c r="AG121" s="220">
        <f t="shared" ref="AG121" si="886">SUM(AG109:AG120)</f>
        <v>0</v>
      </c>
      <c r="AH121" s="220">
        <f t="shared" ref="AH121" si="887">SUM(AH109:AH120)</f>
        <v>0</v>
      </c>
      <c r="AI121" s="220">
        <f t="shared" ref="AI121" si="888">SUM(AI109:AI120)</f>
        <v>0</v>
      </c>
      <c r="AJ121" s="220">
        <f t="shared" ref="AJ121" si="889">SUM(AJ109:AJ120)</f>
        <v>0</v>
      </c>
      <c r="AK121" s="220">
        <f t="shared" ref="AK121" si="890">SUM(AK109:AK120)</f>
        <v>0</v>
      </c>
      <c r="AL121" s="220">
        <f t="shared" ref="AL121" si="891">SUM(AL109:AL120)</f>
        <v>0</v>
      </c>
      <c r="AM121" s="220">
        <f>SUM(AM109:AM120)</f>
        <v>0</v>
      </c>
      <c r="AN121" s="220">
        <f>SUM(AN109:AN120)</f>
        <v>0</v>
      </c>
      <c r="AO121" s="220">
        <f t="shared" ref="AO121" si="892">SUM(AO109:AO120)</f>
        <v>0</v>
      </c>
      <c r="AP121" s="220">
        <f t="shared" ref="AP121" si="893">SUM(AP109:AP120)</f>
        <v>0</v>
      </c>
      <c r="AQ121" s="220">
        <f t="shared" ref="AQ121" si="894">SUM(AQ109:AQ120)</f>
        <v>0</v>
      </c>
      <c r="AR121" s="222">
        <f>IF(AN121&gt;0,(AN121/T121)*100,0)</f>
        <v>0</v>
      </c>
      <c r="AS121" s="222">
        <f t="shared" si="564"/>
        <v>0</v>
      </c>
      <c r="AT121" s="222">
        <f t="shared" si="565"/>
        <v>0</v>
      </c>
      <c r="AU121" s="222">
        <f t="shared" si="566"/>
        <v>0</v>
      </c>
      <c r="AV121" s="220">
        <f>SUM(AV109:AV120)</f>
        <v>0</v>
      </c>
      <c r="AW121" s="220">
        <f t="shared" ref="AW121" si="895">SUM(AW109:AW120)</f>
        <v>0</v>
      </c>
      <c r="AX121" s="220">
        <f t="shared" ref="AX121" si="896">SUM(AX109:AX120)</f>
        <v>0</v>
      </c>
      <c r="AY121" s="220">
        <f t="shared" ref="AY121" si="897">SUM(AY109:AY120)</f>
        <v>0</v>
      </c>
      <c r="AZ121" s="222">
        <f t="shared" si="567"/>
        <v>0</v>
      </c>
      <c r="BA121" s="222">
        <f t="shared" si="568"/>
        <v>0</v>
      </c>
      <c r="BB121" s="222">
        <f t="shared" si="569"/>
        <v>0</v>
      </c>
      <c r="BC121" s="222">
        <f t="shared" si="570"/>
        <v>0</v>
      </c>
      <c r="BD121" s="220">
        <f t="shared" ref="BD121" si="898">SUM(BD109:BD120)</f>
        <v>0</v>
      </c>
      <c r="BE121" s="220">
        <f t="shared" ref="BE121" si="899">SUM(BE109:BE120)</f>
        <v>0</v>
      </c>
      <c r="BF121" s="220">
        <f t="shared" ref="BF121" si="900">SUM(BF109:BF120)</f>
        <v>0</v>
      </c>
      <c r="BG121" s="220">
        <f t="shared" ref="BG121" si="901">SUM(BG109:BG120)</f>
        <v>0</v>
      </c>
      <c r="BH121" s="222">
        <f t="shared" si="571"/>
        <v>0</v>
      </c>
      <c r="BI121" s="222">
        <f t="shared" si="572"/>
        <v>0</v>
      </c>
      <c r="BJ121" s="222">
        <f t="shared" si="573"/>
        <v>0</v>
      </c>
      <c r="BK121" s="222">
        <f t="shared" si="574"/>
        <v>0</v>
      </c>
      <c r="BL121" s="220">
        <f t="shared" ref="BL121" si="902">SUM(BL109:BL120)</f>
        <v>0</v>
      </c>
      <c r="BM121" s="220">
        <f t="shared" ref="BM121" si="903">SUM(BM109:BM120)</f>
        <v>0</v>
      </c>
      <c r="BN121" s="220">
        <f t="shared" ref="BN121" si="904">SUM(BN109:BN120)</f>
        <v>0</v>
      </c>
      <c r="BO121" s="220">
        <f t="shared" ref="BO121" si="905">SUM(BO109:BO120)</f>
        <v>0</v>
      </c>
      <c r="BP121" s="222">
        <f t="shared" si="575"/>
        <v>0</v>
      </c>
      <c r="BQ121" s="222">
        <f t="shared" si="576"/>
        <v>0</v>
      </c>
      <c r="BR121" s="222">
        <f t="shared" si="577"/>
        <v>0</v>
      </c>
      <c r="BS121" s="222">
        <f t="shared" si="578"/>
        <v>0</v>
      </c>
      <c r="BT121" s="220">
        <f t="shared" ref="BT121" si="906">SUM(BT109:BT120)</f>
        <v>0</v>
      </c>
      <c r="BU121" s="220">
        <f t="shared" ref="BU121" si="907">SUM(BU109:BU120)</f>
        <v>0</v>
      </c>
      <c r="BV121" s="220">
        <f t="shared" ref="BV121" si="908">SUM(BV109:BV120)</f>
        <v>0</v>
      </c>
      <c r="BW121" s="220">
        <f t="shared" ref="BW121" si="909">SUM(BW109:BW120)</f>
        <v>0</v>
      </c>
      <c r="BX121" s="222">
        <f t="shared" si="579"/>
        <v>0</v>
      </c>
      <c r="BY121" s="222">
        <f t="shared" si="580"/>
        <v>0</v>
      </c>
      <c r="BZ121" s="222">
        <f t="shared" si="581"/>
        <v>0</v>
      </c>
      <c r="CA121" s="222">
        <f t="shared" si="582"/>
        <v>0</v>
      </c>
      <c r="CB121" s="220">
        <f t="shared" ref="CB121" si="910">SUM(CB109:CB120)</f>
        <v>0</v>
      </c>
      <c r="CC121" s="220">
        <f t="shared" ref="CC121" si="911">SUM(CC109:CC120)</f>
        <v>0</v>
      </c>
      <c r="CD121" s="220">
        <f t="shared" ref="CD121" si="912">SUM(CD109:CD120)</f>
        <v>0</v>
      </c>
      <c r="CE121" s="220">
        <f t="shared" ref="CE121" si="913">SUM(CE109:CE120)</f>
        <v>0</v>
      </c>
      <c r="CF121" s="222">
        <f t="shared" si="583"/>
        <v>0</v>
      </c>
      <c r="CG121" s="222">
        <f t="shared" si="584"/>
        <v>0</v>
      </c>
      <c r="CH121" s="222">
        <f t="shared" si="585"/>
        <v>0</v>
      </c>
      <c r="CI121" s="222">
        <f t="shared" si="586"/>
        <v>0</v>
      </c>
      <c r="CJ121" s="220">
        <f t="shared" ref="CJ121" si="914">SUM(CJ109:CJ120)</f>
        <v>0</v>
      </c>
      <c r="CK121" s="220">
        <f t="shared" ref="CK121" si="915">SUM(CK109:CK120)</f>
        <v>0</v>
      </c>
      <c r="CL121" s="220">
        <f t="shared" ref="CL121" si="916">SUM(CL109:CL120)</f>
        <v>0</v>
      </c>
      <c r="CM121" s="220">
        <f t="shared" ref="CM121" si="917">SUM(CM109:CM120)</f>
        <v>0</v>
      </c>
      <c r="CN121" s="222">
        <f t="shared" si="587"/>
        <v>0</v>
      </c>
      <c r="CO121" s="222">
        <f t="shared" si="588"/>
        <v>0</v>
      </c>
      <c r="CP121" s="222">
        <f t="shared" si="589"/>
        <v>0</v>
      </c>
      <c r="CQ121" s="222">
        <f t="shared" si="590"/>
        <v>0</v>
      </c>
      <c r="CR121" s="220">
        <f t="shared" ref="CR121" si="918">SUM(CR109:CR120)</f>
        <v>0</v>
      </c>
      <c r="CS121" s="220">
        <f t="shared" ref="CS121" si="919">SUM(CS109:CS120)</f>
        <v>0</v>
      </c>
      <c r="CT121" s="220">
        <f t="shared" ref="CT121" si="920">SUM(CT109:CT120)</f>
        <v>0</v>
      </c>
      <c r="CU121" s="220">
        <f t="shared" ref="CU121" si="921">SUM(CU109:CU120)</f>
        <v>0</v>
      </c>
      <c r="CV121" s="222">
        <f>IF(CR121&gt;0,(CR121/T121)*100,0)</f>
        <v>0</v>
      </c>
      <c r="CW121" s="222">
        <f t="shared" si="592"/>
        <v>0</v>
      </c>
      <c r="CX121" s="222">
        <f t="shared" si="593"/>
        <v>0</v>
      </c>
      <c r="CY121" s="222">
        <f t="shared" si="594"/>
        <v>0</v>
      </c>
      <c r="CZ121" s="222">
        <f t="shared" si="595"/>
        <v>0</v>
      </c>
      <c r="DA121" s="222">
        <f t="shared" si="596"/>
        <v>0</v>
      </c>
      <c r="DB121" s="222">
        <f t="shared" si="597"/>
        <v>0</v>
      </c>
      <c r="DC121" s="222">
        <f t="shared" si="598"/>
        <v>0</v>
      </c>
      <c r="DD121" s="220">
        <f t="shared" ref="DD121" si="922">SUM(DD109:DD120)</f>
        <v>0</v>
      </c>
      <c r="DE121" s="220">
        <f t="shared" ref="DE121" si="923">SUM(DE109:DE120)</f>
        <v>0</v>
      </c>
      <c r="DF121" s="220">
        <f t="shared" ref="DF121" si="924">SUM(DF109:DF120)</f>
        <v>0</v>
      </c>
      <c r="DG121" s="220">
        <f t="shared" ref="DG121" si="925">SUM(DG109:DG120)</f>
        <v>0</v>
      </c>
      <c r="DH121" s="221">
        <f>IF(DD121&gt;0,(DD121*60)/T121,0)</f>
        <v>0</v>
      </c>
      <c r="DI121" s="221">
        <f t="shared" ref="DI121" si="926">IF(DE121&gt;0,(DE121*60)/U121,0)</f>
        <v>0</v>
      </c>
      <c r="DJ121" s="221">
        <f t="shared" ref="DJ121" si="927">IF(DF121&gt;0,(DF121*60)/V121,0)</f>
        <v>0</v>
      </c>
      <c r="DK121" s="221">
        <f t="shared" ref="DK121" si="928">IF(DG121&gt;0,(DG121*60)/W121,0)</f>
        <v>0</v>
      </c>
      <c r="DL121" s="221">
        <f>IF(DD121&gt;0,(DD121*60)/(T121-AN121),0)</f>
        <v>0</v>
      </c>
      <c r="DM121" s="221">
        <f t="shared" ref="DM121" si="929">IF(DE121&gt;0,(DE121*60)/(U121-AO121),0)</f>
        <v>0</v>
      </c>
      <c r="DN121" s="221">
        <f t="shared" ref="DN121" si="930">IF(DF121&gt;0,(DF121*60)/(V121-AP121),0)</f>
        <v>0</v>
      </c>
      <c r="DO121" s="221">
        <f t="shared" ref="DO121" si="931">IF(DG121&gt;0,(DG121*60)/(W121-AQ121),0)</f>
        <v>0</v>
      </c>
      <c r="DP121" s="221">
        <f>IF(DU121&gt;0,(DU121*60)/(T121-BD121),0)</f>
        <v>0</v>
      </c>
      <c r="DQ121" s="221">
        <f t="shared" ref="DQ121" si="932">IF(DV121&gt;0,(DV121*60)/(U121-BE121),0)</f>
        <v>0</v>
      </c>
      <c r="DR121" s="221">
        <f t="shared" ref="DR121" si="933">IF(DW121&gt;0,(DW121*60)/(V121-BF121),0)</f>
        <v>0</v>
      </c>
      <c r="DS121" s="221">
        <f t="shared" ref="DS121" si="934">IF(DX121&gt;0,(DX121*60)/(W121-BG121),0)</f>
        <v>0</v>
      </c>
      <c r="DU121" s="220">
        <f t="shared" ref="DU121" si="935">SUM(DU109:DU120)</f>
        <v>0</v>
      </c>
      <c r="DV121" s="220">
        <f t="shared" ref="DV121" si="936">SUM(DV109:DV120)</f>
        <v>0</v>
      </c>
      <c r="DW121" s="220">
        <f t="shared" ref="DW121" si="937">SUM(DW109:DW120)</f>
        <v>0</v>
      </c>
      <c r="DX121" s="220">
        <f t="shared" ref="DX121" si="938">SUM(DX109:DX120)</f>
        <v>0</v>
      </c>
      <c r="DZ121" s="293"/>
      <c r="EA121" s="293"/>
      <c r="EB121" s="293"/>
      <c r="EC121" s="297"/>
      <c r="ED121" s="297"/>
      <c r="EE121" s="297"/>
      <c r="EF121" s="297"/>
      <c r="EG121" s="297"/>
      <c r="EH121" s="297"/>
      <c r="EI121" s="297"/>
      <c r="EJ121" s="297"/>
      <c r="EK121" s="297"/>
      <c r="EL121" s="297"/>
      <c r="EM121" s="297"/>
      <c r="EN121" s="297"/>
      <c r="EO121" s="297"/>
      <c r="EP121" s="297"/>
      <c r="EQ121" s="297"/>
      <c r="ER121" s="297"/>
      <c r="ES121" s="297"/>
      <c r="ET121" s="297"/>
      <c r="EU121" s="297"/>
      <c r="EV121" s="297"/>
      <c r="EW121" s="297"/>
      <c r="EX121" s="297"/>
      <c r="EY121" s="297"/>
      <c r="EZ121" s="297"/>
      <c r="FA121" s="297"/>
      <c r="FB121" s="297"/>
      <c r="FC121" s="297"/>
      <c r="FD121" s="298">
        <f t="shared" ref="FD121:FE121" si="939">SUM(FD109:FD120)</f>
        <v>0</v>
      </c>
      <c r="FE121" s="298">
        <f t="shared" si="939"/>
        <v>0</v>
      </c>
      <c r="FF121" s="298">
        <f t="shared" ref="FF121" si="940">SUM(FF109:FF120)</f>
        <v>0</v>
      </c>
      <c r="FL121" s="223">
        <f t="shared" ref="FL121" si="941">SUM(FL109:FL120)</f>
        <v>780981</v>
      </c>
      <c r="FM121" s="222">
        <v>84.015615108672719</v>
      </c>
      <c r="FN121" s="222">
        <v>92.30264237649763</v>
      </c>
      <c r="FO121" s="224">
        <v>97.635590151592126</v>
      </c>
      <c r="FR121" s="277">
        <f t="shared" si="520"/>
        <v>0</v>
      </c>
      <c r="FS121" s="278">
        <f t="shared" si="521"/>
        <v>0</v>
      </c>
      <c r="FT121" s="278">
        <f t="shared" si="522"/>
        <v>0</v>
      </c>
      <c r="FU121" s="279">
        <f t="shared" si="523"/>
        <v>0</v>
      </c>
      <c r="FV121" s="239"/>
      <c r="FW121" s="280" t="e">
        <f t="shared" si="524"/>
        <v>#DIV/0!</v>
      </c>
      <c r="FX121" s="281" t="e">
        <f t="shared" si="525"/>
        <v>#DIV/0!</v>
      </c>
      <c r="FY121" s="281" t="e">
        <f t="shared" si="526"/>
        <v>#DIV/0!</v>
      </c>
      <c r="FZ121" s="282" t="e">
        <f t="shared" si="527"/>
        <v>#DIV/0!</v>
      </c>
      <c r="GA121" s="283"/>
      <c r="GB121" s="277">
        <f t="shared" si="528"/>
        <v>0</v>
      </c>
      <c r="GC121" s="278">
        <f t="shared" si="529"/>
        <v>0</v>
      </c>
      <c r="GD121" s="278">
        <f t="shared" si="530"/>
        <v>0</v>
      </c>
      <c r="GE121" s="279">
        <f t="shared" si="531"/>
        <v>0</v>
      </c>
    </row>
    <row r="122" spans="1:187" x14ac:dyDescent="0.2">
      <c r="A122" s="2" t="str">
        <f t="shared" si="550"/>
        <v>2010 Jan</v>
      </c>
      <c r="B122" s="139">
        <f t="shared" ref="B122:B133" si="942">B109+1</f>
        <v>2010</v>
      </c>
      <c r="C122" s="142" t="str">
        <f t="shared" ref="C122:C133" si="943">C109</f>
        <v>Jan</v>
      </c>
      <c r="D122" s="154">
        <f t="shared" si="599"/>
        <v>0</v>
      </c>
      <c r="E122" s="129"/>
      <c r="F122" s="129"/>
      <c r="G122" s="129"/>
      <c r="H122" s="154">
        <f t="shared" si="534"/>
        <v>0</v>
      </c>
      <c r="I122" s="151">
        <f t="shared" si="551"/>
        <v>0</v>
      </c>
      <c r="J122" s="151">
        <f t="shared" si="552"/>
        <v>0</v>
      </c>
      <c r="K122" s="151">
        <f t="shared" si="553"/>
        <v>0</v>
      </c>
      <c r="L122" s="154">
        <f t="shared" si="535"/>
        <v>0</v>
      </c>
      <c r="M122" s="3"/>
      <c r="N122" s="3"/>
      <c r="O122" s="3"/>
      <c r="P122" s="154">
        <f t="shared" si="536"/>
        <v>0</v>
      </c>
      <c r="Q122" s="3"/>
      <c r="R122" s="3"/>
      <c r="S122" s="3"/>
      <c r="T122" s="154">
        <f t="shared" si="537"/>
        <v>0</v>
      </c>
      <c r="U122" s="151">
        <f t="shared" si="554"/>
        <v>0</v>
      </c>
      <c r="V122" s="151">
        <f t="shared" si="555"/>
        <v>0</v>
      </c>
      <c r="W122" s="151">
        <f t="shared" si="556"/>
        <v>0</v>
      </c>
      <c r="X122" s="154">
        <f t="shared" si="538"/>
        <v>0</v>
      </c>
      <c r="Y122" s="151">
        <f t="shared" si="557"/>
        <v>0</v>
      </c>
      <c r="Z122" s="151">
        <f t="shared" si="558"/>
        <v>0</v>
      </c>
      <c r="AA122" s="151">
        <f t="shared" si="559"/>
        <v>0</v>
      </c>
      <c r="AB122" s="154">
        <f t="shared" si="539"/>
        <v>0</v>
      </c>
      <c r="AC122" s="3"/>
      <c r="AD122" s="3"/>
      <c r="AE122" s="3"/>
      <c r="AF122" s="154">
        <f t="shared" si="540"/>
        <v>0</v>
      </c>
      <c r="AG122" s="3"/>
      <c r="AH122" s="3"/>
      <c r="AI122" s="3"/>
      <c r="AJ122" s="154">
        <f t="shared" si="541"/>
        <v>0</v>
      </c>
      <c r="AK122" s="151">
        <f t="shared" si="560"/>
        <v>0</v>
      </c>
      <c r="AL122" s="151">
        <f t="shared" si="561"/>
        <v>0</v>
      </c>
      <c r="AM122" s="151">
        <f t="shared" si="562"/>
        <v>0</v>
      </c>
      <c r="AN122" s="154">
        <f t="shared" si="542"/>
        <v>0</v>
      </c>
      <c r="AO122" s="3"/>
      <c r="AP122" s="3"/>
      <c r="AQ122" s="3"/>
      <c r="AR122" s="151">
        <f t="shared" si="563"/>
        <v>0</v>
      </c>
      <c r="AS122" s="151">
        <f t="shared" si="564"/>
        <v>0</v>
      </c>
      <c r="AT122" s="151">
        <f t="shared" si="565"/>
        <v>0</v>
      </c>
      <c r="AU122" s="151">
        <f t="shared" si="566"/>
        <v>0</v>
      </c>
      <c r="AV122" s="154">
        <f t="shared" si="543"/>
        <v>0</v>
      </c>
      <c r="AW122" s="3"/>
      <c r="AX122" s="3"/>
      <c r="AY122" s="3"/>
      <c r="AZ122" s="151">
        <f t="shared" si="567"/>
        <v>0</v>
      </c>
      <c r="BA122" s="151">
        <f t="shared" si="568"/>
        <v>0</v>
      </c>
      <c r="BB122" s="151">
        <f t="shared" si="569"/>
        <v>0</v>
      </c>
      <c r="BC122" s="151">
        <f t="shared" si="570"/>
        <v>0</v>
      </c>
      <c r="BD122" s="154">
        <f t="shared" si="544"/>
        <v>0</v>
      </c>
      <c r="BE122" s="3"/>
      <c r="BF122" s="3"/>
      <c r="BG122" s="3"/>
      <c r="BH122" s="151">
        <f t="shared" si="571"/>
        <v>0</v>
      </c>
      <c r="BI122" s="151">
        <f t="shared" si="572"/>
        <v>0</v>
      </c>
      <c r="BJ122" s="151">
        <f t="shared" si="573"/>
        <v>0</v>
      </c>
      <c r="BK122" s="151">
        <f t="shared" si="574"/>
        <v>0</v>
      </c>
      <c r="BL122" s="154">
        <f t="shared" si="545"/>
        <v>0</v>
      </c>
      <c r="BM122" s="3"/>
      <c r="BN122" s="3"/>
      <c r="BO122" s="3"/>
      <c r="BP122" s="151">
        <f t="shared" si="575"/>
        <v>0</v>
      </c>
      <c r="BQ122" s="151">
        <f t="shared" si="576"/>
        <v>0</v>
      </c>
      <c r="BR122" s="151">
        <f t="shared" si="577"/>
        <v>0</v>
      </c>
      <c r="BS122" s="151">
        <f t="shared" si="578"/>
        <v>0</v>
      </c>
      <c r="BT122" s="154">
        <f t="shared" si="546"/>
        <v>0</v>
      </c>
      <c r="BU122" s="3"/>
      <c r="BV122" s="3"/>
      <c r="BW122" s="3"/>
      <c r="BX122" s="151">
        <f t="shared" si="579"/>
        <v>0</v>
      </c>
      <c r="BY122" s="151">
        <f t="shared" si="580"/>
        <v>0</v>
      </c>
      <c r="BZ122" s="151">
        <f t="shared" si="581"/>
        <v>0</v>
      </c>
      <c r="CA122" s="151">
        <f t="shared" si="582"/>
        <v>0</v>
      </c>
      <c r="CB122" s="154">
        <f t="shared" si="547"/>
        <v>0</v>
      </c>
      <c r="CC122" s="3"/>
      <c r="CD122" s="3"/>
      <c r="CE122" s="3"/>
      <c r="CF122" s="151">
        <f t="shared" si="583"/>
        <v>0</v>
      </c>
      <c r="CG122" s="151">
        <f t="shared" si="584"/>
        <v>0</v>
      </c>
      <c r="CH122" s="151">
        <f t="shared" si="585"/>
        <v>0</v>
      </c>
      <c r="CI122" s="151">
        <f t="shared" si="586"/>
        <v>0</v>
      </c>
      <c r="CJ122" s="154">
        <f t="shared" si="548"/>
        <v>0</v>
      </c>
      <c r="CK122" s="3"/>
      <c r="CL122" s="3"/>
      <c r="CM122" s="3"/>
      <c r="CN122" s="151">
        <f t="shared" si="587"/>
        <v>0</v>
      </c>
      <c r="CO122" s="151">
        <f t="shared" si="588"/>
        <v>0</v>
      </c>
      <c r="CP122" s="151">
        <f t="shared" si="589"/>
        <v>0</v>
      </c>
      <c r="CQ122" s="151">
        <f t="shared" si="590"/>
        <v>0</v>
      </c>
      <c r="CR122" s="154">
        <f t="shared" si="549"/>
        <v>0</v>
      </c>
      <c r="CS122" s="3"/>
      <c r="CT122" s="3"/>
      <c r="CU122" s="3"/>
      <c r="CV122" s="151">
        <f t="shared" si="591"/>
        <v>0</v>
      </c>
      <c r="CW122" s="151">
        <f t="shared" si="592"/>
        <v>0</v>
      </c>
      <c r="CX122" s="151">
        <f t="shared" si="593"/>
        <v>0</v>
      </c>
      <c r="CY122" s="151">
        <f t="shared" si="594"/>
        <v>0</v>
      </c>
      <c r="CZ122" s="151">
        <f t="shared" si="595"/>
        <v>0</v>
      </c>
      <c r="DA122" s="151">
        <f t="shared" si="596"/>
        <v>0</v>
      </c>
      <c r="DB122" s="151">
        <f t="shared" si="597"/>
        <v>0</v>
      </c>
      <c r="DC122" s="151">
        <f t="shared" si="598"/>
        <v>0</v>
      </c>
      <c r="DD122" s="149"/>
      <c r="DE122" s="3"/>
      <c r="DF122" s="3"/>
      <c r="DG122" s="3"/>
      <c r="DH122" s="129"/>
      <c r="DI122" s="129"/>
      <c r="DJ122" s="129"/>
      <c r="DK122" s="129"/>
      <c r="DL122" s="129"/>
      <c r="DM122" s="129"/>
      <c r="DN122" s="129"/>
      <c r="DO122" s="129"/>
      <c r="DP122" s="3"/>
      <c r="DQ122" s="3"/>
      <c r="DR122" s="3"/>
      <c r="DS122" s="3"/>
      <c r="DU122" s="149"/>
      <c r="DV122" s="3"/>
      <c r="DW122" s="3"/>
      <c r="DX122" s="3"/>
      <c r="DZ122" s="293"/>
      <c r="EA122" s="293"/>
      <c r="EB122" s="293"/>
      <c r="EC122" s="297"/>
      <c r="ED122" s="297"/>
      <c r="EE122" s="297"/>
      <c r="EF122" s="297"/>
      <c r="EG122" s="297"/>
      <c r="EH122" s="297"/>
      <c r="EI122" s="297"/>
      <c r="EJ122" s="297"/>
      <c r="EK122" s="297"/>
      <c r="EL122" s="297"/>
      <c r="EM122" s="297"/>
      <c r="EN122" s="297"/>
      <c r="EO122" s="297"/>
      <c r="EP122" s="297"/>
      <c r="EQ122" s="297"/>
      <c r="ER122" s="297"/>
      <c r="ES122" s="297"/>
      <c r="ET122" s="297"/>
      <c r="EU122" s="297"/>
      <c r="EV122" s="297"/>
      <c r="EW122" s="297"/>
      <c r="EX122" s="297"/>
      <c r="EY122" s="297"/>
      <c r="EZ122" s="297"/>
      <c r="FA122" s="297"/>
      <c r="FB122" s="297"/>
      <c r="FC122" s="297"/>
      <c r="FD122" s="297"/>
      <c r="FE122" s="297"/>
      <c r="FF122" s="297"/>
      <c r="FL122" s="151">
        <v>63341</v>
      </c>
      <c r="FM122" s="151">
        <v>73.749616198833252</v>
      </c>
      <c r="FN122" s="151">
        <v>83.964383251725081</v>
      </c>
      <c r="FO122" s="151">
        <v>93.275803558442817</v>
      </c>
      <c r="FR122" s="5">
        <f t="shared" si="520"/>
        <v>0</v>
      </c>
      <c r="FS122" s="5">
        <f t="shared" si="521"/>
        <v>0</v>
      </c>
      <c r="FT122" s="5">
        <f t="shared" si="522"/>
        <v>0</v>
      </c>
      <c r="FU122" s="5">
        <f t="shared" si="523"/>
        <v>0</v>
      </c>
      <c r="FW122" s="233" t="e">
        <f t="shared" si="524"/>
        <v>#DIV/0!</v>
      </c>
      <c r="FX122" s="233" t="e">
        <f t="shared" si="525"/>
        <v>#DIV/0!</v>
      </c>
      <c r="FY122" s="233" t="e">
        <f t="shared" si="526"/>
        <v>#DIV/0!</v>
      </c>
      <c r="FZ122" s="233" t="e">
        <f t="shared" si="527"/>
        <v>#DIV/0!</v>
      </c>
      <c r="GA122" s="233"/>
      <c r="GB122" s="5">
        <f t="shared" si="528"/>
        <v>0</v>
      </c>
      <c r="GC122" s="5">
        <f t="shared" si="529"/>
        <v>0</v>
      </c>
      <c r="GD122" s="5">
        <f t="shared" si="530"/>
        <v>0</v>
      </c>
      <c r="GE122" s="5">
        <f t="shared" si="531"/>
        <v>0</v>
      </c>
    </row>
    <row r="123" spans="1:187" x14ac:dyDescent="0.2">
      <c r="A123" s="2" t="str">
        <f t="shared" si="550"/>
        <v>2010 Feb</v>
      </c>
      <c r="B123" s="139">
        <f t="shared" si="942"/>
        <v>2010</v>
      </c>
      <c r="C123" s="142" t="str">
        <f t="shared" si="943"/>
        <v>Feb</v>
      </c>
      <c r="D123" s="154">
        <f t="shared" si="599"/>
        <v>0</v>
      </c>
      <c r="E123" s="129"/>
      <c r="F123" s="129"/>
      <c r="G123" s="129"/>
      <c r="H123" s="154">
        <f t="shared" si="534"/>
        <v>0</v>
      </c>
      <c r="I123" s="151">
        <f t="shared" si="551"/>
        <v>0</v>
      </c>
      <c r="J123" s="151">
        <f t="shared" si="552"/>
        <v>0</v>
      </c>
      <c r="K123" s="151">
        <f t="shared" si="553"/>
        <v>0</v>
      </c>
      <c r="L123" s="154">
        <f t="shared" si="535"/>
        <v>0</v>
      </c>
      <c r="M123" s="3"/>
      <c r="N123" s="3"/>
      <c r="O123" s="3"/>
      <c r="P123" s="154">
        <f t="shared" si="536"/>
        <v>0</v>
      </c>
      <c r="Q123" s="3"/>
      <c r="R123" s="3"/>
      <c r="S123" s="3"/>
      <c r="T123" s="154">
        <f t="shared" si="537"/>
        <v>0</v>
      </c>
      <c r="U123" s="151">
        <f t="shared" si="554"/>
        <v>0</v>
      </c>
      <c r="V123" s="151">
        <f t="shared" si="555"/>
        <v>0</v>
      </c>
      <c r="W123" s="151">
        <f t="shared" si="556"/>
        <v>0</v>
      </c>
      <c r="X123" s="154">
        <f t="shared" si="538"/>
        <v>0</v>
      </c>
      <c r="Y123" s="151">
        <f t="shared" si="557"/>
        <v>0</v>
      </c>
      <c r="Z123" s="151">
        <f t="shared" si="558"/>
        <v>0</v>
      </c>
      <c r="AA123" s="151">
        <f t="shared" si="559"/>
        <v>0</v>
      </c>
      <c r="AB123" s="154">
        <f t="shared" si="539"/>
        <v>0</v>
      </c>
      <c r="AC123" s="3"/>
      <c r="AD123" s="3"/>
      <c r="AE123" s="3"/>
      <c r="AF123" s="154">
        <f t="shared" si="540"/>
        <v>0</v>
      </c>
      <c r="AG123" s="3"/>
      <c r="AH123" s="3"/>
      <c r="AI123" s="3"/>
      <c r="AJ123" s="154">
        <f t="shared" si="541"/>
        <v>0</v>
      </c>
      <c r="AK123" s="151">
        <f t="shared" si="560"/>
        <v>0</v>
      </c>
      <c r="AL123" s="151">
        <f t="shared" si="561"/>
        <v>0</v>
      </c>
      <c r="AM123" s="151">
        <f t="shared" si="562"/>
        <v>0</v>
      </c>
      <c r="AN123" s="154">
        <f t="shared" si="542"/>
        <v>0</v>
      </c>
      <c r="AO123" s="3"/>
      <c r="AP123" s="3"/>
      <c r="AQ123" s="3"/>
      <c r="AR123" s="151">
        <f t="shared" si="563"/>
        <v>0</v>
      </c>
      <c r="AS123" s="151">
        <f t="shared" si="564"/>
        <v>0</v>
      </c>
      <c r="AT123" s="151">
        <f t="shared" si="565"/>
        <v>0</v>
      </c>
      <c r="AU123" s="151">
        <f t="shared" si="566"/>
        <v>0</v>
      </c>
      <c r="AV123" s="154">
        <f t="shared" si="543"/>
        <v>0</v>
      </c>
      <c r="AW123" s="3"/>
      <c r="AX123" s="3"/>
      <c r="AY123" s="3"/>
      <c r="AZ123" s="151">
        <f t="shared" si="567"/>
        <v>0</v>
      </c>
      <c r="BA123" s="151">
        <f t="shared" si="568"/>
        <v>0</v>
      </c>
      <c r="BB123" s="151">
        <f t="shared" si="569"/>
        <v>0</v>
      </c>
      <c r="BC123" s="151">
        <f t="shared" si="570"/>
        <v>0</v>
      </c>
      <c r="BD123" s="154">
        <f t="shared" si="544"/>
        <v>0</v>
      </c>
      <c r="BE123" s="3"/>
      <c r="BF123" s="3"/>
      <c r="BG123" s="3"/>
      <c r="BH123" s="151">
        <f t="shared" si="571"/>
        <v>0</v>
      </c>
      <c r="BI123" s="151">
        <f t="shared" si="572"/>
        <v>0</v>
      </c>
      <c r="BJ123" s="151">
        <f t="shared" si="573"/>
        <v>0</v>
      </c>
      <c r="BK123" s="151">
        <f t="shared" si="574"/>
        <v>0</v>
      </c>
      <c r="BL123" s="154">
        <f t="shared" si="545"/>
        <v>0</v>
      </c>
      <c r="BM123" s="3"/>
      <c r="BN123" s="3"/>
      <c r="BO123" s="3"/>
      <c r="BP123" s="151">
        <f t="shared" si="575"/>
        <v>0</v>
      </c>
      <c r="BQ123" s="151">
        <f t="shared" si="576"/>
        <v>0</v>
      </c>
      <c r="BR123" s="151">
        <f t="shared" si="577"/>
        <v>0</v>
      </c>
      <c r="BS123" s="151">
        <f t="shared" si="578"/>
        <v>0</v>
      </c>
      <c r="BT123" s="154">
        <f t="shared" si="546"/>
        <v>0</v>
      </c>
      <c r="BU123" s="3"/>
      <c r="BV123" s="3"/>
      <c r="BW123" s="3"/>
      <c r="BX123" s="151">
        <f t="shared" si="579"/>
        <v>0</v>
      </c>
      <c r="BY123" s="151">
        <f t="shared" si="580"/>
        <v>0</v>
      </c>
      <c r="BZ123" s="151">
        <f t="shared" si="581"/>
        <v>0</v>
      </c>
      <c r="CA123" s="151">
        <f t="shared" si="582"/>
        <v>0</v>
      </c>
      <c r="CB123" s="154">
        <f t="shared" si="547"/>
        <v>0</v>
      </c>
      <c r="CC123" s="3"/>
      <c r="CD123" s="3"/>
      <c r="CE123" s="3"/>
      <c r="CF123" s="151">
        <f t="shared" si="583"/>
        <v>0</v>
      </c>
      <c r="CG123" s="151">
        <f t="shared" si="584"/>
        <v>0</v>
      </c>
      <c r="CH123" s="151">
        <f t="shared" si="585"/>
        <v>0</v>
      </c>
      <c r="CI123" s="151">
        <f t="shared" si="586"/>
        <v>0</v>
      </c>
      <c r="CJ123" s="154">
        <f t="shared" si="548"/>
        <v>0</v>
      </c>
      <c r="CK123" s="3"/>
      <c r="CL123" s="3"/>
      <c r="CM123" s="3"/>
      <c r="CN123" s="151">
        <f t="shared" si="587"/>
        <v>0</v>
      </c>
      <c r="CO123" s="151">
        <f t="shared" si="588"/>
        <v>0</v>
      </c>
      <c r="CP123" s="151">
        <f t="shared" si="589"/>
        <v>0</v>
      </c>
      <c r="CQ123" s="151">
        <f t="shared" si="590"/>
        <v>0</v>
      </c>
      <c r="CR123" s="154">
        <f t="shared" si="549"/>
        <v>0</v>
      </c>
      <c r="CS123" s="3"/>
      <c r="CT123" s="3"/>
      <c r="CU123" s="3"/>
      <c r="CV123" s="151">
        <f t="shared" si="591"/>
        <v>0</v>
      </c>
      <c r="CW123" s="151">
        <f t="shared" si="592"/>
        <v>0</v>
      </c>
      <c r="CX123" s="151">
        <f t="shared" si="593"/>
        <v>0</v>
      </c>
      <c r="CY123" s="151">
        <f t="shared" si="594"/>
        <v>0</v>
      </c>
      <c r="CZ123" s="151">
        <f t="shared" si="595"/>
        <v>0</v>
      </c>
      <c r="DA123" s="151">
        <f t="shared" si="596"/>
        <v>0</v>
      </c>
      <c r="DB123" s="151">
        <f t="shared" si="597"/>
        <v>0</v>
      </c>
      <c r="DC123" s="151">
        <f t="shared" si="598"/>
        <v>0</v>
      </c>
      <c r="DD123" s="149"/>
      <c r="DE123" s="3"/>
      <c r="DF123" s="3"/>
      <c r="DG123" s="3"/>
      <c r="DH123" s="129"/>
      <c r="DI123" s="129"/>
      <c r="DJ123" s="129"/>
      <c r="DK123" s="129"/>
      <c r="DL123" s="129"/>
      <c r="DM123" s="129"/>
      <c r="DN123" s="129"/>
      <c r="DO123" s="129"/>
      <c r="DP123" s="3"/>
      <c r="DQ123" s="3"/>
      <c r="DR123" s="3"/>
      <c r="DS123" s="3"/>
      <c r="DU123" s="149"/>
      <c r="DV123" s="3"/>
      <c r="DW123" s="3"/>
      <c r="DX123" s="3"/>
      <c r="DZ123" s="293"/>
      <c r="EA123" s="293"/>
      <c r="EB123" s="293"/>
      <c r="EC123" s="297"/>
      <c r="ED123" s="297"/>
      <c r="EE123" s="297"/>
      <c r="EF123" s="297"/>
      <c r="EG123" s="297"/>
      <c r="EH123" s="297"/>
      <c r="EI123" s="297"/>
      <c r="EJ123" s="297"/>
      <c r="EK123" s="297"/>
      <c r="EL123" s="297"/>
      <c r="EM123" s="297"/>
      <c r="EN123" s="297"/>
      <c r="EO123" s="297"/>
      <c r="EP123" s="297"/>
      <c r="EQ123" s="297"/>
      <c r="ER123" s="297"/>
      <c r="ES123" s="297"/>
      <c r="ET123" s="297"/>
      <c r="EU123" s="297"/>
      <c r="EV123" s="297"/>
      <c r="EW123" s="297"/>
      <c r="EX123" s="297"/>
      <c r="EY123" s="297"/>
      <c r="EZ123" s="297"/>
      <c r="FA123" s="297"/>
      <c r="FB123" s="297"/>
      <c r="FC123" s="297"/>
      <c r="FD123" s="297"/>
      <c r="FE123" s="297"/>
      <c r="FF123" s="297"/>
      <c r="FL123" s="151">
        <v>57822</v>
      </c>
      <c r="FM123" s="151">
        <v>65.615648492810735</v>
      </c>
      <c r="FN123" s="151">
        <v>77.249835778410329</v>
      </c>
      <c r="FO123" s="151">
        <v>89.22706371797679</v>
      </c>
      <c r="FR123" s="5">
        <f t="shared" si="520"/>
        <v>0</v>
      </c>
      <c r="FS123" s="5">
        <f t="shared" si="521"/>
        <v>0</v>
      </c>
      <c r="FT123" s="5">
        <f t="shared" si="522"/>
        <v>0</v>
      </c>
      <c r="FU123" s="5">
        <f t="shared" si="523"/>
        <v>0</v>
      </c>
      <c r="FW123" s="233" t="e">
        <f t="shared" si="524"/>
        <v>#DIV/0!</v>
      </c>
      <c r="FX123" s="233" t="e">
        <f t="shared" si="525"/>
        <v>#DIV/0!</v>
      </c>
      <c r="FY123" s="233" t="e">
        <f t="shared" si="526"/>
        <v>#DIV/0!</v>
      </c>
      <c r="FZ123" s="233" t="e">
        <f t="shared" si="527"/>
        <v>#DIV/0!</v>
      </c>
      <c r="GA123" s="233"/>
      <c r="GB123" s="5">
        <f t="shared" si="528"/>
        <v>0</v>
      </c>
      <c r="GC123" s="5">
        <f t="shared" si="529"/>
        <v>0</v>
      </c>
      <c r="GD123" s="5">
        <f t="shared" si="530"/>
        <v>0</v>
      </c>
      <c r="GE123" s="5">
        <f t="shared" si="531"/>
        <v>0</v>
      </c>
    </row>
    <row r="124" spans="1:187" x14ac:dyDescent="0.2">
      <c r="A124" s="2" t="str">
        <f t="shared" si="550"/>
        <v>2010 Mar</v>
      </c>
      <c r="B124" s="139">
        <f t="shared" si="942"/>
        <v>2010</v>
      </c>
      <c r="C124" s="142" t="str">
        <f t="shared" si="943"/>
        <v>Mar</v>
      </c>
      <c r="D124" s="154">
        <f t="shared" si="599"/>
        <v>0</v>
      </c>
      <c r="E124" s="129"/>
      <c r="F124" s="129"/>
      <c r="G124" s="129"/>
      <c r="H124" s="154">
        <f t="shared" si="534"/>
        <v>0</v>
      </c>
      <c r="I124" s="151">
        <f t="shared" si="551"/>
        <v>0</v>
      </c>
      <c r="J124" s="151">
        <f t="shared" si="552"/>
        <v>0</v>
      </c>
      <c r="K124" s="151">
        <f t="shared" si="553"/>
        <v>0</v>
      </c>
      <c r="L124" s="154">
        <f t="shared" si="535"/>
        <v>0</v>
      </c>
      <c r="M124" s="3"/>
      <c r="N124" s="3"/>
      <c r="O124" s="3"/>
      <c r="P124" s="154">
        <f t="shared" si="536"/>
        <v>0</v>
      </c>
      <c r="Q124" s="3"/>
      <c r="R124" s="3"/>
      <c r="S124" s="3"/>
      <c r="T124" s="154">
        <f t="shared" si="537"/>
        <v>0</v>
      </c>
      <c r="U124" s="151">
        <f t="shared" si="554"/>
        <v>0</v>
      </c>
      <c r="V124" s="151">
        <f t="shared" si="555"/>
        <v>0</v>
      </c>
      <c r="W124" s="151">
        <f t="shared" si="556"/>
        <v>0</v>
      </c>
      <c r="X124" s="154">
        <f t="shared" si="538"/>
        <v>0</v>
      </c>
      <c r="Y124" s="151">
        <f t="shared" si="557"/>
        <v>0</v>
      </c>
      <c r="Z124" s="151">
        <f t="shared" si="558"/>
        <v>0</v>
      </c>
      <c r="AA124" s="151">
        <f t="shared" si="559"/>
        <v>0</v>
      </c>
      <c r="AB124" s="154">
        <f t="shared" si="539"/>
        <v>0</v>
      </c>
      <c r="AC124" s="3"/>
      <c r="AD124" s="3"/>
      <c r="AE124" s="3"/>
      <c r="AF124" s="154">
        <f t="shared" si="540"/>
        <v>0</v>
      </c>
      <c r="AG124" s="3"/>
      <c r="AH124" s="3"/>
      <c r="AI124" s="3"/>
      <c r="AJ124" s="154">
        <f t="shared" si="541"/>
        <v>0</v>
      </c>
      <c r="AK124" s="151">
        <f t="shared" si="560"/>
        <v>0</v>
      </c>
      <c r="AL124" s="151">
        <f t="shared" si="561"/>
        <v>0</v>
      </c>
      <c r="AM124" s="151">
        <f t="shared" si="562"/>
        <v>0</v>
      </c>
      <c r="AN124" s="154">
        <f t="shared" si="542"/>
        <v>0</v>
      </c>
      <c r="AO124" s="3"/>
      <c r="AP124" s="3"/>
      <c r="AQ124" s="3"/>
      <c r="AR124" s="151">
        <f t="shared" si="563"/>
        <v>0</v>
      </c>
      <c r="AS124" s="151">
        <f t="shared" si="564"/>
        <v>0</v>
      </c>
      <c r="AT124" s="151">
        <f t="shared" si="565"/>
        <v>0</v>
      </c>
      <c r="AU124" s="151">
        <f t="shared" si="566"/>
        <v>0</v>
      </c>
      <c r="AV124" s="154">
        <f t="shared" si="543"/>
        <v>0</v>
      </c>
      <c r="AW124" s="3"/>
      <c r="AX124" s="3"/>
      <c r="AY124" s="3"/>
      <c r="AZ124" s="151">
        <f t="shared" si="567"/>
        <v>0</v>
      </c>
      <c r="BA124" s="151">
        <f t="shared" si="568"/>
        <v>0</v>
      </c>
      <c r="BB124" s="151">
        <f t="shared" si="569"/>
        <v>0</v>
      </c>
      <c r="BC124" s="151">
        <f t="shared" si="570"/>
        <v>0</v>
      </c>
      <c r="BD124" s="154">
        <f t="shared" si="544"/>
        <v>0</v>
      </c>
      <c r="BE124" s="3"/>
      <c r="BF124" s="3"/>
      <c r="BG124" s="3"/>
      <c r="BH124" s="151">
        <f t="shared" si="571"/>
        <v>0</v>
      </c>
      <c r="BI124" s="151">
        <f t="shared" si="572"/>
        <v>0</v>
      </c>
      <c r="BJ124" s="151">
        <f t="shared" si="573"/>
        <v>0</v>
      </c>
      <c r="BK124" s="151">
        <f t="shared" si="574"/>
        <v>0</v>
      </c>
      <c r="BL124" s="154">
        <f t="shared" si="545"/>
        <v>0</v>
      </c>
      <c r="BM124" s="3"/>
      <c r="BN124" s="3"/>
      <c r="BO124" s="3"/>
      <c r="BP124" s="151">
        <f t="shared" si="575"/>
        <v>0</v>
      </c>
      <c r="BQ124" s="151">
        <f t="shared" si="576"/>
        <v>0</v>
      </c>
      <c r="BR124" s="151">
        <f t="shared" si="577"/>
        <v>0</v>
      </c>
      <c r="BS124" s="151">
        <f t="shared" si="578"/>
        <v>0</v>
      </c>
      <c r="BT124" s="154">
        <f t="shared" si="546"/>
        <v>0</v>
      </c>
      <c r="BU124" s="3"/>
      <c r="BV124" s="3"/>
      <c r="BW124" s="3"/>
      <c r="BX124" s="151">
        <f t="shared" si="579"/>
        <v>0</v>
      </c>
      <c r="BY124" s="151">
        <f t="shared" si="580"/>
        <v>0</v>
      </c>
      <c r="BZ124" s="151">
        <f t="shared" si="581"/>
        <v>0</v>
      </c>
      <c r="CA124" s="151">
        <f t="shared" si="582"/>
        <v>0</v>
      </c>
      <c r="CB124" s="154">
        <f t="shared" si="547"/>
        <v>0</v>
      </c>
      <c r="CC124" s="3"/>
      <c r="CD124" s="3"/>
      <c r="CE124" s="3"/>
      <c r="CF124" s="151">
        <f t="shared" si="583"/>
        <v>0</v>
      </c>
      <c r="CG124" s="151">
        <f t="shared" si="584"/>
        <v>0</v>
      </c>
      <c r="CH124" s="151">
        <f t="shared" si="585"/>
        <v>0</v>
      </c>
      <c r="CI124" s="151">
        <f t="shared" si="586"/>
        <v>0</v>
      </c>
      <c r="CJ124" s="154">
        <f t="shared" si="548"/>
        <v>0</v>
      </c>
      <c r="CK124" s="3"/>
      <c r="CL124" s="3"/>
      <c r="CM124" s="3"/>
      <c r="CN124" s="151">
        <f t="shared" si="587"/>
        <v>0</v>
      </c>
      <c r="CO124" s="151">
        <f t="shared" si="588"/>
        <v>0</v>
      </c>
      <c r="CP124" s="151">
        <f t="shared" si="589"/>
        <v>0</v>
      </c>
      <c r="CQ124" s="151">
        <f t="shared" si="590"/>
        <v>0</v>
      </c>
      <c r="CR124" s="154">
        <f t="shared" si="549"/>
        <v>0</v>
      </c>
      <c r="CS124" s="3"/>
      <c r="CT124" s="3"/>
      <c r="CU124" s="3"/>
      <c r="CV124" s="151">
        <f t="shared" si="591"/>
        <v>0</v>
      </c>
      <c r="CW124" s="151">
        <f t="shared" si="592"/>
        <v>0</v>
      </c>
      <c r="CX124" s="151">
        <f t="shared" si="593"/>
        <v>0</v>
      </c>
      <c r="CY124" s="151">
        <f t="shared" si="594"/>
        <v>0</v>
      </c>
      <c r="CZ124" s="151">
        <f t="shared" si="595"/>
        <v>0</v>
      </c>
      <c r="DA124" s="151">
        <f t="shared" si="596"/>
        <v>0</v>
      </c>
      <c r="DB124" s="151">
        <f t="shared" si="597"/>
        <v>0</v>
      </c>
      <c r="DC124" s="151">
        <f t="shared" si="598"/>
        <v>0</v>
      </c>
      <c r="DD124" s="149"/>
      <c r="DE124" s="3"/>
      <c r="DF124" s="3"/>
      <c r="DG124" s="3"/>
      <c r="DH124" s="129"/>
      <c r="DI124" s="129"/>
      <c r="DJ124" s="129"/>
      <c r="DK124" s="129"/>
      <c r="DL124" s="129"/>
      <c r="DM124" s="129"/>
      <c r="DN124" s="129"/>
      <c r="DO124" s="129"/>
      <c r="DP124" s="3"/>
      <c r="DQ124" s="3"/>
      <c r="DR124" s="3"/>
      <c r="DS124" s="3"/>
      <c r="DU124" s="149"/>
      <c r="DV124" s="3"/>
      <c r="DW124" s="3"/>
      <c r="DX124" s="3"/>
      <c r="DZ124" s="293"/>
      <c r="EA124" s="293"/>
      <c r="EB124" s="293"/>
      <c r="EC124" s="297"/>
      <c r="ED124" s="297"/>
      <c r="EE124" s="297"/>
      <c r="EF124" s="297"/>
      <c r="EG124" s="297"/>
      <c r="EH124" s="297"/>
      <c r="EI124" s="297"/>
      <c r="EJ124" s="297"/>
      <c r="EK124" s="297"/>
      <c r="EL124" s="297"/>
      <c r="EM124" s="297"/>
      <c r="EN124" s="297"/>
      <c r="EO124" s="297"/>
      <c r="EP124" s="297"/>
      <c r="EQ124" s="297"/>
      <c r="ER124" s="297"/>
      <c r="ES124" s="297"/>
      <c r="ET124" s="297"/>
      <c r="EU124" s="297"/>
      <c r="EV124" s="297"/>
      <c r="EW124" s="297"/>
      <c r="EX124" s="297"/>
      <c r="EY124" s="297"/>
      <c r="EZ124" s="297"/>
      <c r="FA124" s="297"/>
      <c r="FB124" s="297"/>
      <c r="FC124" s="297"/>
      <c r="FD124" s="297"/>
      <c r="FE124" s="297"/>
      <c r="FF124" s="297"/>
      <c r="FL124" s="151">
        <v>67771</v>
      </c>
      <c r="FM124" s="151">
        <v>79.026539326181748</v>
      </c>
      <c r="FN124" s="151">
        <v>88.857707569516748</v>
      </c>
      <c r="FO124" s="151">
        <v>96.365364595120624</v>
      </c>
      <c r="FR124" s="5">
        <f t="shared" si="520"/>
        <v>0</v>
      </c>
      <c r="FS124" s="5">
        <f t="shared" si="521"/>
        <v>0</v>
      </c>
      <c r="FT124" s="5">
        <f t="shared" si="522"/>
        <v>0</v>
      </c>
      <c r="FU124" s="5">
        <f t="shared" si="523"/>
        <v>0</v>
      </c>
      <c r="FW124" s="233" t="e">
        <f t="shared" si="524"/>
        <v>#DIV/0!</v>
      </c>
      <c r="FX124" s="233" t="e">
        <f t="shared" si="525"/>
        <v>#DIV/0!</v>
      </c>
      <c r="FY124" s="233" t="e">
        <f t="shared" si="526"/>
        <v>#DIV/0!</v>
      </c>
      <c r="FZ124" s="233" t="e">
        <f t="shared" si="527"/>
        <v>#DIV/0!</v>
      </c>
      <c r="GA124" s="233"/>
      <c r="GB124" s="5">
        <f t="shared" si="528"/>
        <v>0</v>
      </c>
      <c r="GC124" s="5">
        <f t="shared" si="529"/>
        <v>0</v>
      </c>
      <c r="GD124" s="5">
        <f t="shared" si="530"/>
        <v>0</v>
      </c>
      <c r="GE124" s="5">
        <f t="shared" si="531"/>
        <v>0</v>
      </c>
    </row>
    <row r="125" spans="1:187" x14ac:dyDescent="0.2">
      <c r="A125" s="2" t="str">
        <f t="shared" si="550"/>
        <v>2010 Apr</v>
      </c>
      <c r="B125" s="139">
        <f t="shared" si="942"/>
        <v>2010</v>
      </c>
      <c r="C125" s="142" t="str">
        <f t="shared" si="943"/>
        <v>Apr</v>
      </c>
      <c r="D125" s="154">
        <f t="shared" si="599"/>
        <v>0</v>
      </c>
      <c r="E125" s="129"/>
      <c r="F125" s="129"/>
      <c r="G125" s="129"/>
      <c r="H125" s="154">
        <f t="shared" si="534"/>
        <v>0</v>
      </c>
      <c r="I125" s="151">
        <f t="shared" si="551"/>
        <v>0</v>
      </c>
      <c r="J125" s="151">
        <f t="shared" si="552"/>
        <v>0</v>
      </c>
      <c r="K125" s="151">
        <f t="shared" si="553"/>
        <v>0</v>
      </c>
      <c r="L125" s="154">
        <f t="shared" si="535"/>
        <v>0</v>
      </c>
      <c r="M125" s="3"/>
      <c r="N125" s="3"/>
      <c r="O125" s="3"/>
      <c r="P125" s="154">
        <f t="shared" si="536"/>
        <v>0</v>
      </c>
      <c r="Q125" s="3"/>
      <c r="R125" s="3"/>
      <c r="S125" s="3"/>
      <c r="T125" s="154">
        <f t="shared" si="537"/>
        <v>0</v>
      </c>
      <c r="U125" s="151">
        <f t="shared" si="554"/>
        <v>0</v>
      </c>
      <c r="V125" s="151">
        <f t="shared" si="555"/>
        <v>0</v>
      </c>
      <c r="W125" s="151">
        <f t="shared" si="556"/>
        <v>0</v>
      </c>
      <c r="X125" s="154">
        <f t="shared" si="538"/>
        <v>0</v>
      </c>
      <c r="Y125" s="151">
        <f t="shared" si="557"/>
        <v>0</v>
      </c>
      <c r="Z125" s="151">
        <f t="shared" si="558"/>
        <v>0</v>
      </c>
      <c r="AA125" s="151">
        <f t="shared" si="559"/>
        <v>0</v>
      </c>
      <c r="AB125" s="154">
        <f t="shared" si="539"/>
        <v>0</v>
      </c>
      <c r="AC125" s="3"/>
      <c r="AD125" s="3"/>
      <c r="AE125" s="3"/>
      <c r="AF125" s="154">
        <f t="shared" si="540"/>
        <v>0</v>
      </c>
      <c r="AG125" s="3"/>
      <c r="AH125" s="3"/>
      <c r="AI125" s="3"/>
      <c r="AJ125" s="154">
        <f t="shared" si="541"/>
        <v>0</v>
      </c>
      <c r="AK125" s="151">
        <f t="shared" si="560"/>
        <v>0</v>
      </c>
      <c r="AL125" s="151">
        <f t="shared" si="561"/>
        <v>0</v>
      </c>
      <c r="AM125" s="151">
        <f t="shared" si="562"/>
        <v>0</v>
      </c>
      <c r="AN125" s="154">
        <f t="shared" si="542"/>
        <v>0</v>
      </c>
      <c r="AO125" s="3"/>
      <c r="AP125" s="3"/>
      <c r="AQ125" s="3"/>
      <c r="AR125" s="151">
        <f t="shared" si="563"/>
        <v>0</v>
      </c>
      <c r="AS125" s="151">
        <f t="shared" si="564"/>
        <v>0</v>
      </c>
      <c r="AT125" s="151">
        <f t="shared" si="565"/>
        <v>0</v>
      </c>
      <c r="AU125" s="151">
        <f t="shared" si="566"/>
        <v>0</v>
      </c>
      <c r="AV125" s="154">
        <f t="shared" si="543"/>
        <v>0</v>
      </c>
      <c r="AW125" s="3"/>
      <c r="AX125" s="3"/>
      <c r="AY125" s="3"/>
      <c r="AZ125" s="151">
        <f t="shared" si="567"/>
        <v>0</v>
      </c>
      <c r="BA125" s="151">
        <f t="shared" si="568"/>
        <v>0</v>
      </c>
      <c r="BB125" s="151">
        <f t="shared" si="569"/>
        <v>0</v>
      </c>
      <c r="BC125" s="151">
        <f t="shared" si="570"/>
        <v>0</v>
      </c>
      <c r="BD125" s="154">
        <f t="shared" si="544"/>
        <v>0</v>
      </c>
      <c r="BE125" s="3"/>
      <c r="BF125" s="3"/>
      <c r="BG125" s="3"/>
      <c r="BH125" s="151">
        <f t="shared" si="571"/>
        <v>0</v>
      </c>
      <c r="BI125" s="151">
        <f t="shared" si="572"/>
        <v>0</v>
      </c>
      <c r="BJ125" s="151">
        <f t="shared" si="573"/>
        <v>0</v>
      </c>
      <c r="BK125" s="151">
        <f t="shared" si="574"/>
        <v>0</v>
      </c>
      <c r="BL125" s="154">
        <f t="shared" si="545"/>
        <v>0</v>
      </c>
      <c r="BM125" s="3"/>
      <c r="BN125" s="3"/>
      <c r="BO125" s="3"/>
      <c r="BP125" s="151">
        <f t="shared" si="575"/>
        <v>0</v>
      </c>
      <c r="BQ125" s="151">
        <f t="shared" si="576"/>
        <v>0</v>
      </c>
      <c r="BR125" s="151">
        <f t="shared" si="577"/>
        <v>0</v>
      </c>
      <c r="BS125" s="151">
        <f t="shared" si="578"/>
        <v>0</v>
      </c>
      <c r="BT125" s="154">
        <f t="shared" si="546"/>
        <v>0</v>
      </c>
      <c r="BU125" s="3"/>
      <c r="BV125" s="3"/>
      <c r="BW125" s="3"/>
      <c r="BX125" s="151">
        <f t="shared" si="579"/>
        <v>0</v>
      </c>
      <c r="BY125" s="151">
        <f t="shared" si="580"/>
        <v>0</v>
      </c>
      <c r="BZ125" s="151">
        <f t="shared" si="581"/>
        <v>0</v>
      </c>
      <c r="CA125" s="151">
        <f t="shared" si="582"/>
        <v>0</v>
      </c>
      <c r="CB125" s="154">
        <f t="shared" si="547"/>
        <v>0</v>
      </c>
      <c r="CC125" s="3"/>
      <c r="CD125" s="3"/>
      <c r="CE125" s="3"/>
      <c r="CF125" s="151">
        <f t="shared" si="583"/>
        <v>0</v>
      </c>
      <c r="CG125" s="151">
        <f t="shared" si="584"/>
        <v>0</v>
      </c>
      <c r="CH125" s="151">
        <f t="shared" si="585"/>
        <v>0</v>
      </c>
      <c r="CI125" s="151">
        <f t="shared" si="586"/>
        <v>0</v>
      </c>
      <c r="CJ125" s="154">
        <f t="shared" si="548"/>
        <v>0</v>
      </c>
      <c r="CK125" s="3"/>
      <c r="CL125" s="3"/>
      <c r="CM125" s="3"/>
      <c r="CN125" s="151">
        <f t="shared" si="587"/>
        <v>0</v>
      </c>
      <c r="CO125" s="151">
        <f t="shared" si="588"/>
        <v>0</v>
      </c>
      <c r="CP125" s="151">
        <f t="shared" si="589"/>
        <v>0</v>
      </c>
      <c r="CQ125" s="151">
        <f t="shared" si="590"/>
        <v>0</v>
      </c>
      <c r="CR125" s="154">
        <f t="shared" si="549"/>
        <v>0</v>
      </c>
      <c r="CS125" s="3"/>
      <c r="CT125" s="3"/>
      <c r="CU125" s="3"/>
      <c r="CV125" s="151">
        <f t="shared" si="591"/>
        <v>0</v>
      </c>
      <c r="CW125" s="151">
        <f t="shared" si="592"/>
        <v>0</v>
      </c>
      <c r="CX125" s="151">
        <f t="shared" si="593"/>
        <v>0</v>
      </c>
      <c r="CY125" s="151">
        <f t="shared" si="594"/>
        <v>0</v>
      </c>
      <c r="CZ125" s="151">
        <f t="shared" si="595"/>
        <v>0</v>
      </c>
      <c r="DA125" s="151">
        <f t="shared" si="596"/>
        <v>0</v>
      </c>
      <c r="DB125" s="151">
        <f t="shared" si="597"/>
        <v>0</v>
      </c>
      <c r="DC125" s="151">
        <f t="shared" si="598"/>
        <v>0</v>
      </c>
      <c r="DD125" s="149"/>
      <c r="DE125" s="3"/>
      <c r="DF125" s="3"/>
      <c r="DG125" s="3"/>
      <c r="DH125" s="129"/>
      <c r="DI125" s="129"/>
      <c r="DJ125" s="129"/>
      <c r="DK125" s="129"/>
      <c r="DL125" s="129"/>
      <c r="DM125" s="129"/>
      <c r="DN125" s="129"/>
      <c r="DO125" s="129"/>
      <c r="DP125" s="3"/>
      <c r="DQ125" s="3"/>
      <c r="DR125" s="3"/>
      <c r="DS125" s="3"/>
      <c r="DU125" s="149"/>
      <c r="DV125" s="3"/>
      <c r="DW125" s="3"/>
      <c r="DX125" s="3"/>
      <c r="DZ125" s="293"/>
      <c r="EA125" s="293"/>
      <c r="EB125" s="293"/>
      <c r="EC125" s="297"/>
      <c r="ED125" s="297"/>
      <c r="EE125" s="297"/>
      <c r="EF125" s="297"/>
      <c r="EG125" s="297"/>
      <c r="EH125" s="297"/>
      <c r="EI125" s="297"/>
      <c r="EJ125" s="297"/>
      <c r="EK125" s="297"/>
      <c r="EL125" s="297"/>
      <c r="EM125" s="297"/>
      <c r="EN125" s="297"/>
      <c r="EO125" s="297"/>
      <c r="EP125" s="297"/>
      <c r="EQ125" s="297"/>
      <c r="ER125" s="297"/>
      <c r="ES125" s="297"/>
      <c r="ET125" s="297"/>
      <c r="EU125" s="297"/>
      <c r="EV125" s="297"/>
      <c r="EW125" s="297"/>
      <c r="EX125" s="297"/>
      <c r="EY125" s="297"/>
      <c r="EZ125" s="297"/>
      <c r="FA125" s="297"/>
      <c r="FB125" s="297"/>
      <c r="FC125" s="297"/>
      <c r="FD125" s="297"/>
      <c r="FE125" s="297"/>
      <c r="FF125" s="297"/>
      <c r="FL125" s="151">
        <v>65157</v>
      </c>
      <c r="FM125" s="151">
        <v>83.723995104960935</v>
      </c>
      <c r="FN125" s="151">
        <v>92.108318428566946</v>
      </c>
      <c r="FO125" s="151">
        <v>97.673287520788236</v>
      </c>
      <c r="FR125" s="5">
        <f t="shared" si="520"/>
        <v>0</v>
      </c>
      <c r="FS125" s="5">
        <f t="shared" si="521"/>
        <v>0</v>
      </c>
      <c r="FT125" s="5">
        <f t="shared" si="522"/>
        <v>0</v>
      </c>
      <c r="FU125" s="5">
        <f t="shared" si="523"/>
        <v>0</v>
      </c>
      <c r="FW125" s="233" t="e">
        <f t="shared" si="524"/>
        <v>#DIV/0!</v>
      </c>
      <c r="FX125" s="233" t="e">
        <f t="shared" si="525"/>
        <v>#DIV/0!</v>
      </c>
      <c r="FY125" s="233" t="e">
        <f t="shared" si="526"/>
        <v>#DIV/0!</v>
      </c>
      <c r="FZ125" s="233" t="e">
        <f t="shared" si="527"/>
        <v>#DIV/0!</v>
      </c>
      <c r="GA125" s="233"/>
      <c r="GB125" s="5">
        <f t="shared" si="528"/>
        <v>0</v>
      </c>
      <c r="GC125" s="5">
        <f t="shared" si="529"/>
        <v>0</v>
      </c>
      <c r="GD125" s="5">
        <f t="shared" si="530"/>
        <v>0</v>
      </c>
      <c r="GE125" s="5">
        <f t="shared" si="531"/>
        <v>0</v>
      </c>
    </row>
    <row r="126" spans="1:187" x14ac:dyDescent="0.2">
      <c r="A126" s="2" t="str">
        <f t="shared" si="550"/>
        <v>2010 Maj</v>
      </c>
      <c r="B126" s="139">
        <f t="shared" si="942"/>
        <v>2010</v>
      </c>
      <c r="C126" s="142" t="str">
        <f t="shared" si="943"/>
        <v>Maj</v>
      </c>
      <c r="D126" s="154">
        <f t="shared" si="599"/>
        <v>0</v>
      </c>
      <c r="E126" s="129"/>
      <c r="F126" s="129"/>
      <c r="G126" s="129"/>
      <c r="H126" s="154">
        <f t="shared" si="534"/>
        <v>0</v>
      </c>
      <c r="I126" s="151">
        <f t="shared" si="551"/>
        <v>0</v>
      </c>
      <c r="J126" s="151">
        <f t="shared" si="552"/>
        <v>0</v>
      </c>
      <c r="K126" s="151">
        <f t="shared" si="553"/>
        <v>0</v>
      </c>
      <c r="L126" s="154">
        <f t="shared" si="535"/>
        <v>0</v>
      </c>
      <c r="M126" s="3"/>
      <c r="N126" s="3"/>
      <c r="O126" s="3"/>
      <c r="P126" s="154">
        <f t="shared" si="536"/>
        <v>0</v>
      </c>
      <c r="Q126" s="3"/>
      <c r="R126" s="3"/>
      <c r="S126" s="3"/>
      <c r="T126" s="154">
        <f t="shared" si="537"/>
        <v>0</v>
      </c>
      <c r="U126" s="151">
        <f t="shared" si="554"/>
        <v>0</v>
      </c>
      <c r="V126" s="151">
        <f t="shared" si="555"/>
        <v>0</v>
      </c>
      <c r="W126" s="151">
        <f t="shared" si="556"/>
        <v>0</v>
      </c>
      <c r="X126" s="154">
        <f t="shared" si="538"/>
        <v>0</v>
      </c>
      <c r="Y126" s="151">
        <f t="shared" si="557"/>
        <v>0</v>
      </c>
      <c r="Z126" s="151">
        <f t="shared" si="558"/>
        <v>0</v>
      </c>
      <c r="AA126" s="151">
        <f t="shared" si="559"/>
        <v>0</v>
      </c>
      <c r="AB126" s="154">
        <f t="shared" si="539"/>
        <v>0</v>
      </c>
      <c r="AC126" s="3"/>
      <c r="AD126" s="3"/>
      <c r="AE126" s="3"/>
      <c r="AF126" s="154">
        <f t="shared" si="540"/>
        <v>0</v>
      </c>
      <c r="AG126" s="3"/>
      <c r="AH126" s="3"/>
      <c r="AI126" s="3"/>
      <c r="AJ126" s="154">
        <f t="shared" si="541"/>
        <v>0</v>
      </c>
      <c r="AK126" s="151">
        <f t="shared" si="560"/>
        <v>0</v>
      </c>
      <c r="AL126" s="151">
        <f t="shared" si="561"/>
        <v>0</v>
      </c>
      <c r="AM126" s="151">
        <f t="shared" si="562"/>
        <v>0</v>
      </c>
      <c r="AN126" s="154">
        <f t="shared" si="542"/>
        <v>0</v>
      </c>
      <c r="AO126" s="3"/>
      <c r="AP126" s="3"/>
      <c r="AQ126" s="3"/>
      <c r="AR126" s="151">
        <f t="shared" si="563"/>
        <v>0</v>
      </c>
      <c r="AS126" s="151">
        <f t="shared" si="564"/>
        <v>0</v>
      </c>
      <c r="AT126" s="151">
        <f t="shared" si="565"/>
        <v>0</v>
      </c>
      <c r="AU126" s="151">
        <f t="shared" si="566"/>
        <v>0</v>
      </c>
      <c r="AV126" s="154">
        <f t="shared" si="543"/>
        <v>0</v>
      </c>
      <c r="AW126" s="3"/>
      <c r="AX126" s="3"/>
      <c r="AY126" s="3"/>
      <c r="AZ126" s="151">
        <f t="shared" si="567"/>
        <v>0</v>
      </c>
      <c r="BA126" s="151">
        <f t="shared" si="568"/>
        <v>0</v>
      </c>
      <c r="BB126" s="151">
        <f t="shared" si="569"/>
        <v>0</v>
      </c>
      <c r="BC126" s="151">
        <f t="shared" si="570"/>
        <v>0</v>
      </c>
      <c r="BD126" s="154">
        <f t="shared" si="544"/>
        <v>0</v>
      </c>
      <c r="BE126" s="3"/>
      <c r="BF126" s="3"/>
      <c r="BG126" s="3"/>
      <c r="BH126" s="151">
        <f t="shared" si="571"/>
        <v>0</v>
      </c>
      <c r="BI126" s="151">
        <f t="shared" si="572"/>
        <v>0</v>
      </c>
      <c r="BJ126" s="151">
        <f t="shared" si="573"/>
        <v>0</v>
      </c>
      <c r="BK126" s="151">
        <f t="shared" si="574"/>
        <v>0</v>
      </c>
      <c r="BL126" s="154">
        <f t="shared" si="545"/>
        <v>0</v>
      </c>
      <c r="BM126" s="3"/>
      <c r="BN126" s="3"/>
      <c r="BO126" s="3"/>
      <c r="BP126" s="151">
        <f t="shared" si="575"/>
        <v>0</v>
      </c>
      <c r="BQ126" s="151">
        <f t="shared" si="576"/>
        <v>0</v>
      </c>
      <c r="BR126" s="151">
        <f t="shared" si="577"/>
        <v>0</v>
      </c>
      <c r="BS126" s="151">
        <f t="shared" si="578"/>
        <v>0</v>
      </c>
      <c r="BT126" s="154">
        <f t="shared" si="546"/>
        <v>0</v>
      </c>
      <c r="BU126" s="3"/>
      <c r="BV126" s="3"/>
      <c r="BW126" s="3"/>
      <c r="BX126" s="151">
        <f t="shared" si="579"/>
        <v>0</v>
      </c>
      <c r="BY126" s="151">
        <f t="shared" si="580"/>
        <v>0</v>
      </c>
      <c r="BZ126" s="151">
        <f t="shared" si="581"/>
        <v>0</v>
      </c>
      <c r="CA126" s="151">
        <f t="shared" si="582"/>
        <v>0</v>
      </c>
      <c r="CB126" s="154">
        <f t="shared" si="547"/>
        <v>0</v>
      </c>
      <c r="CC126" s="3"/>
      <c r="CD126" s="3"/>
      <c r="CE126" s="3"/>
      <c r="CF126" s="151">
        <f t="shared" si="583"/>
        <v>0</v>
      </c>
      <c r="CG126" s="151">
        <f t="shared" si="584"/>
        <v>0</v>
      </c>
      <c r="CH126" s="151">
        <f t="shared" si="585"/>
        <v>0</v>
      </c>
      <c r="CI126" s="151">
        <f t="shared" si="586"/>
        <v>0</v>
      </c>
      <c r="CJ126" s="154">
        <f t="shared" si="548"/>
        <v>0</v>
      </c>
      <c r="CK126" s="3"/>
      <c r="CL126" s="3"/>
      <c r="CM126" s="3"/>
      <c r="CN126" s="151">
        <f t="shared" si="587"/>
        <v>0</v>
      </c>
      <c r="CO126" s="151">
        <f t="shared" si="588"/>
        <v>0</v>
      </c>
      <c r="CP126" s="151">
        <f t="shared" si="589"/>
        <v>0</v>
      </c>
      <c r="CQ126" s="151">
        <f t="shared" si="590"/>
        <v>0</v>
      </c>
      <c r="CR126" s="154">
        <f t="shared" si="549"/>
        <v>0</v>
      </c>
      <c r="CS126" s="3"/>
      <c r="CT126" s="3"/>
      <c r="CU126" s="3"/>
      <c r="CV126" s="151">
        <f t="shared" si="591"/>
        <v>0</v>
      </c>
      <c r="CW126" s="151">
        <f t="shared" si="592"/>
        <v>0</v>
      </c>
      <c r="CX126" s="151">
        <f t="shared" si="593"/>
        <v>0</v>
      </c>
      <c r="CY126" s="151">
        <f t="shared" si="594"/>
        <v>0</v>
      </c>
      <c r="CZ126" s="151">
        <f t="shared" si="595"/>
        <v>0</v>
      </c>
      <c r="DA126" s="151">
        <f t="shared" si="596"/>
        <v>0</v>
      </c>
      <c r="DB126" s="151">
        <f t="shared" si="597"/>
        <v>0</v>
      </c>
      <c r="DC126" s="151">
        <f t="shared" si="598"/>
        <v>0</v>
      </c>
      <c r="DD126" s="149"/>
      <c r="DE126" s="3"/>
      <c r="DF126" s="3"/>
      <c r="DG126" s="3"/>
      <c r="DH126" s="129"/>
      <c r="DI126" s="129"/>
      <c r="DJ126" s="129"/>
      <c r="DK126" s="129"/>
      <c r="DL126" s="129"/>
      <c r="DM126" s="129"/>
      <c r="DN126" s="129"/>
      <c r="DO126" s="129"/>
      <c r="DP126" s="3"/>
      <c r="DQ126" s="3"/>
      <c r="DR126" s="3"/>
      <c r="DS126" s="3"/>
      <c r="DU126" s="149"/>
      <c r="DV126" s="3"/>
      <c r="DW126" s="3"/>
      <c r="DX126" s="3"/>
      <c r="DZ126" s="293"/>
      <c r="EA126" s="293"/>
      <c r="EB126" s="293"/>
      <c r="EC126" s="297"/>
      <c r="ED126" s="297"/>
      <c r="EE126" s="297"/>
      <c r="EF126" s="297"/>
      <c r="EG126" s="297"/>
      <c r="EH126" s="297"/>
      <c r="EI126" s="297"/>
      <c r="EJ126" s="297"/>
      <c r="EK126" s="297"/>
      <c r="EL126" s="297"/>
      <c r="EM126" s="297"/>
      <c r="EN126" s="297"/>
      <c r="EO126" s="297"/>
      <c r="EP126" s="297"/>
      <c r="EQ126" s="297"/>
      <c r="ER126" s="297"/>
      <c r="ES126" s="297"/>
      <c r="ET126" s="297"/>
      <c r="EU126" s="297"/>
      <c r="EV126" s="297"/>
      <c r="EW126" s="297"/>
      <c r="EX126" s="297"/>
      <c r="EY126" s="297"/>
      <c r="EZ126" s="297"/>
      <c r="FA126" s="297"/>
      <c r="FB126" s="297"/>
      <c r="FC126" s="297"/>
      <c r="FD126" s="297"/>
      <c r="FE126" s="297"/>
      <c r="FF126" s="297"/>
      <c r="FL126" s="151">
        <v>67370</v>
      </c>
      <c r="FM126" s="151">
        <v>81.762830245976318</v>
      </c>
      <c r="FN126" s="151">
        <v>90.256604919526268</v>
      </c>
      <c r="FO126" s="151">
        <v>96.887336774977229</v>
      </c>
      <c r="FR126" s="5">
        <f t="shared" si="520"/>
        <v>0</v>
      </c>
      <c r="FS126" s="5">
        <f t="shared" si="521"/>
        <v>0</v>
      </c>
      <c r="FT126" s="5">
        <f t="shared" si="522"/>
        <v>0</v>
      </c>
      <c r="FU126" s="5">
        <f t="shared" si="523"/>
        <v>0</v>
      </c>
      <c r="FW126" s="233" t="e">
        <f t="shared" si="524"/>
        <v>#DIV/0!</v>
      </c>
      <c r="FX126" s="233" t="e">
        <f t="shared" si="525"/>
        <v>#DIV/0!</v>
      </c>
      <c r="FY126" s="233" t="e">
        <f t="shared" si="526"/>
        <v>#DIV/0!</v>
      </c>
      <c r="FZ126" s="233" t="e">
        <f t="shared" si="527"/>
        <v>#DIV/0!</v>
      </c>
      <c r="GA126" s="233"/>
      <c r="GB126" s="5">
        <f t="shared" si="528"/>
        <v>0</v>
      </c>
      <c r="GC126" s="5">
        <f t="shared" si="529"/>
        <v>0</v>
      </c>
      <c r="GD126" s="5">
        <f t="shared" si="530"/>
        <v>0</v>
      </c>
      <c r="GE126" s="5">
        <f t="shared" si="531"/>
        <v>0</v>
      </c>
    </row>
    <row r="127" spans="1:187" x14ac:dyDescent="0.2">
      <c r="A127" s="2" t="str">
        <f t="shared" si="550"/>
        <v>2010 Jun</v>
      </c>
      <c r="B127" s="139">
        <f t="shared" si="942"/>
        <v>2010</v>
      </c>
      <c r="C127" s="142" t="str">
        <f t="shared" si="943"/>
        <v>Jun</v>
      </c>
      <c r="D127" s="154">
        <f t="shared" si="599"/>
        <v>0</v>
      </c>
      <c r="E127" s="129"/>
      <c r="F127" s="129"/>
      <c r="G127" s="129"/>
      <c r="H127" s="154">
        <f t="shared" si="534"/>
        <v>0</v>
      </c>
      <c r="I127" s="151">
        <f t="shared" si="551"/>
        <v>0</v>
      </c>
      <c r="J127" s="151">
        <f t="shared" si="552"/>
        <v>0</v>
      </c>
      <c r="K127" s="151">
        <f t="shared" si="553"/>
        <v>0</v>
      </c>
      <c r="L127" s="154">
        <f t="shared" si="535"/>
        <v>0</v>
      </c>
      <c r="M127" s="3"/>
      <c r="N127" s="3"/>
      <c r="O127" s="3"/>
      <c r="P127" s="154">
        <f t="shared" si="536"/>
        <v>0</v>
      </c>
      <c r="Q127" s="3"/>
      <c r="R127" s="3"/>
      <c r="S127" s="3"/>
      <c r="T127" s="154">
        <f t="shared" si="537"/>
        <v>0</v>
      </c>
      <c r="U127" s="151">
        <f t="shared" si="554"/>
        <v>0</v>
      </c>
      <c r="V127" s="151">
        <f t="shared" si="555"/>
        <v>0</v>
      </c>
      <c r="W127" s="151">
        <f t="shared" si="556"/>
        <v>0</v>
      </c>
      <c r="X127" s="154">
        <f t="shared" si="538"/>
        <v>0</v>
      </c>
      <c r="Y127" s="151">
        <f t="shared" si="557"/>
        <v>0</v>
      </c>
      <c r="Z127" s="151">
        <f t="shared" si="558"/>
        <v>0</v>
      </c>
      <c r="AA127" s="151">
        <f t="shared" si="559"/>
        <v>0</v>
      </c>
      <c r="AB127" s="154">
        <f t="shared" si="539"/>
        <v>0</v>
      </c>
      <c r="AC127" s="3"/>
      <c r="AD127" s="3"/>
      <c r="AE127" s="3"/>
      <c r="AF127" s="154">
        <f t="shared" si="540"/>
        <v>0</v>
      </c>
      <c r="AG127" s="3"/>
      <c r="AH127" s="3"/>
      <c r="AI127" s="3"/>
      <c r="AJ127" s="154">
        <f t="shared" si="541"/>
        <v>0</v>
      </c>
      <c r="AK127" s="151">
        <f t="shared" si="560"/>
        <v>0</v>
      </c>
      <c r="AL127" s="151">
        <f t="shared" si="561"/>
        <v>0</v>
      </c>
      <c r="AM127" s="151">
        <f t="shared" si="562"/>
        <v>0</v>
      </c>
      <c r="AN127" s="154">
        <f t="shared" si="542"/>
        <v>0</v>
      </c>
      <c r="AO127" s="3"/>
      <c r="AP127" s="3"/>
      <c r="AQ127" s="3"/>
      <c r="AR127" s="151">
        <f t="shared" si="563"/>
        <v>0</v>
      </c>
      <c r="AS127" s="151">
        <f t="shared" si="564"/>
        <v>0</v>
      </c>
      <c r="AT127" s="151">
        <f t="shared" si="565"/>
        <v>0</v>
      </c>
      <c r="AU127" s="151">
        <f t="shared" si="566"/>
        <v>0</v>
      </c>
      <c r="AV127" s="154">
        <f t="shared" si="543"/>
        <v>0</v>
      </c>
      <c r="AW127" s="3"/>
      <c r="AX127" s="3"/>
      <c r="AY127" s="3"/>
      <c r="AZ127" s="151">
        <f t="shared" si="567"/>
        <v>0</v>
      </c>
      <c r="BA127" s="151">
        <f t="shared" si="568"/>
        <v>0</v>
      </c>
      <c r="BB127" s="151">
        <f t="shared" si="569"/>
        <v>0</v>
      </c>
      <c r="BC127" s="151">
        <f t="shared" si="570"/>
        <v>0</v>
      </c>
      <c r="BD127" s="154">
        <f t="shared" si="544"/>
        <v>0</v>
      </c>
      <c r="BE127" s="3"/>
      <c r="BF127" s="3"/>
      <c r="BG127" s="3"/>
      <c r="BH127" s="151">
        <f t="shared" si="571"/>
        <v>0</v>
      </c>
      <c r="BI127" s="151">
        <f t="shared" si="572"/>
        <v>0</v>
      </c>
      <c r="BJ127" s="151">
        <f t="shared" si="573"/>
        <v>0</v>
      </c>
      <c r="BK127" s="151">
        <f t="shared" si="574"/>
        <v>0</v>
      </c>
      <c r="BL127" s="154">
        <f t="shared" si="545"/>
        <v>0</v>
      </c>
      <c r="BM127" s="3"/>
      <c r="BN127" s="3"/>
      <c r="BO127" s="3"/>
      <c r="BP127" s="151">
        <f t="shared" si="575"/>
        <v>0</v>
      </c>
      <c r="BQ127" s="151">
        <f t="shared" si="576"/>
        <v>0</v>
      </c>
      <c r="BR127" s="151">
        <f t="shared" si="577"/>
        <v>0</v>
      </c>
      <c r="BS127" s="151">
        <f t="shared" si="578"/>
        <v>0</v>
      </c>
      <c r="BT127" s="154">
        <f t="shared" si="546"/>
        <v>0</v>
      </c>
      <c r="BU127" s="3"/>
      <c r="BV127" s="3"/>
      <c r="BW127" s="3"/>
      <c r="BX127" s="151">
        <f t="shared" si="579"/>
        <v>0</v>
      </c>
      <c r="BY127" s="151">
        <f t="shared" si="580"/>
        <v>0</v>
      </c>
      <c r="BZ127" s="151">
        <f t="shared" si="581"/>
        <v>0</v>
      </c>
      <c r="CA127" s="151">
        <f t="shared" si="582"/>
        <v>0</v>
      </c>
      <c r="CB127" s="154">
        <f t="shared" si="547"/>
        <v>0</v>
      </c>
      <c r="CC127" s="3"/>
      <c r="CD127" s="3"/>
      <c r="CE127" s="3"/>
      <c r="CF127" s="151">
        <f t="shared" si="583"/>
        <v>0</v>
      </c>
      <c r="CG127" s="151">
        <f t="shared" si="584"/>
        <v>0</v>
      </c>
      <c r="CH127" s="151">
        <f t="shared" si="585"/>
        <v>0</v>
      </c>
      <c r="CI127" s="151">
        <f t="shared" si="586"/>
        <v>0</v>
      </c>
      <c r="CJ127" s="154">
        <f t="shared" si="548"/>
        <v>0</v>
      </c>
      <c r="CK127" s="3"/>
      <c r="CL127" s="3"/>
      <c r="CM127" s="3"/>
      <c r="CN127" s="151">
        <f t="shared" si="587"/>
        <v>0</v>
      </c>
      <c r="CO127" s="151">
        <f t="shared" si="588"/>
        <v>0</v>
      </c>
      <c r="CP127" s="151">
        <f t="shared" si="589"/>
        <v>0</v>
      </c>
      <c r="CQ127" s="151">
        <f t="shared" si="590"/>
        <v>0</v>
      </c>
      <c r="CR127" s="154">
        <f t="shared" si="549"/>
        <v>0</v>
      </c>
      <c r="CS127" s="3"/>
      <c r="CT127" s="3"/>
      <c r="CU127" s="3"/>
      <c r="CV127" s="151">
        <f t="shared" si="591"/>
        <v>0</v>
      </c>
      <c r="CW127" s="151">
        <f t="shared" si="592"/>
        <v>0</v>
      </c>
      <c r="CX127" s="151">
        <f t="shared" si="593"/>
        <v>0</v>
      </c>
      <c r="CY127" s="151">
        <f t="shared" si="594"/>
        <v>0</v>
      </c>
      <c r="CZ127" s="151">
        <f t="shared" si="595"/>
        <v>0</v>
      </c>
      <c r="DA127" s="151">
        <f t="shared" si="596"/>
        <v>0</v>
      </c>
      <c r="DB127" s="151">
        <f t="shared" si="597"/>
        <v>0</v>
      </c>
      <c r="DC127" s="151">
        <f t="shared" si="598"/>
        <v>0</v>
      </c>
      <c r="DD127" s="149"/>
      <c r="DE127" s="3"/>
      <c r="DF127" s="3"/>
      <c r="DG127" s="3"/>
      <c r="DH127" s="129"/>
      <c r="DI127" s="129"/>
      <c r="DJ127" s="129"/>
      <c r="DK127" s="129"/>
      <c r="DL127" s="129"/>
      <c r="DM127" s="129"/>
      <c r="DN127" s="129"/>
      <c r="DO127" s="129"/>
      <c r="DP127" s="3"/>
      <c r="DQ127" s="3"/>
      <c r="DR127" s="3"/>
      <c r="DS127" s="3"/>
      <c r="DU127" s="149"/>
      <c r="DV127" s="3"/>
      <c r="DW127" s="3"/>
      <c r="DX127" s="3"/>
      <c r="DZ127" s="293"/>
      <c r="EA127" s="293"/>
      <c r="EB127" s="293"/>
      <c r="EC127" s="297"/>
      <c r="ED127" s="297"/>
      <c r="EE127" s="297"/>
      <c r="EF127" s="297"/>
      <c r="EG127" s="297"/>
      <c r="EH127" s="297"/>
      <c r="EI127" s="297"/>
      <c r="EJ127" s="297"/>
      <c r="EK127" s="297"/>
      <c r="EL127" s="297"/>
      <c r="EM127" s="297"/>
      <c r="EN127" s="297"/>
      <c r="EO127" s="297"/>
      <c r="EP127" s="297"/>
      <c r="EQ127" s="297"/>
      <c r="ER127" s="297"/>
      <c r="ES127" s="297"/>
      <c r="ET127" s="297"/>
      <c r="EU127" s="297"/>
      <c r="EV127" s="297"/>
      <c r="EW127" s="297"/>
      <c r="EX127" s="297"/>
      <c r="EY127" s="297"/>
      <c r="EZ127" s="297"/>
      <c r="FA127" s="297"/>
      <c r="FB127" s="297"/>
      <c r="FC127" s="297"/>
      <c r="FD127" s="297"/>
      <c r="FE127" s="297"/>
      <c r="FF127" s="297"/>
      <c r="FL127" s="151">
        <v>65902</v>
      </c>
      <c r="FM127" s="151">
        <v>82.567400061977068</v>
      </c>
      <c r="FN127" s="151">
        <v>90.907964053300276</v>
      </c>
      <c r="FO127" s="151">
        <v>97.122714595599618</v>
      </c>
      <c r="FR127" s="5">
        <f t="shared" si="520"/>
        <v>0</v>
      </c>
      <c r="FS127" s="5">
        <f t="shared" si="521"/>
        <v>0</v>
      </c>
      <c r="FT127" s="5">
        <f t="shared" si="522"/>
        <v>0</v>
      </c>
      <c r="FU127" s="5">
        <f t="shared" si="523"/>
        <v>0</v>
      </c>
      <c r="FW127" s="233" t="e">
        <f t="shared" si="524"/>
        <v>#DIV/0!</v>
      </c>
      <c r="FX127" s="233" t="e">
        <f t="shared" si="525"/>
        <v>#DIV/0!</v>
      </c>
      <c r="FY127" s="233" t="e">
        <f t="shared" si="526"/>
        <v>#DIV/0!</v>
      </c>
      <c r="FZ127" s="233" t="e">
        <f t="shared" si="527"/>
        <v>#DIV/0!</v>
      </c>
      <c r="GA127" s="233"/>
      <c r="GB127" s="5">
        <f t="shared" si="528"/>
        <v>0</v>
      </c>
      <c r="GC127" s="5">
        <f t="shared" si="529"/>
        <v>0</v>
      </c>
      <c r="GD127" s="5">
        <f t="shared" si="530"/>
        <v>0</v>
      </c>
      <c r="GE127" s="5">
        <f t="shared" si="531"/>
        <v>0</v>
      </c>
    </row>
    <row r="128" spans="1:187" x14ac:dyDescent="0.2">
      <c r="A128" s="2" t="str">
        <f t="shared" si="550"/>
        <v>2010 Jul</v>
      </c>
      <c r="B128" s="139">
        <f t="shared" si="942"/>
        <v>2010</v>
      </c>
      <c r="C128" s="142" t="str">
        <f t="shared" si="943"/>
        <v>Jul</v>
      </c>
      <c r="D128" s="154">
        <f t="shared" si="599"/>
        <v>0</v>
      </c>
      <c r="E128" s="129"/>
      <c r="F128" s="129"/>
      <c r="G128" s="129"/>
      <c r="H128" s="154">
        <f t="shared" si="534"/>
        <v>0</v>
      </c>
      <c r="I128" s="151">
        <f t="shared" si="551"/>
        <v>0</v>
      </c>
      <c r="J128" s="151">
        <f t="shared" si="552"/>
        <v>0</v>
      </c>
      <c r="K128" s="151">
        <f t="shared" si="553"/>
        <v>0</v>
      </c>
      <c r="L128" s="154">
        <f t="shared" si="535"/>
        <v>0</v>
      </c>
      <c r="M128" s="3"/>
      <c r="N128" s="3"/>
      <c r="O128" s="3"/>
      <c r="P128" s="154">
        <f t="shared" si="536"/>
        <v>0</v>
      </c>
      <c r="Q128" s="3"/>
      <c r="R128" s="3"/>
      <c r="S128" s="3"/>
      <c r="T128" s="154">
        <f t="shared" si="537"/>
        <v>0</v>
      </c>
      <c r="U128" s="151">
        <f t="shared" si="554"/>
        <v>0</v>
      </c>
      <c r="V128" s="151">
        <f t="shared" si="555"/>
        <v>0</v>
      </c>
      <c r="W128" s="151">
        <f t="shared" si="556"/>
        <v>0</v>
      </c>
      <c r="X128" s="154">
        <f t="shared" si="538"/>
        <v>0</v>
      </c>
      <c r="Y128" s="151">
        <f t="shared" si="557"/>
        <v>0</v>
      </c>
      <c r="Z128" s="151">
        <f t="shared" si="558"/>
        <v>0</v>
      </c>
      <c r="AA128" s="151">
        <f t="shared" si="559"/>
        <v>0</v>
      </c>
      <c r="AB128" s="154">
        <f t="shared" si="539"/>
        <v>0</v>
      </c>
      <c r="AC128" s="3"/>
      <c r="AD128" s="3"/>
      <c r="AE128" s="3"/>
      <c r="AF128" s="154">
        <f t="shared" si="540"/>
        <v>0</v>
      </c>
      <c r="AG128" s="3"/>
      <c r="AH128" s="3"/>
      <c r="AI128" s="3"/>
      <c r="AJ128" s="154">
        <f t="shared" si="541"/>
        <v>0</v>
      </c>
      <c r="AK128" s="151">
        <f t="shared" si="560"/>
        <v>0</v>
      </c>
      <c r="AL128" s="151">
        <f t="shared" si="561"/>
        <v>0</v>
      </c>
      <c r="AM128" s="151">
        <f t="shared" si="562"/>
        <v>0</v>
      </c>
      <c r="AN128" s="154">
        <f t="shared" si="542"/>
        <v>0</v>
      </c>
      <c r="AO128" s="3"/>
      <c r="AP128" s="3"/>
      <c r="AQ128" s="3"/>
      <c r="AR128" s="151">
        <f t="shared" si="563"/>
        <v>0</v>
      </c>
      <c r="AS128" s="151">
        <f t="shared" si="564"/>
        <v>0</v>
      </c>
      <c r="AT128" s="151">
        <f t="shared" si="565"/>
        <v>0</v>
      </c>
      <c r="AU128" s="151">
        <f t="shared" si="566"/>
        <v>0</v>
      </c>
      <c r="AV128" s="154">
        <f t="shared" si="543"/>
        <v>0</v>
      </c>
      <c r="AW128" s="3"/>
      <c r="AX128" s="3"/>
      <c r="AY128" s="3"/>
      <c r="AZ128" s="151">
        <f t="shared" si="567"/>
        <v>0</v>
      </c>
      <c r="BA128" s="151">
        <f t="shared" si="568"/>
        <v>0</v>
      </c>
      <c r="BB128" s="151">
        <f t="shared" si="569"/>
        <v>0</v>
      </c>
      <c r="BC128" s="151">
        <f t="shared" si="570"/>
        <v>0</v>
      </c>
      <c r="BD128" s="154">
        <f t="shared" si="544"/>
        <v>0</v>
      </c>
      <c r="BE128" s="3"/>
      <c r="BF128" s="3"/>
      <c r="BG128" s="3"/>
      <c r="BH128" s="151">
        <f t="shared" si="571"/>
        <v>0</v>
      </c>
      <c r="BI128" s="151">
        <f t="shared" si="572"/>
        <v>0</v>
      </c>
      <c r="BJ128" s="151">
        <f t="shared" si="573"/>
        <v>0</v>
      </c>
      <c r="BK128" s="151">
        <f t="shared" si="574"/>
        <v>0</v>
      </c>
      <c r="BL128" s="154">
        <f t="shared" si="545"/>
        <v>0</v>
      </c>
      <c r="BM128" s="3"/>
      <c r="BN128" s="3"/>
      <c r="BO128" s="3"/>
      <c r="BP128" s="151">
        <f t="shared" si="575"/>
        <v>0</v>
      </c>
      <c r="BQ128" s="151">
        <f t="shared" si="576"/>
        <v>0</v>
      </c>
      <c r="BR128" s="151">
        <f t="shared" si="577"/>
        <v>0</v>
      </c>
      <c r="BS128" s="151">
        <f t="shared" si="578"/>
        <v>0</v>
      </c>
      <c r="BT128" s="154">
        <f t="shared" si="546"/>
        <v>0</v>
      </c>
      <c r="BU128" s="3"/>
      <c r="BV128" s="3"/>
      <c r="BW128" s="3"/>
      <c r="BX128" s="151">
        <f t="shared" si="579"/>
        <v>0</v>
      </c>
      <c r="BY128" s="151">
        <f t="shared" si="580"/>
        <v>0</v>
      </c>
      <c r="BZ128" s="151">
        <f t="shared" si="581"/>
        <v>0</v>
      </c>
      <c r="CA128" s="151">
        <f t="shared" si="582"/>
        <v>0</v>
      </c>
      <c r="CB128" s="154">
        <f t="shared" si="547"/>
        <v>0</v>
      </c>
      <c r="CC128" s="3"/>
      <c r="CD128" s="3"/>
      <c r="CE128" s="3"/>
      <c r="CF128" s="151">
        <f t="shared" si="583"/>
        <v>0</v>
      </c>
      <c r="CG128" s="151">
        <f t="shared" si="584"/>
        <v>0</v>
      </c>
      <c r="CH128" s="151">
        <f t="shared" si="585"/>
        <v>0</v>
      </c>
      <c r="CI128" s="151">
        <f t="shared" si="586"/>
        <v>0</v>
      </c>
      <c r="CJ128" s="154">
        <f t="shared" si="548"/>
        <v>0</v>
      </c>
      <c r="CK128" s="3"/>
      <c r="CL128" s="3"/>
      <c r="CM128" s="3"/>
      <c r="CN128" s="151">
        <f t="shared" si="587"/>
        <v>0</v>
      </c>
      <c r="CO128" s="151">
        <f t="shared" si="588"/>
        <v>0</v>
      </c>
      <c r="CP128" s="151">
        <f t="shared" si="589"/>
        <v>0</v>
      </c>
      <c r="CQ128" s="151">
        <f t="shared" si="590"/>
        <v>0</v>
      </c>
      <c r="CR128" s="154">
        <f t="shared" si="549"/>
        <v>0</v>
      </c>
      <c r="CS128" s="3"/>
      <c r="CT128" s="3"/>
      <c r="CU128" s="3"/>
      <c r="CV128" s="151">
        <f t="shared" si="591"/>
        <v>0</v>
      </c>
      <c r="CW128" s="151">
        <f t="shared" si="592"/>
        <v>0</v>
      </c>
      <c r="CX128" s="151">
        <f t="shared" si="593"/>
        <v>0</v>
      </c>
      <c r="CY128" s="151">
        <f t="shared" si="594"/>
        <v>0</v>
      </c>
      <c r="CZ128" s="151">
        <f t="shared" si="595"/>
        <v>0</v>
      </c>
      <c r="DA128" s="151">
        <f t="shared" si="596"/>
        <v>0</v>
      </c>
      <c r="DB128" s="151">
        <f t="shared" si="597"/>
        <v>0</v>
      </c>
      <c r="DC128" s="151">
        <f t="shared" si="598"/>
        <v>0</v>
      </c>
      <c r="DD128" s="149"/>
      <c r="DE128" s="3"/>
      <c r="DF128" s="3"/>
      <c r="DG128" s="3"/>
      <c r="DH128" s="129"/>
      <c r="DI128" s="129"/>
      <c r="DJ128" s="129"/>
      <c r="DK128" s="129"/>
      <c r="DL128" s="129"/>
      <c r="DM128" s="129"/>
      <c r="DN128" s="129"/>
      <c r="DO128" s="129"/>
      <c r="DP128" s="3"/>
      <c r="DQ128" s="3"/>
      <c r="DR128" s="3"/>
      <c r="DS128" s="3"/>
      <c r="DU128" s="149"/>
      <c r="DV128" s="3"/>
      <c r="DW128" s="3"/>
      <c r="DX128" s="3"/>
      <c r="DZ128" s="293"/>
      <c r="EA128" s="293"/>
      <c r="EB128" s="293"/>
      <c r="EC128" s="297"/>
      <c r="ED128" s="297"/>
      <c r="EE128" s="297"/>
      <c r="EF128" s="297"/>
      <c r="EG128" s="297"/>
      <c r="EH128" s="297"/>
      <c r="EI128" s="297"/>
      <c r="EJ128" s="297"/>
      <c r="EK128" s="297"/>
      <c r="EL128" s="297"/>
      <c r="EM128" s="297"/>
      <c r="EN128" s="297"/>
      <c r="EO128" s="297"/>
      <c r="EP128" s="297"/>
      <c r="EQ128" s="297"/>
      <c r="ER128" s="297"/>
      <c r="ES128" s="297"/>
      <c r="ET128" s="297"/>
      <c r="EU128" s="297"/>
      <c r="EV128" s="297"/>
      <c r="EW128" s="297"/>
      <c r="EX128" s="297"/>
      <c r="EY128" s="297"/>
      <c r="EZ128" s="297"/>
      <c r="FA128" s="297"/>
      <c r="FB128" s="297"/>
      <c r="FC128" s="297"/>
      <c r="FD128" s="297"/>
      <c r="FE128" s="297"/>
      <c r="FF128" s="297"/>
      <c r="FL128" s="151">
        <v>60374</v>
      </c>
      <c r="FM128" s="151">
        <v>82.70138571646109</v>
      </c>
      <c r="FN128" s="151">
        <v>90.472564844424141</v>
      </c>
      <c r="FO128" s="151">
        <v>96.567010134849326</v>
      </c>
      <c r="FR128" s="5">
        <f t="shared" si="520"/>
        <v>0</v>
      </c>
      <c r="FS128" s="5">
        <f t="shared" si="521"/>
        <v>0</v>
      </c>
      <c r="FT128" s="5">
        <f t="shared" si="522"/>
        <v>0</v>
      </c>
      <c r="FU128" s="5">
        <f t="shared" si="523"/>
        <v>0</v>
      </c>
      <c r="FW128" s="233" t="e">
        <f t="shared" si="524"/>
        <v>#DIV/0!</v>
      </c>
      <c r="FX128" s="233" t="e">
        <f t="shared" si="525"/>
        <v>#DIV/0!</v>
      </c>
      <c r="FY128" s="233" t="e">
        <f t="shared" si="526"/>
        <v>#DIV/0!</v>
      </c>
      <c r="FZ128" s="233" t="e">
        <f t="shared" si="527"/>
        <v>#DIV/0!</v>
      </c>
      <c r="GA128" s="233"/>
      <c r="GB128" s="5">
        <f t="shared" si="528"/>
        <v>0</v>
      </c>
      <c r="GC128" s="5">
        <f t="shared" si="529"/>
        <v>0</v>
      </c>
      <c r="GD128" s="5">
        <f t="shared" si="530"/>
        <v>0</v>
      </c>
      <c r="GE128" s="5">
        <f t="shared" si="531"/>
        <v>0</v>
      </c>
    </row>
    <row r="129" spans="1:187" x14ac:dyDescent="0.2">
      <c r="A129" s="2" t="str">
        <f t="shared" si="550"/>
        <v>2010 Aug</v>
      </c>
      <c r="B129" s="139">
        <f t="shared" si="942"/>
        <v>2010</v>
      </c>
      <c r="C129" s="142" t="str">
        <f t="shared" si="943"/>
        <v>Aug</v>
      </c>
      <c r="D129" s="154">
        <f t="shared" si="599"/>
        <v>0</v>
      </c>
      <c r="E129" s="129"/>
      <c r="F129" s="129"/>
      <c r="G129" s="129"/>
      <c r="H129" s="154">
        <f t="shared" si="534"/>
        <v>0</v>
      </c>
      <c r="I129" s="151">
        <f t="shared" si="551"/>
        <v>0</v>
      </c>
      <c r="J129" s="151">
        <f t="shared" si="552"/>
        <v>0</v>
      </c>
      <c r="K129" s="151">
        <f t="shared" si="553"/>
        <v>0</v>
      </c>
      <c r="L129" s="154">
        <f t="shared" si="535"/>
        <v>0</v>
      </c>
      <c r="M129" s="3"/>
      <c r="N129" s="3"/>
      <c r="O129" s="3"/>
      <c r="P129" s="154">
        <f t="shared" si="536"/>
        <v>0</v>
      </c>
      <c r="Q129" s="3"/>
      <c r="R129" s="3"/>
      <c r="S129" s="3"/>
      <c r="T129" s="154">
        <f t="shared" si="537"/>
        <v>0</v>
      </c>
      <c r="U129" s="151">
        <f t="shared" si="554"/>
        <v>0</v>
      </c>
      <c r="V129" s="151">
        <f t="shared" si="555"/>
        <v>0</v>
      </c>
      <c r="W129" s="151">
        <f t="shared" si="556"/>
        <v>0</v>
      </c>
      <c r="X129" s="154">
        <f t="shared" si="538"/>
        <v>0</v>
      </c>
      <c r="Y129" s="151">
        <f t="shared" si="557"/>
        <v>0</v>
      </c>
      <c r="Z129" s="151">
        <f t="shared" si="558"/>
        <v>0</v>
      </c>
      <c r="AA129" s="151">
        <f t="shared" si="559"/>
        <v>0</v>
      </c>
      <c r="AB129" s="154">
        <f t="shared" si="539"/>
        <v>0</v>
      </c>
      <c r="AC129" s="3"/>
      <c r="AD129" s="3"/>
      <c r="AE129" s="3"/>
      <c r="AF129" s="154">
        <f t="shared" si="540"/>
        <v>0</v>
      </c>
      <c r="AG129" s="3"/>
      <c r="AH129" s="3"/>
      <c r="AI129" s="3"/>
      <c r="AJ129" s="154">
        <f t="shared" si="541"/>
        <v>0</v>
      </c>
      <c r="AK129" s="151">
        <f t="shared" si="560"/>
        <v>0</v>
      </c>
      <c r="AL129" s="151">
        <f t="shared" si="561"/>
        <v>0</v>
      </c>
      <c r="AM129" s="151">
        <f t="shared" si="562"/>
        <v>0</v>
      </c>
      <c r="AN129" s="154">
        <f t="shared" si="542"/>
        <v>0</v>
      </c>
      <c r="AO129" s="3"/>
      <c r="AP129" s="3"/>
      <c r="AQ129" s="3"/>
      <c r="AR129" s="151">
        <f t="shared" si="563"/>
        <v>0</v>
      </c>
      <c r="AS129" s="151">
        <f t="shared" si="564"/>
        <v>0</v>
      </c>
      <c r="AT129" s="151">
        <f t="shared" si="565"/>
        <v>0</v>
      </c>
      <c r="AU129" s="151">
        <f t="shared" si="566"/>
        <v>0</v>
      </c>
      <c r="AV129" s="154">
        <f t="shared" si="543"/>
        <v>0</v>
      </c>
      <c r="AW129" s="3"/>
      <c r="AX129" s="3"/>
      <c r="AY129" s="3"/>
      <c r="AZ129" s="151">
        <f t="shared" si="567"/>
        <v>0</v>
      </c>
      <c r="BA129" s="151">
        <f t="shared" si="568"/>
        <v>0</v>
      </c>
      <c r="BB129" s="151">
        <f t="shared" si="569"/>
        <v>0</v>
      </c>
      <c r="BC129" s="151">
        <f t="shared" si="570"/>
        <v>0</v>
      </c>
      <c r="BD129" s="154">
        <f t="shared" si="544"/>
        <v>0</v>
      </c>
      <c r="BE129" s="3"/>
      <c r="BF129" s="3"/>
      <c r="BG129" s="3"/>
      <c r="BH129" s="151">
        <f t="shared" si="571"/>
        <v>0</v>
      </c>
      <c r="BI129" s="151">
        <f t="shared" si="572"/>
        <v>0</v>
      </c>
      <c r="BJ129" s="151">
        <f t="shared" si="573"/>
        <v>0</v>
      </c>
      <c r="BK129" s="151">
        <f t="shared" si="574"/>
        <v>0</v>
      </c>
      <c r="BL129" s="154">
        <f t="shared" si="545"/>
        <v>0</v>
      </c>
      <c r="BM129" s="3"/>
      <c r="BN129" s="3"/>
      <c r="BO129" s="3"/>
      <c r="BP129" s="151">
        <f t="shared" si="575"/>
        <v>0</v>
      </c>
      <c r="BQ129" s="151">
        <f t="shared" si="576"/>
        <v>0</v>
      </c>
      <c r="BR129" s="151">
        <f t="shared" si="577"/>
        <v>0</v>
      </c>
      <c r="BS129" s="151">
        <f t="shared" si="578"/>
        <v>0</v>
      </c>
      <c r="BT129" s="154">
        <f t="shared" si="546"/>
        <v>0</v>
      </c>
      <c r="BU129" s="3"/>
      <c r="BV129" s="3"/>
      <c r="BW129" s="3"/>
      <c r="BX129" s="151">
        <f t="shared" si="579"/>
        <v>0</v>
      </c>
      <c r="BY129" s="151">
        <f t="shared" si="580"/>
        <v>0</v>
      </c>
      <c r="BZ129" s="151">
        <f t="shared" si="581"/>
        <v>0</v>
      </c>
      <c r="CA129" s="151">
        <f t="shared" si="582"/>
        <v>0</v>
      </c>
      <c r="CB129" s="154">
        <f t="shared" si="547"/>
        <v>0</v>
      </c>
      <c r="CC129" s="3"/>
      <c r="CD129" s="3"/>
      <c r="CE129" s="3"/>
      <c r="CF129" s="151">
        <f t="shared" si="583"/>
        <v>0</v>
      </c>
      <c r="CG129" s="151">
        <f t="shared" si="584"/>
        <v>0</v>
      </c>
      <c r="CH129" s="151">
        <f t="shared" si="585"/>
        <v>0</v>
      </c>
      <c r="CI129" s="151">
        <f t="shared" si="586"/>
        <v>0</v>
      </c>
      <c r="CJ129" s="154">
        <f t="shared" si="548"/>
        <v>0</v>
      </c>
      <c r="CK129" s="3"/>
      <c r="CL129" s="3"/>
      <c r="CM129" s="3"/>
      <c r="CN129" s="151">
        <f t="shared" si="587"/>
        <v>0</v>
      </c>
      <c r="CO129" s="151">
        <f t="shared" si="588"/>
        <v>0</v>
      </c>
      <c r="CP129" s="151">
        <f t="shared" si="589"/>
        <v>0</v>
      </c>
      <c r="CQ129" s="151">
        <f t="shared" si="590"/>
        <v>0</v>
      </c>
      <c r="CR129" s="154">
        <f t="shared" si="549"/>
        <v>0</v>
      </c>
      <c r="CS129" s="3"/>
      <c r="CT129" s="3"/>
      <c r="CU129" s="3"/>
      <c r="CV129" s="151">
        <f t="shared" si="591"/>
        <v>0</v>
      </c>
      <c r="CW129" s="151">
        <f t="shared" si="592"/>
        <v>0</v>
      </c>
      <c r="CX129" s="151">
        <f t="shared" si="593"/>
        <v>0</v>
      </c>
      <c r="CY129" s="151">
        <f t="shared" si="594"/>
        <v>0</v>
      </c>
      <c r="CZ129" s="151">
        <f t="shared" si="595"/>
        <v>0</v>
      </c>
      <c r="DA129" s="151">
        <f t="shared" si="596"/>
        <v>0</v>
      </c>
      <c r="DB129" s="151">
        <f t="shared" si="597"/>
        <v>0</v>
      </c>
      <c r="DC129" s="151">
        <f t="shared" si="598"/>
        <v>0</v>
      </c>
      <c r="DD129" s="149"/>
      <c r="DE129" s="3"/>
      <c r="DF129" s="3"/>
      <c r="DG129" s="3"/>
      <c r="DH129" s="129"/>
      <c r="DI129" s="129"/>
      <c r="DJ129" s="129"/>
      <c r="DK129" s="129"/>
      <c r="DL129" s="129"/>
      <c r="DM129" s="129"/>
      <c r="DN129" s="129"/>
      <c r="DO129" s="129"/>
      <c r="DP129" s="3"/>
      <c r="DQ129" s="3"/>
      <c r="DR129" s="3"/>
      <c r="DS129" s="3"/>
      <c r="DU129" s="149"/>
      <c r="DV129" s="3"/>
      <c r="DW129" s="3"/>
      <c r="DX129" s="3"/>
      <c r="DZ129" s="293"/>
      <c r="EA129" s="293"/>
      <c r="EB129" s="293"/>
      <c r="EC129" s="297"/>
      <c r="ED129" s="297"/>
      <c r="EE129" s="297"/>
      <c r="EF129" s="297"/>
      <c r="EG129" s="297"/>
      <c r="EH129" s="297"/>
      <c r="EI129" s="297"/>
      <c r="EJ129" s="297"/>
      <c r="EK129" s="297"/>
      <c r="EL129" s="297"/>
      <c r="EM129" s="297"/>
      <c r="EN129" s="297"/>
      <c r="EO129" s="297"/>
      <c r="EP129" s="297"/>
      <c r="EQ129" s="297"/>
      <c r="ER129" s="297"/>
      <c r="ES129" s="297"/>
      <c r="ET129" s="297"/>
      <c r="EU129" s="297"/>
      <c r="EV129" s="297"/>
      <c r="EW129" s="297"/>
      <c r="EX129" s="297"/>
      <c r="EY129" s="297"/>
      <c r="EZ129" s="297"/>
      <c r="FA129" s="297"/>
      <c r="FB129" s="297"/>
      <c r="FC129" s="297"/>
      <c r="FD129" s="297"/>
      <c r="FE129" s="297"/>
      <c r="FF129" s="297"/>
      <c r="FL129" s="151">
        <v>65475</v>
      </c>
      <c r="FM129" s="151">
        <v>82.076593348143049</v>
      </c>
      <c r="FN129" s="151">
        <v>90.629204342792775</v>
      </c>
      <c r="FO129" s="151">
        <v>96.850849472794962</v>
      </c>
      <c r="FR129" s="5">
        <f t="shared" si="520"/>
        <v>0</v>
      </c>
      <c r="FS129" s="5">
        <f t="shared" si="521"/>
        <v>0</v>
      </c>
      <c r="FT129" s="5">
        <f t="shared" si="522"/>
        <v>0</v>
      </c>
      <c r="FU129" s="5">
        <f t="shared" si="523"/>
        <v>0</v>
      </c>
      <c r="FW129" s="233" t="e">
        <f t="shared" si="524"/>
        <v>#DIV/0!</v>
      </c>
      <c r="FX129" s="233" t="e">
        <f t="shared" si="525"/>
        <v>#DIV/0!</v>
      </c>
      <c r="FY129" s="233" t="e">
        <f t="shared" si="526"/>
        <v>#DIV/0!</v>
      </c>
      <c r="FZ129" s="233" t="e">
        <f t="shared" si="527"/>
        <v>#DIV/0!</v>
      </c>
      <c r="GA129" s="233"/>
      <c r="GB129" s="5">
        <f t="shared" si="528"/>
        <v>0</v>
      </c>
      <c r="GC129" s="5">
        <f t="shared" si="529"/>
        <v>0</v>
      </c>
      <c r="GD129" s="5">
        <f t="shared" si="530"/>
        <v>0</v>
      </c>
      <c r="GE129" s="5">
        <f t="shared" si="531"/>
        <v>0</v>
      </c>
    </row>
    <row r="130" spans="1:187" x14ac:dyDescent="0.2">
      <c r="A130" s="2" t="str">
        <f t="shared" si="550"/>
        <v>2010 Sep</v>
      </c>
      <c r="B130" s="139">
        <f t="shared" si="942"/>
        <v>2010</v>
      </c>
      <c r="C130" s="142" t="str">
        <f t="shared" si="943"/>
        <v>Sep</v>
      </c>
      <c r="D130" s="154">
        <f t="shared" si="599"/>
        <v>0</v>
      </c>
      <c r="E130" s="129"/>
      <c r="F130" s="129"/>
      <c r="G130" s="129"/>
      <c r="H130" s="154">
        <f t="shared" si="534"/>
        <v>0</v>
      </c>
      <c r="I130" s="151">
        <f t="shared" si="551"/>
        <v>0</v>
      </c>
      <c r="J130" s="151">
        <f t="shared" si="552"/>
        <v>0</v>
      </c>
      <c r="K130" s="151">
        <f t="shared" si="553"/>
        <v>0</v>
      </c>
      <c r="L130" s="154">
        <f t="shared" si="535"/>
        <v>0</v>
      </c>
      <c r="M130" s="3"/>
      <c r="N130" s="3"/>
      <c r="O130" s="3"/>
      <c r="P130" s="154">
        <f t="shared" si="536"/>
        <v>0</v>
      </c>
      <c r="Q130" s="3"/>
      <c r="R130" s="3"/>
      <c r="S130" s="3"/>
      <c r="T130" s="154">
        <f t="shared" si="537"/>
        <v>0</v>
      </c>
      <c r="U130" s="151">
        <f t="shared" si="554"/>
        <v>0</v>
      </c>
      <c r="V130" s="151">
        <f t="shared" si="555"/>
        <v>0</v>
      </c>
      <c r="W130" s="151">
        <f t="shared" si="556"/>
        <v>0</v>
      </c>
      <c r="X130" s="154">
        <f t="shared" si="538"/>
        <v>0</v>
      </c>
      <c r="Y130" s="151">
        <f t="shared" si="557"/>
        <v>0</v>
      </c>
      <c r="Z130" s="151">
        <f t="shared" si="558"/>
        <v>0</v>
      </c>
      <c r="AA130" s="151">
        <f t="shared" si="559"/>
        <v>0</v>
      </c>
      <c r="AB130" s="154">
        <f t="shared" si="539"/>
        <v>0</v>
      </c>
      <c r="AC130" s="3"/>
      <c r="AD130" s="3"/>
      <c r="AE130" s="3"/>
      <c r="AF130" s="154">
        <f t="shared" si="540"/>
        <v>0</v>
      </c>
      <c r="AG130" s="3"/>
      <c r="AH130" s="3"/>
      <c r="AI130" s="3"/>
      <c r="AJ130" s="154">
        <f t="shared" si="541"/>
        <v>0</v>
      </c>
      <c r="AK130" s="151">
        <f t="shared" si="560"/>
        <v>0</v>
      </c>
      <c r="AL130" s="151">
        <f t="shared" si="561"/>
        <v>0</v>
      </c>
      <c r="AM130" s="151">
        <f t="shared" si="562"/>
        <v>0</v>
      </c>
      <c r="AN130" s="154">
        <f t="shared" si="542"/>
        <v>0</v>
      </c>
      <c r="AO130" s="3"/>
      <c r="AP130" s="3"/>
      <c r="AQ130" s="3"/>
      <c r="AR130" s="151">
        <f t="shared" si="563"/>
        <v>0</v>
      </c>
      <c r="AS130" s="151">
        <f t="shared" si="564"/>
        <v>0</v>
      </c>
      <c r="AT130" s="151">
        <f t="shared" si="565"/>
        <v>0</v>
      </c>
      <c r="AU130" s="151">
        <f t="shared" si="566"/>
        <v>0</v>
      </c>
      <c r="AV130" s="154">
        <f t="shared" si="543"/>
        <v>0</v>
      </c>
      <c r="AW130" s="3"/>
      <c r="AX130" s="3"/>
      <c r="AY130" s="3"/>
      <c r="AZ130" s="151">
        <f t="shared" si="567"/>
        <v>0</v>
      </c>
      <c r="BA130" s="151">
        <f t="shared" si="568"/>
        <v>0</v>
      </c>
      <c r="BB130" s="151">
        <f t="shared" si="569"/>
        <v>0</v>
      </c>
      <c r="BC130" s="151">
        <f t="shared" si="570"/>
        <v>0</v>
      </c>
      <c r="BD130" s="154">
        <f t="shared" si="544"/>
        <v>0</v>
      </c>
      <c r="BE130" s="3"/>
      <c r="BF130" s="3"/>
      <c r="BG130" s="3"/>
      <c r="BH130" s="151">
        <f t="shared" si="571"/>
        <v>0</v>
      </c>
      <c r="BI130" s="151">
        <f t="shared" si="572"/>
        <v>0</v>
      </c>
      <c r="BJ130" s="151">
        <f t="shared" si="573"/>
        <v>0</v>
      </c>
      <c r="BK130" s="151">
        <f t="shared" si="574"/>
        <v>0</v>
      </c>
      <c r="BL130" s="154">
        <f t="shared" si="545"/>
        <v>0</v>
      </c>
      <c r="BM130" s="3"/>
      <c r="BN130" s="3"/>
      <c r="BO130" s="3"/>
      <c r="BP130" s="151">
        <f t="shared" si="575"/>
        <v>0</v>
      </c>
      <c r="BQ130" s="151">
        <f t="shared" si="576"/>
        <v>0</v>
      </c>
      <c r="BR130" s="151">
        <f t="shared" si="577"/>
        <v>0</v>
      </c>
      <c r="BS130" s="151">
        <f t="shared" si="578"/>
        <v>0</v>
      </c>
      <c r="BT130" s="154">
        <f t="shared" si="546"/>
        <v>0</v>
      </c>
      <c r="BU130" s="3"/>
      <c r="BV130" s="3"/>
      <c r="BW130" s="3"/>
      <c r="BX130" s="151">
        <f t="shared" si="579"/>
        <v>0</v>
      </c>
      <c r="BY130" s="151">
        <f t="shared" si="580"/>
        <v>0</v>
      </c>
      <c r="BZ130" s="151">
        <f t="shared" si="581"/>
        <v>0</v>
      </c>
      <c r="CA130" s="151">
        <f t="shared" si="582"/>
        <v>0</v>
      </c>
      <c r="CB130" s="154">
        <f t="shared" si="547"/>
        <v>0</v>
      </c>
      <c r="CC130" s="3"/>
      <c r="CD130" s="3"/>
      <c r="CE130" s="3"/>
      <c r="CF130" s="151">
        <f t="shared" si="583"/>
        <v>0</v>
      </c>
      <c r="CG130" s="151">
        <f t="shared" si="584"/>
        <v>0</v>
      </c>
      <c r="CH130" s="151">
        <f t="shared" si="585"/>
        <v>0</v>
      </c>
      <c r="CI130" s="151">
        <f t="shared" si="586"/>
        <v>0</v>
      </c>
      <c r="CJ130" s="154">
        <f t="shared" si="548"/>
        <v>0</v>
      </c>
      <c r="CK130" s="3"/>
      <c r="CL130" s="3"/>
      <c r="CM130" s="3"/>
      <c r="CN130" s="151">
        <f t="shared" si="587"/>
        <v>0</v>
      </c>
      <c r="CO130" s="151">
        <f t="shared" si="588"/>
        <v>0</v>
      </c>
      <c r="CP130" s="151">
        <f t="shared" si="589"/>
        <v>0</v>
      </c>
      <c r="CQ130" s="151">
        <f t="shared" si="590"/>
        <v>0</v>
      </c>
      <c r="CR130" s="154">
        <f t="shared" si="549"/>
        <v>0</v>
      </c>
      <c r="CS130" s="3"/>
      <c r="CT130" s="3"/>
      <c r="CU130" s="3"/>
      <c r="CV130" s="151">
        <f t="shared" si="591"/>
        <v>0</v>
      </c>
      <c r="CW130" s="151">
        <f t="shared" si="592"/>
        <v>0</v>
      </c>
      <c r="CX130" s="151">
        <f t="shared" si="593"/>
        <v>0</v>
      </c>
      <c r="CY130" s="151">
        <f t="shared" si="594"/>
        <v>0</v>
      </c>
      <c r="CZ130" s="151">
        <f t="shared" si="595"/>
        <v>0</v>
      </c>
      <c r="DA130" s="151">
        <f t="shared" si="596"/>
        <v>0</v>
      </c>
      <c r="DB130" s="151">
        <f t="shared" si="597"/>
        <v>0</v>
      </c>
      <c r="DC130" s="151">
        <f t="shared" si="598"/>
        <v>0</v>
      </c>
      <c r="DD130" s="149"/>
      <c r="DE130" s="3"/>
      <c r="DF130" s="3"/>
      <c r="DG130" s="3"/>
      <c r="DH130" s="129"/>
      <c r="DI130" s="129"/>
      <c r="DJ130" s="129"/>
      <c r="DK130" s="129"/>
      <c r="DL130" s="129"/>
      <c r="DM130" s="129"/>
      <c r="DN130" s="129"/>
      <c r="DO130" s="129"/>
      <c r="DP130" s="3"/>
      <c r="DQ130" s="3"/>
      <c r="DR130" s="3"/>
      <c r="DS130" s="3"/>
      <c r="DU130" s="149"/>
      <c r="DV130" s="3"/>
      <c r="DW130" s="3"/>
      <c r="DX130" s="3"/>
      <c r="DZ130" s="293"/>
      <c r="EA130" s="293"/>
      <c r="EB130" s="293"/>
      <c r="EC130" s="297"/>
      <c r="ED130" s="297"/>
      <c r="EE130" s="297"/>
      <c r="EF130" s="297"/>
      <c r="EG130" s="297"/>
      <c r="EH130" s="297"/>
      <c r="EI130" s="297"/>
      <c r="EJ130" s="297"/>
      <c r="EK130" s="297"/>
      <c r="EL130" s="297"/>
      <c r="EM130" s="297"/>
      <c r="EN130" s="297"/>
      <c r="EO130" s="297"/>
      <c r="EP130" s="297"/>
      <c r="EQ130" s="297"/>
      <c r="ER130" s="297"/>
      <c r="ES130" s="297"/>
      <c r="ET130" s="297"/>
      <c r="EU130" s="297"/>
      <c r="EV130" s="297"/>
      <c r="EW130" s="297"/>
      <c r="EX130" s="297"/>
      <c r="EY130" s="297"/>
      <c r="EZ130" s="297"/>
      <c r="FA130" s="297"/>
      <c r="FB130" s="297"/>
      <c r="FC130" s="297"/>
      <c r="FD130" s="297"/>
      <c r="FE130" s="297"/>
      <c r="FF130" s="297"/>
      <c r="FL130" s="151">
        <v>67343</v>
      </c>
      <c r="FM130" s="151">
        <v>79.434353839395271</v>
      </c>
      <c r="FN130" s="151">
        <v>89.605077787708481</v>
      </c>
      <c r="FO130" s="151">
        <v>96.661263690485214</v>
      </c>
      <c r="FR130" s="5">
        <f t="shared" si="520"/>
        <v>0</v>
      </c>
      <c r="FS130" s="5">
        <f t="shared" si="521"/>
        <v>0</v>
      </c>
      <c r="FT130" s="5">
        <f t="shared" si="522"/>
        <v>0</v>
      </c>
      <c r="FU130" s="5">
        <f t="shared" si="523"/>
        <v>0</v>
      </c>
      <c r="FW130" s="233" t="e">
        <f t="shared" si="524"/>
        <v>#DIV/0!</v>
      </c>
      <c r="FX130" s="233" t="e">
        <f t="shared" si="525"/>
        <v>#DIV/0!</v>
      </c>
      <c r="FY130" s="233" t="e">
        <f t="shared" si="526"/>
        <v>#DIV/0!</v>
      </c>
      <c r="FZ130" s="233" t="e">
        <f t="shared" si="527"/>
        <v>#DIV/0!</v>
      </c>
      <c r="GA130" s="233"/>
      <c r="GB130" s="5">
        <f t="shared" si="528"/>
        <v>0</v>
      </c>
      <c r="GC130" s="5">
        <f t="shared" si="529"/>
        <v>0</v>
      </c>
      <c r="GD130" s="5">
        <f t="shared" si="530"/>
        <v>0</v>
      </c>
      <c r="GE130" s="5">
        <f t="shared" si="531"/>
        <v>0</v>
      </c>
    </row>
    <row r="131" spans="1:187" x14ac:dyDescent="0.2">
      <c r="A131" s="2" t="str">
        <f t="shared" si="550"/>
        <v>2010 Okt</v>
      </c>
      <c r="B131" s="139">
        <f t="shared" si="942"/>
        <v>2010</v>
      </c>
      <c r="C131" s="142" t="str">
        <f t="shared" si="943"/>
        <v>Okt</v>
      </c>
      <c r="D131" s="154">
        <f t="shared" si="599"/>
        <v>0</v>
      </c>
      <c r="E131" s="129"/>
      <c r="F131" s="129"/>
      <c r="G131" s="129"/>
      <c r="H131" s="154">
        <f t="shared" si="534"/>
        <v>0</v>
      </c>
      <c r="I131" s="151">
        <f t="shared" si="551"/>
        <v>0</v>
      </c>
      <c r="J131" s="151">
        <f t="shared" si="552"/>
        <v>0</v>
      </c>
      <c r="K131" s="151">
        <f t="shared" si="553"/>
        <v>0</v>
      </c>
      <c r="L131" s="154">
        <f t="shared" si="535"/>
        <v>0</v>
      </c>
      <c r="M131" s="3"/>
      <c r="N131" s="3"/>
      <c r="O131" s="3"/>
      <c r="P131" s="154">
        <f t="shared" si="536"/>
        <v>0</v>
      </c>
      <c r="Q131" s="3"/>
      <c r="R131" s="3"/>
      <c r="S131" s="3"/>
      <c r="T131" s="154">
        <f t="shared" si="537"/>
        <v>0</v>
      </c>
      <c r="U131" s="151">
        <f t="shared" si="554"/>
        <v>0</v>
      </c>
      <c r="V131" s="151">
        <f t="shared" si="555"/>
        <v>0</v>
      </c>
      <c r="W131" s="151">
        <f t="shared" si="556"/>
        <v>0</v>
      </c>
      <c r="X131" s="154">
        <f t="shared" si="538"/>
        <v>0</v>
      </c>
      <c r="Y131" s="151">
        <f t="shared" si="557"/>
        <v>0</v>
      </c>
      <c r="Z131" s="151">
        <f t="shared" si="558"/>
        <v>0</v>
      </c>
      <c r="AA131" s="151">
        <f t="shared" si="559"/>
        <v>0</v>
      </c>
      <c r="AB131" s="154">
        <f t="shared" si="539"/>
        <v>0</v>
      </c>
      <c r="AC131" s="3"/>
      <c r="AD131" s="3"/>
      <c r="AE131" s="3"/>
      <c r="AF131" s="154">
        <f t="shared" si="540"/>
        <v>0</v>
      </c>
      <c r="AG131" s="3"/>
      <c r="AH131" s="3"/>
      <c r="AI131" s="3"/>
      <c r="AJ131" s="154">
        <f t="shared" si="541"/>
        <v>0</v>
      </c>
      <c r="AK131" s="151">
        <f t="shared" si="560"/>
        <v>0</v>
      </c>
      <c r="AL131" s="151">
        <f t="shared" si="561"/>
        <v>0</v>
      </c>
      <c r="AM131" s="151">
        <f t="shared" si="562"/>
        <v>0</v>
      </c>
      <c r="AN131" s="154">
        <f t="shared" si="542"/>
        <v>0</v>
      </c>
      <c r="AO131" s="3"/>
      <c r="AP131" s="3"/>
      <c r="AQ131" s="3"/>
      <c r="AR131" s="151">
        <f t="shared" si="563"/>
        <v>0</v>
      </c>
      <c r="AS131" s="151">
        <f t="shared" si="564"/>
        <v>0</v>
      </c>
      <c r="AT131" s="151">
        <f t="shared" si="565"/>
        <v>0</v>
      </c>
      <c r="AU131" s="151">
        <f t="shared" si="566"/>
        <v>0</v>
      </c>
      <c r="AV131" s="154">
        <f t="shared" si="543"/>
        <v>0</v>
      </c>
      <c r="AW131" s="3"/>
      <c r="AX131" s="3"/>
      <c r="AY131" s="3"/>
      <c r="AZ131" s="151">
        <f t="shared" si="567"/>
        <v>0</v>
      </c>
      <c r="BA131" s="151">
        <f t="shared" si="568"/>
        <v>0</v>
      </c>
      <c r="BB131" s="151">
        <f t="shared" si="569"/>
        <v>0</v>
      </c>
      <c r="BC131" s="151">
        <f t="shared" si="570"/>
        <v>0</v>
      </c>
      <c r="BD131" s="154">
        <f t="shared" si="544"/>
        <v>0</v>
      </c>
      <c r="BE131" s="3"/>
      <c r="BF131" s="3"/>
      <c r="BG131" s="3"/>
      <c r="BH131" s="151">
        <f t="shared" si="571"/>
        <v>0</v>
      </c>
      <c r="BI131" s="151">
        <f t="shared" si="572"/>
        <v>0</v>
      </c>
      <c r="BJ131" s="151">
        <f t="shared" si="573"/>
        <v>0</v>
      </c>
      <c r="BK131" s="151">
        <f t="shared" si="574"/>
        <v>0</v>
      </c>
      <c r="BL131" s="154">
        <f t="shared" si="545"/>
        <v>0</v>
      </c>
      <c r="BM131" s="3"/>
      <c r="BN131" s="3"/>
      <c r="BO131" s="3"/>
      <c r="BP131" s="151">
        <f t="shared" si="575"/>
        <v>0</v>
      </c>
      <c r="BQ131" s="151">
        <f t="shared" si="576"/>
        <v>0</v>
      </c>
      <c r="BR131" s="151">
        <f t="shared" si="577"/>
        <v>0</v>
      </c>
      <c r="BS131" s="151">
        <f t="shared" si="578"/>
        <v>0</v>
      </c>
      <c r="BT131" s="154">
        <f t="shared" si="546"/>
        <v>0</v>
      </c>
      <c r="BU131" s="3"/>
      <c r="BV131" s="3"/>
      <c r="BW131" s="3"/>
      <c r="BX131" s="151">
        <f t="shared" si="579"/>
        <v>0</v>
      </c>
      <c r="BY131" s="151">
        <f t="shared" si="580"/>
        <v>0</v>
      </c>
      <c r="BZ131" s="151">
        <f t="shared" si="581"/>
        <v>0</v>
      </c>
      <c r="CA131" s="151">
        <f t="shared" si="582"/>
        <v>0</v>
      </c>
      <c r="CB131" s="154">
        <f t="shared" si="547"/>
        <v>0</v>
      </c>
      <c r="CC131" s="3"/>
      <c r="CD131" s="3"/>
      <c r="CE131" s="3"/>
      <c r="CF131" s="151">
        <f t="shared" si="583"/>
        <v>0</v>
      </c>
      <c r="CG131" s="151">
        <f t="shared" si="584"/>
        <v>0</v>
      </c>
      <c r="CH131" s="151">
        <f t="shared" si="585"/>
        <v>0</v>
      </c>
      <c r="CI131" s="151">
        <f t="shared" si="586"/>
        <v>0</v>
      </c>
      <c r="CJ131" s="154">
        <f t="shared" si="548"/>
        <v>0</v>
      </c>
      <c r="CK131" s="3"/>
      <c r="CL131" s="3"/>
      <c r="CM131" s="3"/>
      <c r="CN131" s="151">
        <f t="shared" si="587"/>
        <v>0</v>
      </c>
      <c r="CO131" s="151">
        <f t="shared" si="588"/>
        <v>0</v>
      </c>
      <c r="CP131" s="151">
        <f t="shared" si="589"/>
        <v>0</v>
      </c>
      <c r="CQ131" s="151">
        <f t="shared" si="590"/>
        <v>0</v>
      </c>
      <c r="CR131" s="154">
        <f t="shared" si="549"/>
        <v>0</v>
      </c>
      <c r="CS131" s="3"/>
      <c r="CT131" s="3"/>
      <c r="CU131" s="3"/>
      <c r="CV131" s="151">
        <f t="shared" si="591"/>
        <v>0</v>
      </c>
      <c r="CW131" s="151">
        <f t="shared" si="592"/>
        <v>0</v>
      </c>
      <c r="CX131" s="151">
        <f t="shared" si="593"/>
        <v>0</v>
      </c>
      <c r="CY131" s="151">
        <f t="shared" si="594"/>
        <v>0</v>
      </c>
      <c r="CZ131" s="151">
        <f t="shared" si="595"/>
        <v>0</v>
      </c>
      <c r="DA131" s="151">
        <f t="shared" si="596"/>
        <v>0</v>
      </c>
      <c r="DB131" s="151">
        <f t="shared" si="597"/>
        <v>0</v>
      </c>
      <c r="DC131" s="151">
        <f t="shared" si="598"/>
        <v>0</v>
      </c>
      <c r="DD131" s="149"/>
      <c r="DE131" s="3"/>
      <c r="DF131" s="3"/>
      <c r="DG131" s="3"/>
      <c r="DH131" s="129"/>
      <c r="DI131" s="129"/>
      <c r="DJ131" s="129"/>
      <c r="DK131" s="129"/>
      <c r="DL131" s="129"/>
      <c r="DM131" s="129"/>
      <c r="DN131" s="129"/>
      <c r="DO131" s="129"/>
      <c r="DP131" s="3"/>
      <c r="DQ131" s="3"/>
      <c r="DR131" s="3"/>
      <c r="DS131" s="3"/>
      <c r="DU131" s="149"/>
      <c r="DV131" s="3"/>
      <c r="DW131" s="3"/>
      <c r="DX131" s="3"/>
      <c r="DZ131" s="293"/>
      <c r="EA131" s="293"/>
      <c r="EB131" s="293"/>
      <c r="EC131" s="297"/>
      <c r="ED131" s="297"/>
      <c r="EE131" s="297"/>
      <c r="EF131" s="297"/>
      <c r="EG131" s="297"/>
      <c r="EH131" s="297"/>
      <c r="EI131" s="297"/>
      <c r="EJ131" s="297"/>
      <c r="EK131" s="297"/>
      <c r="EL131" s="297"/>
      <c r="EM131" s="297"/>
      <c r="EN131" s="297"/>
      <c r="EO131" s="297"/>
      <c r="EP131" s="297"/>
      <c r="EQ131" s="297"/>
      <c r="ER131" s="297"/>
      <c r="ES131" s="297"/>
      <c r="ET131" s="297"/>
      <c r="EU131" s="297"/>
      <c r="EV131" s="297"/>
      <c r="EW131" s="297"/>
      <c r="EX131" s="297"/>
      <c r="EY131" s="297"/>
      <c r="EZ131" s="297"/>
      <c r="FA131" s="297"/>
      <c r="FB131" s="297"/>
      <c r="FC131" s="297"/>
      <c r="FD131" s="297"/>
      <c r="FE131" s="297"/>
      <c r="FF131" s="297"/>
      <c r="FL131" s="151">
        <v>69080</v>
      </c>
      <c r="FM131" s="151">
        <v>80.18540661027707</v>
      </c>
      <c r="FN131" s="151">
        <v>90.245486618543609</v>
      </c>
      <c r="FO131" s="151">
        <v>97.148044816438599</v>
      </c>
      <c r="FR131" s="5">
        <f t="shared" si="520"/>
        <v>0</v>
      </c>
      <c r="FS131" s="5">
        <f t="shared" si="521"/>
        <v>0</v>
      </c>
      <c r="FT131" s="5">
        <f t="shared" si="522"/>
        <v>0</v>
      </c>
      <c r="FU131" s="5">
        <f t="shared" si="523"/>
        <v>0</v>
      </c>
      <c r="FW131" s="233" t="e">
        <f t="shared" si="524"/>
        <v>#DIV/0!</v>
      </c>
      <c r="FX131" s="233" t="e">
        <f t="shared" si="525"/>
        <v>#DIV/0!</v>
      </c>
      <c r="FY131" s="233" t="e">
        <f t="shared" si="526"/>
        <v>#DIV/0!</v>
      </c>
      <c r="FZ131" s="233" t="e">
        <f t="shared" si="527"/>
        <v>#DIV/0!</v>
      </c>
      <c r="GA131" s="233"/>
      <c r="GB131" s="5">
        <f t="shared" si="528"/>
        <v>0</v>
      </c>
      <c r="GC131" s="5">
        <f t="shared" si="529"/>
        <v>0</v>
      </c>
      <c r="GD131" s="5">
        <f t="shared" si="530"/>
        <v>0</v>
      </c>
      <c r="GE131" s="5">
        <f t="shared" si="531"/>
        <v>0</v>
      </c>
    </row>
    <row r="132" spans="1:187" x14ac:dyDescent="0.2">
      <c r="A132" s="2" t="str">
        <f t="shared" si="550"/>
        <v>2010 Nov</v>
      </c>
      <c r="B132" s="139">
        <f t="shared" si="942"/>
        <v>2010</v>
      </c>
      <c r="C132" s="142" t="str">
        <f t="shared" si="943"/>
        <v>Nov</v>
      </c>
      <c r="D132" s="154">
        <f t="shared" si="599"/>
        <v>0</v>
      </c>
      <c r="E132" s="129"/>
      <c r="F132" s="129"/>
      <c r="G132" s="129"/>
      <c r="H132" s="154">
        <f t="shared" si="534"/>
        <v>0</v>
      </c>
      <c r="I132" s="151">
        <f t="shared" si="551"/>
        <v>0</v>
      </c>
      <c r="J132" s="151">
        <f t="shared" si="552"/>
        <v>0</v>
      </c>
      <c r="K132" s="151">
        <f t="shared" si="553"/>
        <v>0</v>
      </c>
      <c r="L132" s="154">
        <f t="shared" si="535"/>
        <v>0</v>
      </c>
      <c r="M132" s="3"/>
      <c r="N132" s="3"/>
      <c r="O132" s="3"/>
      <c r="P132" s="154">
        <f t="shared" si="536"/>
        <v>0</v>
      </c>
      <c r="Q132" s="3"/>
      <c r="R132" s="3"/>
      <c r="S132" s="3"/>
      <c r="T132" s="154">
        <f t="shared" si="537"/>
        <v>0</v>
      </c>
      <c r="U132" s="151">
        <f t="shared" si="554"/>
        <v>0</v>
      </c>
      <c r="V132" s="151">
        <f t="shared" si="555"/>
        <v>0</v>
      </c>
      <c r="W132" s="151">
        <f t="shared" si="556"/>
        <v>0</v>
      </c>
      <c r="X132" s="154">
        <f t="shared" si="538"/>
        <v>0</v>
      </c>
      <c r="Y132" s="151">
        <f t="shared" si="557"/>
        <v>0</v>
      </c>
      <c r="Z132" s="151">
        <f t="shared" si="558"/>
        <v>0</v>
      </c>
      <c r="AA132" s="151">
        <f t="shared" si="559"/>
        <v>0</v>
      </c>
      <c r="AB132" s="154">
        <f t="shared" si="539"/>
        <v>0</v>
      </c>
      <c r="AC132" s="3"/>
      <c r="AD132" s="3"/>
      <c r="AE132" s="3"/>
      <c r="AF132" s="154">
        <f t="shared" si="540"/>
        <v>0</v>
      </c>
      <c r="AG132" s="3"/>
      <c r="AH132" s="3"/>
      <c r="AI132" s="3"/>
      <c r="AJ132" s="154">
        <f t="shared" si="541"/>
        <v>0</v>
      </c>
      <c r="AK132" s="151">
        <f t="shared" si="560"/>
        <v>0</v>
      </c>
      <c r="AL132" s="151">
        <f t="shared" si="561"/>
        <v>0</v>
      </c>
      <c r="AM132" s="151">
        <f t="shared" si="562"/>
        <v>0</v>
      </c>
      <c r="AN132" s="154">
        <f t="shared" si="542"/>
        <v>0</v>
      </c>
      <c r="AO132" s="3"/>
      <c r="AP132" s="3"/>
      <c r="AQ132" s="3"/>
      <c r="AR132" s="151">
        <f t="shared" si="563"/>
        <v>0</v>
      </c>
      <c r="AS132" s="151">
        <f t="shared" si="564"/>
        <v>0</v>
      </c>
      <c r="AT132" s="151">
        <f t="shared" si="565"/>
        <v>0</v>
      </c>
      <c r="AU132" s="151">
        <f t="shared" si="566"/>
        <v>0</v>
      </c>
      <c r="AV132" s="154">
        <f t="shared" si="543"/>
        <v>0</v>
      </c>
      <c r="AW132" s="3"/>
      <c r="AX132" s="3"/>
      <c r="AY132" s="3"/>
      <c r="AZ132" s="151">
        <f t="shared" si="567"/>
        <v>0</v>
      </c>
      <c r="BA132" s="151">
        <f t="shared" si="568"/>
        <v>0</v>
      </c>
      <c r="BB132" s="151">
        <f t="shared" si="569"/>
        <v>0</v>
      </c>
      <c r="BC132" s="151">
        <f t="shared" si="570"/>
        <v>0</v>
      </c>
      <c r="BD132" s="154">
        <f t="shared" si="544"/>
        <v>0</v>
      </c>
      <c r="BE132" s="3"/>
      <c r="BF132" s="3"/>
      <c r="BG132" s="3"/>
      <c r="BH132" s="151">
        <f t="shared" si="571"/>
        <v>0</v>
      </c>
      <c r="BI132" s="151">
        <f t="shared" si="572"/>
        <v>0</v>
      </c>
      <c r="BJ132" s="151">
        <f t="shared" si="573"/>
        <v>0</v>
      </c>
      <c r="BK132" s="151">
        <f t="shared" si="574"/>
        <v>0</v>
      </c>
      <c r="BL132" s="154">
        <f t="shared" si="545"/>
        <v>0</v>
      </c>
      <c r="BM132" s="3"/>
      <c r="BN132" s="3"/>
      <c r="BO132" s="3"/>
      <c r="BP132" s="151">
        <f t="shared" si="575"/>
        <v>0</v>
      </c>
      <c r="BQ132" s="151">
        <f t="shared" si="576"/>
        <v>0</v>
      </c>
      <c r="BR132" s="151">
        <f t="shared" si="577"/>
        <v>0</v>
      </c>
      <c r="BS132" s="151">
        <f t="shared" si="578"/>
        <v>0</v>
      </c>
      <c r="BT132" s="154">
        <f t="shared" si="546"/>
        <v>0</v>
      </c>
      <c r="BU132" s="3"/>
      <c r="BV132" s="3"/>
      <c r="BW132" s="3"/>
      <c r="BX132" s="151">
        <f t="shared" si="579"/>
        <v>0</v>
      </c>
      <c r="BY132" s="151">
        <f t="shared" si="580"/>
        <v>0</v>
      </c>
      <c r="BZ132" s="151">
        <f t="shared" si="581"/>
        <v>0</v>
      </c>
      <c r="CA132" s="151">
        <f t="shared" si="582"/>
        <v>0</v>
      </c>
      <c r="CB132" s="154">
        <f t="shared" si="547"/>
        <v>0</v>
      </c>
      <c r="CC132" s="3"/>
      <c r="CD132" s="3"/>
      <c r="CE132" s="3"/>
      <c r="CF132" s="151">
        <f t="shared" si="583"/>
        <v>0</v>
      </c>
      <c r="CG132" s="151">
        <f t="shared" si="584"/>
        <v>0</v>
      </c>
      <c r="CH132" s="151">
        <f t="shared" si="585"/>
        <v>0</v>
      </c>
      <c r="CI132" s="151">
        <f t="shared" si="586"/>
        <v>0</v>
      </c>
      <c r="CJ132" s="154">
        <f t="shared" si="548"/>
        <v>0</v>
      </c>
      <c r="CK132" s="3"/>
      <c r="CL132" s="3"/>
      <c r="CM132" s="3"/>
      <c r="CN132" s="151">
        <f t="shared" si="587"/>
        <v>0</v>
      </c>
      <c r="CO132" s="151">
        <f t="shared" si="588"/>
        <v>0</v>
      </c>
      <c r="CP132" s="151">
        <f t="shared" si="589"/>
        <v>0</v>
      </c>
      <c r="CQ132" s="151">
        <f t="shared" si="590"/>
        <v>0</v>
      </c>
      <c r="CR132" s="154">
        <f t="shared" si="549"/>
        <v>0</v>
      </c>
      <c r="CS132" s="3"/>
      <c r="CT132" s="3"/>
      <c r="CU132" s="3"/>
      <c r="CV132" s="151">
        <f t="shared" si="591"/>
        <v>0</v>
      </c>
      <c r="CW132" s="151">
        <f t="shared" si="592"/>
        <v>0</v>
      </c>
      <c r="CX132" s="151">
        <f t="shared" si="593"/>
        <v>0</v>
      </c>
      <c r="CY132" s="151">
        <f t="shared" si="594"/>
        <v>0</v>
      </c>
      <c r="CZ132" s="151">
        <f t="shared" si="595"/>
        <v>0</v>
      </c>
      <c r="DA132" s="151">
        <f t="shared" si="596"/>
        <v>0</v>
      </c>
      <c r="DB132" s="151">
        <f t="shared" si="597"/>
        <v>0</v>
      </c>
      <c r="DC132" s="151">
        <f t="shared" si="598"/>
        <v>0</v>
      </c>
      <c r="DD132" s="149"/>
      <c r="DE132" s="3"/>
      <c r="DF132" s="3"/>
      <c r="DG132" s="3"/>
      <c r="DH132" s="129"/>
      <c r="DI132" s="129"/>
      <c r="DJ132" s="129"/>
      <c r="DK132" s="129"/>
      <c r="DL132" s="129"/>
      <c r="DM132" s="129"/>
      <c r="DN132" s="129"/>
      <c r="DO132" s="129"/>
      <c r="DP132" s="3"/>
      <c r="DQ132" s="3"/>
      <c r="DR132" s="3"/>
      <c r="DS132" s="3"/>
      <c r="DU132" s="149"/>
      <c r="DV132" s="3"/>
      <c r="DW132" s="3"/>
      <c r="DX132" s="3"/>
      <c r="DZ132" s="293"/>
      <c r="EA132" s="293"/>
      <c r="EB132" s="293"/>
      <c r="EC132" s="297"/>
      <c r="ED132" s="297"/>
      <c r="EE132" s="297"/>
      <c r="EF132" s="297"/>
      <c r="EG132" s="297"/>
      <c r="EH132" s="297"/>
      <c r="EI132" s="297"/>
      <c r="EJ132" s="297"/>
      <c r="EK132" s="297"/>
      <c r="EL132" s="297"/>
      <c r="EM132" s="297"/>
      <c r="EN132" s="297"/>
      <c r="EO132" s="297"/>
      <c r="EP132" s="297"/>
      <c r="EQ132" s="297"/>
      <c r="ER132" s="297"/>
      <c r="ES132" s="297"/>
      <c r="ET132" s="297"/>
      <c r="EU132" s="297"/>
      <c r="EV132" s="297"/>
      <c r="EW132" s="297"/>
      <c r="EX132" s="297"/>
      <c r="EY132" s="297"/>
      <c r="EZ132" s="297"/>
      <c r="FA132" s="297"/>
      <c r="FB132" s="297"/>
      <c r="FC132" s="297"/>
      <c r="FD132" s="297"/>
      <c r="FE132" s="297"/>
      <c r="FF132" s="297"/>
      <c r="FL132" s="151">
        <v>67660</v>
      </c>
      <c r="FM132" s="151">
        <v>74.94362466893682</v>
      </c>
      <c r="FN132" s="151">
        <v>86.120317820658343</v>
      </c>
      <c r="FO132" s="151">
        <v>95.097994702989027</v>
      </c>
      <c r="FR132" s="5">
        <f t="shared" si="520"/>
        <v>0</v>
      </c>
      <c r="FS132" s="5">
        <f t="shared" si="521"/>
        <v>0</v>
      </c>
      <c r="FT132" s="5">
        <f t="shared" si="522"/>
        <v>0</v>
      </c>
      <c r="FU132" s="5">
        <f t="shared" si="523"/>
        <v>0</v>
      </c>
      <c r="FW132" s="233" t="e">
        <f t="shared" si="524"/>
        <v>#DIV/0!</v>
      </c>
      <c r="FX132" s="233" t="e">
        <f t="shared" si="525"/>
        <v>#DIV/0!</v>
      </c>
      <c r="FY132" s="233" t="e">
        <f t="shared" si="526"/>
        <v>#DIV/0!</v>
      </c>
      <c r="FZ132" s="233" t="e">
        <f t="shared" si="527"/>
        <v>#DIV/0!</v>
      </c>
      <c r="GA132" s="233"/>
      <c r="GB132" s="5">
        <f t="shared" si="528"/>
        <v>0</v>
      </c>
      <c r="GC132" s="5">
        <f t="shared" si="529"/>
        <v>0</v>
      </c>
      <c r="GD132" s="5">
        <f t="shared" si="530"/>
        <v>0</v>
      </c>
      <c r="GE132" s="5">
        <f t="shared" si="531"/>
        <v>0</v>
      </c>
    </row>
    <row r="133" spans="1:187" ht="13.5" thickBot="1" x14ac:dyDescent="0.25">
      <c r="A133" s="2" t="str">
        <f t="shared" si="550"/>
        <v>2010 Dec</v>
      </c>
      <c r="B133" s="139">
        <f t="shared" si="942"/>
        <v>2010</v>
      </c>
      <c r="C133" s="142" t="str">
        <f t="shared" si="943"/>
        <v>Dec</v>
      </c>
      <c r="D133" s="154">
        <f t="shared" si="599"/>
        <v>0</v>
      </c>
      <c r="E133" s="129"/>
      <c r="F133" s="129"/>
      <c r="G133" s="129"/>
      <c r="H133" s="154">
        <f t="shared" si="534"/>
        <v>0</v>
      </c>
      <c r="I133" s="151">
        <f t="shared" si="551"/>
        <v>0</v>
      </c>
      <c r="J133" s="151">
        <f t="shared" si="552"/>
        <v>0</v>
      </c>
      <c r="K133" s="151">
        <f t="shared" si="553"/>
        <v>0</v>
      </c>
      <c r="L133" s="154">
        <f t="shared" si="535"/>
        <v>0</v>
      </c>
      <c r="M133" s="3"/>
      <c r="N133" s="3"/>
      <c r="O133" s="3"/>
      <c r="P133" s="154">
        <f t="shared" si="536"/>
        <v>0</v>
      </c>
      <c r="Q133" s="3"/>
      <c r="R133" s="3"/>
      <c r="S133" s="3"/>
      <c r="T133" s="154">
        <f t="shared" si="537"/>
        <v>0</v>
      </c>
      <c r="U133" s="151">
        <f t="shared" si="554"/>
        <v>0</v>
      </c>
      <c r="V133" s="151">
        <f t="shared" si="555"/>
        <v>0</v>
      </c>
      <c r="W133" s="151">
        <f t="shared" si="556"/>
        <v>0</v>
      </c>
      <c r="X133" s="154">
        <f t="shared" si="538"/>
        <v>0</v>
      </c>
      <c r="Y133" s="151">
        <f t="shared" si="557"/>
        <v>0</v>
      </c>
      <c r="Z133" s="151">
        <f t="shared" si="558"/>
        <v>0</v>
      </c>
      <c r="AA133" s="151">
        <f t="shared" si="559"/>
        <v>0</v>
      </c>
      <c r="AB133" s="154">
        <f t="shared" si="539"/>
        <v>0</v>
      </c>
      <c r="AC133" s="3"/>
      <c r="AD133" s="3"/>
      <c r="AE133" s="3"/>
      <c r="AF133" s="154">
        <f t="shared" si="540"/>
        <v>0</v>
      </c>
      <c r="AG133" s="3"/>
      <c r="AH133" s="3"/>
      <c r="AI133" s="3"/>
      <c r="AJ133" s="154">
        <f t="shared" si="541"/>
        <v>0</v>
      </c>
      <c r="AK133" s="151">
        <f t="shared" si="560"/>
        <v>0</v>
      </c>
      <c r="AL133" s="151">
        <f t="shared" si="561"/>
        <v>0</v>
      </c>
      <c r="AM133" s="151">
        <f t="shared" si="562"/>
        <v>0</v>
      </c>
      <c r="AN133" s="154">
        <f t="shared" si="542"/>
        <v>0</v>
      </c>
      <c r="AO133" s="3"/>
      <c r="AP133" s="3"/>
      <c r="AQ133" s="3"/>
      <c r="AR133" s="151">
        <f t="shared" si="563"/>
        <v>0</v>
      </c>
      <c r="AS133" s="151">
        <f t="shared" si="564"/>
        <v>0</v>
      </c>
      <c r="AT133" s="151">
        <f t="shared" si="565"/>
        <v>0</v>
      </c>
      <c r="AU133" s="151">
        <f t="shared" si="566"/>
        <v>0</v>
      </c>
      <c r="AV133" s="154">
        <f t="shared" si="543"/>
        <v>0</v>
      </c>
      <c r="AW133" s="3"/>
      <c r="AX133" s="3"/>
      <c r="AY133" s="3"/>
      <c r="AZ133" s="151">
        <f t="shared" si="567"/>
        <v>0</v>
      </c>
      <c r="BA133" s="151">
        <f t="shared" si="568"/>
        <v>0</v>
      </c>
      <c r="BB133" s="151">
        <f t="shared" si="569"/>
        <v>0</v>
      </c>
      <c r="BC133" s="151">
        <f t="shared" si="570"/>
        <v>0</v>
      </c>
      <c r="BD133" s="154">
        <f t="shared" si="544"/>
        <v>0</v>
      </c>
      <c r="BE133" s="3"/>
      <c r="BF133" s="3"/>
      <c r="BG133" s="3"/>
      <c r="BH133" s="151">
        <f t="shared" si="571"/>
        <v>0</v>
      </c>
      <c r="BI133" s="151">
        <f t="shared" si="572"/>
        <v>0</v>
      </c>
      <c r="BJ133" s="151">
        <f t="shared" si="573"/>
        <v>0</v>
      </c>
      <c r="BK133" s="151">
        <f t="shared" si="574"/>
        <v>0</v>
      </c>
      <c r="BL133" s="154">
        <f t="shared" si="545"/>
        <v>0</v>
      </c>
      <c r="BM133" s="3"/>
      <c r="BN133" s="3"/>
      <c r="BO133" s="3"/>
      <c r="BP133" s="151">
        <f t="shared" si="575"/>
        <v>0</v>
      </c>
      <c r="BQ133" s="151">
        <f t="shared" si="576"/>
        <v>0</v>
      </c>
      <c r="BR133" s="151">
        <f t="shared" si="577"/>
        <v>0</v>
      </c>
      <c r="BS133" s="151">
        <f t="shared" si="578"/>
        <v>0</v>
      </c>
      <c r="BT133" s="154">
        <f t="shared" si="546"/>
        <v>0</v>
      </c>
      <c r="BU133" s="3"/>
      <c r="BV133" s="3"/>
      <c r="BW133" s="3"/>
      <c r="BX133" s="151">
        <f t="shared" si="579"/>
        <v>0</v>
      </c>
      <c r="BY133" s="151">
        <f t="shared" si="580"/>
        <v>0</v>
      </c>
      <c r="BZ133" s="151">
        <f t="shared" si="581"/>
        <v>0</v>
      </c>
      <c r="CA133" s="151">
        <f t="shared" si="582"/>
        <v>0</v>
      </c>
      <c r="CB133" s="154">
        <f t="shared" si="547"/>
        <v>0</v>
      </c>
      <c r="CC133" s="3"/>
      <c r="CD133" s="3"/>
      <c r="CE133" s="3"/>
      <c r="CF133" s="151">
        <f t="shared" si="583"/>
        <v>0</v>
      </c>
      <c r="CG133" s="151">
        <f t="shared" si="584"/>
        <v>0</v>
      </c>
      <c r="CH133" s="151">
        <f t="shared" si="585"/>
        <v>0</v>
      </c>
      <c r="CI133" s="151">
        <f t="shared" si="586"/>
        <v>0</v>
      </c>
      <c r="CJ133" s="154">
        <f t="shared" si="548"/>
        <v>0</v>
      </c>
      <c r="CK133" s="3"/>
      <c r="CL133" s="3"/>
      <c r="CM133" s="3"/>
      <c r="CN133" s="151">
        <f t="shared" si="587"/>
        <v>0</v>
      </c>
      <c r="CO133" s="151">
        <f t="shared" si="588"/>
        <v>0</v>
      </c>
      <c r="CP133" s="151">
        <f t="shared" si="589"/>
        <v>0</v>
      </c>
      <c r="CQ133" s="151">
        <f t="shared" si="590"/>
        <v>0</v>
      </c>
      <c r="CR133" s="154">
        <f t="shared" si="549"/>
        <v>0</v>
      </c>
      <c r="CS133" s="3"/>
      <c r="CT133" s="3"/>
      <c r="CU133" s="3"/>
      <c r="CV133" s="151">
        <f t="shared" si="591"/>
        <v>0</v>
      </c>
      <c r="CW133" s="151">
        <f t="shared" si="592"/>
        <v>0</v>
      </c>
      <c r="CX133" s="151">
        <f t="shared" si="593"/>
        <v>0</v>
      </c>
      <c r="CY133" s="151">
        <f t="shared" si="594"/>
        <v>0</v>
      </c>
      <c r="CZ133" s="151">
        <f t="shared" si="595"/>
        <v>0</v>
      </c>
      <c r="DA133" s="151">
        <f t="shared" si="596"/>
        <v>0</v>
      </c>
      <c r="DB133" s="151">
        <f t="shared" si="597"/>
        <v>0</v>
      </c>
      <c r="DC133" s="151">
        <f t="shared" si="598"/>
        <v>0</v>
      </c>
      <c r="DD133" s="149"/>
      <c r="DE133" s="3"/>
      <c r="DF133" s="3"/>
      <c r="DG133" s="3"/>
      <c r="DH133" s="129"/>
      <c r="DI133" s="129"/>
      <c r="DJ133" s="129"/>
      <c r="DK133" s="129"/>
      <c r="DL133" s="129"/>
      <c r="DM133" s="129"/>
      <c r="DN133" s="129"/>
      <c r="DO133" s="129"/>
      <c r="DP133" s="3"/>
      <c r="DQ133" s="3"/>
      <c r="DR133" s="3"/>
      <c r="DS133" s="3"/>
      <c r="DU133" s="149"/>
      <c r="DV133" s="3"/>
      <c r="DW133" s="3"/>
      <c r="DX133" s="3"/>
      <c r="DZ133" s="293"/>
      <c r="EA133" s="293"/>
      <c r="EB133" s="293"/>
      <c r="EC133" s="297"/>
      <c r="ED133" s="297"/>
      <c r="EE133" s="297"/>
      <c r="EF133" s="297"/>
      <c r="EG133" s="297"/>
      <c r="EH133" s="297"/>
      <c r="EI133" s="297"/>
      <c r="EJ133" s="297"/>
      <c r="EK133" s="297"/>
      <c r="EL133" s="297"/>
      <c r="EM133" s="297"/>
      <c r="EN133" s="297"/>
      <c r="EO133" s="297"/>
      <c r="EP133" s="297"/>
      <c r="EQ133" s="297"/>
      <c r="ER133" s="297"/>
      <c r="ES133" s="297"/>
      <c r="ET133" s="297"/>
      <c r="EU133" s="297"/>
      <c r="EV133" s="297"/>
      <c r="EW133" s="297"/>
      <c r="EX133" s="297"/>
      <c r="EY133" s="297"/>
      <c r="EZ133" s="297"/>
      <c r="FA133" s="297"/>
      <c r="FB133" s="297"/>
      <c r="FC133" s="297"/>
      <c r="FD133" s="297"/>
      <c r="FE133" s="297"/>
      <c r="FF133" s="297"/>
      <c r="FL133" s="151">
        <v>63261</v>
      </c>
      <c r="FM133" s="151">
        <v>58.786078794939534</v>
      </c>
      <c r="FN133" s="151">
        <v>72.114927062993289</v>
      </c>
      <c r="FO133" s="151">
        <v>87.383292584874397</v>
      </c>
      <c r="FR133" s="5">
        <f t="shared" ref="FR133:FR196" si="944">AN133</f>
        <v>0</v>
      </c>
      <c r="FS133" s="5">
        <f t="shared" ref="FS133:FS196" si="945">BD133-AN133</f>
        <v>0</v>
      </c>
      <c r="FT133" s="5">
        <f t="shared" ref="FT133:FT196" si="946">T133-FU133-FS133-FR133</f>
        <v>0</v>
      </c>
      <c r="FU133" s="5">
        <f t="shared" ref="FU133:FU196" si="947">ABS(X133)</f>
        <v>0</v>
      </c>
      <c r="FW133" s="233" t="e">
        <f t="shared" ref="FW133:FW196" si="948">(FR133/T133)</f>
        <v>#DIV/0!</v>
      </c>
      <c r="FX133" s="233" t="e">
        <f t="shared" ref="FX133:FX196" si="949">(FS133/T133)</f>
        <v>#DIV/0!</v>
      </c>
      <c r="FY133" s="233" t="e">
        <f t="shared" ref="FY133:FY196" si="950">(FT133/T133)</f>
        <v>#DIV/0!</v>
      </c>
      <c r="FZ133" s="233" t="e">
        <f t="shared" ref="FZ133:FZ196" si="951">(FU133/T133)</f>
        <v>#DIV/0!</v>
      </c>
      <c r="GA133" s="233"/>
      <c r="GB133" s="5">
        <f t="shared" ref="GB133:GB196" si="952">BH133/100</f>
        <v>0</v>
      </c>
      <c r="GC133" s="5">
        <f t="shared" ref="GC133:GC196" si="953">BI133/100</f>
        <v>0</v>
      </c>
      <c r="GD133" s="5">
        <f t="shared" ref="GD133:GD196" si="954">BJ133/100</f>
        <v>0</v>
      </c>
      <c r="GE133" s="5">
        <f t="shared" ref="GE133:GE196" si="955">BK133/100</f>
        <v>0</v>
      </c>
    </row>
    <row r="134" spans="1:187" ht="13.5" thickBot="1" x14ac:dyDescent="0.25">
      <c r="A134" s="217" t="s">
        <v>343</v>
      </c>
      <c r="B134" s="218"/>
      <c r="C134" s="219"/>
      <c r="D134" s="220">
        <f>SUM(D122:D133)</f>
        <v>0</v>
      </c>
      <c r="E134" s="220">
        <f t="shared" ref="E134" si="956">SUM(E122:E133)</f>
        <v>0</v>
      </c>
      <c r="F134" s="220">
        <f t="shared" ref="F134" si="957">SUM(F122:F133)</f>
        <v>0</v>
      </c>
      <c r="G134" s="220">
        <f t="shared" ref="G134" si="958">SUM(G122:G133)</f>
        <v>0</v>
      </c>
      <c r="H134" s="220">
        <f t="shared" ref="H134" si="959">SUM(H122:H133)</f>
        <v>0</v>
      </c>
      <c r="I134" s="220">
        <f t="shared" ref="I134" si="960">SUM(I122:I133)</f>
        <v>0</v>
      </c>
      <c r="J134" s="220">
        <f t="shared" ref="J134" si="961">SUM(J122:J133)</f>
        <v>0</v>
      </c>
      <c r="K134" s="220">
        <f t="shared" ref="K134" si="962">SUM(K122:K133)</f>
        <v>0</v>
      </c>
      <c r="L134" s="220">
        <f t="shared" ref="L134" si="963">SUM(L122:L133)</f>
        <v>0</v>
      </c>
      <c r="M134" s="220">
        <f t="shared" ref="M134" si="964">SUM(M122:M133)</f>
        <v>0</v>
      </c>
      <c r="N134" s="220">
        <f t="shared" ref="N134" si="965">SUM(N122:N133)</f>
        <v>0</v>
      </c>
      <c r="O134" s="220">
        <f t="shared" ref="O134" si="966">SUM(O122:O133)</f>
        <v>0</v>
      </c>
      <c r="P134" s="220">
        <f t="shared" ref="P134" si="967">SUM(P122:P133)</f>
        <v>0</v>
      </c>
      <c r="Q134" s="220">
        <f t="shared" ref="Q134" si="968">SUM(Q122:Q133)</f>
        <v>0</v>
      </c>
      <c r="R134" s="220">
        <f t="shared" ref="R134" si="969">SUM(R122:R133)</f>
        <v>0</v>
      </c>
      <c r="S134" s="220">
        <f t="shared" ref="S134" si="970">SUM(S122:S133)</f>
        <v>0</v>
      </c>
      <c r="T134" s="220">
        <f t="shared" ref="T134" si="971">SUM(T122:T133)</f>
        <v>0</v>
      </c>
      <c r="U134" s="220">
        <f t="shared" ref="U134" si="972">SUM(U122:U133)</f>
        <v>0</v>
      </c>
      <c r="V134" s="220">
        <f t="shared" ref="V134" si="973">SUM(V122:V133)</f>
        <v>0</v>
      </c>
      <c r="W134" s="220">
        <f t="shared" ref="W134" si="974">SUM(W122:W133)</f>
        <v>0</v>
      </c>
      <c r="X134" s="220">
        <f t="shared" ref="X134" si="975">SUM(X122:X133)</f>
        <v>0</v>
      </c>
      <c r="Y134" s="220">
        <f t="shared" ref="Y134" si="976">SUM(Y122:Y133)</f>
        <v>0</v>
      </c>
      <c r="Z134" s="220">
        <f t="shared" ref="Z134" si="977">SUM(Z122:Z133)</f>
        <v>0</v>
      </c>
      <c r="AA134" s="220">
        <f t="shared" ref="AA134" si="978">SUM(AA122:AA133)</f>
        <v>0</v>
      </c>
      <c r="AB134" s="220">
        <f t="shared" ref="AB134" si="979">SUM(AB122:AB133)</f>
        <v>0</v>
      </c>
      <c r="AC134" s="220">
        <f t="shared" ref="AC134" si="980">SUM(AC122:AC133)</f>
        <v>0</v>
      </c>
      <c r="AD134" s="220">
        <f t="shared" ref="AD134" si="981">SUM(AD122:AD133)</f>
        <v>0</v>
      </c>
      <c r="AE134" s="220">
        <f t="shared" ref="AE134" si="982">SUM(AE122:AE133)</f>
        <v>0</v>
      </c>
      <c r="AF134" s="220">
        <f t="shared" ref="AF134" si="983">SUM(AF122:AF133)</f>
        <v>0</v>
      </c>
      <c r="AG134" s="220">
        <f t="shared" ref="AG134" si="984">SUM(AG122:AG133)</f>
        <v>0</v>
      </c>
      <c r="AH134" s="220">
        <f t="shared" ref="AH134" si="985">SUM(AH122:AH133)</f>
        <v>0</v>
      </c>
      <c r="AI134" s="220">
        <f t="shared" ref="AI134" si="986">SUM(AI122:AI133)</f>
        <v>0</v>
      </c>
      <c r="AJ134" s="220">
        <f t="shared" ref="AJ134" si="987">SUM(AJ122:AJ133)</f>
        <v>0</v>
      </c>
      <c r="AK134" s="220">
        <f t="shared" ref="AK134" si="988">SUM(AK122:AK133)</f>
        <v>0</v>
      </c>
      <c r="AL134" s="220">
        <f t="shared" ref="AL134" si="989">SUM(AL122:AL133)</f>
        <v>0</v>
      </c>
      <c r="AM134" s="220">
        <f>SUM(AM122:AM133)</f>
        <v>0</v>
      </c>
      <c r="AN134" s="220">
        <f>SUM(AN122:AN133)</f>
        <v>0</v>
      </c>
      <c r="AO134" s="220">
        <f t="shared" ref="AO134" si="990">SUM(AO122:AO133)</f>
        <v>0</v>
      </c>
      <c r="AP134" s="220">
        <f t="shared" ref="AP134" si="991">SUM(AP122:AP133)</f>
        <v>0</v>
      </c>
      <c r="AQ134" s="220">
        <f t="shared" ref="AQ134" si="992">SUM(AQ122:AQ133)</f>
        <v>0</v>
      </c>
      <c r="AR134" s="222">
        <f>IF(AN134&gt;0,(AN134/T134)*100,0)</f>
        <v>0</v>
      </c>
      <c r="AS134" s="222">
        <f t="shared" si="564"/>
        <v>0</v>
      </c>
      <c r="AT134" s="222">
        <f t="shared" si="565"/>
        <v>0</v>
      </c>
      <c r="AU134" s="222">
        <f t="shared" si="566"/>
        <v>0</v>
      </c>
      <c r="AV134" s="220">
        <f>SUM(AV122:AV133)</f>
        <v>0</v>
      </c>
      <c r="AW134" s="220">
        <f t="shared" ref="AW134" si="993">SUM(AW122:AW133)</f>
        <v>0</v>
      </c>
      <c r="AX134" s="220">
        <f t="shared" ref="AX134" si="994">SUM(AX122:AX133)</f>
        <v>0</v>
      </c>
      <c r="AY134" s="220">
        <f t="shared" ref="AY134" si="995">SUM(AY122:AY133)</f>
        <v>0</v>
      </c>
      <c r="AZ134" s="222">
        <f t="shared" si="567"/>
        <v>0</v>
      </c>
      <c r="BA134" s="222">
        <f t="shared" si="568"/>
        <v>0</v>
      </c>
      <c r="BB134" s="222">
        <f t="shared" si="569"/>
        <v>0</v>
      </c>
      <c r="BC134" s="222">
        <f t="shared" si="570"/>
        <v>0</v>
      </c>
      <c r="BD134" s="220">
        <f t="shared" ref="BD134" si="996">SUM(BD122:BD133)</f>
        <v>0</v>
      </c>
      <c r="BE134" s="220">
        <f t="shared" ref="BE134" si="997">SUM(BE122:BE133)</f>
        <v>0</v>
      </c>
      <c r="BF134" s="220">
        <f t="shared" ref="BF134" si="998">SUM(BF122:BF133)</f>
        <v>0</v>
      </c>
      <c r="BG134" s="220">
        <f t="shared" ref="BG134" si="999">SUM(BG122:BG133)</f>
        <v>0</v>
      </c>
      <c r="BH134" s="222">
        <f t="shared" si="571"/>
        <v>0</v>
      </c>
      <c r="BI134" s="222">
        <f t="shared" si="572"/>
        <v>0</v>
      </c>
      <c r="BJ134" s="222">
        <f t="shared" si="573"/>
        <v>0</v>
      </c>
      <c r="BK134" s="222">
        <f t="shared" si="574"/>
        <v>0</v>
      </c>
      <c r="BL134" s="220">
        <f t="shared" ref="BL134" si="1000">SUM(BL122:BL133)</f>
        <v>0</v>
      </c>
      <c r="BM134" s="220">
        <f t="shared" ref="BM134" si="1001">SUM(BM122:BM133)</f>
        <v>0</v>
      </c>
      <c r="BN134" s="220">
        <f t="shared" ref="BN134" si="1002">SUM(BN122:BN133)</f>
        <v>0</v>
      </c>
      <c r="BO134" s="220">
        <f t="shared" ref="BO134" si="1003">SUM(BO122:BO133)</f>
        <v>0</v>
      </c>
      <c r="BP134" s="222">
        <f t="shared" si="575"/>
        <v>0</v>
      </c>
      <c r="BQ134" s="222">
        <f t="shared" si="576"/>
        <v>0</v>
      </c>
      <c r="BR134" s="222">
        <f t="shared" si="577"/>
        <v>0</v>
      </c>
      <c r="BS134" s="222">
        <f t="shared" si="578"/>
        <v>0</v>
      </c>
      <c r="BT134" s="220">
        <f t="shared" ref="BT134" si="1004">SUM(BT122:BT133)</f>
        <v>0</v>
      </c>
      <c r="BU134" s="220">
        <f t="shared" ref="BU134" si="1005">SUM(BU122:BU133)</f>
        <v>0</v>
      </c>
      <c r="BV134" s="220">
        <f t="shared" ref="BV134" si="1006">SUM(BV122:BV133)</f>
        <v>0</v>
      </c>
      <c r="BW134" s="220">
        <f t="shared" ref="BW134" si="1007">SUM(BW122:BW133)</f>
        <v>0</v>
      </c>
      <c r="BX134" s="222">
        <f t="shared" si="579"/>
        <v>0</v>
      </c>
      <c r="BY134" s="222">
        <f t="shared" si="580"/>
        <v>0</v>
      </c>
      <c r="BZ134" s="222">
        <f t="shared" si="581"/>
        <v>0</v>
      </c>
      <c r="CA134" s="222">
        <f t="shared" si="582"/>
        <v>0</v>
      </c>
      <c r="CB134" s="220">
        <f t="shared" ref="CB134" si="1008">SUM(CB122:CB133)</f>
        <v>0</v>
      </c>
      <c r="CC134" s="220">
        <f t="shared" ref="CC134" si="1009">SUM(CC122:CC133)</f>
        <v>0</v>
      </c>
      <c r="CD134" s="220">
        <f t="shared" ref="CD134" si="1010">SUM(CD122:CD133)</f>
        <v>0</v>
      </c>
      <c r="CE134" s="220">
        <f t="shared" ref="CE134" si="1011">SUM(CE122:CE133)</f>
        <v>0</v>
      </c>
      <c r="CF134" s="222">
        <f t="shared" si="583"/>
        <v>0</v>
      </c>
      <c r="CG134" s="222">
        <f t="shared" si="584"/>
        <v>0</v>
      </c>
      <c r="CH134" s="222">
        <f t="shared" si="585"/>
        <v>0</v>
      </c>
      <c r="CI134" s="222">
        <f t="shared" si="586"/>
        <v>0</v>
      </c>
      <c r="CJ134" s="220">
        <f t="shared" ref="CJ134" si="1012">SUM(CJ122:CJ133)</f>
        <v>0</v>
      </c>
      <c r="CK134" s="220">
        <f t="shared" ref="CK134" si="1013">SUM(CK122:CK133)</f>
        <v>0</v>
      </c>
      <c r="CL134" s="220">
        <f t="shared" ref="CL134" si="1014">SUM(CL122:CL133)</f>
        <v>0</v>
      </c>
      <c r="CM134" s="220">
        <f t="shared" ref="CM134" si="1015">SUM(CM122:CM133)</f>
        <v>0</v>
      </c>
      <c r="CN134" s="222">
        <f t="shared" si="587"/>
        <v>0</v>
      </c>
      <c r="CO134" s="222">
        <f t="shared" si="588"/>
        <v>0</v>
      </c>
      <c r="CP134" s="222">
        <f t="shared" si="589"/>
        <v>0</v>
      </c>
      <c r="CQ134" s="222">
        <f t="shared" si="590"/>
        <v>0</v>
      </c>
      <c r="CR134" s="220">
        <f t="shared" ref="CR134" si="1016">SUM(CR122:CR133)</f>
        <v>0</v>
      </c>
      <c r="CS134" s="220">
        <f t="shared" ref="CS134" si="1017">SUM(CS122:CS133)</f>
        <v>0</v>
      </c>
      <c r="CT134" s="220">
        <f t="shared" ref="CT134" si="1018">SUM(CT122:CT133)</f>
        <v>0</v>
      </c>
      <c r="CU134" s="220">
        <f t="shared" ref="CU134" si="1019">SUM(CU122:CU133)</f>
        <v>0</v>
      </c>
      <c r="CV134" s="222">
        <f>IF(CR134&gt;0,(CR134/T134)*100,0)</f>
        <v>0</v>
      </c>
      <c r="CW134" s="222">
        <f t="shared" si="592"/>
        <v>0</v>
      </c>
      <c r="CX134" s="222">
        <f t="shared" si="593"/>
        <v>0</v>
      </c>
      <c r="CY134" s="222">
        <f t="shared" si="594"/>
        <v>0</v>
      </c>
      <c r="CZ134" s="222">
        <f t="shared" si="595"/>
        <v>0</v>
      </c>
      <c r="DA134" s="222">
        <f t="shared" si="596"/>
        <v>0</v>
      </c>
      <c r="DB134" s="222">
        <f t="shared" si="597"/>
        <v>0</v>
      </c>
      <c r="DC134" s="222">
        <f t="shared" si="598"/>
        <v>0</v>
      </c>
      <c r="DD134" s="220">
        <f t="shared" ref="DD134" si="1020">SUM(DD122:DD133)</f>
        <v>0</v>
      </c>
      <c r="DE134" s="220">
        <f t="shared" ref="DE134" si="1021">SUM(DE122:DE133)</f>
        <v>0</v>
      </c>
      <c r="DF134" s="220">
        <f t="shared" ref="DF134" si="1022">SUM(DF122:DF133)</f>
        <v>0</v>
      </c>
      <c r="DG134" s="220">
        <f t="shared" ref="DG134" si="1023">SUM(DG122:DG133)</f>
        <v>0</v>
      </c>
      <c r="DH134" s="221">
        <f>IF(DD134&gt;0,(DD134*60)/T134,0)</f>
        <v>0</v>
      </c>
      <c r="DI134" s="221">
        <f t="shared" ref="DI134" si="1024">IF(DE134&gt;0,(DE134*60)/U134,0)</f>
        <v>0</v>
      </c>
      <c r="DJ134" s="221">
        <f t="shared" ref="DJ134" si="1025">IF(DF134&gt;0,(DF134*60)/V134,0)</f>
        <v>0</v>
      </c>
      <c r="DK134" s="221">
        <f t="shared" ref="DK134" si="1026">IF(DG134&gt;0,(DG134*60)/W134,0)</f>
        <v>0</v>
      </c>
      <c r="DL134" s="221">
        <f>IF(DD134&gt;0,(DD134*60)/(T134-AN134),0)</f>
        <v>0</v>
      </c>
      <c r="DM134" s="221">
        <f t="shared" ref="DM134" si="1027">IF(DE134&gt;0,(DE134*60)/(U134-AO134),0)</f>
        <v>0</v>
      </c>
      <c r="DN134" s="221">
        <f t="shared" ref="DN134" si="1028">IF(DF134&gt;0,(DF134*60)/(V134-AP134),0)</f>
        <v>0</v>
      </c>
      <c r="DO134" s="221">
        <f t="shared" ref="DO134" si="1029">IF(DG134&gt;0,(DG134*60)/(W134-AQ134),0)</f>
        <v>0</v>
      </c>
      <c r="DP134" s="221">
        <f>IF(DU134&gt;0,(DU134*60)/(T134-BD134),0)</f>
        <v>0</v>
      </c>
      <c r="DQ134" s="221">
        <f t="shared" ref="DQ134" si="1030">IF(DV134&gt;0,(DV134*60)/(U134-BE134),0)</f>
        <v>0</v>
      </c>
      <c r="DR134" s="221">
        <f t="shared" ref="DR134" si="1031">IF(DW134&gt;0,(DW134*60)/(V134-BF134),0)</f>
        <v>0</v>
      </c>
      <c r="DS134" s="221">
        <f t="shared" ref="DS134" si="1032">IF(DX134&gt;0,(DX134*60)/(W134-BG134),0)</f>
        <v>0</v>
      </c>
      <c r="DU134" s="220">
        <f t="shared" ref="DU134" si="1033">SUM(DU122:DU133)</f>
        <v>0</v>
      </c>
      <c r="DV134" s="220">
        <f t="shared" ref="DV134" si="1034">SUM(DV122:DV133)</f>
        <v>0</v>
      </c>
      <c r="DW134" s="220">
        <f t="shared" ref="DW134" si="1035">SUM(DW122:DW133)</f>
        <v>0</v>
      </c>
      <c r="DX134" s="220">
        <f t="shared" ref="DX134" si="1036">SUM(DX122:DX133)</f>
        <v>0</v>
      </c>
      <c r="DZ134" s="293"/>
      <c r="EA134" s="293"/>
      <c r="EB134" s="293"/>
      <c r="EC134" s="297"/>
      <c r="ED134" s="297"/>
      <c r="EE134" s="297"/>
      <c r="EF134" s="297"/>
      <c r="EG134" s="297"/>
      <c r="EH134" s="297"/>
      <c r="EI134" s="297"/>
      <c r="EJ134" s="297"/>
      <c r="EK134" s="297"/>
      <c r="EL134" s="297"/>
      <c r="EM134" s="297"/>
      <c r="EN134" s="297"/>
      <c r="EO134" s="297"/>
      <c r="EP134" s="297"/>
      <c r="EQ134" s="297"/>
      <c r="ER134" s="297"/>
      <c r="ES134" s="297"/>
      <c r="ET134" s="297"/>
      <c r="EU134" s="297"/>
      <c r="EV134" s="297"/>
      <c r="EW134" s="297"/>
      <c r="EX134" s="297"/>
      <c r="EY134" s="297"/>
      <c r="EZ134" s="297"/>
      <c r="FA134" s="297"/>
      <c r="FB134" s="297"/>
      <c r="FC134" s="297"/>
      <c r="FD134" s="298">
        <f t="shared" ref="FD134:FE134" si="1037">SUM(FD122:FD133)</f>
        <v>0</v>
      </c>
      <c r="FE134" s="298">
        <f t="shared" si="1037"/>
        <v>0</v>
      </c>
      <c r="FF134" s="298">
        <f t="shared" ref="FF134" si="1038">SUM(FF122:FF133)</f>
        <v>0</v>
      </c>
      <c r="FL134" s="223">
        <f t="shared" ref="FL134" si="1039">SUM(FL122:FL133)</f>
        <v>780556</v>
      </c>
      <c r="FM134" s="222">
        <v>77.266687781984771</v>
      </c>
      <c r="FN134" s="222">
        <v>87.074928275820369</v>
      </c>
      <c r="FO134" s="224">
        <v>95.14128644856558</v>
      </c>
      <c r="FR134" s="277">
        <f t="shared" si="944"/>
        <v>0</v>
      </c>
      <c r="FS134" s="278">
        <f t="shared" si="945"/>
        <v>0</v>
      </c>
      <c r="FT134" s="278">
        <f t="shared" si="946"/>
        <v>0</v>
      </c>
      <c r="FU134" s="279">
        <f t="shared" si="947"/>
        <v>0</v>
      </c>
      <c r="FV134" s="239"/>
      <c r="FW134" s="280" t="e">
        <f t="shared" si="948"/>
        <v>#DIV/0!</v>
      </c>
      <c r="FX134" s="281" t="e">
        <f t="shared" si="949"/>
        <v>#DIV/0!</v>
      </c>
      <c r="FY134" s="281" t="e">
        <f t="shared" si="950"/>
        <v>#DIV/0!</v>
      </c>
      <c r="FZ134" s="282" t="e">
        <f t="shared" si="951"/>
        <v>#DIV/0!</v>
      </c>
      <c r="GA134" s="283"/>
      <c r="GB134" s="277">
        <f t="shared" si="952"/>
        <v>0</v>
      </c>
      <c r="GC134" s="278">
        <f t="shared" si="953"/>
        <v>0</v>
      </c>
      <c r="GD134" s="278">
        <f t="shared" si="954"/>
        <v>0</v>
      </c>
      <c r="GE134" s="279">
        <f t="shared" si="955"/>
        <v>0</v>
      </c>
    </row>
    <row r="135" spans="1:187" x14ac:dyDescent="0.2">
      <c r="A135" s="2" t="str">
        <f t="shared" si="550"/>
        <v>2011 Jan</v>
      </c>
      <c r="B135" s="139">
        <f t="shared" ref="B135:B146" si="1040">B122+1</f>
        <v>2011</v>
      </c>
      <c r="C135" s="142" t="str">
        <f t="shared" ref="C135:C146" si="1041">C122</f>
        <v>Jan</v>
      </c>
      <c r="D135" s="154">
        <f t="shared" si="599"/>
        <v>0</v>
      </c>
      <c r="E135" s="129"/>
      <c r="F135" s="129"/>
      <c r="G135" s="129"/>
      <c r="H135" s="154">
        <f t="shared" si="534"/>
        <v>0</v>
      </c>
      <c r="I135" s="151">
        <f t="shared" si="551"/>
        <v>0</v>
      </c>
      <c r="J135" s="151">
        <f t="shared" si="552"/>
        <v>0</v>
      </c>
      <c r="K135" s="151">
        <f t="shared" si="553"/>
        <v>0</v>
      </c>
      <c r="L135" s="154">
        <f t="shared" si="535"/>
        <v>0</v>
      </c>
      <c r="M135" s="3"/>
      <c r="N135" s="3"/>
      <c r="O135" s="3"/>
      <c r="P135" s="154">
        <f t="shared" si="536"/>
        <v>0</v>
      </c>
      <c r="Q135" s="3"/>
      <c r="R135" s="3"/>
      <c r="S135" s="3"/>
      <c r="T135" s="154">
        <f t="shared" si="537"/>
        <v>0</v>
      </c>
      <c r="U135" s="151">
        <f t="shared" si="554"/>
        <v>0</v>
      </c>
      <c r="V135" s="151">
        <f t="shared" si="555"/>
        <v>0</v>
      </c>
      <c r="W135" s="151">
        <f t="shared" si="556"/>
        <v>0</v>
      </c>
      <c r="X135" s="154">
        <f t="shared" si="538"/>
        <v>0</v>
      </c>
      <c r="Y135" s="151">
        <f t="shared" si="557"/>
        <v>0</v>
      </c>
      <c r="Z135" s="151">
        <f t="shared" si="558"/>
        <v>0</v>
      </c>
      <c r="AA135" s="151">
        <f t="shared" si="559"/>
        <v>0</v>
      </c>
      <c r="AB135" s="154">
        <f t="shared" si="539"/>
        <v>0</v>
      </c>
      <c r="AC135" s="3"/>
      <c r="AD135" s="3"/>
      <c r="AE135" s="3"/>
      <c r="AF135" s="154">
        <f t="shared" si="540"/>
        <v>0</v>
      </c>
      <c r="AG135" s="3"/>
      <c r="AH135" s="3"/>
      <c r="AI135" s="3"/>
      <c r="AJ135" s="154">
        <f t="shared" si="541"/>
        <v>0</v>
      </c>
      <c r="AK135" s="151">
        <f t="shared" si="560"/>
        <v>0</v>
      </c>
      <c r="AL135" s="151">
        <f t="shared" si="561"/>
        <v>0</v>
      </c>
      <c r="AM135" s="151">
        <f t="shared" si="562"/>
        <v>0</v>
      </c>
      <c r="AN135" s="154">
        <f t="shared" si="542"/>
        <v>0</v>
      </c>
      <c r="AO135" s="3"/>
      <c r="AP135" s="3"/>
      <c r="AQ135" s="3"/>
      <c r="AR135" s="151">
        <f t="shared" si="563"/>
        <v>0</v>
      </c>
      <c r="AS135" s="151">
        <f t="shared" si="564"/>
        <v>0</v>
      </c>
      <c r="AT135" s="151">
        <f t="shared" si="565"/>
        <v>0</v>
      </c>
      <c r="AU135" s="151">
        <f t="shared" si="566"/>
        <v>0</v>
      </c>
      <c r="AV135" s="154">
        <f t="shared" si="543"/>
        <v>0</v>
      </c>
      <c r="AW135" s="3"/>
      <c r="AX135" s="3"/>
      <c r="AY135" s="3"/>
      <c r="AZ135" s="151">
        <f t="shared" si="567"/>
        <v>0</v>
      </c>
      <c r="BA135" s="151">
        <f t="shared" si="568"/>
        <v>0</v>
      </c>
      <c r="BB135" s="151">
        <f t="shared" si="569"/>
        <v>0</v>
      </c>
      <c r="BC135" s="151">
        <f t="shared" si="570"/>
        <v>0</v>
      </c>
      <c r="BD135" s="154">
        <f t="shared" si="544"/>
        <v>0</v>
      </c>
      <c r="BE135" s="3"/>
      <c r="BF135" s="3"/>
      <c r="BG135" s="3"/>
      <c r="BH135" s="151">
        <f t="shared" si="571"/>
        <v>0</v>
      </c>
      <c r="BI135" s="151">
        <f t="shared" si="572"/>
        <v>0</v>
      </c>
      <c r="BJ135" s="151">
        <f t="shared" si="573"/>
        <v>0</v>
      </c>
      <c r="BK135" s="151">
        <f t="shared" si="574"/>
        <v>0</v>
      </c>
      <c r="BL135" s="154">
        <f t="shared" si="545"/>
        <v>0</v>
      </c>
      <c r="BM135" s="3"/>
      <c r="BN135" s="3"/>
      <c r="BO135" s="3"/>
      <c r="BP135" s="151">
        <f t="shared" si="575"/>
        <v>0</v>
      </c>
      <c r="BQ135" s="151">
        <f t="shared" si="576"/>
        <v>0</v>
      </c>
      <c r="BR135" s="151">
        <f t="shared" si="577"/>
        <v>0</v>
      </c>
      <c r="BS135" s="151">
        <f t="shared" si="578"/>
        <v>0</v>
      </c>
      <c r="BT135" s="154">
        <f t="shared" si="546"/>
        <v>0</v>
      </c>
      <c r="BU135" s="3"/>
      <c r="BV135" s="3"/>
      <c r="BW135" s="3"/>
      <c r="BX135" s="151">
        <f t="shared" si="579"/>
        <v>0</v>
      </c>
      <c r="BY135" s="151">
        <f t="shared" si="580"/>
        <v>0</v>
      </c>
      <c r="BZ135" s="151">
        <f t="shared" si="581"/>
        <v>0</v>
      </c>
      <c r="CA135" s="151">
        <f t="shared" si="582"/>
        <v>0</v>
      </c>
      <c r="CB135" s="154">
        <f t="shared" si="547"/>
        <v>0</v>
      </c>
      <c r="CC135" s="3"/>
      <c r="CD135" s="3"/>
      <c r="CE135" s="3"/>
      <c r="CF135" s="151">
        <f t="shared" si="583"/>
        <v>0</v>
      </c>
      <c r="CG135" s="151">
        <f t="shared" si="584"/>
        <v>0</v>
      </c>
      <c r="CH135" s="151">
        <f t="shared" si="585"/>
        <v>0</v>
      </c>
      <c r="CI135" s="151">
        <f t="shared" si="586"/>
        <v>0</v>
      </c>
      <c r="CJ135" s="154">
        <f t="shared" si="548"/>
        <v>0</v>
      </c>
      <c r="CK135" s="3"/>
      <c r="CL135" s="3"/>
      <c r="CM135" s="3"/>
      <c r="CN135" s="151">
        <f t="shared" si="587"/>
        <v>0</v>
      </c>
      <c r="CO135" s="151">
        <f t="shared" si="588"/>
        <v>0</v>
      </c>
      <c r="CP135" s="151">
        <f t="shared" si="589"/>
        <v>0</v>
      </c>
      <c r="CQ135" s="151">
        <f t="shared" si="590"/>
        <v>0</v>
      </c>
      <c r="CR135" s="154">
        <f t="shared" si="549"/>
        <v>0</v>
      </c>
      <c r="CS135" s="3"/>
      <c r="CT135" s="3"/>
      <c r="CU135" s="3"/>
      <c r="CV135" s="151">
        <f t="shared" si="591"/>
        <v>0</v>
      </c>
      <c r="CW135" s="151">
        <f t="shared" si="592"/>
        <v>0</v>
      </c>
      <c r="CX135" s="151">
        <f t="shared" si="593"/>
        <v>0</v>
      </c>
      <c r="CY135" s="151">
        <f t="shared" si="594"/>
        <v>0</v>
      </c>
      <c r="CZ135" s="151">
        <f t="shared" si="595"/>
        <v>0</v>
      </c>
      <c r="DA135" s="151">
        <f t="shared" si="596"/>
        <v>0</v>
      </c>
      <c r="DB135" s="151">
        <f t="shared" si="597"/>
        <v>0</v>
      </c>
      <c r="DC135" s="151">
        <f t="shared" si="598"/>
        <v>0</v>
      </c>
      <c r="DD135" s="149"/>
      <c r="DE135" s="3"/>
      <c r="DF135" s="3"/>
      <c r="DG135" s="3"/>
      <c r="DH135" s="129"/>
      <c r="DI135" s="129"/>
      <c r="DJ135" s="129"/>
      <c r="DK135" s="129"/>
      <c r="DL135" s="129"/>
      <c r="DM135" s="129"/>
      <c r="DN135" s="129"/>
      <c r="DO135" s="129"/>
      <c r="DP135" s="3"/>
      <c r="DQ135" s="3"/>
      <c r="DR135" s="3"/>
      <c r="DS135" s="3"/>
      <c r="DU135" s="149"/>
      <c r="DV135" s="3"/>
      <c r="DW135" s="3"/>
      <c r="DX135" s="3"/>
      <c r="DZ135" s="293"/>
      <c r="EA135" s="293"/>
      <c r="EB135" s="293"/>
      <c r="EC135" s="297"/>
      <c r="ED135" s="297"/>
      <c r="EE135" s="297"/>
      <c r="EF135" s="297"/>
      <c r="EG135" s="297"/>
      <c r="EH135" s="297"/>
      <c r="EI135" s="297"/>
      <c r="EJ135" s="297"/>
      <c r="EK135" s="297"/>
      <c r="EL135" s="297"/>
      <c r="EM135" s="297"/>
      <c r="EN135" s="297"/>
      <c r="EO135" s="297"/>
      <c r="EP135" s="297"/>
      <c r="EQ135" s="297"/>
      <c r="ER135" s="297"/>
      <c r="ES135" s="297"/>
      <c r="ET135" s="297"/>
      <c r="EU135" s="297"/>
      <c r="EV135" s="297"/>
      <c r="EW135" s="297"/>
      <c r="EX135" s="297"/>
      <c r="EY135" s="297"/>
      <c r="EZ135" s="297"/>
      <c r="FA135" s="297"/>
      <c r="FB135" s="297"/>
      <c r="FC135" s="297"/>
      <c r="FD135" s="297"/>
      <c r="FE135" s="297"/>
      <c r="FF135" s="297"/>
      <c r="FL135" s="151">
        <v>65064</v>
      </c>
      <c r="FM135" s="151">
        <v>71.330012101019946</v>
      </c>
      <c r="FN135" s="151">
        <v>83.709198346717798</v>
      </c>
      <c r="FO135" s="151">
        <v>94.518395121874548</v>
      </c>
      <c r="FR135" s="5">
        <f t="shared" si="944"/>
        <v>0</v>
      </c>
      <c r="FS135" s="5">
        <f t="shared" si="945"/>
        <v>0</v>
      </c>
      <c r="FT135" s="5">
        <f t="shared" si="946"/>
        <v>0</v>
      </c>
      <c r="FU135" s="5">
        <f t="shared" si="947"/>
        <v>0</v>
      </c>
      <c r="FW135" s="233" t="e">
        <f t="shared" si="948"/>
        <v>#DIV/0!</v>
      </c>
      <c r="FX135" s="233" t="e">
        <f t="shared" si="949"/>
        <v>#DIV/0!</v>
      </c>
      <c r="FY135" s="233" t="e">
        <f t="shared" si="950"/>
        <v>#DIV/0!</v>
      </c>
      <c r="FZ135" s="233" t="e">
        <f t="shared" si="951"/>
        <v>#DIV/0!</v>
      </c>
      <c r="GA135" s="233"/>
      <c r="GB135" s="5">
        <f t="shared" si="952"/>
        <v>0</v>
      </c>
      <c r="GC135" s="5">
        <f t="shared" si="953"/>
        <v>0</v>
      </c>
      <c r="GD135" s="5">
        <f t="shared" si="954"/>
        <v>0</v>
      </c>
      <c r="GE135" s="5">
        <f t="shared" si="955"/>
        <v>0</v>
      </c>
    </row>
    <row r="136" spans="1:187" x14ac:dyDescent="0.2">
      <c r="A136" s="2" t="str">
        <f t="shared" si="550"/>
        <v>2011 Feb</v>
      </c>
      <c r="B136" s="139">
        <f t="shared" si="1040"/>
        <v>2011</v>
      </c>
      <c r="C136" s="142" t="str">
        <f t="shared" si="1041"/>
        <v>Feb</v>
      </c>
      <c r="D136" s="154">
        <f t="shared" si="599"/>
        <v>0</v>
      </c>
      <c r="E136" s="129"/>
      <c r="F136" s="129"/>
      <c r="G136" s="129"/>
      <c r="H136" s="154">
        <f t="shared" si="534"/>
        <v>0</v>
      </c>
      <c r="I136" s="151">
        <f t="shared" si="551"/>
        <v>0</v>
      </c>
      <c r="J136" s="151">
        <f t="shared" si="552"/>
        <v>0</v>
      </c>
      <c r="K136" s="151">
        <f t="shared" si="553"/>
        <v>0</v>
      </c>
      <c r="L136" s="154">
        <f t="shared" si="535"/>
        <v>0</v>
      </c>
      <c r="M136" s="3"/>
      <c r="N136" s="3"/>
      <c r="O136" s="3"/>
      <c r="P136" s="154">
        <f t="shared" si="536"/>
        <v>0</v>
      </c>
      <c r="Q136" s="3"/>
      <c r="R136" s="3"/>
      <c r="S136" s="3"/>
      <c r="T136" s="154">
        <f t="shared" si="537"/>
        <v>0</v>
      </c>
      <c r="U136" s="151">
        <f t="shared" si="554"/>
        <v>0</v>
      </c>
      <c r="V136" s="151">
        <f t="shared" si="555"/>
        <v>0</v>
      </c>
      <c r="W136" s="151">
        <f t="shared" si="556"/>
        <v>0</v>
      </c>
      <c r="X136" s="154">
        <f t="shared" si="538"/>
        <v>0</v>
      </c>
      <c r="Y136" s="151">
        <f t="shared" si="557"/>
        <v>0</v>
      </c>
      <c r="Z136" s="151">
        <f t="shared" si="558"/>
        <v>0</v>
      </c>
      <c r="AA136" s="151">
        <f t="shared" si="559"/>
        <v>0</v>
      </c>
      <c r="AB136" s="154">
        <f t="shared" si="539"/>
        <v>0</v>
      </c>
      <c r="AC136" s="3"/>
      <c r="AD136" s="3"/>
      <c r="AE136" s="3"/>
      <c r="AF136" s="154">
        <f t="shared" si="540"/>
        <v>0</v>
      </c>
      <c r="AG136" s="3"/>
      <c r="AH136" s="3"/>
      <c r="AI136" s="3"/>
      <c r="AJ136" s="154">
        <f t="shared" si="541"/>
        <v>0</v>
      </c>
      <c r="AK136" s="151">
        <f t="shared" si="560"/>
        <v>0</v>
      </c>
      <c r="AL136" s="151">
        <f t="shared" si="561"/>
        <v>0</v>
      </c>
      <c r="AM136" s="151">
        <f t="shared" si="562"/>
        <v>0</v>
      </c>
      <c r="AN136" s="154">
        <f t="shared" si="542"/>
        <v>0</v>
      </c>
      <c r="AO136" s="3"/>
      <c r="AP136" s="3"/>
      <c r="AQ136" s="3"/>
      <c r="AR136" s="151">
        <f t="shared" si="563"/>
        <v>0</v>
      </c>
      <c r="AS136" s="151">
        <f t="shared" si="564"/>
        <v>0</v>
      </c>
      <c r="AT136" s="151">
        <f t="shared" si="565"/>
        <v>0</v>
      </c>
      <c r="AU136" s="151">
        <f t="shared" si="566"/>
        <v>0</v>
      </c>
      <c r="AV136" s="154">
        <f t="shared" si="543"/>
        <v>0</v>
      </c>
      <c r="AW136" s="3"/>
      <c r="AX136" s="3"/>
      <c r="AY136" s="3"/>
      <c r="AZ136" s="151">
        <f t="shared" si="567"/>
        <v>0</v>
      </c>
      <c r="BA136" s="151">
        <f t="shared" si="568"/>
        <v>0</v>
      </c>
      <c r="BB136" s="151">
        <f t="shared" si="569"/>
        <v>0</v>
      </c>
      <c r="BC136" s="151">
        <f t="shared" si="570"/>
        <v>0</v>
      </c>
      <c r="BD136" s="154">
        <f t="shared" si="544"/>
        <v>0</v>
      </c>
      <c r="BE136" s="3"/>
      <c r="BF136" s="3"/>
      <c r="BG136" s="3"/>
      <c r="BH136" s="151">
        <f t="shared" si="571"/>
        <v>0</v>
      </c>
      <c r="BI136" s="151">
        <f t="shared" si="572"/>
        <v>0</v>
      </c>
      <c r="BJ136" s="151">
        <f t="shared" si="573"/>
        <v>0</v>
      </c>
      <c r="BK136" s="151">
        <f t="shared" si="574"/>
        <v>0</v>
      </c>
      <c r="BL136" s="154">
        <f t="shared" si="545"/>
        <v>0</v>
      </c>
      <c r="BM136" s="3"/>
      <c r="BN136" s="3"/>
      <c r="BO136" s="3"/>
      <c r="BP136" s="151">
        <f t="shared" si="575"/>
        <v>0</v>
      </c>
      <c r="BQ136" s="151">
        <f t="shared" si="576"/>
        <v>0</v>
      </c>
      <c r="BR136" s="151">
        <f t="shared" si="577"/>
        <v>0</v>
      </c>
      <c r="BS136" s="151">
        <f t="shared" si="578"/>
        <v>0</v>
      </c>
      <c r="BT136" s="154">
        <f t="shared" si="546"/>
        <v>0</v>
      </c>
      <c r="BU136" s="3"/>
      <c r="BV136" s="3"/>
      <c r="BW136" s="3"/>
      <c r="BX136" s="151">
        <f t="shared" si="579"/>
        <v>0</v>
      </c>
      <c r="BY136" s="151">
        <f t="shared" si="580"/>
        <v>0</v>
      </c>
      <c r="BZ136" s="151">
        <f t="shared" si="581"/>
        <v>0</v>
      </c>
      <c r="CA136" s="151">
        <f t="shared" si="582"/>
        <v>0</v>
      </c>
      <c r="CB136" s="154">
        <f t="shared" si="547"/>
        <v>0</v>
      </c>
      <c r="CC136" s="3"/>
      <c r="CD136" s="3"/>
      <c r="CE136" s="3"/>
      <c r="CF136" s="151">
        <f t="shared" si="583"/>
        <v>0</v>
      </c>
      <c r="CG136" s="151">
        <f t="shared" si="584"/>
        <v>0</v>
      </c>
      <c r="CH136" s="151">
        <f t="shared" si="585"/>
        <v>0</v>
      </c>
      <c r="CI136" s="151">
        <f t="shared" si="586"/>
        <v>0</v>
      </c>
      <c r="CJ136" s="154">
        <f t="shared" si="548"/>
        <v>0</v>
      </c>
      <c r="CK136" s="3"/>
      <c r="CL136" s="3"/>
      <c r="CM136" s="3"/>
      <c r="CN136" s="151">
        <f t="shared" si="587"/>
        <v>0</v>
      </c>
      <c r="CO136" s="151">
        <f t="shared" si="588"/>
        <v>0</v>
      </c>
      <c r="CP136" s="151">
        <f t="shared" si="589"/>
        <v>0</v>
      </c>
      <c r="CQ136" s="151">
        <f t="shared" si="590"/>
        <v>0</v>
      </c>
      <c r="CR136" s="154">
        <f t="shared" si="549"/>
        <v>0</v>
      </c>
      <c r="CS136" s="3"/>
      <c r="CT136" s="3"/>
      <c r="CU136" s="3"/>
      <c r="CV136" s="151">
        <f t="shared" si="591"/>
        <v>0</v>
      </c>
      <c r="CW136" s="151">
        <f t="shared" si="592"/>
        <v>0</v>
      </c>
      <c r="CX136" s="151">
        <f t="shared" si="593"/>
        <v>0</v>
      </c>
      <c r="CY136" s="151">
        <f t="shared" si="594"/>
        <v>0</v>
      </c>
      <c r="CZ136" s="151">
        <f t="shared" si="595"/>
        <v>0</v>
      </c>
      <c r="DA136" s="151">
        <f t="shared" si="596"/>
        <v>0</v>
      </c>
      <c r="DB136" s="151">
        <f t="shared" si="597"/>
        <v>0</v>
      </c>
      <c r="DC136" s="151">
        <f t="shared" si="598"/>
        <v>0</v>
      </c>
      <c r="DD136" s="149"/>
      <c r="DE136" s="3"/>
      <c r="DF136" s="3"/>
      <c r="DG136" s="3"/>
      <c r="DH136" s="129"/>
      <c r="DI136" s="129"/>
      <c r="DJ136" s="129"/>
      <c r="DK136" s="129"/>
      <c r="DL136" s="129"/>
      <c r="DM136" s="129"/>
      <c r="DN136" s="129"/>
      <c r="DO136" s="129"/>
      <c r="DP136" s="3"/>
      <c r="DQ136" s="3"/>
      <c r="DR136" s="3"/>
      <c r="DS136" s="3"/>
      <c r="DU136" s="149"/>
      <c r="DV136" s="3"/>
      <c r="DW136" s="3"/>
      <c r="DX136" s="3"/>
      <c r="DZ136" s="293"/>
      <c r="EA136" s="293"/>
      <c r="EB136" s="293"/>
      <c r="EC136" s="297"/>
      <c r="ED136" s="297"/>
      <c r="EE136" s="297"/>
      <c r="EF136" s="297"/>
      <c r="EG136" s="297"/>
      <c r="EH136" s="297"/>
      <c r="EI136" s="297"/>
      <c r="EJ136" s="297"/>
      <c r="EK136" s="297"/>
      <c r="EL136" s="297"/>
      <c r="EM136" s="297"/>
      <c r="EN136" s="297"/>
      <c r="EO136" s="297"/>
      <c r="EP136" s="297"/>
      <c r="EQ136" s="297"/>
      <c r="ER136" s="297"/>
      <c r="ES136" s="297"/>
      <c r="ET136" s="297"/>
      <c r="EU136" s="297"/>
      <c r="EV136" s="297"/>
      <c r="EW136" s="297"/>
      <c r="EX136" s="297"/>
      <c r="EY136" s="297"/>
      <c r="EZ136" s="297"/>
      <c r="FA136" s="297"/>
      <c r="FB136" s="297"/>
      <c r="FC136" s="297"/>
      <c r="FD136" s="297"/>
      <c r="FE136" s="297"/>
      <c r="FF136" s="297"/>
      <c r="FL136" s="151">
        <v>61955</v>
      </c>
      <c r="FM136" s="151">
        <v>72.640198511166261</v>
      </c>
      <c r="FN136" s="151">
        <v>84.261373035566592</v>
      </c>
      <c r="FO136" s="151">
        <v>94.089330024813904</v>
      </c>
      <c r="FR136" s="5">
        <f t="shared" si="944"/>
        <v>0</v>
      </c>
      <c r="FS136" s="5">
        <f t="shared" si="945"/>
        <v>0</v>
      </c>
      <c r="FT136" s="5">
        <f t="shared" si="946"/>
        <v>0</v>
      </c>
      <c r="FU136" s="5">
        <f t="shared" si="947"/>
        <v>0</v>
      </c>
      <c r="FW136" s="233" t="e">
        <f t="shared" si="948"/>
        <v>#DIV/0!</v>
      </c>
      <c r="FX136" s="233" t="e">
        <f t="shared" si="949"/>
        <v>#DIV/0!</v>
      </c>
      <c r="FY136" s="233" t="e">
        <f t="shared" si="950"/>
        <v>#DIV/0!</v>
      </c>
      <c r="FZ136" s="233" t="e">
        <f t="shared" si="951"/>
        <v>#DIV/0!</v>
      </c>
      <c r="GA136" s="233"/>
      <c r="GB136" s="5">
        <f t="shared" si="952"/>
        <v>0</v>
      </c>
      <c r="GC136" s="5">
        <f t="shared" si="953"/>
        <v>0</v>
      </c>
      <c r="GD136" s="5">
        <f t="shared" si="954"/>
        <v>0</v>
      </c>
      <c r="GE136" s="5">
        <f t="shared" si="955"/>
        <v>0</v>
      </c>
    </row>
    <row r="137" spans="1:187" x14ac:dyDescent="0.2">
      <c r="A137" s="2" t="str">
        <f t="shared" si="550"/>
        <v>2011 Mar</v>
      </c>
      <c r="B137" s="139">
        <f t="shared" si="1040"/>
        <v>2011</v>
      </c>
      <c r="C137" s="142" t="str">
        <f t="shared" si="1041"/>
        <v>Mar</v>
      </c>
      <c r="D137" s="154">
        <f t="shared" si="599"/>
        <v>0</v>
      </c>
      <c r="E137" s="129"/>
      <c r="F137" s="129"/>
      <c r="G137" s="129"/>
      <c r="H137" s="154">
        <f t="shared" si="534"/>
        <v>0</v>
      </c>
      <c r="I137" s="151">
        <f t="shared" si="551"/>
        <v>0</v>
      </c>
      <c r="J137" s="151">
        <f t="shared" si="552"/>
        <v>0</v>
      </c>
      <c r="K137" s="151">
        <f t="shared" si="553"/>
        <v>0</v>
      </c>
      <c r="L137" s="154">
        <f t="shared" si="535"/>
        <v>0</v>
      </c>
      <c r="M137" s="3"/>
      <c r="N137" s="3"/>
      <c r="O137" s="3"/>
      <c r="P137" s="154">
        <f t="shared" si="536"/>
        <v>0</v>
      </c>
      <c r="Q137" s="3"/>
      <c r="R137" s="3"/>
      <c r="S137" s="3"/>
      <c r="T137" s="154">
        <f t="shared" si="537"/>
        <v>0</v>
      </c>
      <c r="U137" s="151">
        <f t="shared" si="554"/>
        <v>0</v>
      </c>
      <c r="V137" s="151">
        <f t="shared" si="555"/>
        <v>0</v>
      </c>
      <c r="W137" s="151">
        <f t="shared" si="556"/>
        <v>0</v>
      </c>
      <c r="X137" s="154">
        <f t="shared" si="538"/>
        <v>0</v>
      </c>
      <c r="Y137" s="151">
        <f t="shared" si="557"/>
        <v>0</v>
      </c>
      <c r="Z137" s="151">
        <f t="shared" si="558"/>
        <v>0</v>
      </c>
      <c r="AA137" s="151">
        <f t="shared" si="559"/>
        <v>0</v>
      </c>
      <c r="AB137" s="154">
        <f t="shared" si="539"/>
        <v>0</v>
      </c>
      <c r="AC137" s="3"/>
      <c r="AD137" s="3"/>
      <c r="AE137" s="3"/>
      <c r="AF137" s="154">
        <f t="shared" si="540"/>
        <v>0</v>
      </c>
      <c r="AG137" s="3"/>
      <c r="AH137" s="3"/>
      <c r="AI137" s="3"/>
      <c r="AJ137" s="154">
        <f t="shared" si="541"/>
        <v>0</v>
      </c>
      <c r="AK137" s="151">
        <f t="shared" si="560"/>
        <v>0</v>
      </c>
      <c r="AL137" s="151">
        <f t="shared" si="561"/>
        <v>0</v>
      </c>
      <c r="AM137" s="151">
        <f t="shared" si="562"/>
        <v>0</v>
      </c>
      <c r="AN137" s="154">
        <f t="shared" si="542"/>
        <v>0</v>
      </c>
      <c r="AO137" s="3"/>
      <c r="AP137" s="3"/>
      <c r="AQ137" s="3"/>
      <c r="AR137" s="151">
        <f t="shared" si="563"/>
        <v>0</v>
      </c>
      <c r="AS137" s="151">
        <f t="shared" si="564"/>
        <v>0</v>
      </c>
      <c r="AT137" s="151">
        <f t="shared" si="565"/>
        <v>0</v>
      </c>
      <c r="AU137" s="151">
        <f t="shared" si="566"/>
        <v>0</v>
      </c>
      <c r="AV137" s="154">
        <f t="shared" si="543"/>
        <v>0</v>
      </c>
      <c r="AW137" s="3"/>
      <c r="AX137" s="3"/>
      <c r="AY137" s="3"/>
      <c r="AZ137" s="151">
        <f t="shared" si="567"/>
        <v>0</v>
      </c>
      <c r="BA137" s="151">
        <f t="shared" si="568"/>
        <v>0</v>
      </c>
      <c r="BB137" s="151">
        <f t="shared" si="569"/>
        <v>0</v>
      </c>
      <c r="BC137" s="151">
        <f t="shared" si="570"/>
        <v>0</v>
      </c>
      <c r="BD137" s="154">
        <f t="shared" si="544"/>
        <v>0</v>
      </c>
      <c r="BE137" s="3"/>
      <c r="BF137" s="3"/>
      <c r="BG137" s="3"/>
      <c r="BH137" s="151">
        <f t="shared" si="571"/>
        <v>0</v>
      </c>
      <c r="BI137" s="151">
        <f t="shared" si="572"/>
        <v>0</v>
      </c>
      <c r="BJ137" s="151">
        <f t="shared" si="573"/>
        <v>0</v>
      </c>
      <c r="BK137" s="151">
        <f t="shared" si="574"/>
        <v>0</v>
      </c>
      <c r="BL137" s="154">
        <f t="shared" si="545"/>
        <v>0</v>
      </c>
      <c r="BM137" s="3"/>
      <c r="BN137" s="3"/>
      <c r="BO137" s="3"/>
      <c r="BP137" s="151">
        <f t="shared" si="575"/>
        <v>0</v>
      </c>
      <c r="BQ137" s="151">
        <f t="shared" si="576"/>
        <v>0</v>
      </c>
      <c r="BR137" s="151">
        <f t="shared" si="577"/>
        <v>0</v>
      </c>
      <c r="BS137" s="151">
        <f t="shared" si="578"/>
        <v>0</v>
      </c>
      <c r="BT137" s="154">
        <f t="shared" si="546"/>
        <v>0</v>
      </c>
      <c r="BU137" s="3"/>
      <c r="BV137" s="3"/>
      <c r="BW137" s="3"/>
      <c r="BX137" s="151">
        <f t="shared" si="579"/>
        <v>0</v>
      </c>
      <c r="BY137" s="151">
        <f t="shared" si="580"/>
        <v>0</v>
      </c>
      <c r="BZ137" s="151">
        <f t="shared" si="581"/>
        <v>0</v>
      </c>
      <c r="CA137" s="151">
        <f t="shared" si="582"/>
        <v>0</v>
      </c>
      <c r="CB137" s="154">
        <f t="shared" si="547"/>
        <v>0</v>
      </c>
      <c r="CC137" s="3"/>
      <c r="CD137" s="3"/>
      <c r="CE137" s="3"/>
      <c r="CF137" s="151">
        <f t="shared" si="583"/>
        <v>0</v>
      </c>
      <c r="CG137" s="151">
        <f t="shared" si="584"/>
        <v>0</v>
      </c>
      <c r="CH137" s="151">
        <f t="shared" si="585"/>
        <v>0</v>
      </c>
      <c r="CI137" s="151">
        <f t="shared" si="586"/>
        <v>0</v>
      </c>
      <c r="CJ137" s="154">
        <f t="shared" si="548"/>
        <v>0</v>
      </c>
      <c r="CK137" s="3"/>
      <c r="CL137" s="3"/>
      <c r="CM137" s="3"/>
      <c r="CN137" s="151">
        <f t="shared" si="587"/>
        <v>0</v>
      </c>
      <c r="CO137" s="151">
        <f t="shared" si="588"/>
        <v>0</v>
      </c>
      <c r="CP137" s="151">
        <f t="shared" si="589"/>
        <v>0</v>
      </c>
      <c r="CQ137" s="151">
        <f t="shared" si="590"/>
        <v>0</v>
      </c>
      <c r="CR137" s="154">
        <f t="shared" si="549"/>
        <v>0</v>
      </c>
      <c r="CS137" s="3"/>
      <c r="CT137" s="3"/>
      <c r="CU137" s="3"/>
      <c r="CV137" s="151">
        <f t="shared" si="591"/>
        <v>0</v>
      </c>
      <c r="CW137" s="151">
        <f t="shared" si="592"/>
        <v>0</v>
      </c>
      <c r="CX137" s="151">
        <f t="shared" si="593"/>
        <v>0</v>
      </c>
      <c r="CY137" s="151">
        <f t="shared" si="594"/>
        <v>0</v>
      </c>
      <c r="CZ137" s="151">
        <f t="shared" si="595"/>
        <v>0</v>
      </c>
      <c r="DA137" s="151">
        <f t="shared" si="596"/>
        <v>0</v>
      </c>
      <c r="DB137" s="151">
        <f t="shared" si="597"/>
        <v>0</v>
      </c>
      <c r="DC137" s="151">
        <f t="shared" si="598"/>
        <v>0</v>
      </c>
      <c r="DD137" s="149"/>
      <c r="DE137" s="3"/>
      <c r="DF137" s="3"/>
      <c r="DG137" s="3"/>
      <c r="DH137" s="129"/>
      <c r="DI137" s="129"/>
      <c r="DJ137" s="129"/>
      <c r="DK137" s="129"/>
      <c r="DL137" s="129"/>
      <c r="DM137" s="129"/>
      <c r="DN137" s="129"/>
      <c r="DO137" s="129"/>
      <c r="DP137" s="3"/>
      <c r="DQ137" s="3"/>
      <c r="DR137" s="3"/>
      <c r="DS137" s="3"/>
      <c r="DU137" s="149"/>
      <c r="DV137" s="3"/>
      <c r="DW137" s="3"/>
      <c r="DX137" s="3"/>
      <c r="DZ137" s="293"/>
      <c r="EA137" s="293"/>
      <c r="EB137" s="293"/>
      <c r="EC137" s="297"/>
      <c r="ED137" s="297"/>
      <c r="EE137" s="297"/>
      <c r="EF137" s="297"/>
      <c r="EG137" s="297"/>
      <c r="EH137" s="297"/>
      <c r="EI137" s="297"/>
      <c r="EJ137" s="297"/>
      <c r="EK137" s="297"/>
      <c r="EL137" s="297"/>
      <c r="EM137" s="297"/>
      <c r="EN137" s="297"/>
      <c r="EO137" s="297"/>
      <c r="EP137" s="297"/>
      <c r="EQ137" s="297"/>
      <c r="ER137" s="297"/>
      <c r="ES137" s="297"/>
      <c r="ET137" s="297"/>
      <c r="EU137" s="297"/>
      <c r="EV137" s="297"/>
      <c r="EW137" s="297"/>
      <c r="EX137" s="297"/>
      <c r="EY137" s="297"/>
      <c r="EZ137" s="297"/>
      <c r="FA137" s="297"/>
      <c r="FB137" s="297"/>
      <c r="FC137" s="297"/>
      <c r="FD137" s="297"/>
      <c r="FE137" s="297"/>
      <c r="FF137" s="297"/>
      <c r="FL137" s="151">
        <v>71594</v>
      </c>
      <c r="FM137" s="151">
        <v>79.527649274573548</v>
      </c>
      <c r="FN137" s="151">
        <v>89.646381461164978</v>
      </c>
      <c r="FO137" s="151">
        <v>97.049598258403634</v>
      </c>
      <c r="FR137" s="5">
        <f t="shared" si="944"/>
        <v>0</v>
      </c>
      <c r="FS137" s="5">
        <f t="shared" si="945"/>
        <v>0</v>
      </c>
      <c r="FT137" s="5">
        <f t="shared" si="946"/>
        <v>0</v>
      </c>
      <c r="FU137" s="5">
        <f t="shared" si="947"/>
        <v>0</v>
      </c>
      <c r="FW137" s="233" t="e">
        <f t="shared" si="948"/>
        <v>#DIV/0!</v>
      </c>
      <c r="FX137" s="233" t="e">
        <f t="shared" si="949"/>
        <v>#DIV/0!</v>
      </c>
      <c r="FY137" s="233" t="e">
        <f t="shared" si="950"/>
        <v>#DIV/0!</v>
      </c>
      <c r="FZ137" s="233" t="e">
        <f t="shared" si="951"/>
        <v>#DIV/0!</v>
      </c>
      <c r="GA137" s="233"/>
      <c r="GB137" s="5">
        <f t="shared" si="952"/>
        <v>0</v>
      </c>
      <c r="GC137" s="5">
        <f t="shared" si="953"/>
        <v>0</v>
      </c>
      <c r="GD137" s="5">
        <f t="shared" si="954"/>
        <v>0</v>
      </c>
      <c r="GE137" s="5">
        <f t="shared" si="955"/>
        <v>0</v>
      </c>
    </row>
    <row r="138" spans="1:187" x14ac:dyDescent="0.2">
      <c r="A138" s="2" t="str">
        <f t="shared" si="550"/>
        <v>2011 Apr</v>
      </c>
      <c r="B138" s="139">
        <f t="shared" si="1040"/>
        <v>2011</v>
      </c>
      <c r="C138" s="142" t="str">
        <f t="shared" si="1041"/>
        <v>Apr</v>
      </c>
      <c r="D138" s="154">
        <f t="shared" si="599"/>
        <v>0</v>
      </c>
      <c r="E138" s="129"/>
      <c r="F138" s="129"/>
      <c r="G138" s="129"/>
      <c r="H138" s="154">
        <f t="shared" si="534"/>
        <v>0</v>
      </c>
      <c r="I138" s="151">
        <f t="shared" si="551"/>
        <v>0</v>
      </c>
      <c r="J138" s="151">
        <f t="shared" si="552"/>
        <v>0</v>
      </c>
      <c r="K138" s="151">
        <f t="shared" si="553"/>
        <v>0</v>
      </c>
      <c r="L138" s="154">
        <f t="shared" si="535"/>
        <v>0</v>
      </c>
      <c r="M138" s="3"/>
      <c r="N138" s="3"/>
      <c r="O138" s="3"/>
      <c r="P138" s="154">
        <f t="shared" si="536"/>
        <v>0</v>
      </c>
      <c r="Q138" s="3"/>
      <c r="R138" s="3"/>
      <c r="S138" s="3"/>
      <c r="T138" s="154">
        <f t="shared" si="537"/>
        <v>0</v>
      </c>
      <c r="U138" s="151">
        <f t="shared" si="554"/>
        <v>0</v>
      </c>
      <c r="V138" s="151">
        <f t="shared" si="555"/>
        <v>0</v>
      </c>
      <c r="W138" s="151">
        <f t="shared" si="556"/>
        <v>0</v>
      </c>
      <c r="X138" s="154">
        <f t="shared" si="538"/>
        <v>0</v>
      </c>
      <c r="Y138" s="151">
        <f t="shared" si="557"/>
        <v>0</v>
      </c>
      <c r="Z138" s="151">
        <f t="shared" si="558"/>
        <v>0</v>
      </c>
      <c r="AA138" s="151">
        <f t="shared" si="559"/>
        <v>0</v>
      </c>
      <c r="AB138" s="154">
        <f t="shared" si="539"/>
        <v>0</v>
      </c>
      <c r="AC138" s="3"/>
      <c r="AD138" s="3"/>
      <c r="AE138" s="3"/>
      <c r="AF138" s="154">
        <f t="shared" si="540"/>
        <v>0</v>
      </c>
      <c r="AG138" s="3"/>
      <c r="AH138" s="3"/>
      <c r="AI138" s="3"/>
      <c r="AJ138" s="154">
        <f t="shared" si="541"/>
        <v>0</v>
      </c>
      <c r="AK138" s="151">
        <f t="shared" si="560"/>
        <v>0</v>
      </c>
      <c r="AL138" s="151">
        <f t="shared" si="561"/>
        <v>0</v>
      </c>
      <c r="AM138" s="151">
        <f t="shared" si="562"/>
        <v>0</v>
      </c>
      <c r="AN138" s="154">
        <f t="shared" si="542"/>
        <v>0</v>
      </c>
      <c r="AO138" s="3"/>
      <c r="AP138" s="3"/>
      <c r="AQ138" s="3"/>
      <c r="AR138" s="151">
        <f t="shared" si="563"/>
        <v>0</v>
      </c>
      <c r="AS138" s="151">
        <f t="shared" si="564"/>
        <v>0</v>
      </c>
      <c r="AT138" s="151">
        <f t="shared" si="565"/>
        <v>0</v>
      </c>
      <c r="AU138" s="151">
        <f t="shared" si="566"/>
        <v>0</v>
      </c>
      <c r="AV138" s="154">
        <f t="shared" si="543"/>
        <v>0</v>
      </c>
      <c r="AW138" s="3"/>
      <c r="AX138" s="3"/>
      <c r="AY138" s="3"/>
      <c r="AZ138" s="151">
        <f t="shared" si="567"/>
        <v>0</v>
      </c>
      <c r="BA138" s="151">
        <f t="shared" si="568"/>
        <v>0</v>
      </c>
      <c r="BB138" s="151">
        <f t="shared" si="569"/>
        <v>0</v>
      </c>
      <c r="BC138" s="151">
        <f t="shared" si="570"/>
        <v>0</v>
      </c>
      <c r="BD138" s="154">
        <f t="shared" si="544"/>
        <v>0</v>
      </c>
      <c r="BE138" s="3"/>
      <c r="BF138" s="3"/>
      <c r="BG138" s="3"/>
      <c r="BH138" s="151">
        <f t="shared" si="571"/>
        <v>0</v>
      </c>
      <c r="BI138" s="151">
        <f t="shared" si="572"/>
        <v>0</v>
      </c>
      <c r="BJ138" s="151">
        <f t="shared" si="573"/>
        <v>0</v>
      </c>
      <c r="BK138" s="151">
        <f t="shared" si="574"/>
        <v>0</v>
      </c>
      <c r="BL138" s="154">
        <f t="shared" si="545"/>
        <v>0</v>
      </c>
      <c r="BM138" s="3"/>
      <c r="BN138" s="3"/>
      <c r="BO138" s="3"/>
      <c r="BP138" s="151">
        <f t="shared" si="575"/>
        <v>0</v>
      </c>
      <c r="BQ138" s="151">
        <f t="shared" si="576"/>
        <v>0</v>
      </c>
      <c r="BR138" s="151">
        <f t="shared" si="577"/>
        <v>0</v>
      </c>
      <c r="BS138" s="151">
        <f t="shared" si="578"/>
        <v>0</v>
      </c>
      <c r="BT138" s="154">
        <f t="shared" si="546"/>
        <v>0</v>
      </c>
      <c r="BU138" s="3"/>
      <c r="BV138" s="3"/>
      <c r="BW138" s="3"/>
      <c r="BX138" s="151">
        <f t="shared" si="579"/>
        <v>0</v>
      </c>
      <c r="BY138" s="151">
        <f t="shared" si="580"/>
        <v>0</v>
      </c>
      <c r="BZ138" s="151">
        <f t="shared" si="581"/>
        <v>0</v>
      </c>
      <c r="CA138" s="151">
        <f t="shared" si="582"/>
        <v>0</v>
      </c>
      <c r="CB138" s="154">
        <f t="shared" si="547"/>
        <v>0</v>
      </c>
      <c r="CC138" s="3"/>
      <c r="CD138" s="3"/>
      <c r="CE138" s="3"/>
      <c r="CF138" s="151">
        <f t="shared" si="583"/>
        <v>0</v>
      </c>
      <c r="CG138" s="151">
        <f t="shared" si="584"/>
        <v>0</v>
      </c>
      <c r="CH138" s="151">
        <f t="shared" si="585"/>
        <v>0</v>
      </c>
      <c r="CI138" s="151">
        <f t="shared" si="586"/>
        <v>0</v>
      </c>
      <c r="CJ138" s="154">
        <f t="shared" si="548"/>
        <v>0</v>
      </c>
      <c r="CK138" s="3"/>
      <c r="CL138" s="3"/>
      <c r="CM138" s="3"/>
      <c r="CN138" s="151">
        <f t="shared" si="587"/>
        <v>0</v>
      </c>
      <c r="CO138" s="151">
        <f t="shared" si="588"/>
        <v>0</v>
      </c>
      <c r="CP138" s="151">
        <f t="shared" si="589"/>
        <v>0</v>
      </c>
      <c r="CQ138" s="151">
        <f t="shared" si="590"/>
        <v>0</v>
      </c>
      <c r="CR138" s="154">
        <f t="shared" si="549"/>
        <v>0</v>
      </c>
      <c r="CS138" s="3"/>
      <c r="CT138" s="3"/>
      <c r="CU138" s="3"/>
      <c r="CV138" s="151">
        <f t="shared" si="591"/>
        <v>0</v>
      </c>
      <c r="CW138" s="151">
        <f t="shared" si="592"/>
        <v>0</v>
      </c>
      <c r="CX138" s="151">
        <f t="shared" si="593"/>
        <v>0</v>
      </c>
      <c r="CY138" s="151">
        <f t="shared" si="594"/>
        <v>0</v>
      </c>
      <c r="CZ138" s="151">
        <f t="shared" si="595"/>
        <v>0</v>
      </c>
      <c r="DA138" s="151">
        <f t="shared" si="596"/>
        <v>0</v>
      </c>
      <c r="DB138" s="151">
        <f t="shared" si="597"/>
        <v>0</v>
      </c>
      <c r="DC138" s="151">
        <f t="shared" si="598"/>
        <v>0</v>
      </c>
      <c r="DD138" s="149"/>
      <c r="DE138" s="3"/>
      <c r="DF138" s="3"/>
      <c r="DG138" s="3"/>
      <c r="DH138" s="129"/>
      <c r="DI138" s="129"/>
      <c r="DJ138" s="129"/>
      <c r="DK138" s="129"/>
      <c r="DL138" s="129"/>
      <c r="DM138" s="129"/>
      <c r="DN138" s="129"/>
      <c r="DO138" s="129"/>
      <c r="DP138" s="3"/>
      <c r="DQ138" s="3"/>
      <c r="DR138" s="3"/>
      <c r="DS138" s="3"/>
      <c r="DU138" s="149"/>
      <c r="DV138" s="3"/>
      <c r="DW138" s="3"/>
      <c r="DX138" s="3"/>
      <c r="DZ138" s="293"/>
      <c r="EA138" s="293"/>
      <c r="EB138" s="293"/>
      <c r="EC138" s="297"/>
      <c r="ED138" s="297"/>
      <c r="EE138" s="297"/>
      <c r="EF138" s="297"/>
      <c r="EG138" s="297"/>
      <c r="EH138" s="297"/>
      <c r="EI138" s="297"/>
      <c r="EJ138" s="297"/>
      <c r="EK138" s="297"/>
      <c r="EL138" s="297"/>
      <c r="EM138" s="297"/>
      <c r="EN138" s="297"/>
      <c r="EO138" s="297"/>
      <c r="EP138" s="297"/>
      <c r="EQ138" s="297"/>
      <c r="ER138" s="297"/>
      <c r="ES138" s="297"/>
      <c r="ET138" s="297"/>
      <c r="EU138" s="297"/>
      <c r="EV138" s="297"/>
      <c r="EW138" s="297"/>
      <c r="EX138" s="297"/>
      <c r="EY138" s="297"/>
      <c r="EZ138" s="297"/>
      <c r="FA138" s="297"/>
      <c r="FB138" s="297"/>
      <c r="FC138" s="297"/>
      <c r="FD138" s="297"/>
      <c r="FE138" s="297"/>
      <c r="FF138" s="297"/>
      <c r="FL138" s="151">
        <v>65285</v>
      </c>
      <c r="FM138" s="151">
        <v>79.141286352419328</v>
      </c>
      <c r="FN138" s="151">
        <v>89.049761034579703</v>
      </c>
      <c r="FO138" s="151">
        <v>96.287445725174152</v>
      </c>
      <c r="FR138" s="5">
        <f t="shared" si="944"/>
        <v>0</v>
      </c>
      <c r="FS138" s="5">
        <f t="shared" si="945"/>
        <v>0</v>
      </c>
      <c r="FT138" s="5">
        <f t="shared" si="946"/>
        <v>0</v>
      </c>
      <c r="FU138" s="5">
        <f t="shared" si="947"/>
        <v>0</v>
      </c>
      <c r="FW138" s="233" t="e">
        <f t="shared" si="948"/>
        <v>#DIV/0!</v>
      </c>
      <c r="FX138" s="233" t="e">
        <f t="shared" si="949"/>
        <v>#DIV/0!</v>
      </c>
      <c r="FY138" s="233" t="e">
        <f t="shared" si="950"/>
        <v>#DIV/0!</v>
      </c>
      <c r="FZ138" s="233" t="e">
        <f t="shared" si="951"/>
        <v>#DIV/0!</v>
      </c>
      <c r="GA138" s="233"/>
      <c r="GB138" s="5">
        <f t="shared" si="952"/>
        <v>0</v>
      </c>
      <c r="GC138" s="5">
        <f t="shared" si="953"/>
        <v>0</v>
      </c>
      <c r="GD138" s="5">
        <f t="shared" si="954"/>
        <v>0</v>
      </c>
      <c r="GE138" s="5">
        <f t="shared" si="955"/>
        <v>0</v>
      </c>
    </row>
    <row r="139" spans="1:187" x14ac:dyDescent="0.2">
      <c r="A139" s="2" t="str">
        <f t="shared" si="550"/>
        <v>2011 Maj</v>
      </c>
      <c r="B139" s="139">
        <f t="shared" si="1040"/>
        <v>2011</v>
      </c>
      <c r="C139" s="142" t="str">
        <f t="shared" si="1041"/>
        <v>Maj</v>
      </c>
      <c r="D139" s="154">
        <f t="shared" si="599"/>
        <v>0</v>
      </c>
      <c r="E139" s="129"/>
      <c r="F139" s="129"/>
      <c r="G139" s="129"/>
      <c r="H139" s="154">
        <f t="shared" si="534"/>
        <v>0</v>
      </c>
      <c r="I139" s="151">
        <f t="shared" si="551"/>
        <v>0</v>
      </c>
      <c r="J139" s="151">
        <f t="shared" si="552"/>
        <v>0</v>
      </c>
      <c r="K139" s="151">
        <f t="shared" si="553"/>
        <v>0</v>
      </c>
      <c r="L139" s="154">
        <f t="shared" si="535"/>
        <v>0</v>
      </c>
      <c r="M139" s="3"/>
      <c r="N139" s="3"/>
      <c r="O139" s="3"/>
      <c r="P139" s="154">
        <f t="shared" si="536"/>
        <v>0</v>
      </c>
      <c r="Q139" s="3"/>
      <c r="R139" s="3"/>
      <c r="S139" s="3"/>
      <c r="T139" s="154">
        <f t="shared" si="537"/>
        <v>0</v>
      </c>
      <c r="U139" s="151">
        <f t="shared" si="554"/>
        <v>0</v>
      </c>
      <c r="V139" s="151">
        <f t="shared" si="555"/>
        <v>0</v>
      </c>
      <c r="W139" s="151">
        <f t="shared" si="556"/>
        <v>0</v>
      </c>
      <c r="X139" s="154">
        <f t="shared" si="538"/>
        <v>0</v>
      </c>
      <c r="Y139" s="151">
        <f t="shared" si="557"/>
        <v>0</v>
      </c>
      <c r="Z139" s="151">
        <f t="shared" si="558"/>
        <v>0</v>
      </c>
      <c r="AA139" s="151">
        <f t="shared" si="559"/>
        <v>0</v>
      </c>
      <c r="AB139" s="154">
        <f t="shared" si="539"/>
        <v>0</v>
      </c>
      <c r="AC139" s="3"/>
      <c r="AD139" s="3"/>
      <c r="AE139" s="3"/>
      <c r="AF139" s="154">
        <f t="shared" si="540"/>
        <v>0</v>
      </c>
      <c r="AG139" s="3"/>
      <c r="AH139" s="3"/>
      <c r="AI139" s="3"/>
      <c r="AJ139" s="154">
        <f t="shared" si="541"/>
        <v>0</v>
      </c>
      <c r="AK139" s="151">
        <f t="shared" si="560"/>
        <v>0</v>
      </c>
      <c r="AL139" s="151">
        <f t="shared" si="561"/>
        <v>0</v>
      </c>
      <c r="AM139" s="151">
        <f t="shared" si="562"/>
        <v>0</v>
      </c>
      <c r="AN139" s="154">
        <f t="shared" si="542"/>
        <v>0</v>
      </c>
      <c r="AO139" s="3"/>
      <c r="AP139" s="3"/>
      <c r="AQ139" s="3"/>
      <c r="AR139" s="151">
        <f t="shared" si="563"/>
        <v>0</v>
      </c>
      <c r="AS139" s="151">
        <f t="shared" si="564"/>
        <v>0</v>
      </c>
      <c r="AT139" s="151">
        <f t="shared" si="565"/>
        <v>0</v>
      </c>
      <c r="AU139" s="151">
        <f t="shared" si="566"/>
        <v>0</v>
      </c>
      <c r="AV139" s="154">
        <f t="shared" si="543"/>
        <v>0</v>
      </c>
      <c r="AW139" s="3"/>
      <c r="AX139" s="3"/>
      <c r="AY139" s="3"/>
      <c r="AZ139" s="151">
        <f t="shared" si="567"/>
        <v>0</v>
      </c>
      <c r="BA139" s="151">
        <f t="shared" si="568"/>
        <v>0</v>
      </c>
      <c r="BB139" s="151">
        <f t="shared" si="569"/>
        <v>0</v>
      </c>
      <c r="BC139" s="151">
        <f t="shared" si="570"/>
        <v>0</v>
      </c>
      <c r="BD139" s="154">
        <f t="shared" si="544"/>
        <v>0</v>
      </c>
      <c r="BE139" s="3"/>
      <c r="BF139" s="3"/>
      <c r="BG139" s="3"/>
      <c r="BH139" s="151">
        <f t="shared" si="571"/>
        <v>0</v>
      </c>
      <c r="BI139" s="151">
        <f t="shared" si="572"/>
        <v>0</v>
      </c>
      <c r="BJ139" s="151">
        <f t="shared" si="573"/>
        <v>0</v>
      </c>
      <c r="BK139" s="151">
        <f t="shared" si="574"/>
        <v>0</v>
      </c>
      <c r="BL139" s="154">
        <f t="shared" si="545"/>
        <v>0</v>
      </c>
      <c r="BM139" s="3"/>
      <c r="BN139" s="3"/>
      <c r="BO139" s="3"/>
      <c r="BP139" s="151">
        <f t="shared" si="575"/>
        <v>0</v>
      </c>
      <c r="BQ139" s="151">
        <f t="shared" si="576"/>
        <v>0</v>
      </c>
      <c r="BR139" s="151">
        <f t="shared" si="577"/>
        <v>0</v>
      </c>
      <c r="BS139" s="151">
        <f t="shared" si="578"/>
        <v>0</v>
      </c>
      <c r="BT139" s="154">
        <f t="shared" si="546"/>
        <v>0</v>
      </c>
      <c r="BU139" s="3"/>
      <c r="BV139" s="3"/>
      <c r="BW139" s="3"/>
      <c r="BX139" s="151">
        <f t="shared" si="579"/>
        <v>0</v>
      </c>
      <c r="BY139" s="151">
        <f t="shared" si="580"/>
        <v>0</v>
      </c>
      <c r="BZ139" s="151">
        <f t="shared" si="581"/>
        <v>0</v>
      </c>
      <c r="CA139" s="151">
        <f t="shared" si="582"/>
        <v>0</v>
      </c>
      <c r="CB139" s="154">
        <f t="shared" si="547"/>
        <v>0</v>
      </c>
      <c r="CC139" s="3"/>
      <c r="CD139" s="3"/>
      <c r="CE139" s="3"/>
      <c r="CF139" s="151">
        <f t="shared" si="583"/>
        <v>0</v>
      </c>
      <c r="CG139" s="151">
        <f t="shared" si="584"/>
        <v>0</v>
      </c>
      <c r="CH139" s="151">
        <f t="shared" si="585"/>
        <v>0</v>
      </c>
      <c r="CI139" s="151">
        <f t="shared" si="586"/>
        <v>0</v>
      </c>
      <c r="CJ139" s="154">
        <f t="shared" si="548"/>
        <v>0</v>
      </c>
      <c r="CK139" s="3"/>
      <c r="CL139" s="3"/>
      <c r="CM139" s="3"/>
      <c r="CN139" s="151">
        <f t="shared" si="587"/>
        <v>0</v>
      </c>
      <c r="CO139" s="151">
        <f t="shared" si="588"/>
        <v>0</v>
      </c>
      <c r="CP139" s="151">
        <f t="shared" si="589"/>
        <v>0</v>
      </c>
      <c r="CQ139" s="151">
        <f t="shared" si="590"/>
        <v>0</v>
      </c>
      <c r="CR139" s="154">
        <f t="shared" si="549"/>
        <v>0</v>
      </c>
      <c r="CS139" s="3"/>
      <c r="CT139" s="3"/>
      <c r="CU139" s="3"/>
      <c r="CV139" s="151">
        <f t="shared" si="591"/>
        <v>0</v>
      </c>
      <c r="CW139" s="151">
        <f t="shared" si="592"/>
        <v>0</v>
      </c>
      <c r="CX139" s="151">
        <f t="shared" si="593"/>
        <v>0</v>
      </c>
      <c r="CY139" s="151">
        <f t="shared" si="594"/>
        <v>0</v>
      </c>
      <c r="CZ139" s="151">
        <f t="shared" si="595"/>
        <v>0</v>
      </c>
      <c r="DA139" s="151">
        <f t="shared" si="596"/>
        <v>0</v>
      </c>
      <c r="DB139" s="151">
        <f t="shared" si="597"/>
        <v>0</v>
      </c>
      <c r="DC139" s="151">
        <f t="shared" si="598"/>
        <v>0</v>
      </c>
      <c r="DD139" s="149"/>
      <c r="DE139" s="3"/>
      <c r="DF139" s="3"/>
      <c r="DG139" s="3"/>
      <c r="DH139" s="129"/>
      <c r="DI139" s="129"/>
      <c r="DJ139" s="129"/>
      <c r="DK139" s="129"/>
      <c r="DL139" s="129"/>
      <c r="DM139" s="129"/>
      <c r="DN139" s="129"/>
      <c r="DO139" s="129"/>
      <c r="DP139" s="3"/>
      <c r="DQ139" s="3"/>
      <c r="DR139" s="3"/>
      <c r="DS139" s="3"/>
      <c r="DU139" s="149"/>
      <c r="DV139" s="3"/>
      <c r="DW139" s="3"/>
      <c r="DX139" s="3"/>
      <c r="DZ139" s="293"/>
      <c r="EA139" s="293"/>
      <c r="EB139" s="293"/>
      <c r="EC139" s="297"/>
      <c r="ED139" s="297"/>
      <c r="EE139" s="297"/>
      <c r="EF139" s="297"/>
      <c r="EG139" s="297"/>
      <c r="EH139" s="297"/>
      <c r="EI139" s="297"/>
      <c r="EJ139" s="297"/>
      <c r="EK139" s="297"/>
      <c r="EL139" s="297"/>
      <c r="EM139" s="297"/>
      <c r="EN139" s="297"/>
      <c r="EO139" s="297"/>
      <c r="EP139" s="297"/>
      <c r="EQ139" s="297"/>
      <c r="ER139" s="297"/>
      <c r="ES139" s="297"/>
      <c r="ET139" s="297"/>
      <c r="EU139" s="297"/>
      <c r="EV139" s="297"/>
      <c r="EW139" s="297"/>
      <c r="EX139" s="297"/>
      <c r="EY139" s="297"/>
      <c r="EZ139" s="297"/>
      <c r="FA139" s="297"/>
      <c r="FB139" s="297"/>
      <c r="FC139" s="297"/>
      <c r="FD139" s="297"/>
      <c r="FE139" s="297"/>
      <c r="FF139" s="297"/>
      <c r="FL139" s="151">
        <v>70531</v>
      </c>
      <c r="FM139" s="151">
        <v>78.722384417621683</v>
      </c>
      <c r="FN139" s="151">
        <v>88.924717126381694</v>
      </c>
      <c r="FO139" s="151">
        <v>96.422502069806953</v>
      </c>
      <c r="FR139" s="5">
        <f t="shared" si="944"/>
        <v>0</v>
      </c>
      <c r="FS139" s="5">
        <f t="shared" si="945"/>
        <v>0</v>
      </c>
      <c r="FT139" s="5">
        <f t="shared" si="946"/>
        <v>0</v>
      </c>
      <c r="FU139" s="5">
        <f t="shared" si="947"/>
        <v>0</v>
      </c>
      <c r="FW139" s="233" t="e">
        <f t="shared" si="948"/>
        <v>#DIV/0!</v>
      </c>
      <c r="FX139" s="233" t="e">
        <f t="shared" si="949"/>
        <v>#DIV/0!</v>
      </c>
      <c r="FY139" s="233" t="e">
        <f t="shared" si="950"/>
        <v>#DIV/0!</v>
      </c>
      <c r="FZ139" s="233" t="e">
        <f t="shared" si="951"/>
        <v>#DIV/0!</v>
      </c>
      <c r="GA139" s="233"/>
      <c r="GB139" s="5">
        <f t="shared" si="952"/>
        <v>0</v>
      </c>
      <c r="GC139" s="5">
        <f t="shared" si="953"/>
        <v>0</v>
      </c>
      <c r="GD139" s="5">
        <f t="shared" si="954"/>
        <v>0</v>
      </c>
      <c r="GE139" s="5">
        <f t="shared" si="955"/>
        <v>0</v>
      </c>
    </row>
    <row r="140" spans="1:187" x14ac:dyDescent="0.2">
      <c r="A140" s="2" t="str">
        <f t="shared" si="550"/>
        <v>2011 Jun</v>
      </c>
      <c r="B140" s="139">
        <f t="shared" si="1040"/>
        <v>2011</v>
      </c>
      <c r="C140" s="142" t="str">
        <f t="shared" si="1041"/>
        <v>Jun</v>
      </c>
      <c r="D140" s="154">
        <f t="shared" si="599"/>
        <v>0</v>
      </c>
      <c r="E140" s="129"/>
      <c r="F140" s="129"/>
      <c r="G140" s="129"/>
      <c r="H140" s="154">
        <f t="shared" si="534"/>
        <v>0</v>
      </c>
      <c r="I140" s="151">
        <f t="shared" si="551"/>
        <v>0</v>
      </c>
      <c r="J140" s="151">
        <f t="shared" si="552"/>
        <v>0</v>
      </c>
      <c r="K140" s="151">
        <f t="shared" si="553"/>
        <v>0</v>
      </c>
      <c r="L140" s="154">
        <f t="shared" si="535"/>
        <v>0</v>
      </c>
      <c r="M140" s="3"/>
      <c r="N140" s="3"/>
      <c r="O140" s="3"/>
      <c r="P140" s="154">
        <f t="shared" si="536"/>
        <v>0</v>
      </c>
      <c r="Q140" s="3"/>
      <c r="R140" s="3"/>
      <c r="S140" s="3"/>
      <c r="T140" s="154">
        <f t="shared" si="537"/>
        <v>0</v>
      </c>
      <c r="U140" s="151">
        <f t="shared" si="554"/>
        <v>0</v>
      </c>
      <c r="V140" s="151">
        <f t="shared" si="555"/>
        <v>0</v>
      </c>
      <c r="W140" s="151">
        <f t="shared" si="556"/>
        <v>0</v>
      </c>
      <c r="X140" s="154">
        <f t="shared" si="538"/>
        <v>0</v>
      </c>
      <c r="Y140" s="151">
        <f t="shared" si="557"/>
        <v>0</v>
      </c>
      <c r="Z140" s="151">
        <f t="shared" si="558"/>
        <v>0</v>
      </c>
      <c r="AA140" s="151">
        <f t="shared" si="559"/>
        <v>0</v>
      </c>
      <c r="AB140" s="154">
        <f t="shared" si="539"/>
        <v>0</v>
      </c>
      <c r="AC140" s="3"/>
      <c r="AD140" s="3"/>
      <c r="AE140" s="3"/>
      <c r="AF140" s="154">
        <f t="shared" si="540"/>
        <v>0</v>
      </c>
      <c r="AG140" s="3"/>
      <c r="AH140" s="3"/>
      <c r="AI140" s="3"/>
      <c r="AJ140" s="154">
        <f t="shared" si="541"/>
        <v>0</v>
      </c>
      <c r="AK140" s="151">
        <f t="shared" si="560"/>
        <v>0</v>
      </c>
      <c r="AL140" s="151">
        <f t="shared" si="561"/>
        <v>0</v>
      </c>
      <c r="AM140" s="151">
        <f t="shared" si="562"/>
        <v>0</v>
      </c>
      <c r="AN140" s="154">
        <f t="shared" si="542"/>
        <v>0</v>
      </c>
      <c r="AO140" s="3"/>
      <c r="AP140" s="3"/>
      <c r="AQ140" s="3"/>
      <c r="AR140" s="151">
        <f t="shared" si="563"/>
        <v>0</v>
      </c>
      <c r="AS140" s="151">
        <f t="shared" si="564"/>
        <v>0</v>
      </c>
      <c r="AT140" s="151">
        <f t="shared" si="565"/>
        <v>0</v>
      </c>
      <c r="AU140" s="151">
        <f t="shared" si="566"/>
        <v>0</v>
      </c>
      <c r="AV140" s="154">
        <f t="shared" si="543"/>
        <v>0</v>
      </c>
      <c r="AW140" s="3"/>
      <c r="AX140" s="3"/>
      <c r="AY140" s="3"/>
      <c r="AZ140" s="151">
        <f t="shared" si="567"/>
        <v>0</v>
      </c>
      <c r="BA140" s="151">
        <f t="shared" si="568"/>
        <v>0</v>
      </c>
      <c r="BB140" s="151">
        <f t="shared" si="569"/>
        <v>0</v>
      </c>
      <c r="BC140" s="151">
        <f t="shared" si="570"/>
        <v>0</v>
      </c>
      <c r="BD140" s="154">
        <f t="shared" si="544"/>
        <v>0</v>
      </c>
      <c r="BE140" s="3"/>
      <c r="BF140" s="3"/>
      <c r="BG140" s="3"/>
      <c r="BH140" s="151">
        <f t="shared" si="571"/>
        <v>0</v>
      </c>
      <c r="BI140" s="151">
        <f t="shared" si="572"/>
        <v>0</v>
      </c>
      <c r="BJ140" s="151">
        <f t="shared" si="573"/>
        <v>0</v>
      </c>
      <c r="BK140" s="151">
        <f t="shared" si="574"/>
        <v>0</v>
      </c>
      <c r="BL140" s="154">
        <f t="shared" si="545"/>
        <v>0</v>
      </c>
      <c r="BM140" s="3"/>
      <c r="BN140" s="3"/>
      <c r="BO140" s="3"/>
      <c r="BP140" s="151">
        <f t="shared" si="575"/>
        <v>0</v>
      </c>
      <c r="BQ140" s="151">
        <f t="shared" si="576"/>
        <v>0</v>
      </c>
      <c r="BR140" s="151">
        <f t="shared" si="577"/>
        <v>0</v>
      </c>
      <c r="BS140" s="151">
        <f t="shared" si="578"/>
        <v>0</v>
      </c>
      <c r="BT140" s="154">
        <f t="shared" si="546"/>
        <v>0</v>
      </c>
      <c r="BU140" s="3"/>
      <c r="BV140" s="3"/>
      <c r="BW140" s="3"/>
      <c r="BX140" s="151">
        <f t="shared" si="579"/>
        <v>0</v>
      </c>
      <c r="BY140" s="151">
        <f t="shared" si="580"/>
        <v>0</v>
      </c>
      <c r="BZ140" s="151">
        <f t="shared" si="581"/>
        <v>0</v>
      </c>
      <c r="CA140" s="151">
        <f t="shared" si="582"/>
        <v>0</v>
      </c>
      <c r="CB140" s="154">
        <f t="shared" si="547"/>
        <v>0</v>
      </c>
      <c r="CC140" s="3"/>
      <c r="CD140" s="3"/>
      <c r="CE140" s="3"/>
      <c r="CF140" s="151">
        <f t="shared" si="583"/>
        <v>0</v>
      </c>
      <c r="CG140" s="151">
        <f t="shared" si="584"/>
        <v>0</v>
      </c>
      <c r="CH140" s="151">
        <f t="shared" si="585"/>
        <v>0</v>
      </c>
      <c r="CI140" s="151">
        <f t="shared" si="586"/>
        <v>0</v>
      </c>
      <c r="CJ140" s="154">
        <f t="shared" si="548"/>
        <v>0</v>
      </c>
      <c r="CK140" s="3"/>
      <c r="CL140" s="3"/>
      <c r="CM140" s="3"/>
      <c r="CN140" s="151">
        <f t="shared" si="587"/>
        <v>0</v>
      </c>
      <c r="CO140" s="151">
        <f t="shared" si="588"/>
        <v>0</v>
      </c>
      <c r="CP140" s="151">
        <f t="shared" si="589"/>
        <v>0</v>
      </c>
      <c r="CQ140" s="151">
        <f t="shared" si="590"/>
        <v>0</v>
      </c>
      <c r="CR140" s="154">
        <f t="shared" si="549"/>
        <v>0</v>
      </c>
      <c r="CS140" s="3"/>
      <c r="CT140" s="3"/>
      <c r="CU140" s="3"/>
      <c r="CV140" s="151">
        <f t="shared" si="591"/>
        <v>0</v>
      </c>
      <c r="CW140" s="151">
        <f t="shared" si="592"/>
        <v>0</v>
      </c>
      <c r="CX140" s="151">
        <f t="shared" si="593"/>
        <v>0</v>
      </c>
      <c r="CY140" s="151">
        <f t="shared" si="594"/>
        <v>0</v>
      </c>
      <c r="CZ140" s="151">
        <f t="shared" si="595"/>
        <v>0</v>
      </c>
      <c r="DA140" s="151">
        <f t="shared" si="596"/>
        <v>0</v>
      </c>
      <c r="DB140" s="151">
        <f t="shared" si="597"/>
        <v>0</v>
      </c>
      <c r="DC140" s="151">
        <f t="shared" si="598"/>
        <v>0</v>
      </c>
      <c r="DD140" s="149"/>
      <c r="DE140" s="3"/>
      <c r="DF140" s="3"/>
      <c r="DG140" s="3"/>
      <c r="DH140" s="129"/>
      <c r="DI140" s="129"/>
      <c r="DJ140" s="129"/>
      <c r="DK140" s="129"/>
      <c r="DL140" s="129"/>
      <c r="DM140" s="129"/>
      <c r="DN140" s="129"/>
      <c r="DO140" s="129"/>
      <c r="DP140" s="3"/>
      <c r="DQ140" s="3"/>
      <c r="DR140" s="3"/>
      <c r="DS140" s="3"/>
      <c r="DU140" s="149"/>
      <c r="DV140" s="3"/>
      <c r="DW140" s="3"/>
      <c r="DX140" s="3"/>
      <c r="DZ140" s="293"/>
      <c r="EA140" s="293"/>
      <c r="EB140" s="293"/>
      <c r="EC140" s="297"/>
      <c r="ED140" s="297"/>
      <c r="EE140" s="297"/>
      <c r="EF140" s="297"/>
      <c r="EG140" s="297"/>
      <c r="EH140" s="297"/>
      <c r="EI140" s="297"/>
      <c r="EJ140" s="297"/>
      <c r="EK140" s="297"/>
      <c r="EL140" s="297"/>
      <c r="EM140" s="297"/>
      <c r="EN140" s="297"/>
      <c r="EO140" s="297"/>
      <c r="EP140" s="297"/>
      <c r="EQ140" s="297"/>
      <c r="ER140" s="297"/>
      <c r="ES140" s="297"/>
      <c r="ET140" s="297"/>
      <c r="EU140" s="297"/>
      <c r="EV140" s="297"/>
      <c r="EW140" s="297"/>
      <c r="EX140" s="297"/>
      <c r="EY140" s="297"/>
      <c r="EZ140" s="297"/>
      <c r="FA140" s="297"/>
      <c r="FB140" s="297"/>
      <c r="FC140" s="297"/>
      <c r="FD140" s="297"/>
      <c r="FE140" s="297"/>
      <c r="FF140" s="297"/>
      <c r="FL140" s="151">
        <v>63837</v>
      </c>
      <c r="FM140" s="151">
        <v>76.711644982609812</v>
      </c>
      <c r="FN140" s="151">
        <v>87.000837305165518</v>
      </c>
      <c r="FO140" s="151">
        <v>95.352956331315212</v>
      </c>
      <c r="FR140" s="5">
        <f t="shared" si="944"/>
        <v>0</v>
      </c>
      <c r="FS140" s="5">
        <f t="shared" si="945"/>
        <v>0</v>
      </c>
      <c r="FT140" s="5">
        <f t="shared" si="946"/>
        <v>0</v>
      </c>
      <c r="FU140" s="5">
        <f t="shared" si="947"/>
        <v>0</v>
      </c>
      <c r="FW140" s="233" t="e">
        <f t="shared" si="948"/>
        <v>#DIV/0!</v>
      </c>
      <c r="FX140" s="233" t="e">
        <f t="shared" si="949"/>
        <v>#DIV/0!</v>
      </c>
      <c r="FY140" s="233" t="e">
        <f t="shared" si="950"/>
        <v>#DIV/0!</v>
      </c>
      <c r="FZ140" s="233" t="e">
        <f t="shared" si="951"/>
        <v>#DIV/0!</v>
      </c>
      <c r="GA140" s="233"/>
      <c r="GB140" s="5">
        <f t="shared" si="952"/>
        <v>0</v>
      </c>
      <c r="GC140" s="5">
        <f t="shared" si="953"/>
        <v>0</v>
      </c>
      <c r="GD140" s="5">
        <f t="shared" si="954"/>
        <v>0</v>
      </c>
      <c r="GE140" s="5">
        <f t="shared" si="955"/>
        <v>0</v>
      </c>
    </row>
    <row r="141" spans="1:187" x14ac:dyDescent="0.2">
      <c r="A141" s="2" t="str">
        <f t="shared" si="550"/>
        <v>2011 Jul</v>
      </c>
      <c r="B141" s="139">
        <f t="shared" si="1040"/>
        <v>2011</v>
      </c>
      <c r="C141" s="142" t="str">
        <f t="shared" si="1041"/>
        <v>Jul</v>
      </c>
      <c r="D141" s="154">
        <f t="shared" si="599"/>
        <v>0</v>
      </c>
      <c r="E141" s="129"/>
      <c r="F141" s="129"/>
      <c r="G141" s="129"/>
      <c r="H141" s="154">
        <f t="shared" si="534"/>
        <v>0</v>
      </c>
      <c r="I141" s="151">
        <f t="shared" si="551"/>
        <v>0</v>
      </c>
      <c r="J141" s="151">
        <f t="shared" si="552"/>
        <v>0</v>
      </c>
      <c r="K141" s="151">
        <f t="shared" si="553"/>
        <v>0</v>
      </c>
      <c r="L141" s="154">
        <f t="shared" si="535"/>
        <v>0</v>
      </c>
      <c r="M141" s="3"/>
      <c r="N141" s="3"/>
      <c r="O141" s="3"/>
      <c r="P141" s="154">
        <f t="shared" si="536"/>
        <v>0</v>
      </c>
      <c r="Q141" s="3"/>
      <c r="R141" s="3"/>
      <c r="S141" s="3"/>
      <c r="T141" s="154">
        <f t="shared" si="537"/>
        <v>0</v>
      </c>
      <c r="U141" s="151">
        <f t="shared" si="554"/>
        <v>0</v>
      </c>
      <c r="V141" s="151">
        <f t="shared" si="555"/>
        <v>0</v>
      </c>
      <c r="W141" s="151">
        <f t="shared" si="556"/>
        <v>0</v>
      </c>
      <c r="X141" s="154">
        <f t="shared" si="538"/>
        <v>0</v>
      </c>
      <c r="Y141" s="151">
        <f t="shared" si="557"/>
        <v>0</v>
      </c>
      <c r="Z141" s="151">
        <f t="shared" si="558"/>
        <v>0</v>
      </c>
      <c r="AA141" s="151">
        <f t="shared" si="559"/>
        <v>0</v>
      </c>
      <c r="AB141" s="154">
        <f t="shared" si="539"/>
        <v>0</v>
      </c>
      <c r="AC141" s="3"/>
      <c r="AD141" s="3"/>
      <c r="AE141" s="3"/>
      <c r="AF141" s="154">
        <f t="shared" si="540"/>
        <v>0</v>
      </c>
      <c r="AG141" s="3"/>
      <c r="AH141" s="3"/>
      <c r="AI141" s="3"/>
      <c r="AJ141" s="154">
        <f t="shared" si="541"/>
        <v>0</v>
      </c>
      <c r="AK141" s="151">
        <f t="shared" si="560"/>
        <v>0</v>
      </c>
      <c r="AL141" s="151">
        <f t="shared" si="561"/>
        <v>0</v>
      </c>
      <c r="AM141" s="151">
        <f t="shared" si="562"/>
        <v>0</v>
      </c>
      <c r="AN141" s="154">
        <f t="shared" si="542"/>
        <v>0</v>
      </c>
      <c r="AO141" s="3"/>
      <c r="AP141" s="3"/>
      <c r="AQ141" s="3"/>
      <c r="AR141" s="151">
        <f t="shared" si="563"/>
        <v>0</v>
      </c>
      <c r="AS141" s="151">
        <f t="shared" si="564"/>
        <v>0</v>
      </c>
      <c r="AT141" s="151">
        <f t="shared" si="565"/>
        <v>0</v>
      </c>
      <c r="AU141" s="151">
        <f t="shared" si="566"/>
        <v>0</v>
      </c>
      <c r="AV141" s="154">
        <f t="shared" si="543"/>
        <v>0</v>
      </c>
      <c r="AW141" s="3"/>
      <c r="AX141" s="3"/>
      <c r="AY141" s="3"/>
      <c r="AZ141" s="151">
        <f t="shared" si="567"/>
        <v>0</v>
      </c>
      <c r="BA141" s="151">
        <f t="shared" si="568"/>
        <v>0</v>
      </c>
      <c r="BB141" s="151">
        <f t="shared" si="569"/>
        <v>0</v>
      </c>
      <c r="BC141" s="151">
        <f t="shared" si="570"/>
        <v>0</v>
      </c>
      <c r="BD141" s="154">
        <f t="shared" si="544"/>
        <v>0</v>
      </c>
      <c r="BE141" s="3"/>
      <c r="BF141" s="3"/>
      <c r="BG141" s="3"/>
      <c r="BH141" s="151">
        <f t="shared" si="571"/>
        <v>0</v>
      </c>
      <c r="BI141" s="151">
        <f t="shared" si="572"/>
        <v>0</v>
      </c>
      <c r="BJ141" s="151">
        <f t="shared" si="573"/>
        <v>0</v>
      </c>
      <c r="BK141" s="151">
        <f t="shared" si="574"/>
        <v>0</v>
      </c>
      <c r="BL141" s="154">
        <f t="shared" si="545"/>
        <v>0</v>
      </c>
      <c r="BM141" s="3"/>
      <c r="BN141" s="3"/>
      <c r="BO141" s="3"/>
      <c r="BP141" s="151">
        <f t="shared" si="575"/>
        <v>0</v>
      </c>
      <c r="BQ141" s="151">
        <f t="shared" si="576"/>
        <v>0</v>
      </c>
      <c r="BR141" s="151">
        <f t="shared" si="577"/>
        <v>0</v>
      </c>
      <c r="BS141" s="151">
        <f t="shared" si="578"/>
        <v>0</v>
      </c>
      <c r="BT141" s="154">
        <f t="shared" si="546"/>
        <v>0</v>
      </c>
      <c r="BU141" s="3"/>
      <c r="BV141" s="3"/>
      <c r="BW141" s="3"/>
      <c r="BX141" s="151">
        <f t="shared" si="579"/>
        <v>0</v>
      </c>
      <c r="BY141" s="151">
        <f t="shared" si="580"/>
        <v>0</v>
      </c>
      <c r="BZ141" s="151">
        <f t="shared" si="581"/>
        <v>0</v>
      </c>
      <c r="CA141" s="151">
        <f t="shared" si="582"/>
        <v>0</v>
      </c>
      <c r="CB141" s="154">
        <f t="shared" si="547"/>
        <v>0</v>
      </c>
      <c r="CC141" s="3"/>
      <c r="CD141" s="3"/>
      <c r="CE141" s="3"/>
      <c r="CF141" s="151">
        <f t="shared" si="583"/>
        <v>0</v>
      </c>
      <c r="CG141" s="151">
        <f t="shared" si="584"/>
        <v>0</v>
      </c>
      <c r="CH141" s="151">
        <f t="shared" si="585"/>
        <v>0</v>
      </c>
      <c r="CI141" s="151">
        <f t="shared" si="586"/>
        <v>0</v>
      </c>
      <c r="CJ141" s="154">
        <f t="shared" si="548"/>
        <v>0</v>
      </c>
      <c r="CK141" s="3"/>
      <c r="CL141" s="3"/>
      <c r="CM141" s="3"/>
      <c r="CN141" s="151">
        <f t="shared" si="587"/>
        <v>0</v>
      </c>
      <c r="CO141" s="151">
        <f t="shared" si="588"/>
        <v>0</v>
      </c>
      <c r="CP141" s="151">
        <f t="shared" si="589"/>
        <v>0</v>
      </c>
      <c r="CQ141" s="151">
        <f t="shared" si="590"/>
        <v>0</v>
      </c>
      <c r="CR141" s="154">
        <f t="shared" si="549"/>
        <v>0</v>
      </c>
      <c r="CS141" s="3"/>
      <c r="CT141" s="3"/>
      <c r="CU141" s="3"/>
      <c r="CV141" s="151">
        <f t="shared" si="591"/>
        <v>0</v>
      </c>
      <c r="CW141" s="151">
        <f t="shared" si="592"/>
        <v>0</v>
      </c>
      <c r="CX141" s="151">
        <f t="shared" si="593"/>
        <v>0</v>
      </c>
      <c r="CY141" s="151">
        <f t="shared" si="594"/>
        <v>0</v>
      </c>
      <c r="CZ141" s="151">
        <f t="shared" si="595"/>
        <v>0</v>
      </c>
      <c r="DA141" s="151">
        <f t="shared" si="596"/>
        <v>0</v>
      </c>
      <c r="DB141" s="151">
        <f t="shared" si="597"/>
        <v>0</v>
      </c>
      <c r="DC141" s="151">
        <f t="shared" si="598"/>
        <v>0</v>
      </c>
      <c r="DD141" s="149"/>
      <c r="DE141" s="3"/>
      <c r="DF141" s="3"/>
      <c r="DG141" s="3"/>
      <c r="DH141" s="129"/>
      <c r="DI141" s="129"/>
      <c r="DJ141" s="129"/>
      <c r="DK141" s="129"/>
      <c r="DL141" s="129"/>
      <c r="DM141" s="129"/>
      <c r="DN141" s="129"/>
      <c r="DO141" s="129"/>
      <c r="DP141" s="3"/>
      <c r="DQ141" s="3"/>
      <c r="DR141" s="3"/>
      <c r="DS141" s="3"/>
      <c r="DU141" s="149"/>
      <c r="DV141" s="3"/>
      <c r="DW141" s="3"/>
      <c r="DX141" s="3"/>
      <c r="DZ141" s="293"/>
      <c r="EA141" s="293"/>
      <c r="EB141" s="293"/>
      <c r="EC141" s="297"/>
      <c r="ED141" s="297"/>
      <c r="EE141" s="297"/>
      <c r="EF141" s="297"/>
      <c r="EG141" s="297"/>
      <c r="EH141" s="297"/>
      <c r="EI141" s="297"/>
      <c r="EJ141" s="297"/>
      <c r="EK141" s="297"/>
      <c r="EL141" s="297"/>
      <c r="EM141" s="297"/>
      <c r="EN141" s="297"/>
      <c r="EO141" s="297"/>
      <c r="EP141" s="297"/>
      <c r="EQ141" s="297"/>
      <c r="ER141" s="297"/>
      <c r="ES141" s="297"/>
      <c r="ET141" s="297"/>
      <c r="EU141" s="297"/>
      <c r="EV141" s="297"/>
      <c r="EW141" s="297"/>
      <c r="EX141" s="297"/>
      <c r="EY141" s="297"/>
      <c r="EZ141" s="297"/>
      <c r="FA141" s="297"/>
      <c r="FB141" s="297"/>
      <c r="FC141" s="297"/>
      <c r="FD141" s="297"/>
      <c r="FE141" s="297"/>
      <c r="FF141" s="297"/>
      <c r="FL141" s="151">
        <v>61079</v>
      </c>
      <c r="FM141" s="151">
        <v>81.348965703119731</v>
      </c>
      <c r="FN141" s="151">
        <v>90.211239134829185</v>
      </c>
      <c r="FO141" s="151">
        <v>96.612425038744021</v>
      </c>
      <c r="FR141" s="5">
        <f t="shared" si="944"/>
        <v>0</v>
      </c>
      <c r="FS141" s="5">
        <f t="shared" si="945"/>
        <v>0</v>
      </c>
      <c r="FT141" s="5">
        <f t="shared" si="946"/>
        <v>0</v>
      </c>
      <c r="FU141" s="5">
        <f t="shared" si="947"/>
        <v>0</v>
      </c>
      <c r="FW141" s="233" t="e">
        <f t="shared" si="948"/>
        <v>#DIV/0!</v>
      </c>
      <c r="FX141" s="233" t="e">
        <f t="shared" si="949"/>
        <v>#DIV/0!</v>
      </c>
      <c r="FY141" s="233" t="e">
        <f t="shared" si="950"/>
        <v>#DIV/0!</v>
      </c>
      <c r="FZ141" s="233" t="e">
        <f t="shared" si="951"/>
        <v>#DIV/0!</v>
      </c>
      <c r="GA141" s="233"/>
      <c r="GB141" s="5">
        <f t="shared" si="952"/>
        <v>0</v>
      </c>
      <c r="GC141" s="5">
        <f t="shared" si="953"/>
        <v>0</v>
      </c>
      <c r="GD141" s="5">
        <f t="shared" si="954"/>
        <v>0</v>
      </c>
      <c r="GE141" s="5">
        <f t="shared" si="955"/>
        <v>0</v>
      </c>
    </row>
    <row r="142" spans="1:187" x14ac:dyDescent="0.2">
      <c r="A142" s="2" t="str">
        <f t="shared" si="550"/>
        <v>2011 Aug</v>
      </c>
      <c r="B142" s="139">
        <f t="shared" si="1040"/>
        <v>2011</v>
      </c>
      <c r="C142" s="142" t="str">
        <f t="shared" si="1041"/>
        <v>Aug</v>
      </c>
      <c r="D142" s="154">
        <f t="shared" si="599"/>
        <v>0</v>
      </c>
      <c r="E142" s="129"/>
      <c r="F142" s="129"/>
      <c r="G142" s="129"/>
      <c r="H142" s="154">
        <f t="shared" si="534"/>
        <v>0</v>
      </c>
      <c r="I142" s="151">
        <f t="shared" si="551"/>
        <v>0</v>
      </c>
      <c r="J142" s="151">
        <f t="shared" si="552"/>
        <v>0</v>
      </c>
      <c r="K142" s="151">
        <f t="shared" si="553"/>
        <v>0</v>
      </c>
      <c r="L142" s="154">
        <f t="shared" si="535"/>
        <v>0</v>
      </c>
      <c r="M142" s="3"/>
      <c r="N142" s="3"/>
      <c r="O142" s="3"/>
      <c r="P142" s="154">
        <f t="shared" si="536"/>
        <v>0</v>
      </c>
      <c r="Q142" s="3"/>
      <c r="R142" s="3"/>
      <c r="S142" s="3"/>
      <c r="T142" s="154">
        <f t="shared" si="537"/>
        <v>0</v>
      </c>
      <c r="U142" s="151">
        <f t="shared" si="554"/>
        <v>0</v>
      </c>
      <c r="V142" s="151">
        <f t="shared" si="555"/>
        <v>0</v>
      </c>
      <c r="W142" s="151">
        <f t="shared" si="556"/>
        <v>0</v>
      </c>
      <c r="X142" s="154">
        <f t="shared" si="538"/>
        <v>0</v>
      </c>
      <c r="Y142" s="151">
        <f t="shared" si="557"/>
        <v>0</v>
      </c>
      <c r="Z142" s="151">
        <f t="shared" si="558"/>
        <v>0</v>
      </c>
      <c r="AA142" s="151">
        <f t="shared" si="559"/>
        <v>0</v>
      </c>
      <c r="AB142" s="154">
        <f t="shared" si="539"/>
        <v>0</v>
      </c>
      <c r="AC142" s="3"/>
      <c r="AD142" s="3"/>
      <c r="AE142" s="3"/>
      <c r="AF142" s="154">
        <f t="shared" si="540"/>
        <v>0</v>
      </c>
      <c r="AG142" s="3"/>
      <c r="AH142" s="3"/>
      <c r="AI142" s="3"/>
      <c r="AJ142" s="154">
        <f t="shared" si="541"/>
        <v>0</v>
      </c>
      <c r="AK142" s="151">
        <f t="shared" si="560"/>
        <v>0</v>
      </c>
      <c r="AL142" s="151">
        <f t="shared" si="561"/>
        <v>0</v>
      </c>
      <c r="AM142" s="151">
        <f t="shared" si="562"/>
        <v>0</v>
      </c>
      <c r="AN142" s="154">
        <f t="shared" si="542"/>
        <v>0</v>
      </c>
      <c r="AO142" s="3"/>
      <c r="AP142" s="3"/>
      <c r="AQ142" s="3"/>
      <c r="AR142" s="151">
        <f t="shared" si="563"/>
        <v>0</v>
      </c>
      <c r="AS142" s="151">
        <f t="shared" si="564"/>
        <v>0</v>
      </c>
      <c r="AT142" s="151">
        <f t="shared" si="565"/>
        <v>0</v>
      </c>
      <c r="AU142" s="151">
        <f t="shared" si="566"/>
        <v>0</v>
      </c>
      <c r="AV142" s="154">
        <f t="shared" si="543"/>
        <v>0</v>
      </c>
      <c r="AW142" s="3"/>
      <c r="AX142" s="3"/>
      <c r="AY142" s="3"/>
      <c r="AZ142" s="151">
        <f t="shared" si="567"/>
        <v>0</v>
      </c>
      <c r="BA142" s="151">
        <f t="shared" si="568"/>
        <v>0</v>
      </c>
      <c r="BB142" s="151">
        <f t="shared" si="569"/>
        <v>0</v>
      </c>
      <c r="BC142" s="151">
        <f t="shared" si="570"/>
        <v>0</v>
      </c>
      <c r="BD142" s="154">
        <f t="shared" si="544"/>
        <v>0</v>
      </c>
      <c r="BE142" s="3"/>
      <c r="BF142" s="3"/>
      <c r="BG142" s="3"/>
      <c r="BH142" s="151">
        <f t="shared" si="571"/>
        <v>0</v>
      </c>
      <c r="BI142" s="151">
        <f t="shared" si="572"/>
        <v>0</v>
      </c>
      <c r="BJ142" s="151">
        <f t="shared" si="573"/>
        <v>0</v>
      </c>
      <c r="BK142" s="151">
        <f t="shared" si="574"/>
        <v>0</v>
      </c>
      <c r="BL142" s="154">
        <f t="shared" si="545"/>
        <v>0</v>
      </c>
      <c r="BM142" s="3"/>
      <c r="BN142" s="3"/>
      <c r="BO142" s="3"/>
      <c r="BP142" s="151">
        <f t="shared" si="575"/>
        <v>0</v>
      </c>
      <c r="BQ142" s="151">
        <f t="shared" si="576"/>
        <v>0</v>
      </c>
      <c r="BR142" s="151">
        <f t="shared" si="577"/>
        <v>0</v>
      </c>
      <c r="BS142" s="151">
        <f t="shared" si="578"/>
        <v>0</v>
      </c>
      <c r="BT142" s="154">
        <f t="shared" si="546"/>
        <v>0</v>
      </c>
      <c r="BU142" s="3"/>
      <c r="BV142" s="3"/>
      <c r="BW142" s="3"/>
      <c r="BX142" s="151">
        <f t="shared" si="579"/>
        <v>0</v>
      </c>
      <c r="BY142" s="151">
        <f t="shared" si="580"/>
        <v>0</v>
      </c>
      <c r="BZ142" s="151">
        <f t="shared" si="581"/>
        <v>0</v>
      </c>
      <c r="CA142" s="151">
        <f t="shared" si="582"/>
        <v>0</v>
      </c>
      <c r="CB142" s="154">
        <f t="shared" si="547"/>
        <v>0</v>
      </c>
      <c r="CC142" s="3"/>
      <c r="CD142" s="3"/>
      <c r="CE142" s="3"/>
      <c r="CF142" s="151">
        <f t="shared" si="583"/>
        <v>0</v>
      </c>
      <c r="CG142" s="151">
        <f t="shared" si="584"/>
        <v>0</v>
      </c>
      <c r="CH142" s="151">
        <f t="shared" si="585"/>
        <v>0</v>
      </c>
      <c r="CI142" s="151">
        <f t="shared" si="586"/>
        <v>0</v>
      </c>
      <c r="CJ142" s="154">
        <f t="shared" si="548"/>
        <v>0</v>
      </c>
      <c r="CK142" s="3"/>
      <c r="CL142" s="3"/>
      <c r="CM142" s="3"/>
      <c r="CN142" s="151">
        <f t="shared" si="587"/>
        <v>0</v>
      </c>
      <c r="CO142" s="151">
        <f t="shared" si="588"/>
        <v>0</v>
      </c>
      <c r="CP142" s="151">
        <f t="shared" si="589"/>
        <v>0</v>
      </c>
      <c r="CQ142" s="151">
        <f t="shared" si="590"/>
        <v>0</v>
      </c>
      <c r="CR142" s="154">
        <f t="shared" si="549"/>
        <v>0</v>
      </c>
      <c r="CS142" s="3"/>
      <c r="CT142" s="3"/>
      <c r="CU142" s="3"/>
      <c r="CV142" s="151">
        <f t="shared" si="591"/>
        <v>0</v>
      </c>
      <c r="CW142" s="151">
        <f t="shared" si="592"/>
        <v>0</v>
      </c>
      <c r="CX142" s="151">
        <f t="shared" si="593"/>
        <v>0</v>
      </c>
      <c r="CY142" s="151">
        <f t="shared" si="594"/>
        <v>0</v>
      </c>
      <c r="CZ142" s="151">
        <f t="shared" si="595"/>
        <v>0</v>
      </c>
      <c r="DA142" s="151">
        <f t="shared" si="596"/>
        <v>0</v>
      </c>
      <c r="DB142" s="151">
        <f t="shared" si="597"/>
        <v>0</v>
      </c>
      <c r="DC142" s="151">
        <f t="shared" si="598"/>
        <v>0</v>
      </c>
      <c r="DD142" s="149"/>
      <c r="DE142" s="3"/>
      <c r="DF142" s="3"/>
      <c r="DG142" s="3"/>
      <c r="DH142" s="129"/>
      <c r="DI142" s="129"/>
      <c r="DJ142" s="129"/>
      <c r="DK142" s="129"/>
      <c r="DL142" s="129"/>
      <c r="DM142" s="129"/>
      <c r="DN142" s="129"/>
      <c r="DO142" s="129"/>
      <c r="DP142" s="3"/>
      <c r="DQ142" s="3"/>
      <c r="DR142" s="3"/>
      <c r="DS142" s="3"/>
      <c r="DU142" s="149"/>
      <c r="DV142" s="3"/>
      <c r="DW142" s="3"/>
      <c r="DX142" s="3"/>
      <c r="DZ142" s="293"/>
      <c r="EA142" s="293"/>
      <c r="EB142" s="293"/>
      <c r="EC142" s="297"/>
      <c r="ED142" s="297"/>
      <c r="EE142" s="297"/>
      <c r="EF142" s="297"/>
      <c r="EG142" s="297"/>
      <c r="EH142" s="297"/>
      <c r="EI142" s="297"/>
      <c r="EJ142" s="297"/>
      <c r="EK142" s="297"/>
      <c r="EL142" s="297"/>
      <c r="EM142" s="297"/>
      <c r="EN142" s="297"/>
      <c r="EO142" s="297"/>
      <c r="EP142" s="297"/>
      <c r="EQ142" s="297"/>
      <c r="ER142" s="297"/>
      <c r="ES142" s="297"/>
      <c r="ET142" s="297"/>
      <c r="EU142" s="297"/>
      <c r="EV142" s="297"/>
      <c r="EW142" s="297"/>
      <c r="EX142" s="297"/>
      <c r="EY142" s="297"/>
      <c r="EZ142" s="297"/>
      <c r="FA142" s="297"/>
      <c r="FB142" s="297"/>
      <c r="FC142" s="297"/>
      <c r="FD142" s="297"/>
      <c r="FE142" s="297"/>
      <c r="FF142" s="297"/>
      <c r="FL142" s="151">
        <v>66301</v>
      </c>
      <c r="FM142" s="151">
        <v>79.88520051021996</v>
      </c>
      <c r="FN142" s="151">
        <v>89.434713623495014</v>
      </c>
      <c r="FO142" s="151">
        <v>96.663348162897051</v>
      </c>
      <c r="FR142" s="5">
        <f t="shared" si="944"/>
        <v>0</v>
      </c>
      <c r="FS142" s="5">
        <f t="shared" si="945"/>
        <v>0</v>
      </c>
      <c r="FT142" s="5">
        <f t="shared" si="946"/>
        <v>0</v>
      </c>
      <c r="FU142" s="5">
        <f t="shared" si="947"/>
        <v>0</v>
      </c>
      <c r="FW142" s="233" t="e">
        <f t="shared" si="948"/>
        <v>#DIV/0!</v>
      </c>
      <c r="FX142" s="233" t="e">
        <f t="shared" si="949"/>
        <v>#DIV/0!</v>
      </c>
      <c r="FY142" s="233" t="e">
        <f t="shared" si="950"/>
        <v>#DIV/0!</v>
      </c>
      <c r="FZ142" s="233" t="e">
        <f t="shared" si="951"/>
        <v>#DIV/0!</v>
      </c>
      <c r="GA142" s="233"/>
      <c r="GB142" s="5">
        <f t="shared" si="952"/>
        <v>0</v>
      </c>
      <c r="GC142" s="5">
        <f t="shared" si="953"/>
        <v>0</v>
      </c>
      <c r="GD142" s="5">
        <f t="shared" si="954"/>
        <v>0</v>
      </c>
      <c r="GE142" s="5">
        <f t="shared" si="955"/>
        <v>0</v>
      </c>
    </row>
    <row r="143" spans="1:187" x14ac:dyDescent="0.2">
      <c r="A143" s="2" t="str">
        <f t="shared" si="550"/>
        <v>2011 Sep</v>
      </c>
      <c r="B143" s="139">
        <f t="shared" si="1040"/>
        <v>2011</v>
      </c>
      <c r="C143" s="142" t="str">
        <f t="shared" si="1041"/>
        <v>Sep</v>
      </c>
      <c r="D143" s="154">
        <f t="shared" si="599"/>
        <v>0</v>
      </c>
      <c r="E143" s="129"/>
      <c r="F143" s="129"/>
      <c r="G143" s="129"/>
      <c r="H143" s="154">
        <f t="shared" ref="H143:H211" si="1042">I143+J143+K143</f>
        <v>0</v>
      </c>
      <c r="I143" s="151">
        <f t="shared" si="551"/>
        <v>0</v>
      </c>
      <c r="J143" s="151">
        <f t="shared" si="552"/>
        <v>0</v>
      </c>
      <c r="K143" s="151">
        <f t="shared" si="553"/>
        <v>0</v>
      </c>
      <c r="L143" s="154">
        <f t="shared" ref="L143:L211" si="1043">M143+N143+O143</f>
        <v>0</v>
      </c>
      <c r="M143" s="3"/>
      <c r="N143" s="3"/>
      <c r="O143" s="3"/>
      <c r="P143" s="154">
        <f t="shared" ref="P143:P211" si="1044">Q143+R143+S143</f>
        <v>0</v>
      </c>
      <c r="Q143" s="3"/>
      <c r="R143" s="3"/>
      <c r="S143" s="3"/>
      <c r="T143" s="154">
        <f t="shared" ref="T143:T211" si="1045">U143+V143+W143</f>
        <v>0</v>
      </c>
      <c r="U143" s="151">
        <f t="shared" si="554"/>
        <v>0</v>
      </c>
      <c r="V143" s="151">
        <f t="shared" si="555"/>
        <v>0</v>
      </c>
      <c r="W143" s="151">
        <f t="shared" si="556"/>
        <v>0</v>
      </c>
      <c r="X143" s="154">
        <f t="shared" ref="X143:X211" si="1046">Y143+Z143+AA143</f>
        <v>0</v>
      </c>
      <c r="Y143" s="151">
        <f t="shared" si="557"/>
        <v>0</v>
      </c>
      <c r="Z143" s="151">
        <f t="shared" si="558"/>
        <v>0</v>
      </c>
      <c r="AA143" s="151">
        <f t="shared" si="559"/>
        <v>0</v>
      </c>
      <c r="AB143" s="154">
        <f t="shared" ref="AB143:AB211" si="1047">AC143+AD143+AE143</f>
        <v>0</v>
      </c>
      <c r="AC143" s="3"/>
      <c r="AD143" s="3"/>
      <c r="AE143" s="3"/>
      <c r="AF143" s="154">
        <f t="shared" ref="AF143:AF211" si="1048">AG143+AH143+AI143</f>
        <v>0</v>
      </c>
      <c r="AG143" s="3"/>
      <c r="AH143" s="3"/>
      <c r="AI143" s="3"/>
      <c r="AJ143" s="154">
        <f t="shared" ref="AJ143:AJ211" si="1049">AK143+AL143+AM143</f>
        <v>0</v>
      </c>
      <c r="AK143" s="151">
        <f t="shared" si="560"/>
        <v>0</v>
      </c>
      <c r="AL143" s="151">
        <f t="shared" si="561"/>
        <v>0</v>
      </c>
      <c r="AM143" s="151">
        <f t="shared" si="562"/>
        <v>0</v>
      </c>
      <c r="AN143" s="154">
        <f t="shared" ref="AN143:AN211" si="1050">AO143+AP143+AQ143</f>
        <v>0</v>
      </c>
      <c r="AO143" s="3"/>
      <c r="AP143" s="3"/>
      <c r="AQ143" s="3"/>
      <c r="AR143" s="151">
        <f t="shared" si="563"/>
        <v>0</v>
      </c>
      <c r="AS143" s="151">
        <f t="shared" si="564"/>
        <v>0</v>
      </c>
      <c r="AT143" s="151">
        <f t="shared" si="565"/>
        <v>0</v>
      </c>
      <c r="AU143" s="151">
        <f t="shared" si="566"/>
        <v>0</v>
      </c>
      <c r="AV143" s="154">
        <f t="shared" ref="AV143:AV211" si="1051">AW143+AX143+AY143</f>
        <v>0</v>
      </c>
      <c r="AW143" s="3"/>
      <c r="AX143" s="3"/>
      <c r="AY143" s="3"/>
      <c r="AZ143" s="151">
        <f t="shared" si="567"/>
        <v>0</v>
      </c>
      <c r="BA143" s="151">
        <f t="shared" si="568"/>
        <v>0</v>
      </c>
      <c r="BB143" s="151">
        <f t="shared" si="569"/>
        <v>0</v>
      </c>
      <c r="BC143" s="151">
        <f t="shared" si="570"/>
        <v>0</v>
      </c>
      <c r="BD143" s="154">
        <f t="shared" ref="BD143:BD211" si="1052">BE143+BF143+BG143</f>
        <v>0</v>
      </c>
      <c r="BE143" s="3"/>
      <c r="BF143" s="3"/>
      <c r="BG143" s="3"/>
      <c r="BH143" s="151">
        <f t="shared" si="571"/>
        <v>0</v>
      </c>
      <c r="BI143" s="151">
        <f t="shared" si="572"/>
        <v>0</v>
      </c>
      <c r="BJ143" s="151">
        <f t="shared" si="573"/>
        <v>0</v>
      </c>
      <c r="BK143" s="151">
        <f t="shared" si="574"/>
        <v>0</v>
      </c>
      <c r="BL143" s="154">
        <f t="shared" ref="BL143:BL211" si="1053">BM143+BN143+BO143</f>
        <v>0</v>
      </c>
      <c r="BM143" s="3"/>
      <c r="BN143" s="3"/>
      <c r="BO143" s="3"/>
      <c r="BP143" s="151">
        <f t="shared" si="575"/>
        <v>0</v>
      </c>
      <c r="BQ143" s="151">
        <f t="shared" si="576"/>
        <v>0</v>
      </c>
      <c r="BR143" s="151">
        <f t="shared" si="577"/>
        <v>0</v>
      </c>
      <c r="BS143" s="151">
        <f t="shared" si="578"/>
        <v>0</v>
      </c>
      <c r="BT143" s="154">
        <f t="shared" ref="BT143:BT211" si="1054">BU143+BV143+BW143</f>
        <v>0</v>
      </c>
      <c r="BU143" s="3"/>
      <c r="BV143" s="3"/>
      <c r="BW143" s="3"/>
      <c r="BX143" s="151">
        <f t="shared" si="579"/>
        <v>0</v>
      </c>
      <c r="BY143" s="151">
        <f t="shared" si="580"/>
        <v>0</v>
      </c>
      <c r="BZ143" s="151">
        <f t="shared" si="581"/>
        <v>0</v>
      </c>
      <c r="CA143" s="151">
        <f t="shared" si="582"/>
        <v>0</v>
      </c>
      <c r="CB143" s="154">
        <f t="shared" ref="CB143:CB211" si="1055">CC143+CD143+CE143</f>
        <v>0</v>
      </c>
      <c r="CC143" s="3"/>
      <c r="CD143" s="3"/>
      <c r="CE143" s="3"/>
      <c r="CF143" s="151">
        <f t="shared" si="583"/>
        <v>0</v>
      </c>
      <c r="CG143" s="151">
        <f t="shared" si="584"/>
        <v>0</v>
      </c>
      <c r="CH143" s="151">
        <f t="shared" si="585"/>
        <v>0</v>
      </c>
      <c r="CI143" s="151">
        <f t="shared" si="586"/>
        <v>0</v>
      </c>
      <c r="CJ143" s="154">
        <f t="shared" ref="CJ143:CJ211" si="1056">CK143+CL143+CM143</f>
        <v>0</v>
      </c>
      <c r="CK143" s="3"/>
      <c r="CL143" s="3"/>
      <c r="CM143" s="3"/>
      <c r="CN143" s="151">
        <f t="shared" si="587"/>
        <v>0</v>
      </c>
      <c r="CO143" s="151">
        <f t="shared" si="588"/>
        <v>0</v>
      </c>
      <c r="CP143" s="151">
        <f t="shared" si="589"/>
        <v>0</v>
      </c>
      <c r="CQ143" s="151">
        <f t="shared" si="590"/>
        <v>0</v>
      </c>
      <c r="CR143" s="154">
        <f t="shared" ref="CR143:CR211" si="1057">CS143+CT143+CU143</f>
        <v>0</v>
      </c>
      <c r="CS143" s="3"/>
      <c r="CT143" s="3"/>
      <c r="CU143" s="3"/>
      <c r="CV143" s="151">
        <f t="shared" si="591"/>
        <v>0</v>
      </c>
      <c r="CW143" s="151">
        <f t="shared" si="592"/>
        <v>0</v>
      </c>
      <c r="CX143" s="151">
        <f t="shared" si="593"/>
        <v>0</v>
      </c>
      <c r="CY143" s="151">
        <f t="shared" si="594"/>
        <v>0</v>
      </c>
      <c r="CZ143" s="151">
        <f t="shared" si="595"/>
        <v>0</v>
      </c>
      <c r="DA143" s="151">
        <f t="shared" si="596"/>
        <v>0</v>
      </c>
      <c r="DB143" s="151">
        <f t="shared" si="597"/>
        <v>0</v>
      </c>
      <c r="DC143" s="151">
        <f t="shared" si="598"/>
        <v>0</v>
      </c>
      <c r="DD143" s="149"/>
      <c r="DE143" s="3"/>
      <c r="DF143" s="3"/>
      <c r="DG143" s="3"/>
      <c r="DH143" s="129"/>
      <c r="DI143" s="129"/>
      <c r="DJ143" s="129"/>
      <c r="DK143" s="129"/>
      <c r="DL143" s="129"/>
      <c r="DM143" s="129"/>
      <c r="DN143" s="129"/>
      <c r="DO143" s="129"/>
      <c r="DP143" s="3"/>
      <c r="DQ143" s="3"/>
      <c r="DR143" s="3"/>
      <c r="DS143" s="3"/>
      <c r="DU143" s="149"/>
      <c r="DV143" s="3"/>
      <c r="DW143" s="3"/>
      <c r="DX143" s="3"/>
      <c r="DZ143" s="293"/>
      <c r="EA143" s="293"/>
      <c r="EB143" s="293"/>
      <c r="EC143" s="297"/>
      <c r="ED143" s="297"/>
      <c r="EE143" s="297"/>
      <c r="EF143" s="297"/>
      <c r="EG143" s="297"/>
      <c r="EH143" s="297"/>
      <c r="EI143" s="297"/>
      <c r="EJ143" s="297"/>
      <c r="EK143" s="297"/>
      <c r="EL143" s="297"/>
      <c r="EM143" s="297"/>
      <c r="EN143" s="297"/>
      <c r="EO143" s="297"/>
      <c r="EP143" s="297"/>
      <c r="EQ143" s="297"/>
      <c r="ER143" s="297"/>
      <c r="ES143" s="297"/>
      <c r="ET143" s="297"/>
      <c r="EU143" s="297"/>
      <c r="EV143" s="297"/>
      <c r="EW143" s="297"/>
      <c r="EX143" s="297"/>
      <c r="EY143" s="297"/>
      <c r="EZ143" s="297"/>
      <c r="FA143" s="297"/>
      <c r="FB143" s="297"/>
      <c r="FC143" s="297"/>
      <c r="FD143" s="297"/>
      <c r="FE143" s="297"/>
      <c r="FF143" s="297"/>
      <c r="FL143" s="151">
        <v>66153</v>
      </c>
      <c r="FM143" s="151">
        <v>80.44288972446526</v>
      </c>
      <c r="FN143" s="151">
        <v>90.183689823090674</v>
      </c>
      <c r="FO143" s="151">
        <v>97.082845343031494</v>
      </c>
      <c r="FR143" s="5">
        <f t="shared" si="944"/>
        <v>0</v>
      </c>
      <c r="FS143" s="5">
        <f t="shared" si="945"/>
        <v>0</v>
      </c>
      <c r="FT143" s="5">
        <f t="shared" si="946"/>
        <v>0</v>
      </c>
      <c r="FU143" s="5">
        <f t="shared" si="947"/>
        <v>0</v>
      </c>
      <c r="FW143" s="233" t="e">
        <f t="shared" si="948"/>
        <v>#DIV/0!</v>
      </c>
      <c r="FX143" s="233" t="e">
        <f t="shared" si="949"/>
        <v>#DIV/0!</v>
      </c>
      <c r="FY143" s="233" t="e">
        <f t="shared" si="950"/>
        <v>#DIV/0!</v>
      </c>
      <c r="FZ143" s="233" t="e">
        <f t="shared" si="951"/>
        <v>#DIV/0!</v>
      </c>
      <c r="GA143" s="233"/>
      <c r="GB143" s="5">
        <f t="shared" si="952"/>
        <v>0</v>
      </c>
      <c r="GC143" s="5">
        <f t="shared" si="953"/>
        <v>0</v>
      </c>
      <c r="GD143" s="5">
        <f t="shared" si="954"/>
        <v>0</v>
      </c>
      <c r="GE143" s="5">
        <f t="shared" si="955"/>
        <v>0</v>
      </c>
    </row>
    <row r="144" spans="1:187" x14ac:dyDescent="0.2">
      <c r="A144" s="2" t="str">
        <f t="shared" ref="A144:A213" si="1058">CONCATENATE(B144," ",C144)</f>
        <v>2011 Okt</v>
      </c>
      <c r="B144" s="139">
        <f t="shared" si="1040"/>
        <v>2011</v>
      </c>
      <c r="C144" s="142" t="str">
        <f t="shared" si="1041"/>
        <v>Okt</v>
      </c>
      <c r="D144" s="154">
        <f t="shared" si="599"/>
        <v>0</v>
      </c>
      <c r="E144" s="129"/>
      <c r="F144" s="129"/>
      <c r="G144" s="129"/>
      <c r="H144" s="154">
        <f t="shared" si="1042"/>
        <v>0</v>
      </c>
      <c r="I144" s="151">
        <f t="shared" ref="I144:I213" si="1059">M144+Q144</f>
        <v>0</v>
      </c>
      <c r="J144" s="151">
        <f t="shared" ref="J144:J213" si="1060">N144+R144</f>
        <v>0</v>
      </c>
      <c r="K144" s="151">
        <f t="shared" ref="K144:K213" si="1061">O144+S144</f>
        <v>0</v>
      </c>
      <c r="L144" s="154">
        <f t="shared" si="1043"/>
        <v>0</v>
      </c>
      <c r="M144" s="3"/>
      <c r="N144" s="3"/>
      <c r="O144" s="3"/>
      <c r="P144" s="154">
        <f t="shared" si="1044"/>
        <v>0</v>
      </c>
      <c r="Q144" s="3"/>
      <c r="R144" s="3"/>
      <c r="S144" s="3"/>
      <c r="T144" s="154">
        <f t="shared" si="1045"/>
        <v>0</v>
      </c>
      <c r="U144" s="151">
        <f t="shared" ref="U144:U213" si="1062">E144+I144</f>
        <v>0</v>
      </c>
      <c r="V144" s="151">
        <f t="shared" ref="V144:V213" si="1063">F144+J144</f>
        <v>0</v>
      </c>
      <c r="W144" s="151">
        <f t="shared" ref="W144:W213" si="1064">G144+K144</f>
        <v>0</v>
      </c>
      <c r="X144" s="154">
        <f t="shared" si="1046"/>
        <v>0</v>
      </c>
      <c r="Y144" s="151">
        <f t="shared" ref="Y144:Y213" si="1065">AC144+AG144</f>
        <v>0</v>
      </c>
      <c r="Z144" s="151">
        <f t="shared" ref="Z144:Z213" si="1066">AD144+AH144</f>
        <v>0</v>
      </c>
      <c r="AA144" s="151">
        <f t="shared" ref="AA144:AA213" si="1067">AE144+AI144</f>
        <v>0</v>
      </c>
      <c r="AB144" s="154">
        <f t="shared" si="1047"/>
        <v>0</v>
      </c>
      <c r="AC144" s="3"/>
      <c r="AD144" s="3"/>
      <c r="AE144" s="3"/>
      <c r="AF144" s="154">
        <f t="shared" si="1048"/>
        <v>0</v>
      </c>
      <c r="AG144" s="3"/>
      <c r="AH144" s="3"/>
      <c r="AI144" s="3"/>
      <c r="AJ144" s="154">
        <f t="shared" si="1049"/>
        <v>0</v>
      </c>
      <c r="AK144" s="151">
        <f t="shared" ref="AK144:AK213" si="1068">U144+Y144</f>
        <v>0</v>
      </c>
      <c r="AL144" s="151">
        <f t="shared" ref="AL144:AL213" si="1069">V144+Z144</f>
        <v>0</v>
      </c>
      <c r="AM144" s="151">
        <f t="shared" ref="AM144:AM213" si="1070">W144+AA144</f>
        <v>0</v>
      </c>
      <c r="AN144" s="154">
        <f t="shared" si="1050"/>
        <v>0</v>
      </c>
      <c r="AO144" s="3"/>
      <c r="AP144" s="3"/>
      <c r="AQ144" s="3"/>
      <c r="AR144" s="151">
        <f t="shared" ref="AR144:AR213" si="1071">IF(AN144&gt;0,(AN144/T144)*100,0)</f>
        <v>0</v>
      </c>
      <c r="AS144" s="151">
        <f t="shared" ref="AS144:AS213" si="1072">IF(AO144&gt;0,(AO144/U144)*100,0)</f>
        <v>0</v>
      </c>
      <c r="AT144" s="151">
        <f t="shared" ref="AT144:AT213" si="1073">IF(AP144&gt;0,(AP144/V144)*100,0)</f>
        <v>0</v>
      </c>
      <c r="AU144" s="151">
        <f t="shared" ref="AU144:AU213" si="1074">IF(AQ144&gt;0,(AQ144/W144)*100,0)</f>
        <v>0</v>
      </c>
      <c r="AV144" s="154">
        <f t="shared" si="1051"/>
        <v>0</v>
      </c>
      <c r="AW144" s="3"/>
      <c r="AX144" s="3"/>
      <c r="AY144" s="3"/>
      <c r="AZ144" s="151">
        <f t="shared" ref="AZ144:AZ213" si="1075">IF(AV144&gt;0,(AV144/T144)*100,0)</f>
        <v>0</v>
      </c>
      <c r="BA144" s="151">
        <f t="shared" ref="BA144:BA213" si="1076">IF(AW144&gt;0,(AW144/U144)*100,0)</f>
        <v>0</v>
      </c>
      <c r="BB144" s="151">
        <f t="shared" ref="BB144:BB213" si="1077">IF(AX144&gt;0,(AX144/V144)*100,0)</f>
        <v>0</v>
      </c>
      <c r="BC144" s="151">
        <f t="shared" ref="BC144:BC213" si="1078">IF(AY144&gt;0,(AY144/W144)*100,0)</f>
        <v>0</v>
      </c>
      <c r="BD144" s="154">
        <f t="shared" si="1052"/>
        <v>0</v>
      </c>
      <c r="BE144" s="3"/>
      <c r="BF144" s="3"/>
      <c r="BG144" s="3"/>
      <c r="BH144" s="151">
        <f t="shared" ref="BH144:BH213" si="1079">IF(BD144&gt;0,(BD144/T144)*100,0)</f>
        <v>0</v>
      </c>
      <c r="BI144" s="151">
        <f t="shared" ref="BI144:BI213" si="1080">IF(BE144&gt;0,(BE144/U144)*100,0)</f>
        <v>0</v>
      </c>
      <c r="BJ144" s="151">
        <f t="shared" ref="BJ144:BJ213" si="1081">IF(BF144&gt;0,(BF144/V144)*100,0)</f>
        <v>0</v>
      </c>
      <c r="BK144" s="151">
        <f t="shared" ref="BK144:BK213" si="1082">IF(BG144&gt;0,(BG144/W144)*100,0)</f>
        <v>0</v>
      </c>
      <c r="BL144" s="154">
        <f t="shared" si="1053"/>
        <v>0</v>
      </c>
      <c r="BM144" s="3"/>
      <c r="BN144" s="3"/>
      <c r="BO144" s="3"/>
      <c r="BP144" s="151">
        <f t="shared" ref="BP144:BP213" si="1083">IF(BL144&gt;0,(BL144/T144)*100,0)</f>
        <v>0</v>
      </c>
      <c r="BQ144" s="151">
        <f t="shared" ref="BQ144:BQ213" si="1084">IF(BM144&gt;0,(BM144/U144)*100,0)</f>
        <v>0</v>
      </c>
      <c r="BR144" s="151">
        <f t="shared" ref="BR144:BR213" si="1085">IF(BN144&gt;0,(BN144/V144)*100,0)</f>
        <v>0</v>
      </c>
      <c r="BS144" s="151">
        <f t="shared" ref="BS144:BS213" si="1086">IF(BO144&gt;0,(BO144/W144)*100,0)</f>
        <v>0</v>
      </c>
      <c r="BT144" s="154">
        <f t="shared" si="1054"/>
        <v>0</v>
      </c>
      <c r="BU144" s="3"/>
      <c r="BV144" s="3"/>
      <c r="BW144" s="3"/>
      <c r="BX144" s="151">
        <f t="shared" ref="BX144:BX213" si="1087">IF(BT144&gt;0,(BT144/T144)*100,0)</f>
        <v>0</v>
      </c>
      <c r="BY144" s="151">
        <f t="shared" ref="BY144:BY213" si="1088">IF(BU144&gt;0,(BU144/U144)*100,0)</f>
        <v>0</v>
      </c>
      <c r="BZ144" s="151">
        <f t="shared" ref="BZ144:BZ213" si="1089">IF(BV144&gt;0,(BV144/V144)*100,0)</f>
        <v>0</v>
      </c>
      <c r="CA144" s="151">
        <f t="shared" ref="CA144:CA213" si="1090">IF(BW144&gt;0,(BW144/W144)*100,0)</f>
        <v>0</v>
      </c>
      <c r="CB144" s="154">
        <f t="shared" si="1055"/>
        <v>0</v>
      </c>
      <c r="CC144" s="3"/>
      <c r="CD144" s="3"/>
      <c r="CE144" s="3"/>
      <c r="CF144" s="151">
        <f t="shared" ref="CF144:CF213" si="1091">IF(CB144&gt;0,(CB144/T144)*100,0)</f>
        <v>0</v>
      </c>
      <c r="CG144" s="151">
        <f t="shared" ref="CG144:CG213" si="1092">IF(CC144&gt;0,(CC144/U144)*100,0)</f>
        <v>0</v>
      </c>
      <c r="CH144" s="151">
        <f t="shared" ref="CH144:CH213" si="1093">IF(CD144&gt;0,(CD144/V144)*100,0)</f>
        <v>0</v>
      </c>
      <c r="CI144" s="151">
        <f t="shared" ref="CI144:CI213" si="1094">IF(CE144&gt;0,(CE144/W144)*100,0)</f>
        <v>0</v>
      </c>
      <c r="CJ144" s="154">
        <f t="shared" si="1056"/>
        <v>0</v>
      </c>
      <c r="CK144" s="3"/>
      <c r="CL144" s="3"/>
      <c r="CM144" s="3"/>
      <c r="CN144" s="151">
        <f t="shared" ref="CN144:CN213" si="1095">IF(CJ144&gt;0,(CJ144/T144)*100,0)</f>
        <v>0</v>
      </c>
      <c r="CO144" s="151">
        <f t="shared" ref="CO144:CO213" si="1096">IF(CK144&gt;0,(CK144/U144)*100,0)</f>
        <v>0</v>
      </c>
      <c r="CP144" s="151">
        <f t="shared" ref="CP144:CP213" si="1097">IF(CL144&gt;0,(CL144/V144)*100,0)</f>
        <v>0</v>
      </c>
      <c r="CQ144" s="151">
        <f t="shared" ref="CQ144:CQ213" si="1098">IF(CM144&gt;0,(CM144/W144)*100,0)</f>
        <v>0</v>
      </c>
      <c r="CR144" s="154">
        <f t="shared" si="1057"/>
        <v>0</v>
      </c>
      <c r="CS144" s="3"/>
      <c r="CT144" s="3"/>
      <c r="CU144" s="3"/>
      <c r="CV144" s="151">
        <f t="shared" ref="CV144:CV213" si="1099">IF(CR144&gt;0,(CR144/T144)*100,0)</f>
        <v>0</v>
      </c>
      <c r="CW144" s="151">
        <f t="shared" ref="CW144:CW213" si="1100">IF(CS144&gt;0,(CS144/U144)*100,0)</f>
        <v>0</v>
      </c>
      <c r="CX144" s="151">
        <f t="shared" ref="CX144:CX213" si="1101">IF(CT144&gt;0,(CT144/V144)*100,0)</f>
        <v>0</v>
      </c>
      <c r="CY144" s="151">
        <f t="shared" ref="CY144:CY213" si="1102">IF(CU144&gt;0,(CU144/W144)*100,0)</f>
        <v>0</v>
      </c>
      <c r="CZ144" s="151">
        <f t="shared" ref="CZ144:CZ213" si="1103">IF(AJ144&gt;0,(AJ144/T144)*100,0)</f>
        <v>0</v>
      </c>
      <c r="DA144" s="151">
        <f t="shared" ref="DA144:DA213" si="1104">IF(AK144&gt;0,(AK144/U144)*100,0)</f>
        <v>0</v>
      </c>
      <c r="DB144" s="151">
        <f t="shared" ref="DB144:DB213" si="1105">IF(AL144&gt;0,(AL144/V144)*100,0)</f>
        <v>0</v>
      </c>
      <c r="DC144" s="151">
        <f t="shared" ref="DC144:DC213" si="1106">IF(AM144&gt;0,(AM144/W144)*100,0)</f>
        <v>0</v>
      </c>
      <c r="DD144" s="149"/>
      <c r="DE144" s="3"/>
      <c r="DF144" s="3"/>
      <c r="DG144" s="3"/>
      <c r="DH144" s="129"/>
      <c r="DI144" s="129"/>
      <c r="DJ144" s="129"/>
      <c r="DK144" s="129"/>
      <c r="DL144" s="129"/>
      <c r="DM144" s="129"/>
      <c r="DN144" s="129"/>
      <c r="DO144" s="129"/>
      <c r="DP144" s="3"/>
      <c r="DQ144" s="3"/>
      <c r="DR144" s="3"/>
      <c r="DS144" s="3"/>
      <c r="DU144" s="149"/>
      <c r="DV144" s="3"/>
      <c r="DW144" s="3"/>
      <c r="DX144" s="3"/>
      <c r="DZ144" s="293"/>
      <c r="EA144" s="293"/>
      <c r="EB144" s="293"/>
      <c r="EC144" s="297"/>
      <c r="ED144" s="297"/>
      <c r="EE144" s="297"/>
      <c r="EF144" s="297"/>
      <c r="EG144" s="297"/>
      <c r="EH144" s="297"/>
      <c r="EI144" s="297"/>
      <c r="EJ144" s="297"/>
      <c r="EK144" s="297"/>
      <c r="EL144" s="297"/>
      <c r="EM144" s="297"/>
      <c r="EN144" s="297"/>
      <c r="EO144" s="297"/>
      <c r="EP144" s="297"/>
      <c r="EQ144" s="297"/>
      <c r="ER144" s="297"/>
      <c r="ES144" s="297"/>
      <c r="ET144" s="297"/>
      <c r="EU144" s="297"/>
      <c r="EV144" s="297"/>
      <c r="EW144" s="297"/>
      <c r="EX144" s="297"/>
      <c r="EY144" s="297"/>
      <c r="EZ144" s="297"/>
      <c r="FA144" s="297"/>
      <c r="FB144" s="297"/>
      <c r="FC144" s="297"/>
      <c r="FD144" s="297"/>
      <c r="FE144" s="297"/>
      <c r="FF144" s="297"/>
      <c r="FL144" s="151">
        <v>66079</v>
      </c>
      <c r="FM144" s="151">
        <v>76.849133001576362</v>
      </c>
      <c r="FN144" s="151">
        <v>87.971749142274291</v>
      </c>
      <c r="FO144" s="151">
        <v>96.136370661144255</v>
      </c>
      <c r="FR144" s="5">
        <f t="shared" si="944"/>
        <v>0</v>
      </c>
      <c r="FS144" s="5">
        <f t="shared" si="945"/>
        <v>0</v>
      </c>
      <c r="FT144" s="5">
        <f t="shared" si="946"/>
        <v>0</v>
      </c>
      <c r="FU144" s="5">
        <f t="shared" si="947"/>
        <v>0</v>
      </c>
      <c r="FW144" s="233" t="e">
        <f t="shared" si="948"/>
        <v>#DIV/0!</v>
      </c>
      <c r="FX144" s="233" t="e">
        <f t="shared" si="949"/>
        <v>#DIV/0!</v>
      </c>
      <c r="FY144" s="233" t="e">
        <f t="shared" si="950"/>
        <v>#DIV/0!</v>
      </c>
      <c r="FZ144" s="233" t="e">
        <f t="shared" si="951"/>
        <v>#DIV/0!</v>
      </c>
      <c r="GA144" s="233"/>
      <c r="GB144" s="5">
        <f t="shared" si="952"/>
        <v>0</v>
      </c>
      <c r="GC144" s="5">
        <f t="shared" si="953"/>
        <v>0</v>
      </c>
      <c r="GD144" s="5">
        <f t="shared" si="954"/>
        <v>0</v>
      </c>
      <c r="GE144" s="5">
        <f t="shared" si="955"/>
        <v>0</v>
      </c>
    </row>
    <row r="145" spans="1:187" x14ac:dyDescent="0.2">
      <c r="A145" s="2" t="str">
        <f t="shared" si="1058"/>
        <v>2011 Nov</v>
      </c>
      <c r="B145" s="139">
        <f t="shared" si="1040"/>
        <v>2011</v>
      </c>
      <c r="C145" s="142" t="str">
        <f t="shared" si="1041"/>
        <v>Nov</v>
      </c>
      <c r="D145" s="154">
        <f t="shared" si="599"/>
        <v>0</v>
      </c>
      <c r="E145" s="129"/>
      <c r="F145" s="129"/>
      <c r="G145" s="129"/>
      <c r="H145" s="154">
        <f t="shared" si="1042"/>
        <v>0</v>
      </c>
      <c r="I145" s="151">
        <f t="shared" si="1059"/>
        <v>0</v>
      </c>
      <c r="J145" s="151">
        <f t="shared" si="1060"/>
        <v>0</v>
      </c>
      <c r="K145" s="151">
        <f t="shared" si="1061"/>
        <v>0</v>
      </c>
      <c r="L145" s="154">
        <f t="shared" si="1043"/>
        <v>0</v>
      </c>
      <c r="M145" s="3"/>
      <c r="N145" s="3"/>
      <c r="O145" s="3"/>
      <c r="P145" s="154">
        <f t="shared" si="1044"/>
        <v>0</v>
      </c>
      <c r="Q145" s="3"/>
      <c r="R145" s="3"/>
      <c r="S145" s="3"/>
      <c r="T145" s="154">
        <f t="shared" si="1045"/>
        <v>0</v>
      </c>
      <c r="U145" s="151">
        <f t="shared" si="1062"/>
        <v>0</v>
      </c>
      <c r="V145" s="151">
        <f t="shared" si="1063"/>
        <v>0</v>
      </c>
      <c r="W145" s="151">
        <f t="shared" si="1064"/>
        <v>0</v>
      </c>
      <c r="X145" s="154">
        <f t="shared" si="1046"/>
        <v>0</v>
      </c>
      <c r="Y145" s="151">
        <f t="shared" si="1065"/>
        <v>0</v>
      </c>
      <c r="Z145" s="151">
        <f t="shared" si="1066"/>
        <v>0</v>
      </c>
      <c r="AA145" s="151">
        <f t="shared" si="1067"/>
        <v>0</v>
      </c>
      <c r="AB145" s="154">
        <f t="shared" si="1047"/>
        <v>0</v>
      </c>
      <c r="AC145" s="3"/>
      <c r="AD145" s="3"/>
      <c r="AE145" s="3"/>
      <c r="AF145" s="154">
        <f t="shared" si="1048"/>
        <v>0</v>
      </c>
      <c r="AG145" s="3"/>
      <c r="AH145" s="3"/>
      <c r="AI145" s="3"/>
      <c r="AJ145" s="154">
        <f t="shared" si="1049"/>
        <v>0</v>
      </c>
      <c r="AK145" s="151">
        <f t="shared" si="1068"/>
        <v>0</v>
      </c>
      <c r="AL145" s="151">
        <f t="shared" si="1069"/>
        <v>0</v>
      </c>
      <c r="AM145" s="151">
        <f t="shared" si="1070"/>
        <v>0</v>
      </c>
      <c r="AN145" s="154">
        <f t="shared" si="1050"/>
        <v>0</v>
      </c>
      <c r="AO145" s="3"/>
      <c r="AP145" s="3"/>
      <c r="AQ145" s="3"/>
      <c r="AR145" s="151">
        <f t="shared" si="1071"/>
        <v>0</v>
      </c>
      <c r="AS145" s="151">
        <f t="shared" si="1072"/>
        <v>0</v>
      </c>
      <c r="AT145" s="151">
        <f t="shared" si="1073"/>
        <v>0</v>
      </c>
      <c r="AU145" s="151">
        <f t="shared" si="1074"/>
        <v>0</v>
      </c>
      <c r="AV145" s="154">
        <f t="shared" si="1051"/>
        <v>0</v>
      </c>
      <c r="AW145" s="3"/>
      <c r="AX145" s="3"/>
      <c r="AY145" s="3"/>
      <c r="AZ145" s="151">
        <f t="shared" si="1075"/>
        <v>0</v>
      </c>
      <c r="BA145" s="151">
        <f t="shared" si="1076"/>
        <v>0</v>
      </c>
      <c r="BB145" s="151">
        <f t="shared" si="1077"/>
        <v>0</v>
      </c>
      <c r="BC145" s="151">
        <f t="shared" si="1078"/>
        <v>0</v>
      </c>
      <c r="BD145" s="154">
        <f t="shared" si="1052"/>
        <v>0</v>
      </c>
      <c r="BE145" s="3"/>
      <c r="BF145" s="3"/>
      <c r="BG145" s="3"/>
      <c r="BH145" s="151">
        <f t="shared" si="1079"/>
        <v>0</v>
      </c>
      <c r="BI145" s="151">
        <f t="shared" si="1080"/>
        <v>0</v>
      </c>
      <c r="BJ145" s="151">
        <f t="shared" si="1081"/>
        <v>0</v>
      </c>
      <c r="BK145" s="151">
        <f t="shared" si="1082"/>
        <v>0</v>
      </c>
      <c r="BL145" s="154">
        <f t="shared" si="1053"/>
        <v>0</v>
      </c>
      <c r="BM145" s="3"/>
      <c r="BN145" s="3"/>
      <c r="BO145" s="3"/>
      <c r="BP145" s="151">
        <f t="shared" si="1083"/>
        <v>0</v>
      </c>
      <c r="BQ145" s="151">
        <f t="shared" si="1084"/>
        <v>0</v>
      </c>
      <c r="BR145" s="151">
        <f t="shared" si="1085"/>
        <v>0</v>
      </c>
      <c r="BS145" s="151">
        <f t="shared" si="1086"/>
        <v>0</v>
      </c>
      <c r="BT145" s="154">
        <f t="shared" si="1054"/>
        <v>0</v>
      </c>
      <c r="BU145" s="3"/>
      <c r="BV145" s="3"/>
      <c r="BW145" s="3"/>
      <c r="BX145" s="151">
        <f t="shared" si="1087"/>
        <v>0</v>
      </c>
      <c r="BY145" s="151">
        <f t="shared" si="1088"/>
        <v>0</v>
      </c>
      <c r="BZ145" s="151">
        <f t="shared" si="1089"/>
        <v>0</v>
      </c>
      <c r="CA145" s="151">
        <f t="shared" si="1090"/>
        <v>0</v>
      </c>
      <c r="CB145" s="154">
        <f t="shared" si="1055"/>
        <v>0</v>
      </c>
      <c r="CC145" s="3"/>
      <c r="CD145" s="3"/>
      <c r="CE145" s="3"/>
      <c r="CF145" s="151">
        <f t="shared" si="1091"/>
        <v>0</v>
      </c>
      <c r="CG145" s="151">
        <f t="shared" si="1092"/>
        <v>0</v>
      </c>
      <c r="CH145" s="151">
        <f t="shared" si="1093"/>
        <v>0</v>
      </c>
      <c r="CI145" s="151">
        <f t="shared" si="1094"/>
        <v>0</v>
      </c>
      <c r="CJ145" s="154">
        <f t="shared" si="1056"/>
        <v>0</v>
      </c>
      <c r="CK145" s="3"/>
      <c r="CL145" s="3"/>
      <c r="CM145" s="3"/>
      <c r="CN145" s="151">
        <f t="shared" si="1095"/>
        <v>0</v>
      </c>
      <c r="CO145" s="151">
        <f t="shared" si="1096"/>
        <v>0</v>
      </c>
      <c r="CP145" s="151">
        <f t="shared" si="1097"/>
        <v>0</v>
      </c>
      <c r="CQ145" s="151">
        <f t="shared" si="1098"/>
        <v>0</v>
      </c>
      <c r="CR145" s="154">
        <f t="shared" si="1057"/>
        <v>0</v>
      </c>
      <c r="CS145" s="3"/>
      <c r="CT145" s="3"/>
      <c r="CU145" s="3"/>
      <c r="CV145" s="151">
        <f t="shared" si="1099"/>
        <v>0</v>
      </c>
      <c r="CW145" s="151">
        <f t="shared" si="1100"/>
        <v>0</v>
      </c>
      <c r="CX145" s="151">
        <f t="shared" si="1101"/>
        <v>0</v>
      </c>
      <c r="CY145" s="151">
        <f t="shared" si="1102"/>
        <v>0</v>
      </c>
      <c r="CZ145" s="151">
        <f t="shared" si="1103"/>
        <v>0</v>
      </c>
      <c r="DA145" s="151">
        <f t="shared" si="1104"/>
        <v>0</v>
      </c>
      <c r="DB145" s="151">
        <f t="shared" si="1105"/>
        <v>0</v>
      </c>
      <c r="DC145" s="151">
        <f t="shared" si="1106"/>
        <v>0</v>
      </c>
      <c r="DD145" s="149"/>
      <c r="DE145" s="3"/>
      <c r="DF145" s="3"/>
      <c r="DG145" s="3"/>
      <c r="DH145" s="129"/>
      <c r="DI145" s="129"/>
      <c r="DJ145" s="129"/>
      <c r="DK145" s="129"/>
      <c r="DL145" s="129"/>
      <c r="DM145" s="129"/>
      <c r="DN145" s="129"/>
      <c r="DO145" s="129"/>
      <c r="DP145" s="3"/>
      <c r="DQ145" s="3"/>
      <c r="DR145" s="3"/>
      <c r="DS145" s="3"/>
      <c r="DU145" s="149"/>
      <c r="DV145" s="3"/>
      <c r="DW145" s="3"/>
      <c r="DX145" s="3"/>
      <c r="DZ145" s="293"/>
      <c r="EA145" s="293"/>
      <c r="EB145" s="293"/>
      <c r="EC145" s="297"/>
      <c r="ED145" s="297"/>
      <c r="EE145" s="297"/>
      <c r="EF145" s="297"/>
      <c r="EG145" s="297"/>
      <c r="EH145" s="297"/>
      <c r="EI145" s="297"/>
      <c r="EJ145" s="297"/>
      <c r="EK145" s="297"/>
      <c r="EL145" s="297"/>
      <c r="EM145" s="297"/>
      <c r="EN145" s="297"/>
      <c r="EO145" s="297"/>
      <c r="EP145" s="297"/>
      <c r="EQ145" s="297"/>
      <c r="ER145" s="297"/>
      <c r="ES145" s="297"/>
      <c r="ET145" s="297"/>
      <c r="EU145" s="297"/>
      <c r="EV145" s="297"/>
      <c r="EW145" s="297"/>
      <c r="EX145" s="297"/>
      <c r="EY145" s="297"/>
      <c r="EZ145" s="297"/>
      <c r="FA145" s="297"/>
      <c r="FB145" s="297"/>
      <c r="FC145" s="297"/>
      <c r="FD145" s="297"/>
      <c r="FE145" s="297"/>
      <c r="FF145" s="297"/>
      <c r="FL145" s="151">
        <v>66402</v>
      </c>
      <c r="FM145" s="151">
        <v>81.399708074057003</v>
      </c>
      <c r="FN145" s="151">
        <v>90.463240377967267</v>
      </c>
      <c r="FO145" s="151">
        <v>96.84566336329415</v>
      </c>
      <c r="FR145" s="5">
        <f t="shared" si="944"/>
        <v>0</v>
      </c>
      <c r="FS145" s="5">
        <f t="shared" si="945"/>
        <v>0</v>
      </c>
      <c r="FT145" s="5">
        <f t="shared" si="946"/>
        <v>0</v>
      </c>
      <c r="FU145" s="5">
        <f t="shared" si="947"/>
        <v>0</v>
      </c>
      <c r="FW145" s="233" t="e">
        <f t="shared" si="948"/>
        <v>#DIV/0!</v>
      </c>
      <c r="FX145" s="233" t="e">
        <f t="shared" si="949"/>
        <v>#DIV/0!</v>
      </c>
      <c r="FY145" s="233" t="e">
        <f t="shared" si="950"/>
        <v>#DIV/0!</v>
      </c>
      <c r="FZ145" s="233" t="e">
        <f t="shared" si="951"/>
        <v>#DIV/0!</v>
      </c>
      <c r="GA145" s="233"/>
      <c r="GB145" s="5">
        <f t="shared" si="952"/>
        <v>0</v>
      </c>
      <c r="GC145" s="5">
        <f t="shared" si="953"/>
        <v>0</v>
      </c>
      <c r="GD145" s="5">
        <f t="shared" si="954"/>
        <v>0</v>
      </c>
      <c r="GE145" s="5">
        <f t="shared" si="955"/>
        <v>0</v>
      </c>
    </row>
    <row r="146" spans="1:187" ht="13.5" thickBot="1" x14ac:dyDescent="0.25">
      <c r="A146" s="2" t="str">
        <f t="shared" si="1058"/>
        <v>2011 Dec</v>
      </c>
      <c r="B146" s="208">
        <f t="shared" si="1040"/>
        <v>2011</v>
      </c>
      <c r="C146" s="209" t="str">
        <f t="shared" si="1041"/>
        <v>Dec</v>
      </c>
      <c r="D146" s="210">
        <f t="shared" si="599"/>
        <v>0</v>
      </c>
      <c r="E146" s="211"/>
      <c r="F146" s="211"/>
      <c r="G146" s="211"/>
      <c r="H146" s="210">
        <f t="shared" si="1042"/>
        <v>0</v>
      </c>
      <c r="I146" s="212">
        <f t="shared" si="1059"/>
        <v>0</v>
      </c>
      <c r="J146" s="212">
        <f t="shared" si="1060"/>
        <v>0</v>
      </c>
      <c r="K146" s="212">
        <f t="shared" si="1061"/>
        <v>0</v>
      </c>
      <c r="L146" s="210">
        <f t="shared" si="1043"/>
        <v>0</v>
      </c>
      <c r="M146" s="213"/>
      <c r="N146" s="213"/>
      <c r="O146" s="213"/>
      <c r="P146" s="210">
        <f t="shared" si="1044"/>
        <v>0</v>
      </c>
      <c r="Q146" s="213"/>
      <c r="R146" s="213"/>
      <c r="S146" s="213"/>
      <c r="T146" s="210">
        <f t="shared" si="1045"/>
        <v>0</v>
      </c>
      <c r="U146" s="212">
        <f t="shared" si="1062"/>
        <v>0</v>
      </c>
      <c r="V146" s="212">
        <f t="shared" si="1063"/>
        <v>0</v>
      </c>
      <c r="W146" s="212">
        <f t="shared" si="1064"/>
        <v>0</v>
      </c>
      <c r="X146" s="210">
        <f t="shared" si="1046"/>
        <v>0</v>
      </c>
      <c r="Y146" s="212">
        <f t="shared" si="1065"/>
        <v>0</v>
      </c>
      <c r="Z146" s="212">
        <f t="shared" si="1066"/>
        <v>0</v>
      </c>
      <c r="AA146" s="212">
        <f t="shared" si="1067"/>
        <v>0</v>
      </c>
      <c r="AB146" s="210">
        <f t="shared" si="1047"/>
        <v>0</v>
      </c>
      <c r="AC146" s="213"/>
      <c r="AD146" s="213"/>
      <c r="AE146" s="213"/>
      <c r="AF146" s="210">
        <f t="shared" si="1048"/>
        <v>0</v>
      </c>
      <c r="AG146" s="213"/>
      <c r="AH146" s="213"/>
      <c r="AI146" s="213"/>
      <c r="AJ146" s="210">
        <f t="shared" si="1049"/>
        <v>0</v>
      </c>
      <c r="AK146" s="212">
        <f t="shared" si="1068"/>
        <v>0</v>
      </c>
      <c r="AL146" s="212">
        <f t="shared" si="1069"/>
        <v>0</v>
      </c>
      <c r="AM146" s="212">
        <f t="shared" si="1070"/>
        <v>0</v>
      </c>
      <c r="AN146" s="210">
        <f t="shared" si="1050"/>
        <v>0</v>
      </c>
      <c r="AO146" s="213"/>
      <c r="AP146" s="213"/>
      <c r="AQ146" s="213"/>
      <c r="AR146" s="212">
        <f t="shared" si="1071"/>
        <v>0</v>
      </c>
      <c r="AS146" s="212">
        <f t="shared" si="1072"/>
        <v>0</v>
      </c>
      <c r="AT146" s="212">
        <f t="shared" si="1073"/>
        <v>0</v>
      </c>
      <c r="AU146" s="212">
        <f t="shared" si="1074"/>
        <v>0</v>
      </c>
      <c r="AV146" s="210">
        <f t="shared" si="1051"/>
        <v>0</v>
      </c>
      <c r="AW146" s="213"/>
      <c r="AX146" s="213"/>
      <c r="AY146" s="213"/>
      <c r="AZ146" s="212">
        <f t="shared" si="1075"/>
        <v>0</v>
      </c>
      <c r="BA146" s="212">
        <f t="shared" si="1076"/>
        <v>0</v>
      </c>
      <c r="BB146" s="212">
        <f t="shared" si="1077"/>
        <v>0</v>
      </c>
      <c r="BC146" s="212">
        <f t="shared" si="1078"/>
        <v>0</v>
      </c>
      <c r="BD146" s="210">
        <f t="shared" si="1052"/>
        <v>0</v>
      </c>
      <c r="BE146" s="213"/>
      <c r="BF146" s="213"/>
      <c r="BG146" s="213"/>
      <c r="BH146" s="212">
        <f t="shared" si="1079"/>
        <v>0</v>
      </c>
      <c r="BI146" s="212">
        <f t="shared" si="1080"/>
        <v>0</v>
      </c>
      <c r="BJ146" s="212">
        <f t="shared" si="1081"/>
        <v>0</v>
      </c>
      <c r="BK146" s="212">
        <f t="shared" si="1082"/>
        <v>0</v>
      </c>
      <c r="BL146" s="210">
        <f t="shared" si="1053"/>
        <v>0</v>
      </c>
      <c r="BM146" s="213"/>
      <c r="BN146" s="213"/>
      <c r="BO146" s="213"/>
      <c r="BP146" s="212">
        <f t="shared" si="1083"/>
        <v>0</v>
      </c>
      <c r="BQ146" s="212">
        <f t="shared" si="1084"/>
        <v>0</v>
      </c>
      <c r="BR146" s="212">
        <f t="shared" si="1085"/>
        <v>0</v>
      </c>
      <c r="BS146" s="212">
        <f t="shared" si="1086"/>
        <v>0</v>
      </c>
      <c r="BT146" s="210">
        <f t="shared" si="1054"/>
        <v>0</v>
      </c>
      <c r="BU146" s="213"/>
      <c r="BV146" s="213"/>
      <c r="BW146" s="213"/>
      <c r="BX146" s="212">
        <f t="shared" si="1087"/>
        <v>0</v>
      </c>
      <c r="BY146" s="212">
        <f t="shared" si="1088"/>
        <v>0</v>
      </c>
      <c r="BZ146" s="212">
        <f t="shared" si="1089"/>
        <v>0</v>
      </c>
      <c r="CA146" s="212">
        <f t="shared" si="1090"/>
        <v>0</v>
      </c>
      <c r="CB146" s="210">
        <f t="shared" si="1055"/>
        <v>0</v>
      </c>
      <c r="CC146" s="213"/>
      <c r="CD146" s="213"/>
      <c r="CE146" s="213"/>
      <c r="CF146" s="212">
        <f t="shared" si="1091"/>
        <v>0</v>
      </c>
      <c r="CG146" s="212">
        <f t="shared" si="1092"/>
        <v>0</v>
      </c>
      <c r="CH146" s="212">
        <f t="shared" si="1093"/>
        <v>0</v>
      </c>
      <c r="CI146" s="212">
        <f t="shared" si="1094"/>
        <v>0</v>
      </c>
      <c r="CJ146" s="210">
        <f t="shared" si="1056"/>
        <v>0</v>
      </c>
      <c r="CK146" s="213"/>
      <c r="CL146" s="213"/>
      <c r="CM146" s="213"/>
      <c r="CN146" s="212">
        <f t="shared" si="1095"/>
        <v>0</v>
      </c>
      <c r="CO146" s="212">
        <f t="shared" si="1096"/>
        <v>0</v>
      </c>
      <c r="CP146" s="212">
        <f t="shared" si="1097"/>
        <v>0</v>
      </c>
      <c r="CQ146" s="212">
        <f t="shared" si="1098"/>
        <v>0</v>
      </c>
      <c r="CR146" s="210">
        <f t="shared" si="1057"/>
        <v>0</v>
      </c>
      <c r="CS146" s="213"/>
      <c r="CT146" s="213"/>
      <c r="CU146" s="213"/>
      <c r="CV146" s="212">
        <f>IF(CR146&gt;0,(CR146/T146)*100,0)</f>
        <v>0</v>
      </c>
      <c r="CW146" s="212">
        <f t="shared" si="1100"/>
        <v>0</v>
      </c>
      <c r="CX146" s="212">
        <f t="shared" si="1101"/>
        <v>0</v>
      </c>
      <c r="CY146" s="212">
        <f t="shared" si="1102"/>
        <v>0</v>
      </c>
      <c r="CZ146" s="212">
        <f t="shared" si="1103"/>
        <v>0</v>
      </c>
      <c r="DA146" s="212">
        <f t="shared" si="1104"/>
        <v>0</v>
      </c>
      <c r="DB146" s="212">
        <f t="shared" si="1105"/>
        <v>0</v>
      </c>
      <c r="DC146" s="212">
        <f t="shared" si="1106"/>
        <v>0</v>
      </c>
      <c r="DD146" s="214"/>
      <c r="DE146" s="213"/>
      <c r="DF146" s="213"/>
      <c r="DG146" s="213"/>
      <c r="DH146" s="211"/>
      <c r="DI146" s="211"/>
      <c r="DJ146" s="211"/>
      <c r="DK146" s="211"/>
      <c r="DL146" s="211"/>
      <c r="DM146" s="211"/>
      <c r="DN146" s="211"/>
      <c r="DO146" s="211"/>
      <c r="DP146" s="213"/>
      <c r="DQ146" s="213"/>
      <c r="DR146" s="213"/>
      <c r="DS146" s="213"/>
      <c r="DU146" s="149"/>
      <c r="DV146" s="3"/>
      <c r="DW146" s="3"/>
      <c r="DX146" s="3"/>
      <c r="DZ146" s="293"/>
      <c r="EA146" s="293"/>
      <c r="EB146" s="293"/>
      <c r="EC146" s="297"/>
      <c r="ED146" s="297"/>
      <c r="EE146" s="297"/>
      <c r="EF146" s="297"/>
      <c r="EG146" s="297"/>
      <c r="EH146" s="297"/>
      <c r="EI146" s="297"/>
      <c r="EJ146" s="297"/>
      <c r="EK146" s="297"/>
      <c r="EL146" s="297"/>
      <c r="EM146" s="297"/>
      <c r="EN146" s="297"/>
      <c r="EO146" s="297"/>
      <c r="EP146" s="297"/>
      <c r="EQ146" s="297"/>
      <c r="ER146" s="297"/>
      <c r="ES146" s="297"/>
      <c r="ET146" s="297"/>
      <c r="EU146" s="297"/>
      <c r="EV146" s="297"/>
      <c r="EW146" s="297"/>
      <c r="EX146" s="297"/>
      <c r="EY146" s="297"/>
      <c r="EZ146" s="297"/>
      <c r="FA146" s="297"/>
      <c r="FB146" s="297"/>
      <c r="FC146" s="297"/>
      <c r="FD146" s="297"/>
      <c r="FE146" s="297"/>
      <c r="FF146" s="297"/>
      <c r="FL146" s="212">
        <v>66629</v>
      </c>
      <c r="FM146" s="212">
        <v>82.265193370165747</v>
      </c>
      <c r="FN146" s="212">
        <v>91.068139963167582</v>
      </c>
      <c r="FO146" s="212">
        <v>96.893799877225291</v>
      </c>
      <c r="FR146" s="5">
        <f t="shared" si="944"/>
        <v>0</v>
      </c>
      <c r="FS146" s="5">
        <f t="shared" si="945"/>
        <v>0</v>
      </c>
      <c r="FT146" s="5">
        <f t="shared" si="946"/>
        <v>0</v>
      </c>
      <c r="FU146" s="5">
        <f t="shared" si="947"/>
        <v>0</v>
      </c>
      <c r="FW146" s="233" t="e">
        <f t="shared" si="948"/>
        <v>#DIV/0!</v>
      </c>
      <c r="FX146" s="233" t="e">
        <f t="shared" si="949"/>
        <v>#DIV/0!</v>
      </c>
      <c r="FY146" s="233" t="e">
        <f t="shared" si="950"/>
        <v>#DIV/0!</v>
      </c>
      <c r="FZ146" s="233" t="e">
        <f t="shared" si="951"/>
        <v>#DIV/0!</v>
      </c>
      <c r="GA146" s="233"/>
      <c r="GB146" s="5">
        <f t="shared" si="952"/>
        <v>0</v>
      </c>
      <c r="GC146" s="5">
        <f t="shared" si="953"/>
        <v>0</v>
      </c>
      <c r="GD146" s="5">
        <f t="shared" si="954"/>
        <v>0</v>
      </c>
      <c r="GE146" s="5">
        <f t="shared" si="955"/>
        <v>0</v>
      </c>
    </row>
    <row r="147" spans="1:187" ht="13.5" thickBot="1" x14ac:dyDescent="0.25">
      <c r="A147" s="217" t="s">
        <v>200</v>
      </c>
      <c r="B147" s="218"/>
      <c r="C147" s="219"/>
      <c r="D147" s="220">
        <f>SUM(D135:D146)</f>
        <v>0</v>
      </c>
      <c r="E147" s="220">
        <f t="shared" ref="E147:AQ147" si="1107">SUM(E135:E146)</f>
        <v>0</v>
      </c>
      <c r="F147" s="220">
        <f t="shared" si="1107"/>
        <v>0</v>
      </c>
      <c r="G147" s="220">
        <f t="shared" si="1107"/>
        <v>0</v>
      </c>
      <c r="H147" s="220">
        <f t="shared" si="1107"/>
        <v>0</v>
      </c>
      <c r="I147" s="220">
        <f t="shared" si="1107"/>
        <v>0</v>
      </c>
      <c r="J147" s="220">
        <f t="shared" si="1107"/>
        <v>0</v>
      </c>
      <c r="K147" s="220">
        <f t="shared" si="1107"/>
        <v>0</v>
      </c>
      <c r="L147" s="220">
        <f t="shared" si="1107"/>
        <v>0</v>
      </c>
      <c r="M147" s="220">
        <f t="shared" si="1107"/>
        <v>0</v>
      </c>
      <c r="N147" s="220">
        <f t="shared" si="1107"/>
        <v>0</v>
      </c>
      <c r="O147" s="220">
        <f t="shared" si="1107"/>
        <v>0</v>
      </c>
      <c r="P147" s="220">
        <f t="shared" si="1107"/>
        <v>0</v>
      </c>
      <c r="Q147" s="220">
        <f t="shared" si="1107"/>
        <v>0</v>
      </c>
      <c r="R147" s="220">
        <f t="shared" si="1107"/>
        <v>0</v>
      </c>
      <c r="S147" s="220">
        <f t="shared" si="1107"/>
        <v>0</v>
      </c>
      <c r="T147" s="220">
        <f t="shared" si="1107"/>
        <v>0</v>
      </c>
      <c r="U147" s="220">
        <f t="shared" si="1107"/>
        <v>0</v>
      </c>
      <c r="V147" s="220">
        <f t="shared" si="1107"/>
        <v>0</v>
      </c>
      <c r="W147" s="220">
        <f t="shared" si="1107"/>
        <v>0</v>
      </c>
      <c r="X147" s="220">
        <f t="shared" si="1107"/>
        <v>0</v>
      </c>
      <c r="Y147" s="220">
        <f t="shared" si="1107"/>
        <v>0</v>
      </c>
      <c r="Z147" s="220">
        <f t="shared" si="1107"/>
        <v>0</v>
      </c>
      <c r="AA147" s="220">
        <f t="shared" si="1107"/>
        <v>0</v>
      </c>
      <c r="AB147" s="220">
        <f t="shared" si="1107"/>
        <v>0</v>
      </c>
      <c r="AC147" s="220">
        <f t="shared" si="1107"/>
        <v>0</v>
      </c>
      <c r="AD147" s="220">
        <f t="shared" si="1107"/>
        <v>0</v>
      </c>
      <c r="AE147" s="220">
        <f t="shared" si="1107"/>
        <v>0</v>
      </c>
      <c r="AF147" s="220">
        <f t="shared" si="1107"/>
        <v>0</v>
      </c>
      <c r="AG147" s="220">
        <f t="shared" si="1107"/>
        <v>0</v>
      </c>
      <c r="AH147" s="220">
        <f t="shared" si="1107"/>
        <v>0</v>
      </c>
      <c r="AI147" s="220">
        <f t="shared" si="1107"/>
        <v>0</v>
      </c>
      <c r="AJ147" s="220">
        <f t="shared" si="1107"/>
        <v>0</v>
      </c>
      <c r="AK147" s="220">
        <f t="shared" si="1107"/>
        <v>0</v>
      </c>
      <c r="AL147" s="220">
        <f t="shared" si="1107"/>
        <v>0</v>
      </c>
      <c r="AM147" s="220">
        <f>SUM(AM135:AM146)</f>
        <v>0</v>
      </c>
      <c r="AN147" s="220">
        <f>SUM(AN135:AN146)</f>
        <v>0</v>
      </c>
      <c r="AO147" s="220">
        <f t="shared" si="1107"/>
        <v>0</v>
      </c>
      <c r="AP147" s="220">
        <f t="shared" si="1107"/>
        <v>0</v>
      </c>
      <c r="AQ147" s="220">
        <f t="shared" si="1107"/>
        <v>0</v>
      </c>
      <c r="AR147" s="222">
        <f>IF(AN147&gt;0,(AN147/T147)*100,0)</f>
        <v>0</v>
      </c>
      <c r="AS147" s="222">
        <f t="shared" ref="AS147" si="1108">IF(AO147&gt;0,(AO147/U147)*100,0)</f>
        <v>0</v>
      </c>
      <c r="AT147" s="222">
        <f t="shared" ref="AT147" si="1109">IF(AP147&gt;0,(AP147/V147)*100,0)</f>
        <v>0</v>
      </c>
      <c r="AU147" s="222">
        <f t="shared" ref="AU147" si="1110">IF(AQ147&gt;0,(AQ147/W147)*100,0)</f>
        <v>0</v>
      </c>
      <c r="AV147" s="220">
        <f>SUM(AV135:AV146)</f>
        <v>0</v>
      </c>
      <c r="AW147" s="220">
        <f t="shared" ref="AW147" si="1111">SUM(AW135:AW146)</f>
        <v>0</v>
      </c>
      <c r="AX147" s="220">
        <f t="shared" ref="AX147" si="1112">SUM(AX135:AX146)</f>
        <v>0</v>
      </c>
      <c r="AY147" s="220">
        <f t="shared" ref="AY147" si="1113">SUM(AY135:AY146)</f>
        <v>0</v>
      </c>
      <c r="AZ147" s="222">
        <f t="shared" ref="AZ147" si="1114">IF(AV147&gt;0,(AV147/T147)*100,0)</f>
        <v>0</v>
      </c>
      <c r="BA147" s="222">
        <f t="shared" ref="BA147" si="1115">IF(AW147&gt;0,(AW147/U147)*100,0)</f>
        <v>0</v>
      </c>
      <c r="BB147" s="222">
        <f t="shared" ref="BB147" si="1116">IF(AX147&gt;0,(AX147/V147)*100,0)</f>
        <v>0</v>
      </c>
      <c r="BC147" s="222">
        <f t="shared" ref="BC147" si="1117">IF(AY147&gt;0,(AY147/W147)*100,0)</f>
        <v>0</v>
      </c>
      <c r="BD147" s="220">
        <f t="shared" ref="BD147" si="1118">SUM(BD135:BD146)</f>
        <v>0</v>
      </c>
      <c r="BE147" s="220">
        <f t="shared" ref="BE147" si="1119">SUM(BE135:BE146)</f>
        <v>0</v>
      </c>
      <c r="BF147" s="220">
        <f t="shared" ref="BF147" si="1120">SUM(BF135:BF146)</f>
        <v>0</v>
      </c>
      <c r="BG147" s="220">
        <f t="shared" ref="BG147" si="1121">SUM(BG135:BG146)</f>
        <v>0</v>
      </c>
      <c r="BH147" s="222">
        <f t="shared" ref="BH147" si="1122">IF(BD147&gt;0,(BD147/T147)*100,0)</f>
        <v>0</v>
      </c>
      <c r="BI147" s="222">
        <f t="shared" ref="BI147" si="1123">IF(BE147&gt;0,(BE147/U147)*100,0)</f>
        <v>0</v>
      </c>
      <c r="BJ147" s="222">
        <f t="shared" ref="BJ147" si="1124">IF(BF147&gt;0,(BF147/V147)*100,0)</f>
        <v>0</v>
      </c>
      <c r="BK147" s="222">
        <f t="shared" ref="BK147" si="1125">IF(BG147&gt;0,(BG147/W147)*100,0)</f>
        <v>0</v>
      </c>
      <c r="BL147" s="220">
        <f t="shared" ref="BL147" si="1126">SUM(BL135:BL146)</f>
        <v>0</v>
      </c>
      <c r="BM147" s="220">
        <f t="shared" ref="BM147" si="1127">SUM(BM135:BM146)</f>
        <v>0</v>
      </c>
      <c r="BN147" s="220">
        <f t="shared" ref="BN147" si="1128">SUM(BN135:BN146)</f>
        <v>0</v>
      </c>
      <c r="BO147" s="220">
        <f t="shared" ref="BO147" si="1129">SUM(BO135:BO146)</f>
        <v>0</v>
      </c>
      <c r="BP147" s="222">
        <f t="shared" ref="BP147" si="1130">IF(BL147&gt;0,(BL147/T147)*100,0)</f>
        <v>0</v>
      </c>
      <c r="BQ147" s="222">
        <f t="shared" ref="BQ147" si="1131">IF(BM147&gt;0,(BM147/U147)*100,0)</f>
        <v>0</v>
      </c>
      <c r="BR147" s="222">
        <f t="shared" ref="BR147" si="1132">IF(BN147&gt;0,(BN147/V147)*100,0)</f>
        <v>0</v>
      </c>
      <c r="BS147" s="222">
        <f t="shared" ref="BS147" si="1133">IF(BO147&gt;0,(BO147/W147)*100,0)</f>
        <v>0</v>
      </c>
      <c r="BT147" s="220">
        <f t="shared" ref="BT147" si="1134">SUM(BT135:BT146)</f>
        <v>0</v>
      </c>
      <c r="BU147" s="220">
        <f t="shared" ref="BU147" si="1135">SUM(BU135:BU146)</f>
        <v>0</v>
      </c>
      <c r="BV147" s="220">
        <f t="shared" ref="BV147" si="1136">SUM(BV135:BV146)</f>
        <v>0</v>
      </c>
      <c r="BW147" s="220">
        <f t="shared" ref="BW147" si="1137">SUM(BW135:BW146)</f>
        <v>0</v>
      </c>
      <c r="BX147" s="222">
        <f t="shared" ref="BX147" si="1138">IF(BT147&gt;0,(BT147/T147)*100,0)</f>
        <v>0</v>
      </c>
      <c r="BY147" s="222">
        <f t="shared" ref="BY147" si="1139">IF(BU147&gt;0,(BU147/U147)*100,0)</f>
        <v>0</v>
      </c>
      <c r="BZ147" s="222">
        <f t="shared" ref="BZ147" si="1140">IF(BV147&gt;0,(BV147/V147)*100,0)</f>
        <v>0</v>
      </c>
      <c r="CA147" s="222">
        <f t="shared" ref="CA147" si="1141">IF(BW147&gt;0,(BW147/W147)*100,0)</f>
        <v>0</v>
      </c>
      <c r="CB147" s="220">
        <f t="shared" ref="CB147" si="1142">SUM(CB135:CB146)</f>
        <v>0</v>
      </c>
      <c r="CC147" s="220">
        <f t="shared" ref="CC147" si="1143">SUM(CC135:CC146)</f>
        <v>0</v>
      </c>
      <c r="CD147" s="220">
        <f t="shared" ref="CD147" si="1144">SUM(CD135:CD146)</f>
        <v>0</v>
      </c>
      <c r="CE147" s="220">
        <f t="shared" ref="CE147" si="1145">SUM(CE135:CE146)</f>
        <v>0</v>
      </c>
      <c r="CF147" s="222">
        <f t="shared" ref="CF147" si="1146">IF(CB147&gt;0,(CB147/T147)*100,0)</f>
        <v>0</v>
      </c>
      <c r="CG147" s="222">
        <f t="shared" ref="CG147" si="1147">IF(CC147&gt;0,(CC147/U147)*100,0)</f>
        <v>0</v>
      </c>
      <c r="CH147" s="222">
        <f t="shared" ref="CH147" si="1148">IF(CD147&gt;0,(CD147/V147)*100,0)</f>
        <v>0</v>
      </c>
      <c r="CI147" s="222">
        <f t="shared" ref="CI147" si="1149">IF(CE147&gt;0,(CE147/W147)*100,0)</f>
        <v>0</v>
      </c>
      <c r="CJ147" s="220">
        <f t="shared" ref="CJ147" si="1150">SUM(CJ135:CJ146)</f>
        <v>0</v>
      </c>
      <c r="CK147" s="220">
        <f t="shared" ref="CK147" si="1151">SUM(CK135:CK146)</f>
        <v>0</v>
      </c>
      <c r="CL147" s="220">
        <f t="shared" ref="CL147" si="1152">SUM(CL135:CL146)</f>
        <v>0</v>
      </c>
      <c r="CM147" s="220">
        <f t="shared" ref="CM147" si="1153">SUM(CM135:CM146)</f>
        <v>0</v>
      </c>
      <c r="CN147" s="222">
        <f t="shared" ref="CN147" si="1154">IF(CJ147&gt;0,(CJ147/T147)*100,0)</f>
        <v>0</v>
      </c>
      <c r="CO147" s="222">
        <f t="shared" ref="CO147" si="1155">IF(CK147&gt;0,(CK147/U147)*100,0)</f>
        <v>0</v>
      </c>
      <c r="CP147" s="222">
        <f t="shared" ref="CP147" si="1156">IF(CL147&gt;0,(CL147/V147)*100,0)</f>
        <v>0</v>
      </c>
      <c r="CQ147" s="222">
        <f t="shared" ref="CQ147" si="1157">IF(CM147&gt;0,(CM147/W147)*100,0)</f>
        <v>0</v>
      </c>
      <c r="CR147" s="220">
        <f t="shared" ref="CR147" si="1158">SUM(CR135:CR146)</f>
        <v>0</v>
      </c>
      <c r="CS147" s="220">
        <f t="shared" ref="CS147" si="1159">SUM(CS135:CS146)</f>
        <v>0</v>
      </c>
      <c r="CT147" s="220">
        <f t="shared" ref="CT147" si="1160">SUM(CT135:CT146)</f>
        <v>0</v>
      </c>
      <c r="CU147" s="220">
        <f t="shared" ref="CU147" si="1161">SUM(CU135:CU146)</f>
        <v>0</v>
      </c>
      <c r="CV147" s="222">
        <f>IF(CR147&gt;0,(CR147/T147)*100,0)</f>
        <v>0</v>
      </c>
      <c r="CW147" s="222">
        <f t="shared" ref="CW147" si="1162">IF(CS147&gt;0,(CS147/U147)*100,0)</f>
        <v>0</v>
      </c>
      <c r="CX147" s="222">
        <f t="shared" ref="CX147" si="1163">IF(CT147&gt;0,(CT147/V147)*100,0)</f>
        <v>0</v>
      </c>
      <c r="CY147" s="222">
        <f t="shared" ref="CY147" si="1164">IF(CU147&gt;0,(CU147/W147)*100,0)</f>
        <v>0</v>
      </c>
      <c r="CZ147" s="222">
        <f t="shared" ref="CZ147" si="1165">IF(AJ147&gt;0,(AJ147/T147)*100,0)</f>
        <v>0</v>
      </c>
      <c r="DA147" s="222">
        <f t="shared" ref="DA147" si="1166">IF(AK147&gt;0,(AK147/U147)*100,0)</f>
        <v>0</v>
      </c>
      <c r="DB147" s="222">
        <f t="shared" ref="DB147" si="1167">IF(AL147&gt;0,(AL147/V147)*100,0)</f>
        <v>0</v>
      </c>
      <c r="DC147" s="222">
        <f t="shared" ref="DC147" si="1168">IF(AM147&gt;0,(AM147/W147)*100,0)</f>
        <v>0</v>
      </c>
      <c r="DD147" s="220">
        <f t="shared" ref="DD147" si="1169">SUM(DD135:DD146)</f>
        <v>0</v>
      </c>
      <c r="DE147" s="220">
        <f t="shared" ref="DE147" si="1170">SUM(DE135:DE146)</f>
        <v>0</v>
      </c>
      <c r="DF147" s="220">
        <f t="shared" ref="DF147" si="1171">SUM(DF135:DF146)</f>
        <v>0</v>
      </c>
      <c r="DG147" s="220">
        <f t="shared" ref="DG147" si="1172">SUM(DG135:DG146)</f>
        <v>0</v>
      </c>
      <c r="DH147" s="221">
        <f>IF(DD147&gt;0,(DD147*60)/T147,0)</f>
        <v>0</v>
      </c>
      <c r="DI147" s="221">
        <f t="shared" ref="DI147" si="1173">IF(DE147&gt;0,(DE147*60)/U147,0)</f>
        <v>0</v>
      </c>
      <c r="DJ147" s="221">
        <f t="shared" ref="DJ147" si="1174">IF(DF147&gt;0,(DF147*60)/V147,0)</f>
        <v>0</v>
      </c>
      <c r="DK147" s="221">
        <f t="shared" ref="DK147" si="1175">IF(DG147&gt;0,(DG147*60)/W147,0)</f>
        <v>0</v>
      </c>
      <c r="DL147" s="221">
        <f>IF(DD147&gt;0,(DD147*60)/(T147-AN147),0)</f>
        <v>0</v>
      </c>
      <c r="DM147" s="221">
        <f t="shared" ref="DM147" si="1176">IF(DE147&gt;0,(DE147*60)/(U147-AO147),0)</f>
        <v>0</v>
      </c>
      <c r="DN147" s="221">
        <f t="shared" ref="DN147" si="1177">IF(DF147&gt;0,(DF147*60)/(V147-AP147),0)</f>
        <v>0</v>
      </c>
      <c r="DO147" s="221">
        <f t="shared" ref="DO147" si="1178">IF(DG147&gt;0,(DG147*60)/(W147-AQ147),0)</f>
        <v>0</v>
      </c>
      <c r="DP147" s="221">
        <f>IF(DU147&gt;0,(DU147*60)/(T147-BD147),0)</f>
        <v>0</v>
      </c>
      <c r="DQ147" s="221">
        <f t="shared" ref="DQ147" si="1179">IF(DV147&gt;0,(DV147*60)/(U147-BE147),0)</f>
        <v>0</v>
      </c>
      <c r="DR147" s="221">
        <f t="shared" ref="DR147" si="1180">IF(DW147&gt;0,(DW147*60)/(V147-BF147),0)</f>
        <v>0</v>
      </c>
      <c r="DS147" s="221">
        <f t="shared" ref="DS147" si="1181">IF(DX147&gt;0,(DX147*60)/(W147-BG147),0)</f>
        <v>0</v>
      </c>
      <c r="DU147" s="220">
        <f t="shared" ref="DU147" si="1182">SUM(DU135:DU146)</f>
        <v>0</v>
      </c>
      <c r="DV147" s="220">
        <f t="shared" ref="DV147" si="1183">SUM(DV135:DV146)</f>
        <v>0</v>
      </c>
      <c r="DW147" s="220">
        <f t="shared" ref="DW147" si="1184">SUM(DW135:DW146)</f>
        <v>0</v>
      </c>
      <c r="DX147" s="220">
        <f t="shared" ref="DX147" si="1185">SUM(DX135:DX146)</f>
        <v>0</v>
      </c>
      <c r="DZ147" s="293"/>
      <c r="EA147" s="293"/>
      <c r="EB147" s="293"/>
      <c r="EC147" s="297"/>
      <c r="ED147" s="297"/>
      <c r="EE147" s="297"/>
      <c r="EF147" s="297"/>
      <c r="EG147" s="297"/>
      <c r="EH147" s="297"/>
      <c r="EI147" s="297"/>
      <c r="EJ147" s="297"/>
      <c r="EK147" s="297"/>
      <c r="EL147" s="297"/>
      <c r="EM147" s="297"/>
      <c r="EN147" s="297"/>
      <c r="EO147" s="297"/>
      <c r="EP147" s="297"/>
      <c r="EQ147" s="297"/>
      <c r="ER147" s="297"/>
      <c r="ES147" s="297"/>
      <c r="ET147" s="297"/>
      <c r="EU147" s="297"/>
      <c r="EV147" s="297"/>
      <c r="EW147" s="297"/>
      <c r="EX147" s="297"/>
      <c r="EY147" s="297"/>
      <c r="EZ147" s="297"/>
      <c r="FA147" s="297"/>
      <c r="FB147" s="297"/>
      <c r="FC147" s="297"/>
      <c r="FD147" s="298">
        <f t="shared" ref="FD147:FE147" si="1186">SUM(FD135:FD146)</f>
        <v>0</v>
      </c>
      <c r="FE147" s="298">
        <f t="shared" si="1186"/>
        <v>0</v>
      </c>
      <c r="FF147" s="298">
        <f t="shared" ref="FF147" si="1187">SUM(FF135:FF146)</f>
        <v>0</v>
      </c>
      <c r="FL147" s="223">
        <f t="shared" ref="FL147" si="1188">SUM(FL135:FL146)</f>
        <v>790909</v>
      </c>
      <c r="FM147" s="222">
        <v>78.393960423215759</v>
      </c>
      <c r="FN147" s="222">
        <v>88.528714142925949</v>
      </c>
      <c r="FO147" s="224">
        <v>96.184092639298157</v>
      </c>
      <c r="FR147" s="277">
        <f t="shared" si="944"/>
        <v>0</v>
      </c>
      <c r="FS147" s="278">
        <f t="shared" si="945"/>
        <v>0</v>
      </c>
      <c r="FT147" s="278">
        <f t="shared" si="946"/>
        <v>0</v>
      </c>
      <c r="FU147" s="279">
        <f t="shared" si="947"/>
        <v>0</v>
      </c>
      <c r="FV147" s="239"/>
      <c r="FW147" s="280" t="e">
        <f t="shared" si="948"/>
        <v>#DIV/0!</v>
      </c>
      <c r="FX147" s="281" t="e">
        <f t="shared" si="949"/>
        <v>#DIV/0!</v>
      </c>
      <c r="FY147" s="281" t="e">
        <f t="shared" si="950"/>
        <v>#DIV/0!</v>
      </c>
      <c r="FZ147" s="282" t="e">
        <f t="shared" si="951"/>
        <v>#DIV/0!</v>
      </c>
      <c r="GA147" s="283"/>
      <c r="GB147" s="277">
        <f t="shared" si="952"/>
        <v>0</v>
      </c>
      <c r="GC147" s="278">
        <f t="shared" si="953"/>
        <v>0</v>
      </c>
      <c r="GD147" s="278">
        <f t="shared" si="954"/>
        <v>0</v>
      </c>
      <c r="GE147" s="279">
        <f t="shared" si="955"/>
        <v>0</v>
      </c>
    </row>
    <row r="148" spans="1:187" x14ac:dyDescent="0.2">
      <c r="A148" s="2" t="str">
        <f t="shared" si="1058"/>
        <v>2012 Jan</v>
      </c>
      <c r="B148" s="138">
        <f t="shared" ref="B148:B159" si="1189">B135+1</f>
        <v>2012</v>
      </c>
      <c r="C148" s="141" t="str">
        <f t="shared" ref="C148:C159" si="1190">C135</f>
        <v>Jan</v>
      </c>
      <c r="D148" s="215">
        <f t="shared" ref="D148:D216" si="1191">E148+F148+G148</f>
        <v>0</v>
      </c>
      <c r="E148" s="129"/>
      <c r="F148" s="129"/>
      <c r="G148" s="129"/>
      <c r="H148" s="215">
        <f t="shared" si="1042"/>
        <v>0</v>
      </c>
      <c r="I148" s="151">
        <f t="shared" si="1059"/>
        <v>0</v>
      </c>
      <c r="J148" s="151">
        <f t="shared" si="1060"/>
        <v>0</v>
      </c>
      <c r="K148" s="151">
        <f t="shared" si="1061"/>
        <v>0</v>
      </c>
      <c r="L148" s="215">
        <f t="shared" si="1043"/>
        <v>0</v>
      </c>
      <c r="M148" s="129"/>
      <c r="N148" s="129"/>
      <c r="O148" s="129"/>
      <c r="P148" s="215">
        <f t="shared" si="1044"/>
        <v>0</v>
      </c>
      <c r="Q148" s="129"/>
      <c r="R148" s="129"/>
      <c r="S148" s="129"/>
      <c r="T148" s="215">
        <f t="shared" si="1045"/>
        <v>0</v>
      </c>
      <c r="U148" s="151">
        <f t="shared" si="1062"/>
        <v>0</v>
      </c>
      <c r="V148" s="151">
        <f t="shared" si="1063"/>
        <v>0</v>
      </c>
      <c r="W148" s="151">
        <f t="shared" si="1064"/>
        <v>0</v>
      </c>
      <c r="X148" s="215">
        <f t="shared" si="1046"/>
        <v>0</v>
      </c>
      <c r="Y148" s="151">
        <f t="shared" si="1065"/>
        <v>0</v>
      </c>
      <c r="Z148" s="151">
        <f t="shared" si="1066"/>
        <v>0</v>
      </c>
      <c r="AA148" s="151">
        <f t="shared" si="1067"/>
        <v>0</v>
      </c>
      <c r="AB148" s="215">
        <f t="shared" si="1047"/>
        <v>0</v>
      </c>
      <c r="AC148" s="129"/>
      <c r="AD148" s="129"/>
      <c r="AE148" s="129"/>
      <c r="AF148" s="215">
        <f t="shared" si="1048"/>
        <v>0</v>
      </c>
      <c r="AG148" s="129"/>
      <c r="AH148" s="129"/>
      <c r="AI148" s="129"/>
      <c r="AJ148" s="215">
        <f t="shared" si="1049"/>
        <v>0</v>
      </c>
      <c r="AK148" s="151">
        <f t="shared" si="1068"/>
        <v>0</v>
      </c>
      <c r="AL148" s="151">
        <f t="shared" si="1069"/>
        <v>0</v>
      </c>
      <c r="AM148" s="151">
        <f t="shared" si="1070"/>
        <v>0</v>
      </c>
      <c r="AN148" s="215">
        <f t="shared" si="1050"/>
        <v>0</v>
      </c>
      <c r="AO148" s="129"/>
      <c r="AP148" s="129"/>
      <c r="AQ148" s="129"/>
      <c r="AR148" s="151">
        <f t="shared" si="1071"/>
        <v>0</v>
      </c>
      <c r="AS148" s="151">
        <f t="shared" si="1072"/>
        <v>0</v>
      </c>
      <c r="AT148" s="151">
        <f t="shared" si="1073"/>
        <v>0</v>
      </c>
      <c r="AU148" s="151">
        <f t="shared" si="1074"/>
        <v>0</v>
      </c>
      <c r="AV148" s="215">
        <f t="shared" si="1051"/>
        <v>0</v>
      </c>
      <c r="AW148" s="129"/>
      <c r="AX148" s="129"/>
      <c r="AY148" s="129"/>
      <c r="AZ148" s="151">
        <f t="shared" si="1075"/>
        <v>0</v>
      </c>
      <c r="BA148" s="151">
        <f t="shared" si="1076"/>
        <v>0</v>
      </c>
      <c r="BB148" s="151">
        <f t="shared" si="1077"/>
        <v>0</v>
      </c>
      <c r="BC148" s="151">
        <f t="shared" si="1078"/>
        <v>0</v>
      </c>
      <c r="BD148" s="215">
        <f t="shared" si="1052"/>
        <v>0</v>
      </c>
      <c r="BE148" s="129"/>
      <c r="BF148" s="129"/>
      <c r="BG148" s="129"/>
      <c r="BH148" s="151">
        <f t="shared" si="1079"/>
        <v>0</v>
      </c>
      <c r="BI148" s="151">
        <f t="shared" si="1080"/>
        <v>0</v>
      </c>
      <c r="BJ148" s="151">
        <f t="shared" si="1081"/>
        <v>0</v>
      </c>
      <c r="BK148" s="151">
        <f t="shared" si="1082"/>
        <v>0</v>
      </c>
      <c r="BL148" s="215">
        <f t="shared" si="1053"/>
        <v>0</v>
      </c>
      <c r="BM148" s="129"/>
      <c r="BN148" s="129"/>
      <c r="BO148" s="129"/>
      <c r="BP148" s="151">
        <f t="shared" si="1083"/>
        <v>0</v>
      </c>
      <c r="BQ148" s="151">
        <f t="shared" si="1084"/>
        <v>0</v>
      </c>
      <c r="BR148" s="151">
        <f t="shared" si="1085"/>
        <v>0</v>
      </c>
      <c r="BS148" s="151">
        <f t="shared" si="1086"/>
        <v>0</v>
      </c>
      <c r="BT148" s="215">
        <f t="shared" si="1054"/>
        <v>0</v>
      </c>
      <c r="BU148" s="129"/>
      <c r="BV148" s="129"/>
      <c r="BW148" s="129"/>
      <c r="BX148" s="151">
        <f t="shared" si="1087"/>
        <v>0</v>
      </c>
      <c r="BY148" s="151">
        <f t="shared" si="1088"/>
        <v>0</v>
      </c>
      <c r="BZ148" s="151">
        <f t="shared" si="1089"/>
        <v>0</v>
      </c>
      <c r="CA148" s="151">
        <f t="shared" si="1090"/>
        <v>0</v>
      </c>
      <c r="CB148" s="215">
        <f t="shared" si="1055"/>
        <v>0</v>
      </c>
      <c r="CC148" s="129"/>
      <c r="CD148" s="129"/>
      <c r="CE148" s="129"/>
      <c r="CF148" s="151">
        <f t="shared" si="1091"/>
        <v>0</v>
      </c>
      <c r="CG148" s="151">
        <f t="shared" si="1092"/>
        <v>0</v>
      </c>
      <c r="CH148" s="151">
        <f t="shared" si="1093"/>
        <v>0</v>
      </c>
      <c r="CI148" s="151">
        <f t="shared" si="1094"/>
        <v>0</v>
      </c>
      <c r="CJ148" s="215">
        <f t="shared" si="1056"/>
        <v>0</v>
      </c>
      <c r="CK148" s="129"/>
      <c r="CL148" s="129"/>
      <c r="CM148" s="129"/>
      <c r="CN148" s="151">
        <f t="shared" si="1095"/>
        <v>0</v>
      </c>
      <c r="CO148" s="151">
        <f t="shared" si="1096"/>
        <v>0</v>
      </c>
      <c r="CP148" s="151">
        <f t="shared" si="1097"/>
        <v>0</v>
      </c>
      <c r="CQ148" s="151">
        <f t="shared" si="1098"/>
        <v>0</v>
      </c>
      <c r="CR148" s="215">
        <f t="shared" si="1057"/>
        <v>0</v>
      </c>
      <c r="CS148" s="129"/>
      <c r="CT148" s="129"/>
      <c r="CU148" s="129"/>
      <c r="CV148" s="151">
        <f t="shared" si="1099"/>
        <v>0</v>
      </c>
      <c r="CW148" s="151">
        <f t="shared" si="1100"/>
        <v>0</v>
      </c>
      <c r="CX148" s="151">
        <f t="shared" si="1101"/>
        <v>0</v>
      </c>
      <c r="CY148" s="151">
        <f t="shared" si="1102"/>
        <v>0</v>
      </c>
      <c r="CZ148" s="151">
        <f t="shared" si="1103"/>
        <v>0</v>
      </c>
      <c r="DA148" s="151">
        <f t="shared" si="1104"/>
        <v>0</v>
      </c>
      <c r="DB148" s="151">
        <f t="shared" si="1105"/>
        <v>0</v>
      </c>
      <c r="DC148" s="151">
        <f t="shared" si="1106"/>
        <v>0</v>
      </c>
      <c r="DD148" s="216"/>
      <c r="DE148" s="129"/>
      <c r="DF148" s="129"/>
      <c r="DG148" s="129"/>
      <c r="DH148" s="129"/>
      <c r="DI148" s="129"/>
      <c r="DJ148" s="129"/>
      <c r="DK148" s="129"/>
      <c r="DL148" s="129"/>
      <c r="DM148" s="129"/>
      <c r="DN148" s="129"/>
      <c r="DO148" s="129"/>
      <c r="DP148" s="129"/>
      <c r="DQ148" s="129"/>
      <c r="DR148" s="129"/>
      <c r="DS148" s="129"/>
      <c r="DU148" s="149"/>
      <c r="DV148" s="3"/>
      <c r="DW148" s="3"/>
      <c r="DX148" s="3"/>
      <c r="DZ148" s="293"/>
      <c r="EA148" s="293"/>
      <c r="EB148" s="293"/>
      <c r="EC148" s="297"/>
      <c r="ED148" s="297"/>
      <c r="EE148" s="297"/>
      <c r="EF148" s="297"/>
      <c r="EG148" s="297"/>
      <c r="EH148" s="297"/>
      <c r="EI148" s="297"/>
      <c r="EJ148" s="297"/>
      <c r="EK148" s="297"/>
      <c r="EL148" s="297"/>
      <c r="EM148" s="297"/>
      <c r="EN148" s="297"/>
      <c r="EO148" s="297"/>
      <c r="EP148" s="297"/>
      <c r="EQ148" s="297"/>
      <c r="ER148" s="297"/>
      <c r="ES148" s="297"/>
      <c r="ET148" s="297"/>
      <c r="EU148" s="297"/>
      <c r="EV148" s="297"/>
      <c r="EW148" s="297"/>
      <c r="EX148" s="297"/>
      <c r="EY148" s="297"/>
      <c r="EZ148" s="297"/>
      <c r="FA148" s="297"/>
      <c r="FB148" s="297"/>
      <c r="FC148" s="297"/>
      <c r="FD148" s="297"/>
      <c r="FE148" s="297"/>
      <c r="FF148" s="297"/>
      <c r="FL148" s="151">
        <v>67174</v>
      </c>
      <c r="FM148" s="151">
        <v>83.179303216392043</v>
      </c>
      <c r="FN148" s="151">
        <v>91.516689973855421</v>
      </c>
      <c r="FO148" s="151">
        <v>97.048093877302861</v>
      </c>
      <c r="FR148" s="5">
        <f t="shared" si="944"/>
        <v>0</v>
      </c>
      <c r="FS148" s="5">
        <f t="shared" si="945"/>
        <v>0</v>
      </c>
      <c r="FT148" s="5">
        <f t="shared" si="946"/>
        <v>0</v>
      </c>
      <c r="FU148" s="5">
        <f t="shared" si="947"/>
        <v>0</v>
      </c>
      <c r="FW148" s="233" t="e">
        <f t="shared" si="948"/>
        <v>#DIV/0!</v>
      </c>
      <c r="FX148" s="233" t="e">
        <f t="shared" si="949"/>
        <v>#DIV/0!</v>
      </c>
      <c r="FY148" s="233" t="e">
        <f t="shared" si="950"/>
        <v>#DIV/0!</v>
      </c>
      <c r="FZ148" s="233" t="e">
        <f t="shared" si="951"/>
        <v>#DIV/0!</v>
      </c>
      <c r="GA148" s="233"/>
      <c r="GB148" s="5">
        <f t="shared" si="952"/>
        <v>0</v>
      </c>
      <c r="GC148" s="5">
        <f t="shared" si="953"/>
        <v>0</v>
      </c>
      <c r="GD148" s="5">
        <f t="shared" si="954"/>
        <v>0</v>
      </c>
      <c r="GE148" s="5">
        <f t="shared" si="955"/>
        <v>0</v>
      </c>
    </row>
    <row r="149" spans="1:187" x14ac:dyDescent="0.2">
      <c r="A149" s="2" t="str">
        <f t="shared" si="1058"/>
        <v>2012 Feb</v>
      </c>
      <c r="B149" s="139">
        <f t="shared" si="1189"/>
        <v>2012</v>
      </c>
      <c r="C149" s="142" t="str">
        <f t="shared" si="1190"/>
        <v>Feb</v>
      </c>
      <c r="D149" s="154">
        <f t="shared" si="1191"/>
        <v>0</v>
      </c>
      <c r="E149" s="129"/>
      <c r="F149" s="129"/>
      <c r="G149" s="129"/>
      <c r="H149" s="154">
        <f t="shared" si="1042"/>
        <v>0</v>
      </c>
      <c r="I149" s="151">
        <f t="shared" si="1059"/>
        <v>0</v>
      </c>
      <c r="J149" s="151">
        <f t="shared" si="1060"/>
        <v>0</v>
      </c>
      <c r="K149" s="151">
        <f t="shared" si="1061"/>
        <v>0</v>
      </c>
      <c r="L149" s="154">
        <f t="shared" si="1043"/>
        <v>0</v>
      </c>
      <c r="M149" s="3"/>
      <c r="N149" s="3"/>
      <c r="O149" s="3"/>
      <c r="P149" s="154">
        <f t="shared" si="1044"/>
        <v>0</v>
      </c>
      <c r="Q149" s="3"/>
      <c r="R149" s="3"/>
      <c r="S149" s="3"/>
      <c r="T149" s="154">
        <f t="shared" si="1045"/>
        <v>0</v>
      </c>
      <c r="U149" s="151">
        <f t="shared" si="1062"/>
        <v>0</v>
      </c>
      <c r="V149" s="151">
        <f t="shared" si="1063"/>
        <v>0</v>
      </c>
      <c r="W149" s="151">
        <f t="shared" si="1064"/>
        <v>0</v>
      </c>
      <c r="X149" s="154">
        <f t="shared" si="1046"/>
        <v>0</v>
      </c>
      <c r="Y149" s="151">
        <f t="shared" si="1065"/>
        <v>0</v>
      </c>
      <c r="Z149" s="151">
        <f t="shared" si="1066"/>
        <v>0</v>
      </c>
      <c r="AA149" s="151">
        <f t="shared" si="1067"/>
        <v>0</v>
      </c>
      <c r="AB149" s="154">
        <f t="shared" si="1047"/>
        <v>0</v>
      </c>
      <c r="AC149" s="3"/>
      <c r="AD149" s="3"/>
      <c r="AE149" s="3"/>
      <c r="AF149" s="154">
        <f t="shared" si="1048"/>
        <v>0</v>
      </c>
      <c r="AG149" s="3"/>
      <c r="AH149" s="3"/>
      <c r="AI149" s="3"/>
      <c r="AJ149" s="154">
        <f t="shared" si="1049"/>
        <v>0</v>
      </c>
      <c r="AK149" s="151">
        <f t="shared" si="1068"/>
        <v>0</v>
      </c>
      <c r="AL149" s="151">
        <f t="shared" si="1069"/>
        <v>0</v>
      </c>
      <c r="AM149" s="151">
        <f t="shared" si="1070"/>
        <v>0</v>
      </c>
      <c r="AN149" s="154">
        <f t="shared" si="1050"/>
        <v>0</v>
      </c>
      <c r="AO149" s="3"/>
      <c r="AP149" s="3"/>
      <c r="AQ149" s="3"/>
      <c r="AR149" s="151">
        <f t="shared" si="1071"/>
        <v>0</v>
      </c>
      <c r="AS149" s="151">
        <f t="shared" si="1072"/>
        <v>0</v>
      </c>
      <c r="AT149" s="151">
        <f t="shared" si="1073"/>
        <v>0</v>
      </c>
      <c r="AU149" s="151">
        <f t="shared" si="1074"/>
        <v>0</v>
      </c>
      <c r="AV149" s="154">
        <f t="shared" si="1051"/>
        <v>0</v>
      </c>
      <c r="AW149" s="3"/>
      <c r="AX149" s="3"/>
      <c r="AY149" s="3"/>
      <c r="AZ149" s="151">
        <f t="shared" si="1075"/>
        <v>0</v>
      </c>
      <c r="BA149" s="151">
        <f t="shared" si="1076"/>
        <v>0</v>
      </c>
      <c r="BB149" s="151">
        <f t="shared" si="1077"/>
        <v>0</v>
      </c>
      <c r="BC149" s="151">
        <f t="shared" si="1078"/>
        <v>0</v>
      </c>
      <c r="BD149" s="154">
        <f t="shared" si="1052"/>
        <v>0</v>
      </c>
      <c r="BE149" s="3"/>
      <c r="BF149" s="3"/>
      <c r="BG149" s="3"/>
      <c r="BH149" s="151">
        <f t="shared" si="1079"/>
        <v>0</v>
      </c>
      <c r="BI149" s="151">
        <f t="shared" si="1080"/>
        <v>0</v>
      </c>
      <c r="BJ149" s="151">
        <f t="shared" si="1081"/>
        <v>0</v>
      </c>
      <c r="BK149" s="151">
        <f t="shared" si="1082"/>
        <v>0</v>
      </c>
      <c r="BL149" s="154">
        <f t="shared" si="1053"/>
        <v>0</v>
      </c>
      <c r="BM149" s="3"/>
      <c r="BN149" s="3"/>
      <c r="BO149" s="3"/>
      <c r="BP149" s="151">
        <f t="shared" si="1083"/>
        <v>0</v>
      </c>
      <c r="BQ149" s="151">
        <f t="shared" si="1084"/>
        <v>0</v>
      </c>
      <c r="BR149" s="151">
        <f t="shared" si="1085"/>
        <v>0</v>
      </c>
      <c r="BS149" s="151">
        <f t="shared" si="1086"/>
        <v>0</v>
      </c>
      <c r="BT149" s="154">
        <f t="shared" si="1054"/>
        <v>0</v>
      </c>
      <c r="BU149" s="3"/>
      <c r="BV149" s="3"/>
      <c r="BW149" s="3"/>
      <c r="BX149" s="151">
        <f t="shared" si="1087"/>
        <v>0</v>
      </c>
      <c r="BY149" s="151">
        <f t="shared" si="1088"/>
        <v>0</v>
      </c>
      <c r="BZ149" s="151">
        <f t="shared" si="1089"/>
        <v>0</v>
      </c>
      <c r="CA149" s="151">
        <f t="shared" si="1090"/>
        <v>0</v>
      </c>
      <c r="CB149" s="154">
        <f t="shared" si="1055"/>
        <v>0</v>
      </c>
      <c r="CC149" s="3"/>
      <c r="CD149" s="3"/>
      <c r="CE149" s="3"/>
      <c r="CF149" s="151">
        <f t="shared" si="1091"/>
        <v>0</v>
      </c>
      <c r="CG149" s="151">
        <f t="shared" si="1092"/>
        <v>0</v>
      </c>
      <c r="CH149" s="151">
        <f t="shared" si="1093"/>
        <v>0</v>
      </c>
      <c r="CI149" s="151">
        <f t="shared" si="1094"/>
        <v>0</v>
      </c>
      <c r="CJ149" s="154">
        <f t="shared" si="1056"/>
        <v>0</v>
      </c>
      <c r="CK149" s="3"/>
      <c r="CL149" s="3"/>
      <c r="CM149" s="3"/>
      <c r="CN149" s="151">
        <f t="shared" si="1095"/>
        <v>0</v>
      </c>
      <c r="CO149" s="151">
        <f t="shared" si="1096"/>
        <v>0</v>
      </c>
      <c r="CP149" s="151">
        <f t="shared" si="1097"/>
        <v>0</v>
      </c>
      <c r="CQ149" s="151">
        <f t="shared" si="1098"/>
        <v>0</v>
      </c>
      <c r="CR149" s="154">
        <f t="shared" si="1057"/>
        <v>0</v>
      </c>
      <c r="CS149" s="3"/>
      <c r="CT149" s="3"/>
      <c r="CU149" s="3"/>
      <c r="CV149" s="151">
        <f t="shared" si="1099"/>
        <v>0</v>
      </c>
      <c r="CW149" s="151">
        <f t="shared" si="1100"/>
        <v>0</v>
      </c>
      <c r="CX149" s="151">
        <f t="shared" si="1101"/>
        <v>0</v>
      </c>
      <c r="CY149" s="151">
        <f t="shared" si="1102"/>
        <v>0</v>
      </c>
      <c r="CZ149" s="151">
        <f t="shared" si="1103"/>
        <v>0</v>
      </c>
      <c r="DA149" s="151">
        <f t="shared" si="1104"/>
        <v>0</v>
      </c>
      <c r="DB149" s="151">
        <f t="shared" si="1105"/>
        <v>0</v>
      </c>
      <c r="DC149" s="151">
        <f t="shared" si="1106"/>
        <v>0</v>
      </c>
      <c r="DD149" s="149"/>
      <c r="DE149" s="3"/>
      <c r="DF149" s="3"/>
      <c r="DG149" s="3"/>
      <c r="DH149" s="129"/>
      <c r="DI149" s="129"/>
      <c r="DJ149" s="129"/>
      <c r="DK149" s="129"/>
      <c r="DL149" s="129"/>
      <c r="DM149" s="129"/>
      <c r="DN149" s="129"/>
      <c r="DO149" s="129"/>
      <c r="DP149" s="3"/>
      <c r="DQ149" s="3"/>
      <c r="DR149" s="3"/>
      <c r="DS149" s="3"/>
      <c r="DU149" s="149"/>
      <c r="DV149" s="3"/>
      <c r="DW149" s="3"/>
      <c r="DX149" s="3"/>
      <c r="DZ149" s="293"/>
      <c r="EA149" s="293"/>
      <c r="EB149" s="293"/>
      <c r="EC149" s="297"/>
      <c r="ED149" s="297"/>
      <c r="EE149" s="297"/>
      <c r="EF149" s="297"/>
      <c r="EG149" s="297"/>
      <c r="EH149" s="297"/>
      <c r="EI149" s="297"/>
      <c r="EJ149" s="297"/>
      <c r="EK149" s="297"/>
      <c r="EL149" s="297"/>
      <c r="EM149" s="297"/>
      <c r="EN149" s="297"/>
      <c r="EO149" s="297"/>
      <c r="EP149" s="297"/>
      <c r="EQ149" s="297"/>
      <c r="ER149" s="297"/>
      <c r="ES149" s="297"/>
      <c r="ET149" s="297"/>
      <c r="EU149" s="297"/>
      <c r="EV149" s="297"/>
      <c r="EW149" s="297"/>
      <c r="EX149" s="297"/>
      <c r="EY149" s="297"/>
      <c r="EZ149" s="297"/>
      <c r="FA149" s="297"/>
      <c r="FB149" s="297"/>
      <c r="FC149" s="297"/>
      <c r="FD149" s="297"/>
      <c r="FE149" s="297"/>
      <c r="FF149" s="297"/>
      <c r="FL149" s="151">
        <v>64316</v>
      </c>
      <c r="FM149" s="151">
        <v>80.392187996189264</v>
      </c>
      <c r="FN149" s="151">
        <v>89.663385201651309</v>
      </c>
      <c r="FO149" s="151">
        <v>96.278183550333438</v>
      </c>
      <c r="FR149" s="5">
        <f t="shared" si="944"/>
        <v>0</v>
      </c>
      <c r="FS149" s="5">
        <f t="shared" si="945"/>
        <v>0</v>
      </c>
      <c r="FT149" s="5">
        <f t="shared" si="946"/>
        <v>0</v>
      </c>
      <c r="FU149" s="5">
        <f t="shared" si="947"/>
        <v>0</v>
      </c>
      <c r="FW149" s="233" t="e">
        <f t="shared" si="948"/>
        <v>#DIV/0!</v>
      </c>
      <c r="FX149" s="233" t="e">
        <f t="shared" si="949"/>
        <v>#DIV/0!</v>
      </c>
      <c r="FY149" s="233" t="e">
        <f t="shared" si="950"/>
        <v>#DIV/0!</v>
      </c>
      <c r="FZ149" s="233" t="e">
        <f t="shared" si="951"/>
        <v>#DIV/0!</v>
      </c>
      <c r="GA149" s="233"/>
      <c r="GB149" s="5">
        <f t="shared" si="952"/>
        <v>0</v>
      </c>
      <c r="GC149" s="5">
        <f t="shared" si="953"/>
        <v>0</v>
      </c>
      <c r="GD149" s="5">
        <f t="shared" si="954"/>
        <v>0</v>
      </c>
      <c r="GE149" s="5">
        <f t="shared" si="955"/>
        <v>0</v>
      </c>
    </row>
    <row r="150" spans="1:187" x14ac:dyDescent="0.2">
      <c r="A150" s="2" t="str">
        <f t="shared" si="1058"/>
        <v>2012 Mar</v>
      </c>
      <c r="B150" s="139">
        <f t="shared" si="1189"/>
        <v>2012</v>
      </c>
      <c r="C150" s="142" t="str">
        <f t="shared" si="1190"/>
        <v>Mar</v>
      </c>
      <c r="D150" s="154">
        <f t="shared" si="1191"/>
        <v>0</v>
      </c>
      <c r="E150" s="129"/>
      <c r="F150" s="129"/>
      <c r="G150" s="129"/>
      <c r="H150" s="154">
        <f t="shared" si="1042"/>
        <v>0</v>
      </c>
      <c r="I150" s="151">
        <f t="shared" si="1059"/>
        <v>0</v>
      </c>
      <c r="J150" s="151">
        <f t="shared" si="1060"/>
        <v>0</v>
      </c>
      <c r="K150" s="151">
        <f t="shared" si="1061"/>
        <v>0</v>
      </c>
      <c r="L150" s="154">
        <f t="shared" si="1043"/>
        <v>0</v>
      </c>
      <c r="M150" s="3"/>
      <c r="N150" s="3"/>
      <c r="O150" s="3"/>
      <c r="P150" s="154">
        <f t="shared" si="1044"/>
        <v>0</v>
      </c>
      <c r="Q150" s="3"/>
      <c r="R150" s="3"/>
      <c r="S150" s="3"/>
      <c r="T150" s="154">
        <f t="shared" si="1045"/>
        <v>0</v>
      </c>
      <c r="U150" s="151">
        <f t="shared" si="1062"/>
        <v>0</v>
      </c>
      <c r="V150" s="151">
        <f t="shared" si="1063"/>
        <v>0</v>
      </c>
      <c r="W150" s="151">
        <f t="shared" si="1064"/>
        <v>0</v>
      </c>
      <c r="X150" s="154">
        <f t="shared" si="1046"/>
        <v>0</v>
      </c>
      <c r="Y150" s="151">
        <f t="shared" si="1065"/>
        <v>0</v>
      </c>
      <c r="Z150" s="151">
        <f t="shared" si="1066"/>
        <v>0</v>
      </c>
      <c r="AA150" s="151">
        <f t="shared" si="1067"/>
        <v>0</v>
      </c>
      <c r="AB150" s="154">
        <f t="shared" si="1047"/>
        <v>0</v>
      </c>
      <c r="AC150" s="3"/>
      <c r="AD150" s="3"/>
      <c r="AE150" s="3"/>
      <c r="AF150" s="154">
        <f t="shared" si="1048"/>
        <v>0</v>
      </c>
      <c r="AG150" s="3"/>
      <c r="AH150" s="3"/>
      <c r="AI150" s="3"/>
      <c r="AJ150" s="154">
        <f t="shared" si="1049"/>
        <v>0</v>
      </c>
      <c r="AK150" s="151">
        <f t="shared" si="1068"/>
        <v>0</v>
      </c>
      <c r="AL150" s="151">
        <f t="shared" si="1069"/>
        <v>0</v>
      </c>
      <c r="AM150" s="151">
        <f t="shared" si="1070"/>
        <v>0</v>
      </c>
      <c r="AN150" s="154">
        <f t="shared" si="1050"/>
        <v>0</v>
      </c>
      <c r="AO150" s="3"/>
      <c r="AP150" s="3"/>
      <c r="AQ150" s="3"/>
      <c r="AR150" s="151">
        <f t="shared" si="1071"/>
        <v>0</v>
      </c>
      <c r="AS150" s="151">
        <f t="shared" si="1072"/>
        <v>0</v>
      </c>
      <c r="AT150" s="151">
        <f t="shared" si="1073"/>
        <v>0</v>
      </c>
      <c r="AU150" s="151">
        <f t="shared" si="1074"/>
        <v>0</v>
      </c>
      <c r="AV150" s="154">
        <f t="shared" si="1051"/>
        <v>0</v>
      </c>
      <c r="AW150" s="3"/>
      <c r="AX150" s="3"/>
      <c r="AY150" s="3"/>
      <c r="AZ150" s="151">
        <f t="shared" si="1075"/>
        <v>0</v>
      </c>
      <c r="BA150" s="151">
        <f t="shared" si="1076"/>
        <v>0</v>
      </c>
      <c r="BB150" s="151">
        <f t="shared" si="1077"/>
        <v>0</v>
      </c>
      <c r="BC150" s="151">
        <f t="shared" si="1078"/>
        <v>0</v>
      </c>
      <c r="BD150" s="154">
        <f t="shared" si="1052"/>
        <v>0</v>
      </c>
      <c r="BE150" s="3"/>
      <c r="BF150" s="3"/>
      <c r="BG150" s="3"/>
      <c r="BH150" s="151">
        <f t="shared" si="1079"/>
        <v>0</v>
      </c>
      <c r="BI150" s="151">
        <f t="shared" si="1080"/>
        <v>0</v>
      </c>
      <c r="BJ150" s="151">
        <f t="shared" si="1081"/>
        <v>0</v>
      </c>
      <c r="BK150" s="151">
        <f t="shared" si="1082"/>
        <v>0</v>
      </c>
      <c r="BL150" s="154">
        <f t="shared" si="1053"/>
        <v>0</v>
      </c>
      <c r="BM150" s="3"/>
      <c r="BN150" s="3"/>
      <c r="BO150" s="3"/>
      <c r="BP150" s="151">
        <f t="shared" si="1083"/>
        <v>0</v>
      </c>
      <c r="BQ150" s="151">
        <f t="shared" si="1084"/>
        <v>0</v>
      </c>
      <c r="BR150" s="151">
        <f t="shared" si="1085"/>
        <v>0</v>
      </c>
      <c r="BS150" s="151">
        <f t="shared" si="1086"/>
        <v>0</v>
      </c>
      <c r="BT150" s="154">
        <f t="shared" si="1054"/>
        <v>0</v>
      </c>
      <c r="BU150" s="3"/>
      <c r="BV150" s="3"/>
      <c r="BW150" s="3"/>
      <c r="BX150" s="151">
        <f t="shared" si="1087"/>
        <v>0</v>
      </c>
      <c r="BY150" s="151">
        <f t="shared" si="1088"/>
        <v>0</v>
      </c>
      <c r="BZ150" s="151">
        <f t="shared" si="1089"/>
        <v>0</v>
      </c>
      <c r="CA150" s="151">
        <f t="shared" si="1090"/>
        <v>0</v>
      </c>
      <c r="CB150" s="154">
        <f t="shared" si="1055"/>
        <v>0</v>
      </c>
      <c r="CC150" s="3"/>
      <c r="CD150" s="3"/>
      <c r="CE150" s="3"/>
      <c r="CF150" s="151">
        <f t="shared" si="1091"/>
        <v>0</v>
      </c>
      <c r="CG150" s="151">
        <f t="shared" si="1092"/>
        <v>0</v>
      </c>
      <c r="CH150" s="151">
        <f t="shared" si="1093"/>
        <v>0</v>
      </c>
      <c r="CI150" s="151">
        <f t="shared" si="1094"/>
        <v>0</v>
      </c>
      <c r="CJ150" s="154">
        <f t="shared" si="1056"/>
        <v>0</v>
      </c>
      <c r="CK150" s="3"/>
      <c r="CL150" s="3"/>
      <c r="CM150" s="3"/>
      <c r="CN150" s="151">
        <f t="shared" si="1095"/>
        <v>0</v>
      </c>
      <c r="CO150" s="151">
        <f t="shared" si="1096"/>
        <v>0</v>
      </c>
      <c r="CP150" s="151">
        <f t="shared" si="1097"/>
        <v>0</v>
      </c>
      <c r="CQ150" s="151">
        <f t="shared" si="1098"/>
        <v>0</v>
      </c>
      <c r="CR150" s="154">
        <f t="shared" si="1057"/>
        <v>0</v>
      </c>
      <c r="CS150" s="3"/>
      <c r="CT150" s="3"/>
      <c r="CU150" s="3"/>
      <c r="CV150" s="151">
        <f t="shared" si="1099"/>
        <v>0</v>
      </c>
      <c r="CW150" s="151">
        <f t="shared" si="1100"/>
        <v>0</v>
      </c>
      <c r="CX150" s="151">
        <f t="shared" si="1101"/>
        <v>0</v>
      </c>
      <c r="CY150" s="151">
        <f t="shared" si="1102"/>
        <v>0</v>
      </c>
      <c r="CZ150" s="151">
        <f t="shared" si="1103"/>
        <v>0</v>
      </c>
      <c r="DA150" s="151">
        <f t="shared" si="1104"/>
        <v>0</v>
      </c>
      <c r="DB150" s="151">
        <f t="shared" si="1105"/>
        <v>0</v>
      </c>
      <c r="DC150" s="151">
        <f t="shared" si="1106"/>
        <v>0</v>
      </c>
      <c r="DD150" s="149"/>
      <c r="DE150" s="3"/>
      <c r="DF150" s="3"/>
      <c r="DG150" s="3"/>
      <c r="DH150" s="129"/>
      <c r="DI150" s="129"/>
      <c r="DJ150" s="129"/>
      <c r="DK150" s="129"/>
      <c r="DL150" s="129"/>
      <c r="DM150" s="129"/>
      <c r="DN150" s="129"/>
      <c r="DO150" s="129"/>
      <c r="DP150" s="3"/>
      <c r="DQ150" s="3"/>
      <c r="DR150" s="3"/>
      <c r="DS150" s="3"/>
      <c r="DU150" s="149"/>
      <c r="DV150" s="3"/>
      <c r="DW150" s="3"/>
      <c r="DX150" s="3"/>
      <c r="DZ150" s="293"/>
      <c r="EA150" s="293"/>
      <c r="EB150" s="293"/>
      <c r="EC150" s="297"/>
      <c r="ED150" s="297"/>
      <c r="EE150" s="297"/>
      <c r="EF150" s="297"/>
      <c r="EG150" s="297"/>
      <c r="EH150" s="297"/>
      <c r="EI150" s="297"/>
      <c r="EJ150" s="297"/>
      <c r="EK150" s="297"/>
      <c r="EL150" s="297"/>
      <c r="EM150" s="297"/>
      <c r="EN150" s="297"/>
      <c r="EO150" s="297"/>
      <c r="EP150" s="297"/>
      <c r="EQ150" s="297"/>
      <c r="ER150" s="297"/>
      <c r="ES150" s="297"/>
      <c r="ET150" s="297"/>
      <c r="EU150" s="297"/>
      <c r="EV150" s="297"/>
      <c r="EW150" s="297"/>
      <c r="EX150" s="297"/>
      <c r="EY150" s="297"/>
      <c r="EZ150" s="297"/>
      <c r="FA150" s="297"/>
      <c r="FB150" s="297"/>
      <c r="FC150" s="297"/>
      <c r="FD150" s="297"/>
      <c r="FE150" s="297"/>
      <c r="FF150" s="297"/>
      <c r="FL150" s="151">
        <v>69264</v>
      </c>
      <c r="FM150" s="151">
        <v>85.218427673881379</v>
      </c>
      <c r="FN150" s="151">
        <v>92.806379942027277</v>
      </c>
      <c r="FO150" s="151">
        <v>97.525123964510101</v>
      </c>
      <c r="FR150" s="5">
        <f t="shared" si="944"/>
        <v>0</v>
      </c>
      <c r="FS150" s="5">
        <f t="shared" si="945"/>
        <v>0</v>
      </c>
      <c r="FT150" s="5">
        <f t="shared" si="946"/>
        <v>0</v>
      </c>
      <c r="FU150" s="5">
        <f t="shared" si="947"/>
        <v>0</v>
      </c>
      <c r="FW150" s="233" t="e">
        <f t="shared" si="948"/>
        <v>#DIV/0!</v>
      </c>
      <c r="FX150" s="233" t="e">
        <f t="shared" si="949"/>
        <v>#DIV/0!</v>
      </c>
      <c r="FY150" s="233" t="e">
        <f t="shared" si="950"/>
        <v>#DIV/0!</v>
      </c>
      <c r="FZ150" s="233" t="e">
        <f t="shared" si="951"/>
        <v>#DIV/0!</v>
      </c>
      <c r="GA150" s="233"/>
      <c r="GB150" s="5">
        <f t="shared" si="952"/>
        <v>0</v>
      </c>
      <c r="GC150" s="5">
        <f t="shared" si="953"/>
        <v>0</v>
      </c>
      <c r="GD150" s="5">
        <f t="shared" si="954"/>
        <v>0</v>
      </c>
      <c r="GE150" s="5">
        <f t="shared" si="955"/>
        <v>0</v>
      </c>
    </row>
    <row r="151" spans="1:187" x14ac:dyDescent="0.2">
      <c r="A151" s="2" t="str">
        <f t="shared" si="1058"/>
        <v>2012 Apr</v>
      </c>
      <c r="B151" s="139">
        <f t="shared" si="1189"/>
        <v>2012</v>
      </c>
      <c r="C151" s="142" t="str">
        <f t="shared" si="1190"/>
        <v>Apr</v>
      </c>
      <c r="D151" s="154">
        <f t="shared" si="1191"/>
        <v>0</v>
      </c>
      <c r="E151" s="129"/>
      <c r="F151" s="129"/>
      <c r="G151" s="129"/>
      <c r="H151" s="154">
        <f t="shared" si="1042"/>
        <v>0</v>
      </c>
      <c r="I151" s="151">
        <f t="shared" si="1059"/>
        <v>0</v>
      </c>
      <c r="J151" s="151">
        <f t="shared" si="1060"/>
        <v>0</v>
      </c>
      <c r="K151" s="151">
        <f t="shared" si="1061"/>
        <v>0</v>
      </c>
      <c r="L151" s="154">
        <f t="shared" si="1043"/>
        <v>0</v>
      </c>
      <c r="M151" s="3"/>
      <c r="N151" s="3"/>
      <c r="O151" s="3"/>
      <c r="P151" s="154">
        <f t="shared" si="1044"/>
        <v>0</v>
      </c>
      <c r="Q151" s="3"/>
      <c r="R151" s="3"/>
      <c r="S151" s="3"/>
      <c r="T151" s="154">
        <f t="shared" si="1045"/>
        <v>0</v>
      </c>
      <c r="U151" s="151">
        <f t="shared" si="1062"/>
        <v>0</v>
      </c>
      <c r="V151" s="151">
        <f t="shared" si="1063"/>
        <v>0</v>
      </c>
      <c r="W151" s="151">
        <f t="shared" si="1064"/>
        <v>0</v>
      </c>
      <c r="X151" s="154">
        <f t="shared" si="1046"/>
        <v>0</v>
      </c>
      <c r="Y151" s="151">
        <f t="shared" si="1065"/>
        <v>0</v>
      </c>
      <c r="Z151" s="151">
        <f t="shared" si="1066"/>
        <v>0</v>
      </c>
      <c r="AA151" s="151">
        <f t="shared" si="1067"/>
        <v>0</v>
      </c>
      <c r="AB151" s="154">
        <f t="shared" si="1047"/>
        <v>0</v>
      </c>
      <c r="AC151" s="3"/>
      <c r="AD151" s="3"/>
      <c r="AE151" s="3"/>
      <c r="AF151" s="154">
        <f t="shared" si="1048"/>
        <v>0</v>
      </c>
      <c r="AG151" s="3"/>
      <c r="AH151" s="3"/>
      <c r="AI151" s="3"/>
      <c r="AJ151" s="154">
        <f t="shared" si="1049"/>
        <v>0</v>
      </c>
      <c r="AK151" s="151">
        <f t="shared" si="1068"/>
        <v>0</v>
      </c>
      <c r="AL151" s="151">
        <f t="shared" si="1069"/>
        <v>0</v>
      </c>
      <c r="AM151" s="151">
        <f t="shared" si="1070"/>
        <v>0</v>
      </c>
      <c r="AN151" s="154">
        <f t="shared" si="1050"/>
        <v>0</v>
      </c>
      <c r="AO151" s="3"/>
      <c r="AP151" s="3"/>
      <c r="AQ151" s="3"/>
      <c r="AR151" s="151">
        <f t="shared" si="1071"/>
        <v>0</v>
      </c>
      <c r="AS151" s="151">
        <f t="shared" si="1072"/>
        <v>0</v>
      </c>
      <c r="AT151" s="151">
        <f t="shared" si="1073"/>
        <v>0</v>
      </c>
      <c r="AU151" s="151">
        <f t="shared" si="1074"/>
        <v>0</v>
      </c>
      <c r="AV151" s="154">
        <f t="shared" si="1051"/>
        <v>0</v>
      </c>
      <c r="AW151" s="3"/>
      <c r="AX151" s="3"/>
      <c r="AY151" s="3"/>
      <c r="AZ151" s="151">
        <f t="shared" si="1075"/>
        <v>0</v>
      </c>
      <c r="BA151" s="151">
        <f t="shared" si="1076"/>
        <v>0</v>
      </c>
      <c r="BB151" s="151">
        <f t="shared" si="1077"/>
        <v>0</v>
      </c>
      <c r="BC151" s="151">
        <f t="shared" si="1078"/>
        <v>0</v>
      </c>
      <c r="BD151" s="154">
        <f t="shared" si="1052"/>
        <v>0</v>
      </c>
      <c r="BE151" s="3"/>
      <c r="BF151" s="3"/>
      <c r="BG151" s="3"/>
      <c r="BH151" s="151">
        <f t="shared" si="1079"/>
        <v>0</v>
      </c>
      <c r="BI151" s="151">
        <f t="shared" si="1080"/>
        <v>0</v>
      </c>
      <c r="BJ151" s="151">
        <f t="shared" si="1081"/>
        <v>0</v>
      </c>
      <c r="BK151" s="151">
        <f t="shared" si="1082"/>
        <v>0</v>
      </c>
      <c r="BL151" s="154">
        <f t="shared" si="1053"/>
        <v>0</v>
      </c>
      <c r="BM151" s="3"/>
      <c r="BN151" s="3"/>
      <c r="BO151" s="3"/>
      <c r="BP151" s="151">
        <f t="shared" si="1083"/>
        <v>0</v>
      </c>
      <c r="BQ151" s="151">
        <f t="shared" si="1084"/>
        <v>0</v>
      </c>
      <c r="BR151" s="151">
        <f t="shared" si="1085"/>
        <v>0</v>
      </c>
      <c r="BS151" s="151">
        <f t="shared" si="1086"/>
        <v>0</v>
      </c>
      <c r="BT151" s="154">
        <f t="shared" si="1054"/>
        <v>0</v>
      </c>
      <c r="BU151" s="3"/>
      <c r="BV151" s="3"/>
      <c r="BW151" s="3"/>
      <c r="BX151" s="151">
        <f t="shared" si="1087"/>
        <v>0</v>
      </c>
      <c r="BY151" s="151">
        <f t="shared" si="1088"/>
        <v>0</v>
      </c>
      <c r="BZ151" s="151">
        <f t="shared" si="1089"/>
        <v>0</v>
      </c>
      <c r="CA151" s="151">
        <f t="shared" si="1090"/>
        <v>0</v>
      </c>
      <c r="CB151" s="154">
        <f t="shared" si="1055"/>
        <v>0</v>
      </c>
      <c r="CC151" s="3"/>
      <c r="CD151" s="3"/>
      <c r="CE151" s="3"/>
      <c r="CF151" s="151">
        <f t="shared" si="1091"/>
        <v>0</v>
      </c>
      <c r="CG151" s="151">
        <f t="shared" si="1092"/>
        <v>0</v>
      </c>
      <c r="CH151" s="151">
        <f t="shared" si="1093"/>
        <v>0</v>
      </c>
      <c r="CI151" s="151">
        <f t="shared" si="1094"/>
        <v>0</v>
      </c>
      <c r="CJ151" s="154">
        <f t="shared" si="1056"/>
        <v>0</v>
      </c>
      <c r="CK151" s="3"/>
      <c r="CL151" s="3"/>
      <c r="CM151" s="3"/>
      <c r="CN151" s="151">
        <f t="shared" si="1095"/>
        <v>0</v>
      </c>
      <c r="CO151" s="151">
        <f t="shared" si="1096"/>
        <v>0</v>
      </c>
      <c r="CP151" s="151">
        <f t="shared" si="1097"/>
        <v>0</v>
      </c>
      <c r="CQ151" s="151">
        <f t="shared" si="1098"/>
        <v>0</v>
      </c>
      <c r="CR151" s="154">
        <f t="shared" si="1057"/>
        <v>0</v>
      </c>
      <c r="CS151" s="3"/>
      <c r="CT151" s="3"/>
      <c r="CU151" s="3"/>
      <c r="CV151" s="151">
        <f t="shared" si="1099"/>
        <v>0</v>
      </c>
      <c r="CW151" s="151">
        <f t="shared" si="1100"/>
        <v>0</v>
      </c>
      <c r="CX151" s="151">
        <f t="shared" si="1101"/>
        <v>0</v>
      </c>
      <c r="CY151" s="151">
        <f t="shared" si="1102"/>
        <v>0</v>
      </c>
      <c r="CZ151" s="151">
        <f t="shared" si="1103"/>
        <v>0</v>
      </c>
      <c r="DA151" s="151">
        <f t="shared" si="1104"/>
        <v>0</v>
      </c>
      <c r="DB151" s="151">
        <f t="shared" si="1105"/>
        <v>0</v>
      </c>
      <c r="DC151" s="151">
        <f t="shared" si="1106"/>
        <v>0</v>
      </c>
      <c r="DD151" s="149"/>
      <c r="DE151" s="3"/>
      <c r="DF151" s="3"/>
      <c r="DG151" s="3"/>
      <c r="DH151" s="129"/>
      <c r="DI151" s="129"/>
      <c r="DJ151" s="129"/>
      <c r="DK151" s="129"/>
      <c r="DL151" s="129"/>
      <c r="DM151" s="129"/>
      <c r="DN151" s="129"/>
      <c r="DO151" s="129"/>
      <c r="DP151" s="3"/>
      <c r="DQ151" s="3"/>
      <c r="DR151" s="3"/>
      <c r="DS151" s="3"/>
      <c r="DU151" s="149"/>
      <c r="DV151" s="3"/>
      <c r="DW151" s="3"/>
      <c r="DX151" s="3"/>
      <c r="DZ151" s="293"/>
      <c r="EA151" s="293"/>
      <c r="EB151" s="293"/>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L151" s="151">
        <v>64564</v>
      </c>
      <c r="FM151" s="151">
        <v>85.241874527588806</v>
      </c>
      <c r="FN151" s="151">
        <v>92.778407659360042</v>
      </c>
      <c r="FO151" s="151">
        <v>97.760770975056687</v>
      </c>
      <c r="FR151" s="5">
        <f t="shared" si="944"/>
        <v>0</v>
      </c>
      <c r="FS151" s="5">
        <f t="shared" si="945"/>
        <v>0</v>
      </c>
      <c r="FT151" s="5">
        <f t="shared" si="946"/>
        <v>0</v>
      </c>
      <c r="FU151" s="5">
        <f t="shared" si="947"/>
        <v>0</v>
      </c>
      <c r="FW151" s="233" t="e">
        <f t="shared" si="948"/>
        <v>#DIV/0!</v>
      </c>
      <c r="FX151" s="233" t="e">
        <f t="shared" si="949"/>
        <v>#DIV/0!</v>
      </c>
      <c r="FY151" s="233" t="e">
        <f t="shared" si="950"/>
        <v>#DIV/0!</v>
      </c>
      <c r="FZ151" s="233" t="e">
        <f t="shared" si="951"/>
        <v>#DIV/0!</v>
      </c>
      <c r="GA151" s="233"/>
      <c r="GB151" s="5">
        <f t="shared" si="952"/>
        <v>0</v>
      </c>
      <c r="GC151" s="5">
        <f t="shared" si="953"/>
        <v>0</v>
      </c>
      <c r="GD151" s="5">
        <f t="shared" si="954"/>
        <v>0</v>
      </c>
      <c r="GE151" s="5">
        <f t="shared" si="955"/>
        <v>0</v>
      </c>
    </row>
    <row r="152" spans="1:187" x14ac:dyDescent="0.2">
      <c r="A152" s="2" t="str">
        <f t="shared" si="1058"/>
        <v>2012 Maj</v>
      </c>
      <c r="B152" s="139">
        <f t="shared" si="1189"/>
        <v>2012</v>
      </c>
      <c r="C152" s="142" t="str">
        <f t="shared" si="1190"/>
        <v>Maj</v>
      </c>
      <c r="D152" s="154">
        <f t="shared" si="1191"/>
        <v>0</v>
      </c>
      <c r="E152" s="129"/>
      <c r="F152" s="129"/>
      <c r="G152" s="129"/>
      <c r="H152" s="154">
        <f t="shared" si="1042"/>
        <v>0</v>
      </c>
      <c r="I152" s="151">
        <f t="shared" si="1059"/>
        <v>0</v>
      </c>
      <c r="J152" s="151">
        <f t="shared" si="1060"/>
        <v>0</v>
      </c>
      <c r="K152" s="151">
        <f t="shared" si="1061"/>
        <v>0</v>
      </c>
      <c r="L152" s="154">
        <f t="shared" si="1043"/>
        <v>0</v>
      </c>
      <c r="M152" s="3"/>
      <c r="N152" s="3"/>
      <c r="O152" s="3"/>
      <c r="P152" s="154">
        <f t="shared" si="1044"/>
        <v>0</v>
      </c>
      <c r="Q152" s="3"/>
      <c r="R152" s="3"/>
      <c r="S152" s="3"/>
      <c r="T152" s="154">
        <f t="shared" si="1045"/>
        <v>0</v>
      </c>
      <c r="U152" s="151">
        <f t="shared" si="1062"/>
        <v>0</v>
      </c>
      <c r="V152" s="151">
        <f t="shared" si="1063"/>
        <v>0</v>
      </c>
      <c r="W152" s="151">
        <f t="shared" si="1064"/>
        <v>0</v>
      </c>
      <c r="X152" s="154">
        <f t="shared" si="1046"/>
        <v>0</v>
      </c>
      <c r="Y152" s="151">
        <f t="shared" si="1065"/>
        <v>0</v>
      </c>
      <c r="Z152" s="151">
        <f t="shared" si="1066"/>
        <v>0</v>
      </c>
      <c r="AA152" s="151">
        <f t="shared" si="1067"/>
        <v>0</v>
      </c>
      <c r="AB152" s="154">
        <f t="shared" si="1047"/>
        <v>0</v>
      </c>
      <c r="AC152" s="3"/>
      <c r="AD152" s="3"/>
      <c r="AE152" s="3"/>
      <c r="AF152" s="154">
        <f t="shared" si="1048"/>
        <v>0</v>
      </c>
      <c r="AG152" s="3"/>
      <c r="AH152" s="3"/>
      <c r="AI152" s="3"/>
      <c r="AJ152" s="154">
        <f t="shared" si="1049"/>
        <v>0</v>
      </c>
      <c r="AK152" s="151">
        <f t="shared" si="1068"/>
        <v>0</v>
      </c>
      <c r="AL152" s="151">
        <f t="shared" si="1069"/>
        <v>0</v>
      </c>
      <c r="AM152" s="151">
        <f t="shared" si="1070"/>
        <v>0</v>
      </c>
      <c r="AN152" s="154">
        <f t="shared" si="1050"/>
        <v>0</v>
      </c>
      <c r="AO152" s="3"/>
      <c r="AP152" s="3"/>
      <c r="AQ152" s="3"/>
      <c r="AR152" s="151">
        <f t="shared" si="1071"/>
        <v>0</v>
      </c>
      <c r="AS152" s="151">
        <f t="shared" si="1072"/>
        <v>0</v>
      </c>
      <c r="AT152" s="151">
        <f t="shared" si="1073"/>
        <v>0</v>
      </c>
      <c r="AU152" s="151">
        <f t="shared" si="1074"/>
        <v>0</v>
      </c>
      <c r="AV152" s="154">
        <f t="shared" si="1051"/>
        <v>0</v>
      </c>
      <c r="AW152" s="3"/>
      <c r="AX152" s="3"/>
      <c r="AY152" s="3"/>
      <c r="AZ152" s="151">
        <f t="shared" si="1075"/>
        <v>0</v>
      </c>
      <c r="BA152" s="151">
        <f t="shared" si="1076"/>
        <v>0</v>
      </c>
      <c r="BB152" s="151">
        <f t="shared" si="1077"/>
        <v>0</v>
      </c>
      <c r="BC152" s="151">
        <f t="shared" si="1078"/>
        <v>0</v>
      </c>
      <c r="BD152" s="154">
        <f t="shared" si="1052"/>
        <v>0</v>
      </c>
      <c r="BE152" s="3"/>
      <c r="BF152" s="3"/>
      <c r="BG152" s="3"/>
      <c r="BH152" s="151">
        <f t="shared" si="1079"/>
        <v>0</v>
      </c>
      <c r="BI152" s="151">
        <f t="shared" si="1080"/>
        <v>0</v>
      </c>
      <c r="BJ152" s="151">
        <f t="shared" si="1081"/>
        <v>0</v>
      </c>
      <c r="BK152" s="151">
        <f t="shared" si="1082"/>
        <v>0</v>
      </c>
      <c r="BL152" s="154">
        <f t="shared" si="1053"/>
        <v>0</v>
      </c>
      <c r="BM152" s="3"/>
      <c r="BN152" s="3"/>
      <c r="BO152" s="3"/>
      <c r="BP152" s="151">
        <f t="shared" si="1083"/>
        <v>0</v>
      </c>
      <c r="BQ152" s="151">
        <f t="shared" si="1084"/>
        <v>0</v>
      </c>
      <c r="BR152" s="151">
        <f t="shared" si="1085"/>
        <v>0</v>
      </c>
      <c r="BS152" s="151">
        <f t="shared" si="1086"/>
        <v>0</v>
      </c>
      <c r="BT152" s="154">
        <f t="shared" si="1054"/>
        <v>0</v>
      </c>
      <c r="BU152" s="3"/>
      <c r="BV152" s="3"/>
      <c r="BW152" s="3"/>
      <c r="BX152" s="151">
        <f t="shared" si="1087"/>
        <v>0</v>
      </c>
      <c r="BY152" s="151">
        <f t="shared" si="1088"/>
        <v>0</v>
      </c>
      <c r="BZ152" s="151">
        <f t="shared" si="1089"/>
        <v>0</v>
      </c>
      <c r="CA152" s="151">
        <f t="shared" si="1090"/>
        <v>0</v>
      </c>
      <c r="CB152" s="154">
        <f t="shared" si="1055"/>
        <v>0</v>
      </c>
      <c r="CC152" s="3"/>
      <c r="CD152" s="3"/>
      <c r="CE152" s="3"/>
      <c r="CF152" s="151">
        <f t="shared" si="1091"/>
        <v>0</v>
      </c>
      <c r="CG152" s="151">
        <f t="shared" si="1092"/>
        <v>0</v>
      </c>
      <c r="CH152" s="151">
        <f t="shared" si="1093"/>
        <v>0</v>
      </c>
      <c r="CI152" s="151">
        <f t="shared" si="1094"/>
        <v>0</v>
      </c>
      <c r="CJ152" s="154">
        <f t="shared" si="1056"/>
        <v>0</v>
      </c>
      <c r="CK152" s="3"/>
      <c r="CL152" s="3"/>
      <c r="CM152" s="3"/>
      <c r="CN152" s="151">
        <f t="shared" si="1095"/>
        <v>0</v>
      </c>
      <c r="CO152" s="151">
        <f t="shared" si="1096"/>
        <v>0</v>
      </c>
      <c r="CP152" s="151">
        <f t="shared" si="1097"/>
        <v>0</v>
      </c>
      <c r="CQ152" s="151">
        <f t="shared" si="1098"/>
        <v>0</v>
      </c>
      <c r="CR152" s="154">
        <f t="shared" si="1057"/>
        <v>0</v>
      </c>
      <c r="CS152" s="3"/>
      <c r="CT152" s="3"/>
      <c r="CU152" s="3"/>
      <c r="CV152" s="151">
        <f t="shared" si="1099"/>
        <v>0</v>
      </c>
      <c r="CW152" s="151">
        <f t="shared" si="1100"/>
        <v>0</v>
      </c>
      <c r="CX152" s="151">
        <f t="shared" si="1101"/>
        <v>0</v>
      </c>
      <c r="CY152" s="151">
        <f t="shared" si="1102"/>
        <v>0</v>
      </c>
      <c r="CZ152" s="151">
        <f t="shared" si="1103"/>
        <v>0</v>
      </c>
      <c r="DA152" s="151">
        <f t="shared" si="1104"/>
        <v>0</v>
      </c>
      <c r="DB152" s="151">
        <f t="shared" si="1105"/>
        <v>0</v>
      </c>
      <c r="DC152" s="151">
        <f t="shared" si="1106"/>
        <v>0</v>
      </c>
      <c r="DD152" s="149"/>
      <c r="DE152" s="3"/>
      <c r="DF152" s="3"/>
      <c r="DG152" s="3"/>
      <c r="DH152" s="129"/>
      <c r="DI152" s="129"/>
      <c r="DJ152" s="129"/>
      <c r="DK152" s="129"/>
      <c r="DL152" s="129"/>
      <c r="DM152" s="129"/>
      <c r="DN152" s="129"/>
      <c r="DO152" s="129"/>
      <c r="DP152" s="3"/>
      <c r="DQ152" s="3"/>
      <c r="DR152" s="3"/>
      <c r="DS152" s="3"/>
      <c r="DU152" s="149"/>
      <c r="DV152" s="3"/>
      <c r="DW152" s="3"/>
      <c r="DX152" s="3"/>
      <c r="DZ152" s="293"/>
      <c r="EA152" s="293"/>
      <c r="EB152" s="293"/>
      <c r="EC152" s="297"/>
      <c r="ED152" s="297"/>
      <c r="EE152" s="297"/>
      <c r="EF152" s="297"/>
      <c r="EG152" s="297"/>
      <c r="EH152" s="297"/>
      <c r="EI152" s="297"/>
      <c r="EJ152" s="297"/>
      <c r="EK152" s="297"/>
      <c r="EL152" s="297"/>
      <c r="EM152" s="297"/>
      <c r="EN152" s="297"/>
      <c r="EO152" s="297"/>
      <c r="EP152" s="297"/>
      <c r="EQ152" s="297"/>
      <c r="ER152" s="297"/>
      <c r="ES152" s="297"/>
      <c r="ET152" s="297"/>
      <c r="EU152" s="297"/>
      <c r="EV152" s="297"/>
      <c r="EW152" s="297"/>
      <c r="EX152" s="297"/>
      <c r="EY152" s="297"/>
      <c r="EZ152" s="297"/>
      <c r="FA152" s="297"/>
      <c r="FB152" s="297"/>
      <c r="FC152" s="297"/>
      <c r="FD152" s="297"/>
      <c r="FE152" s="297"/>
      <c r="FF152" s="297"/>
      <c r="FL152" s="151">
        <v>67773</v>
      </c>
      <c r="FM152" s="151">
        <v>83.283089613798282</v>
      </c>
      <c r="FN152" s="151">
        <v>91.511061117360327</v>
      </c>
      <c r="FO152" s="151">
        <v>96.892388451443566</v>
      </c>
      <c r="FR152" s="5">
        <f t="shared" si="944"/>
        <v>0</v>
      </c>
      <c r="FS152" s="5">
        <f t="shared" si="945"/>
        <v>0</v>
      </c>
      <c r="FT152" s="5">
        <f t="shared" si="946"/>
        <v>0</v>
      </c>
      <c r="FU152" s="5">
        <f t="shared" si="947"/>
        <v>0</v>
      </c>
      <c r="FW152" s="233" t="e">
        <f t="shared" si="948"/>
        <v>#DIV/0!</v>
      </c>
      <c r="FX152" s="233" t="e">
        <f t="shared" si="949"/>
        <v>#DIV/0!</v>
      </c>
      <c r="FY152" s="233" t="e">
        <f t="shared" si="950"/>
        <v>#DIV/0!</v>
      </c>
      <c r="FZ152" s="233" t="e">
        <f t="shared" si="951"/>
        <v>#DIV/0!</v>
      </c>
      <c r="GA152" s="233"/>
      <c r="GB152" s="5">
        <f t="shared" si="952"/>
        <v>0</v>
      </c>
      <c r="GC152" s="5">
        <f t="shared" si="953"/>
        <v>0</v>
      </c>
      <c r="GD152" s="5">
        <f t="shared" si="954"/>
        <v>0</v>
      </c>
      <c r="GE152" s="5">
        <f t="shared" si="955"/>
        <v>0</v>
      </c>
    </row>
    <row r="153" spans="1:187" x14ac:dyDescent="0.2">
      <c r="A153" s="2" t="str">
        <f t="shared" si="1058"/>
        <v>2012 Jun</v>
      </c>
      <c r="B153" s="139">
        <f t="shared" si="1189"/>
        <v>2012</v>
      </c>
      <c r="C153" s="142" t="str">
        <f t="shared" si="1190"/>
        <v>Jun</v>
      </c>
      <c r="D153" s="154">
        <f t="shared" si="1191"/>
        <v>0</v>
      </c>
      <c r="E153" s="129"/>
      <c r="F153" s="129"/>
      <c r="G153" s="129"/>
      <c r="H153" s="154">
        <f t="shared" si="1042"/>
        <v>0</v>
      </c>
      <c r="I153" s="151">
        <f t="shared" si="1059"/>
        <v>0</v>
      </c>
      <c r="J153" s="151">
        <f t="shared" si="1060"/>
        <v>0</v>
      </c>
      <c r="K153" s="151">
        <f t="shared" si="1061"/>
        <v>0</v>
      </c>
      <c r="L153" s="154">
        <f t="shared" si="1043"/>
        <v>0</v>
      </c>
      <c r="M153" s="3"/>
      <c r="N153" s="3"/>
      <c r="O153" s="3"/>
      <c r="P153" s="154">
        <f t="shared" si="1044"/>
        <v>0</v>
      </c>
      <c r="Q153" s="3"/>
      <c r="R153" s="3"/>
      <c r="S153" s="3"/>
      <c r="T153" s="154">
        <f t="shared" si="1045"/>
        <v>0</v>
      </c>
      <c r="U153" s="151">
        <f t="shared" si="1062"/>
        <v>0</v>
      </c>
      <c r="V153" s="151">
        <f t="shared" si="1063"/>
        <v>0</v>
      </c>
      <c r="W153" s="151">
        <f t="shared" si="1064"/>
        <v>0</v>
      </c>
      <c r="X153" s="154">
        <f t="shared" si="1046"/>
        <v>0</v>
      </c>
      <c r="Y153" s="151">
        <f t="shared" si="1065"/>
        <v>0</v>
      </c>
      <c r="Z153" s="151">
        <f t="shared" si="1066"/>
        <v>0</v>
      </c>
      <c r="AA153" s="151">
        <f t="shared" si="1067"/>
        <v>0</v>
      </c>
      <c r="AB153" s="154">
        <f t="shared" si="1047"/>
        <v>0</v>
      </c>
      <c r="AC153" s="3"/>
      <c r="AD153" s="3"/>
      <c r="AE153" s="3"/>
      <c r="AF153" s="154">
        <f t="shared" si="1048"/>
        <v>0</v>
      </c>
      <c r="AG153" s="3"/>
      <c r="AH153" s="3"/>
      <c r="AI153" s="3"/>
      <c r="AJ153" s="154">
        <f t="shared" si="1049"/>
        <v>0</v>
      </c>
      <c r="AK153" s="151">
        <f t="shared" si="1068"/>
        <v>0</v>
      </c>
      <c r="AL153" s="151">
        <f t="shared" si="1069"/>
        <v>0</v>
      </c>
      <c r="AM153" s="151">
        <f t="shared" si="1070"/>
        <v>0</v>
      </c>
      <c r="AN153" s="154">
        <f t="shared" si="1050"/>
        <v>0</v>
      </c>
      <c r="AO153" s="3"/>
      <c r="AP153" s="3"/>
      <c r="AQ153" s="3"/>
      <c r="AR153" s="151">
        <f t="shared" si="1071"/>
        <v>0</v>
      </c>
      <c r="AS153" s="151">
        <f t="shared" si="1072"/>
        <v>0</v>
      </c>
      <c r="AT153" s="151">
        <f t="shared" si="1073"/>
        <v>0</v>
      </c>
      <c r="AU153" s="151">
        <f t="shared" si="1074"/>
        <v>0</v>
      </c>
      <c r="AV153" s="154">
        <f t="shared" si="1051"/>
        <v>0</v>
      </c>
      <c r="AW153" s="3"/>
      <c r="AX153" s="3"/>
      <c r="AY153" s="3"/>
      <c r="AZ153" s="151">
        <f t="shared" si="1075"/>
        <v>0</v>
      </c>
      <c r="BA153" s="151">
        <f t="shared" si="1076"/>
        <v>0</v>
      </c>
      <c r="BB153" s="151">
        <f t="shared" si="1077"/>
        <v>0</v>
      </c>
      <c r="BC153" s="151">
        <f t="shared" si="1078"/>
        <v>0</v>
      </c>
      <c r="BD153" s="154">
        <f t="shared" si="1052"/>
        <v>0</v>
      </c>
      <c r="BE153" s="3"/>
      <c r="BF153" s="3"/>
      <c r="BG153" s="3"/>
      <c r="BH153" s="151">
        <f t="shared" si="1079"/>
        <v>0</v>
      </c>
      <c r="BI153" s="151">
        <f t="shared" si="1080"/>
        <v>0</v>
      </c>
      <c r="BJ153" s="151">
        <f t="shared" si="1081"/>
        <v>0</v>
      </c>
      <c r="BK153" s="151">
        <f t="shared" si="1082"/>
        <v>0</v>
      </c>
      <c r="BL153" s="154">
        <f t="shared" si="1053"/>
        <v>0</v>
      </c>
      <c r="BM153" s="3"/>
      <c r="BN153" s="3"/>
      <c r="BO153" s="3"/>
      <c r="BP153" s="151">
        <f t="shared" si="1083"/>
        <v>0</v>
      </c>
      <c r="BQ153" s="151">
        <f t="shared" si="1084"/>
        <v>0</v>
      </c>
      <c r="BR153" s="151">
        <f t="shared" si="1085"/>
        <v>0</v>
      </c>
      <c r="BS153" s="151">
        <f t="shared" si="1086"/>
        <v>0</v>
      </c>
      <c r="BT153" s="154">
        <f t="shared" si="1054"/>
        <v>0</v>
      </c>
      <c r="BU153" s="3"/>
      <c r="BV153" s="3"/>
      <c r="BW153" s="3"/>
      <c r="BX153" s="151">
        <f t="shared" si="1087"/>
        <v>0</v>
      </c>
      <c r="BY153" s="151">
        <f t="shared" si="1088"/>
        <v>0</v>
      </c>
      <c r="BZ153" s="151">
        <f t="shared" si="1089"/>
        <v>0</v>
      </c>
      <c r="CA153" s="151">
        <f t="shared" si="1090"/>
        <v>0</v>
      </c>
      <c r="CB153" s="154">
        <f t="shared" si="1055"/>
        <v>0</v>
      </c>
      <c r="CC153" s="3"/>
      <c r="CD153" s="3"/>
      <c r="CE153" s="3"/>
      <c r="CF153" s="151">
        <f t="shared" si="1091"/>
        <v>0</v>
      </c>
      <c r="CG153" s="151">
        <f t="shared" si="1092"/>
        <v>0</v>
      </c>
      <c r="CH153" s="151">
        <f t="shared" si="1093"/>
        <v>0</v>
      </c>
      <c r="CI153" s="151">
        <f t="shared" si="1094"/>
        <v>0</v>
      </c>
      <c r="CJ153" s="154">
        <f t="shared" si="1056"/>
        <v>0</v>
      </c>
      <c r="CK153" s="3"/>
      <c r="CL153" s="3"/>
      <c r="CM153" s="3"/>
      <c r="CN153" s="151">
        <f t="shared" si="1095"/>
        <v>0</v>
      </c>
      <c r="CO153" s="151">
        <f t="shared" si="1096"/>
        <v>0</v>
      </c>
      <c r="CP153" s="151">
        <f t="shared" si="1097"/>
        <v>0</v>
      </c>
      <c r="CQ153" s="151">
        <f t="shared" si="1098"/>
        <v>0</v>
      </c>
      <c r="CR153" s="154">
        <f t="shared" si="1057"/>
        <v>0</v>
      </c>
      <c r="CS153" s="3"/>
      <c r="CT153" s="3"/>
      <c r="CU153" s="3"/>
      <c r="CV153" s="151">
        <f t="shared" si="1099"/>
        <v>0</v>
      </c>
      <c r="CW153" s="151">
        <f t="shared" si="1100"/>
        <v>0</v>
      </c>
      <c r="CX153" s="151">
        <f t="shared" si="1101"/>
        <v>0</v>
      </c>
      <c r="CY153" s="151">
        <f t="shared" si="1102"/>
        <v>0</v>
      </c>
      <c r="CZ153" s="151">
        <f t="shared" si="1103"/>
        <v>0</v>
      </c>
      <c r="DA153" s="151">
        <f t="shared" si="1104"/>
        <v>0</v>
      </c>
      <c r="DB153" s="151">
        <f t="shared" si="1105"/>
        <v>0</v>
      </c>
      <c r="DC153" s="151">
        <f t="shared" si="1106"/>
        <v>0</v>
      </c>
      <c r="DD153" s="149"/>
      <c r="DE153" s="3"/>
      <c r="DF153" s="3"/>
      <c r="DG153" s="3"/>
      <c r="DH153" s="129"/>
      <c r="DI153" s="129"/>
      <c r="DJ153" s="129"/>
      <c r="DK153" s="129"/>
      <c r="DL153" s="129"/>
      <c r="DM153" s="129"/>
      <c r="DN153" s="129"/>
      <c r="DO153" s="129"/>
      <c r="DP153" s="3"/>
      <c r="DQ153" s="3"/>
      <c r="DR153" s="3"/>
      <c r="DS153" s="3"/>
      <c r="DU153" s="149"/>
      <c r="DV153" s="3"/>
      <c r="DW153" s="3"/>
      <c r="DX153" s="3"/>
      <c r="DZ153" s="293"/>
      <c r="EA153" s="293"/>
      <c r="EB153" s="293"/>
      <c r="EC153" s="297"/>
      <c r="ED153" s="297"/>
      <c r="EE153" s="297"/>
      <c r="EF153" s="297"/>
      <c r="EG153" s="297"/>
      <c r="EH153" s="297"/>
      <c r="EI153" s="297"/>
      <c r="EJ153" s="297"/>
      <c r="EK153" s="297"/>
      <c r="EL153" s="297"/>
      <c r="EM153" s="297"/>
      <c r="EN153" s="297"/>
      <c r="EO153" s="297"/>
      <c r="EP153" s="297"/>
      <c r="EQ153" s="297"/>
      <c r="ER153" s="297"/>
      <c r="ES153" s="297"/>
      <c r="ET153" s="297"/>
      <c r="EU153" s="297"/>
      <c r="EV153" s="297"/>
      <c r="EW153" s="297"/>
      <c r="EX153" s="297"/>
      <c r="EY153" s="297"/>
      <c r="EZ153" s="297"/>
      <c r="FA153" s="297"/>
      <c r="FB153" s="297"/>
      <c r="FC153" s="297"/>
      <c r="FD153" s="297"/>
      <c r="FE153" s="297"/>
      <c r="FF153" s="297"/>
      <c r="FL153" s="151">
        <v>62513</v>
      </c>
      <c r="FM153" s="151">
        <v>83.250557717672734</v>
      </c>
      <c r="FN153" s="151">
        <v>92.164270244744429</v>
      </c>
      <c r="FO153" s="151">
        <v>97.529758512318637</v>
      </c>
      <c r="FR153" s="5">
        <f t="shared" si="944"/>
        <v>0</v>
      </c>
      <c r="FS153" s="5">
        <f t="shared" si="945"/>
        <v>0</v>
      </c>
      <c r="FT153" s="5">
        <f t="shared" si="946"/>
        <v>0</v>
      </c>
      <c r="FU153" s="5">
        <f t="shared" si="947"/>
        <v>0</v>
      </c>
      <c r="FW153" s="233" t="e">
        <f t="shared" si="948"/>
        <v>#DIV/0!</v>
      </c>
      <c r="FX153" s="233" t="e">
        <f t="shared" si="949"/>
        <v>#DIV/0!</v>
      </c>
      <c r="FY153" s="233" t="e">
        <f t="shared" si="950"/>
        <v>#DIV/0!</v>
      </c>
      <c r="FZ153" s="233" t="e">
        <f t="shared" si="951"/>
        <v>#DIV/0!</v>
      </c>
      <c r="GA153" s="233"/>
      <c r="GB153" s="5">
        <f t="shared" si="952"/>
        <v>0</v>
      </c>
      <c r="GC153" s="5">
        <f t="shared" si="953"/>
        <v>0</v>
      </c>
      <c r="GD153" s="5">
        <f t="shared" si="954"/>
        <v>0</v>
      </c>
      <c r="GE153" s="5">
        <f t="shared" si="955"/>
        <v>0</v>
      </c>
    </row>
    <row r="154" spans="1:187" x14ac:dyDescent="0.2">
      <c r="A154" s="2" t="str">
        <f t="shared" si="1058"/>
        <v>2012 Jul</v>
      </c>
      <c r="B154" s="139">
        <f t="shared" si="1189"/>
        <v>2012</v>
      </c>
      <c r="C154" s="142" t="str">
        <f t="shared" si="1190"/>
        <v>Jul</v>
      </c>
      <c r="D154" s="154">
        <f t="shared" si="1191"/>
        <v>0</v>
      </c>
      <c r="E154" s="129"/>
      <c r="F154" s="129"/>
      <c r="G154" s="129"/>
      <c r="H154" s="154">
        <f t="shared" si="1042"/>
        <v>0</v>
      </c>
      <c r="I154" s="151">
        <f t="shared" si="1059"/>
        <v>0</v>
      </c>
      <c r="J154" s="151">
        <f t="shared" si="1060"/>
        <v>0</v>
      </c>
      <c r="K154" s="151">
        <f t="shared" si="1061"/>
        <v>0</v>
      </c>
      <c r="L154" s="154">
        <f t="shared" si="1043"/>
        <v>0</v>
      </c>
      <c r="M154" s="3"/>
      <c r="N154" s="3"/>
      <c r="O154" s="3"/>
      <c r="P154" s="154">
        <f t="shared" si="1044"/>
        <v>0</v>
      </c>
      <c r="Q154" s="3"/>
      <c r="R154" s="3"/>
      <c r="S154" s="3"/>
      <c r="T154" s="154">
        <f t="shared" si="1045"/>
        <v>0</v>
      </c>
      <c r="U154" s="151">
        <f t="shared" si="1062"/>
        <v>0</v>
      </c>
      <c r="V154" s="151">
        <f t="shared" si="1063"/>
        <v>0</v>
      </c>
      <c r="W154" s="151">
        <f t="shared" si="1064"/>
        <v>0</v>
      </c>
      <c r="X154" s="154">
        <f t="shared" si="1046"/>
        <v>0</v>
      </c>
      <c r="Y154" s="151">
        <f t="shared" si="1065"/>
        <v>0</v>
      </c>
      <c r="Z154" s="151">
        <f t="shared" si="1066"/>
        <v>0</v>
      </c>
      <c r="AA154" s="151">
        <f t="shared" si="1067"/>
        <v>0</v>
      </c>
      <c r="AB154" s="154">
        <f t="shared" si="1047"/>
        <v>0</v>
      </c>
      <c r="AC154" s="3"/>
      <c r="AD154" s="3"/>
      <c r="AE154" s="3"/>
      <c r="AF154" s="154">
        <f t="shared" si="1048"/>
        <v>0</v>
      </c>
      <c r="AG154" s="3"/>
      <c r="AH154" s="3"/>
      <c r="AI154" s="3"/>
      <c r="AJ154" s="154">
        <f t="shared" si="1049"/>
        <v>0</v>
      </c>
      <c r="AK154" s="151">
        <f t="shared" si="1068"/>
        <v>0</v>
      </c>
      <c r="AL154" s="151">
        <f t="shared" si="1069"/>
        <v>0</v>
      </c>
      <c r="AM154" s="151">
        <f t="shared" si="1070"/>
        <v>0</v>
      </c>
      <c r="AN154" s="154">
        <f t="shared" si="1050"/>
        <v>0</v>
      </c>
      <c r="AO154" s="3"/>
      <c r="AP154" s="3"/>
      <c r="AQ154" s="3"/>
      <c r="AR154" s="151">
        <f t="shared" si="1071"/>
        <v>0</v>
      </c>
      <c r="AS154" s="151">
        <f t="shared" si="1072"/>
        <v>0</v>
      </c>
      <c r="AT154" s="151">
        <f t="shared" si="1073"/>
        <v>0</v>
      </c>
      <c r="AU154" s="151">
        <f t="shared" si="1074"/>
        <v>0</v>
      </c>
      <c r="AV154" s="154">
        <f t="shared" si="1051"/>
        <v>0</v>
      </c>
      <c r="AW154" s="3"/>
      <c r="AX154" s="3"/>
      <c r="AY154" s="3"/>
      <c r="AZ154" s="151">
        <f t="shared" si="1075"/>
        <v>0</v>
      </c>
      <c r="BA154" s="151">
        <f t="shared" si="1076"/>
        <v>0</v>
      </c>
      <c r="BB154" s="151">
        <f t="shared" si="1077"/>
        <v>0</v>
      </c>
      <c r="BC154" s="151">
        <f t="shared" si="1078"/>
        <v>0</v>
      </c>
      <c r="BD154" s="154">
        <f t="shared" si="1052"/>
        <v>0</v>
      </c>
      <c r="BE154" s="3"/>
      <c r="BF154" s="3"/>
      <c r="BG154" s="3"/>
      <c r="BH154" s="151">
        <f t="shared" si="1079"/>
        <v>0</v>
      </c>
      <c r="BI154" s="151">
        <f t="shared" si="1080"/>
        <v>0</v>
      </c>
      <c r="BJ154" s="151">
        <f t="shared" si="1081"/>
        <v>0</v>
      </c>
      <c r="BK154" s="151">
        <f t="shared" si="1082"/>
        <v>0</v>
      </c>
      <c r="BL154" s="154">
        <f t="shared" si="1053"/>
        <v>0</v>
      </c>
      <c r="BM154" s="3"/>
      <c r="BN154" s="3"/>
      <c r="BO154" s="3"/>
      <c r="BP154" s="151">
        <f t="shared" si="1083"/>
        <v>0</v>
      </c>
      <c r="BQ154" s="151">
        <f t="shared" si="1084"/>
        <v>0</v>
      </c>
      <c r="BR154" s="151">
        <f t="shared" si="1085"/>
        <v>0</v>
      </c>
      <c r="BS154" s="151">
        <f t="shared" si="1086"/>
        <v>0</v>
      </c>
      <c r="BT154" s="154">
        <f t="shared" si="1054"/>
        <v>0</v>
      </c>
      <c r="BU154" s="3"/>
      <c r="BV154" s="3"/>
      <c r="BW154" s="3"/>
      <c r="BX154" s="151">
        <f t="shared" si="1087"/>
        <v>0</v>
      </c>
      <c r="BY154" s="151">
        <f t="shared" si="1088"/>
        <v>0</v>
      </c>
      <c r="BZ154" s="151">
        <f t="shared" si="1089"/>
        <v>0</v>
      </c>
      <c r="CA154" s="151">
        <f t="shared" si="1090"/>
        <v>0</v>
      </c>
      <c r="CB154" s="154">
        <f t="shared" si="1055"/>
        <v>0</v>
      </c>
      <c r="CC154" s="3"/>
      <c r="CD154" s="3"/>
      <c r="CE154" s="3"/>
      <c r="CF154" s="151">
        <f t="shared" si="1091"/>
        <v>0</v>
      </c>
      <c r="CG154" s="151">
        <f t="shared" si="1092"/>
        <v>0</v>
      </c>
      <c r="CH154" s="151">
        <f t="shared" si="1093"/>
        <v>0</v>
      </c>
      <c r="CI154" s="151">
        <f t="shared" si="1094"/>
        <v>0</v>
      </c>
      <c r="CJ154" s="154">
        <f t="shared" si="1056"/>
        <v>0</v>
      </c>
      <c r="CK154" s="3"/>
      <c r="CL154" s="3"/>
      <c r="CM154" s="3"/>
      <c r="CN154" s="151">
        <f t="shared" si="1095"/>
        <v>0</v>
      </c>
      <c r="CO154" s="151">
        <f t="shared" si="1096"/>
        <v>0</v>
      </c>
      <c r="CP154" s="151">
        <f t="shared" si="1097"/>
        <v>0</v>
      </c>
      <c r="CQ154" s="151">
        <f t="shared" si="1098"/>
        <v>0</v>
      </c>
      <c r="CR154" s="154">
        <f t="shared" si="1057"/>
        <v>0</v>
      </c>
      <c r="CS154" s="3"/>
      <c r="CT154" s="3"/>
      <c r="CU154" s="3"/>
      <c r="CV154" s="151">
        <f t="shared" si="1099"/>
        <v>0</v>
      </c>
      <c r="CW154" s="151">
        <f t="shared" si="1100"/>
        <v>0</v>
      </c>
      <c r="CX154" s="151">
        <f t="shared" si="1101"/>
        <v>0</v>
      </c>
      <c r="CY154" s="151">
        <f t="shared" si="1102"/>
        <v>0</v>
      </c>
      <c r="CZ154" s="151">
        <f t="shared" si="1103"/>
        <v>0</v>
      </c>
      <c r="DA154" s="151">
        <f t="shared" si="1104"/>
        <v>0</v>
      </c>
      <c r="DB154" s="151">
        <f t="shared" si="1105"/>
        <v>0</v>
      </c>
      <c r="DC154" s="151">
        <f t="shared" si="1106"/>
        <v>0</v>
      </c>
      <c r="DD154" s="149"/>
      <c r="DE154" s="3"/>
      <c r="DF154" s="3"/>
      <c r="DG154" s="3"/>
      <c r="DH154" s="129"/>
      <c r="DI154" s="129"/>
      <c r="DJ154" s="129"/>
      <c r="DK154" s="129"/>
      <c r="DL154" s="129"/>
      <c r="DM154" s="129"/>
      <c r="DN154" s="129"/>
      <c r="DO154" s="129"/>
      <c r="DP154" s="3"/>
      <c r="DQ154" s="3"/>
      <c r="DR154" s="3"/>
      <c r="DS154" s="3"/>
      <c r="DU154" s="149"/>
      <c r="DV154" s="3"/>
      <c r="DW154" s="3"/>
      <c r="DX154" s="3"/>
      <c r="DZ154" s="293"/>
      <c r="EA154" s="293"/>
      <c r="EB154" s="293"/>
      <c r="EC154" s="297"/>
      <c r="ED154" s="297"/>
      <c r="EE154" s="297"/>
      <c r="EF154" s="297"/>
      <c r="EG154" s="297"/>
      <c r="EH154" s="297"/>
      <c r="EI154" s="297"/>
      <c r="EJ154" s="297"/>
      <c r="EK154" s="297"/>
      <c r="EL154" s="297"/>
      <c r="EM154" s="297"/>
      <c r="EN154" s="297"/>
      <c r="EO154" s="297"/>
      <c r="EP154" s="297"/>
      <c r="EQ154" s="297"/>
      <c r="ER154" s="297"/>
      <c r="ES154" s="297"/>
      <c r="ET154" s="297"/>
      <c r="EU154" s="297"/>
      <c r="EV154" s="297"/>
      <c r="EW154" s="297"/>
      <c r="EX154" s="297"/>
      <c r="EY154" s="297"/>
      <c r="EZ154" s="297"/>
      <c r="FA154" s="297"/>
      <c r="FB154" s="297"/>
      <c r="FC154" s="297"/>
      <c r="FD154" s="297"/>
      <c r="FE154" s="297"/>
      <c r="FF154" s="297"/>
      <c r="FL154" s="151">
        <v>57005</v>
      </c>
      <c r="FM154" s="151">
        <v>84.372374090429631</v>
      </c>
      <c r="FN154" s="151">
        <v>92.078021919081749</v>
      </c>
      <c r="FO154" s="151">
        <v>97.216312373732862</v>
      </c>
      <c r="FR154" s="5">
        <f t="shared" si="944"/>
        <v>0</v>
      </c>
      <c r="FS154" s="5">
        <f t="shared" si="945"/>
        <v>0</v>
      </c>
      <c r="FT154" s="5">
        <f t="shared" si="946"/>
        <v>0</v>
      </c>
      <c r="FU154" s="5">
        <f t="shared" si="947"/>
        <v>0</v>
      </c>
      <c r="FW154" s="233" t="e">
        <f t="shared" si="948"/>
        <v>#DIV/0!</v>
      </c>
      <c r="FX154" s="233" t="e">
        <f t="shared" si="949"/>
        <v>#DIV/0!</v>
      </c>
      <c r="FY154" s="233" t="e">
        <f t="shared" si="950"/>
        <v>#DIV/0!</v>
      </c>
      <c r="FZ154" s="233" t="e">
        <f t="shared" si="951"/>
        <v>#DIV/0!</v>
      </c>
      <c r="GA154" s="233"/>
      <c r="GB154" s="5">
        <f t="shared" si="952"/>
        <v>0</v>
      </c>
      <c r="GC154" s="5">
        <f t="shared" si="953"/>
        <v>0</v>
      </c>
      <c r="GD154" s="5">
        <f t="shared" si="954"/>
        <v>0</v>
      </c>
      <c r="GE154" s="5">
        <f t="shared" si="955"/>
        <v>0</v>
      </c>
    </row>
    <row r="155" spans="1:187" x14ac:dyDescent="0.2">
      <c r="A155" s="2" t="str">
        <f t="shared" si="1058"/>
        <v>2012 Aug</v>
      </c>
      <c r="B155" s="139">
        <f t="shared" si="1189"/>
        <v>2012</v>
      </c>
      <c r="C155" s="142" t="str">
        <f t="shared" si="1190"/>
        <v>Aug</v>
      </c>
      <c r="D155" s="154">
        <f t="shared" si="1191"/>
        <v>0</v>
      </c>
      <c r="E155" s="129"/>
      <c r="F155" s="129"/>
      <c r="G155" s="129"/>
      <c r="H155" s="154">
        <f t="shared" si="1042"/>
        <v>0</v>
      </c>
      <c r="I155" s="151">
        <f t="shared" si="1059"/>
        <v>0</v>
      </c>
      <c r="J155" s="151">
        <f t="shared" si="1060"/>
        <v>0</v>
      </c>
      <c r="K155" s="151">
        <f t="shared" si="1061"/>
        <v>0</v>
      </c>
      <c r="L155" s="154">
        <f t="shared" si="1043"/>
        <v>0</v>
      </c>
      <c r="M155" s="3"/>
      <c r="N155" s="3"/>
      <c r="O155" s="3"/>
      <c r="P155" s="154">
        <f t="shared" si="1044"/>
        <v>0</v>
      </c>
      <c r="Q155" s="3"/>
      <c r="R155" s="3"/>
      <c r="S155" s="3"/>
      <c r="T155" s="154">
        <f t="shared" si="1045"/>
        <v>0</v>
      </c>
      <c r="U155" s="151">
        <f t="shared" si="1062"/>
        <v>0</v>
      </c>
      <c r="V155" s="151">
        <f t="shared" si="1063"/>
        <v>0</v>
      </c>
      <c r="W155" s="151">
        <f t="shared" si="1064"/>
        <v>0</v>
      </c>
      <c r="X155" s="154">
        <f t="shared" si="1046"/>
        <v>0</v>
      </c>
      <c r="Y155" s="151">
        <f t="shared" si="1065"/>
        <v>0</v>
      </c>
      <c r="Z155" s="151">
        <f t="shared" si="1066"/>
        <v>0</v>
      </c>
      <c r="AA155" s="151">
        <f t="shared" si="1067"/>
        <v>0</v>
      </c>
      <c r="AB155" s="154">
        <f t="shared" si="1047"/>
        <v>0</v>
      </c>
      <c r="AC155" s="3"/>
      <c r="AD155" s="3"/>
      <c r="AE155" s="3"/>
      <c r="AF155" s="154">
        <f t="shared" si="1048"/>
        <v>0</v>
      </c>
      <c r="AG155" s="3"/>
      <c r="AH155" s="3"/>
      <c r="AI155" s="3"/>
      <c r="AJ155" s="154">
        <f t="shared" si="1049"/>
        <v>0</v>
      </c>
      <c r="AK155" s="151">
        <f t="shared" si="1068"/>
        <v>0</v>
      </c>
      <c r="AL155" s="151">
        <f t="shared" si="1069"/>
        <v>0</v>
      </c>
      <c r="AM155" s="151">
        <f t="shared" si="1070"/>
        <v>0</v>
      </c>
      <c r="AN155" s="154">
        <f t="shared" si="1050"/>
        <v>0</v>
      </c>
      <c r="AO155" s="3"/>
      <c r="AP155" s="3"/>
      <c r="AQ155" s="3"/>
      <c r="AR155" s="151">
        <f t="shared" si="1071"/>
        <v>0</v>
      </c>
      <c r="AS155" s="151">
        <f t="shared" si="1072"/>
        <v>0</v>
      </c>
      <c r="AT155" s="151">
        <f t="shared" si="1073"/>
        <v>0</v>
      </c>
      <c r="AU155" s="151">
        <f t="shared" si="1074"/>
        <v>0</v>
      </c>
      <c r="AV155" s="154">
        <f t="shared" si="1051"/>
        <v>0</v>
      </c>
      <c r="AW155" s="3"/>
      <c r="AX155" s="3"/>
      <c r="AY155" s="3"/>
      <c r="AZ155" s="151">
        <f t="shared" si="1075"/>
        <v>0</v>
      </c>
      <c r="BA155" s="151">
        <f t="shared" si="1076"/>
        <v>0</v>
      </c>
      <c r="BB155" s="151">
        <f t="shared" si="1077"/>
        <v>0</v>
      </c>
      <c r="BC155" s="151">
        <f t="shared" si="1078"/>
        <v>0</v>
      </c>
      <c r="BD155" s="154">
        <f t="shared" si="1052"/>
        <v>0</v>
      </c>
      <c r="BE155" s="3"/>
      <c r="BF155" s="3"/>
      <c r="BG155" s="3"/>
      <c r="BH155" s="151">
        <f t="shared" si="1079"/>
        <v>0</v>
      </c>
      <c r="BI155" s="151">
        <f t="shared" si="1080"/>
        <v>0</v>
      </c>
      <c r="BJ155" s="151">
        <f t="shared" si="1081"/>
        <v>0</v>
      </c>
      <c r="BK155" s="151">
        <f t="shared" si="1082"/>
        <v>0</v>
      </c>
      <c r="BL155" s="154">
        <f t="shared" si="1053"/>
        <v>0</v>
      </c>
      <c r="BM155" s="3"/>
      <c r="BN155" s="3"/>
      <c r="BO155" s="3"/>
      <c r="BP155" s="151">
        <f t="shared" si="1083"/>
        <v>0</v>
      </c>
      <c r="BQ155" s="151">
        <f t="shared" si="1084"/>
        <v>0</v>
      </c>
      <c r="BR155" s="151">
        <f t="shared" si="1085"/>
        <v>0</v>
      </c>
      <c r="BS155" s="151">
        <f t="shared" si="1086"/>
        <v>0</v>
      </c>
      <c r="BT155" s="154">
        <f t="shared" si="1054"/>
        <v>0</v>
      </c>
      <c r="BU155" s="3"/>
      <c r="BV155" s="3"/>
      <c r="BW155" s="3"/>
      <c r="BX155" s="151">
        <f t="shared" si="1087"/>
        <v>0</v>
      </c>
      <c r="BY155" s="151">
        <f t="shared" si="1088"/>
        <v>0</v>
      </c>
      <c r="BZ155" s="151">
        <f t="shared" si="1089"/>
        <v>0</v>
      </c>
      <c r="CA155" s="151">
        <f t="shared" si="1090"/>
        <v>0</v>
      </c>
      <c r="CB155" s="154">
        <f t="shared" si="1055"/>
        <v>0</v>
      </c>
      <c r="CC155" s="3"/>
      <c r="CD155" s="3"/>
      <c r="CE155" s="3"/>
      <c r="CF155" s="151">
        <f t="shared" si="1091"/>
        <v>0</v>
      </c>
      <c r="CG155" s="151">
        <f t="shared" si="1092"/>
        <v>0</v>
      </c>
      <c r="CH155" s="151">
        <f t="shared" si="1093"/>
        <v>0</v>
      </c>
      <c r="CI155" s="151">
        <f t="shared" si="1094"/>
        <v>0</v>
      </c>
      <c r="CJ155" s="154">
        <f t="shared" si="1056"/>
        <v>0</v>
      </c>
      <c r="CK155" s="3"/>
      <c r="CL155" s="3"/>
      <c r="CM155" s="3"/>
      <c r="CN155" s="151">
        <f t="shared" si="1095"/>
        <v>0</v>
      </c>
      <c r="CO155" s="151">
        <f t="shared" si="1096"/>
        <v>0</v>
      </c>
      <c r="CP155" s="151">
        <f t="shared" si="1097"/>
        <v>0</v>
      </c>
      <c r="CQ155" s="151">
        <f t="shared" si="1098"/>
        <v>0</v>
      </c>
      <c r="CR155" s="154">
        <f t="shared" si="1057"/>
        <v>0</v>
      </c>
      <c r="CS155" s="3"/>
      <c r="CT155" s="3"/>
      <c r="CU155" s="3"/>
      <c r="CV155" s="151">
        <f t="shared" si="1099"/>
        <v>0</v>
      </c>
      <c r="CW155" s="151">
        <f t="shared" si="1100"/>
        <v>0</v>
      </c>
      <c r="CX155" s="151">
        <f t="shared" si="1101"/>
        <v>0</v>
      </c>
      <c r="CY155" s="151">
        <f t="shared" si="1102"/>
        <v>0</v>
      </c>
      <c r="CZ155" s="151">
        <f t="shared" si="1103"/>
        <v>0</v>
      </c>
      <c r="DA155" s="151">
        <f t="shared" si="1104"/>
        <v>0</v>
      </c>
      <c r="DB155" s="151">
        <f t="shared" si="1105"/>
        <v>0</v>
      </c>
      <c r="DC155" s="151">
        <f t="shared" si="1106"/>
        <v>0</v>
      </c>
      <c r="DD155" s="149"/>
      <c r="DE155" s="3"/>
      <c r="DF155" s="3"/>
      <c r="DG155" s="3"/>
      <c r="DH155" s="129"/>
      <c r="DI155" s="129"/>
      <c r="DJ155" s="129"/>
      <c r="DK155" s="129"/>
      <c r="DL155" s="129"/>
      <c r="DM155" s="129"/>
      <c r="DN155" s="129"/>
      <c r="DO155" s="129"/>
      <c r="DP155" s="3"/>
      <c r="DQ155" s="3"/>
      <c r="DR155" s="3"/>
      <c r="DS155" s="3"/>
      <c r="DU155" s="149"/>
      <c r="DV155" s="3"/>
      <c r="DW155" s="3"/>
      <c r="DX155" s="3"/>
      <c r="DZ155" s="293"/>
      <c r="EA155" s="293"/>
      <c r="EB155" s="293"/>
      <c r="EC155" s="297"/>
      <c r="ED155" s="297"/>
      <c r="EE155" s="297"/>
      <c r="EF155" s="297"/>
      <c r="EG155" s="297"/>
      <c r="EH155" s="297"/>
      <c r="EI155" s="297"/>
      <c r="EJ155" s="297"/>
      <c r="EK155" s="297"/>
      <c r="EL155" s="297"/>
      <c r="EM155" s="297"/>
      <c r="EN155" s="297"/>
      <c r="EO155" s="297"/>
      <c r="EP155" s="297"/>
      <c r="EQ155" s="297"/>
      <c r="ER155" s="297"/>
      <c r="ES155" s="297"/>
      <c r="ET155" s="297"/>
      <c r="EU155" s="297"/>
      <c r="EV155" s="297"/>
      <c r="EW155" s="297"/>
      <c r="EX155" s="297"/>
      <c r="EY155" s="297"/>
      <c r="EZ155" s="297"/>
      <c r="FA155" s="297"/>
      <c r="FB155" s="297"/>
      <c r="FC155" s="297"/>
      <c r="FD155" s="297"/>
      <c r="FE155" s="297"/>
      <c r="FF155" s="297"/>
      <c r="FL155" s="151">
        <v>62654</v>
      </c>
      <c r="FM155" s="151">
        <v>81.933243545848413</v>
      </c>
      <c r="FN155" s="151">
        <v>90.841676537881128</v>
      </c>
      <c r="FO155" s="151">
        <v>96.762782546611064</v>
      </c>
      <c r="FR155" s="5">
        <f t="shared" si="944"/>
        <v>0</v>
      </c>
      <c r="FS155" s="5">
        <f t="shared" si="945"/>
        <v>0</v>
      </c>
      <c r="FT155" s="5">
        <f t="shared" si="946"/>
        <v>0</v>
      </c>
      <c r="FU155" s="5">
        <f t="shared" si="947"/>
        <v>0</v>
      </c>
      <c r="FW155" s="233" t="e">
        <f t="shared" si="948"/>
        <v>#DIV/0!</v>
      </c>
      <c r="FX155" s="233" t="e">
        <f t="shared" si="949"/>
        <v>#DIV/0!</v>
      </c>
      <c r="FY155" s="233" t="e">
        <f t="shared" si="950"/>
        <v>#DIV/0!</v>
      </c>
      <c r="FZ155" s="233" t="e">
        <f t="shared" si="951"/>
        <v>#DIV/0!</v>
      </c>
      <c r="GA155" s="233"/>
      <c r="GB155" s="5">
        <f t="shared" si="952"/>
        <v>0</v>
      </c>
      <c r="GC155" s="5">
        <f t="shared" si="953"/>
        <v>0</v>
      </c>
      <c r="GD155" s="5">
        <f t="shared" si="954"/>
        <v>0</v>
      </c>
      <c r="GE155" s="5">
        <f t="shared" si="955"/>
        <v>0</v>
      </c>
    </row>
    <row r="156" spans="1:187" x14ac:dyDescent="0.2">
      <c r="A156" s="2" t="str">
        <f t="shared" si="1058"/>
        <v>2012 Sep</v>
      </c>
      <c r="B156" s="139">
        <f t="shared" si="1189"/>
        <v>2012</v>
      </c>
      <c r="C156" s="142" t="str">
        <f t="shared" si="1190"/>
        <v>Sep</v>
      </c>
      <c r="D156" s="154">
        <f t="shared" si="1191"/>
        <v>0</v>
      </c>
      <c r="E156" s="129"/>
      <c r="F156" s="129"/>
      <c r="G156" s="129"/>
      <c r="H156" s="154">
        <f t="shared" si="1042"/>
        <v>0</v>
      </c>
      <c r="I156" s="151">
        <f t="shared" si="1059"/>
        <v>0</v>
      </c>
      <c r="J156" s="151">
        <f t="shared" si="1060"/>
        <v>0</v>
      </c>
      <c r="K156" s="151">
        <f t="shared" si="1061"/>
        <v>0</v>
      </c>
      <c r="L156" s="154">
        <f t="shared" si="1043"/>
        <v>0</v>
      </c>
      <c r="M156" s="3"/>
      <c r="N156" s="3"/>
      <c r="O156" s="3"/>
      <c r="P156" s="154">
        <f t="shared" si="1044"/>
        <v>0</v>
      </c>
      <c r="Q156" s="3"/>
      <c r="R156" s="3"/>
      <c r="S156" s="3"/>
      <c r="T156" s="154">
        <f t="shared" si="1045"/>
        <v>0</v>
      </c>
      <c r="U156" s="151">
        <f t="shared" si="1062"/>
        <v>0</v>
      </c>
      <c r="V156" s="151">
        <f t="shared" si="1063"/>
        <v>0</v>
      </c>
      <c r="W156" s="151">
        <f t="shared" si="1064"/>
        <v>0</v>
      </c>
      <c r="X156" s="154">
        <f t="shared" si="1046"/>
        <v>0</v>
      </c>
      <c r="Y156" s="151">
        <f t="shared" si="1065"/>
        <v>0</v>
      </c>
      <c r="Z156" s="151">
        <f t="shared" si="1066"/>
        <v>0</v>
      </c>
      <c r="AA156" s="151">
        <f t="shared" si="1067"/>
        <v>0</v>
      </c>
      <c r="AB156" s="154">
        <f t="shared" si="1047"/>
        <v>0</v>
      </c>
      <c r="AC156" s="3"/>
      <c r="AD156" s="3"/>
      <c r="AE156" s="3"/>
      <c r="AF156" s="154">
        <f t="shared" si="1048"/>
        <v>0</v>
      </c>
      <c r="AG156" s="3"/>
      <c r="AH156" s="3"/>
      <c r="AI156" s="3"/>
      <c r="AJ156" s="154">
        <f t="shared" si="1049"/>
        <v>0</v>
      </c>
      <c r="AK156" s="151">
        <f t="shared" si="1068"/>
        <v>0</v>
      </c>
      <c r="AL156" s="151">
        <f t="shared" si="1069"/>
        <v>0</v>
      </c>
      <c r="AM156" s="151">
        <f t="shared" si="1070"/>
        <v>0</v>
      </c>
      <c r="AN156" s="154">
        <f t="shared" si="1050"/>
        <v>0</v>
      </c>
      <c r="AO156" s="3"/>
      <c r="AP156" s="3"/>
      <c r="AQ156" s="3"/>
      <c r="AR156" s="151">
        <f t="shared" si="1071"/>
        <v>0</v>
      </c>
      <c r="AS156" s="151">
        <f t="shared" si="1072"/>
        <v>0</v>
      </c>
      <c r="AT156" s="151">
        <f t="shared" si="1073"/>
        <v>0</v>
      </c>
      <c r="AU156" s="151">
        <f t="shared" si="1074"/>
        <v>0</v>
      </c>
      <c r="AV156" s="154">
        <f t="shared" si="1051"/>
        <v>0</v>
      </c>
      <c r="AW156" s="3"/>
      <c r="AX156" s="3"/>
      <c r="AY156" s="3"/>
      <c r="AZ156" s="151">
        <f t="shared" si="1075"/>
        <v>0</v>
      </c>
      <c r="BA156" s="151">
        <f t="shared" si="1076"/>
        <v>0</v>
      </c>
      <c r="BB156" s="151">
        <f t="shared" si="1077"/>
        <v>0</v>
      </c>
      <c r="BC156" s="151">
        <f t="shared" si="1078"/>
        <v>0</v>
      </c>
      <c r="BD156" s="154">
        <f t="shared" si="1052"/>
        <v>0</v>
      </c>
      <c r="BE156" s="3"/>
      <c r="BF156" s="3"/>
      <c r="BG156" s="3"/>
      <c r="BH156" s="151">
        <f t="shared" si="1079"/>
        <v>0</v>
      </c>
      <c r="BI156" s="151">
        <f t="shared" si="1080"/>
        <v>0</v>
      </c>
      <c r="BJ156" s="151">
        <f t="shared" si="1081"/>
        <v>0</v>
      </c>
      <c r="BK156" s="151">
        <f t="shared" si="1082"/>
        <v>0</v>
      </c>
      <c r="BL156" s="154">
        <f t="shared" si="1053"/>
        <v>0</v>
      </c>
      <c r="BM156" s="3"/>
      <c r="BN156" s="3"/>
      <c r="BO156" s="3"/>
      <c r="BP156" s="151">
        <f t="shared" si="1083"/>
        <v>0</v>
      </c>
      <c r="BQ156" s="151">
        <f t="shared" si="1084"/>
        <v>0</v>
      </c>
      <c r="BR156" s="151">
        <f t="shared" si="1085"/>
        <v>0</v>
      </c>
      <c r="BS156" s="151">
        <f t="shared" si="1086"/>
        <v>0</v>
      </c>
      <c r="BT156" s="154">
        <f t="shared" si="1054"/>
        <v>0</v>
      </c>
      <c r="BU156" s="3"/>
      <c r="BV156" s="3"/>
      <c r="BW156" s="3"/>
      <c r="BX156" s="151">
        <f t="shared" si="1087"/>
        <v>0</v>
      </c>
      <c r="BY156" s="151">
        <f t="shared" si="1088"/>
        <v>0</v>
      </c>
      <c r="BZ156" s="151">
        <f t="shared" si="1089"/>
        <v>0</v>
      </c>
      <c r="CA156" s="151">
        <f t="shared" si="1090"/>
        <v>0</v>
      </c>
      <c r="CB156" s="154">
        <f t="shared" si="1055"/>
        <v>0</v>
      </c>
      <c r="CC156" s="3"/>
      <c r="CD156" s="3"/>
      <c r="CE156" s="3"/>
      <c r="CF156" s="151">
        <f t="shared" si="1091"/>
        <v>0</v>
      </c>
      <c r="CG156" s="151">
        <f t="shared" si="1092"/>
        <v>0</v>
      </c>
      <c r="CH156" s="151">
        <f t="shared" si="1093"/>
        <v>0</v>
      </c>
      <c r="CI156" s="151">
        <f t="shared" si="1094"/>
        <v>0</v>
      </c>
      <c r="CJ156" s="154">
        <f t="shared" si="1056"/>
        <v>0</v>
      </c>
      <c r="CK156" s="3"/>
      <c r="CL156" s="3"/>
      <c r="CM156" s="3"/>
      <c r="CN156" s="151">
        <f t="shared" si="1095"/>
        <v>0</v>
      </c>
      <c r="CO156" s="151">
        <f t="shared" si="1096"/>
        <v>0</v>
      </c>
      <c r="CP156" s="151">
        <f t="shared" si="1097"/>
        <v>0</v>
      </c>
      <c r="CQ156" s="151">
        <f t="shared" si="1098"/>
        <v>0</v>
      </c>
      <c r="CR156" s="154">
        <f t="shared" si="1057"/>
        <v>0</v>
      </c>
      <c r="CS156" s="3"/>
      <c r="CT156" s="3"/>
      <c r="CU156" s="3"/>
      <c r="CV156" s="151">
        <f t="shared" si="1099"/>
        <v>0</v>
      </c>
      <c r="CW156" s="151">
        <f t="shared" si="1100"/>
        <v>0</v>
      </c>
      <c r="CX156" s="151">
        <f t="shared" si="1101"/>
        <v>0</v>
      </c>
      <c r="CY156" s="151">
        <f t="shared" si="1102"/>
        <v>0</v>
      </c>
      <c r="CZ156" s="151">
        <f t="shared" si="1103"/>
        <v>0</v>
      </c>
      <c r="DA156" s="151">
        <f t="shared" si="1104"/>
        <v>0</v>
      </c>
      <c r="DB156" s="151">
        <f t="shared" si="1105"/>
        <v>0</v>
      </c>
      <c r="DC156" s="151">
        <f t="shared" si="1106"/>
        <v>0</v>
      </c>
      <c r="DD156" s="149"/>
      <c r="DE156" s="3"/>
      <c r="DF156" s="3"/>
      <c r="DG156" s="3"/>
      <c r="DH156" s="129"/>
      <c r="DI156" s="129"/>
      <c r="DJ156" s="129"/>
      <c r="DK156" s="129"/>
      <c r="DL156" s="129"/>
      <c r="DM156" s="129"/>
      <c r="DN156" s="129"/>
      <c r="DO156" s="129"/>
      <c r="DP156" s="3"/>
      <c r="DQ156" s="3"/>
      <c r="DR156" s="3"/>
      <c r="DS156" s="3"/>
      <c r="DU156" s="149"/>
      <c r="DV156" s="3"/>
      <c r="DW156" s="3"/>
      <c r="DX156" s="3"/>
      <c r="DZ156" s="293"/>
      <c r="EA156" s="293"/>
      <c r="EB156" s="293"/>
      <c r="EC156" s="297"/>
      <c r="ED156" s="297"/>
      <c r="EE156" s="297"/>
      <c r="EF156" s="297"/>
      <c r="EG156" s="297"/>
      <c r="EH156" s="297"/>
      <c r="EI156" s="297"/>
      <c r="EJ156" s="297"/>
      <c r="EK156" s="297"/>
      <c r="EL156" s="297"/>
      <c r="EM156" s="297"/>
      <c r="EN156" s="297"/>
      <c r="EO156" s="297"/>
      <c r="EP156" s="297"/>
      <c r="EQ156" s="297"/>
      <c r="ER156" s="297"/>
      <c r="ES156" s="297"/>
      <c r="ET156" s="297"/>
      <c r="EU156" s="297"/>
      <c r="EV156" s="297"/>
      <c r="EW156" s="297"/>
      <c r="EX156" s="297"/>
      <c r="EY156" s="297"/>
      <c r="EZ156" s="297"/>
      <c r="FA156" s="297"/>
      <c r="FB156" s="297"/>
      <c r="FC156" s="297"/>
      <c r="FD156" s="297"/>
      <c r="FE156" s="297"/>
      <c r="FF156" s="297"/>
      <c r="FL156" s="151">
        <v>60485</v>
      </c>
      <c r="FM156" s="151">
        <v>83.134257853358974</v>
      </c>
      <c r="FN156" s="151">
        <v>91.868272767149179</v>
      </c>
      <c r="FO156" s="151">
        <v>97.459257009818813</v>
      </c>
      <c r="FR156" s="5">
        <f t="shared" si="944"/>
        <v>0</v>
      </c>
      <c r="FS156" s="5">
        <f t="shared" si="945"/>
        <v>0</v>
      </c>
      <c r="FT156" s="5">
        <f t="shared" si="946"/>
        <v>0</v>
      </c>
      <c r="FU156" s="5">
        <f t="shared" si="947"/>
        <v>0</v>
      </c>
      <c r="FW156" s="233" t="e">
        <f t="shared" si="948"/>
        <v>#DIV/0!</v>
      </c>
      <c r="FX156" s="233" t="e">
        <f t="shared" si="949"/>
        <v>#DIV/0!</v>
      </c>
      <c r="FY156" s="233" t="e">
        <f t="shared" si="950"/>
        <v>#DIV/0!</v>
      </c>
      <c r="FZ156" s="233" t="e">
        <f t="shared" si="951"/>
        <v>#DIV/0!</v>
      </c>
      <c r="GA156" s="233"/>
      <c r="GB156" s="5">
        <f t="shared" si="952"/>
        <v>0</v>
      </c>
      <c r="GC156" s="5">
        <f t="shared" si="953"/>
        <v>0</v>
      </c>
      <c r="GD156" s="5">
        <f t="shared" si="954"/>
        <v>0</v>
      </c>
      <c r="GE156" s="5">
        <f t="shared" si="955"/>
        <v>0</v>
      </c>
    </row>
    <row r="157" spans="1:187" x14ac:dyDescent="0.2">
      <c r="A157" s="2" t="str">
        <f t="shared" si="1058"/>
        <v>2012 Okt</v>
      </c>
      <c r="B157" s="139">
        <f t="shared" si="1189"/>
        <v>2012</v>
      </c>
      <c r="C157" s="142" t="str">
        <f t="shared" si="1190"/>
        <v>Okt</v>
      </c>
      <c r="D157" s="154">
        <f t="shared" si="1191"/>
        <v>0</v>
      </c>
      <c r="E157" s="129"/>
      <c r="F157" s="129"/>
      <c r="G157" s="129"/>
      <c r="H157" s="154">
        <f t="shared" si="1042"/>
        <v>0</v>
      </c>
      <c r="I157" s="151">
        <f t="shared" si="1059"/>
        <v>0</v>
      </c>
      <c r="J157" s="151">
        <f t="shared" si="1060"/>
        <v>0</v>
      </c>
      <c r="K157" s="151">
        <f t="shared" si="1061"/>
        <v>0</v>
      </c>
      <c r="L157" s="154">
        <f t="shared" si="1043"/>
        <v>0</v>
      </c>
      <c r="M157" s="3"/>
      <c r="N157" s="3"/>
      <c r="O157" s="3"/>
      <c r="P157" s="154">
        <f t="shared" si="1044"/>
        <v>0</v>
      </c>
      <c r="Q157" s="3"/>
      <c r="R157" s="3"/>
      <c r="S157" s="3"/>
      <c r="T157" s="154">
        <f t="shared" si="1045"/>
        <v>0</v>
      </c>
      <c r="U157" s="151">
        <f t="shared" si="1062"/>
        <v>0</v>
      </c>
      <c r="V157" s="151">
        <f t="shared" si="1063"/>
        <v>0</v>
      </c>
      <c r="W157" s="151">
        <f t="shared" si="1064"/>
        <v>0</v>
      </c>
      <c r="X157" s="154">
        <f t="shared" si="1046"/>
        <v>0</v>
      </c>
      <c r="Y157" s="151">
        <f t="shared" si="1065"/>
        <v>0</v>
      </c>
      <c r="Z157" s="151">
        <f t="shared" si="1066"/>
        <v>0</v>
      </c>
      <c r="AA157" s="151">
        <f t="shared" si="1067"/>
        <v>0</v>
      </c>
      <c r="AB157" s="154">
        <f t="shared" si="1047"/>
        <v>0</v>
      </c>
      <c r="AC157" s="3"/>
      <c r="AD157" s="3"/>
      <c r="AE157" s="3"/>
      <c r="AF157" s="154">
        <f t="shared" si="1048"/>
        <v>0</v>
      </c>
      <c r="AG157" s="3"/>
      <c r="AH157" s="3"/>
      <c r="AI157" s="3"/>
      <c r="AJ157" s="154">
        <f t="shared" si="1049"/>
        <v>0</v>
      </c>
      <c r="AK157" s="151">
        <f t="shared" si="1068"/>
        <v>0</v>
      </c>
      <c r="AL157" s="151">
        <f t="shared" si="1069"/>
        <v>0</v>
      </c>
      <c r="AM157" s="151">
        <f t="shared" si="1070"/>
        <v>0</v>
      </c>
      <c r="AN157" s="154">
        <f t="shared" si="1050"/>
        <v>0</v>
      </c>
      <c r="AO157" s="3"/>
      <c r="AP157" s="3"/>
      <c r="AQ157" s="3"/>
      <c r="AR157" s="151">
        <f t="shared" si="1071"/>
        <v>0</v>
      </c>
      <c r="AS157" s="151">
        <f t="shared" si="1072"/>
        <v>0</v>
      </c>
      <c r="AT157" s="151">
        <f t="shared" si="1073"/>
        <v>0</v>
      </c>
      <c r="AU157" s="151">
        <f t="shared" si="1074"/>
        <v>0</v>
      </c>
      <c r="AV157" s="154">
        <f t="shared" si="1051"/>
        <v>0</v>
      </c>
      <c r="AW157" s="3"/>
      <c r="AX157" s="3"/>
      <c r="AY157" s="3"/>
      <c r="AZ157" s="151">
        <f t="shared" si="1075"/>
        <v>0</v>
      </c>
      <c r="BA157" s="151">
        <f t="shared" si="1076"/>
        <v>0</v>
      </c>
      <c r="BB157" s="151">
        <f t="shared" si="1077"/>
        <v>0</v>
      </c>
      <c r="BC157" s="151">
        <f t="shared" si="1078"/>
        <v>0</v>
      </c>
      <c r="BD157" s="154">
        <f t="shared" si="1052"/>
        <v>0</v>
      </c>
      <c r="BE157" s="3"/>
      <c r="BF157" s="3"/>
      <c r="BG157" s="3"/>
      <c r="BH157" s="151">
        <f t="shared" si="1079"/>
        <v>0</v>
      </c>
      <c r="BI157" s="151">
        <f t="shared" si="1080"/>
        <v>0</v>
      </c>
      <c r="BJ157" s="151">
        <f t="shared" si="1081"/>
        <v>0</v>
      </c>
      <c r="BK157" s="151">
        <f t="shared" si="1082"/>
        <v>0</v>
      </c>
      <c r="BL157" s="154">
        <f t="shared" si="1053"/>
        <v>0</v>
      </c>
      <c r="BM157" s="3"/>
      <c r="BN157" s="3"/>
      <c r="BO157" s="3"/>
      <c r="BP157" s="151">
        <f t="shared" si="1083"/>
        <v>0</v>
      </c>
      <c r="BQ157" s="151">
        <f t="shared" si="1084"/>
        <v>0</v>
      </c>
      <c r="BR157" s="151">
        <f t="shared" si="1085"/>
        <v>0</v>
      </c>
      <c r="BS157" s="151">
        <f t="shared" si="1086"/>
        <v>0</v>
      </c>
      <c r="BT157" s="154">
        <f t="shared" si="1054"/>
        <v>0</v>
      </c>
      <c r="BU157" s="3"/>
      <c r="BV157" s="3"/>
      <c r="BW157" s="3"/>
      <c r="BX157" s="151">
        <f t="shared" si="1087"/>
        <v>0</v>
      </c>
      <c r="BY157" s="151">
        <f t="shared" si="1088"/>
        <v>0</v>
      </c>
      <c r="BZ157" s="151">
        <f t="shared" si="1089"/>
        <v>0</v>
      </c>
      <c r="CA157" s="151">
        <f t="shared" si="1090"/>
        <v>0</v>
      </c>
      <c r="CB157" s="154">
        <f t="shared" si="1055"/>
        <v>0</v>
      </c>
      <c r="CC157" s="3"/>
      <c r="CD157" s="3"/>
      <c r="CE157" s="3"/>
      <c r="CF157" s="151">
        <f t="shared" si="1091"/>
        <v>0</v>
      </c>
      <c r="CG157" s="151">
        <f t="shared" si="1092"/>
        <v>0</v>
      </c>
      <c r="CH157" s="151">
        <f t="shared" si="1093"/>
        <v>0</v>
      </c>
      <c r="CI157" s="151">
        <f t="shared" si="1094"/>
        <v>0</v>
      </c>
      <c r="CJ157" s="154">
        <f t="shared" si="1056"/>
        <v>0</v>
      </c>
      <c r="CK157" s="3"/>
      <c r="CL157" s="3"/>
      <c r="CM157" s="3"/>
      <c r="CN157" s="151">
        <f t="shared" si="1095"/>
        <v>0</v>
      </c>
      <c r="CO157" s="151">
        <f t="shared" si="1096"/>
        <v>0</v>
      </c>
      <c r="CP157" s="151">
        <f t="shared" si="1097"/>
        <v>0</v>
      </c>
      <c r="CQ157" s="151">
        <f t="shared" si="1098"/>
        <v>0</v>
      </c>
      <c r="CR157" s="154">
        <f t="shared" si="1057"/>
        <v>0</v>
      </c>
      <c r="CS157" s="3"/>
      <c r="CT157" s="3"/>
      <c r="CU157" s="3"/>
      <c r="CV157" s="151">
        <f t="shared" si="1099"/>
        <v>0</v>
      </c>
      <c r="CW157" s="151">
        <f t="shared" si="1100"/>
        <v>0</v>
      </c>
      <c r="CX157" s="151">
        <f t="shared" si="1101"/>
        <v>0</v>
      </c>
      <c r="CY157" s="151">
        <f t="shared" si="1102"/>
        <v>0</v>
      </c>
      <c r="CZ157" s="151">
        <f t="shared" si="1103"/>
        <v>0</v>
      </c>
      <c r="DA157" s="151">
        <f t="shared" si="1104"/>
        <v>0</v>
      </c>
      <c r="DB157" s="151">
        <f t="shared" si="1105"/>
        <v>0</v>
      </c>
      <c r="DC157" s="151">
        <f t="shared" si="1106"/>
        <v>0</v>
      </c>
      <c r="DD157" s="149"/>
      <c r="DE157" s="3"/>
      <c r="DF157" s="3"/>
      <c r="DG157" s="3"/>
      <c r="DH157" s="129"/>
      <c r="DI157" s="129"/>
      <c r="DJ157" s="129"/>
      <c r="DK157" s="129"/>
      <c r="DL157" s="129"/>
      <c r="DM157" s="129"/>
      <c r="DN157" s="129"/>
      <c r="DO157" s="129"/>
      <c r="DP157" s="3"/>
      <c r="DQ157" s="3"/>
      <c r="DR157" s="3"/>
      <c r="DS157" s="3"/>
      <c r="DU157" s="149"/>
      <c r="DV157" s="3"/>
      <c r="DW157" s="3"/>
      <c r="DX157" s="3"/>
      <c r="DZ157" s="293"/>
      <c r="EA157" s="293"/>
      <c r="EB157" s="293"/>
      <c r="EC157" s="297"/>
      <c r="ED157" s="297"/>
      <c r="EE157" s="297"/>
      <c r="EF157" s="297"/>
      <c r="EG157" s="297"/>
      <c r="EH157" s="297"/>
      <c r="EI157" s="297"/>
      <c r="EJ157" s="297"/>
      <c r="EK157" s="297"/>
      <c r="EL157" s="297"/>
      <c r="EM157" s="297"/>
      <c r="EN157" s="297"/>
      <c r="EO157" s="297"/>
      <c r="EP157" s="297"/>
      <c r="EQ157" s="297"/>
      <c r="ER157" s="297"/>
      <c r="ES157" s="297"/>
      <c r="ET157" s="297"/>
      <c r="EU157" s="297"/>
      <c r="EV157" s="297"/>
      <c r="EW157" s="297"/>
      <c r="EX157" s="297"/>
      <c r="EY157" s="297"/>
      <c r="EZ157" s="297"/>
      <c r="FA157" s="297"/>
      <c r="FB157" s="297"/>
      <c r="FC157" s="297"/>
      <c r="FD157" s="297"/>
      <c r="FE157" s="297"/>
      <c r="FF157" s="297"/>
      <c r="FL157" s="151">
        <v>66555</v>
      </c>
      <c r="FM157" s="151">
        <v>79.997869523534163</v>
      </c>
      <c r="FN157" s="151">
        <v>90.367202836577249</v>
      </c>
      <c r="FO157" s="151">
        <v>97.210597598648675</v>
      </c>
      <c r="FR157" s="5">
        <f t="shared" si="944"/>
        <v>0</v>
      </c>
      <c r="FS157" s="5">
        <f t="shared" si="945"/>
        <v>0</v>
      </c>
      <c r="FT157" s="5">
        <f t="shared" si="946"/>
        <v>0</v>
      </c>
      <c r="FU157" s="5">
        <f t="shared" si="947"/>
        <v>0</v>
      </c>
      <c r="FW157" s="233" t="e">
        <f t="shared" si="948"/>
        <v>#DIV/0!</v>
      </c>
      <c r="FX157" s="233" t="e">
        <f t="shared" si="949"/>
        <v>#DIV/0!</v>
      </c>
      <c r="FY157" s="233" t="e">
        <f t="shared" si="950"/>
        <v>#DIV/0!</v>
      </c>
      <c r="FZ157" s="233" t="e">
        <f t="shared" si="951"/>
        <v>#DIV/0!</v>
      </c>
      <c r="GA157" s="233"/>
      <c r="GB157" s="5">
        <f t="shared" si="952"/>
        <v>0</v>
      </c>
      <c r="GC157" s="5">
        <f t="shared" si="953"/>
        <v>0</v>
      </c>
      <c r="GD157" s="5">
        <f t="shared" si="954"/>
        <v>0</v>
      </c>
      <c r="GE157" s="5">
        <f t="shared" si="955"/>
        <v>0</v>
      </c>
    </row>
    <row r="158" spans="1:187" x14ac:dyDescent="0.2">
      <c r="A158" s="2" t="str">
        <f t="shared" si="1058"/>
        <v>2012 Nov</v>
      </c>
      <c r="B158" s="139">
        <f t="shared" si="1189"/>
        <v>2012</v>
      </c>
      <c r="C158" s="142" t="str">
        <f t="shared" si="1190"/>
        <v>Nov</v>
      </c>
      <c r="D158" s="154">
        <f t="shared" si="1191"/>
        <v>0</v>
      </c>
      <c r="E158" s="129"/>
      <c r="F158" s="129"/>
      <c r="G158" s="129"/>
      <c r="H158" s="154">
        <f t="shared" si="1042"/>
        <v>0</v>
      </c>
      <c r="I158" s="151">
        <f t="shared" si="1059"/>
        <v>0</v>
      </c>
      <c r="J158" s="151">
        <f t="shared" si="1060"/>
        <v>0</v>
      </c>
      <c r="K158" s="151">
        <f t="shared" si="1061"/>
        <v>0</v>
      </c>
      <c r="L158" s="154">
        <f t="shared" si="1043"/>
        <v>0</v>
      </c>
      <c r="M158" s="3"/>
      <c r="N158" s="3"/>
      <c r="O158" s="3"/>
      <c r="P158" s="154">
        <f t="shared" si="1044"/>
        <v>0</v>
      </c>
      <c r="Q158" s="3"/>
      <c r="R158" s="3"/>
      <c r="S158" s="3"/>
      <c r="T158" s="154">
        <f t="shared" si="1045"/>
        <v>0</v>
      </c>
      <c r="U158" s="151">
        <f t="shared" si="1062"/>
        <v>0</v>
      </c>
      <c r="V158" s="151">
        <f t="shared" si="1063"/>
        <v>0</v>
      </c>
      <c r="W158" s="151">
        <f t="shared" si="1064"/>
        <v>0</v>
      </c>
      <c r="X158" s="154">
        <f t="shared" si="1046"/>
        <v>0</v>
      </c>
      <c r="Y158" s="151">
        <f t="shared" si="1065"/>
        <v>0</v>
      </c>
      <c r="Z158" s="151">
        <f t="shared" si="1066"/>
        <v>0</v>
      </c>
      <c r="AA158" s="151">
        <f t="shared" si="1067"/>
        <v>0</v>
      </c>
      <c r="AB158" s="154">
        <f t="shared" si="1047"/>
        <v>0</v>
      </c>
      <c r="AC158" s="3"/>
      <c r="AD158" s="3"/>
      <c r="AE158" s="3"/>
      <c r="AF158" s="154">
        <f t="shared" si="1048"/>
        <v>0</v>
      </c>
      <c r="AG158" s="3"/>
      <c r="AH158" s="3"/>
      <c r="AI158" s="3"/>
      <c r="AJ158" s="154">
        <f t="shared" si="1049"/>
        <v>0</v>
      </c>
      <c r="AK158" s="151">
        <f t="shared" si="1068"/>
        <v>0</v>
      </c>
      <c r="AL158" s="151">
        <f t="shared" si="1069"/>
        <v>0</v>
      </c>
      <c r="AM158" s="151">
        <f t="shared" si="1070"/>
        <v>0</v>
      </c>
      <c r="AN158" s="154">
        <f t="shared" si="1050"/>
        <v>0</v>
      </c>
      <c r="AO158" s="3"/>
      <c r="AP158" s="3"/>
      <c r="AQ158" s="3"/>
      <c r="AR158" s="151">
        <f t="shared" si="1071"/>
        <v>0</v>
      </c>
      <c r="AS158" s="151">
        <f t="shared" si="1072"/>
        <v>0</v>
      </c>
      <c r="AT158" s="151">
        <f t="shared" si="1073"/>
        <v>0</v>
      </c>
      <c r="AU158" s="151">
        <f t="shared" si="1074"/>
        <v>0</v>
      </c>
      <c r="AV158" s="154">
        <f t="shared" si="1051"/>
        <v>0</v>
      </c>
      <c r="AW158" s="3"/>
      <c r="AX158" s="3"/>
      <c r="AY158" s="3"/>
      <c r="AZ158" s="151">
        <f t="shared" si="1075"/>
        <v>0</v>
      </c>
      <c r="BA158" s="151">
        <f t="shared" si="1076"/>
        <v>0</v>
      </c>
      <c r="BB158" s="151">
        <f t="shared" si="1077"/>
        <v>0</v>
      </c>
      <c r="BC158" s="151">
        <f t="shared" si="1078"/>
        <v>0</v>
      </c>
      <c r="BD158" s="154">
        <f t="shared" si="1052"/>
        <v>0</v>
      </c>
      <c r="BE158" s="3"/>
      <c r="BF158" s="3"/>
      <c r="BG158" s="3"/>
      <c r="BH158" s="151">
        <f t="shared" si="1079"/>
        <v>0</v>
      </c>
      <c r="BI158" s="151">
        <f t="shared" si="1080"/>
        <v>0</v>
      </c>
      <c r="BJ158" s="151">
        <f t="shared" si="1081"/>
        <v>0</v>
      </c>
      <c r="BK158" s="151">
        <f t="shared" si="1082"/>
        <v>0</v>
      </c>
      <c r="BL158" s="154">
        <f t="shared" si="1053"/>
        <v>0</v>
      </c>
      <c r="BM158" s="3"/>
      <c r="BN158" s="3"/>
      <c r="BO158" s="3"/>
      <c r="BP158" s="151">
        <f t="shared" si="1083"/>
        <v>0</v>
      </c>
      <c r="BQ158" s="151">
        <f t="shared" si="1084"/>
        <v>0</v>
      </c>
      <c r="BR158" s="151">
        <f t="shared" si="1085"/>
        <v>0</v>
      </c>
      <c r="BS158" s="151">
        <f t="shared" si="1086"/>
        <v>0</v>
      </c>
      <c r="BT158" s="154">
        <f t="shared" si="1054"/>
        <v>0</v>
      </c>
      <c r="BU158" s="3"/>
      <c r="BV158" s="3"/>
      <c r="BW158" s="3"/>
      <c r="BX158" s="151">
        <f t="shared" si="1087"/>
        <v>0</v>
      </c>
      <c r="BY158" s="151">
        <f t="shared" si="1088"/>
        <v>0</v>
      </c>
      <c r="BZ158" s="151">
        <f t="shared" si="1089"/>
        <v>0</v>
      </c>
      <c r="CA158" s="151">
        <f t="shared" si="1090"/>
        <v>0</v>
      </c>
      <c r="CB158" s="154">
        <f t="shared" si="1055"/>
        <v>0</v>
      </c>
      <c r="CC158" s="3"/>
      <c r="CD158" s="3"/>
      <c r="CE158" s="3"/>
      <c r="CF158" s="151">
        <f t="shared" si="1091"/>
        <v>0</v>
      </c>
      <c r="CG158" s="151">
        <f t="shared" si="1092"/>
        <v>0</v>
      </c>
      <c r="CH158" s="151">
        <f t="shared" si="1093"/>
        <v>0</v>
      </c>
      <c r="CI158" s="151">
        <f t="shared" si="1094"/>
        <v>0</v>
      </c>
      <c r="CJ158" s="154">
        <f t="shared" si="1056"/>
        <v>0</v>
      </c>
      <c r="CK158" s="3"/>
      <c r="CL158" s="3"/>
      <c r="CM158" s="3"/>
      <c r="CN158" s="151">
        <f t="shared" si="1095"/>
        <v>0</v>
      </c>
      <c r="CO158" s="151">
        <f t="shared" si="1096"/>
        <v>0</v>
      </c>
      <c r="CP158" s="151">
        <f t="shared" si="1097"/>
        <v>0</v>
      </c>
      <c r="CQ158" s="151">
        <f t="shared" si="1098"/>
        <v>0</v>
      </c>
      <c r="CR158" s="154">
        <f t="shared" si="1057"/>
        <v>0</v>
      </c>
      <c r="CS158" s="3"/>
      <c r="CT158" s="3"/>
      <c r="CU158" s="3"/>
      <c r="CV158" s="151">
        <f t="shared" si="1099"/>
        <v>0</v>
      </c>
      <c r="CW158" s="151">
        <f t="shared" si="1100"/>
        <v>0</v>
      </c>
      <c r="CX158" s="151">
        <f t="shared" si="1101"/>
        <v>0</v>
      </c>
      <c r="CY158" s="151">
        <f t="shared" si="1102"/>
        <v>0</v>
      </c>
      <c r="CZ158" s="151">
        <f t="shared" si="1103"/>
        <v>0</v>
      </c>
      <c r="DA158" s="151">
        <f t="shared" si="1104"/>
        <v>0</v>
      </c>
      <c r="DB158" s="151">
        <f t="shared" si="1105"/>
        <v>0</v>
      </c>
      <c r="DC158" s="151">
        <f t="shared" si="1106"/>
        <v>0</v>
      </c>
      <c r="DD158" s="149"/>
      <c r="DE158" s="3"/>
      <c r="DF158" s="3"/>
      <c r="DG158" s="3"/>
      <c r="DH158" s="129"/>
      <c r="DI158" s="129"/>
      <c r="DJ158" s="129"/>
      <c r="DK158" s="129"/>
      <c r="DL158" s="129"/>
      <c r="DM158" s="129"/>
      <c r="DN158" s="129"/>
      <c r="DO158" s="129"/>
      <c r="DP158" s="3"/>
      <c r="DQ158" s="3"/>
      <c r="DR158" s="3"/>
      <c r="DS158" s="3"/>
      <c r="DU158" s="149"/>
      <c r="DV158" s="3"/>
      <c r="DW158" s="3"/>
      <c r="DX158" s="3"/>
      <c r="DZ158" s="293"/>
      <c r="EA158" s="293"/>
      <c r="EB158" s="293"/>
      <c r="EC158" s="297"/>
      <c r="ED158" s="297"/>
      <c r="EE158" s="297"/>
      <c r="EF158" s="297"/>
      <c r="EG158" s="297"/>
      <c r="EH158" s="297"/>
      <c r="EI158" s="297"/>
      <c r="EJ158" s="297"/>
      <c r="EK158" s="297"/>
      <c r="EL158" s="297"/>
      <c r="EM158" s="297"/>
      <c r="EN158" s="297"/>
      <c r="EO158" s="297"/>
      <c r="EP158" s="297"/>
      <c r="EQ158" s="297"/>
      <c r="ER158" s="297"/>
      <c r="ES158" s="297"/>
      <c r="ET158" s="297"/>
      <c r="EU158" s="297"/>
      <c r="EV158" s="297"/>
      <c r="EW158" s="297"/>
      <c r="EX158" s="297"/>
      <c r="EY158" s="297"/>
      <c r="EZ158" s="297"/>
      <c r="FA158" s="297"/>
      <c r="FB158" s="297"/>
      <c r="FC158" s="297"/>
      <c r="FD158" s="297"/>
      <c r="FE158" s="297"/>
      <c r="FF158" s="297"/>
      <c r="FL158" s="151">
        <v>64063</v>
      </c>
      <c r="FM158" s="151">
        <v>82.331503218477849</v>
      </c>
      <c r="FN158" s="151">
        <v>91.554651016029283</v>
      </c>
      <c r="FO158" s="151">
        <v>97.332134292565954</v>
      </c>
      <c r="FR158" s="5">
        <f t="shared" si="944"/>
        <v>0</v>
      </c>
      <c r="FS158" s="5">
        <f t="shared" si="945"/>
        <v>0</v>
      </c>
      <c r="FT158" s="5">
        <f t="shared" si="946"/>
        <v>0</v>
      </c>
      <c r="FU158" s="5">
        <f t="shared" si="947"/>
        <v>0</v>
      </c>
      <c r="FW158" s="233" t="e">
        <f t="shared" si="948"/>
        <v>#DIV/0!</v>
      </c>
      <c r="FX158" s="233" t="e">
        <f t="shared" si="949"/>
        <v>#DIV/0!</v>
      </c>
      <c r="FY158" s="233" t="e">
        <f t="shared" si="950"/>
        <v>#DIV/0!</v>
      </c>
      <c r="FZ158" s="233" t="e">
        <f t="shared" si="951"/>
        <v>#DIV/0!</v>
      </c>
      <c r="GA158" s="233"/>
      <c r="GB158" s="5">
        <f t="shared" si="952"/>
        <v>0</v>
      </c>
      <c r="GC158" s="5">
        <f t="shared" si="953"/>
        <v>0</v>
      </c>
      <c r="GD158" s="5">
        <f t="shared" si="954"/>
        <v>0</v>
      </c>
      <c r="GE158" s="5">
        <f t="shared" si="955"/>
        <v>0</v>
      </c>
    </row>
    <row r="159" spans="1:187" ht="13.5" thickBot="1" x14ac:dyDescent="0.25">
      <c r="A159" s="2" t="str">
        <f t="shared" si="1058"/>
        <v>2012 Dec</v>
      </c>
      <c r="B159" s="139">
        <f t="shared" si="1189"/>
        <v>2012</v>
      </c>
      <c r="C159" s="142" t="str">
        <f t="shared" si="1190"/>
        <v>Dec</v>
      </c>
      <c r="D159" s="154">
        <f t="shared" si="1191"/>
        <v>0</v>
      </c>
      <c r="E159" s="129"/>
      <c r="F159" s="129"/>
      <c r="G159" s="129"/>
      <c r="H159" s="154">
        <f t="shared" si="1042"/>
        <v>0</v>
      </c>
      <c r="I159" s="151">
        <f t="shared" si="1059"/>
        <v>0</v>
      </c>
      <c r="J159" s="151">
        <f t="shared" si="1060"/>
        <v>0</v>
      </c>
      <c r="K159" s="151">
        <f t="shared" si="1061"/>
        <v>0</v>
      </c>
      <c r="L159" s="154">
        <f t="shared" si="1043"/>
        <v>0</v>
      </c>
      <c r="M159" s="3"/>
      <c r="N159" s="3"/>
      <c r="O159" s="3"/>
      <c r="P159" s="154">
        <f t="shared" si="1044"/>
        <v>0</v>
      </c>
      <c r="Q159" s="3"/>
      <c r="R159" s="3"/>
      <c r="S159" s="3"/>
      <c r="T159" s="154">
        <f t="shared" si="1045"/>
        <v>0</v>
      </c>
      <c r="U159" s="151">
        <f t="shared" si="1062"/>
        <v>0</v>
      </c>
      <c r="V159" s="151">
        <f t="shared" si="1063"/>
        <v>0</v>
      </c>
      <c r="W159" s="151">
        <f t="shared" si="1064"/>
        <v>0</v>
      </c>
      <c r="X159" s="154">
        <f t="shared" si="1046"/>
        <v>0</v>
      </c>
      <c r="Y159" s="151">
        <f t="shared" si="1065"/>
        <v>0</v>
      </c>
      <c r="Z159" s="151">
        <f t="shared" si="1066"/>
        <v>0</v>
      </c>
      <c r="AA159" s="151">
        <f t="shared" si="1067"/>
        <v>0</v>
      </c>
      <c r="AB159" s="154">
        <f t="shared" si="1047"/>
        <v>0</v>
      </c>
      <c r="AC159" s="3"/>
      <c r="AD159" s="3"/>
      <c r="AE159" s="3"/>
      <c r="AF159" s="154">
        <f t="shared" si="1048"/>
        <v>0</v>
      </c>
      <c r="AG159" s="3"/>
      <c r="AH159" s="3"/>
      <c r="AI159" s="3"/>
      <c r="AJ159" s="154">
        <f t="shared" si="1049"/>
        <v>0</v>
      </c>
      <c r="AK159" s="151">
        <f t="shared" si="1068"/>
        <v>0</v>
      </c>
      <c r="AL159" s="151">
        <f t="shared" si="1069"/>
        <v>0</v>
      </c>
      <c r="AM159" s="151">
        <f t="shared" si="1070"/>
        <v>0</v>
      </c>
      <c r="AN159" s="154">
        <f t="shared" si="1050"/>
        <v>0</v>
      </c>
      <c r="AO159" s="3"/>
      <c r="AP159" s="3"/>
      <c r="AQ159" s="3"/>
      <c r="AR159" s="151">
        <f t="shared" si="1071"/>
        <v>0</v>
      </c>
      <c r="AS159" s="151">
        <f t="shared" si="1072"/>
        <v>0</v>
      </c>
      <c r="AT159" s="151">
        <f t="shared" si="1073"/>
        <v>0</v>
      </c>
      <c r="AU159" s="151">
        <f t="shared" si="1074"/>
        <v>0</v>
      </c>
      <c r="AV159" s="154">
        <f t="shared" si="1051"/>
        <v>0</v>
      </c>
      <c r="AW159" s="3"/>
      <c r="AX159" s="3"/>
      <c r="AY159" s="3"/>
      <c r="AZ159" s="151">
        <f t="shared" si="1075"/>
        <v>0</v>
      </c>
      <c r="BA159" s="151">
        <f t="shared" si="1076"/>
        <v>0</v>
      </c>
      <c r="BB159" s="151">
        <f t="shared" si="1077"/>
        <v>0</v>
      </c>
      <c r="BC159" s="151">
        <f t="shared" si="1078"/>
        <v>0</v>
      </c>
      <c r="BD159" s="154">
        <f t="shared" si="1052"/>
        <v>0</v>
      </c>
      <c r="BE159" s="3"/>
      <c r="BF159" s="3"/>
      <c r="BG159" s="3"/>
      <c r="BH159" s="151">
        <f t="shared" si="1079"/>
        <v>0</v>
      </c>
      <c r="BI159" s="151">
        <f t="shared" si="1080"/>
        <v>0</v>
      </c>
      <c r="BJ159" s="151">
        <f t="shared" si="1081"/>
        <v>0</v>
      </c>
      <c r="BK159" s="151">
        <f t="shared" si="1082"/>
        <v>0</v>
      </c>
      <c r="BL159" s="154">
        <f t="shared" si="1053"/>
        <v>0</v>
      </c>
      <c r="BM159" s="3"/>
      <c r="BN159" s="3"/>
      <c r="BO159" s="3"/>
      <c r="BP159" s="151">
        <f t="shared" si="1083"/>
        <v>0</v>
      </c>
      <c r="BQ159" s="151">
        <f t="shared" si="1084"/>
        <v>0</v>
      </c>
      <c r="BR159" s="151">
        <f t="shared" si="1085"/>
        <v>0</v>
      </c>
      <c r="BS159" s="151">
        <f t="shared" si="1086"/>
        <v>0</v>
      </c>
      <c r="BT159" s="154">
        <f t="shared" si="1054"/>
        <v>0</v>
      </c>
      <c r="BU159" s="3"/>
      <c r="BV159" s="3"/>
      <c r="BW159" s="3"/>
      <c r="BX159" s="151">
        <f t="shared" si="1087"/>
        <v>0</v>
      </c>
      <c r="BY159" s="151">
        <f t="shared" si="1088"/>
        <v>0</v>
      </c>
      <c r="BZ159" s="151">
        <f t="shared" si="1089"/>
        <v>0</v>
      </c>
      <c r="CA159" s="151">
        <f t="shared" si="1090"/>
        <v>0</v>
      </c>
      <c r="CB159" s="154">
        <f t="shared" si="1055"/>
        <v>0</v>
      </c>
      <c r="CC159" s="3"/>
      <c r="CD159" s="3"/>
      <c r="CE159" s="3"/>
      <c r="CF159" s="151">
        <f t="shared" si="1091"/>
        <v>0</v>
      </c>
      <c r="CG159" s="151">
        <f t="shared" si="1092"/>
        <v>0</v>
      </c>
      <c r="CH159" s="151">
        <f t="shared" si="1093"/>
        <v>0</v>
      </c>
      <c r="CI159" s="151">
        <f t="shared" si="1094"/>
        <v>0</v>
      </c>
      <c r="CJ159" s="154">
        <f t="shared" si="1056"/>
        <v>0</v>
      </c>
      <c r="CK159" s="3"/>
      <c r="CL159" s="3"/>
      <c r="CM159" s="3"/>
      <c r="CN159" s="151">
        <f t="shared" si="1095"/>
        <v>0</v>
      </c>
      <c r="CO159" s="151">
        <f t="shared" si="1096"/>
        <v>0</v>
      </c>
      <c r="CP159" s="151">
        <f t="shared" si="1097"/>
        <v>0</v>
      </c>
      <c r="CQ159" s="151">
        <f t="shared" si="1098"/>
        <v>0</v>
      </c>
      <c r="CR159" s="154">
        <f t="shared" si="1057"/>
        <v>0</v>
      </c>
      <c r="CS159" s="3"/>
      <c r="CT159" s="3"/>
      <c r="CU159" s="3"/>
      <c r="CV159" s="151">
        <f t="shared" si="1099"/>
        <v>0</v>
      </c>
      <c r="CW159" s="151">
        <f t="shared" si="1100"/>
        <v>0</v>
      </c>
      <c r="CX159" s="151">
        <f t="shared" si="1101"/>
        <v>0</v>
      </c>
      <c r="CY159" s="151">
        <f t="shared" si="1102"/>
        <v>0</v>
      </c>
      <c r="CZ159" s="151">
        <f t="shared" si="1103"/>
        <v>0</v>
      </c>
      <c r="DA159" s="151">
        <f t="shared" si="1104"/>
        <v>0</v>
      </c>
      <c r="DB159" s="151">
        <f t="shared" si="1105"/>
        <v>0</v>
      </c>
      <c r="DC159" s="151">
        <f t="shared" si="1106"/>
        <v>0</v>
      </c>
      <c r="DD159" s="149"/>
      <c r="DE159" s="3"/>
      <c r="DF159" s="3"/>
      <c r="DG159" s="3"/>
      <c r="DH159" s="129"/>
      <c r="DI159" s="129"/>
      <c r="DJ159" s="129"/>
      <c r="DK159" s="129"/>
      <c r="DL159" s="129"/>
      <c r="DM159" s="129"/>
      <c r="DN159" s="129"/>
      <c r="DO159" s="129"/>
      <c r="DP159" s="3"/>
      <c r="DQ159" s="3"/>
      <c r="DR159" s="3"/>
      <c r="DS159" s="3"/>
      <c r="DU159" s="149"/>
      <c r="DV159" s="3"/>
      <c r="DW159" s="3"/>
      <c r="DX159" s="3"/>
      <c r="DZ159" s="293"/>
      <c r="EA159" s="293"/>
      <c r="EB159" s="293"/>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L159" s="151">
        <v>64566</v>
      </c>
      <c r="FM159" s="151">
        <v>73.337127859729009</v>
      </c>
      <c r="FN159" s="151">
        <v>84.379199671141052</v>
      </c>
      <c r="FO159" s="151">
        <v>93.954054609559051</v>
      </c>
      <c r="FR159" s="5">
        <f t="shared" si="944"/>
        <v>0</v>
      </c>
      <c r="FS159" s="5">
        <f t="shared" si="945"/>
        <v>0</v>
      </c>
      <c r="FT159" s="5">
        <f t="shared" si="946"/>
        <v>0</v>
      </c>
      <c r="FU159" s="5">
        <f t="shared" si="947"/>
        <v>0</v>
      </c>
      <c r="FW159" s="233" t="e">
        <f t="shared" si="948"/>
        <v>#DIV/0!</v>
      </c>
      <c r="FX159" s="233" t="e">
        <f t="shared" si="949"/>
        <v>#DIV/0!</v>
      </c>
      <c r="FY159" s="233" t="e">
        <f t="shared" si="950"/>
        <v>#DIV/0!</v>
      </c>
      <c r="FZ159" s="233" t="e">
        <f t="shared" si="951"/>
        <v>#DIV/0!</v>
      </c>
      <c r="GA159" s="233"/>
      <c r="GB159" s="5">
        <f t="shared" si="952"/>
        <v>0</v>
      </c>
      <c r="GC159" s="5">
        <f t="shared" si="953"/>
        <v>0</v>
      </c>
      <c r="GD159" s="5">
        <f t="shared" si="954"/>
        <v>0</v>
      </c>
      <c r="GE159" s="5">
        <f t="shared" si="955"/>
        <v>0</v>
      </c>
    </row>
    <row r="160" spans="1:187" ht="13.5" thickBot="1" x14ac:dyDescent="0.25">
      <c r="A160" s="217" t="s">
        <v>211</v>
      </c>
      <c r="B160" s="218"/>
      <c r="C160" s="219"/>
      <c r="D160" s="220">
        <f>SUM(D148:D159)</f>
        <v>0</v>
      </c>
      <c r="E160" s="220">
        <f t="shared" ref="E160" si="1192">SUM(E148:E159)</f>
        <v>0</v>
      </c>
      <c r="F160" s="220">
        <f t="shared" ref="F160" si="1193">SUM(F148:F159)</f>
        <v>0</v>
      </c>
      <c r="G160" s="220">
        <f t="shared" ref="G160" si="1194">SUM(G148:G159)</f>
        <v>0</v>
      </c>
      <c r="H160" s="220">
        <f t="shared" ref="H160" si="1195">SUM(H148:H159)</f>
        <v>0</v>
      </c>
      <c r="I160" s="220">
        <f t="shared" ref="I160" si="1196">SUM(I148:I159)</f>
        <v>0</v>
      </c>
      <c r="J160" s="220">
        <f t="shared" ref="J160" si="1197">SUM(J148:J159)</f>
        <v>0</v>
      </c>
      <c r="K160" s="220">
        <f t="shared" ref="K160" si="1198">SUM(K148:K159)</f>
        <v>0</v>
      </c>
      <c r="L160" s="220">
        <f t="shared" ref="L160" si="1199">SUM(L148:L159)</f>
        <v>0</v>
      </c>
      <c r="M160" s="220">
        <f t="shared" ref="M160" si="1200">SUM(M148:M159)</f>
        <v>0</v>
      </c>
      <c r="N160" s="220">
        <f t="shared" ref="N160" si="1201">SUM(N148:N159)</f>
        <v>0</v>
      </c>
      <c r="O160" s="220">
        <f t="shared" ref="O160" si="1202">SUM(O148:O159)</f>
        <v>0</v>
      </c>
      <c r="P160" s="220">
        <f t="shared" ref="P160" si="1203">SUM(P148:P159)</f>
        <v>0</v>
      </c>
      <c r="Q160" s="220">
        <f t="shared" ref="Q160" si="1204">SUM(Q148:Q159)</f>
        <v>0</v>
      </c>
      <c r="R160" s="220">
        <f t="shared" ref="R160" si="1205">SUM(R148:R159)</f>
        <v>0</v>
      </c>
      <c r="S160" s="220">
        <f t="shared" ref="S160" si="1206">SUM(S148:S159)</f>
        <v>0</v>
      </c>
      <c r="T160" s="220">
        <f t="shared" ref="T160" si="1207">SUM(T148:T159)</f>
        <v>0</v>
      </c>
      <c r="U160" s="220">
        <f t="shared" ref="U160" si="1208">SUM(U148:U159)</f>
        <v>0</v>
      </c>
      <c r="V160" s="220">
        <f t="shared" ref="V160" si="1209">SUM(V148:V159)</f>
        <v>0</v>
      </c>
      <c r="W160" s="220">
        <f t="shared" ref="W160" si="1210">SUM(W148:W159)</f>
        <v>0</v>
      </c>
      <c r="X160" s="220">
        <f t="shared" ref="X160" si="1211">SUM(X148:X159)</f>
        <v>0</v>
      </c>
      <c r="Y160" s="220">
        <f t="shared" ref="Y160" si="1212">SUM(Y148:Y159)</f>
        <v>0</v>
      </c>
      <c r="Z160" s="220">
        <f t="shared" ref="Z160" si="1213">SUM(Z148:Z159)</f>
        <v>0</v>
      </c>
      <c r="AA160" s="220">
        <f t="shared" ref="AA160" si="1214">SUM(AA148:AA159)</f>
        <v>0</v>
      </c>
      <c r="AB160" s="220">
        <f t="shared" ref="AB160" si="1215">SUM(AB148:AB159)</f>
        <v>0</v>
      </c>
      <c r="AC160" s="220">
        <f t="shared" ref="AC160" si="1216">SUM(AC148:AC159)</f>
        <v>0</v>
      </c>
      <c r="AD160" s="220">
        <f t="shared" ref="AD160" si="1217">SUM(AD148:AD159)</f>
        <v>0</v>
      </c>
      <c r="AE160" s="220">
        <f t="shared" ref="AE160" si="1218">SUM(AE148:AE159)</f>
        <v>0</v>
      </c>
      <c r="AF160" s="220">
        <f t="shared" ref="AF160" si="1219">SUM(AF148:AF159)</f>
        <v>0</v>
      </c>
      <c r="AG160" s="220">
        <f t="shared" ref="AG160" si="1220">SUM(AG148:AG159)</f>
        <v>0</v>
      </c>
      <c r="AH160" s="220">
        <f t="shared" ref="AH160" si="1221">SUM(AH148:AH159)</f>
        <v>0</v>
      </c>
      <c r="AI160" s="220">
        <f t="shared" ref="AI160" si="1222">SUM(AI148:AI159)</f>
        <v>0</v>
      </c>
      <c r="AJ160" s="220">
        <f t="shared" ref="AJ160" si="1223">SUM(AJ148:AJ159)</f>
        <v>0</v>
      </c>
      <c r="AK160" s="220">
        <f t="shared" ref="AK160" si="1224">SUM(AK148:AK159)</f>
        <v>0</v>
      </c>
      <c r="AL160" s="220">
        <f t="shared" ref="AL160" si="1225">SUM(AL148:AL159)</f>
        <v>0</v>
      </c>
      <c r="AM160" s="220">
        <f>SUM(AM148:AM159)</f>
        <v>0</v>
      </c>
      <c r="AN160" s="220">
        <f>SUM(AN148:AN159)</f>
        <v>0</v>
      </c>
      <c r="AO160" s="220">
        <f t="shared" ref="AO160" si="1226">SUM(AO148:AO159)</f>
        <v>0</v>
      </c>
      <c r="AP160" s="220">
        <f t="shared" ref="AP160" si="1227">SUM(AP148:AP159)</f>
        <v>0</v>
      </c>
      <c r="AQ160" s="220">
        <f t="shared" ref="AQ160" si="1228">SUM(AQ148:AQ159)</f>
        <v>0</v>
      </c>
      <c r="AR160" s="222">
        <f>IF(AN160&gt;0,(AN160/T160)*100,0)</f>
        <v>0</v>
      </c>
      <c r="AS160" s="222">
        <f t="shared" si="1072"/>
        <v>0</v>
      </c>
      <c r="AT160" s="222">
        <f t="shared" si="1073"/>
        <v>0</v>
      </c>
      <c r="AU160" s="222">
        <f t="shared" si="1074"/>
        <v>0</v>
      </c>
      <c r="AV160" s="220">
        <f>SUM(AV148:AV159)</f>
        <v>0</v>
      </c>
      <c r="AW160" s="220">
        <f t="shared" ref="AW160" si="1229">SUM(AW148:AW159)</f>
        <v>0</v>
      </c>
      <c r="AX160" s="220">
        <f t="shared" ref="AX160" si="1230">SUM(AX148:AX159)</f>
        <v>0</v>
      </c>
      <c r="AY160" s="220">
        <f t="shared" ref="AY160" si="1231">SUM(AY148:AY159)</f>
        <v>0</v>
      </c>
      <c r="AZ160" s="222">
        <f t="shared" si="1075"/>
        <v>0</v>
      </c>
      <c r="BA160" s="222">
        <f t="shared" si="1076"/>
        <v>0</v>
      </c>
      <c r="BB160" s="222">
        <f t="shared" si="1077"/>
        <v>0</v>
      </c>
      <c r="BC160" s="222">
        <f t="shared" si="1078"/>
        <v>0</v>
      </c>
      <c r="BD160" s="220">
        <f t="shared" ref="BD160" si="1232">SUM(BD148:BD159)</f>
        <v>0</v>
      </c>
      <c r="BE160" s="220">
        <f t="shared" ref="BE160" si="1233">SUM(BE148:BE159)</f>
        <v>0</v>
      </c>
      <c r="BF160" s="220">
        <f t="shared" ref="BF160" si="1234">SUM(BF148:BF159)</f>
        <v>0</v>
      </c>
      <c r="BG160" s="220">
        <f t="shared" ref="BG160" si="1235">SUM(BG148:BG159)</f>
        <v>0</v>
      </c>
      <c r="BH160" s="222">
        <f t="shared" si="1079"/>
        <v>0</v>
      </c>
      <c r="BI160" s="222">
        <f t="shared" si="1080"/>
        <v>0</v>
      </c>
      <c r="BJ160" s="222">
        <f t="shared" si="1081"/>
        <v>0</v>
      </c>
      <c r="BK160" s="222">
        <f t="shared" si="1082"/>
        <v>0</v>
      </c>
      <c r="BL160" s="220">
        <f t="shared" ref="BL160" si="1236">SUM(BL148:BL159)</f>
        <v>0</v>
      </c>
      <c r="BM160" s="220">
        <f t="shared" ref="BM160" si="1237">SUM(BM148:BM159)</f>
        <v>0</v>
      </c>
      <c r="BN160" s="220">
        <f t="shared" ref="BN160" si="1238">SUM(BN148:BN159)</f>
        <v>0</v>
      </c>
      <c r="BO160" s="220">
        <f t="shared" ref="BO160" si="1239">SUM(BO148:BO159)</f>
        <v>0</v>
      </c>
      <c r="BP160" s="222">
        <f t="shared" si="1083"/>
        <v>0</v>
      </c>
      <c r="BQ160" s="222">
        <f t="shared" si="1084"/>
        <v>0</v>
      </c>
      <c r="BR160" s="222">
        <f t="shared" si="1085"/>
        <v>0</v>
      </c>
      <c r="BS160" s="222">
        <f t="shared" si="1086"/>
        <v>0</v>
      </c>
      <c r="BT160" s="220">
        <f t="shared" ref="BT160" si="1240">SUM(BT148:BT159)</f>
        <v>0</v>
      </c>
      <c r="BU160" s="220">
        <f t="shared" ref="BU160" si="1241">SUM(BU148:BU159)</f>
        <v>0</v>
      </c>
      <c r="BV160" s="220">
        <f t="shared" ref="BV160" si="1242">SUM(BV148:BV159)</f>
        <v>0</v>
      </c>
      <c r="BW160" s="220">
        <f t="shared" ref="BW160" si="1243">SUM(BW148:BW159)</f>
        <v>0</v>
      </c>
      <c r="BX160" s="222">
        <f t="shared" si="1087"/>
        <v>0</v>
      </c>
      <c r="BY160" s="222">
        <f t="shared" si="1088"/>
        <v>0</v>
      </c>
      <c r="BZ160" s="222">
        <f t="shared" si="1089"/>
        <v>0</v>
      </c>
      <c r="CA160" s="222">
        <f t="shared" si="1090"/>
        <v>0</v>
      </c>
      <c r="CB160" s="220">
        <f t="shared" ref="CB160" si="1244">SUM(CB148:CB159)</f>
        <v>0</v>
      </c>
      <c r="CC160" s="220">
        <f t="shared" ref="CC160" si="1245">SUM(CC148:CC159)</f>
        <v>0</v>
      </c>
      <c r="CD160" s="220">
        <f t="shared" ref="CD160" si="1246">SUM(CD148:CD159)</f>
        <v>0</v>
      </c>
      <c r="CE160" s="220">
        <f t="shared" ref="CE160" si="1247">SUM(CE148:CE159)</f>
        <v>0</v>
      </c>
      <c r="CF160" s="222">
        <f t="shared" si="1091"/>
        <v>0</v>
      </c>
      <c r="CG160" s="222">
        <f t="shared" si="1092"/>
        <v>0</v>
      </c>
      <c r="CH160" s="222">
        <f t="shared" si="1093"/>
        <v>0</v>
      </c>
      <c r="CI160" s="222">
        <f t="shared" si="1094"/>
        <v>0</v>
      </c>
      <c r="CJ160" s="220">
        <f t="shared" ref="CJ160" si="1248">SUM(CJ148:CJ159)</f>
        <v>0</v>
      </c>
      <c r="CK160" s="220">
        <f t="shared" ref="CK160" si="1249">SUM(CK148:CK159)</f>
        <v>0</v>
      </c>
      <c r="CL160" s="220">
        <f t="shared" ref="CL160" si="1250">SUM(CL148:CL159)</f>
        <v>0</v>
      </c>
      <c r="CM160" s="220">
        <f t="shared" ref="CM160" si="1251">SUM(CM148:CM159)</f>
        <v>0</v>
      </c>
      <c r="CN160" s="222">
        <f t="shared" si="1095"/>
        <v>0</v>
      </c>
      <c r="CO160" s="222">
        <f t="shared" si="1096"/>
        <v>0</v>
      </c>
      <c r="CP160" s="222">
        <f t="shared" si="1097"/>
        <v>0</v>
      </c>
      <c r="CQ160" s="222">
        <f t="shared" si="1098"/>
        <v>0</v>
      </c>
      <c r="CR160" s="220">
        <f t="shared" ref="CR160" si="1252">SUM(CR148:CR159)</f>
        <v>0</v>
      </c>
      <c r="CS160" s="220">
        <f t="shared" ref="CS160" si="1253">SUM(CS148:CS159)</f>
        <v>0</v>
      </c>
      <c r="CT160" s="220">
        <f t="shared" ref="CT160" si="1254">SUM(CT148:CT159)</f>
        <v>0</v>
      </c>
      <c r="CU160" s="220">
        <f t="shared" ref="CU160" si="1255">SUM(CU148:CU159)</f>
        <v>0</v>
      </c>
      <c r="CV160" s="222">
        <f>IF(CR160&gt;0,(CR160/T160)*100,0)</f>
        <v>0</v>
      </c>
      <c r="CW160" s="222">
        <f t="shared" si="1100"/>
        <v>0</v>
      </c>
      <c r="CX160" s="222">
        <f t="shared" si="1101"/>
        <v>0</v>
      </c>
      <c r="CY160" s="222">
        <f t="shared" si="1102"/>
        <v>0</v>
      </c>
      <c r="CZ160" s="222">
        <f t="shared" si="1103"/>
        <v>0</v>
      </c>
      <c r="DA160" s="222">
        <f t="shared" si="1104"/>
        <v>0</v>
      </c>
      <c r="DB160" s="222">
        <f t="shared" si="1105"/>
        <v>0</v>
      </c>
      <c r="DC160" s="222">
        <f t="shared" si="1106"/>
        <v>0</v>
      </c>
      <c r="DD160" s="220">
        <f t="shared" ref="DD160" si="1256">SUM(DD148:DD159)</f>
        <v>0</v>
      </c>
      <c r="DE160" s="220">
        <f t="shared" ref="DE160" si="1257">SUM(DE148:DE159)</f>
        <v>0</v>
      </c>
      <c r="DF160" s="220">
        <f t="shared" ref="DF160" si="1258">SUM(DF148:DF159)</f>
        <v>0</v>
      </c>
      <c r="DG160" s="220">
        <f t="shared" ref="DG160" si="1259">SUM(DG148:DG159)</f>
        <v>0</v>
      </c>
      <c r="DH160" s="221">
        <f>IF(DD160&gt;0,(DD160*60)/T160,0)</f>
        <v>0</v>
      </c>
      <c r="DI160" s="221">
        <f t="shared" ref="DI160" si="1260">IF(DE160&gt;0,(DE160*60)/U160,0)</f>
        <v>0</v>
      </c>
      <c r="DJ160" s="221">
        <f t="shared" ref="DJ160" si="1261">IF(DF160&gt;0,(DF160*60)/V160,0)</f>
        <v>0</v>
      </c>
      <c r="DK160" s="221">
        <f t="shared" ref="DK160" si="1262">IF(DG160&gt;0,(DG160*60)/W160,0)</f>
        <v>0</v>
      </c>
      <c r="DL160" s="221">
        <f>IF(DD160&gt;0,(DD160*60)/(T160-AN160),0)</f>
        <v>0</v>
      </c>
      <c r="DM160" s="221">
        <f t="shared" ref="DM160" si="1263">IF(DE160&gt;0,(DE160*60)/(U160-AO160),0)</f>
        <v>0</v>
      </c>
      <c r="DN160" s="221">
        <f t="shared" ref="DN160" si="1264">IF(DF160&gt;0,(DF160*60)/(V160-AP160),0)</f>
        <v>0</v>
      </c>
      <c r="DO160" s="221">
        <f t="shared" ref="DO160" si="1265">IF(DG160&gt;0,(DG160*60)/(W160-AQ160),0)</f>
        <v>0</v>
      </c>
      <c r="DP160" s="221">
        <f>IF(DU160&gt;0,(DU160*60)/(T160-BD160),0)</f>
        <v>0</v>
      </c>
      <c r="DQ160" s="221">
        <f t="shared" ref="DQ160" si="1266">IF(DV160&gt;0,(DV160*60)/(U160-BE160),0)</f>
        <v>0</v>
      </c>
      <c r="DR160" s="221">
        <f t="shared" ref="DR160" si="1267">IF(DW160&gt;0,(DW160*60)/(V160-BF160),0)</f>
        <v>0</v>
      </c>
      <c r="DS160" s="221">
        <f t="shared" ref="DS160" si="1268">IF(DX160&gt;0,(DX160*60)/(W160-BG160),0)</f>
        <v>0</v>
      </c>
      <c r="DU160" s="220">
        <f t="shared" ref="DU160" si="1269">SUM(DU148:DU159)</f>
        <v>0</v>
      </c>
      <c r="DV160" s="220">
        <f t="shared" ref="DV160" si="1270">SUM(DV148:DV159)</f>
        <v>0</v>
      </c>
      <c r="DW160" s="220">
        <f t="shared" ref="DW160" si="1271">SUM(DW148:DW159)</f>
        <v>0</v>
      </c>
      <c r="DX160" s="220">
        <f t="shared" ref="DX160" si="1272">SUM(DX148:DX159)</f>
        <v>0</v>
      </c>
      <c r="DZ160" s="293"/>
      <c r="EA160" s="293"/>
      <c r="EB160" s="293"/>
      <c r="EC160" s="297"/>
      <c r="ED160" s="297"/>
      <c r="EE160" s="297"/>
      <c r="EF160" s="297"/>
      <c r="EG160" s="297"/>
      <c r="EH160" s="297"/>
      <c r="EI160" s="297"/>
      <c r="EJ160" s="297"/>
      <c r="EK160" s="297"/>
      <c r="EL160" s="297"/>
      <c r="EM160" s="297"/>
      <c r="EN160" s="297"/>
      <c r="EO160" s="297"/>
      <c r="EP160" s="297"/>
      <c r="EQ160" s="297"/>
      <c r="ER160" s="297"/>
      <c r="ES160" s="297"/>
      <c r="ET160" s="297"/>
      <c r="EU160" s="297"/>
      <c r="EV160" s="297"/>
      <c r="EW160" s="297"/>
      <c r="EX160" s="297"/>
      <c r="EY160" s="297"/>
      <c r="EZ160" s="297"/>
      <c r="FA160" s="297"/>
      <c r="FB160" s="297"/>
      <c r="FC160" s="297"/>
      <c r="FD160" s="298">
        <f t="shared" ref="FD160:FE160" si="1273">SUM(FD148:FD159)</f>
        <v>0</v>
      </c>
      <c r="FE160" s="298">
        <f t="shared" si="1273"/>
        <v>0</v>
      </c>
      <c r="FF160" s="298">
        <f t="shared" ref="FF160" si="1274">SUM(FF148:FF159)</f>
        <v>0</v>
      </c>
      <c r="FL160" s="223">
        <f t="shared" ref="FL160" si="1275">SUM(FL148:FL159)</f>
        <v>770932</v>
      </c>
      <c r="FM160" s="222">
        <v>82.132828867552661</v>
      </c>
      <c r="FN160" s="222">
        <v>90.957635699490822</v>
      </c>
      <c r="FO160" s="224">
        <v>96.912875362540774</v>
      </c>
      <c r="FR160" s="277">
        <f t="shared" si="944"/>
        <v>0</v>
      </c>
      <c r="FS160" s="278">
        <f t="shared" si="945"/>
        <v>0</v>
      </c>
      <c r="FT160" s="278">
        <f t="shared" si="946"/>
        <v>0</v>
      </c>
      <c r="FU160" s="279">
        <f t="shared" si="947"/>
        <v>0</v>
      </c>
      <c r="FV160" s="239"/>
      <c r="FW160" s="280" t="e">
        <f t="shared" si="948"/>
        <v>#DIV/0!</v>
      </c>
      <c r="FX160" s="281" t="e">
        <f t="shared" si="949"/>
        <v>#DIV/0!</v>
      </c>
      <c r="FY160" s="281" t="e">
        <f t="shared" si="950"/>
        <v>#DIV/0!</v>
      </c>
      <c r="FZ160" s="282" t="e">
        <f t="shared" si="951"/>
        <v>#DIV/0!</v>
      </c>
      <c r="GA160" s="283"/>
      <c r="GB160" s="277">
        <f t="shared" si="952"/>
        <v>0</v>
      </c>
      <c r="GC160" s="278">
        <f t="shared" si="953"/>
        <v>0</v>
      </c>
      <c r="GD160" s="278">
        <f t="shared" si="954"/>
        <v>0</v>
      </c>
      <c r="GE160" s="279">
        <f t="shared" si="955"/>
        <v>0</v>
      </c>
    </row>
    <row r="161" spans="1:187" x14ac:dyDescent="0.2">
      <c r="A161" s="2" t="str">
        <f t="shared" si="1058"/>
        <v>2013 Jan</v>
      </c>
      <c r="B161" s="139">
        <f t="shared" ref="B161:B172" si="1276">B148+1</f>
        <v>2013</v>
      </c>
      <c r="C161" s="142" t="str">
        <f t="shared" ref="C161:C172" si="1277">C148</f>
        <v>Jan</v>
      </c>
      <c r="D161" s="154">
        <f t="shared" si="1191"/>
        <v>75551</v>
      </c>
      <c r="E161" s="129">
        <v>37853</v>
      </c>
      <c r="F161" s="129">
        <v>30913</v>
      </c>
      <c r="G161" s="129">
        <v>6785</v>
      </c>
      <c r="H161" s="154">
        <f t="shared" si="1042"/>
        <v>-851</v>
      </c>
      <c r="I161" s="151">
        <f t="shared" si="1059"/>
        <v>-450</v>
      </c>
      <c r="J161" s="151">
        <f t="shared" si="1060"/>
        <v>-108</v>
      </c>
      <c r="K161" s="151">
        <f t="shared" si="1061"/>
        <v>-293</v>
      </c>
      <c r="L161" s="154">
        <f t="shared" si="1043"/>
        <v>1218</v>
      </c>
      <c r="M161" s="3">
        <v>173</v>
      </c>
      <c r="N161" s="3">
        <v>1003</v>
      </c>
      <c r="O161" s="3">
        <v>42</v>
      </c>
      <c r="P161" s="154">
        <f t="shared" si="1044"/>
        <v>-2069</v>
      </c>
      <c r="Q161" s="3">
        <v>-623</v>
      </c>
      <c r="R161" s="3">
        <v>-1111</v>
      </c>
      <c r="S161" s="3">
        <v>-335</v>
      </c>
      <c r="T161" s="154">
        <f t="shared" si="1045"/>
        <v>74700</v>
      </c>
      <c r="U161" s="151">
        <f t="shared" si="1062"/>
        <v>37403</v>
      </c>
      <c r="V161" s="151">
        <f t="shared" si="1063"/>
        <v>30805</v>
      </c>
      <c r="W161" s="151">
        <f t="shared" si="1064"/>
        <v>6492</v>
      </c>
      <c r="X161" s="154">
        <f t="shared" si="1046"/>
        <v>-1274</v>
      </c>
      <c r="Y161" s="151">
        <f t="shared" si="1065"/>
        <v>-429</v>
      </c>
      <c r="Z161" s="151">
        <f t="shared" si="1066"/>
        <v>-773</v>
      </c>
      <c r="AA161" s="151">
        <f t="shared" si="1067"/>
        <v>-72</v>
      </c>
      <c r="AB161" s="154">
        <f t="shared" si="1047"/>
        <v>235</v>
      </c>
      <c r="AC161" s="3">
        <v>94</v>
      </c>
      <c r="AD161" s="3">
        <v>114</v>
      </c>
      <c r="AE161" s="3">
        <v>27</v>
      </c>
      <c r="AF161" s="154">
        <f t="shared" si="1048"/>
        <v>-1509</v>
      </c>
      <c r="AG161" s="3">
        <v>-523</v>
      </c>
      <c r="AH161" s="3">
        <v>-887</v>
      </c>
      <c r="AI161" s="3">
        <v>-99</v>
      </c>
      <c r="AJ161" s="154">
        <f t="shared" si="1049"/>
        <v>73426</v>
      </c>
      <c r="AK161" s="151">
        <f t="shared" si="1068"/>
        <v>36974</v>
      </c>
      <c r="AL161" s="151">
        <f t="shared" si="1069"/>
        <v>30032</v>
      </c>
      <c r="AM161" s="151">
        <f t="shared" si="1070"/>
        <v>6420</v>
      </c>
      <c r="AN161" s="154">
        <f t="shared" si="1050"/>
        <v>47328</v>
      </c>
      <c r="AO161" s="3">
        <v>25339</v>
      </c>
      <c r="AP161" s="3">
        <v>18212</v>
      </c>
      <c r="AQ161" s="3">
        <v>3777</v>
      </c>
      <c r="AR161" s="151">
        <f t="shared" si="1071"/>
        <v>63.357429718875501</v>
      </c>
      <c r="AS161" s="151">
        <f t="shared" si="1072"/>
        <v>67.745902735074722</v>
      </c>
      <c r="AT161" s="151">
        <f t="shared" si="1073"/>
        <v>59.120272683006</v>
      </c>
      <c r="AU161" s="151">
        <f t="shared" si="1074"/>
        <v>58.179297597042513</v>
      </c>
      <c r="AV161" s="154">
        <f t="shared" si="1051"/>
        <v>59871</v>
      </c>
      <c r="AW161" s="3">
        <v>31671</v>
      </c>
      <c r="AX161" s="3">
        <v>23588</v>
      </c>
      <c r="AY161" s="3">
        <v>4612</v>
      </c>
      <c r="AZ161" s="151">
        <f t="shared" si="1075"/>
        <v>80.148594377510037</v>
      </c>
      <c r="BA161" s="151">
        <f t="shared" si="1076"/>
        <v>84.675026067427751</v>
      </c>
      <c r="BB161" s="151">
        <f t="shared" si="1077"/>
        <v>76.571985067359194</v>
      </c>
      <c r="BC161" s="151">
        <f t="shared" si="1078"/>
        <v>71.041281577325947</v>
      </c>
      <c r="BD161" s="154">
        <f t="shared" si="1052"/>
        <v>66347</v>
      </c>
      <c r="BE161" s="3">
        <v>34451</v>
      </c>
      <c r="BF161" s="3">
        <v>26734</v>
      </c>
      <c r="BG161" s="3">
        <v>5162</v>
      </c>
      <c r="BH161" s="151">
        <f t="shared" si="1079"/>
        <v>88.817938420348071</v>
      </c>
      <c r="BI161" s="151">
        <f t="shared" si="1080"/>
        <v>92.107584953078629</v>
      </c>
      <c r="BJ161" s="151">
        <f t="shared" si="1081"/>
        <v>86.784612887518264</v>
      </c>
      <c r="BK161" s="151">
        <f t="shared" si="1082"/>
        <v>79.513247073321011</v>
      </c>
      <c r="BL161" s="154">
        <f t="shared" si="1053"/>
        <v>69580</v>
      </c>
      <c r="BM161" s="3">
        <v>35758</v>
      </c>
      <c r="BN161" s="3">
        <v>28271</v>
      </c>
      <c r="BO161" s="3">
        <v>5551</v>
      </c>
      <c r="BP161" s="151">
        <f t="shared" si="1083"/>
        <v>93.145917001338688</v>
      </c>
      <c r="BQ161" s="151">
        <f t="shared" si="1084"/>
        <v>95.601957062267729</v>
      </c>
      <c r="BR161" s="151">
        <f t="shared" si="1085"/>
        <v>91.774062652166862</v>
      </c>
      <c r="BS161" s="151">
        <f t="shared" si="1086"/>
        <v>85.505237215033887</v>
      </c>
      <c r="BT161" s="154">
        <f t="shared" si="1054"/>
        <v>71028</v>
      </c>
      <c r="BU161" s="3">
        <v>36279</v>
      </c>
      <c r="BV161" s="3">
        <v>28980</v>
      </c>
      <c r="BW161" s="3">
        <v>5769</v>
      </c>
      <c r="BX161" s="151">
        <f t="shared" si="1087"/>
        <v>95.084337349397586</v>
      </c>
      <c r="BY161" s="151">
        <f t="shared" si="1088"/>
        <v>96.994893457744041</v>
      </c>
      <c r="BZ161" s="151">
        <f t="shared" si="1089"/>
        <v>94.075637071903913</v>
      </c>
      <c r="CA161" s="151">
        <f t="shared" si="1090"/>
        <v>88.863216266173751</v>
      </c>
      <c r="CB161" s="154">
        <f t="shared" si="1055"/>
        <v>72570</v>
      </c>
      <c r="CC161" s="3">
        <v>36791</v>
      </c>
      <c r="CD161" s="3">
        <v>29671</v>
      </c>
      <c r="CE161" s="3">
        <v>6108</v>
      </c>
      <c r="CF161" s="151">
        <f t="shared" si="1091"/>
        <v>97.148594377510051</v>
      </c>
      <c r="CG161" s="151">
        <f t="shared" si="1092"/>
        <v>98.363767612223612</v>
      </c>
      <c r="CH161" s="151">
        <f t="shared" si="1093"/>
        <v>96.318779418925502</v>
      </c>
      <c r="CI161" s="151">
        <f t="shared" si="1094"/>
        <v>94.085027726432529</v>
      </c>
      <c r="CJ161" s="154">
        <f t="shared" si="1056"/>
        <v>73005</v>
      </c>
      <c r="CK161" s="3">
        <v>36913</v>
      </c>
      <c r="CL161" s="3">
        <v>29854</v>
      </c>
      <c r="CM161" s="3">
        <v>6238</v>
      </c>
      <c r="CN161" s="151">
        <f t="shared" si="1095"/>
        <v>97.730923694779108</v>
      </c>
      <c r="CO161" s="151">
        <f t="shared" si="1096"/>
        <v>98.689944656845711</v>
      </c>
      <c r="CP161" s="151">
        <f t="shared" si="1097"/>
        <v>96.912838824866085</v>
      </c>
      <c r="CQ161" s="151">
        <f t="shared" si="1098"/>
        <v>96.087492298213178</v>
      </c>
      <c r="CR161" s="154">
        <f t="shared" si="1057"/>
        <v>73187</v>
      </c>
      <c r="CS161" s="3">
        <v>36951</v>
      </c>
      <c r="CT161" s="3">
        <v>29939</v>
      </c>
      <c r="CU161" s="3">
        <v>6297</v>
      </c>
      <c r="CV161" s="151">
        <f t="shared" si="1099"/>
        <v>97.974564926372153</v>
      </c>
      <c r="CW161" s="151">
        <f t="shared" si="1100"/>
        <v>98.791540785498484</v>
      </c>
      <c r="CX161" s="151">
        <f t="shared" si="1101"/>
        <v>97.188768057133572</v>
      </c>
      <c r="CY161" s="151">
        <f t="shared" si="1102"/>
        <v>96.996303142329026</v>
      </c>
      <c r="CZ161" s="151">
        <f>IF(AJ161&gt;0,(AJ161/T161)*100,0)</f>
        <v>98.294511378848725</v>
      </c>
      <c r="DA161" s="151">
        <f t="shared" si="1104"/>
        <v>98.853033179156753</v>
      </c>
      <c r="DB161" s="151">
        <f t="shared" si="1105"/>
        <v>97.490667099496832</v>
      </c>
      <c r="DC161" s="151">
        <f t="shared" si="1106"/>
        <v>98.890942698706098</v>
      </c>
      <c r="DD161" s="149">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49">
        <v>3209</v>
      </c>
      <c r="DV161" s="3">
        <v>809</v>
      </c>
      <c r="DW161" s="3">
        <v>1717</v>
      </c>
      <c r="DX161" s="3">
        <v>683</v>
      </c>
      <c r="DZ161" s="293"/>
      <c r="EA161" s="293"/>
      <c r="EB161" s="293"/>
      <c r="EC161" s="297"/>
      <c r="ED161" s="297"/>
      <c r="EE161" s="297"/>
      <c r="EF161" s="297"/>
      <c r="EG161" s="297"/>
      <c r="EH161" s="297"/>
      <c r="EI161" s="297"/>
      <c r="EJ161" s="297"/>
      <c r="EK161" s="297"/>
      <c r="EL161" s="297"/>
      <c r="EM161" s="297"/>
      <c r="EN161" s="297"/>
      <c r="EO161" s="297"/>
      <c r="EP161" s="297"/>
      <c r="EQ161" s="297"/>
      <c r="ER161" s="297"/>
      <c r="ES161" s="297"/>
      <c r="ET161" s="297"/>
      <c r="EU161" s="297"/>
      <c r="EV161" s="297"/>
      <c r="EW161" s="297"/>
      <c r="EX161" s="297"/>
      <c r="EY161" s="297"/>
      <c r="EZ161" s="297"/>
      <c r="FA161" s="297"/>
      <c r="FB161" s="297"/>
      <c r="FC161" s="297"/>
      <c r="FD161" s="297"/>
      <c r="FE161" s="297"/>
      <c r="FF161" s="297"/>
      <c r="FL161" s="151">
        <f t="shared" ref="FL161:FL172" si="1278">AJ161</f>
        <v>73426</v>
      </c>
      <c r="FM161" s="151">
        <f t="shared" ref="FM161:FM173" si="1279">IF(AJ161&gt;0,(AV161/AJ161)*100,0)</f>
        <v>81.53923678261107</v>
      </c>
      <c r="FN161" s="151">
        <f t="shared" ref="FN161:FN173" si="1280">IF(AJ161&gt;0,(BD161/AJ161)*100,0)</f>
        <v>90.359000898864167</v>
      </c>
      <c r="FO161" s="151">
        <f t="shared" ref="FO161:FO173" si="1281">IF(AJ161&gt;0,(BT161/AJ161)*100,0)</f>
        <v>96.734126876038459</v>
      </c>
      <c r="FR161" s="5">
        <f t="shared" si="944"/>
        <v>47328</v>
      </c>
      <c r="FS161" s="5">
        <f t="shared" si="945"/>
        <v>19019</v>
      </c>
      <c r="FT161" s="5">
        <f t="shared" si="946"/>
        <v>7079</v>
      </c>
      <c r="FU161" s="5">
        <f t="shared" si="947"/>
        <v>1274</v>
      </c>
      <c r="FW161" s="233">
        <f t="shared" si="948"/>
        <v>0.63357429718875502</v>
      </c>
      <c r="FX161" s="233">
        <f t="shared" si="949"/>
        <v>0.25460508701472556</v>
      </c>
      <c r="FY161" s="233">
        <f t="shared" si="950"/>
        <v>9.4765729585006689E-2</v>
      </c>
      <c r="FZ161" s="233">
        <f t="shared" si="951"/>
        <v>1.7054886211512719E-2</v>
      </c>
      <c r="GA161" s="233"/>
      <c r="GB161" s="5">
        <f t="shared" si="952"/>
        <v>0.88817938420348075</v>
      </c>
      <c r="GC161" s="5">
        <f t="shared" si="953"/>
        <v>0.92107584953078625</v>
      </c>
      <c r="GD161" s="5">
        <f t="shared" si="954"/>
        <v>0.86784612887518264</v>
      </c>
      <c r="GE161" s="5">
        <f t="shared" si="955"/>
        <v>0.79513247073321014</v>
      </c>
    </row>
    <row r="162" spans="1:187" x14ac:dyDescent="0.2">
      <c r="A162" s="2" t="str">
        <f t="shared" si="1058"/>
        <v>2013 Feb</v>
      </c>
      <c r="B162" s="139">
        <f t="shared" si="1276"/>
        <v>2013</v>
      </c>
      <c r="C162" s="142" t="str">
        <f t="shared" si="1277"/>
        <v>Feb</v>
      </c>
      <c r="D162" s="154">
        <f t="shared" si="1191"/>
        <v>68871</v>
      </c>
      <c r="E162" s="129">
        <v>34560</v>
      </c>
      <c r="F162" s="129">
        <v>28019</v>
      </c>
      <c r="G162" s="129">
        <v>6292</v>
      </c>
      <c r="H162" s="154">
        <f t="shared" si="1042"/>
        <v>-775</v>
      </c>
      <c r="I162" s="151">
        <f t="shared" si="1059"/>
        <v>-386</v>
      </c>
      <c r="J162" s="151">
        <f t="shared" si="1060"/>
        <v>-116</v>
      </c>
      <c r="K162" s="151">
        <f t="shared" si="1061"/>
        <v>-273</v>
      </c>
      <c r="L162" s="154">
        <f t="shared" si="1043"/>
        <v>1258</v>
      </c>
      <c r="M162" s="3">
        <v>247</v>
      </c>
      <c r="N162" s="3">
        <v>952</v>
      </c>
      <c r="O162" s="3">
        <v>59</v>
      </c>
      <c r="P162" s="154">
        <f t="shared" si="1044"/>
        <v>-2033</v>
      </c>
      <c r="Q162" s="3">
        <v>-633</v>
      </c>
      <c r="R162" s="3">
        <v>-1068</v>
      </c>
      <c r="S162" s="3">
        <v>-332</v>
      </c>
      <c r="T162" s="154">
        <f t="shared" si="1045"/>
        <v>68096</v>
      </c>
      <c r="U162" s="151">
        <f t="shared" si="1062"/>
        <v>34174</v>
      </c>
      <c r="V162" s="151">
        <f t="shared" si="1063"/>
        <v>27903</v>
      </c>
      <c r="W162" s="151">
        <f t="shared" si="1064"/>
        <v>6019</v>
      </c>
      <c r="X162" s="154">
        <f t="shared" si="1046"/>
        <v>-963</v>
      </c>
      <c r="Y162" s="151">
        <f t="shared" si="1065"/>
        <v>-358</v>
      </c>
      <c r="Z162" s="151">
        <f t="shared" si="1066"/>
        <v>-556</v>
      </c>
      <c r="AA162" s="151">
        <f t="shared" si="1067"/>
        <v>-49</v>
      </c>
      <c r="AB162" s="154">
        <f t="shared" si="1047"/>
        <v>131</v>
      </c>
      <c r="AC162" s="3">
        <v>60</v>
      </c>
      <c r="AD162" s="3">
        <v>59</v>
      </c>
      <c r="AE162" s="3">
        <v>12</v>
      </c>
      <c r="AF162" s="154">
        <f t="shared" si="1048"/>
        <v>-1094</v>
      </c>
      <c r="AG162" s="3">
        <v>-418</v>
      </c>
      <c r="AH162" s="3">
        <v>-615</v>
      </c>
      <c r="AI162" s="3">
        <v>-61</v>
      </c>
      <c r="AJ162" s="154">
        <f t="shared" si="1049"/>
        <v>67133</v>
      </c>
      <c r="AK162" s="151">
        <f t="shared" si="1068"/>
        <v>33816</v>
      </c>
      <c r="AL162" s="151">
        <f t="shared" si="1069"/>
        <v>27347</v>
      </c>
      <c r="AM162" s="151">
        <f t="shared" si="1070"/>
        <v>5970</v>
      </c>
      <c r="AN162" s="154">
        <f t="shared" si="1050"/>
        <v>44418</v>
      </c>
      <c r="AO162" s="3">
        <v>23913</v>
      </c>
      <c r="AP162" s="3">
        <v>16884</v>
      </c>
      <c r="AQ162" s="3">
        <v>3621</v>
      </c>
      <c r="AR162" s="151">
        <f t="shared" si="1071"/>
        <v>65.228500939849624</v>
      </c>
      <c r="AS162" s="151">
        <f t="shared" si="1072"/>
        <v>69.974249429390767</v>
      </c>
      <c r="AT162" s="151">
        <f t="shared" si="1073"/>
        <v>60.509622621223528</v>
      </c>
      <c r="AU162" s="151">
        <f t="shared" si="1074"/>
        <v>60.159494932713073</v>
      </c>
      <c r="AV162" s="154">
        <f t="shared" si="1051"/>
        <v>55931</v>
      </c>
      <c r="AW162" s="3">
        <v>29656</v>
      </c>
      <c r="AX162" s="3">
        <v>21828</v>
      </c>
      <c r="AY162" s="3">
        <v>4447</v>
      </c>
      <c r="AZ162" s="151">
        <f t="shared" si="1075"/>
        <v>82.135514567669176</v>
      </c>
      <c r="BA162" s="151">
        <f t="shared" si="1076"/>
        <v>86.77942295312225</v>
      </c>
      <c r="BB162" s="151">
        <f t="shared" si="1077"/>
        <v>78.228147511020325</v>
      </c>
      <c r="BC162" s="151">
        <f t="shared" si="1078"/>
        <v>73.882704768233936</v>
      </c>
      <c r="BD162" s="154">
        <f t="shared" si="1052"/>
        <v>61287</v>
      </c>
      <c r="BE162" s="3">
        <v>31843</v>
      </c>
      <c r="BF162" s="3">
        <v>24524</v>
      </c>
      <c r="BG162" s="3">
        <v>4920</v>
      </c>
      <c r="BH162" s="151">
        <f t="shared" si="1079"/>
        <v>90.000881109022558</v>
      </c>
      <c r="BI162" s="151">
        <f t="shared" si="1080"/>
        <v>93.17902498975829</v>
      </c>
      <c r="BJ162" s="151">
        <f t="shared" si="1081"/>
        <v>87.890191018886853</v>
      </c>
      <c r="BK162" s="151">
        <f t="shared" si="1082"/>
        <v>81.741153015451076</v>
      </c>
      <c r="BL162" s="154">
        <f t="shared" si="1053"/>
        <v>64095</v>
      </c>
      <c r="BM162" s="3">
        <v>32959</v>
      </c>
      <c r="BN162" s="3">
        <v>25881</v>
      </c>
      <c r="BO162" s="3">
        <v>5255</v>
      </c>
      <c r="BP162" s="151">
        <f t="shared" si="1083"/>
        <v>94.124471334586474</v>
      </c>
      <c r="BQ162" s="151">
        <f t="shared" si="1084"/>
        <v>96.444665535202205</v>
      </c>
      <c r="BR162" s="151">
        <f t="shared" si="1085"/>
        <v>92.753467369100093</v>
      </c>
      <c r="BS162" s="151">
        <f t="shared" si="1086"/>
        <v>87.306861604917756</v>
      </c>
      <c r="BT162" s="154">
        <f t="shared" si="1054"/>
        <v>65234</v>
      </c>
      <c r="BU162" s="3">
        <v>33381</v>
      </c>
      <c r="BV162" s="3">
        <v>26413</v>
      </c>
      <c r="BW162" s="3">
        <v>5440</v>
      </c>
      <c r="BX162" s="151">
        <f t="shared" si="1087"/>
        <v>95.797109962406012</v>
      </c>
      <c r="BY162" s="151">
        <f t="shared" si="1088"/>
        <v>97.679522443963251</v>
      </c>
      <c r="BZ162" s="151">
        <f t="shared" si="1089"/>
        <v>94.660072393649429</v>
      </c>
      <c r="CA162" s="151">
        <f t="shared" si="1090"/>
        <v>90.38046187074265</v>
      </c>
      <c r="CB162" s="154">
        <f t="shared" si="1055"/>
        <v>66499</v>
      </c>
      <c r="CC162" s="3">
        <v>33738</v>
      </c>
      <c r="CD162" s="3">
        <v>27015</v>
      </c>
      <c r="CE162" s="3">
        <v>5746</v>
      </c>
      <c r="CF162" s="151">
        <f t="shared" si="1091"/>
        <v>97.654781484962399</v>
      </c>
      <c r="CG162" s="151">
        <f t="shared" si="1092"/>
        <v>98.724176274360616</v>
      </c>
      <c r="CH162" s="151">
        <f t="shared" si="1093"/>
        <v>96.817546500376309</v>
      </c>
      <c r="CI162" s="151">
        <f t="shared" si="1094"/>
        <v>95.464362850971924</v>
      </c>
      <c r="CJ162" s="154">
        <f t="shared" si="1056"/>
        <v>66833</v>
      </c>
      <c r="CK162" s="3">
        <v>33784</v>
      </c>
      <c r="CL162" s="3">
        <v>27201</v>
      </c>
      <c r="CM162" s="3">
        <v>5848</v>
      </c>
      <c r="CN162" s="151">
        <f t="shared" si="1095"/>
        <v>98.145265507518801</v>
      </c>
      <c r="CO162" s="151">
        <f t="shared" si="1096"/>
        <v>98.858781529817989</v>
      </c>
      <c r="CP162" s="151">
        <f t="shared" si="1097"/>
        <v>97.484141490162344</v>
      </c>
      <c r="CQ162" s="151">
        <f t="shared" si="1098"/>
        <v>97.158996511048343</v>
      </c>
      <c r="CR162" s="154">
        <f t="shared" si="1057"/>
        <v>66980</v>
      </c>
      <c r="CS162" s="3">
        <v>33801</v>
      </c>
      <c r="CT162" s="3">
        <v>27279</v>
      </c>
      <c r="CU162" s="3">
        <v>5900</v>
      </c>
      <c r="CV162" s="151">
        <f t="shared" si="1099"/>
        <v>98.361137218045116</v>
      </c>
      <c r="CW162" s="151">
        <f t="shared" si="1100"/>
        <v>98.908526950313103</v>
      </c>
      <c r="CX162" s="151">
        <f t="shared" si="1101"/>
        <v>97.763681324588759</v>
      </c>
      <c r="CY162" s="151">
        <f t="shared" si="1102"/>
        <v>98.022927396577515</v>
      </c>
      <c r="CZ162" s="151">
        <f t="shared" si="1103"/>
        <v>98.585820018796994</v>
      </c>
      <c r="DA162" s="151">
        <f t="shared" si="1104"/>
        <v>98.952419968397038</v>
      </c>
      <c r="DB162" s="151">
        <f t="shared" si="1105"/>
        <v>98.007382718704079</v>
      </c>
      <c r="DC162" s="151">
        <f t="shared" si="1106"/>
        <v>99.185911280943685</v>
      </c>
      <c r="DD162" s="149">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49">
        <v>2458</v>
      </c>
      <c r="DV162" s="3">
        <v>602</v>
      </c>
      <c r="DW162" s="3">
        <v>1355</v>
      </c>
      <c r="DX162" s="3">
        <v>501</v>
      </c>
      <c r="DZ162" s="293"/>
      <c r="EA162" s="293"/>
      <c r="EB162" s="293"/>
      <c r="EC162" s="297"/>
      <c r="ED162" s="297"/>
      <c r="EE162" s="297"/>
      <c r="EF162" s="297"/>
      <c r="EG162" s="297"/>
      <c r="EH162" s="297"/>
      <c r="EI162" s="297"/>
      <c r="EJ162" s="297"/>
      <c r="EK162" s="297"/>
      <c r="EL162" s="297"/>
      <c r="EM162" s="297"/>
      <c r="EN162" s="297"/>
      <c r="EO162" s="297"/>
      <c r="EP162" s="297"/>
      <c r="EQ162" s="297"/>
      <c r="ER162" s="297"/>
      <c r="ES162" s="297"/>
      <c r="ET162" s="297"/>
      <c r="EU162" s="297"/>
      <c r="EV162" s="297"/>
      <c r="EW162" s="297"/>
      <c r="EX162" s="297"/>
      <c r="EY162" s="297"/>
      <c r="EZ162" s="297"/>
      <c r="FA162" s="297"/>
      <c r="FB162" s="297"/>
      <c r="FC162" s="297"/>
      <c r="FD162" s="297"/>
      <c r="FE162" s="297"/>
      <c r="FF162" s="297"/>
      <c r="FL162" s="151">
        <f t="shared" si="1278"/>
        <v>67133</v>
      </c>
      <c r="FM162" s="151">
        <f t="shared" si="1279"/>
        <v>83.313720524928129</v>
      </c>
      <c r="FN162" s="151">
        <f t="shared" si="1280"/>
        <v>91.291913068088718</v>
      </c>
      <c r="FO162" s="151">
        <f t="shared" si="1281"/>
        <v>97.171286848494773</v>
      </c>
      <c r="FR162" s="5">
        <f t="shared" si="944"/>
        <v>44418</v>
      </c>
      <c r="FS162" s="5">
        <f t="shared" si="945"/>
        <v>16869</v>
      </c>
      <c r="FT162" s="5">
        <f t="shared" si="946"/>
        <v>5846</v>
      </c>
      <c r="FU162" s="5">
        <f t="shared" si="947"/>
        <v>963</v>
      </c>
      <c r="FW162" s="233">
        <f t="shared" si="948"/>
        <v>0.65228500939849621</v>
      </c>
      <c r="FX162" s="233">
        <f t="shared" si="949"/>
        <v>0.24772380169172933</v>
      </c>
      <c r="FY162" s="233">
        <f t="shared" si="950"/>
        <v>8.5849389097744366E-2</v>
      </c>
      <c r="FZ162" s="233">
        <f t="shared" si="951"/>
        <v>1.4141799812030075E-2</v>
      </c>
      <c r="GA162" s="233"/>
      <c r="GB162" s="5">
        <f t="shared" si="952"/>
        <v>0.90000881109022557</v>
      </c>
      <c r="GC162" s="5">
        <f t="shared" si="953"/>
        <v>0.93179024989758286</v>
      </c>
      <c r="GD162" s="5">
        <f t="shared" si="954"/>
        <v>0.87890191018886854</v>
      </c>
      <c r="GE162" s="5">
        <f t="shared" si="955"/>
        <v>0.81741153015451073</v>
      </c>
    </row>
    <row r="163" spans="1:187" x14ac:dyDescent="0.2">
      <c r="A163" s="2" t="str">
        <f t="shared" si="1058"/>
        <v>2013 Mar</v>
      </c>
      <c r="B163" s="139">
        <f t="shared" si="1276"/>
        <v>2013</v>
      </c>
      <c r="C163" s="142" t="str">
        <f t="shared" si="1277"/>
        <v>Mar</v>
      </c>
      <c r="D163" s="154">
        <f t="shared" si="1191"/>
        <v>74189</v>
      </c>
      <c r="E163" s="129">
        <v>37449</v>
      </c>
      <c r="F163" s="129">
        <v>29888</v>
      </c>
      <c r="G163" s="129">
        <v>6852</v>
      </c>
      <c r="H163" s="154">
        <f t="shared" si="1042"/>
        <v>-1382</v>
      </c>
      <c r="I163" s="151">
        <f t="shared" si="1059"/>
        <v>-679</v>
      </c>
      <c r="J163" s="151">
        <f t="shared" si="1060"/>
        <v>-225</v>
      </c>
      <c r="K163" s="151">
        <f t="shared" si="1061"/>
        <v>-478</v>
      </c>
      <c r="L163" s="154">
        <f t="shared" si="1043"/>
        <v>1603</v>
      </c>
      <c r="M163" s="3">
        <v>371</v>
      </c>
      <c r="N163" s="3">
        <v>1139</v>
      </c>
      <c r="O163" s="3">
        <v>93</v>
      </c>
      <c r="P163" s="154">
        <f t="shared" si="1044"/>
        <v>-2985</v>
      </c>
      <c r="Q163" s="3">
        <v>-1050</v>
      </c>
      <c r="R163" s="3">
        <v>-1364</v>
      </c>
      <c r="S163" s="3">
        <v>-571</v>
      </c>
      <c r="T163" s="154">
        <f t="shared" si="1045"/>
        <v>72807</v>
      </c>
      <c r="U163" s="151">
        <f t="shared" si="1062"/>
        <v>36770</v>
      </c>
      <c r="V163" s="151">
        <f t="shared" si="1063"/>
        <v>29663</v>
      </c>
      <c r="W163" s="151">
        <f t="shared" si="1064"/>
        <v>6374</v>
      </c>
      <c r="X163" s="154">
        <f t="shared" si="1046"/>
        <v>-948</v>
      </c>
      <c r="Y163" s="151">
        <f t="shared" si="1065"/>
        <v>-249</v>
      </c>
      <c r="Z163" s="151">
        <f t="shared" si="1066"/>
        <v>-604</v>
      </c>
      <c r="AA163" s="151">
        <f t="shared" si="1067"/>
        <v>-95</v>
      </c>
      <c r="AB163" s="154">
        <f t="shared" si="1047"/>
        <v>194</v>
      </c>
      <c r="AC163" s="3">
        <v>86</v>
      </c>
      <c r="AD163" s="3">
        <v>85</v>
      </c>
      <c r="AE163" s="3">
        <v>23</v>
      </c>
      <c r="AF163" s="154">
        <f t="shared" si="1048"/>
        <v>-1142</v>
      </c>
      <c r="AG163" s="3">
        <v>-335</v>
      </c>
      <c r="AH163" s="3">
        <v>-689</v>
      </c>
      <c r="AI163" s="3">
        <v>-118</v>
      </c>
      <c r="AJ163" s="154">
        <f t="shared" si="1049"/>
        <v>71859</v>
      </c>
      <c r="AK163" s="151">
        <f t="shared" si="1068"/>
        <v>36521</v>
      </c>
      <c r="AL163" s="151">
        <f t="shared" si="1069"/>
        <v>29059</v>
      </c>
      <c r="AM163" s="151">
        <f t="shared" si="1070"/>
        <v>6279</v>
      </c>
      <c r="AN163" s="154">
        <f t="shared" si="1050"/>
        <v>49401</v>
      </c>
      <c r="AO163" s="3">
        <v>27262</v>
      </c>
      <c r="AP163" s="3">
        <v>18295</v>
      </c>
      <c r="AQ163" s="3">
        <v>3844</v>
      </c>
      <c r="AR163" s="151">
        <f t="shared" si="1071"/>
        <v>67.851992253492114</v>
      </c>
      <c r="AS163" s="151">
        <f t="shared" si="1072"/>
        <v>74.141963557247763</v>
      </c>
      <c r="AT163" s="151">
        <f t="shared" si="1073"/>
        <v>61.676162222297137</v>
      </c>
      <c r="AU163" s="151">
        <f t="shared" si="1074"/>
        <v>60.307499215563219</v>
      </c>
      <c r="AV163" s="154">
        <f t="shared" si="1051"/>
        <v>60855</v>
      </c>
      <c r="AW163" s="3">
        <v>32725</v>
      </c>
      <c r="AX163" s="3">
        <v>23463</v>
      </c>
      <c r="AY163" s="3">
        <v>4667</v>
      </c>
      <c r="AZ163" s="151">
        <f t="shared" si="1075"/>
        <v>83.583996044336402</v>
      </c>
      <c r="BA163" s="151">
        <f t="shared" si="1076"/>
        <v>88.99918411748709</v>
      </c>
      <c r="BB163" s="151">
        <f t="shared" si="1077"/>
        <v>79.09854026902201</v>
      </c>
      <c r="BC163" s="151">
        <f t="shared" si="1078"/>
        <v>73.219328522121117</v>
      </c>
      <c r="BD163" s="154">
        <f t="shared" si="1052"/>
        <v>66369</v>
      </c>
      <c r="BE163" s="3">
        <v>34847</v>
      </c>
      <c r="BF163" s="3">
        <v>26331</v>
      </c>
      <c r="BG163" s="3">
        <v>5191</v>
      </c>
      <c r="BH163" s="151">
        <f t="shared" si="1079"/>
        <v>91.157443652396069</v>
      </c>
      <c r="BI163" s="151">
        <f t="shared" si="1080"/>
        <v>94.770193092194717</v>
      </c>
      <c r="BJ163" s="151">
        <f t="shared" si="1081"/>
        <v>88.767150996190537</v>
      </c>
      <c r="BK163" s="151">
        <f t="shared" si="1082"/>
        <v>81.440225917791025</v>
      </c>
      <c r="BL163" s="154">
        <f t="shared" si="1053"/>
        <v>68896</v>
      </c>
      <c r="BM163" s="3">
        <v>35780</v>
      </c>
      <c r="BN163" s="3">
        <v>27572</v>
      </c>
      <c r="BO163" s="3">
        <v>5544</v>
      </c>
      <c r="BP163" s="151">
        <f t="shared" si="1083"/>
        <v>94.628263765846683</v>
      </c>
      <c r="BQ163" s="151">
        <f t="shared" si="1084"/>
        <v>97.307587707370132</v>
      </c>
      <c r="BR163" s="151">
        <f t="shared" si="1085"/>
        <v>92.950814145568543</v>
      </c>
      <c r="BS163" s="151">
        <f t="shared" si="1086"/>
        <v>86.978349545026674</v>
      </c>
      <c r="BT163" s="154">
        <f t="shared" si="1054"/>
        <v>69928</v>
      </c>
      <c r="BU163" s="3">
        <v>36137</v>
      </c>
      <c r="BV163" s="3">
        <v>28082</v>
      </c>
      <c r="BW163" s="3">
        <v>5709</v>
      </c>
      <c r="BX163" s="151">
        <f t="shared" si="1087"/>
        <v>96.045709890532507</v>
      </c>
      <c r="BY163" s="151">
        <f t="shared" si="1088"/>
        <v>98.278487897742721</v>
      </c>
      <c r="BZ163" s="151">
        <f t="shared" si="1089"/>
        <v>94.670127768600608</v>
      </c>
      <c r="CA163" s="151">
        <f t="shared" si="1090"/>
        <v>89.566990900533412</v>
      </c>
      <c r="CB163" s="154">
        <f t="shared" si="1055"/>
        <v>71147</v>
      </c>
      <c r="CC163" s="3">
        <v>36423</v>
      </c>
      <c r="CD163" s="3">
        <v>28724</v>
      </c>
      <c r="CE163" s="3">
        <v>6000</v>
      </c>
      <c r="CF163" s="151">
        <f t="shared" si="1091"/>
        <v>97.719999450602273</v>
      </c>
      <c r="CG163" s="151">
        <f t="shared" si="1092"/>
        <v>99.056295893391351</v>
      </c>
      <c r="CH163" s="151">
        <f t="shared" si="1093"/>
        <v>96.834440211711552</v>
      </c>
      <c r="CI163" s="151">
        <f t="shared" si="1094"/>
        <v>94.132412927518033</v>
      </c>
      <c r="CJ163" s="154">
        <f t="shared" si="1056"/>
        <v>71461</v>
      </c>
      <c r="CK163" s="3">
        <v>36478</v>
      </c>
      <c r="CL163" s="3">
        <v>28887</v>
      </c>
      <c r="CM163" s="3">
        <v>6096</v>
      </c>
      <c r="CN163" s="151">
        <f t="shared" si="1095"/>
        <v>98.151276662958225</v>
      </c>
      <c r="CO163" s="151">
        <f t="shared" si="1096"/>
        <v>99.205874354093012</v>
      </c>
      <c r="CP163" s="151">
        <f t="shared" si="1097"/>
        <v>97.38394633044534</v>
      </c>
      <c r="CQ163" s="151">
        <f t="shared" si="1098"/>
        <v>95.638531534358322</v>
      </c>
      <c r="CR163" s="154">
        <f t="shared" si="1057"/>
        <v>71625</v>
      </c>
      <c r="CS163" s="3">
        <v>36506</v>
      </c>
      <c r="CT163" s="3">
        <v>28961</v>
      </c>
      <c r="CU163" s="3">
        <v>6158</v>
      </c>
      <c r="CV163" s="151">
        <f t="shared" si="1099"/>
        <v>98.376529729284272</v>
      </c>
      <c r="CW163" s="151">
        <f t="shared" si="1100"/>
        <v>99.282023388632041</v>
      </c>
      <c r="CX163" s="151">
        <f t="shared" si="1101"/>
        <v>97.633415365944103</v>
      </c>
      <c r="CY163" s="151">
        <f t="shared" si="1102"/>
        <v>96.61123313460935</v>
      </c>
      <c r="CZ163" s="151">
        <f t="shared" si="1103"/>
        <v>98.697927397090936</v>
      </c>
      <c r="DA163" s="151">
        <f t="shared" si="1104"/>
        <v>99.322817514277943</v>
      </c>
      <c r="DB163" s="151">
        <f t="shared" si="1105"/>
        <v>97.963793277820855</v>
      </c>
      <c r="DC163" s="151">
        <f t="shared" si="1106"/>
        <v>98.509570128647624</v>
      </c>
      <c r="DD163" s="149">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49">
        <v>2602</v>
      </c>
      <c r="DV163" s="3">
        <v>496</v>
      </c>
      <c r="DW163" s="3">
        <v>1436</v>
      </c>
      <c r="DX163" s="3">
        <v>670</v>
      </c>
      <c r="DY163" s="2"/>
      <c r="DZ163" s="293" t="str">
        <f>CONCATENATE(EA163," ",EB163)</f>
        <v>2013 Kvartal 1</v>
      </c>
      <c r="EA163" s="293">
        <v>2013</v>
      </c>
      <c r="EB163" s="293" t="s">
        <v>444</v>
      </c>
      <c r="EC163" s="297">
        <f>SUM(D161:D163)</f>
        <v>218611</v>
      </c>
      <c r="ED163" s="297">
        <f>SUM(H161:H163)</f>
        <v>-3008</v>
      </c>
      <c r="EE163" s="297">
        <f>SUM(L161:L163)</f>
        <v>4079</v>
      </c>
      <c r="EF163" s="297">
        <f>SUM(P161:P163)</f>
        <v>-7087</v>
      </c>
      <c r="EG163" s="297">
        <f>SUM(T161:T163)</f>
        <v>215603</v>
      </c>
      <c r="EH163" s="297">
        <f>SUM(X161:X163)</f>
        <v>-3185</v>
      </c>
      <c r="EI163" s="297">
        <f>SUM(AB161:AB163)</f>
        <v>560</v>
      </c>
      <c r="EJ163" s="297">
        <f>SUM(AF161:AF163)</f>
        <v>-3745</v>
      </c>
      <c r="EK163" s="297">
        <f>SUM(AJ161:AJ163)</f>
        <v>212418</v>
      </c>
      <c r="EL163" s="297">
        <f>SUM(AN161:AN163)</f>
        <v>141147</v>
      </c>
      <c r="EM163" s="297">
        <f>IF(EG163&gt;0,(EL163/EG163)*100,0)</f>
        <v>65.466157706525422</v>
      </c>
      <c r="EN163" s="297">
        <f>SUM(AV161:AV163)</f>
        <v>176657</v>
      </c>
      <c r="EO163" s="297">
        <f>IF(EG163&gt;0,(EN163/EG163)*100,0)</f>
        <v>81.936243929815447</v>
      </c>
      <c r="EP163" s="297">
        <f>SUM(BD161:BD163)</f>
        <v>194003</v>
      </c>
      <c r="EQ163" s="297">
        <f>IF(EG163&gt;0,(EP163/EG163)*100,0)</f>
        <v>89.981586527089135</v>
      </c>
      <c r="ER163" s="297">
        <f>SUM(BL161:BL163)</f>
        <v>202571</v>
      </c>
      <c r="ES163" s="297">
        <f>IF(EG163&gt;0,(ER163/EG163)*100,0)</f>
        <v>93.95555720467712</v>
      </c>
      <c r="ET163" s="297">
        <f>SUM(BT161:BT163)</f>
        <v>206190</v>
      </c>
      <c r="EU163" s="297">
        <f>IF(EG163&gt;0,(ET163/EG163)*100,0)</f>
        <v>95.634105276828237</v>
      </c>
      <c r="EV163" s="297">
        <f>SUM(CB161:CB163)</f>
        <v>210216</v>
      </c>
      <c r="EW163" s="297">
        <f>IF(EG163&gt;0,(EV163/EG163)*100,0)</f>
        <v>97.501426232473577</v>
      </c>
      <c r="EX163" s="297">
        <f>SUM(CJ161:CJ163)</f>
        <v>211299</v>
      </c>
      <c r="EY163" s="297">
        <f>IF(EG163&gt;0,(EX163/EG163)*100,0)</f>
        <v>98.003738352434794</v>
      </c>
      <c r="EZ163" s="297">
        <f>SUM(CR161:CR163)</f>
        <v>211792</v>
      </c>
      <c r="FA163" s="297">
        <f>IF(EG163&gt;0,(EZ163/EG163)*100,0)</f>
        <v>98.232399363645214</v>
      </c>
      <c r="FB163" s="297">
        <f>IF(EG163&gt;0,(EK163/EG163)*100,0)</f>
        <v>98.522747828184208</v>
      </c>
      <c r="FC163" s="297">
        <f>IF(DD163&gt;0,DD161+DD162+DD163,0)</f>
        <v>10202</v>
      </c>
      <c r="FD163" s="297">
        <f>IF(DD163&gt;0,((DD163+DD162+DD161)*60)/((T161+T162+T163)),0)</f>
        <v>2.8391070625176829</v>
      </c>
      <c r="FE163" s="297">
        <f>IF(DD163&gt;0,((DD163+DD162+DD161)*60)/((T163+T162+T161)-(AN163+AN162+AN161)),0)</f>
        <v>8.2212313312560443</v>
      </c>
      <c r="FF163" s="297">
        <f>IF(DU163&gt;0,((DU163+DU162+DU161)*60)/((T163+T162+T161)-(BD163+BD162+BD161)),0)</f>
        <v>22.969444444444445</v>
      </c>
      <c r="FL163" s="151">
        <f t="shared" si="1278"/>
        <v>71859</v>
      </c>
      <c r="FM163" s="151">
        <f t="shared" si="1279"/>
        <v>84.686678077902556</v>
      </c>
      <c r="FN163" s="151">
        <f t="shared" si="1280"/>
        <v>92.360038408550082</v>
      </c>
      <c r="FO163" s="151">
        <f t="shared" si="1281"/>
        <v>97.312793108726808</v>
      </c>
      <c r="FR163" s="5">
        <f t="shared" si="944"/>
        <v>49401</v>
      </c>
      <c r="FS163" s="5">
        <f t="shared" si="945"/>
        <v>16968</v>
      </c>
      <c r="FT163" s="5">
        <f t="shared" si="946"/>
        <v>5490</v>
      </c>
      <c r="FU163" s="5">
        <f t="shared" si="947"/>
        <v>948</v>
      </c>
      <c r="FW163" s="233">
        <f t="shared" si="948"/>
        <v>0.6785199225349211</v>
      </c>
      <c r="FX163" s="233">
        <f t="shared" si="949"/>
        <v>0.23305451398903951</v>
      </c>
      <c r="FY163" s="233">
        <f t="shared" si="950"/>
        <v>7.5404837446948786E-2</v>
      </c>
      <c r="FZ163" s="233">
        <f t="shared" si="951"/>
        <v>1.302072602909061E-2</v>
      </c>
      <c r="GA163" s="233"/>
      <c r="GB163" s="5">
        <f t="shared" si="952"/>
        <v>0.91157443652396064</v>
      </c>
      <c r="GC163" s="5">
        <f t="shared" si="953"/>
        <v>0.94770193092194721</v>
      </c>
      <c r="GD163" s="5">
        <f t="shared" si="954"/>
        <v>0.88767150996190536</v>
      </c>
      <c r="GE163" s="5">
        <f t="shared" si="955"/>
        <v>0.8144022591779102</v>
      </c>
    </row>
    <row r="164" spans="1:187" x14ac:dyDescent="0.2">
      <c r="A164" s="2" t="str">
        <f t="shared" si="1058"/>
        <v>2013 Apr</v>
      </c>
      <c r="B164" s="139">
        <f t="shared" si="1276"/>
        <v>2013</v>
      </c>
      <c r="C164" s="142" t="str">
        <f t="shared" si="1277"/>
        <v>Apr</v>
      </c>
      <c r="D164" s="154">
        <f t="shared" si="1191"/>
        <v>74012</v>
      </c>
      <c r="E164" s="129">
        <v>37343</v>
      </c>
      <c r="F164" s="129">
        <v>29808</v>
      </c>
      <c r="G164" s="129">
        <v>6861</v>
      </c>
      <c r="H164" s="154">
        <f t="shared" si="1042"/>
        <v>-1370</v>
      </c>
      <c r="I164" s="151">
        <f t="shared" si="1059"/>
        <v>-705</v>
      </c>
      <c r="J164" s="151">
        <f t="shared" si="1060"/>
        <v>-210</v>
      </c>
      <c r="K164" s="151">
        <f t="shared" si="1061"/>
        <v>-455</v>
      </c>
      <c r="L164" s="154">
        <f t="shared" si="1043"/>
        <v>1606</v>
      </c>
      <c r="M164" s="3">
        <v>371</v>
      </c>
      <c r="N164" s="3">
        <v>1151</v>
      </c>
      <c r="O164" s="3">
        <v>84</v>
      </c>
      <c r="P164" s="154">
        <f t="shared" si="1044"/>
        <v>-2976</v>
      </c>
      <c r="Q164" s="3">
        <v>-1076</v>
      </c>
      <c r="R164" s="3">
        <v>-1361</v>
      </c>
      <c r="S164" s="3">
        <v>-539</v>
      </c>
      <c r="T164" s="154">
        <f t="shared" si="1045"/>
        <v>72642</v>
      </c>
      <c r="U164" s="151">
        <f t="shared" si="1062"/>
        <v>36638</v>
      </c>
      <c r="V164" s="151">
        <f t="shared" si="1063"/>
        <v>29598</v>
      </c>
      <c r="W164" s="151">
        <f t="shared" si="1064"/>
        <v>6406</v>
      </c>
      <c r="X164" s="154">
        <f t="shared" si="1046"/>
        <v>-1024</v>
      </c>
      <c r="Y164" s="151">
        <f t="shared" si="1065"/>
        <v>-401</v>
      </c>
      <c r="Z164" s="151">
        <f t="shared" si="1066"/>
        <v>-570</v>
      </c>
      <c r="AA164" s="151">
        <f t="shared" si="1067"/>
        <v>-53</v>
      </c>
      <c r="AB164" s="154">
        <f t="shared" si="1047"/>
        <v>187</v>
      </c>
      <c r="AC164" s="3">
        <v>85</v>
      </c>
      <c r="AD164" s="3">
        <v>88</v>
      </c>
      <c r="AE164" s="3">
        <v>14</v>
      </c>
      <c r="AF164" s="154">
        <f t="shared" si="1048"/>
        <v>-1211</v>
      </c>
      <c r="AG164" s="3">
        <v>-486</v>
      </c>
      <c r="AH164" s="3">
        <v>-658</v>
      </c>
      <c r="AI164" s="3">
        <v>-67</v>
      </c>
      <c r="AJ164" s="154">
        <f t="shared" si="1049"/>
        <v>71618</v>
      </c>
      <c r="AK164" s="151">
        <f t="shared" si="1068"/>
        <v>36237</v>
      </c>
      <c r="AL164" s="151">
        <f t="shared" si="1069"/>
        <v>29028</v>
      </c>
      <c r="AM164" s="151">
        <f t="shared" si="1070"/>
        <v>6353</v>
      </c>
      <c r="AN164" s="154">
        <f t="shared" si="1050"/>
        <v>47578</v>
      </c>
      <c r="AO164" s="3">
        <v>26741</v>
      </c>
      <c r="AP164" s="3">
        <v>17310</v>
      </c>
      <c r="AQ164" s="3">
        <v>3527</v>
      </c>
      <c r="AR164" s="151">
        <f t="shared" si="1071"/>
        <v>65.496544698659179</v>
      </c>
      <c r="AS164" s="151">
        <f t="shared" si="1072"/>
        <v>72.987062612588034</v>
      </c>
      <c r="AT164" s="151">
        <f t="shared" si="1073"/>
        <v>58.483681329819582</v>
      </c>
      <c r="AU164" s="151">
        <f t="shared" si="1074"/>
        <v>55.057758351545431</v>
      </c>
      <c r="AV164" s="154">
        <f t="shared" si="1051"/>
        <v>59290</v>
      </c>
      <c r="AW164" s="3">
        <v>32312</v>
      </c>
      <c r="AX164" s="3">
        <v>22591</v>
      </c>
      <c r="AY164" s="3">
        <v>4387</v>
      </c>
      <c r="AZ164" s="151">
        <f t="shared" si="1075"/>
        <v>81.619448803722364</v>
      </c>
      <c r="BA164" s="151">
        <f t="shared" si="1076"/>
        <v>88.19258693160107</v>
      </c>
      <c r="BB164" s="151">
        <f t="shared" si="1077"/>
        <v>76.326103115075341</v>
      </c>
      <c r="BC164" s="151">
        <f t="shared" si="1078"/>
        <v>68.482672494536374</v>
      </c>
      <c r="BD164" s="154">
        <f t="shared" si="1052"/>
        <v>65457</v>
      </c>
      <c r="BE164" s="3">
        <v>34610</v>
      </c>
      <c r="BF164" s="3">
        <v>25813</v>
      </c>
      <c r="BG164" s="3">
        <v>5034</v>
      </c>
      <c r="BH164" s="151">
        <f t="shared" si="1079"/>
        <v>90.1090278351367</v>
      </c>
      <c r="BI164" s="151">
        <f t="shared" si="1080"/>
        <v>94.464763360445431</v>
      </c>
      <c r="BJ164" s="151">
        <f t="shared" si="1081"/>
        <v>87.211973782012294</v>
      </c>
      <c r="BK164" s="151">
        <f t="shared" si="1082"/>
        <v>78.58257883234468</v>
      </c>
      <c r="BL164" s="154">
        <f t="shared" si="1053"/>
        <v>68497</v>
      </c>
      <c r="BM164" s="3">
        <v>35564</v>
      </c>
      <c r="BN164" s="3">
        <v>27379</v>
      </c>
      <c r="BO164" s="3">
        <v>5554</v>
      </c>
      <c r="BP164" s="151">
        <f t="shared" si="1083"/>
        <v>94.293934638363481</v>
      </c>
      <c r="BQ164" s="151">
        <f t="shared" si="1084"/>
        <v>97.068617282602759</v>
      </c>
      <c r="BR164" s="151">
        <f t="shared" si="1085"/>
        <v>92.502871815663227</v>
      </c>
      <c r="BS164" s="151">
        <f t="shared" si="1086"/>
        <v>86.699968779269426</v>
      </c>
      <c r="BT164" s="154">
        <f t="shared" si="1054"/>
        <v>69672</v>
      </c>
      <c r="BU164" s="3">
        <v>35872</v>
      </c>
      <c r="BV164" s="3">
        <v>28023</v>
      </c>
      <c r="BW164" s="3">
        <v>5777</v>
      </c>
      <c r="BX164" s="151">
        <f t="shared" si="1087"/>
        <v>95.91145618237384</v>
      </c>
      <c r="BY164" s="151">
        <f t="shared" si="1088"/>
        <v>97.909274523718551</v>
      </c>
      <c r="BZ164" s="151">
        <f t="shared" si="1089"/>
        <v>94.678694506385568</v>
      </c>
      <c r="CA164" s="151">
        <f t="shared" si="1090"/>
        <v>90.181080237277556</v>
      </c>
      <c r="CB164" s="154">
        <f t="shared" si="1055"/>
        <v>71027</v>
      </c>
      <c r="CC164" s="3">
        <v>36169</v>
      </c>
      <c r="CD164" s="3">
        <v>28725</v>
      </c>
      <c r="CE164" s="3">
        <v>6133</v>
      </c>
      <c r="CF164" s="151">
        <f t="shared" si="1091"/>
        <v>97.776768260785772</v>
      </c>
      <c r="CG164" s="151">
        <f t="shared" si="1092"/>
        <v>98.71990829193733</v>
      </c>
      <c r="CH164" s="151">
        <f t="shared" si="1093"/>
        <v>97.050476383539433</v>
      </c>
      <c r="CI164" s="151">
        <f t="shared" si="1094"/>
        <v>95.738370277864504</v>
      </c>
      <c r="CJ164" s="154">
        <f t="shared" si="1056"/>
        <v>71322</v>
      </c>
      <c r="CK164" s="3">
        <v>36209</v>
      </c>
      <c r="CL164" s="3">
        <v>28887</v>
      </c>
      <c r="CM164" s="3">
        <v>6226</v>
      </c>
      <c r="CN164" s="151">
        <f t="shared" si="1095"/>
        <v>98.182869414388378</v>
      </c>
      <c r="CO164" s="151">
        <f t="shared" si="1096"/>
        <v>98.829084557017296</v>
      </c>
      <c r="CP164" s="151">
        <f t="shared" si="1097"/>
        <v>97.597810662882623</v>
      </c>
      <c r="CQ164" s="151">
        <f t="shared" si="1098"/>
        <v>97.190134249141423</v>
      </c>
      <c r="CR164" s="154">
        <f t="shared" si="1057"/>
        <v>71451</v>
      </c>
      <c r="CS164" s="3">
        <v>36222</v>
      </c>
      <c r="CT164" s="3">
        <v>28954</v>
      </c>
      <c r="CU164" s="3">
        <v>6275</v>
      </c>
      <c r="CV164" s="151">
        <f t="shared" si="1099"/>
        <v>98.360452630709503</v>
      </c>
      <c r="CW164" s="151">
        <f t="shared" si="1100"/>
        <v>98.864566843168305</v>
      </c>
      <c r="CX164" s="151">
        <f t="shared" si="1101"/>
        <v>97.824177309277644</v>
      </c>
      <c r="CY164" s="151">
        <f t="shared" si="1102"/>
        <v>97.955042147986262</v>
      </c>
      <c r="CZ164" s="151">
        <f t="shared" si="1103"/>
        <v>98.590347182070985</v>
      </c>
      <c r="DA164" s="151">
        <f t="shared" si="1104"/>
        <v>98.905507942573294</v>
      </c>
      <c r="DB164" s="151">
        <f t="shared" si="1105"/>
        <v>98.074194202310977</v>
      </c>
      <c r="DC164" s="151">
        <f t="shared" si="1106"/>
        <v>99.172650640024969</v>
      </c>
      <c r="DD164" s="149">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49">
        <v>2559</v>
      </c>
      <c r="DV164" s="3">
        <v>551</v>
      </c>
      <c r="DW164" s="3">
        <v>1434</v>
      </c>
      <c r="DX164" s="3">
        <v>574</v>
      </c>
      <c r="DZ164" s="293"/>
      <c r="EA164" s="293"/>
      <c r="EB164" s="293"/>
      <c r="EC164" s="297"/>
      <c r="ED164" s="297"/>
      <c r="EE164" s="297"/>
      <c r="EF164" s="297"/>
      <c r="EG164" s="297"/>
      <c r="EH164" s="297"/>
      <c r="EI164" s="297"/>
      <c r="EJ164" s="297"/>
      <c r="EK164" s="297"/>
      <c r="EL164" s="297"/>
      <c r="EM164" s="297"/>
      <c r="EN164" s="297"/>
      <c r="EO164" s="297"/>
      <c r="EP164" s="297"/>
      <c r="EQ164" s="297"/>
      <c r="ER164" s="297"/>
      <c r="ES164" s="297"/>
      <c r="ET164" s="297"/>
      <c r="EU164" s="297"/>
      <c r="EV164" s="297"/>
      <c r="EW164" s="297"/>
      <c r="EX164" s="297"/>
      <c r="EY164" s="297"/>
      <c r="EZ164" s="297"/>
      <c r="FA164" s="297"/>
      <c r="FB164" s="297"/>
      <c r="FC164" s="297"/>
      <c r="FD164" s="297"/>
      <c r="FE164" s="297"/>
      <c r="FF164" s="297"/>
      <c r="FL164" s="151">
        <f t="shared" si="1278"/>
        <v>71618</v>
      </c>
      <c r="FM164" s="151">
        <f t="shared" si="1279"/>
        <v>82.786450333714996</v>
      </c>
      <c r="FN164" s="151">
        <f t="shared" si="1280"/>
        <v>91.397414057918397</v>
      </c>
      <c r="FO164" s="151">
        <f t="shared" si="1281"/>
        <v>97.282805998491995</v>
      </c>
      <c r="FR164" s="5">
        <f t="shared" si="944"/>
        <v>47578</v>
      </c>
      <c r="FS164" s="5">
        <f t="shared" si="945"/>
        <v>17879</v>
      </c>
      <c r="FT164" s="5">
        <f t="shared" si="946"/>
        <v>6161</v>
      </c>
      <c r="FU164" s="5">
        <f t="shared" si="947"/>
        <v>1024</v>
      </c>
      <c r="FW164" s="233">
        <f t="shared" si="948"/>
        <v>0.65496544698659176</v>
      </c>
      <c r="FX164" s="233">
        <f t="shared" si="949"/>
        <v>0.2461248313647752</v>
      </c>
      <c r="FY164" s="233">
        <f t="shared" si="950"/>
        <v>8.481319346934281E-2</v>
      </c>
      <c r="FZ164" s="233">
        <f t="shared" si="951"/>
        <v>1.4096528179290219E-2</v>
      </c>
      <c r="GA164" s="233"/>
      <c r="GB164" s="5">
        <f t="shared" si="952"/>
        <v>0.90109027835136701</v>
      </c>
      <c r="GC164" s="5">
        <f t="shared" si="953"/>
        <v>0.94464763360445436</v>
      </c>
      <c r="GD164" s="5">
        <f t="shared" si="954"/>
        <v>0.87211973782012298</v>
      </c>
      <c r="GE164" s="5">
        <f t="shared" si="955"/>
        <v>0.78582578832344685</v>
      </c>
    </row>
    <row r="165" spans="1:187" x14ac:dyDescent="0.2">
      <c r="A165" s="2" t="str">
        <f t="shared" si="1058"/>
        <v>2013 Maj</v>
      </c>
      <c r="B165" s="139">
        <f t="shared" si="1276"/>
        <v>2013</v>
      </c>
      <c r="C165" s="142" t="str">
        <f t="shared" si="1277"/>
        <v>Maj</v>
      </c>
      <c r="D165" s="154">
        <f t="shared" si="1191"/>
        <v>75798</v>
      </c>
      <c r="E165" s="129">
        <v>38356</v>
      </c>
      <c r="F165" s="129">
        <v>30379</v>
      </c>
      <c r="G165" s="129">
        <v>7063</v>
      </c>
      <c r="H165" s="154">
        <f t="shared" si="1042"/>
        <v>-1805</v>
      </c>
      <c r="I165" s="151">
        <f t="shared" si="1059"/>
        <v>-923</v>
      </c>
      <c r="J165" s="151">
        <f t="shared" si="1060"/>
        <v>-341</v>
      </c>
      <c r="K165" s="151">
        <f t="shared" si="1061"/>
        <v>-541</v>
      </c>
      <c r="L165" s="154">
        <f t="shared" si="1043"/>
        <v>2104</v>
      </c>
      <c r="M165" s="3">
        <v>624</v>
      </c>
      <c r="N165" s="3">
        <v>1340</v>
      </c>
      <c r="O165" s="3">
        <v>140</v>
      </c>
      <c r="P165" s="154">
        <f t="shared" si="1044"/>
        <v>-3909</v>
      </c>
      <c r="Q165" s="3">
        <v>-1547</v>
      </c>
      <c r="R165" s="3">
        <v>-1681</v>
      </c>
      <c r="S165" s="3">
        <v>-681</v>
      </c>
      <c r="T165" s="154">
        <f t="shared" si="1045"/>
        <v>73993</v>
      </c>
      <c r="U165" s="151">
        <f t="shared" si="1062"/>
        <v>37433</v>
      </c>
      <c r="V165" s="151">
        <f t="shared" si="1063"/>
        <v>30038</v>
      </c>
      <c r="W165" s="151">
        <f t="shared" si="1064"/>
        <v>6522</v>
      </c>
      <c r="X165" s="154">
        <f t="shared" si="1046"/>
        <v>-800</v>
      </c>
      <c r="Y165" s="151">
        <f t="shared" si="1065"/>
        <v>-114</v>
      </c>
      <c r="Z165" s="151">
        <f t="shared" si="1066"/>
        <v>-638</v>
      </c>
      <c r="AA165" s="151">
        <f t="shared" si="1067"/>
        <v>-48</v>
      </c>
      <c r="AB165" s="154">
        <f t="shared" si="1047"/>
        <v>284</v>
      </c>
      <c r="AC165" s="3">
        <v>142</v>
      </c>
      <c r="AD165" s="3">
        <v>111</v>
      </c>
      <c r="AE165" s="3">
        <v>31</v>
      </c>
      <c r="AF165" s="154">
        <f t="shared" si="1048"/>
        <v>-1084</v>
      </c>
      <c r="AG165" s="3">
        <v>-256</v>
      </c>
      <c r="AH165" s="3">
        <v>-749</v>
      </c>
      <c r="AI165" s="3">
        <v>-79</v>
      </c>
      <c r="AJ165" s="154">
        <f t="shared" si="1049"/>
        <v>73193</v>
      </c>
      <c r="AK165" s="151">
        <f t="shared" si="1068"/>
        <v>37319</v>
      </c>
      <c r="AL165" s="151">
        <f t="shared" si="1069"/>
        <v>29400</v>
      </c>
      <c r="AM165" s="151">
        <f t="shared" si="1070"/>
        <v>6474</v>
      </c>
      <c r="AN165" s="154">
        <f t="shared" si="1050"/>
        <v>46555</v>
      </c>
      <c r="AO165" s="3">
        <v>26462</v>
      </c>
      <c r="AP165" s="3">
        <v>16781</v>
      </c>
      <c r="AQ165" s="3">
        <v>3312</v>
      </c>
      <c r="AR165" s="151">
        <f>IF(AN165&gt;0,(AN165/T165)*100,0)</f>
        <v>62.918113875636884</v>
      </c>
      <c r="AS165" s="151">
        <f t="shared" si="1072"/>
        <v>70.691635722490858</v>
      </c>
      <c r="AT165" s="151">
        <f t="shared" si="1073"/>
        <v>55.865903189293562</v>
      </c>
      <c r="AU165" s="151">
        <f t="shared" si="1074"/>
        <v>50.781968721251147</v>
      </c>
      <c r="AV165" s="154">
        <f t="shared" si="1051"/>
        <v>59519</v>
      </c>
      <c r="AW165" s="3">
        <v>32880</v>
      </c>
      <c r="AX165" s="3">
        <v>22408</v>
      </c>
      <c r="AY165" s="3">
        <v>4231</v>
      </c>
      <c r="AZ165" s="151">
        <f t="shared" si="1075"/>
        <v>80.438690146365204</v>
      </c>
      <c r="BA165" s="151">
        <f t="shared" si="1076"/>
        <v>87.836935324446344</v>
      </c>
      <c r="BB165" s="151">
        <f t="shared" si="1077"/>
        <v>74.598841467474529</v>
      </c>
      <c r="BC165" s="151">
        <f t="shared" si="1078"/>
        <v>64.872738423796378</v>
      </c>
      <c r="BD165" s="154">
        <f t="shared" si="1052"/>
        <v>66169</v>
      </c>
      <c r="BE165" s="3">
        <v>35380</v>
      </c>
      <c r="BF165" s="3">
        <v>25872</v>
      </c>
      <c r="BG165" s="3">
        <v>4917</v>
      </c>
      <c r="BH165" s="151">
        <f t="shared" si="1079"/>
        <v>89.426026786317621</v>
      </c>
      <c r="BI165" s="151">
        <f t="shared" si="1080"/>
        <v>94.515534421499751</v>
      </c>
      <c r="BJ165" s="151">
        <f t="shared" si="1081"/>
        <v>86.130900858912042</v>
      </c>
      <c r="BK165" s="151">
        <f t="shared" si="1082"/>
        <v>75.390984360625581</v>
      </c>
      <c r="BL165" s="154">
        <f t="shared" si="1053"/>
        <v>69296</v>
      </c>
      <c r="BM165" s="3">
        <v>36397</v>
      </c>
      <c r="BN165" s="3">
        <v>27465</v>
      </c>
      <c r="BO165" s="3">
        <v>5434</v>
      </c>
      <c r="BP165" s="151">
        <f t="shared" si="1083"/>
        <v>93.652102225886239</v>
      </c>
      <c r="BQ165" s="151">
        <f t="shared" si="1084"/>
        <v>97.232388534181069</v>
      </c>
      <c r="BR165" s="151">
        <f t="shared" si="1085"/>
        <v>91.434183367734207</v>
      </c>
      <c r="BS165" s="151">
        <f t="shared" si="1086"/>
        <v>83.318000613308797</v>
      </c>
      <c r="BT165" s="154">
        <f t="shared" si="1054"/>
        <v>70725</v>
      </c>
      <c r="BU165" s="3">
        <v>36800</v>
      </c>
      <c r="BV165" s="3">
        <v>28242</v>
      </c>
      <c r="BW165" s="3">
        <v>5683</v>
      </c>
      <c r="BX165" s="151">
        <f t="shared" si="1087"/>
        <v>95.583365994080509</v>
      </c>
      <c r="BY165" s="151">
        <f t="shared" si="1088"/>
        <v>98.308978708626086</v>
      </c>
      <c r="BZ165" s="151">
        <f t="shared" si="1089"/>
        <v>94.020906851321655</v>
      </c>
      <c r="CA165" s="151">
        <f t="shared" si="1090"/>
        <v>87.135847899417357</v>
      </c>
      <c r="CB165" s="154">
        <f t="shared" si="1055"/>
        <v>72273</v>
      </c>
      <c r="CC165" s="3">
        <v>37187</v>
      </c>
      <c r="CD165" s="3">
        <v>28995</v>
      </c>
      <c r="CE165" s="3">
        <v>6091</v>
      </c>
      <c r="CF165" s="151">
        <f t="shared" si="1091"/>
        <v>97.675455786358171</v>
      </c>
      <c r="CG165" s="151">
        <f t="shared" si="1092"/>
        <v>99.342825848849941</v>
      </c>
      <c r="CH165" s="151">
        <f t="shared" si="1093"/>
        <v>96.52773154004926</v>
      </c>
      <c r="CI165" s="151">
        <f t="shared" si="1094"/>
        <v>93.391597669426545</v>
      </c>
      <c r="CJ165" s="154">
        <f t="shared" si="1056"/>
        <v>72696</v>
      </c>
      <c r="CK165" s="3">
        <v>37268</v>
      </c>
      <c r="CL165" s="3">
        <v>29200</v>
      </c>
      <c r="CM165" s="3">
        <v>6228</v>
      </c>
      <c r="CN165" s="151">
        <f t="shared" si="1095"/>
        <v>98.247131485410776</v>
      </c>
      <c r="CO165" s="151">
        <f t="shared" si="1096"/>
        <v>99.559212459594477</v>
      </c>
      <c r="CP165" s="151">
        <f t="shared" si="1097"/>
        <v>97.210200412810437</v>
      </c>
      <c r="CQ165" s="151">
        <f t="shared" si="1098"/>
        <v>95.492180312787482</v>
      </c>
      <c r="CR165" s="154">
        <f t="shared" si="1057"/>
        <v>72872</v>
      </c>
      <c r="CS165" s="3">
        <v>37287</v>
      </c>
      <c r="CT165" s="3">
        <v>29277</v>
      </c>
      <c r="CU165" s="3">
        <v>6308</v>
      </c>
      <c r="CV165" s="151">
        <f>IF(CR165&gt;0,(CR165/T165)*100,0)</f>
        <v>98.484991823550871</v>
      </c>
      <c r="CW165" s="151">
        <f t="shared" si="1100"/>
        <v>99.609969812732075</v>
      </c>
      <c r="CX165" s="151">
        <f t="shared" si="1101"/>
        <v>97.466542379652438</v>
      </c>
      <c r="CY165" s="151">
        <f t="shared" si="1102"/>
        <v>96.71879791475007</v>
      </c>
      <c r="CZ165" s="151">
        <f t="shared" si="1103"/>
        <v>98.918816644817753</v>
      </c>
      <c r="DA165" s="151">
        <f t="shared" si="1104"/>
        <v>99.695455881174368</v>
      </c>
      <c r="DB165" s="151">
        <f t="shared" si="1105"/>
        <v>97.876023703309144</v>
      </c>
      <c r="DC165" s="151">
        <f t="shared" si="1106"/>
        <v>99.264029438822448</v>
      </c>
      <c r="DD165" s="149">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49">
        <v>3134</v>
      </c>
      <c r="DV165" s="3">
        <v>513</v>
      </c>
      <c r="DW165" s="3">
        <v>1701</v>
      </c>
      <c r="DX165" s="3">
        <v>920</v>
      </c>
      <c r="DZ165" s="293"/>
      <c r="EA165" s="293"/>
      <c r="EB165" s="293"/>
      <c r="EC165" s="297"/>
      <c r="ED165" s="297"/>
      <c r="EE165" s="297"/>
      <c r="EF165" s="297"/>
      <c r="EG165" s="297"/>
      <c r="EH165" s="297"/>
      <c r="EI165" s="297"/>
      <c r="EJ165" s="297"/>
      <c r="EK165" s="297"/>
      <c r="EL165" s="297"/>
      <c r="EM165" s="297"/>
      <c r="EN165" s="297"/>
      <c r="EO165" s="297"/>
      <c r="EP165" s="297"/>
      <c r="EQ165" s="297"/>
      <c r="ER165" s="297"/>
      <c r="ES165" s="297"/>
      <c r="ET165" s="297"/>
      <c r="EU165" s="297"/>
      <c r="EV165" s="297"/>
      <c r="EW165" s="297"/>
      <c r="EX165" s="297"/>
      <c r="EY165" s="297"/>
      <c r="EZ165" s="297"/>
      <c r="FA165" s="297"/>
      <c r="FB165" s="297"/>
      <c r="FC165" s="297"/>
      <c r="FD165" s="297"/>
      <c r="FE165" s="297"/>
      <c r="FF165" s="297"/>
      <c r="FL165" s="151">
        <f t="shared" si="1278"/>
        <v>73193</v>
      </c>
      <c r="FM165" s="151">
        <f t="shared" si="1279"/>
        <v>81.317885590152059</v>
      </c>
      <c r="FN165" s="151">
        <f t="shared" si="1280"/>
        <v>90.403453882201845</v>
      </c>
      <c r="FO165" s="151">
        <f t="shared" si="1281"/>
        <v>96.628092850409203</v>
      </c>
      <c r="FR165" s="5">
        <f t="shared" si="944"/>
        <v>46555</v>
      </c>
      <c r="FS165" s="5">
        <f t="shared" si="945"/>
        <v>19614</v>
      </c>
      <c r="FT165" s="5">
        <f t="shared" si="946"/>
        <v>7024</v>
      </c>
      <c r="FU165" s="5">
        <f t="shared" si="947"/>
        <v>800</v>
      </c>
      <c r="FW165" s="233">
        <f t="shared" si="948"/>
        <v>0.62918113875636883</v>
      </c>
      <c r="FX165" s="233">
        <f t="shared" si="949"/>
        <v>0.26507912910680742</v>
      </c>
      <c r="FY165" s="233">
        <f t="shared" si="950"/>
        <v>9.492789858500128E-2</v>
      </c>
      <c r="FZ165" s="233">
        <f t="shared" si="951"/>
        <v>1.081183355182247E-2</v>
      </c>
      <c r="GA165" s="233"/>
      <c r="GB165" s="5">
        <f t="shared" si="952"/>
        <v>0.89426026786317625</v>
      </c>
      <c r="GC165" s="5">
        <f t="shared" si="953"/>
        <v>0.94515534421499747</v>
      </c>
      <c r="GD165" s="5">
        <f t="shared" si="954"/>
        <v>0.86130900858912041</v>
      </c>
      <c r="GE165" s="5">
        <f t="shared" si="955"/>
        <v>0.75390984360625579</v>
      </c>
    </row>
    <row r="166" spans="1:187" x14ac:dyDescent="0.2">
      <c r="A166" s="2" t="str">
        <f t="shared" si="1058"/>
        <v>2013 Jun</v>
      </c>
      <c r="B166" s="139">
        <f t="shared" si="1276"/>
        <v>2013</v>
      </c>
      <c r="C166" s="142" t="str">
        <f t="shared" si="1277"/>
        <v>Jun</v>
      </c>
      <c r="D166" s="154">
        <f t="shared" si="1191"/>
        <v>70038</v>
      </c>
      <c r="E166" s="129">
        <v>35831</v>
      </c>
      <c r="F166" s="129">
        <v>27649</v>
      </c>
      <c r="G166" s="129">
        <v>6558</v>
      </c>
      <c r="H166" s="154">
        <f t="shared" si="1042"/>
        <v>-1363</v>
      </c>
      <c r="I166" s="151">
        <f t="shared" si="1059"/>
        <v>-655</v>
      </c>
      <c r="J166" s="151">
        <f t="shared" si="1060"/>
        <v>-280</v>
      </c>
      <c r="K166" s="151">
        <f t="shared" si="1061"/>
        <v>-428</v>
      </c>
      <c r="L166" s="154">
        <f t="shared" si="1043"/>
        <v>1991</v>
      </c>
      <c r="M166" s="3">
        <v>565</v>
      </c>
      <c r="N166" s="3">
        <v>1299</v>
      </c>
      <c r="O166" s="3">
        <v>127</v>
      </c>
      <c r="P166" s="154">
        <f t="shared" si="1044"/>
        <v>-3354</v>
      </c>
      <c r="Q166" s="3">
        <v>-1220</v>
      </c>
      <c r="R166" s="3">
        <v>-1579</v>
      </c>
      <c r="S166" s="3">
        <v>-555</v>
      </c>
      <c r="T166" s="154">
        <f t="shared" si="1045"/>
        <v>68675</v>
      </c>
      <c r="U166" s="151">
        <f t="shared" si="1062"/>
        <v>35176</v>
      </c>
      <c r="V166" s="151">
        <f t="shared" si="1063"/>
        <v>27369</v>
      </c>
      <c r="W166" s="151">
        <f t="shared" si="1064"/>
        <v>6130</v>
      </c>
      <c r="X166" s="154">
        <f t="shared" si="1046"/>
        <v>-632</v>
      </c>
      <c r="Y166" s="151">
        <f t="shared" si="1065"/>
        <v>-191</v>
      </c>
      <c r="Z166" s="151">
        <f t="shared" si="1066"/>
        <v>-407</v>
      </c>
      <c r="AA166" s="151">
        <f t="shared" si="1067"/>
        <v>-34</v>
      </c>
      <c r="AB166" s="154">
        <f t="shared" si="1047"/>
        <v>254</v>
      </c>
      <c r="AC166" s="3">
        <v>120</v>
      </c>
      <c r="AD166" s="3">
        <v>111</v>
      </c>
      <c r="AE166" s="3">
        <v>23</v>
      </c>
      <c r="AF166" s="154">
        <f t="shared" si="1048"/>
        <v>-886</v>
      </c>
      <c r="AG166" s="3">
        <v>-311</v>
      </c>
      <c r="AH166" s="3">
        <v>-518</v>
      </c>
      <c r="AI166" s="3">
        <v>-57</v>
      </c>
      <c r="AJ166" s="154">
        <f t="shared" si="1049"/>
        <v>68043</v>
      </c>
      <c r="AK166" s="151">
        <f t="shared" si="1068"/>
        <v>34985</v>
      </c>
      <c r="AL166" s="151">
        <f t="shared" si="1069"/>
        <v>26962</v>
      </c>
      <c r="AM166" s="151">
        <f t="shared" si="1070"/>
        <v>6096</v>
      </c>
      <c r="AN166" s="154">
        <f t="shared" si="1050"/>
        <v>43856</v>
      </c>
      <c r="AO166" s="3">
        <v>24870</v>
      </c>
      <c r="AP166" s="3">
        <v>15818</v>
      </c>
      <c r="AQ166" s="3">
        <v>3168</v>
      </c>
      <c r="AR166" s="151">
        <f t="shared" si="1071"/>
        <v>63.860211139424827</v>
      </c>
      <c r="AS166" s="151">
        <f t="shared" si="1072"/>
        <v>70.701614737320909</v>
      </c>
      <c r="AT166" s="151">
        <f t="shared" si="1073"/>
        <v>57.795315868318177</v>
      </c>
      <c r="AU166" s="151">
        <f t="shared" si="1074"/>
        <v>51.680261011419248</v>
      </c>
      <c r="AV166" s="154">
        <f t="shared" si="1051"/>
        <v>55326</v>
      </c>
      <c r="AW166" s="3">
        <v>30492</v>
      </c>
      <c r="AX166" s="3">
        <v>20804</v>
      </c>
      <c r="AY166" s="3">
        <v>4030</v>
      </c>
      <c r="AZ166" s="151">
        <f t="shared" si="1075"/>
        <v>80.562067710229343</v>
      </c>
      <c r="BA166" s="151">
        <f t="shared" si="1076"/>
        <v>86.684102797361845</v>
      </c>
      <c r="BB166" s="151">
        <f t="shared" si="1077"/>
        <v>76.013007417150789</v>
      </c>
      <c r="BC166" s="151">
        <f t="shared" si="1078"/>
        <v>65.742251223491039</v>
      </c>
      <c r="BD166" s="154">
        <f t="shared" si="1052"/>
        <v>61724</v>
      </c>
      <c r="BE166" s="3">
        <v>33184</v>
      </c>
      <c r="BF166" s="3">
        <v>23805</v>
      </c>
      <c r="BG166" s="3">
        <v>4735</v>
      </c>
      <c r="BH166" s="151">
        <f t="shared" si="1079"/>
        <v>89.878412813978883</v>
      </c>
      <c r="BI166" s="151">
        <f t="shared" si="1080"/>
        <v>94.337047987264043</v>
      </c>
      <c r="BJ166" s="151">
        <f t="shared" si="1081"/>
        <v>86.977967773758635</v>
      </c>
      <c r="BK166" s="151">
        <f t="shared" si="1082"/>
        <v>77.243066884176187</v>
      </c>
      <c r="BL166" s="154">
        <f t="shared" si="1053"/>
        <v>64827</v>
      </c>
      <c r="BM166" s="3">
        <v>34282</v>
      </c>
      <c r="BN166" s="3">
        <v>25315</v>
      </c>
      <c r="BO166" s="3">
        <v>5230</v>
      </c>
      <c r="BP166" s="151">
        <f t="shared" si="1083"/>
        <v>94.396796505278488</v>
      </c>
      <c r="BQ166" s="151">
        <f t="shared" si="1084"/>
        <v>97.458494428019108</v>
      </c>
      <c r="BR166" s="151">
        <f t="shared" si="1085"/>
        <v>92.495158756257084</v>
      </c>
      <c r="BS166" s="151">
        <f t="shared" si="1086"/>
        <v>85.318107667210441</v>
      </c>
      <c r="BT166" s="154">
        <f t="shared" si="1054"/>
        <v>66014</v>
      </c>
      <c r="BU166" s="3">
        <v>34613</v>
      </c>
      <c r="BV166" s="3">
        <v>25947</v>
      </c>
      <c r="BW166" s="3">
        <v>5454</v>
      </c>
      <c r="BX166" s="151">
        <f t="shared" si="1087"/>
        <v>96.125227520931915</v>
      </c>
      <c r="BY166" s="151">
        <f t="shared" si="1088"/>
        <v>98.399476916079138</v>
      </c>
      <c r="BZ166" s="151">
        <f t="shared" si="1089"/>
        <v>94.804340677408746</v>
      </c>
      <c r="CA166" s="151">
        <f t="shared" si="1090"/>
        <v>88.972267536704734</v>
      </c>
      <c r="CB166" s="154">
        <f t="shared" si="1055"/>
        <v>67222</v>
      </c>
      <c r="CC166" s="3">
        <v>34886</v>
      </c>
      <c r="CD166" s="3">
        <v>26575</v>
      </c>
      <c r="CE166" s="3">
        <v>5761</v>
      </c>
      <c r="CF166" s="151">
        <f t="shared" si="1091"/>
        <v>97.884237349836184</v>
      </c>
      <c r="CG166" s="151">
        <f t="shared" si="1092"/>
        <v>99.175574255173984</v>
      </c>
      <c r="CH166" s="151">
        <f t="shared" si="1093"/>
        <v>97.098907523110086</v>
      </c>
      <c r="CI166" s="151">
        <f t="shared" si="1094"/>
        <v>93.980424143556291</v>
      </c>
      <c r="CJ166" s="154">
        <f t="shared" si="1056"/>
        <v>67606</v>
      </c>
      <c r="CK166" s="3">
        <v>34944</v>
      </c>
      <c r="CL166" s="3">
        <v>26766</v>
      </c>
      <c r="CM166" s="3">
        <v>5896</v>
      </c>
      <c r="CN166" s="151">
        <f t="shared" si="1095"/>
        <v>98.443392792136876</v>
      </c>
      <c r="CO166" s="151">
        <f t="shared" si="1096"/>
        <v>99.340459404139182</v>
      </c>
      <c r="CP166" s="151">
        <f t="shared" si="1097"/>
        <v>97.796777375863201</v>
      </c>
      <c r="CQ166" s="151">
        <f t="shared" si="1098"/>
        <v>96.182707993474708</v>
      </c>
      <c r="CR166" s="154">
        <f t="shared" si="1057"/>
        <v>67783</v>
      </c>
      <c r="CS166" s="3">
        <v>34971</v>
      </c>
      <c r="CT166" s="3">
        <v>26838</v>
      </c>
      <c r="CU166" s="3">
        <v>5974</v>
      </c>
      <c r="CV166" s="151">
        <f t="shared" si="1099"/>
        <v>98.70112850382236</v>
      </c>
      <c r="CW166" s="151">
        <f t="shared" si="1100"/>
        <v>99.417216283829873</v>
      </c>
      <c r="CX166" s="151">
        <f t="shared" si="1101"/>
        <v>98.059848733969091</v>
      </c>
      <c r="CY166" s="151">
        <f t="shared" si="1102"/>
        <v>97.455138662316472</v>
      </c>
      <c r="CZ166" s="151">
        <f t="shared" si="1103"/>
        <v>99.07972333454677</v>
      </c>
      <c r="DA166" s="151">
        <f t="shared" si="1104"/>
        <v>99.45701614737321</v>
      </c>
      <c r="DB166" s="151">
        <f t="shared" si="1105"/>
        <v>98.512916072929229</v>
      </c>
      <c r="DC166" s="151">
        <f t="shared" si="1106"/>
        <v>99.445350734094617</v>
      </c>
      <c r="DD166" s="149">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49">
        <v>2466</v>
      </c>
      <c r="DV166" s="3">
        <v>469</v>
      </c>
      <c r="DW166" s="3">
        <v>1343</v>
      </c>
      <c r="DX166" s="3">
        <v>654</v>
      </c>
      <c r="DZ166" s="293" t="str">
        <f>CONCATENATE(EA166," ",EB166)</f>
        <v>2013 Kvartal 2</v>
      </c>
      <c r="EA166" s="293">
        <v>2013</v>
      </c>
      <c r="EB166" s="293" t="s">
        <v>446</v>
      </c>
      <c r="EC166" s="297">
        <f>SUM(D164:D166)</f>
        <v>219848</v>
      </c>
      <c r="ED166" s="297">
        <f>SUM(H164:H166)</f>
        <v>-4538</v>
      </c>
      <c r="EE166" s="297">
        <f>SUM(L164:L166)</f>
        <v>5701</v>
      </c>
      <c r="EF166" s="297">
        <f>SUM(P164:P166)</f>
        <v>-10239</v>
      </c>
      <c r="EG166" s="297">
        <f>SUM(T164:T166)</f>
        <v>215310</v>
      </c>
      <c r="EH166" s="297">
        <f>SUM(X164:X166)</f>
        <v>-2456</v>
      </c>
      <c r="EI166" s="297">
        <f>SUM(AB164:AB166)</f>
        <v>725</v>
      </c>
      <c r="EJ166" s="297">
        <f>SUM(AF164:AF166)</f>
        <v>-3181</v>
      </c>
      <c r="EK166" s="297">
        <f>SUM(AJ164:AJ166)</f>
        <v>212854</v>
      </c>
      <c r="EL166" s="297">
        <f>SUM(AN164:AN166)</f>
        <v>137989</v>
      </c>
      <c r="EM166" s="297">
        <f>IF(EG166&gt;0,(EL166/EG166)*100,0)</f>
        <v>64.088523524220889</v>
      </c>
      <c r="EN166" s="297">
        <f>SUM(AV164:AV166)</f>
        <v>174135</v>
      </c>
      <c r="EO166" s="297">
        <f>IF(EG166&gt;0,(EN166/EG166)*100,0)</f>
        <v>80.876410756583525</v>
      </c>
      <c r="EP166" s="297">
        <f>SUM(BD164:BD166)</f>
        <v>193350</v>
      </c>
      <c r="EQ166" s="297">
        <f>IF(EG166&gt;0,(EP166/EG166)*100,0)</f>
        <v>89.800752403511225</v>
      </c>
      <c r="ER166" s="297">
        <f>SUM(BL164:BL166)</f>
        <v>202620</v>
      </c>
      <c r="ES166" s="297">
        <f>IF(EG166&gt;0,(ER166/EG166)*100,0)</f>
        <v>94.10617249547164</v>
      </c>
      <c r="ET166" s="297">
        <f>SUM(BT164:BT166)</f>
        <v>206411</v>
      </c>
      <c r="EU166" s="297">
        <f>IF(EG166&gt;0,(ET166/EG166)*100,0)</f>
        <v>95.866889601040356</v>
      </c>
      <c r="EV166" s="297">
        <f>SUM(CB164:CB166)</f>
        <v>210522</v>
      </c>
      <c r="EW166" s="297">
        <f>IF(EG166&gt;0,(EV166/EG166)*100,0)</f>
        <v>97.776229622404912</v>
      </c>
      <c r="EX166" s="297">
        <f>SUM(CJ164:CJ166)</f>
        <v>211624</v>
      </c>
      <c r="EY166" s="297">
        <f>IF(EG166&gt;0,(EX166/EG166)*100,0)</f>
        <v>98.288049788676787</v>
      </c>
      <c r="EZ166" s="297">
        <f>SUM(CR164:CR166)</f>
        <v>212106</v>
      </c>
      <c r="FA166" s="297">
        <f>IF(EG166&gt;0,(EZ166/EG166)*100,0)</f>
        <v>98.511913055594263</v>
      </c>
      <c r="FB166" s="297">
        <f>IF(EG166&gt;0,(EK166/EG166)*100,0)</f>
        <v>98.859319121267006</v>
      </c>
      <c r="FC166" s="297">
        <f>IF(DD166&gt;0,DD164+DD165+DD166,0)</f>
        <v>10231</v>
      </c>
      <c r="FD166" s="297">
        <f>IF(DD166&gt;0,((DD166+DD165+DD164)*60)/((T164+T165+T166)),0)</f>
        <v>2.8510519715758673</v>
      </c>
      <c r="FE166" s="297">
        <f>IF(DD166&gt;0,((DD166+DD165+DD164)*60)/((T166+T165+T164)-(AN166+AN165+AN164)),0)</f>
        <v>7.9391109789061183</v>
      </c>
      <c r="FF166" s="297">
        <f>IF(DU166&gt;0,((DU166+DU165+DU164)*60)/((T166+T165+T164)-(BD166+BD165+BD164)),0)</f>
        <v>22.292349726775956</v>
      </c>
      <c r="FL166" s="151">
        <f t="shared" si="1278"/>
        <v>68043</v>
      </c>
      <c r="FM166" s="151">
        <f t="shared" si="1279"/>
        <v>81.310347868259782</v>
      </c>
      <c r="FN166" s="151">
        <f t="shared" si="1280"/>
        <v>90.713225460370651</v>
      </c>
      <c r="FO166" s="151">
        <f t="shared" si="1281"/>
        <v>97.018062107784786</v>
      </c>
      <c r="FR166" s="5">
        <f t="shared" si="944"/>
        <v>43856</v>
      </c>
      <c r="FS166" s="5">
        <f t="shared" si="945"/>
        <v>17868</v>
      </c>
      <c r="FT166" s="5">
        <f t="shared" si="946"/>
        <v>6319</v>
      </c>
      <c r="FU166" s="5">
        <f t="shared" si="947"/>
        <v>632</v>
      </c>
      <c r="FW166" s="233">
        <f t="shared" si="948"/>
        <v>0.63860211139424827</v>
      </c>
      <c r="FX166" s="233">
        <f t="shared" si="949"/>
        <v>0.26018201674554059</v>
      </c>
      <c r="FY166" s="233">
        <f t="shared" si="950"/>
        <v>9.2013105205678916E-2</v>
      </c>
      <c r="FZ166" s="233">
        <f t="shared" si="951"/>
        <v>9.2027666545322177E-3</v>
      </c>
      <c r="GA166" s="233"/>
      <c r="GB166" s="5">
        <f t="shared" si="952"/>
        <v>0.89878412813978881</v>
      </c>
      <c r="GC166" s="5">
        <f t="shared" si="953"/>
        <v>0.94337047987264044</v>
      </c>
      <c r="GD166" s="5">
        <f t="shared" si="954"/>
        <v>0.86977967773758635</v>
      </c>
      <c r="GE166" s="5">
        <f t="shared" si="955"/>
        <v>0.77243066884176192</v>
      </c>
    </row>
    <row r="167" spans="1:187" x14ac:dyDescent="0.2">
      <c r="A167" s="2" t="str">
        <f t="shared" si="1058"/>
        <v>2013 Jul</v>
      </c>
      <c r="B167" s="139">
        <f t="shared" si="1276"/>
        <v>2013</v>
      </c>
      <c r="C167" s="142" t="str">
        <f t="shared" si="1277"/>
        <v>Jul</v>
      </c>
      <c r="D167" s="154">
        <f t="shared" si="1191"/>
        <v>68438</v>
      </c>
      <c r="E167" s="129">
        <v>35437</v>
      </c>
      <c r="F167" s="129">
        <v>26777</v>
      </c>
      <c r="G167" s="129">
        <v>6224</v>
      </c>
      <c r="H167" s="154">
        <f t="shared" si="1042"/>
        <v>-2589</v>
      </c>
      <c r="I167" s="151">
        <f t="shared" si="1059"/>
        <v>-969</v>
      </c>
      <c r="J167" s="151">
        <f t="shared" si="1060"/>
        <v>-1189</v>
      </c>
      <c r="K167" s="151">
        <f t="shared" si="1061"/>
        <v>-431</v>
      </c>
      <c r="L167" s="154">
        <f t="shared" si="1043"/>
        <v>2628</v>
      </c>
      <c r="M167" s="3">
        <v>686</v>
      </c>
      <c r="N167" s="3">
        <v>1849</v>
      </c>
      <c r="O167" s="3">
        <v>93</v>
      </c>
      <c r="P167" s="154">
        <f t="shared" si="1044"/>
        <v>-5217</v>
      </c>
      <c r="Q167" s="3">
        <v>-1655</v>
      </c>
      <c r="R167" s="3">
        <v>-3038</v>
      </c>
      <c r="S167" s="3">
        <v>-524</v>
      </c>
      <c r="T167" s="154">
        <f t="shared" si="1045"/>
        <v>65849</v>
      </c>
      <c r="U167" s="151">
        <f t="shared" si="1062"/>
        <v>34468</v>
      </c>
      <c r="V167" s="151">
        <f t="shared" si="1063"/>
        <v>25588</v>
      </c>
      <c r="W167" s="151">
        <f t="shared" si="1064"/>
        <v>5793</v>
      </c>
      <c r="X167" s="154">
        <f t="shared" si="1046"/>
        <v>-907</v>
      </c>
      <c r="Y167" s="151">
        <f t="shared" si="1065"/>
        <v>-233</v>
      </c>
      <c r="Z167" s="151">
        <f t="shared" si="1066"/>
        <v>-651</v>
      </c>
      <c r="AA167" s="151">
        <f t="shared" si="1067"/>
        <v>-23</v>
      </c>
      <c r="AB167" s="154">
        <f t="shared" si="1047"/>
        <v>146</v>
      </c>
      <c r="AC167" s="3">
        <v>65</v>
      </c>
      <c r="AD167" s="3">
        <v>66</v>
      </c>
      <c r="AE167" s="3">
        <v>15</v>
      </c>
      <c r="AF167" s="154">
        <f t="shared" si="1048"/>
        <v>-1053</v>
      </c>
      <c r="AG167" s="3">
        <v>-298</v>
      </c>
      <c r="AH167" s="3">
        <v>-717</v>
      </c>
      <c r="AI167" s="3">
        <v>-38</v>
      </c>
      <c r="AJ167" s="154">
        <f t="shared" si="1049"/>
        <v>64942</v>
      </c>
      <c r="AK167" s="151">
        <f t="shared" si="1068"/>
        <v>34235</v>
      </c>
      <c r="AL167" s="151">
        <f t="shared" si="1069"/>
        <v>24937</v>
      </c>
      <c r="AM167" s="151">
        <f t="shared" si="1070"/>
        <v>5770</v>
      </c>
      <c r="AN167" s="154">
        <f t="shared" si="1050"/>
        <v>46163</v>
      </c>
      <c r="AO167" s="3">
        <v>26364</v>
      </c>
      <c r="AP167" s="3">
        <v>16570</v>
      </c>
      <c r="AQ167" s="3">
        <v>3229</v>
      </c>
      <c r="AR167" s="151">
        <f t="shared" si="1071"/>
        <v>70.104329602575589</v>
      </c>
      <c r="AS167" s="151">
        <f t="shared" si="1072"/>
        <v>76.488337008239526</v>
      </c>
      <c r="AT167" s="151">
        <f t="shared" si="1073"/>
        <v>64.756917304986715</v>
      </c>
      <c r="AU167" s="151">
        <f t="shared" si="1074"/>
        <v>55.739685827723115</v>
      </c>
      <c r="AV167" s="154">
        <f t="shared" si="1051"/>
        <v>55797</v>
      </c>
      <c r="AW167" s="3">
        <v>31064</v>
      </c>
      <c r="AX167" s="3">
        <v>20614</v>
      </c>
      <c r="AY167" s="3">
        <v>4119</v>
      </c>
      <c r="AZ167" s="151">
        <f t="shared" si="1075"/>
        <v>84.734771978314015</v>
      </c>
      <c r="BA167" s="151">
        <f t="shared" si="1076"/>
        <v>90.124173146106529</v>
      </c>
      <c r="BB167" s="151">
        <f t="shared" si="1077"/>
        <v>80.561200562763787</v>
      </c>
      <c r="BC167" s="151">
        <f t="shared" si="1078"/>
        <v>71.103055411703778</v>
      </c>
      <c r="BD167" s="154">
        <f t="shared" si="1052"/>
        <v>60147</v>
      </c>
      <c r="BE167" s="3">
        <v>32797</v>
      </c>
      <c r="BF167" s="3">
        <v>22646</v>
      </c>
      <c r="BG167" s="3">
        <v>4704</v>
      </c>
      <c r="BH167" s="151">
        <f t="shared" si="1079"/>
        <v>91.340794848820778</v>
      </c>
      <c r="BI167" s="151">
        <f t="shared" si="1080"/>
        <v>95.152025066728569</v>
      </c>
      <c r="BJ167" s="151">
        <f t="shared" si="1081"/>
        <v>88.502423010786302</v>
      </c>
      <c r="BK167" s="151">
        <f t="shared" si="1082"/>
        <v>81.201450025893323</v>
      </c>
      <c r="BL167" s="154">
        <f t="shared" si="1053"/>
        <v>62355</v>
      </c>
      <c r="BM167" s="3">
        <v>33545</v>
      </c>
      <c r="BN167" s="3">
        <v>23680</v>
      </c>
      <c r="BO167" s="3">
        <v>5130</v>
      </c>
      <c r="BP167" s="151">
        <f t="shared" si="1083"/>
        <v>94.693920940333186</v>
      </c>
      <c r="BQ167" s="151">
        <f t="shared" si="1084"/>
        <v>97.322153881861439</v>
      </c>
      <c r="BR167" s="151">
        <f t="shared" si="1085"/>
        <v>92.543379709238707</v>
      </c>
      <c r="BS167" s="151">
        <f t="shared" si="1086"/>
        <v>88.555152770585181</v>
      </c>
      <c r="BT167" s="154">
        <f t="shared" si="1054"/>
        <v>63330</v>
      </c>
      <c r="BU167" s="3">
        <v>33842</v>
      </c>
      <c r="BV167" s="3">
        <v>24176</v>
      </c>
      <c r="BW167" s="3">
        <v>5312</v>
      </c>
      <c r="BX167" s="151">
        <f t="shared" si="1087"/>
        <v>96.174581238895058</v>
      </c>
      <c r="BY167" s="151">
        <f t="shared" si="1088"/>
        <v>98.183822676105365</v>
      </c>
      <c r="BZ167" s="151">
        <f t="shared" si="1089"/>
        <v>94.481788338283565</v>
      </c>
      <c r="CA167" s="151">
        <f t="shared" si="1090"/>
        <v>91.69687553944415</v>
      </c>
      <c r="CB167" s="154">
        <f t="shared" si="1055"/>
        <v>64394</v>
      </c>
      <c r="CC167" s="3">
        <v>34147</v>
      </c>
      <c r="CD167" s="3">
        <v>24684</v>
      </c>
      <c r="CE167" s="3">
        <v>5563</v>
      </c>
      <c r="CF167" s="151">
        <f t="shared" si="1091"/>
        <v>97.790399246761524</v>
      </c>
      <c r="CG167" s="151">
        <f t="shared" si="1092"/>
        <v>99.068701404200993</v>
      </c>
      <c r="CH167" s="151">
        <f t="shared" si="1093"/>
        <v>96.467093950289197</v>
      </c>
      <c r="CI167" s="151">
        <f t="shared" si="1094"/>
        <v>96.029691006387026</v>
      </c>
      <c r="CJ167" s="154">
        <f t="shared" si="1056"/>
        <v>64674</v>
      </c>
      <c r="CK167" s="3">
        <v>34195</v>
      </c>
      <c r="CL167" s="3">
        <v>24829</v>
      </c>
      <c r="CM167" s="3">
        <v>5650</v>
      </c>
      <c r="CN167" s="151">
        <f t="shared" si="1095"/>
        <v>98.215614511989557</v>
      </c>
      <c r="CO167" s="151">
        <f t="shared" si="1096"/>
        <v>99.207961007311127</v>
      </c>
      <c r="CP167" s="151">
        <f t="shared" si="1097"/>
        <v>97.033765827731742</v>
      </c>
      <c r="CQ167" s="151">
        <f t="shared" si="1098"/>
        <v>97.531503538753668</v>
      </c>
      <c r="CR167" s="154">
        <f t="shared" si="1057"/>
        <v>64785</v>
      </c>
      <c r="CS167" s="3">
        <v>34214</v>
      </c>
      <c r="CT167" s="3">
        <v>24874</v>
      </c>
      <c r="CU167" s="3">
        <v>5697</v>
      </c>
      <c r="CV167" s="151">
        <f t="shared" si="1099"/>
        <v>98.384181992133506</v>
      </c>
      <c r="CW167" s="151">
        <f t="shared" si="1100"/>
        <v>99.263084600208884</v>
      </c>
      <c r="CX167" s="151">
        <f t="shared" si="1101"/>
        <v>97.209629513834599</v>
      </c>
      <c r="CY167" s="151">
        <f t="shared" si="1102"/>
        <v>98.342827550491975</v>
      </c>
      <c r="CZ167" s="151">
        <f t="shared" si="1103"/>
        <v>98.622606265850649</v>
      </c>
      <c r="DA167" s="151">
        <f t="shared" si="1104"/>
        <v>99.324010676569571</v>
      </c>
      <c r="DB167" s="151">
        <f t="shared" si="1105"/>
        <v>97.455838674378612</v>
      </c>
      <c r="DC167" s="151">
        <f t="shared" si="1106"/>
        <v>99.602969100638703</v>
      </c>
      <c r="DD167" s="149">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49">
        <v>2205</v>
      </c>
      <c r="DV167" s="3">
        <v>456</v>
      </c>
      <c r="DW167" s="3">
        <v>1295</v>
      </c>
      <c r="DX167" s="3">
        <v>454</v>
      </c>
      <c r="DZ167" s="293"/>
      <c r="EA167" s="293"/>
      <c r="EB167" s="293"/>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L167" s="151">
        <f t="shared" si="1278"/>
        <v>64942</v>
      </c>
      <c r="FM167" s="151">
        <f t="shared" si="1279"/>
        <v>85.918203935819662</v>
      </c>
      <c r="FN167" s="151">
        <f t="shared" si="1280"/>
        <v>92.616488559021889</v>
      </c>
      <c r="FO167" s="151">
        <f t="shared" si="1281"/>
        <v>97.517785100551251</v>
      </c>
      <c r="FR167" s="5">
        <f t="shared" si="944"/>
        <v>46163</v>
      </c>
      <c r="FS167" s="5">
        <f t="shared" si="945"/>
        <v>13984</v>
      </c>
      <c r="FT167" s="5">
        <f t="shared" si="946"/>
        <v>4795</v>
      </c>
      <c r="FU167" s="5">
        <f t="shared" si="947"/>
        <v>907</v>
      </c>
      <c r="FW167" s="233">
        <f t="shared" si="948"/>
        <v>0.70104329602575588</v>
      </c>
      <c r="FX167" s="233">
        <f t="shared" si="949"/>
        <v>0.21236465246245198</v>
      </c>
      <c r="FY167" s="233">
        <f t="shared" si="950"/>
        <v>7.2818114170298709E-2</v>
      </c>
      <c r="FZ167" s="233">
        <f t="shared" si="951"/>
        <v>1.3773937341493417E-2</v>
      </c>
      <c r="GA167" s="233"/>
      <c r="GB167" s="5">
        <f t="shared" si="952"/>
        <v>0.91340794848820783</v>
      </c>
      <c r="GC167" s="5">
        <f t="shared" si="953"/>
        <v>0.95152025066728574</v>
      </c>
      <c r="GD167" s="5">
        <f t="shared" si="954"/>
        <v>0.88502423010786302</v>
      </c>
      <c r="GE167" s="5">
        <f t="shared" si="955"/>
        <v>0.81201450025893318</v>
      </c>
    </row>
    <row r="168" spans="1:187" x14ac:dyDescent="0.2">
      <c r="A168" s="2" t="str">
        <f t="shared" si="1058"/>
        <v>2013 Aug</v>
      </c>
      <c r="B168" s="139">
        <f t="shared" si="1276"/>
        <v>2013</v>
      </c>
      <c r="C168" s="142" t="str">
        <f t="shared" si="1277"/>
        <v>Aug</v>
      </c>
      <c r="D168" s="154">
        <f t="shared" si="1191"/>
        <v>75328</v>
      </c>
      <c r="E168" s="129">
        <v>38157</v>
      </c>
      <c r="F168" s="129">
        <v>30379</v>
      </c>
      <c r="G168" s="129">
        <v>6792</v>
      </c>
      <c r="H168" s="154">
        <f t="shared" si="1042"/>
        <v>-2594</v>
      </c>
      <c r="I168" s="151">
        <f t="shared" si="1059"/>
        <v>-842</v>
      </c>
      <c r="J168" s="151">
        <f t="shared" si="1060"/>
        <v>-1359</v>
      </c>
      <c r="K168" s="151">
        <f t="shared" si="1061"/>
        <v>-393</v>
      </c>
      <c r="L168" s="154">
        <f t="shared" si="1043"/>
        <v>2336</v>
      </c>
      <c r="M168" s="3">
        <v>691</v>
      </c>
      <c r="N168" s="3">
        <v>1527</v>
      </c>
      <c r="O168" s="3">
        <v>118</v>
      </c>
      <c r="P168" s="154">
        <f t="shared" si="1044"/>
        <v>-4930</v>
      </c>
      <c r="Q168" s="3">
        <v>-1533</v>
      </c>
      <c r="R168" s="3">
        <v>-2886</v>
      </c>
      <c r="S168" s="3">
        <v>-511</v>
      </c>
      <c r="T168" s="154">
        <f t="shared" si="1045"/>
        <v>72734</v>
      </c>
      <c r="U168" s="151">
        <f t="shared" si="1062"/>
        <v>37315</v>
      </c>
      <c r="V168" s="151">
        <f t="shared" si="1063"/>
        <v>29020</v>
      </c>
      <c r="W168" s="151">
        <f t="shared" si="1064"/>
        <v>6399</v>
      </c>
      <c r="X168" s="154">
        <f t="shared" si="1046"/>
        <v>-646</v>
      </c>
      <c r="Y168" s="151">
        <f t="shared" si="1065"/>
        <v>-274</v>
      </c>
      <c r="Z168" s="151">
        <f t="shared" si="1066"/>
        <v>-333</v>
      </c>
      <c r="AA168" s="151">
        <f t="shared" si="1067"/>
        <v>-39</v>
      </c>
      <c r="AB168" s="154">
        <f t="shared" si="1047"/>
        <v>206</v>
      </c>
      <c r="AC168" s="3">
        <v>102</v>
      </c>
      <c r="AD168" s="3">
        <v>85</v>
      </c>
      <c r="AE168" s="3">
        <v>19</v>
      </c>
      <c r="AF168" s="154">
        <f t="shared" si="1048"/>
        <v>-852</v>
      </c>
      <c r="AG168" s="3">
        <v>-376</v>
      </c>
      <c r="AH168" s="3">
        <v>-418</v>
      </c>
      <c r="AI168" s="3">
        <v>-58</v>
      </c>
      <c r="AJ168" s="154">
        <f t="shared" si="1049"/>
        <v>72088</v>
      </c>
      <c r="AK168" s="151">
        <f t="shared" si="1068"/>
        <v>37041</v>
      </c>
      <c r="AL168" s="151">
        <f t="shared" si="1069"/>
        <v>28687</v>
      </c>
      <c r="AM168" s="151">
        <f t="shared" si="1070"/>
        <v>6360</v>
      </c>
      <c r="AN168" s="154">
        <f t="shared" si="1050"/>
        <v>48308</v>
      </c>
      <c r="AO168" s="3">
        <v>27593</v>
      </c>
      <c r="AP168" s="3">
        <v>17486</v>
      </c>
      <c r="AQ168" s="3">
        <v>3229</v>
      </c>
      <c r="AR168" s="151">
        <f t="shared" si="1071"/>
        <v>66.417356394533513</v>
      </c>
      <c r="AS168" s="151">
        <f t="shared" si="1072"/>
        <v>73.946134262360985</v>
      </c>
      <c r="AT168" s="151">
        <f t="shared" si="1073"/>
        <v>60.254996554100615</v>
      </c>
      <c r="AU168" s="151">
        <f t="shared" si="1074"/>
        <v>50.461009532739489</v>
      </c>
      <c r="AV168" s="154">
        <f t="shared" si="1051"/>
        <v>60290</v>
      </c>
      <c r="AW168" s="3">
        <v>33227</v>
      </c>
      <c r="AX168" s="3">
        <v>22819</v>
      </c>
      <c r="AY168" s="3">
        <v>4244</v>
      </c>
      <c r="AZ168" s="151">
        <f t="shared" si="1075"/>
        <v>82.891082574861827</v>
      </c>
      <c r="BA168" s="151">
        <f t="shared" si="1076"/>
        <v>89.044620125954708</v>
      </c>
      <c r="BB168" s="151">
        <f t="shared" si="1077"/>
        <v>78.631977946243964</v>
      </c>
      <c r="BC168" s="151">
        <f t="shared" si="1078"/>
        <v>66.322862947335523</v>
      </c>
      <c r="BD168" s="154">
        <f t="shared" si="1052"/>
        <v>66110</v>
      </c>
      <c r="BE168" s="3">
        <v>35349</v>
      </c>
      <c r="BF168" s="3">
        <v>25799</v>
      </c>
      <c r="BG168" s="3">
        <v>4962</v>
      </c>
      <c r="BH168" s="151">
        <f t="shared" si="1079"/>
        <v>90.892842412076874</v>
      </c>
      <c r="BI168" s="151">
        <f t="shared" si="1080"/>
        <v>94.731341283666083</v>
      </c>
      <c r="BJ168" s="151">
        <f t="shared" si="1081"/>
        <v>88.900758097863545</v>
      </c>
      <c r="BK168" s="151">
        <f t="shared" si="1082"/>
        <v>77.543366150961091</v>
      </c>
      <c r="BL168" s="154">
        <f t="shared" si="1053"/>
        <v>68975</v>
      </c>
      <c r="BM168" s="3">
        <v>36267</v>
      </c>
      <c r="BN168" s="3">
        <v>27227</v>
      </c>
      <c r="BO168" s="3">
        <v>5481</v>
      </c>
      <c r="BP168" s="151">
        <f t="shared" si="1083"/>
        <v>94.831853053592539</v>
      </c>
      <c r="BQ168" s="151">
        <f t="shared" si="1084"/>
        <v>97.19147795792577</v>
      </c>
      <c r="BR168" s="151">
        <f t="shared" si="1085"/>
        <v>93.821502412129561</v>
      </c>
      <c r="BS168" s="151">
        <f t="shared" si="1086"/>
        <v>85.654008438818565</v>
      </c>
      <c r="BT168" s="154">
        <f t="shared" si="1054"/>
        <v>70155</v>
      </c>
      <c r="BU168" s="3">
        <v>36621</v>
      </c>
      <c r="BV168" s="3">
        <v>27805</v>
      </c>
      <c r="BW168" s="3">
        <v>5729</v>
      </c>
      <c r="BX168" s="151">
        <f t="shared" si="1087"/>
        <v>96.454202986223763</v>
      </c>
      <c r="BY168" s="151">
        <f t="shared" si="1088"/>
        <v>98.140158113359249</v>
      </c>
      <c r="BZ168" s="151">
        <f t="shared" si="1089"/>
        <v>95.813232253618196</v>
      </c>
      <c r="CA168" s="151">
        <f t="shared" si="1090"/>
        <v>89.529614002187841</v>
      </c>
      <c r="CB168" s="154">
        <f t="shared" si="1055"/>
        <v>71355</v>
      </c>
      <c r="CC168" s="3">
        <v>36904</v>
      </c>
      <c r="CD168" s="3">
        <v>28367</v>
      </c>
      <c r="CE168" s="3">
        <v>6084</v>
      </c>
      <c r="CF168" s="151">
        <f t="shared" si="1091"/>
        <v>98.104050375340279</v>
      </c>
      <c r="CG168" s="151">
        <f t="shared" si="1092"/>
        <v>98.898566260217066</v>
      </c>
      <c r="CH168" s="151">
        <f t="shared" si="1093"/>
        <v>97.749827705031009</v>
      </c>
      <c r="CI168" s="151">
        <f t="shared" si="1094"/>
        <v>95.077355836849506</v>
      </c>
      <c r="CJ168" s="154">
        <f t="shared" si="1056"/>
        <v>71711</v>
      </c>
      <c r="CK168" s="3">
        <v>37000</v>
      </c>
      <c r="CL168" s="3">
        <v>28520</v>
      </c>
      <c r="CM168" s="3">
        <v>6191</v>
      </c>
      <c r="CN168" s="151">
        <f t="shared" si="1095"/>
        <v>98.593505100778174</v>
      </c>
      <c r="CO168" s="151">
        <f t="shared" si="1096"/>
        <v>99.155835454910886</v>
      </c>
      <c r="CP168" s="151">
        <f t="shared" si="1097"/>
        <v>98.277050310130946</v>
      </c>
      <c r="CQ168" s="151">
        <f t="shared" si="1098"/>
        <v>96.749492108141894</v>
      </c>
      <c r="CR168" s="154">
        <f t="shared" si="1057"/>
        <v>71891</v>
      </c>
      <c r="CS168" s="3">
        <v>37026</v>
      </c>
      <c r="CT168" s="3">
        <v>28604</v>
      </c>
      <c r="CU168" s="3">
        <v>6261</v>
      </c>
      <c r="CV168" s="151">
        <f t="shared" si="1099"/>
        <v>98.84098220914565</v>
      </c>
      <c r="CW168" s="151">
        <f t="shared" si="1100"/>
        <v>99.2255125284738</v>
      </c>
      <c r="CX168" s="151">
        <f t="shared" si="1101"/>
        <v>98.566505858028947</v>
      </c>
      <c r="CY168" s="151">
        <f t="shared" si="1102"/>
        <v>97.843413033286453</v>
      </c>
      <c r="CZ168" s="151">
        <f t="shared" si="1103"/>
        <v>99.111832155525619</v>
      </c>
      <c r="DA168" s="151">
        <f t="shared" si="1104"/>
        <v>99.26571084014472</v>
      </c>
      <c r="DB168" s="151">
        <f t="shared" si="1105"/>
        <v>98.852515506547206</v>
      </c>
      <c r="DC168" s="151">
        <f t="shared" si="1106"/>
        <v>99.390529770276601</v>
      </c>
      <c r="DD168" s="149">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49">
        <v>2318</v>
      </c>
      <c r="DV168" s="3">
        <v>528</v>
      </c>
      <c r="DW168" s="3">
        <v>1140</v>
      </c>
      <c r="DX168" s="3">
        <v>650</v>
      </c>
      <c r="DZ168" s="293"/>
      <c r="EA168" s="293"/>
      <c r="EB168" s="293"/>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L168" s="151">
        <f t="shared" si="1278"/>
        <v>72088</v>
      </c>
      <c r="FM168" s="151">
        <f t="shared" si="1279"/>
        <v>83.633891909887907</v>
      </c>
      <c r="FN168" s="151">
        <f t="shared" si="1280"/>
        <v>91.707357673954064</v>
      </c>
      <c r="FO168" s="151">
        <f t="shared" si="1281"/>
        <v>97.318555099323049</v>
      </c>
      <c r="FR168" s="5">
        <f t="shared" si="944"/>
        <v>48308</v>
      </c>
      <c r="FS168" s="5">
        <f t="shared" si="945"/>
        <v>17802</v>
      </c>
      <c r="FT168" s="5">
        <f t="shared" si="946"/>
        <v>5978</v>
      </c>
      <c r="FU168" s="5">
        <f t="shared" si="947"/>
        <v>646</v>
      </c>
      <c r="FW168" s="233">
        <f t="shared" si="948"/>
        <v>0.66417356394533511</v>
      </c>
      <c r="FX168" s="233">
        <f t="shared" si="949"/>
        <v>0.24475486017543377</v>
      </c>
      <c r="FY168" s="233">
        <f t="shared" si="950"/>
        <v>8.2189897434487305E-2</v>
      </c>
      <c r="FZ168" s="233">
        <f t="shared" si="951"/>
        <v>8.881678444743862E-3</v>
      </c>
      <c r="GA168" s="233"/>
      <c r="GB168" s="5">
        <f t="shared" si="952"/>
        <v>0.90892842412076869</v>
      </c>
      <c r="GC168" s="5">
        <f t="shared" si="953"/>
        <v>0.94731341283666082</v>
      </c>
      <c r="GD168" s="5">
        <f t="shared" si="954"/>
        <v>0.88900758097863541</v>
      </c>
      <c r="GE168" s="5">
        <f t="shared" si="955"/>
        <v>0.77543366150961091</v>
      </c>
    </row>
    <row r="169" spans="1:187" x14ac:dyDescent="0.2">
      <c r="A169" s="276" t="str">
        <f>CONCATENATE(B169," ",C169)</f>
        <v>2013 Sep</v>
      </c>
      <c r="B169" s="139">
        <f t="shared" si="1276"/>
        <v>2013</v>
      </c>
      <c r="C169" s="142" t="str">
        <f t="shared" si="1277"/>
        <v>Sep</v>
      </c>
      <c r="D169" s="154">
        <f t="shared" si="1191"/>
        <v>75218</v>
      </c>
      <c r="E169" s="129">
        <v>38131</v>
      </c>
      <c r="F169" s="129">
        <v>30275</v>
      </c>
      <c r="G169" s="129">
        <v>6812</v>
      </c>
      <c r="H169" s="154">
        <f t="shared" si="1042"/>
        <v>-2975</v>
      </c>
      <c r="I169" s="151">
        <f t="shared" si="1059"/>
        <v>-1190</v>
      </c>
      <c r="J169" s="151">
        <f t="shared" si="1060"/>
        <v>-1234</v>
      </c>
      <c r="K169" s="151">
        <f t="shared" si="1061"/>
        <v>-551</v>
      </c>
      <c r="L169" s="154">
        <f t="shared" si="1043"/>
        <v>2696</v>
      </c>
      <c r="M169" s="3">
        <v>856</v>
      </c>
      <c r="N169" s="3">
        <v>1713</v>
      </c>
      <c r="O169" s="3">
        <v>127</v>
      </c>
      <c r="P169" s="154">
        <f t="shared" si="1044"/>
        <v>-5671</v>
      </c>
      <c r="Q169" s="3">
        <v>-2046</v>
      </c>
      <c r="R169" s="3">
        <v>-2947</v>
      </c>
      <c r="S169" s="3">
        <v>-678</v>
      </c>
      <c r="T169" s="154">
        <f t="shared" si="1045"/>
        <v>72243</v>
      </c>
      <c r="U169" s="151">
        <f t="shared" si="1062"/>
        <v>36941</v>
      </c>
      <c r="V169" s="151">
        <f t="shared" si="1063"/>
        <v>29041</v>
      </c>
      <c r="W169" s="151">
        <f t="shared" si="1064"/>
        <v>6261</v>
      </c>
      <c r="X169" s="154">
        <f t="shared" si="1046"/>
        <v>-433</v>
      </c>
      <c r="Y169" s="151">
        <f t="shared" si="1065"/>
        <v>-94</v>
      </c>
      <c r="Z169" s="151">
        <f t="shared" si="1066"/>
        <v>-322</v>
      </c>
      <c r="AA169" s="151">
        <f t="shared" si="1067"/>
        <v>-17</v>
      </c>
      <c r="AB169" s="154">
        <f t="shared" si="1047"/>
        <v>279</v>
      </c>
      <c r="AC169" s="3">
        <v>133</v>
      </c>
      <c r="AD169" s="3">
        <v>120</v>
      </c>
      <c r="AE169" s="3">
        <v>26</v>
      </c>
      <c r="AF169" s="154">
        <f t="shared" si="1048"/>
        <v>-712</v>
      </c>
      <c r="AG169" s="3">
        <v>-227</v>
      </c>
      <c r="AH169" s="3">
        <v>-442</v>
      </c>
      <c r="AI169" s="3">
        <v>-43</v>
      </c>
      <c r="AJ169" s="154">
        <f t="shared" si="1049"/>
        <v>71810</v>
      </c>
      <c r="AK169" s="151">
        <f t="shared" si="1068"/>
        <v>36847</v>
      </c>
      <c r="AL169" s="151">
        <f t="shared" si="1069"/>
        <v>28719</v>
      </c>
      <c r="AM169" s="151">
        <f t="shared" si="1070"/>
        <v>6244</v>
      </c>
      <c r="AN169" s="154">
        <f t="shared" si="1050"/>
        <v>46337</v>
      </c>
      <c r="AO169" s="3">
        <v>26906</v>
      </c>
      <c r="AP169" s="3">
        <v>16460</v>
      </c>
      <c r="AQ169" s="3">
        <v>2971</v>
      </c>
      <c r="AR169" s="151">
        <f t="shared" si="1071"/>
        <v>64.14047035698961</v>
      </c>
      <c r="AS169" s="151">
        <f t="shared" si="1072"/>
        <v>72.835061313987168</v>
      </c>
      <c r="AT169" s="151">
        <f t="shared" si="1073"/>
        <v>56.678489032746803</v>
      </c>
      <c r="AU169" s="151">
        <f t="shared" si="1074"/>
        <v>47.45248362881329</v>
      </c>
      <c r="AV169" s="154">
        <f t="shared" si="1051"/>
        <v>58995</v>
      </c>
      <c r="AW169" s="3">
        <v>32768</v>
      </c>
      <c r="AX169" s="3">
        <v>22156</v>
      </c>
      <c r="AY169" s="3">
        <v>4071</v>
      </c>
      <c r="AZ169" s="151">
        <f t="shared" si="1075"/>
        <v>81.661891117478518</v>
      </c>
      <c r="BA169" s="151">
        <f t="shared" si="1076"/>
        <v>88.703608456728304</v>
      </c>
      <c r="BB169" s="151">
        <f t="shared" si="1077"/>
        <v>76.292138700457983</v>
      </c>
      <c r="BC169" s="151">
        <f t="shared" si="1078"/>
        <v>65.021562050790607</v>
      </c>
      <c r="BD169" s="154">
        <f t="shared" si="1052"/>
        <v>65309</v>
      </c>
      <c r="BE169" s="3">
        <v>35059</v>
      </c>
      <c r="BF169" s="3">
        <v>25381</v>
      </c>
      <c r="BG169" s="3">
        <v>4869</v>
      </c>
      <c r="BH169" s="151">
        <f t="shared" si="1079"/>
        <v>90.401838240383142</v>
      </c>
      <c r="BI169" s="151">
        <f t="shared" si="1080"/>
        <v>94.905389675428381</v>
      </c>
      <c r="BJ169" s="151">
        <f t="shared" si="1081"/>
        <v>87.397128198064806</v>
      </c>
      <c r="BK169" s="151">
        <f t="shared" si="1082"/>
        <v>77.767129851461419</v>
      </c>
      <c r="BL169" s="154">
        <f t="shared" si="1053"/>
        <v>68576</v>
      </c>
      <c r="BM169" s="3">
        <v>36054</v>
      </c>
      <c r="BN169" s="3">
        <v>27107</v>
      </c>
      <c r="BO169" s="3">
        <v>5415</v>
      </c>
      <c r="BP169" s="151">
        <f t="shared" si="1083"/>
        <v>94.924075688994094</v>
      </c>
      <c r="BQ169" s="151">
        <f t="shared" si="1084"/>
        <v>97.598873879970753</v>
      </c>
      <c r="BR169" s="151">
        <f t="shared" si="1085"/>
        <v>93.340449709032058</v>
      </c>
      <c r="BS169" s="151">
        <f t="shared" si="1086"/>
        <v>86.48778150455199</v>
      </c>
      <c r="BT169" s="154">
        <f t="shared" si="1054"/>
        <v>69788</v>
      </c>
      <c r="BU169" s="3">
        <v>36398</v>
      </c>
      <c r="BV169" s="3">
        <v>27717</v>
      </c>
      <c r="BW169" s="3">
        <v>5673</v>
      </c>
      <c r="BX169" s="151">
        <f t="shared" si="1087"/>
        <v>96.601746882050861</v>
      </c>
      <c r="BY169" s="151">
        <f t="shared" si="1088"/>
        <v>98.530088519531148</v>
      </c>
      <c r="BZ169" s="151">
        <f t="shared" si="1089"/>
        <v>95.440928342687926</v>
      </c>
      <c r="CA169" s="151">
        <f t="shared" si="1090"/>
        <v>90.608528988979401</v>
      </c>
      <c r="CB169" s="154">
        <f t="shared" si="1055"/>
        <v>71059</v>
      </c>
      <c r="CC169" s="3">
        <v>36714</v>
      </c>
      <c r="CD169" s="3">
        <v>28366</v>
      </c>
      <c r="CE169" s="3">
        <v>5979</v>
      </c>
      <c r="CF169" s="151">
        <f t="shared" si="1091"/>
        <v>98.361086887310876</v>
      </c>
      <c r="CG169" s="151">
        <f t="shared" si="1092"/>
        <v>99.385506618662191</v>
      </c>
      <c r="CH169" s="151">
        <f t="shared" si="1093"/>
        <v>97.675699872593924</v>
      </c>
      <c r="CI169" s="151">
        <f t="shared" si="1094"/>
        <v>95.495927168183997</v>
      </c>
      <c r="CJ169" s="154">
        <f t="shared" si="1056"/>
        <v>71425</v>
      </c>
      <c r="CK169" s="3">
        <v>36789</v>
      </c>
      <c r="CL169" s="3">
        <v>28545</v>
      </c>
      <c r="CM169" s="3">
        <v>6091</v>
      </c>
      <c r="CN169" s="151">
        <f t="shared" si="1095"/>
        <v>98.867710366402278</v>
      </c>
      <c r="CO169" s="151">
        <f t="shared" si="1096"/>
        <v>99.588533066240757</v>
      </c>
      <c r="CP169" s="151">
        <f t="shared" si="1097"/>
        <v>98.292069832306055</v>
      </c>
      <c r="CQ169" s="151">
        <f t="shared" si="1098"/>
        <v>97.284778789330772</v>
      </c>
      <c r="CR169" s="154">
        <f t="shared" si="1057"/>
        <v>71604</v>
      </c>
      <c r="CS169" s="3">
        <v>36830</v>
      </c>
      <c r="CT169" s="3">
        <v>28623</v>
      </c>
      <c r="CU169" s="3">
        <v>6151</v>
      </c>
      <c r="CV169" s="151">
        <f t="shared" si="1099"/>
        <v>99.115485237324037</v>
      </c>
      <c r="CW169" s="151">
        <f t="shared" si="1100"/>
        <v>99.699520857583707</v>
      </c>
      <c r="CX169" s="151">
        <f t="shared" si="1101"/>
        <v>98.560655624806301</v>
      </c>
      <c r="CY169" s="151">
        <f t="shared" si="1102"/>
        <v>98.243092157802266</v>
      </c>
      <c r="CZ169" s="151">
        <f t="shared" si="1103"/>
        <v>99.400633971457438</v>
      </c>
      <c r="DA169" s="151">
        <f t="shared" si="1104"/>
        <v>99.745540185701515</v>
      </c>
      <c r="DB169" s="151">
        <f t="shared" si="1105"/>
        <v>98.8912227540374</v>
      </c>
      <c r="DC169" s="151">
        <f t="shared" si="1106"/>
        <v>99.728477878933077</v>
      </c>
      <c r="DD169" s="149">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49">
        <v>2360</v>
      </c>
      <c r="DV169" s="3">
        <v>468</v>
      </c>
      <c r="DW169" s="3">
        <v>1267</v>
      </c>
      <c r="DX169" s="3">
        <v>625</v>
      </c>
      <c r="DZ169" s="293" t="str">
        <f>CONCATENATE(EA169," ",EB169)</f>
        <v>2013 Kvartal 3</v>
      </c>
      <c r="EA169" s="293">
        <v>2013</v>
      </c>
      <c r="EB169" s="293" t="s">
        <v>447</v>
      </c>
      <c r="EC169" s="297">
        <f>SUM(D167:D169)</f>
        <v>218984</v>
      </c>
      <c r="ED169" s="297">
        <f>SUM(H167:H169)</f>
        <v>-8158</v>
      </c>
      <c r="EE169" s="297">
        <f>SUM(L167:L169)</f>
        <v>7660</v>
      </c>
      <c r="EF169" s="297">
        <f>SUM(P167:P169)</f>
        <v>-15818</v>
      </c>
      <c r="EG169" s="297">
        <f>SUM(T167:T169)</f>
        <v>210826</v>
      </c>
      <c r="EH169" s="297">
        <f>SUM(X167:X169)</f>
        <v>-1986</v>
      </c>
      <c r="EI169" s="297">
        <f>SUM(AB167:AB169)</f>
        <v>631</v>
      </c>
      <c r="EJ169" s="297">
        <f>SUM(AF167:AF169)</f>
        <v>-2617</v>
      </c>
      <c r="EK169" s="297">
        <f>SUM(AJ167:AJ169)</f>
        <v>208840</v>
      </c>
      <c r="EL169" s="297">
        <f>SUM(AN167:AN169)</f>
        <v>140808</v>
      </c>
      <c r="EM169" s="297">
        <f>IF(EG169&gt;0,(EL169/EG169)*100,0)</f>
        <v>66.788726248185696</v>
      </c>
      <c r="EN169" s="297">
        <f>SUM(AV167:AV169)</f>
        <v>175082</v>
      </c>
      <c r="EO169" s="297">
        <f>IF(EG169&gt;0,(EN169/EG169)*100,0)</f>
        <v>83.045734397085752</v>
      </c>
      <c r="EP169" s="297">
        <f>SUM(BD167:BD169)</f>
        <v>191566</v>
      </c>
      <c r="EQ169" s="297">
        <f>IF(EG169&gt;0,(EP169/EG169)*100,0)</f>
        <v>90.864504378017898</v>
      </c>
      <c r="ER169" s="297">
        <f>SUM(BL167:BL169)</f>
        <v>199906</v>
      </c>
      <c r="ES169" s="297">
        <f>IF(EG169&gt;0,(ER169/EG169)*100,0)</f>
        <v>94.820373198751568</v>
      </c>
      <c r="ET169" s="297">
        <f>SUM(BT167:BT169)</f>
        <v>203273</v>
      </c>
      <c r="EU169" s="297">
        <f>IF(EG169&gt;0,(ET169/EG169)*100,0)</f>
        <v>96.417424795803171</v>
      </c>
      <c r="EV169" s="297">
        <f>SUM(CB167:CB169)</f>
        <v>206808</v>
      </c>
      <c r="EW169" s="297">
        <f>IF(EG169&gt;0,(EV169/EG169)*100,0)</f>
        <v>98.094162959027813</v>
      </c>
      <c r="EX169" s="297">
        <f>SUM(CJ167:CJ169)</f>
        <v>207810</v>
      </c>
      <c r="EY169" s="297">
        <f>IF(EG169&gt;0,(EX169/EG169)*100,0)</f>
        <v>98.569436407274253</v>
      </c>
      <c r="EZ169" s="297">
        <f>SUM(CR167:CR169)</f>
        <v>208280</v>
      </c>
      <c r="FA169" s="297">
        <f>IF(EG169&gt;0,(EZ169/EG169)*100,0)</f>
        <v>98.792369062639324</v>
      </c>
      <c r="FB169" s="297">
        <f>IF(EG169&gt;0,(EK169/EG169)*100,0)</f>
        <v>99.05799094988285</v>
      </c>
      <c r="FC169" s="297">
        <f>IF(DD169&gt;0,DD167+DD168+DD169,0)</f>
        <v>8736</v>
      </c>
      <c r="FD169" s="297">
        <f>IF(DD169&gt;0,((DD169+DD168+DD167)*60)/((T167+T168+T169)),0)</f>
        <v>2.4862208645992432</v>
      </c>
      <c r="FE169" s="297">
        <f>IF(DD169&gt;0,((DD169+DD168+DD167)*60)/((T169+T168+T167)-(AN169+AN168+AN167)),0)</f>
        <v>7.4860750092833275</v>
      </c>
      <c r="FF169" s="297">
        <f>IF(DU169&gt;0,((DU169+DU168+DU167)*60)/((T169+T168+T167)-(BD169+BD168+BD167)),0)</f>
        <v>21.442367601246104</v>
      </c>
      <c r="FL169" s="151">
        <f t="shared" si="1278"/>
        <v>71810</v>
      </c>
      <c r="FM169" s="151">
        <f t="shared" si="1279"/>
        <v>82.154296059044697</v>
      </c>
      <c r="FN169" s="151">
        <f t="shared" si="1280"/>
        <v>90.94694332265702</v>
      </c>
      <c r="FO169" s="151">
        <f t="shared" si="1281"/>
        <v>97.184236178805179</v>
      </c>
      <c r="FR169" s="5">
        <f t="shared" si="944"/>
        <v>46337</v>
      </c>
      <c r="FS169" s="5">
        <f t="shared" si="945"/>
        <v>18972</v>
      </c>
      <c r="FT169" s="5">
        <f t="shared" si="946"/>
        <v>6501</v>
      </c>
      <c r="FU169" s="5">
        <f t="shared" si="947"/>
        <v>433</v>
      </c>
      <c r="FW169" s="233">
        <f t="shared" si="948"/>
        <v>0.6414047035698961</v>
      </c>
      <c r="FX169" s="233">
        <f t="shared" si="949"/>
        <v>0.26261367883393549</v>
      </c>
      <c r="FY169" s="233">
        <f t="shared" si="950"/>
        <v>8.9987957310742911E-2</v>
      </c>
      <c r="FZ169" s="233">
        <f t="shared" si="951"/>
        <v>5.9936602854255778E-3</v>
      </c>
      <c r="GA169" s="233"/>
      <c r="GB169" s="5">
        <f t="shared" si="952"/>
        <v>0.90401838240383148</v>
      </c>
      <c r="GC169" s="5">
        <f t="shared" si="953"/>
        <v>0.94905389675428387</v>
      </c>
      <c r="GD169" s="5">
        <f t="shared" si="954"/>
        <v>0.87397128198064811</v>
      </c>
      <c r="GE169" s="5">
        <f t="shared" si="955"/>
        <v>0.77767129851461414</v>
      </c>
    </row>
    <row r="170" spans="1:187" x14ac:dyDescent="0.2">
      <c r="A170" s="276" t="str">
        <f t="shared" si="1058"/>
        <v>2013 Okt</v>
      </c>
      <c r="B170" s="139">
        <f t="shared" si="1276"/>
        <v>2013</v>
      </c>
      <c r="C170" s="142" t="str">
        <f t="shared" si="1277"/>
        <v>Okt</v>
      </c>
      <c r="D170" s="154">
        <f t="shared" si="1191"/>
        <v>78858</v>
      </c>
      <c r="E170" s="129">
        <v>39975</v>
      </c>
      <c r="F170" s="129">
        <v>31755</v>
      </c>
      <c r="G170" s="129">
        <v>7128</v>
      </c>
      <c r="H170" s="154">
        <f t="shared" si="1042"/>
        <v>-2395</v>
      </c>
      <c r="I170" s="151">
        <f t="shared" si="1059"/>
        <v>-1321</v>
      </c>
      <c r="J170" s="151">
        <f t="shared" si="1060"/>
        <v>-550</v>
      </c>
      <c r="K170" s="151">
        <f t="shared" si="1061"/>
        <v>-524</v>
      </c>
      <c r="L170" s="154">
        <f t="shared" si="1043"/>
        <v>3967</v>
      </c>
      <c r="M170" s="3">
        <v>1284</v>
      </c>
      <c r="N170" s="3">
        <v>2467</v>
      </c>
      <c r="O170" s="3">
        <v>216</v>
      </c>
      <c r="P170" s="154">
        <f t="shared" si="1044"/>
        <v>-6362</v>
      </c>
      <c r="Q170" s="3">
        <v>-2605</v>
      </c>
      <c r="R170" s="3">
        <v>-3017</v>
      </c>
      <c r="S170" s="3">
        <v>-740</v>
      </c>
      <c r="T170" s="154">
        <f t="shared" si="1045"/>
        <v>76463</v>
      </c>
      <c r="U170" s="151">
        <f t="shared" si="1062"/>
        <v>38654</v>
      </c>
      <c r="V170" s="151">
        <f t="shared" si="1063"/>
        <v>31205</v>
      </c>
      <c r="W170" s="151">
        <f t="shared" si="1064"/>
        <v>6604</v>
      </c>
      <c r="X170" s="154">
        <f t="shared" si="1046"/>
        <v>-1461</v>
      </c>
      <c r="Y170" s="151">
        <f t="shared" si="1065"/>
        <v>-678</v>
      </c>
      <c r="Z170" s="151">
        <f t="shared" si="1066"/>
        <v>-677</v>
      </c>
      <c r="AA170" s="151">
        <f t="shared" si="1067"/>
        <v>-106</v>
      </c>
      <c r="AB170" s="154">
        <f t="shared" si="1047"/>
        <v>207</v>
      </c>
      <c r="AC170" s="3">
        <v>108</v>
      </c>
      <c r="AD170" s="3">
        <v>83</v>
      </c>
      <c r="AE170" s="3">
        <v>16</v>
      </c>
      <c r="AF170" s="154">
        <f t="shared" si="1048"/>
        <v>-1668</v>
      </c>
      <c r="AG170" s="3">
        <v>-786</v>
      </c>
      <c r="AH170" s="3">
        <v>-760</v>
      </c>
      <c r="AI170" s="3">
        <v>-122</v>
      </c>
      <c r="AJ170" s="154">
        <f t="shared" si="1049"/>
        <v>75002</v>
      </c>
      <c r="AK170" s="151">
        <f t="shared" si="1068"/>
        <v>37976</v>
      </c>
      <c r="AL170" s="151">
        <f t="shared" si="1069"/>
        <v>30528</v>
      </c>
      <c r="AM170" s="151">
        <f t="shared" si="1070"/>
        <v>6498</v>
      </c>
      <c r="AN170" s="154">
        <f t="shared" si="1050"/>
        <v>45059</v>
      </c>
      <c r="AO170" s="3">
        <v>26032</v>
      </c>
      <c r="AP170" s="3">
        <v>15920</v>
      </c>
      <c r="AQ170" s="3">
        <v>3107</v>
      </c>
      <c r="AR170" s="151">
        <f t="shared" si="1071"/>
        <v>58.929155277716013</v>
      </c>
      <c r="AS170" s="151">
        <f t="shared" si="1072"/>
        <v>67.346199617115957</v>
      </c>
      <c r="AT170" s="151">
        <f t="shared" si="1073"/>
        <v>51.017465149815735</v>
      </c>
      <c r="AU170" s="151">
        <f t="shared" si="1074"/>
        <v>47.047244094488185</v>
      </c>
      <c r="AV170" s="154">
        <f t="shared" si="1051"/>
        <v>59010</v>
      </c>
      <c r="AW170" s="3">
        <v>32548</v>
      </c>
      <c r="AX170" s="3">
        <v>22376</v>
      </c>
      <c r="AY170" s="3">
        <v>4086</v>
      </c>
      <c r="AZ170" s="151">
        <f t="shared" si="1075"/>
        <v>77.174581169977643</v>
      </c>
      <c r="BA170" s="151">
        <f t="shared" si="1076"/>
        <v>84.20344595643401</v>
      </c>
      <c r="BB170" s="151">
        <f t="shared" si="1077"/>
        <v>71.706457298509847</v>
      </c>
      <c r="BC170" s="151">
        <f t="shared" si="1078"/>
        <v>61.871592973955181</v>
      </c>
      <c r="BD170" s="154">
        <f t="shared" si="1052"/>
        <v>66678</v>
      </c>
      <c r="BE170" s="3">
        <v>35396</v>
      </c>
      <c r="BF170" s="3">
        <v>26498</v>
      </c>
      <c r="BG170" s="3">
        <v>4784</v>
      </c>
      <c r="BH170" s="151">
        <f t="shared" si="1079"/>
        <v>87.202960909197913</v>
      </c>
      <c r="BI170" s="151">
        <f t="shared" si="1080"/>
        <v>91.571376830340981</v>
      </c>
      <c r="BJ170" s="151">
        <f t="shared" si="1081"/>
        <v>84.915878865566413</v>
      </c>
      <c r="BK170" s="151">
        <f t="shared" si="1082"/>
        <v>72.440944881889763</v>
      </c>
      <c r="BL170" s="154">
        <f t="shared" si="1053"/>
        <v>70720</v>
      </c>
      <c r="BM170" s="3">
        <v>36799</v>
      </c>
      <c r="BN170" s="3">
        <v>28584</v>
      </c>
      <c r="BO170" s="3">
        <v>5337</v>
      </c>
      <c r="BP170" s="151">
        <f t="shared" si="1083"/>
        <v>92.489177772255857</v>
      </c>
      <c r="BQ170" s="151">
        <f t="shared" si="1084"/>
        <v>95.201014125316917</v>
      </c>
      <c r="BR170" s="151">
        <f t="shared" si="1085"/>
        <v>91.600705015221919</v>
      </c>
      <c r="BS170" s="151">
        <f t="shared" si="1086"/>
        <v>80.814657783161721</v>
      </c>
      <c r="BT170" s="154">
        <f t="shared" si="1054"/>
        <v>72456</v>
      </c>
      <c r="BU170" s="3">
        <v>37367</v>
      </c>
      <c r="BV170" s="3">
        <v>29431</v>
      </c>
      <c r="BW170" s="3">
        <v>5658</v>
      </c>
      <c r="BX170" s="151">
        <f t="shared" si="1087"/>
        <v>94.759556909877986</v>
      </c>
      <c r="BY170" s="151">
        <f t="shared" si="1088"/>
        <v>96.670461013090488</v>
      </c>
      <c r="BZ170" s="151">
        <f t="shared" si="1089"/>
        <v>94.315013619612245</v>
      </c>
      <c r="CA170" s="151">
        <f t="shared" si="1090"/>
        <v>85.675348273773466</v>
      </c>
      <c r="CB170" s="154">
        <f t="shared" si="1055"/>
        <v>74185</v>
      </c>
      <c r="CC170" s="3">
        <v>37846</v>
      </c>
      <c r="CD170" s="3">
        <v>30181</v>
      </c>
      <c r="CE170" s="3">
        <v>6158</v>
      </c>
      <c r="CF170" s="151">
        <f t="shared" si="1091"/>
        <v>97.020781292912915</v>
      </c>
      <c r="CG170" s="151">
        <f t="shared" si="1092"/>
        <v>97.909660061054481</v>
      </c>
      <c r="CH170" s="151">
        <f t="shared" si="1093"/>
        <v>96.718474603428945</v>
      </c>
      <c r="CI170" s="151">
        <f t="shared" si="1094"/>
        <v>93.2465172622653</v>
      </c>
      <c r="CJ170" s="154">
        <f t="shared" si="1056"/>
        <v>74626</v>
      </c>
      <c r="CK170" s="3">
        <v>37924</v>
      </c>
      <c r="CL170" s="3">
        <v>30381</v>
      </c>
      <c r="CM170" s="3">
        <v>6321</v>
      </c>
      <c r="CN170" s="151">
        <f t="shared" si="1095"/>
        <v>97.59753083190563</v>
      </c>
      <c r="CO170" s="151">
        <f t="shared" si="1096"/>
        <v>98.11145030268537</v>
      </c>
      <c r="CP170" s="151">
        <f t="shared" si="1097"/>
        <v>97.359397532446721</v>
      </c>
      <c r="CQ170" s="151">
        <f t="shared" si="1098"/>
        <v>95.714718352513628</v>
      </c>
      <c r="CR170" s="154">
        <f t="shared" si="1057"/>
        <v>74806</v>
      </c>
      <c r="CS170" s="3">
        <v>37951</v>
      </c>
      <c r="CT170" s="3">
        <v>30460</v>
      </c>
      <c r="CU170" s="3">
        <v>6395</v>
      </c>
      <c r="CV170" s="151">
        <f t="shared" si="1099"/>
        <v>97.832938807004695</v>
      </c>
      <c r="CW170" s="151">
        <f t="shared" si="1100"/>
        <v>98.181300770942201</v>
      </c>
      <c r="CX170" s="151">
        <f t="shared" si="1101"/>
        <v>97.612562089408755</v>
      </c>
      <c r="CY170" s="151">
        <f t="shared" si="1102"/>
        <v>96.835251362810411</v>
      </c>
      <c r="CZ170" s="151">
        <f t="shared" si="1103"/>
        <v>98.089271935445893</v>
      </c>
      <c r="DA170" s="151">
        <f t="shared" si="1104"/>
        <v>98.245977130439272</v>
      </c>
      <c r="DB170" s="151">
        <f t="shared" si="1105"/>
        <v>97.830475885274794</v>
      </c>
      <c r="DC170" s="151">
        <f t="shared" si="1106"/>
        <v>98.394912174439725</v>
      </c>
      <c r="DD170" s="149">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49">
        <v>3429</v>
      </c>
      <c r="DV170" s="3">
        <v>908</v>
      </c>
      <c r="DW170" s="3">
        <v>1704</v>
      </c>
      <c r="DX170" s="3">
        <v>817</v>
      </c>
      <c r="DZ170" s="293"/>
      <c r="EA170" s="293"/>
      <c r="EB170" s="293"/>
      <c r="EC170" s="297"/>
      <c r="ED170" s="297"/>
      <c r="EE170" s="297"/>
      <c r="EF170" s="297"/>
      <c r="EG170" s="297"/>
      <c r="EH170" s="297"/>
      <c r="EI170" s="297"/>
      <c r="EJ170" s="297"/>
      <c r="EK170" s="297"/>
      <c r="EL170" s="297"/>
      <c r="EM170" s="297"/>
      <c r="EN170" s="297"/>
      <c r="EO170" s="297"/>
      <c r="EP170" s="297"/>
      <c r="EQ170" s="297"/>
      <c r="ER170" s="297"/>
      <c r="ES170" s="297"/>
      <c r="ET170" s="297"/>
      <c r="EU170" s="297"/>
      <c r="EV170" s="297"/>
      <c r="EW170" s="297"/>
      <c r="EX170" s="297"/>
      <c r="EY170" s="297"/>
      <c r="EZ170" s="297"/>
      <c r="FA170" s="297"/>
      <c r="FB170" s="297"/>
      <c r="FC170" s="297"/>
      <c r="FD170" s="297"/>
      <c r="FE170" s="297"/>
      <c r="FF170" s="297"/>
      <c r="FL170" s="151">
        <f t="shared" si="1278"/>
        <v>75002</v>
      </c>
      <c r="FM170" s="151">
        <f t="shared" si="1279"/>
        <v>78.677901922615405</v>
      </c>
      <c r="FN170" s="151">
        <f t="shared" si="1280"/>
        <v>88.901629289885591</v>
      </c>
      <c r="FO170" s="151">
        <f t="shared" si="1281"/>
        <v>96.605423855363853</v>
      </c>
      <c r="FR170" s="5">
        <f t="shared" si="944"/>
        <v>45059</v>
      </c>
      <c r="FS170" s="5">
        <f t="shared" si="945"/>
        <v>21619</v>
      </c>
      <c r="FT170" s="5">
        <f t="shared" si="946"/>
        <v>8324</v>
      </c>
      <c r="FU170" s="5">
        <f t="shared" si="947"/>
        <v>1461</v>
      </c>
      <c r="FW170" s="233">
        <f t="shared" si="948"/>
        <v>0.58929155277716017</v>
      </c>
      <c r="FX170" s="233">
        <f t="shared" si="949"/>
        <v>0.28273805631481891</v>
      </c>
      <c r="FY170" s="233">
        <f t="shared" si="950"/>
        <v>0.1088631102624799</v>
      </c>
      <c r="FZ170" s="233">
        <f t="shared" si="951"/>
        <v>1.9107280645540979E-2</v>
      </c>
      <c r="GA170" s="233"/>
      <c r="GB170" s="5">
        <f t="shared" si="952"/>
        <v>0.87202960909197913</v>
      </c>
      <c r="GC170" s="5">
        <f t="shared" si="953"/>
        <v>0.91571376830340978</v>
      </c>
      <c r="GD170" s="5">
        <f t="shared" si="954"/>
        <v>0.84915878865566408</v>
      </c>
      <c r="GE170" s="5">
        <f t="shared" si="955"/>
        <v>0.72440944881889768</v>
      </c>
    </row>
    <row r="171" spans="1:187" x14ac:dyDescent="0.2">
      <c r="A171" s="276" t="str">
        <f t="shared" si="1058"/>
        <v>2013 Nov</v>
      </c>
      <c r="B171" s="139">
        <f t="shared" si="1276"/>
        <v>2013</v>
      </c>
      <c r="C171" s="142" t="str">
        <f t="shared" si="1277"/>
        <v>Nov</v>
      </c>
      <c r="D171" s="154">
        <f t="shared" si="1191"/>
        <v>74980</v>
      </c>
      <c r="E171" s="129">
        <v>38009</v>
      </c>
      <c r="F171" s="129">
        <v>30266</v>
      </c>
      <c r="G171" s="129">
        <v>6705</v>
      </c>
      <c r="H171" s="154">
        <f t="shared" si="1042"/>
        <v>-2092</v>
      </c>
      <c r="I171" s="151">
        <f t="shared" si="1059"/>
        <v>-908</v>
      </c>
      <c r="J171" s="151">
        <f t="shared" si="1060"/>
        <v>-571</v>
      </c>
      <c r="K171" s="151">
        <f t="shared" si="1061"/>
        <v>-613</v>
      </c>
      <c r="L171" s="154">
        <f t="shared" si="1043"/>
        <v>2999</v>
      </c>
      <c r="M171" s="3">
        <v>965</v>
      </c>
      <c r="N171" s="3">
        <v>1884</v>
      </c>
      <c r="O171" s="3">
        <v>150</v>
      </c>
      <c r="P171" s="154">
        <f t="shared" si="1044"/>
        <v>-5091</v>
      </c>
      <c r="Q171" s="3">
        <v>-1873</v>
      </c>
      <c r="R171" s="3">
        <v>-2455</v>
      </c>
      <c r="S171" s="3">
        <v>-763</v>
      </c>
      <c r="T171" s="154">
        <f t="shared" si="1045"/>
        <v>72888</v>
      </c>
      <c r="U171" s="151">
        <f t="shared" si="1062"/>
        <v>37101</v>
      </c>
      <c r="V171" s="151">
        <f t="shared" si="1063"/>
        <v>29695</v>
      </c>
      <c r="W171" s="151">
        <f t="shared" si="1064"/>
        <v>6092</v>
      </c>
      <c r="X171" s="154">
        <f t="shared" si="1046"/>
        <v>-669</v>
      </c>
      <c r="Y171" s="151">
        <f t="shared" si="1065"/>
        <v>-41</v>
      </c>
      <c r="Z171" s="151">
        <f t="shared" si="1066"/>
        <v>-425</v>
      </c>
      <c r="AA171" s="151">
        <f t="shared" si="1067"/>
        <v>-203</v>
      </c>
      <c r="AB171" s="154">
        <f t="shared" si="1047"/>
        <v>752</v>
      </c>
      <c r="AC171" s="3">
        <v>454</v>
      </c>
      <c r="AD171" s="3">
        <v>236</v>
      </c>
      <c r="AE171" s="3">
        <v>62</v>
      </c>
      <c r="AF171" s="154">
        <f t="shared" si="1048"/>
        <v>-1421</v>
      </c>
      <c r="AG171" s="3">
        <v>-495</v>
      </c>
      <c r="AH171" s="3">
        <v>-661</v>
      </c>
      <c r="AI171" s="3">
        <v>-265</v>
      </c>
      <c r="AJ171" s="154">
        <f t="shared" si="1049"/>
        <v>72219</v>
      </c>
      <c r="AK171" s="151">
        <f t="shared" si="1068"/>
        <v>37060</v>
      </c>
      <c r="AL171" s="151">
        <f t="shared" si="1069"/>
        <v>29270</v>
      </c>
      <c r="AM171" s="151">
        <f t="shared" si="1070"/>
        <v>5889</v>
      </c>
      <c r="AN171" s="154">
        <f t="shared" si="1050"/>
        <v>47358</v>
      </c>
      <c r="AO171" s="3">
        <v>26803</v>
      </c>
      <c r="AP171" s="3">
        <v>17312</v>
      </c>
      <c r="AQ171" s="3">
        <v>3243</v>
      </c>
      <c r="AR171" s="151">
        <f t="shared" si="1071"/>
        <v>64.973658215344088</v>
      </c>
      <c r="AS171" s="151">
        <f t="shared" si="1072"/>
        <v>72.24333575914396</v>
      </c>
      <c r="AT171" s="151">
        <f t="shared" si="1073"/>
        <v>58.299376999494868</v>
      </c>
      <c r="AU171" s="151">
        <f t="shared" si="1074"/>
        <v>53.233749179251475</v>
      </c>
      <c r="AV171" s="154">
        <f t="shared" si="1051"/>
        <v>59751</v>
      </c>
      <c r="AW171" s="3">
        <v>32730</v>
      </c>
      <c r="AX171" s="3">
        <v>22907</v>
      </c>
      <c r="AY171" s="3">
        <v>4114</v>
      </c>
      <c r="AZ171" s="151">
        <f t="shared" si="1075"/>
        <v>81.976457029963782</v>
      </c>
      <c r="BA171" s="151">
        <f t="shared" si="1076"/>
        <v>88.218646397671222</v>
      </c>
      <c r="BB171" s="151">
        <f t="shared" si="1077"/>
        <v>77.140932816972551</v>
      </c>
      <c r="BC171" s="151">
        <f t="shared" si="1078"/>
        <v>67.531188443860799</v>
      </c>
      <c r="BD171" s="154">
        <f t="shared" si="1052"/>
        <v>65973</v>
      </c>
      <c r="BE171" s="3">
        <v>35209</v>
      </c>
      <c r="BF171" s="3">
        <v>26123</v>
      </c>
      <c r="BG171" s="3">
        <v>4641</v>
      </c>
      <c r="BH171" s="151">
        <f t="shared" si="1079"/>
        <v>90.512841620019756</v>
      </c>
      <c r="BI171" s="151">
        <f t="shared" si="1080"/>
        <v>94.900406997115979</v>
      </c>
      <c r="BJ171" s="151">
        <f t="shared" si="1081"/>
        <v>87.971038895436934</v>
      </c>
      <c r="BK171" s="151">
        <f t="shared" si="1082"/>
        <v>76.181877872619836</v>
      </c>
      <c r="BL171" s="154">
        <f t="shared" si="1053"/>
        <v>68876</v>
      </c>
      <c r="BM171" s="3">
        <v>36248</v>
      </c>
      <c r="BN171" s="3">
        <v>27615</v>
      </c>
      <c r="BO171" s="3">
        <v>5013</v>
      </c>
      <c r="BP171" s="151">
        <f t="shared" si="1083"/>
        <v>94.495664581275378</v>
      </c>
      <c r="BQ171" s="151">
        <f t="shared" si="1084"/>
        <v>97.700870596479888</v>
      </c>
      <c r="BR171" s="151">
        <f t="shared" si="1085"/>
        <v>92.995453780097662</v>
      </c>
      <c r="BS171" s="151">
        <f t="shared" si="1086"/>
        <v>82.288246881155615</v>
      </c>
      <c r="BT171" s="154">
        <f t="shared" si="1054"/>
        <v>70076</v>
      </c>
      <c r="BU171" s="3">
        <v>36638</v>
      </c>
      <c r="BV171" s="3">
        <v>28222</v>
      </c>
      <c r="BW171" s="3">
        <v>5216</v>
      </c>
      <c r="BX171" s="151">
        <f t="shared" si="1087"/>
        <v>96.142026122269783</v>
      </c>
      <c r="BY171" s="151">
        <f t="shared" si="1088"/>
        <v>98.752055200668437</v>
      </c>
      <c r="BZ171" s="151">
        <f t="shared" si="1089"/>
        <v>95.039568951001854</v>
      </c>
      <c r="CA171" s="151">
        <f t="shared" si="1090"/>
        <v>85.620485883125411</v>
      </c>
      <c r="CB171" s="154">
        <f t="shared" si="1055"/>
        <v>71400</v>
      </c>
      <c r="CC171" s="3">
        <v>36948</v>
      </c>
      <c r="CD171" s="3">
        <v>28907</v>
      </c>
      <c r="CE171" s="3">
        <v>5545</v>
      </c>
      <c r="CF171" s="151">
        <f t="shared" si="1091"/>
        <v>97.95851168916694</v>
      </c>
      <c r="CG171" s="151">
        <f t="shared" si="1092"/>
        <v>99.587612193741407</v>
      </c>
      <c r="CH171" s="151">
        <f t="shared" si="1093"/>
        <v>97.346354605152385</v>
      </c>
      <c r="CI171" s="151">
        <f t="shared" si="1094"/>
        <v>91.021011162179917</v>
      </c>
      <c r="CJ171" s="154">
        <f t="shared" si="1056"/>
        <v>71799</v>
      </c>
      <c r="CK171" s="3">
        <v>37005</v>
      </c>
      <c r="CL171" s="3">
        <v>29103</v>
      </c>
      <c r="CM171" s="3">
        <v>5691</v>
      </c>
      <c r="CN171" s="151">
        <f t="shared" si="1095"/>
        <v>98.505926901547582</v>
      </c>
      <c r="CO171" s="151">
        <f t="shared" si="1096"/>
        <v>99.741246866661271</v>
      </c>
      <c r="CP171" s="151">
        <f t="shared" si="1097"/>
        <v>98.006398383566264</v>
      </c>
      <c r="CQ171" s="151">
        <f t="shared" si="1098"/>
        <v>93.417596848325672</v>
      </c>
      <c r="CR171" s="154">
        <f t="shared" si="1057"/>
        <v>71939</v>
      </c>
      <c r="CS171" s="3">
        <v>37026</v>
      </c>
      <c r="CT171" s="3">
        <v>29162</v>
      </c>
      <c r="CU171" s="3">
        <v>5751</v>
      </c>
      <c r="CV171" s="151">
        <f t="shared" si="1099"/>
        <v>98.698002414663591</v>
      </c>
      <c r="CW171" s="151">
        <f t="shared" si="1100"/>
        <v>99.797849114579122</v>
      </c>
      <c r="CX171" s="151">
        <f t="shared" si="1101"/>
        <v>98.205085031150034</v>
      </c>
      <c r="CY171" s="151">
        <f t="shared" si="1102"/>
        <v>94.402495075508867</v>
      </c>
      <c r="CZ171" s="151">
        <f t="shared" si="1103"/>
        <v>99.082153440895624</v>
      </c>
      <c r="DA171" s="151">
        <f t="shared" si="1104"/>
        <v>99.889490849303257</v>
      </c>
      <c r="DB171" s="151">
        <f t="shared" si="1105"/>
        <v>98.568782623337256</v>
      </c>
      <c r="DC171" s="151">
        <f t="shared" si="1106"/>
        <v>96.667760998030204</v>
      </c>
      <c r="DD171" s="149">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49">
        <v>2680</v>
      </c>
      <c r="DV171" s="3">
        <v>421</v>
      </c>
      <c r="DW171" s="3">
        <v>1344</v>
      </c>
      <c r="DX171" s="3">
        <v>915</v>
      </c>
      <c r="DZ171" s="293"/>
      <c r="EA171" s="293"/>
      <c r="EB171" s="293"/>
      <c r="EC171" s="297"/>
      <c r="ED171" s="297"/>
      <c r="EE171" s="297"/>
      <c r="EF171" s="297"/>
      <c r="EG171" s="297"/>
      <c r="EH171" s="297"/>
      <c r="EI171" s="297"/>
      <c r="EJ171" s="297"/>
      <c r="EK171" s="297"/>
      <c r="EL171" s="297"/>
      <c r="EM171" s="297"/>
      <c r="EN171" s="297"/>
      <c r="EO171" s="297"/>
      <c r="EP171" s="297"/>
      <c r="EQ171" s="297"/>
      <c r="ER171" s="297"/>
      <c r="ES171" s="297"/>
      <c r="ET171" s="297"/>
      <c r="EU171" s="297"/>
      <c r="EV171" s="297"/>
      <c r="EW171" s="297"/>
      <c r="EX171" s="297"/>
      <c r="EY171" s="297"/>
      <c r="EZ171" s="297"/>
      <c r="FA171" s="297"/>
      <c r="FB171" s="297"/>
      <c r="FC171" s="297"/>
      <c r="FD171" s="297"/>
      <c r="FE171" s="297"/>
      <c r="FF171" s="297"/>
      <c r="FL171" s="151">
        <f t="shared" si="1278"/>
        <v>72219</v>
      </c>
      <c r="FM171" s="151">
        <f t="shared" si="1279"/>
        <v>82.73584513770615</v>
      </c>
      <c r="FN171" s="151">
        <f t="shared" si="1280"/>
        <v>91.351306442902839</v>
      </c>
      <c r="FO171" s="151">
        <f t="shared" si="1281"/>
        <v>97.032636840720585</v>
      </c>
      <c r="FR171" s="5">
        <f t="shared" si="944"/>
        <v>47358</v>
      </c>
      <c r="FS171" s="5">
        <f t="shared" si="945"/>
        <v>18615</v>
      </c>
      <c r="FT171" s="5">
        <f t="shared" si="946"/>
        <v>6246</v>
      </c>
      <c r="FU171" s="5">
        <f t="shared" si="947"/>
        <v>669</v>
      </c>
      <c r="FW171" s="233">
        <f t="shared" si="948"/>
        <v>0.64973658215344088</v>
      </c>
      <c r="FX171" s="233">
        <f t="shared" si="949"/>
        <v>0.25539183404675669</v>
      </c>
      <c r="FY171" s="233">
        <f t="shared" si="950"/>
        <v>8.5693118208758648E-2</v>
      </c>
      <c r="FZ171" s="233">
        <f t="shared" si="951"/>
        <v>9.178465591043794E-3</v>
      </c>
      <c r="GA171" s="233"/>
      <c r="GB171" s="5">
        <f t="shared" si="952"/>
        <v>0.90512841620019757</v>
      </c>
      <c r="GC171" s="5">
        <f t="shared" si="953"/>
        <v>0.94900406997115982</v>
      </c>
      <c r="GD171" s="5">
        <f t="shared" si="954"/>
        <v>0.87971038895436937</v>
      </c>
      <c r="GE171" s="5">
        <f t="shared" si="955"/>
        <v>0.76181877872619841</v>
      </c>
    </row>
    <row r="172" spans="1:187" ht="13.5" thickBot="1" x14ac:dyDescent="0.25">
      <c r="A172" s="276" t="str">
        <f t="shared" si="1058"/>
        <v>2013 Dec</v>
      </c>
      <c r="B172" s="208">
        <f t="shared" si="1276"/>
        <v>2013</v>
      </c>
      <c r="C172" s="209" t="str">
        <f t="shared" si="1277"/>
        <v>Dec</v>
      </c>
      <c r="D172" s="210">
        <f t="shared" si="1191"/>
        <v>74248</v>
      </c>
      <c r="E172" s="211">
        <v>38076</v>
      </c>
      <c r="F172" s="211">
        <v>30047</v>
      </c>
      <c r="G172" s="211">
        <v>6125</v>
      </c>
      <c r="H172" s="210">
        <f t="shared" si="1042"/>
        <v>-1529</v>
      </c>
      <c r="I172" s="212">
        <f t="shared" si="1059"/>
        <v>-488</v>
      </c>
      <c r="J172" s="212">
        <f t="shared" si="1060"/>
        <v>-641</v>
      </c>
      <c r="K172" s="212">
        <f t="shared" si="1061"/>
        <v>-400</v>
      </c>
      <c r="L172" s="210">
        <f t="shared" si="1043"/>
        <v>1859</v>
      </c>
      <c r="M172" s="213">
        <v>745</v>
      </c>
      <c r="N172" s="213">
        <v>1023</v>
      </c>
      <c r="O172" s="213">
        <v>91</v>
      </c>
      <c r="P172" s="210">
        <f t="shared" si="1044"/>
        <v>-3388</v>
      </c>
      <c r="Q172" s="213">
        <v>-1233</v>
      </c>
      <c r="R172" s="213">
        <v>-1664</v>
      </c>
      <c r="S172" s="213">
        <v>-491</v>
      </c>
      <c r="T172" s="210">
        <f t="shared" si="1045"/>
        <v>72719</v>
      </c>
      <c r="U172" s="212">
        <f t="shared" si="1062"/>
        <v>37588</v>
      </c>
      <c r="V172" s="212">
        <f t="shared" si="1063"/>
        <v>29406</v>
      </c>
      <c r="W172" s="212">
        <f t="shared" si="1064"/>
        <v>5725</v>
      </c>
      <c r="X172" s="210">
        <f t="shared" si="1046"/>
        <v>-1720</v>
      </c>
      <c r="Y172" s="212">
        <f t="shared" si="1065"/>
        <v>-697</v>
      </c>
      <c r="Z172" s="212">
        <f t="shared" si="1066"/>
        <v>-827</v>
      </c>
      <c r="AA172" s="212">
        <f t="shared" si="1067"/>
        <v>-196</v>
      </c>
      <c r="AB172" s="210">
        <f t="shared" si="1047"/>
        <v>268</v>
      </c>
      <c r="AC172" s="213">
        <v>134</v>
      </c>
      <c r="AD172" s="213">
        <v>107</v>
      </c>
      <c r="AE172" s="213">
        <v>27</v>
      </c>
      <c r="AF172" s="210">
        <f t="shared" si="1048"/>
        <v>-1988</v>
      </c>
      <c r="AG172" s="213">
        <v>-831</v>
      </c>
      <c r="AH172" s="213">
        <v>-934</v>
      </c>
      <c r="AI172" s="213">
        <v>-223</v>
      </c>
      <c r="AJ172" s="210">
        <f t="shared" si="1049"/>
        <v>70999</v>
      </c>
      <c r="AK172" s="212">
        <f t="shared" si="1068"/>
        <v>36891</v>
      </c>
      <c r="AL172" s="212">
        <f t="shared" si="1069"/>
        <v>28579</v>
      </c>
      <c r="AM172" s="212">
        <f t="shared" si="1070"/>
        <v>5529</v>
      </c>
      <c r="AN172" s="210">
        <f t="shared" si="1050"/>
        <v>50061</v>
      </c>
      <c r="AO172" s="213">
        <v>28587</v>
      </c>
      <c r="AP172" s="213">
        <v>17964</v>
      </c>
      <c r="AQ172" s="213">
        <v>3510</v>
      </c>
      <c r="AR172" s="212">
        <f t="shared" si="1071"/>
        <v>68.841705744028374</v>
      </c>
      <c r="AS172" s="212">
        <f t="shared" si="1072"/>
        <v>76.053527721613278</v>
      </c>
      <c r="AT172" s="212">
        <f t="shared" si="1073"/>
        <v>61.089573556417051</v>
      </c>
      <c r="AU172" s="212">
        <f t="shared" si="1074"/>
        <v>61.310043668122269</v>
      </c>
      <c r="AV172" s="210">
        <f t="shared" si="1051"/>
        <v>60909</v>
      </c>
      <c r="AW172" s="213">
        <v>33652</v>
      </c>
      <c r="AX172" s="213">
        <v>23067</v>
      </c>
      <c r="AY172" s="213">
        <v>4190</v>
      </c>
      <c r="AZ172" s="212">
        <f t="shared" si="1075"/>
        <v>83.759402632049401</v>
      </c>
      <c r="BA172" s="212">
        <f t="shared" si="1076"/>
        <v>89.528572948813462</v>
      </c>
      <c r="BB172" s="212">
        <f t="shared" si="1077"/>
        <v>78.443174862272997</v>
      </c>
      <c r="BC172" s="212">
        <f t="shared" si="1078"/>
        <v>73.187772925764193</v>
      </c>
      <c r="BD172" s="210">
        <f t="shared" si="1052"/>
        <v>66141</v>
      </c>
      <c r="BE172" s="213">
        <v>35598</v>
      </c>
      <c r="BF172" s="213">
        <v>25918</v>
      </c>
      <c r="BG172" s="213">
        <v>4625</v>
      </c>
      <c r="BH172" s="212">
        <f t="shared" si="1079"/>
        <v>90.954221042643596</v>
      </c>
      <c r="BI172" s="212">
        <f t="shared" si="1080"/>
        <v>94.70575715653932</v>
      </c>
      <c r="BJ172" s="212">
        <f t="shared" si="1081"/>
        <v>88.138475141127657</v>
      </c>
      <c r="BK172" s="212">
        <f t="shared" si="1082"/>
        <v>80.786026200873366</v>
      </c>
      <c r="BL172" s="210">
        <f t="shared" si="1053"/>
        <v>68476</v>
      </c>
      <c r="BM172" s="213">
        <v>36376</v>
      </c>
      <c r="BN172" s="213">
        <v>27174</v>
      </c>
      <c r="BO172" s="213">
        <v>4926</v>
      </c>
      <c r="BP172" s="212">
        <f t="shared" si="1083"/>
        <v>94.165211292784562</v>
      </c>
      <c r="BQ172" s="212">
        <f t="shared" si="1084"/>
        <v>96.775566670213891</v>
      </c>
      <c r="BR172" s="212">
        <f t="shared" si="1085"/>
        <v>92.409712303611514</v>
      </c>
      <c r="BS172" s="212">
        <f t="shared" si="1086"/>
        <v>86.043668122270745</v>
      </c>
      <c r="BT172" s="210">
        <f t="shared" si="1054"/>
        <v>69407</v>
      </c>
      <c r="BU172" s="213">
        <v>36638</v>
      </c>
      <c r="BV172" s="213">
        <v>27703</v>
      </c>
      <c r="BW172" s="213">
        <v>5066</v>
      </c>
      <c r="BX172" s="212">
        <f t="shared" si="1087"/>
        <v>95.445481923568806</v>
      </c>
      <c r="BY172" s="212">
        <f t="shared" si="1088"/>
        <v>97.472597637543899</v>
      </c>
      <c r="BZ172" s="212">
        <f t="shared" si="1089"/>
        <v>94.208664898320066</v>
      </c>
      <c r="CA172" s="212">
        <f t="shared" si="1090"/>
        <v>88.489082969432303</v>
      </c>
      <c r="CB172" s="210">
        <f t="shared" si="1055"/>
        <v>70371</v>
      </c>
      <c r="CC172" s="213">
        <v>36846</v>
      </c>
      <c r="CD172" s="213">
        <v>28245</v>
      </c>
      <c r="CE172" s="213">
        <v>5280</v>
      </c>
      <c r="CF172" s="212">
        <f t="shared" si="1091"/>
        <v>96.771132716346486</v>
      </c>
      <c r="CG172" s="212">
        <f t="shared" si="1092"/>
        <v>98.025965733744812</v>
      </c>
      <c r="CH172" s="212">
        <f t="shared" si="1093"/>
        <v>96.051826157926953</v>
      </c>
      <c r="CI172" s="212">
        <f t="shared" si="1094"/>
        <v>92.227074235807862</v>
      </c>
      <c r="CJ172" s="210">
        <f t="shared" si="1056"/>
        <v>70639</v>
      </c>
      <c r="CK172" s="213">
        <v>36865</v>
      </c>
      <c r="CL172" s="213">
        <v>28409</v>
      </c>
      <c r="CM172" s="213">
        <v>5365</v>
      </c>
      <c r="CN172" s="212">
        <f t="shared" si="1095"/>
        <v>97.139674637990069</v>
      </c>
      <c r="CO172" s="212">
        <f t="shared" si="1096"/>
        <v>98.076513780993935</v>
      </c>
      <c r="CP172" s="212">
        <f t="shared" si="1097"/>
        <v>96.609535468951918</v>
      </c>
      <c r="CQ172" s="212">
        <f t="shared" si="1098"/>
        <v>93.711790393013104</v>
      </c>
      <c r="CR172" s="210">
        <f t="shared" si="1057"/>
        <v>70769</v>
      </c>
      <c r="CS172" s="213">
        <v>36876</v>
      </c>
      <c r="CT172" s="213">
        <v>28477</v>
      </c>
      <c r="CU172" s="213">
        <v>5416</v>
      </c>
      <c r="CV172" s="212">
        <f t="shared" si="1099"/>
        <v>97.318444973115689</v>
      </c>
      <c r="CW172" s="212">
        <f t="shared" si="1100"/>
        <v>98.105778439927633</v>
      </c>
      <c r="CX172" s="212">
        <f t="shared" si="1101"/>
        <v>96.840780793035435</v>
      </c>
      <c r="CY172" s="212">
        <f t="shared" si="1102"/>
        <v>94.602620087336248</v>
      </c>
      <c r="CZ172" s="212">
        <f t="shared" si="1103"/>
        <v>97.634730950645633</v>
      </c>
      <c r="DA172" s="212">
        <f t="shared" si="1104"/>
        <v>98.145684793019043</v>
      </c>
      <c r="DB172" s="212">
        <f t="shared" si="1105"/>
        <v>97.187648779160725</v>
      </c>
      <c r="DC172" s="212">
        <f t="shared" si="1106"/>
        <v>96.576419213973793</v>
      </c>
      <c r="DD172" s="214">
        <v>3641</v>
      </c>
      <c r="DE172" s="213">
        <v>859</v>
      </c>
      <c r="DF172" s="213">
        <v>1965</v>
      </c>
      <c r="DG172" s="213">
        <v>817</v>
      </c>
      <c r="DH172" s="211">
        <v>3</v>
      </c>
      <c r="DI172" s="211">
        <v>1</v>
      </c>
      <c r="DJ172" s="211">
        <v>4</v>
      </c>
      <c r="DK172" s="211">
        <v>9</v>
      </c>
      <c r="DL172" s="211">
        <v>10</v>
      </c>
      <c r="DM172" s="211">
        <v>6</v>
      </c>
      <c r="DN172" s="211">
        <v>10</v>
      </c>
      <c r="DO172" s="211">
        <v>22</v>
      </c>
      <c r="DP172" s="213">
        <v>28</v>
      </c>
      <c r="DQ172" s="213">
        <v>19</v>
      </c>
      <c r="DR172" s="213">
        <v>28</v>
      </c>
      <c r="DS172" s="213">
        <v>42</v>
      </c>
      <c r="DU172" s="149">
        <v>3038</v>
      </c>
      <c r="DV172" s="3">
        <v>623</v>
      </c>
      <c r="DW172" s="3">
        <v>1649</v>
      </c>
      <c r="DX172" s="3">
        <v>766</v>
      </c>
      <c r="DZ172" s="293" t="str">
        <f>CONCATENATE(EA172," ",EB172)</f>
        <v>2013 Kvartal 4</v>
      </c>
      <c r="EA172" s="293">
        <v>2013</v>
      </c>
      <c r="EB172" s="293" t="s">
        <v>448</v>
      </c>
      <c r="EC172" s="297">
        <f>SUM(D170:D172)</f>
        <v>228086</v>
      </c>
      <c r="ED172" s="297">
        <f>SUM(H170:H172)</f>
        <v>-6016</v>
      </c>
      <c r="EE172" s="297">
        <f>SUM(L170:L172)</f>
        <v>8825</v>
      </c>
      <c r="EF172" s="297">
        <f>SUM(P170:P172)</f>
        <v>-14841</v>
      </c>
      <c r="EG172" s="297">
        <f>SUM(T170:T172)</f>
        <v>222070</v>
      </c>
      <c r="EH172" s="297">
        <f>SUM(X170:X172)</f>
        <v>-3850</v>
      </c>
      <c r="EI172" s="297">
        <f>SUM(AB170:AB172)</f>
        <v>1227</v>
      </c>
      <c r="EJ172" s="297">
        <f>SUM(AF170:AF172)</f>
        <v>-5077</v>
      </c>
      <c r="EK172" s="297">
        <f>SUM(AJ170:AJ172)</f>
        <v>218220</v>
      </c>
      <c r="EL172" s="297">
        <f>SUM(AN170:AN172)</f>
        <v>142478</v>
      </c>
      <c r="EM172" s="297">
        <f>IF(EG172&gt;0,(EL172/EG172)*100,0)</f>
        <v>64.159048948529744</v>
      </c>
      <c r="EN172" s="297">
        <f>SUM(AV170:AV172)</f>
        <v>179670</v>
      </c>
      <c r="EO172" s="297">
        <f>IF(EG172&gt;0,(EN172/EG172)*100,0)</f>
        <v>80.906921241050128</v>
      </c>
      <c r="EP172" s="297">
        <f>SUM(BD170:BD172)</f>
        <v>198792</v>
      </c>
      <c r="EQ172" s="297">
        <f>IF(EG172&gt;0,(EP172/EG172)*100,0)</f>
        <v>89.517719637951998</v>
      </c>
      <c r="ER172" s="297">
        <f>SUM(BL170:BL172)</f>
        <v>208072</v>
      </c>
      <c r="ES172" s="297">
        <f>IF(EG172&gt;0,(ER172/EG172)*100,0)</f>
        <v>93.696582158778767</v>
      </c>
      <c r="ET172" s="297">
        <f>SUM(BT170:BT172)</f>
        <v>211939</v>
      </c>
      <c r="EU172" s="297">
        <f>IF(EG172&gt;0,(ET172/EG172)*100,0)</f>
        <v>95.43792497861034</v>
      </c>
      <c r="EV172" s="297">
        <f>SUM(CB170:CB172)</f>
        <v>215956</v>
      </c>
      <c r="EW172" s="297">
        <f>IF(EG172&gt;0,(EV172/EG172)*100,0)</f>
        <v>97.246814067636336</v>
      </c>
      <c r="EX172" s="297">
        <f>SUM(CJ170:CJ172)</f>
        <v>217064</v>
      </c>
      <c r="EY172" s="297">
        <f>IF(EG172&gt;0,(EX172/EG172)*100,0)</f>
        <v>97.745755842752274</v>
      </c>
      <c r="EZ172" s="297">
        <f>SUM(CR170:CR172)</f>
        <v>217514</v>
      </c>
      <c r="FA172" s="297">
        <f>IF(EG172&gt;0,(EZ172/EG172)*100,0)</f>
        <v>97.948394650335473</v>
      </c>
      <c r="FB172" s="297">
        <f>IF(EG172&gt;0,(EK172/EG172)*100,0)</f>
        <v>98.266312424010451</v>
      </c>
      <c r="FC172" s="297">
        <f>IF(DD172&gt;0,DD170+DD171+DD172,0)</f>
        <v>11263</v>
      </c>
      <c r="FD172" s="297">
        <f>IF(DD172&gt;0,((DD172+DD171+DD170)*60)/((T170+T171+T172)),0)</f>
        <v>3.0430945197460262</v>
      </c>
      <c r="FE172" s="297">
        <f>IF(DD172&gt;0,((DD172+DD171+DD170)*60)/((T172+T171+T170)-(AN172+AN171+AN170)),0)</f>
        <v>8.4905518142526883</v>
      </c>
      <c r="FF172" s="297">
        <f>IF(DU172&gt;0,((DU172+DU171+DU170)*60)/((T172+T171+T170)-(BD172+BD171+BD170)),0)</f>
        <v>23.576767763553569</v>
      </c>
      <c r="FL172" s="151">
        <f t="shared" si="1278"/>
        <v>70999</v>
      </c>
      <c r="FM172" s="151">
        <f t="shared" si="1279"/>
        <v>85.788532232848354</v>
      </c>
      <c r="FN172" s="151">
        <f t="shared" si="1280"/>
        <v>93.157650107747997</v>
      </c>
      <c r="FO172" s="151">
        <f t="shared" si="1281"/>
        <v>97.757714897392916</v>
      </c>
      <c r="FR172" s="5">
        <f t="shared" si="944"/>
        <v>50061</v>
      </c>
      <c r="FS172" s="5">
        <f t="shared" si="945"/>
        <v>16080</v>
      </c>
      <c r="FT172" s="5">
        <f t="shared" si="946"/>
        <v>4858</v>
      </c>
      <c r="FU172" s="5">
        <f t="shared" si="947"/>
        <v>1720</v>
      </c>
      <c r="FW172" s="233">
        <f t="shared" si="948"/>
        <v>0.68841705744028381</v>
      </c>
      <c r="FX172" s="233">
        <f t="shared" si="949"/>
        <v>0.22112515298615218</v>
      </c>
      <c r="FY172" s="233">
        <f t="shared" si="950"/>
        <v>6.6805099080020358E-2</v>
      </c>
      <c r="FZ172" s="233">
        <f t="shared" si="951"/>
        <v>2.3652690493543641E-2</v>
      </c>
      <c r="GA172" s="233"/>
      <c r="GB172" s="5">
        <f t="shared" si="952"/>
        <v>0.9095422104264359</v>
      </c>
      <c r="GC172" s="5">
        <f t="shared" si="953"/>
        <v>0.94705757156539316</v>
      </c>
      <c r="GD172" s="5">
        <f t="shared" si="954"/>
        <v>0.88138475141127659</v>
      </c>
      <c r="GE172" s="5">
        <f t="shared" si="955"/>
        <v>0.80786026200873362</v>
      </c>
    </row>
    <row r="173" spans="1:187" ht="13.5" thickBot="1" x14ac:dyDescent="0.25">
      <c r="A173" s="217" t="s">
        <v>222</v>
      </c>
      <c r="B173" s="218"/>
      <c r="C173" s="219"/>
      <c r="D173" s="220">
        <f>SUM(D161:D172)</f>
        <v>885529</v>
      </c>
      <c r="E173" s="220">
        <f t="shared" ref="E173" si="1282">SUM(E161:E172)</f>
        <v>449177</v>
      </c>
      <c r="F173" s="220">
        <f t="shared" ref="F173" si="1283">SUM(F161:F172)</f>
        <v>356155</v>
      </c>
      <c r="G173" s="220">
        <f t="shared" ref="G173" si="1284">SUM(G161:G172)</f>
        <v>80197</v>
      </c>
      <c r="H173" s="220">
        <f t="shared" ref="H173" si="1285">SUM(H161:H172)</f>
        <v>-21720</v>
      </c>
      <c r="I173" s="220">
        <f t="shared" ref="I173" si="1286">SUM(I161:I172)</f>
        <v>-9516</v>
      </c>
      <c r="J173" s="220">
        <f t="shared" ref="J173" si="1287">SUM(J161:J172)</f>
        <v>-6824</v>
      </c>
      <c r="K173" s="220">
        <f t="shared" ref="K173" si="1288">SUM(K161:K172)</f>
        <v>-5380</v>
      </c>
      <c r="L173" s="220">
        <f t="shared" ref="L173" si="1289">SUM(L161:L172)</f>
        <v>26265</v>
      </c>
      <c r="M173" s="220">
        <f t="shared" ref="M173" si="1290">SUM(M161:M172)</f>
        <v>7578</v>
      </c>
      <c r="N173" s="220">
        <f t="shared" ref="N173" si="1291">SUM(N161:N172)</f>
        <v>17347</v>
      </c>
      <c r="O173" s="220">
        <f t="shared" ref="O173" si="1292">SUM(O161:O172)</f>
        <v>1340</v>
      </c>
      <c r="P173" s="220">
        <f t="shared" ref="P173" si="1293">SUM(P161:P172)</f>
        <v>-47985</v>
      </c>
      <c r="Q173" s="220">
        <f t="shared" ref="Q173" si="1294">SUM(Q161:Q172)</f>
        <v>-17094</v>
      </c>
      <c r="R173" s="220">
        <f t="shared" ref="R173" si="1295">SUM(R161:R172)</f>
        <v>-24171</v>
      </c>
      <c r="S173" s="220">
        <f t="shared" ref="S173" si="1296">SUM(S161:S172)</f>
        <v>-6720</v>
      </c>
      <c r="T173" s="220">
        <f t="shared" ref="T173" si="1297">SUM(T161:T172)</f>
        <v>863809</v>
      </c>
      <c r="U173" s="220">
        <f t="shared" ref="U173" si="1298">SUM(U161:U172)</f>
        <v>439661</v>
      </c>
      <c r="V173" s="220">
        <f t="shared" ref="V173" si="1299">SUM(V161:V172)</f>
        <v>349331</v>
      </c>
      <c r="W173" s="220">
        <f t="shared" ref="W173" si="1300">SUM(W161:W172)</f>
        <v>74817</v>
      </c>
      <c r="X173" s="220">
        <f t="shared" ref="X173" si="1301">SUM(X161:X172)</f>
        <v>-11477</v>
      </c>
      <c r="Y173" s="220">
        <f t="shared" ref="Y173" si="1302">SUM(Y161:Y172)</f>
        <v>-3759</v>
      </c>
      <c r="Z173" s="220">
        <f t="shared" ref="Z173" si="1303">SUM(Z161:Z172)</f>
        <v>-6783</v>
      </c>
      <c r="AA173" s="220">
        <f t="shared" ref="AA173" si="1304">SUM(AA161:AA172)</f>
        <v>-935</v>
      </c>
      <c r="AB173" s="220">
        <f t="shared" ref="AB173" si="1305">SUM(AB161:AB172)</f>
        <v>3143</v>
      </c>
      <c r="AC173" s="220">
        <f t="shared" ref="AC173" si="1306">SUM(AC161:AC172)</f>
        <v>1583</v>
      </c>
      <c r="AD173" s="220">
        <f t="shared" ref="AD173" si="1307">SUM(AD161:AD172)</f>
        <v>1265</v>
      </c>
      <c r="AE173" s="220">
        <f t="shared" ref="AE173" si="1308">SUM(AE161:AE172)</f>
        <v>295</v>
      </c>
      <c r="AF173" s="220">
        <f t="shared" ref="AF173" si="1309">SUM(AF161:AF172)</f>
        <v>-14620</v>
      </c>
      <c r="AG173" s="220">
        <f t="shared" ref="AG173" si="1310">SUM(AG161:AG172)</f>
        <v>-5342</v>
      </c>
      <c r="AH173" s="220">
        <f t="shared" ref="AH173" si="1311">SUM(AH161:AH172)</f>
        <v>-8048</v>
      </c>
      <c r="AI173" s="220">
        <f t="shared" ref="AI173" si="1312">SUM(AI161:AI172)</f>
        <v>-1230</v>
      </c>
      <c r="AJ173" s="220">
        <f t="shared" ref="AJ173" si="1313">SUM(AJ161:AJ172)</f>
        <v>852332</v>
      </c>
      <c r="AK173" s="220">
        <f t="shared" ref="AK173" si="1314">SUM(AK161:AK172)</f>
        <v>435902</v>
      </c>
      <c r="AL173" s="220">
        <f t="shared" ref="AL173" si="1315">SUM(AL161:AL172)</f>
        <v>342548</v>
      </c>
      <c r="AM173" s="220">
        <f>SUM(AM161:AM172)</f>
        <v>73882</v>
      </c>
      <c r="AN173" s="220">
        <f>SUM(AN161:AN172)</f>
        <v>562422</v>
      </c>
      <c r="AO173" s="220">
        <f t="shared" ref="AO173" si="1316">SUM(AO161:AO172)</f>
        <v>316872</v>
      </c>
      <c r="AP173" s="220">
        <f t="shared" ref="AP173" si="1317">SUM(AP161:AP172)</f>
        <v>205012</v>
      </c>
      <c r="AQ173" s="220">
        <f t="shared" ref="AQ173" si="1318">SUM(AQ161:AQ172)</f>
        <v>40538</v>
      </c>
      <c r="AR173" s="222">
        <f>IF(AN173&gt;0,(AN173/T173)*100,0)</f>
        <v>65.109532315592915</v>
      </c>
      <c r="AS173" s="222">
        <f t="shared" si="1072"/>
        <v>72.071891752964206</v>
      </c>
      <c r="AT173" s="222">
        <f t="shared" si="1073"/>
        <v>58.687033214916504</v>
      </c>
      <c r="AU173" s="222">
        <f t="shared" si="1074"/>
        <v>54.182872876485291</v>
      </c>
      <c r="AV173" s="220">
        <f>SUM(AV161:AV172)</f>
        <v>705544</v>
      </c>
      <c r="AW173" s="220">
        <f t="shared" ref="AW173" si="1319">SUM(AW161:AW172)</f>
        <v>385725</v>
      </c>
      <c r="AX173" s="220">
        <f t="shared" ref="AX173" si="1320">SUM(AX161:AX172)</f>
        <v>268621</v>
      </c>
      <c r="AY173" s="220">
        <f t="shared" ref="AY173" si="1321">SUM(AY161:AY172)</f>
        <v>51198</v>
      </c>
      <c r="AZ173" s="222">
        <f t="shared" si="1075"/>
        <v>81.678241370488152</v>
      </c>
      <c r="BA173" s="222">
        <f t="shared" si="1076"/>
        <v>87.732366527847589</v>
      </c>
      <c r="BB173" s="222">
        <f t="shared" si="1077"/>
        <v>76.895838044719767</v>
      </c>
      <c r="BC173" s="222">
        <f t="shared" si="1078"/>
        <v>68.430971570632337</v>
      </c>
      <c r="BD173" s="220">
        <f t="shared" ref="BD173" si="1322">SUM(BD161:BD172)</f>
        <v>777711</v>
      </c>
      <c r="BE173" s="220">
        <f t="shared" ref="BE173" si="1323">SUM(BE161:BE172)</f>
        <v>413723</v>
      </c>
      <c r="BF173" s="220">
        <f t="shared" ref="BF173" si="1324">SUM(BF161:BF172)</f>
        <v>305444</v>
      </c>
      <c r="BG173" s="220">
        <f t="shared" ref="BG173" si="1325">SUM(BG161:BG172)</f>
        <v>58544</v>
      </c>
      <c r="BH173" s="222">
        <f t="shared" si="1079"/>
        <v>90.032750295493571</v>
      </c>
      <c r="BI173" s="222">
        <f t="shared" si="1080"/>
        <v>94.100454668483209</v>
      </c>
      <c r="BJ173" s="222">
        <f t="shared" si="1081"/>
        <v>87.436843566703217</v>
      </c>
      <c r="BK173" s="222">
        <f t="shared" si="1082"/>
        <v>78.249595680126177</v>
      </c>
      <c r="BL173" s="220">
        <f t="shared" ref="BL173" si="1326">SUM(BL161:BL172)</f>
        <v>813169</v>
      </c>
      <c r="BM173" s="220">
        <f t="shared" ref="BM173" si="1327">SUM(BM161:BM172)</f>
        <v>426029</v>
      </c>
      <c r="BN173" s="220">
        <f t="shared" ref="BN173" si="1328">SUM(BN161:BN172)</f>
        <v>323270</v>
      </c>
      <c r="BO173" s="220">
        <f t="shared" ref="BO173" si="1329">SUM(BO161:BO172)</f>
        <v>63870</v>
      </c>
      <c r="BP173" s="222">
        <f t="shared" si="1083"/>
        <v>94.137592916952713</v>
      </c>
      <c r="BQ173" s="222">
        <f t="shared" si="1084"/>
        <v>96.899429333054329</v>
      </c>
      <c r="BR173" s="222">
        <f t="shared" si="1085"/>
        <v>92.539740246356601</v>
      </c>
      <c r="BS173" s="222">
        <f t="shared" si="1086"/>
        <v>85.368298648702833</v>
      </c>
      <c r="BT173" s="220">
        <f t="shared" ref="BT173" si="1330">SUM(BT161:BT172)</f>
        <v>827813</v>
      </c>
      <c r="BU173" s="220">
        <f t="shared" ref="BU173" si="1331">SUM(BU161:BU172)</f>
        <v>430586</v>
      </c>
      <c r="BV173" s="220">
        <f t="shared" ref="BV173" si="1332">SUM(BV161:BV172)</f>
        <v>330741</v>
      </c>
      <c r="BW173" s="220">
        <f t="shared" ref="BW173" si="1333">SUM(BW161:BW172)</f>
        <v>66486</v>
      </c>
      <c r="BX173" s="222">
        <f t="shared" si="1087"/>
        <v>95.832875091600116</v>
      </c>
      <c r="BY173" s="222">
        <f t="shared" si="1088"/>
        <v>97.93590971225558</v>
      </c>
      <c r="BZ173" s="222">
        <f t="shared" si="1089"/>
        <v>94.678399569462769</v>
      </c>
      <c r="CA173" s="222">
        <f t="shared" si="1090"/>
        <v>88.864830185653005</v>
      </c>
      <c r="CB173" s="220">
        <f t="shared" ref="CB173" si="1334">SUM(CB161:CB172)</f>
        <v>843502</v>
      </c>
      <c r="CC173" s="220">
        <f t="shared" ref="CC173" si="1335">SUM(CC161:CC172)</f>
        <v>434599</v>
      </c>
      <c r="CD173" s="220">
        <f t="shared" ref="CD173" si="1336">SUM(CD161:CD172)</f>
        <v>338455</v>
      </c>
      <c r="CE173" s="220">
        <f t="shared" ref="CE173" si="1337">SUM(CE161:CE172)</f>
        <v>70448</v>
      </c>
      <c r="CF173" s="222">
        <f t="shared" si="1091"/>
        <v>97.649133083818299</v>
      </c>
      <c r="CG173" s="222">
        <f t="shared" si="1092"/>
        <v>98.848658398174962</v>
      </c>
      <c r="CH173" s="222">
        <f t="shared" si="1093"/>
        <v>96.886620425899793</v>
      </c>
      <c r="CI173" s="222">
        <f t="shared" si="1094"/>
        <v>94.160418086798458</v>
      </c>
      <c r="CJ173" s="220">
        <f t="shared" ref="CJ173" si="1338">SUM(CJ161:CJ172)</f>
        <v>847797</v>
      </c>
      <c r="CK173" s="220">
        <f t="shared" ref="CK173" si="1339">SUM(CK161:CK172)</f>
        <v>435374</v>
      </c>
      <c r="CL173" s="220">
        <f t="shared" ref="CL173" si="1340">SUM(CL161:CL172)</f>
        <v>340582</v>
      </c>
      <c r="CM173" s="220">
        <f t="shared" ref="CM173" si="1341">SUM(CM161:CM172)</f>
        <v>71841</v>
      </c>
      <c r="CN173" s="222">
        <f t="shared" si="1095"/>
        <v>98.146349482350843</v>
      </c>
      <c r="CO173" s="222">
        <f t="shared" si="1096"/>
        <v>99.024930571508506</v>
      </c>
      <c r="CP173" s="222">
        <f t="shared" si="1097"/>
        <v>97.495498538635275</v>
      </c>
      <c r="CQ173" s="222">
        <f t="shared" si="1098"/>
        <v>96.022294398331937</v>
      </c>
      <c r="CR173" s="220">
        <f t="shared" ref="CR173" si="1342">SUM(CR161:CR172)</f>
        <v>849692</v>
      </c>
      <c r="CS173" s="220">
        <f t="shared" ref="CS173" si="1343">SUM(CS161:CS172)</f>
        <v>435661</v>
      </c>
      <c r="CT173" s="220">
        <f t="shared" ref="CT173" si="1344">SUM(CT161:CT172)</f>
        <v>341448</v>
      </c>
      <c r="CU173" s="220">
        <f t="shared" ref="CU173" si="1345">SUM(CU161:CU172)</f>
        <v>72583</v>
      </c>
      <c r="CV173" s="222">
        <f>IF(CR173&gt;0,(CR173/T173)*100,0)</f>
        <v>98.365726682634701</v>
      </c>
      <c r="CW173" s="222">
        <f t="shared" si="1100"/>
        <v>99.090208137633311</v>
      </c>
      <c r="CX173" s="222">
        <f t="shared" si="1101"/>
        <v>97.743400957830829</v>
      </c>
      <c r="CY173" s="222">
        <f t="shared" si="1102"/>
        <v>97.014047609500523</v>
      </c>
      <c r="CZ173" s="222">
        <f t="shared" si="1103"/>
        <v>98.671349800708271</v>
      </c>
      <c r="DA173" s="222">
        <f t="shared" si="1104"/>
        <v>99.145023097340896</v>
      </c>
      <c r="DB173" s="222">
        <f t="shared" si="1105"/>
        <v>98.058288557270899</v>
      </c>
      <c r="DC173" s="222">
        <f t="shared" si="1106"/>
        <v>98.750284026357647</v>
      </c>
      <c r="DD173" s="220">
        <f t="shared" ref="DD173" si="1346">SUM(DD161:DD172)</f>
        <v>40432</v>
      </c>
      <c r="DE173" s="220">
        <f t="shared" ref="DE173" si="1347">SUM(DE161:DE172)</f>
        <v>10142</v>
      </c>
      <c r="DF173" s="220">
        <f t="shared" ref="DF173" si="1348">SUM(DF161:DF172)</f>
        <v>21306</v>
      </c>
      <c r="DG173" s="220">
        <f t="shared" ref="DG173" si="1349">SUM(DG161:DG172)</f>
        <v>8984</v>
      </c>
      <c r="DH173" s="221">
        <f>IF(DD173&gt;0,(DD173*60)/T173,0)</f>
        <v>2.8083986158977274</v>
      </c>
      <c r="DI173" s="221">
        <f t="shared" ref="DI173" si="1350">IF(DE173&gt;0,(DE173*60)/U173,0)</f>
        <v>1.3840663602184411</v>
      </c>
      <c r="DJ173" s="221">
        <f t="shared" ref="DJ173" si="1351">IF(DF173&gt;0,(DF173*60)/V173,0)</f>
        <v>3.659451923820102</v>
      </c>
      <c r="DK173" s="221">
        <f t="shared" ref="DK173" si="1352">IF(DG173&gt;0,(DG173*60)/W173,0)</f>
        <v>7.2047796623761977</v>
      </c>
      <c r="DL173" s="221">
        <f>IF(DD173&gt;0,(DD173*60)/(T173-AN173),0)</f>
        <v>8.0491859303818671</v>
      </c>
      <c r="DM173" s="221">
        <f t="shared" ref="DM173" si="1353">IF(DE173&gt;0,(DE173*60)/(U173-AO173),0)</f>
        <v>4.9558185179454188</v>
      </c>
      <c r="DN173" s="221">
        <f t="shared" ref="DN173" si="1354">IF(DF173&gt;0,(DF173*60)/(V173-AP173),0)</f>
        <v>8.8578773411678302</v>
      </c>
      <c r="DO173" s="221">
        <f t="shared" ref="DO173" si="1355">IF(DG173&gt;0,(DG173*60)/(W173-AQ173),0)</f>
        <v>15.725079494734386</v>
      </c>
      <c r="DP173" s="221">
        <f>IF(DU173&gt;0,(DU173*60)/(T173-BD173),0)</f>
        <v>22.619340751236962</v>
      </c>
      <c r="DQ173" s="221">
        <f t="shared" ref="DQ173:DS173" si="1356">IF(DV173&gt;0,(DV173*60)/(U173-BE173),0)</f>
        <v>15.831598427018275</v>
      </c>
      <c r="DR173" s="221">
        <f t="shared" si="1356"/>
        <v>23.767858363524507</v>
      </c>
      <c r="DS173" s="221">
        <f t="shared" si="1356"/>
        <v>30.341055736496035</v>
      </c>
      <c r="DU173" s="220">
        <f t="shared" ref="DU173" si="1357">SUM(DU161:DU172)</f>
        <v>32458</v>
      </c>
      <c r="DV173" s="220">
        <f t="shared" ref="DV173" si="1358">SUM(DV161:DV172)</f>
        <v>6844</v>
      </c>
      <c r="DW173" s="220">
        <f t="shared" ref="DW173" si="1359">SUM(DW161:DW172)</f>
        <v>17385</v>
      </c>
      <c r="DX173" s="220">
        <f t="shared" ref="DX173" si="1360">SUM(DX161:DX172)</f>
        <v>8229</v>
      </c>
      <c r="DZ173" s="293"/>
      <c r="EA173" s="293"/>
      <c r="EB173" s="293"/>
      <c r="EC173" s="297"/>
      <c r="ED173" s="297"/>
      <c r="EE173" s="297"/>
      <c r="EF173" s="297"/>
      <c r="EG173" s="297"/>
      <c r="EH173" s="297"/>
      <c r="EI173" s="297"/>
      <c r="EJ173" s="297"/>
      <c r="EK173" s="297"/>
      <c r="EL173" s="297"/>
      <c r="EM173" s="297"/>
      <c r="EN173" s="297"/>
      <c r="EO173" s="297"/>
      <c r="EP173" s="297"/>
      <c r="EQ173" s="297"/>
      <c r="ER173" s="297"/>
      <c r="ES173" s="297"/>
      <c r="ET173" s="297"/>
      <c r="EU173" s="297"/>
      <c r="EV173" s="297"/>
      <c r="EW173" s="297"/>
      <c r="EX173" s="297"/>
      <c r="EY173" s="297"/>
      <c r="EZ173" s="297"/>
      <c r="FA173" s="297"/>
      <c r="FB173" s="297"/>
      <c r="FC173" s="297"/>
      <c r="FD173" s="298"/>
      <c r="FE173" s="298"/>
      <c r="FF173" s="298"/>
      <c r="FL173" s="223">
        <f t="shared" ref="FL173" si="1361">SUM(FL161:FL172)</f>
        <v>852332</v>
      </c>
      <c r="FM173" s="222">
        <f t="shared" si="1279"/>
        <v>82.778072394325221</v>
      </c>
      <c r="FN173" s="222">
        <f t="shared" si="1280"/>
        <v>91.245078208960834</v>
      </c>
      <c r="FO173" s="224">
        <f t="shared" si="1281"/>
        <v>97.123304064613322</v>
      </c>
      <c r="FR173" s="277">
        <f t="shared" si="944"/>
        <v>562422</v>
      </c>
      <c r="FS173" s="278">
        <f t="shared" si="945"/>
        <v>215289</v>
      </c>
      <c r="FT173" s="278">
        <f t="shared" si="946"/>
        <v>74621</v>
      </c>
      <c r="FU173" s="279">
        <f t="shared" si="947"/>
        <v>11477</v>
      </c>
      <c r="FV173" s="239"/>
      <c r="FW173" s="280">
        <f t="shared" si="948"/>
        <v>0.65109532315592911</v>
      </c>
      <c r="FX173" s="281">
        <f t="shared" si="949"/>
        <v>0.2492321797990065</v>
      </c>
      <c r="FY173" s="281">
        <f t="shared" si="950"/>
        <v>8.6385995052146947E-2</v>
      </c>
      <c r="FZ173" s="282">
        <f t="shared" si="951"/>
        <v>1.3286501992917416E-2</v>
      </c>
      <c r="GA173" s="283"/>
      <c r="GB173" s="277">
        <f t="shared" si="952"/>
        <v>0.90032750295493569</v>
      </c>
      <c r="GC173" s="278">
        <f t="shared" si="953"/>
        <v>0.94100454668483213</v>
      </c>
      <c r="GD173" s="278">
        <f t="shared" si="954"/>
        <v>0.87436843566703215</v>
      </c>
      <c r="GE173" s="279">
        <f t="shared" si="955"/>
        <v>0.78249595680126172</v>
      </c>
    </row>
    <row r="174" spans="1:187" x14ac:dyDescent="0.2">
      <c r="A174" s="276" t="str">
        <f>CONCATENATE(B174," ",C174)</f>
        <v>2014 Jan</v>
      </c>
      <c r="B174" s="138">
        <f t="shared" ref="B174:B185" si="1362">B161+1</f>
        <v>2014</v>
      </c>
      <c r="C174" s="141" t="str">
        <f t="shared" ref="C174:C185" si="1363">C161</f>
        <v>Jan</v>
      </c>
      <c r="D174" s="215">
        <f>E174+F174+G174</f>
        <v>79578</v>
      </c>
      <c r="E174" s="129">
        <v>40436</v>
      </c>
      <c r="F174" s="129">
        <v>33308</v>
      </c>
      <c r="G174" s="129">
        <v>5834</v>
      </c>
      <c r="H174" s="215">
        <f t="shared" si="1042"/>
        <v>-384</v>
      </c>
      <c r="I174" s="151">
        <f t="shared" si="1059"/>
        <v>-70</v>
      </c>
      <c r="J174" s="151">
        <f t="shared" si="1060"/>
        <v>-5</v>
      </c>
      <c r="K174" s="151">
        <f t="shared" si="1061"/>
        <v>-309</v>
      </c>
      <c r="L174" s="215">
        <f t="shared" si="1043"/>
        <v>2481</v>
      </c>
      <c r="M174" s="129">
        <v>1044</v>
      </c>
      <c r="N174" s="129">
        <v>1344</v>
      </c>
      <c r="O174" s="129">
        <v>93</v>
      </c>
      <c r="P174" s="215">
        <f t="shared" si="1044"/>
        <v>-2865</v>
      </c>
      <c r="Q174" s="129">
        <v>-1114</v>
      </c>
      <c r="R174" s="129">
        <v>-1349</v>
      </c>
      <c r="S174" s="129">
        <v>-402</v>
      </c>
      <c r="T174" s="215">
        <f t="shared" si="1045"/>
        <v>79194</v>
      </c>
      <c r="U174" s="151">
        <f t="shared" si="1062"/>
        <v>40366</v>
      </c>
      <c r="V174" s="151">
        <f t="shared" si="1063"/>
        <v>33303</v>
      </c>
      <c r="W174" s="151">
        <f>G174+K174</f>
        <v>5525</v>
      </c>
      <c r="X174" s="215">
        <f t="shared" si="1046"/>
        <v>-1449</v>
      </c>
      <c r="Y174" s="151">
        <f t="shared" si="1065"/>
        <v>-766</v>
      </c>
      <c r="Z174" s="151">
        <f t="shared" si="1066"/>
        <v>-600</v>
      </c>
      <c r="AA174" s="151">
        <f t="shared" si="1067"/>
        <v>-83</v>
      </c>
      <c r="AB174" s="215">
        <f t="shared" si="1047"/>
        <v>306</v>
      </c>
      <c r="AC174" s="129">
        <v>161</v>
      </c>
      <c r="AD174" s="129">
        <v>121</v>
      </c>
      <c r="AE174" s="129">
        <v>24</v>
      </c>
      <c r="AF174" s="215">
        <f t="shared" si="1048"/>
        <v>-1755</v>
      </c>
      <c r="AG174" s="129">
        <v>-927</v>
      </c>
      <c r="AH174" s="129">
        <v>-721</v>
      </c>
      <c r="AI174" s="129">
        <v>-107</v>
      </c>
      <c r="AJ174" s="215">
        <f t="shared" si="1049"/>
        <v>77745</v>
      </c>
      <c r="AK174" s="151">
        <f t="shared" si="1068"/>
        <v>39600</v>
      </c>
      <c r="AL174" s="151">
        <f t="shared" si="1069"/>
        <v>32703</v>
      </c>
      <c r="AM174" s="151">
        <f t="shared" si="1070"/>
        <v>5442</v>
      </c>
      <c r="AN174" s="215">
        <f t="shared" si="1050"/>
        <v>51901</v>
      </c>
      <c r="AO174" s="129">
        <v>29164</v>
      </c>
      <c r="AP174" s="129">
        <v>19533</v>
      </c>
      <c r="AQ174" s="129">
        <v>3204</v>
      </c>
      <c r="AR174" s="151">
        <f>IF(AN174&gt;0,(AN174/T174)*100,0)</f>
        <v>65.536530545243323</v>
      </c>
      <c r="AS174" s="151">
        <f t="shared" si="1072"/>
        <v>72.248922360402318</v>
      </c>
      <c r="AT174" s="151">
        <f t="shared" si="1073"/>
        <v>58.652373660030634</v>
      </c>
      <c r="AU174" s="151">
        <f t="shared" si="1074"/>
        <v>57.990950226244344</v>
      </c>
      <c r="AV174" s="215">
        <f t="shared" si="1051"/>
        <v>64264</v>
      </c>
      <c r="AW174" s="129">
        <v>35011</v>
      </c>
      <c r="AX174" s="129">
        <v>25427</v>
      </c>
      <c r="AY174" s="129">
        <v>3826</v>
      </c>
      <c r="AZ174" s="151">
        <f t="shared" si="1075"/>
        <v>81.147561683965947</v>
      </c>
      <c r="BA174" s="151">
        <f t="shared" si="1076"/>
        <v>86.733884952682956</v>
      </c>
      <c r="BB174" s="151">
        <f t="shared" si="1077"/>
        <v>76.350478935831617</v>
      </c>
      <c r="BC174" s="151">
        <f t="shared" si="1078"/>
        <v>69.248868778280553</v>
      </c>
      <c r="BD174" s="215">
        <f t="shared" si="1052"/>
        <v>70758</v>
      </c>
      <c r="BE174" s="129">
        <v>37550</v>
      </c>
      <c r="BF174" s="129">
        <v>28947</v>
      </c>
      <c r="BG174" s="129">
        <v>4261</v>
      </c>
      <c r="BH174" s="151">
        <f t="shared" si="1079"/>
        <v>89.347677854382908</v>
      </c>
      <c r="BI174" s="151">
        <f t="shared" si="1080"/>
        <v>93.023831937769401</v>
      </c>
      <c r="BJ174" s="151">
        <f t="shared" si="1081"/>
        <v>86.92009728853256</v>
      </c>
      <c r="BK174" s="151">
        <f t="shared" si="1082"/>
        <v>77.122171945701353</v>
      </c>
      <c r="BL174" s="215">
        <f t="shared" si="1053"/>
        <v>73934</v>
      </c>
      <c r="BM174" s="129">
        <v>38657</v>
      </c>
      <c r="BN174" s="129">
        <v>30665</v>
      </c>
      <c r="BO174" s="129">
        <v>4612</v>
      </c>
      <c r="BP174" s="151">
        <f t="shared" si="1083"/>
        <v>93.35808268303154</v>
      </c>
      <c r="BQ174" s="151">
        <f t="shared" si="1084"/>
        <v>95.766238913937471</v>
      </c>
      <c r="BR174" s="151">
        <f t="shared" si="1085"/>
        <v>92.078791700447411</v>
      </c>
      <c r="BS174" s="151">
        <f t="shared" si="1086"/>
        <v>83.475113122171948</v>
      </c>
      <c r="BT174" s="215">
        <f t="shared" si="1054"/>
        <v>75274</v>
      </c>
      <c r="BU174" s="129">
        <v>39070</v>
      </c>
      <c r="BV174" s="129">
        <v>31384</v>
      </c>
      <c r="BW174" s="129">
        <v>4820</v>
      </c>
      <c r="BX174" s="151">
        <f t="shared" si="1087"/>
        <v>95.0501300603581</v>
      </c>
      <c r="BY174" s="151">
        <f t="shared" si="1088"/>
        <v>96.789377198632508</v>
      </c>
      <c r="BZ174" s="151">
        <f t="shared" si="1089"/>
        <v>94.237756358286035</v>
      </c>
      <c r="CA174" s="151">
        <f t="shared" si="1090"/>
        <v>87.23981900452489</v>
      </c>
      <c r="CB174" s="215">
        <f t="shared" si="1055"/>
        <v>76799</v>
      </c>
      <c r="CC174" s="129">
        <v>39460</v>
      </c>
      <c r="CD174" s="129">
        <v>32187</v>
      </c>
      <c r="CE174" s="129">
        <v>5152</v>
      </c>
      <c r="CF174" s="151">
        <f t="shared" si="1091"/>
        <v>96.975780993509602</v>
      </c>
      <c r="CG174" s="151">
        <f t="shared" si="1092"/>
        <v>97.755536837932908</v>
      </c>
      <c r="CH174" s="151">
        <f t="shared" si="1093"/>
        <v>96.648950544995955</v>
      </c>
      <c r="CI174" s="151">
        <f t="shared" si="1094"/>
        <v>93.248868778280553</v>
      </c>
      <c r="CJ174" s="215">
        <f t="shared" si="1056"/>
        <v>77272</v>
      </c>
      <c r="CK174" s="129">
        <v>39545</v>
      </c>
      <c r="CL174" s="129">
        <v>32461</v>
      </c>
      <c r="CM174" s="129">
        <v>5266</v>
      </c>
      <c r="CN174" s="151">
        <f t="shared" si="1095"/>
        <v>97.573048463267426</v>
      </c>
      <c r="CO174" s="151">
        <f t="shared" si="1096"/>
        <v>97.966110092652229</v>
      </c>
      <c r="CP174" s="151">
        <f t="shared" si="1097"/>
        <v>97.471699246314145</v>
      </c>
      <c r="CQ174" s="151">
        <f t="shared" si="1098"/>
        <v>95.312217194570138</v>
      </c>
      <c r="CR174" s="215">
        <f t="shared" si="1057"/>
        <v>77481</v>
      </c>
      <c r="CS174" s="129">
        <v>39579</v>
      </c>
      <c r="CT174" s="129">
        <v>32565</v>
      </c>
      <c r="CU174" s="129">
        <v>5337</v>
      </c>
      <c r="CV174" s="151">
        <f t="shared" si="1099"/>
        <v>97.836957345253424</v>
      </c>
      <c r="CW174" s="151">
        <f t="shared" si="1100"/>
        <v>98.050339394539961</v>
      </c>
      <c r="CX174" s="151">
        <f t="shared" si="1101"/>
        <v>97.78398342491667</v>
      </c>
      <c r="CY174" s="151">
        <f t="shared" si="1102"/>
        <v>96.597285067873301</v>
      </c>
      <c r="CZ174" s="151">
        <f t="shared" si="1103"/>
        <v>98.170315933025236</v>
      </c>
      <c r="DA174" s="151">
        <f t="shared" si="1104"/>
        <v>98.102363375117676</v>
      </c>
      <c r="DB174" s="151">
        <f t="shared" si="1105"/>
        <v>98.198360508062336</v>
      </c>
      <c r="DC174" s="151">
        <f t="shared" si="1106"/>
        <v>98.497737556561077</v>
      </c>
      <c r="DD174" s="216">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49">
        <v>3274</v>
      </c>
      <c r="DV174" s="3">
        <v>857</v>
      </c>
      <c r="DW174" s="3">
        <v>1756</v>
      </c>
      <c r="DX174" s="3">
        <v>661</v>
      </c>
      <c r="DY174" s="207"/>
      <c r="DZ174" s="299"/>
      <c r="EA174" s="299"/>
      <c r="EB174" s="299"/>
      <c r="EC174" s="297"/>
      <c r="ED174" s="297"/>
      <c r="EE174" s="297"/>
      <c r="EF174" s="297"/>
      <c r="EG174" s="297"/>
      <c r="EH174" s="297"/>
      <c r="EI174" s="297"/>
      <c r="EJ174" s="297"/>
      <c r="EK174" s="297"/>
      <c r="EL174" s="297"/>
      <c r="EM174" s="297"/>
      <c r="EN174" s="297"/>
      <c r="EO174" s="297"/>
      <c r="EP174" s="297"/>
      <c r="EQ174" s="297"/>
      <c r="ER174" s="297"/>
      <c r="ES174" s="297"/>
      <c r="ET174" s="297"/>
      <c r="EU174" s="297"/>
      <c r="EV174" s="297"/>
      <c r="EW174" s="297"/>
      <c r="EX174" s="297"/>
      <c r="EY174" s="297"/>
      <c r="EZ174" s="297"/>
      <c r="FA174" s="297"/>
      <c r="FB174" s="297"/>
      <c r="FC174" s="297"/>
      <c r="FD174" s="297"/>
      <c r="FE174" s="297"/>
      <c r="FF174" s="297"/>
      <c r="FH174" s="207"/>
      <c r="FI174" s="207"/>
      <c r="FJ174" s="207"/>
      <c r="FL174" s="151">
        <f t="shared" ref="FL174:FL185" si="1364">AJ174</f>
        <v>77745</v>
      </c>
      <c r="FM174" s="151">
        <f t="shared" ref="FM174:FM205" si="1365">IF(AJ174&gt;0,(AV174/AJ174)*100,0)</f>
        <v>82.659978133642028</v>
      </c>
      <c r="FN174" s="151">
        <f t="shared" ref="FN174:FN205" si="1366">IF(AJ174&gt;0,(BD174/AJ174)*100,0)</f>
        <v>91.012926876326446</v>
      </c>
      <c r="FO174" s="151">
        <f t="shared" ref="FO174:FO205" si="1367">IF(AJ174&gt;0,(BT174/AJ174)*100,0)</f>
        <v>96.821660556948999</v>
      </c>
      <c r="FR174" s="5">
        <f t="shared" si="944"/>
        <v>51901</v>
      </c>
      <c r="FS174" s="5">
        <f t="shared" si="945"/>
        <v>18857</v>
      </c>
      <c r="FT174" s="5">
        <f t="shared" si="946"/>
        <v>6987</v>
      </c>
      <c r="FU174" s="5">
        <f t="shared" si="947"/>
        <v>1449</v>
      </c>
      <c r="FW174" s="233">
        <f t="shared" si="948"/>
        <v>0.65536530545243321</v>
      </c>
      <c r="FX174" s="233">
        <f t="shared" si="949"/>
        <v>0.23811147309139583</v>
      </c>
      <c r="FY174" s="233">
        <f t="shared" si="950"/>
        <v>8.8226380786423211E-2</v>
      </c>
      <c r="FZ174" s="233">
        <f t="shared" si="951"/>
        <v>1.8296840669747707E-2</v>
      </c>
      <c r="GA174" s="233"/>
      <c r="GB174" s="5">
        <f t="shared" si="952"/>
        <v>0.89347677854382912</v>
      </c>
      <c r="GC174" s="5">
        <f t="shared" si="953"/>
        <v>0.93023831937769397</v>
      </c>
      <c r="GD174" s="5">
        <f t="shared" si="954"/>
        <v>0.86920097288532561</v>
      </c>
      <c r="GE174" s="5">
        <f t="shared" si="955"/>
        <v>0.77122171945701357</v>
      </c>
    </row>
    <row r="175" spans="1:187" x14ac:dyDescent="0.2">
      <c r="A175" s="276" t="str">
        <f>CONCATENATE(B175," ",C175)</f>
        <v>2014 Feb</v>
      </c>
      <c r="B175" s="139">
        <f t="shared" si="1362"/>
        <v>2014</v>
      </c>
      <c r="C175" s="142" t="str">
        <f t="shared" si="1363"/>
        <v>Feb</v>
      </c>
      <c r="D175" s="154">
        <f t="shared" si="1191"/>
        <v>73704</v>
      </c>
      <c r="E175" s="129">
        <v>37287</v>
      </c>
      <c r="F175" s="129">
        <v>30999</v>
      </c>
      <c r="G175" s="129">
        <v>5418</v>
      </c>
      <c r="H175" s="154">
        <f t="shared" si="1042"/>
        <v>-712</v>
      </c>
      <c r="I175" s="151">
        <f t="shared" si="1059"/>
        <v>-144</v>
      </c>
      <c r="J175" s="151">
        <f t="shared" si="1060"/>
        <v>-462</v>
      </c>
      <c r="K175" s="151">
        <f t="shared" si="1061"/>
        <v>-106</v>
      </c>
      <c r="L175" s="154">
        <f t="shared" si="1043"/>
        <v>1871</v>
      </c>
      <c r="M175" s="3">
        <v>617</v>
      </c>
      <c r="N175" s="3">
        <v>1192</v>
      </c>
      <c r="O175" s="3">
        <v>62</v>
      </c>
      <c r="P175" s="154">
        <f t="shared" si="1044"/>
        <v>-2583</v>
      </c>
      <c r="Q175" s="3">
        <v>-761</v>
      </c>
      <c r="R175" s="3">
        <v>-1654</v>
      </c>
      <c r="S175" s="3">
        <v>-168</v>
      </c>
      <c r="T175" s="154">
        <f t="shared" si="1045"/>
        <v>72992</v>
      </c>
      <c r="U175" s="151">
        <f t="shared" si="1062"/>
        <v>37143</v>
      </c>
      <c r="V175" s="151">
        <f t="shared" si="1063"/>
        <v>30537</v>
      </c>
      <c r="W175" s="151">
        <f t="shared" si="1064"/>
        <v>5312</v>
      </c>
      <c r="X175" s="154">
        <f t="shared" si="1046"/>
        <v>-831</v>
      </c>
      <c r="Y175" s="151">
        <f t="shared" si="1065"/>
        <v>-327</v>
      </c>
      <c r="Z175" s="151">
        <f t="shared" si="1066"/>
        <v>-481</v>
      </c>
      <c r="AA175" s="151">
        <f t="shared" si="1067"/>
        <v>-23</v>
      </c>
      <c r="AB175" s="154">
        <f t="shared" si="1047"/>
        <v>140</v>
      </c>
      <c r="AC175" s="3">
        <v>69</v>
      </c>
      <c r="AD175" s="3">
        <v>60</v>
      </c>
      <c r="AE175" s="3">
        <v>11</v>
      </c>
      <c r="AF175" s="154">
        <f t="shared" si="1048"/>
        <v>-971</v>
      </c>
      <c r="AG175" s="3">
        <v>-396</v>
      </c>
      <c r="AH175" s="3">
        <v>-541</v>
      </c>
      <c r="AI175" s="3">
        <v>-34</v>
      </c>
      <c r="AJ175" s="154">
        <f t="shared" si="1049"/>
        <v>72161</v>
      </c>
      <c r="AK175" s="151">
        <f t="shared" si="1068"/>
        <v>36816</v>
      </c>
      <c r="AL175" s="151">
        <f t="shared" si="1069"/>
        <v>30056</v>
      </c>
      <c r="AM175" s="151">
        <f t="shared" si="1070"/>
        <v>5289</v>
      </c>
      <c r="AN175" s="154">
        <f t="shared" si="1050"/>
        <v>51958</v>
      </c>
      <c r="AO175" s="3">
        <v>28854</v>
      </c>
      <c r="AP175" s="3">
        <v>19720</v>
      </c>
      <c r="AQ175" s="3">
        <v>3384</v>
      </c>
      <c r="AR175" s="151">
        <f t="shared" si="1071"/>
        <v>71.183143358176238</v>
      </c>
      <c r="AS175" s="151">
        <f t="shared" si="1072"/>
        <v>77.683547370971652</v>
      </c>
      <c r="AT175" s="151">
        <f t="shared" si="1073"/>
        <v>64.57739791073125</v>
      </c>
      <c r="AU175" s="151">
        <f t="shared" si="1074"/>
        <v>63.704819277108435</v>
      </c>
      <c r="AV175" s="154">
        <f t="shared" si="1051"/>
        <v>62557</v>
      </c>
      <c r="AW175" s="3">
        <v>33746</v>
      </c>
      <c r="AX175" s="3">
        <v>24822</v>
      </c>
      <c r="AY175" s="3">
        <v>3989</v>
      </c>
      <c r="AZ175" s="151">
        <f t="shared" si="1075"/>
        <v>85.703912757562478</v>
      </c>
      <c r="BA175" s="151">
        <f t="shared" si="1076"/>
        <v>90.85426594513099</v>
      </c>
      <c r="BB175" s="151">
        <f t="shared" si="1077"/>
        <v>81.284998526377834</v>
      </c>
      <c r="BC175" s="151">
        <f t="shared" si="1078"/>
        <v>75.094126506024097</v>
      </c>
      <c r="BD175" s="154">
        <f t="shared" si="1052"/>
        <v>67555</v>
      </c>
      <c r="BE175" s="3">
        <v>35602</v>
      </c>
      <c r="BF175" s="3">
        <v>27548</v>
      </c>
      <c r="BG175" s="3">
        <v>4405</v>
      </c>
      <c r="BH175" s="151">
        <f t="shared" si="1079"/>
        <v>92.551238491889521</v>
      </c>
      <c r="BI175" s="151">
        <f t="shared" si="1080"/>
        <v>95.851169803193059</v>
      </c>
      <c r="BJ175" s="151">
        <f t="shared" si="1081"/>
        <v>90.211874119920097</v>
      </c>
      <c r="BK175" s="151">
        <f t="shared" si="1082"/>
        <v>82.92545180722891</v>
      </c>
      <c r="BL175" s="154">
        <f t="shared" si="1053"/>
        <v>69777</v>
      </c>
      <c r="BM175" s="3">
        <v>36290</v>
      </c>
      <c r="BN175" s="3">
        <v>28769</v>
      </c>
      <c r="BO175" s="3">
        <v>4718</v>
      </c>
      <c r="BP175" s="151">
        <f t="shared" si="1083"/>
        <v>95.595407715914078</v>
      </c>
      <c r="BQ175" s="151">
        <f t="shared" si="1084"/>
        <v>97.703470371267798</v>
      </c>
      <c r="BR175" s="151">
        <f t="shared" si="1085"/>
        <v>94.210302256279263</v>
      </c>
      <c r="BS175" s="151">
        <f t="shared" si="1086"/>
        <v>88.817771084337352</v>
      </c>
      <c r="BT175" s="154">
        <f t="shared" si="1054"/>
        <v>70582</v>
      </c>
      <c r="BU175" s="3">
        <v>36517</v>
      </c>
      <c r="BV175" s="3">
        <v>29211</v>
      </c>
      <c r="BW175" s="3">
        <v>4854</v>
      </c>
      <c r="BX175" s="151">
        <f t="shared" si="1087"/>
        <v>96.698268303375713</v>
      </c>
      <c r="BY175" s="151">
        <f t="shared" si="1088"/>
        <v>98.314621866838962</v>
      </c>
      <c r="BZ175" s="151">
        <f t="shared" si="1089"/>
        <v>95.657726692209451</v>
      </c>
      <c r="CA175" s="151">
        <f t="shared" si="1090"/>
        <v>91.378012048192772</v>
      </c>
      <c r="CB175" s="154">
        <f t="shared" si="1055"/>
        <v>71481</v>
      </c>
      <c r="CC175" s="3">
        <v>36740</v>
      </c>
      <c r="CD175" s="3">
        <v>29660</v>
      </c>
      <c r="CE175" s="3">
        <v>5081</v>
      </c>
      <c r="CF175" s="151">
        <f t="shared" si="1091"/>
        <v>97.929910127137219</v>
      </c>
      <c r="CG175" s="151">
        <f t="shared" si="1092"/>
        <v>98.915004173060879</v>
      </c>
      <c r="CH175" s="151">
        <f t="shared" si="1093"/>
        <v>97.128074139568383</v>
      </c>
      <c r="CI175" s="151">
        <f t="shared" si="1094"/>
        <v>95.651355421686745</v>
      </c>
      <c r="CJ175" s="154">
        <f t="shared" si="1056"/>
        <v>71795</v>
      </c>
      <c r="CK175" s="3">
        <v>36786</v>
      </c>
      <c r="CL175" s="3">
        <v>29844</v>
      </c>
      <c r="CM175" s="3">
        <v>5165</v>
      </c>
      <c r="CN175" s="151">
        <f t="shared" si="1095"/>
        <v>98.360094256904858</v>
      </c>
      <c r="CO175" s="151">
        <f t="shared" si="1096"/>
        <v>99.038849850577492</v>
      </c>
      <c r="CP175" s="151">
        <f t="shared" si="1097"/>
        <v>97.730621868552902</v>
      </c>
      <c r="CQ175" s="151">
        <f t="shared" si="1098"/>
        <v>97.232680722891558</v>
      </c>
      <c r="CR175" s="154">
        <f t="shared" si="1057"/>
        <v>71924</v>
      </c>
      <c r="CS175" s="3">
        <v>36797</v>
      </c>
      <c r="CT175" s="3">
        <v>29922</v>
      </c>
      <c r="CU175" s="3">
        <v>5205</v>
      </c>
      <c r="CV175" s="151">
        <f t="shared" si="1099"/>
        <v>98.536825953529146</v>
      </c>
      <c r="CW175" s="151">
        <f t="shared" si="1100"/>
        <v>99.068465121288</v>
      </c>
      <c r="CX175" s="151">
        <f t="shared" si="1101"/>
        <v>97.986049710187643</v>
      </c>
      <c r="CY175" s="151">
        <f t="shared" si="1102"/>
        <v>97.985692771084345</v>
      </c>
      <c r="CZ175" s="151">
        <f t="shared" si="1103"/>
        <v>98.861519070583086</v>
      </c>
      <c r="DA175" s="151">
        <f t="shared" si="1104"/>
        <v>99.119618770697031</v>
      </c>
      <c r="DB175" s="151">
        <f t="shared" si="1105"/>
        <v>98.424861643252441</v>
      </c>
      <c r="DC175" s="151">
        <f t="shared" si="1106"/>
        <v>99.567018072289159</v>
      </c>
      <c r="DD175" s="149">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49">
        <v>2162</v>
      </c>
      <c r="DV175" s="3">
        <v>442</v>
      </c>
      <c r="DW175" s="3">
        <v>1292</v>
      </c>
      <c r="DX175" s="3">
        <v>428</v>
      </c>
      <c r="DY175" s="207"/>
      <c r="DZ175" s="299"/>
      <c r="EA175" s="299"/>
      <c r="EB175" s="299"/>
      <c r="EC175" s="297"/>
      <c r="ED175" s="297"/>
      <c r="EE175" s="297"/>
      <c r="EF175" s="297"/>
      <c r="EG175" s="297"/>
      <c r="EH175" s="297"/>
      <c r="EI175" s="297"/>
      <c r="EJ175" s="297"/>
      <c r="EK175" s="297"/>
      <c r="EL175" s="297"/>
      <c r="EM175" s="297"/>
      <c r="EN175" s="297"/>
      <c r="EO175" s="297"/>
      <c r="EP175" s="297"/>
      <c r="EQ175" s="297"/>
      <c r="ER175" s="297"/>
      <c r="ES175" s="297"/>
      <c r="ET175" s="297"/>
      <c r="EU175" s="297"/>
      <c r="EV175" s="297"/>
      <c r="EW175" s="297"/>
      <c r="EX175" s="297"/>
      <c r="EY175" s="297"/>
      <c r="EZ175" s="297"/>
      <c r="FA175" s="297"/>
      <c r="FB175" s="297"/>
      <c r="FC175" s="297"/>
      <c r="FD175" s="297"/>
      <c r="FE175" s="297"/>
      <c r="FF175" s="297"/>
      <c r="FH175" s="207"/>
      <c r="FI175" s="207"/>
      <c r="FJ175" s="207"/>
      <c r="FL175" s="151">
        <f t="shared" si="1364"/>
        <v>72161</v>
      </c>
      <c r="FM175" s="151">
        <f t="shared" si="1365"/>
        <v>86.69087180055709</v>
      </c>
      <c r="FN175" s="151">
        <f t="shared" si="1366"/>
        <v>93.617050761491654</v>
      </c>
      <c r="FO175" s="151">
        <f t="shared" si="1367"/>
        <v>97.811837419104492</v>
      </c>
      <c r="FR175" s="5">
        <f t="shared" si="944"/>
        <v>51958</v>
      </c>
      <c r="FS175" s="5">
        <f t="shared" si="945"/>
        <v>15597</v>
      </c>
      <c r="FT175" s="5">
        <f t="shared" si="946"/>
        <v>4606</v>
      </c>
      <c r="FU175" s="5">
        <f t="shared" si="947"/>
        <v>831</v>
      </c>
      <c r="FW175" s="233">
        <f t="shared" si="948"/>
        <v>0.71183143358176237</v>
      </c>
      <c r="FX175" s="233">
        <f t="shared" si="949"/>
        <v>0.21368095133713283</v>
      </c>
      <c r="FY175" s="233">
        <f t="shared" si="950"/>
        <v>6.3102805786935556E-2</v>
      </c>
      <c r="FZ175" s="233">
        <f t="shared" si="951"/>
        <v>1.1384809294169225E-2</v>
      </c>
      <c r="GA175" s="233"/>
      <c r="GB175" s="5">
        <f t="shared" si="952"/>
        <v>0.9255123849188952</v>
      </c>
      <c r="GC175" s="5">
        <f t="shared" si="953"/>
        <v>0.95851169803193059</v>
      </c>
      <c r="GD175" s="5">
        <f t="shared" si="954"/>
        <v>0.90211874119920099</v>
      </c>
      <c r="GE175" s="5">
        <f t="shared" si="955"/>
        <v>0.82925451807228912</v>
      </c>
    </row>
    <row r="176" spans="1:187" x14ac:dyDescent="0.2">
      <c r="A176" s="276" t="str">
        <f t="shared" si="1058"/>
        <v>2014 Mar</v>
      </c>
      <c r="B176" s="139">
        <f t="shared" si="1362"/>
        <v>2014</v>
      </c>
      <c r="C176" s="142" t="str">
        <f t="shared" si="1363"/>
        <v>Mar</v>
      </c>
      <c r="D176" s="154">
        <f t="shared" si="1191"/>
        <v>80703</v>
      </c>
      <c r="E176" s="129">
        <v>40753</v>
      </c>
      <c r="F176" s="129">
        <v>33931</v>
      </c>
      <c r="G176" s="129">
        <v>6019</v>
      </c>
      <c r="H176" s="154">
        <f t="shared" si="1042"/>
        <v>-769</v>
      </c>
      <c r="I176" s="151">
        <f t="shared" si="1059"/>
        <v>242</v>
      </c>
      <c r="J176" s="151">
        <f t="shared" si="1060"/>
        <v>-840</v>
      </c>
      <c r="K176" s="151">
        <f t="shared" si="1061"/>
        <v>-171</v>
      </c>
      <c r="L176" s="154">
        <f t="shared" si="1043"/>
        <v>2098</v>
      </c>
      <c r="M176" s="3">
        <v>656</v>
      </c>
      <c r="N176" s="3">
        <v>1360</v>
      </c>
      <c r="O176" s="3">
        <v>82</v>
      </c>
      <c r="P176" s="154">
        <f t="shared" si="1044"/>
        <v>-2867</v>
      </c>
      <c r="Q176" s="3">
        <v>-414</v>
      </c>
      <c r="R176" s="3">
        <v>-2200</v>
      </c>
      <c r="S176" s="3">
        <v>-253</v>
      </c>
      <c r="T176" s="154">
        <f t="shared" si="1045"/>
        <v>79934</v>
      </c>
      <c r="U176" s="151">
        <f t="shared" si="1062"/>
        <v>40995</v>
      </c>
      <c r="V176" s="151">
        <f t="shared" si="1063"/>
        <v>33091</v>
      </c>
      <c r="W176" s="151">
        <f t="shared" si="1064"/>
        <v>5848</v>
      </c>
      <c r="X176" s="154">
        <f t="shared" si="1046"/>
        <v>-563</v>
      </c>
      <c r="Y176" s="151">
        <f t="shared" si="1065"/>
        <v>-282</v>
      </c>
      <c r="Z176" s="151">
        <f t="shared" si="1066"/>
        <v>-236</v>
      </c>
      <c r="AA176" s="151">
        <f t="shared" si="1067"/>
        <v>-45</v>
      </c>
      <c r="AB176" s="154">
        <f t="shared" si="1047"/>
        <v>285</v>
      </c>
      <c r="AC176" s="3">
        <v>128</v>
      </c>
      <c r="AD176" s="3">
        <v>138</v>
      </c>
      <c r="AE176" s="3">
        <v>19</v>
      </c>
      <c r="AF176" s="154">
        <f t="shared" si="1048"/>
        <v>-848</v>
      </c>
      <c r="AG176" s="3">
        <v>-410</v>
      </c>
      <c r="AH176" s="3">
        <v>-374</v>
      </c>
      <c r="AI176" s="3">
        <v>-64</v>
      </c>
      <c r="AJ176" s="154">
        <f t="shared" si="1049"/>
        <v>79371</v>
      </c>
      <c r="AK176" s="151">
        <f t="shared" si="1068"/>
        <v>40713</v>
      </c>
      <c r="AL176" s="151">
        <f t="shared" si="1069"/>
        <v>32855</v>
      </c>
      <c r="AM176" s="151">
        <f t="shared" si="1070"/>
        <v>5803</v>
      </c>
      <c r="AN176" s="154">
        <f t="shared" si="1050"/>
        <v>57114</v>
      </c>
      <c r="AO176" s="3">
        <v>31572</v>
      </c>
      <c r="AP176" s="3">
        <v>21792</v>
      </c>
      <c r="AQ176" s="3">
        <v>3750</v>
      </c>
      <c r="AR176" s="151">
        <f t="shared" si="1071"/>
        <v>71.451447444141408</v>
      </c>
      <c r="AS176" s="151">
        <f t="shared" si="1072"/>
        <v>77.014270032930838</v>
      </c>
      <c r="AT176" s="151">
        <f t="shared" si="1073"/>
        <v>65.854764135263366</v>
      </c>
      <c r="AU176" s="151">
        <f t="shared" si="1074"/>
        <v>64.124487004103969</v>
      </c>
      <c r="AV176" s="154">
        <f t="shared" si="1051"/>
        <v>68713</v>
      </c>
      <c r="AW176" s="3">
        <v>37013</v>
      </c>
      <c r="AX176" s="3">
        <v>27254</v>
      </c>
      <c r="AY176" s="3">
        <v>4446</v>
      </c>
      <c r="AZ176" s="151">
        <f t="shared" si="1075"/>
        <v>85.962168789251137</v>
      </c>
      <c r="BA176" s="151">
        <f t="shared" si="1076"/>
        <v>90.286620319551176</v>
      </c>
      <c r="BB176" s="151">
        <f t="shared" si="1077"/>
        <v>82.360762745157288</v>
      </c>
      <c r="BC176" s="151">
        <f t="shared" si="1078"/>
        <v>76.025991792065668</v>
      </c>
      <c r="BD176" s="154">
        <f t="shared" si="1052"/>
        <v>74191</v>
      </c>
      <c r="BE176" s="3">
        <v>39189</v>
      </c>
      <c r="BF176" s="3">
        <v>30155</v>
      </c>
      <c r="BG176" s="3">
        <v>4847</v>
      </c>
      <c r="BH176" s="151">
        <f t="shared" si="1079"/>
        <v>92.81532264117898</v>
      </c>
      <c r="BI176" s="151">
        <f t="shared" si="1080"/>
        <v>95.594584705451879</v>
      </c>
      <c r="BJ176" s="151">
        <f t="shared" si="1081"/>
        <v>91.127496902481042</v>
      </c>
      <c r="BK176" s="151">
        <f t="shared" si="1082"/>
        <v>82.88303693570451</v>
      </c>
      <c r="BL176" s="154">
        <f t="shared" si="1053"/>
        <v>76712</v>
      </c>
      <c r="BM176" s="3">
        <v>40075</v>
      </c>
      <c r="BN176" s="3">
        <v>31451</v>
      </c>
      <c r="BO176" s="3">
        <v>5186</v>
      </c>
      <c r="BP176" s="151">
        <f t="shared" si="1083"/>
        <v>95.969174569019444</v>
      </c>
      <c r="BQ176" s="151">
        <f t="shared" si="1084"/>
        <v>97.755823880961088</v>
      </c>
      <c r="BR176" s="151">
        <f t="shared" si="1085"/>
        <v>95.043969659424008</v>
      </c>
      <c r="BS176" s="151">
        <f t="shared" si="1086"/>
        <v>88.679890560875521</v>
      </c>
      <c r="BT176" s="154">
        <f t="shared" si="1054"/>
        <v>77719</v>
      </c>
      <c r="BU176" s="3">
        <v>40376</v>
      </c>
      <c r="BV176" s="3">
        <v>31995</v>
      </c>
      <c r="BW176" s="3">
        <v>5348</v>
      </c>
      <c r="BX176" s="151">
        <f t="shared" si="1087"/>
        <v>97.228963895213553</v>
      </c>
      <c r="BY176" s="151">
        <f t="shared" si="1088"/>
        <v>98.490059763385773</v>
      </c>
      <c r="BZ176" s="151">
        <f t="shared" si="1089"/>
        <v>96.687921187029701</v>
      </c>
      <c r="CA176" s="151">
        <f t="shared" si="1090"/>
        <v>91.450068399452803</v>
      </c>
      <c r="CB176" s="154">
        <f t="shared" si="1055"/>
        <v>78736</v>
      </c>
      <c r="CC176" s="3">
        <v>40626</v>
      </c>
      <c r="CD176" s="3">
        <v>32534</v>
      </c>
      <c r="CE176" s="3">
        <v>5576</v>
      </c>
      <c r="CF176" s="151">
        <f t="shared" si="1091"/>
        <v>98.501263542422507</v>
      </c>
      <c r="CG176" s="151">
        <f t="shared" si="1092"/>
        <v>99.099890230515925</v>
      </c>
      <c r="CH176" s="151">
        <f t="shared" si="1093"/>
        <v>98.316762866036072</v>
      </c>
      <c r="CI176" s="151">
        <f t="shared" si="1094"/>
        <v>95.348837209302332</v>
      </c>
      <c r="CJ176" s="154">
        <f t="shared" si="1056"/>
        <v>79058</v>
      </c>
      <c r="CK176" s="3">
        <v>40668</v>
      </c>
      <c r="CL176" s="3">
        <v>32725</v>
      </c>
      <c r="CM176" s="3">
        <v>5665</v>
      </c>
      <c r="CN176" s="151">
        <f t="shared" si="1095"/>
        <v>98.904095879100268</v>
      </c>
      <c r="CO176" s="151">
        <f t="shared" si="1096"/>
        <v>99.202341748993788</v>
      </c>
      <c r="CP176" s="151">
        <f t="shared" si="1097"/>
        <v>98.893959082529989</v>
      </c>
      <c r="CQ176" s="151">
        <f t="shared" si="1098"/>
        <v>96.870725034199722</v>
      </c>
      <c r="CR176" s="154">
        <f t="shared" si="1057"/>
        <v>79185</v>
      </c>
      <c r="CS176" s="3">
        <v>40704</v>
      </c>
      <c r="CT176" s="3">
        <v>32774</v>
      </c>
      <c r="CU176" s="3">
        <v>5707</v>
      </c>
      <c r="CV176" s="151">
        <f t="shared" si="1099"/>
        <v>99.062976955988688</v>
      </c>
      <c r="CW176" s="151">
        <f t="shared" si="1100"/>
        <v>99.290157336260521</v>
      </c>
      <c r="CX176" s="151">
        <f t="shared" si="1101"/>
        <v>99.042035598803295</v>
      </c>
      <c r="CY176" s="151">
        <f t="shared" si="1102"/>
        <v>97.588919288645698</v>
      </c>
      <c r="CZ176" s="151">
        <f t="shared" si="1103"/>
        <v>99.295668926864664</v>
      </c>
      <c r="DA176" s="151">
        <f t="shared" si="1104"/>
        <v>99.312111233077204</v>
      </c>
      <c r="DB176" s="151">
        <f t="shared" si="1105"/>
        <v>99.286815146112247</v>
      </c>
      <c r="DC176" s="151">
        <f t="shared" si="1106"/>
        <v>99.230506155950749</v>
      </c>
      <c r="DD176" s="149">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49">
        <v>1987</v>
      </c>
      <c r="DV176" s="3">
        <v>471</v>
      </c>
      <c r="DW176" s="3">
        <v>1001</v>
      </c>
      <c r="DX176" s="3">
        <v>515</v>
      </c>
      <c r="DY176" s="207"/>
      <c r="DZ176" s="293" t="str">
        <f>CONCATENATE(EA176," ",EB176)</f>
        <v>2014 Kvartal 1</v>
      </c>
      <c r="EA176" s="293">
        <v>2014</v>
      </c>
      <c r="EB176" s="293" t="s">
        <v>444</v>
      </c>
      <c r="EC176" s="297">
        <f>SUM(D174:D176)</f>
        <v>233985</v>
      </c>
      <c r="ED176" s="297">
        <f>SUM(H174:H176)</f>
        <v>-1865</v>
      </c>
      <c r="EE176" s="297">
        <f>SUM(L174:L176)</f>
        <v>6450</v>
      </c>
      <c r="EF176" s="297">
        <f>SUM(P174:P176)</f>
        <v>-8315</v>
      </c>
      <c r="EG176" s="297">
        <f>SUM(T174:T176)</f>
        <v>232120</v>
      </c>
      <c r="EH176" s="297">
        <f>SUM(X174:X176)</f>
        <v>-2843</v>
      </c>
      <c r="EI176" s="297">
        <f>SUM(AB174:AB176)</f>
        <v>731</v>
      </c>
      <c r="EJ176" s="297">
        <f>SUM(AF174:AF176)</f>
        <v>-3574</v>
      </c>
      <c r="EK176" s="297">
        <f>SUM(AJ174:AJ176)</f>
        <v>229277</v>
      </c>
      <c r="EL176" s="297">
        <f>SUM(AN174:AN176)</f>
        <v>160973</v>
      </c>
      <c r="EM176" s="297">
        <f>IF(EG176&gt;0,(EL176/EG176)*100,0)</f>
        <v>69.349043598138891</v>
      </c>
      <c r="EN176" s="297">
        <f>SUM(AV174:AV176)</f>
        <v>195534</v>
      </c>
      <c r="EO176" s="297">
        <f>IF(EG176&gt;0,(EN176/EG176)*100,0)</f>
        <v>84.238325004308109</v>
      </c>
      <c r="EP176" s="297">
        <f>SUM(BD174:BD176)</f>
        <v>212504</v>
      </c>
      <c r="EQ176" s="297">
        <f>IF(EG176&gt;0,(EP176/EG176)*100,0)</f>
        <v>91.549198690332588</v>
      </c>
      <c r="ER176" s="297">
        <f>SUM(BL174:BL176)</f>
        <v>220423</v>
      </c>
      <c r="ES176" s="297">
        <f>IF(EG176&gt;0,(ER176/EG176)*100,0)</f>
        <v>94.960796139927623</v>
      </c>
      <c r="ET176" s="297">
        <f>SUM(BT174:BT176)</f>
        <v>223575</v>
      </c>
      <c r="EU176" s="297">
        <f>IF(EG176&gt;0,(ET176/EG176)*100,0)</f>
        <v>96.31871445803894</v>
      </c>
      <c r="EV176" s="297">
        <f>SUM(CB174:CB176)</f>
        <v>227016</v>
      </c>
      <c r="EW176" s="297">
        <f>IF(EG176&gt;0,(EV176/EG176)*100,0)</f>
        <v>97.801137342753748</v>
      </c>
      <c r="EX176" s="297">
        <f>SUM(CJ174:CJ176)</f>
        <v>228125</v>
      </c>
      <c r="EY176" s="297">
        <f>IF(EG176&gt;0,(EX176/EG176)*100,0)</f>
        <v>98.278907461657766</v>
      </c>
      <c r="EZ176" s="297">
        <f>SUM(CR174:CR176)</f>
        <v>228590</v>
      </c>
      <c r="FA176" s="297">
        <f>IF(EG176&gt;0,(EZ176/EG176)*100,0)</f>
        <v>98.479234878511107</v>
      </c>
      <c r="FB176" s="297">
        <f>IF(EG176&gt;0,(EK176/EG176)*100,0)</f>
        <v>98.775202481475105</v>
      </c>
      <c r="FC176" s="297">
        <f>IF(DD176&gt;0,DD174+DD175+DD176,0)</f>
        <v>9310</v>
      </c>
      <c r="FD176" s="297">
        <f>IF(DD176&gt;0,((DD176+DD175+DD174)*60)/((T174+T175+T176)),0)</f>
        <v>2.4065138721351027</v>
      </c>
      <c r="FE176" s="297">
        <f>IF(DD176&gt;0,((DD176+DD175+DD174)*60)/((T176+T175+T174)-(AN176+AN175+AN174)),0)</f>
        <v>7.8513500217858798</v>
      </c>
      <c r="FF176" s="297">
        <f>IF(DU176&gt;0,((DU176+DU175+DU174)*60)/((T176+T175+T174)-(BD176+BD175+BD174)),0)</f>
        <v>22.704934747145188</v>
      </c>
      <c r="FH176" s="207"/>
      <c r="FI176" s="207"/>
      <c r="FJ176" s="207"/>
      <c r="FL176" s="151">
        <f t="shared" si="1364"/>
        <v>79371</v>
      </c>
      <c r="FM176" s="151">
        <f t="shared" si="1365"/>
        <v>86.571921734638593</v>
      </c>
      <c r="FN176" s="151">
        <f t="shared" si="1366"/>
        <v>93.473686862960022</v>
      </c>
      <c r="FO176" s="151">
        <f t="shared" si="1367"/>
        <v>97.918635269808874</v>
      </c>
      <c r="FR176" s="5">
        <f t="shared" si="944"/>
        <v>57114</v>
      </c>
      <c r="FS176" s="5">
        <f t="shared" si="945"/>
        <v>17077</v>
      </c>
      <c r="FT176" s="5">
        <f t="shared" si="946"/>
        <v>5180</v>
      </c>
      <c r="FU176" s="5">
        <f t="shared" si="947"/>
        <v>563</v>
      </c>
      <c r="FW176" s="233">
        <f t="shared" si="948"/>
        <v>0.71451447444141414</v>
      </c>
      <c r="FX176" s="233">
        <f t="shared" si="949"/>
        <v>0.21363875197037557</v>
      </c>
      <c r="FY176" s="233">
        <f t="shared" si="950"/>
        <v>6.4803462856856911E-2</v>
      </c>
      <c r="FZ176" s="233">
        <f t="shared" si="951"/>
        <v>7.0433107313533664E-3</v>
      </c>
      <c r="GA176" s="233"/>
      <c r="GB176" s="5">
        <f t="shared" si="952"/>
        <v>0.92815322641178977</v>
      </c>
      <c r="GC176" s="5">
        <f t="shared" si="953"/>
        <v>0.95594584705451879</v>
      </c>
      <c r="GD176" s="5">
        <f t="shared" si="954"/>
        <v>0.91127496902481042</v>
      </c>
      <c r="GE176" s="5">
        <f t="shared" si="955"/>
        <v>0.82883036935704513</v>
      </c>
    </row>
    <row r="177" spans="1:187" x14ac:dyDescent="0.2">
      <c r="A177" s="276" t="str">
        <f t="shared" si="1058"/>
        <v>2014 Apr</v>
      </c>
      <c r="B177" s="139">
        <f t="shared" si="1362"/>
        <v>2014</v>
      </c>
      <c r="C177" s="142" t="str">
        <f t="shared" si="1363"/>
        <v>Apr</v>
      </c>
      <c r="D177" s="154">
        <f t="shared" si="1191"/>
        <v>77507</v>
      </c>
      <c r="E177" s="129">
        <v>39199</v>
      </c>
      <c r="F177" s="129">
        <v>32565</v>
      </c>
      <c r="G177" s="129">
        <v>5743</v>
      </c>
      <c r="H177" s="154">
        <f t="shared" si="1042"/>
        <v>-1638</v>
      </c>
      <c r="I177" s="151">
        <f t="shared" si="1059"/>
        <v>-346</v>
      </c>
      <c r="J177" s="151">
        <f t="shared" si="1060"/>
        <v>-1099</v>
      </c>
      <c r="K177" s="151">
        <f t="shared" si="1061"/>
        <v>-193</v>
      </c>
      <c r="L177" s="154">
        <f t="shared" si="1043"/>
        <v>2398</v>
      </c>
      <c r="M177" s="3">
        <v>840</v>
      </c>
      <c r="N177" s="3">
        <v>1464</v>
      </c>
      <c r="O177" s="3">
        <v>94</v>
      </c>
      <c r="P177" s="154">
        <f t="shared" si="1044"/>
        <v>-4036</v>
      </c>
      <c r="Q177" s="3">
        <v>-1186</v>
      </c>
      <c r="R177" s="3">
        <v>-2563</v>
      </c>
      <c r="S177" s="3">
        <v>-287</v>
      </c>
      <c r="T177" s="154">
        <f t="shared" si="1045"/>
        <v>75869</v>
      </c>
      <c r="U177" s="151">
        <f t="shared" si="1062"/>
        <v>38853</v>
      </c>
      <c r="V177" s="151">
        <f t="shared" si="1063"/>
        <v>31466</v>
      </c>
      <c r="W177" s="151">
        <f t="shared" si="1064"/>
        <v>5550</v>
      </c>
      <c r="X177" s="154">
        <f t="shared" si="1046"/>
        <v>-626</v>
      </c>
      <c r="Y177" s="151">
        <f t="shared" si="1065"/>
        <v>-244</v>
      </c>
      <c r="Z177" s="151">
        <f t="shared" si="1066"/>
        <v>-348</v>
      </c>
      <c r="AA177" s="151">
        <f t="shared" si="1067"/>
        <v>-34</v>
      </c>
      <c r="AB177" s="154">
        <f t="shared" si="1047"/>
        <v>137</v>
      </c>
      <c r="AC177" s="3">
        <v>68</v>
      </c>
      <c r="AD177" s="3">
        <v>60</v>
      </c>
      <c r="AE177" s="3">
        <v>9</v>
      </c>
      <c r="AF177" s="154">
        <f t="shared" si="1048"/>
        <v>-763</v>
      </c>
      <c r="AG177" s="3">
        <v>-312</v>
      </c>
      <c r="AH177" s="3">
        <v>-408</v>
      </c>
      <c r="AI177" s="3">
        <v>-43</v>
      </c>
      <c r="AJ177" s="154">
        <f t="shared" si="1049"/>
        <v>75243</v>
      </c>
      <c r="AK177" s="151">
        <f t="shared" si="1068"/>
        <v>38609</v>
      </c>
      <c r="AL177" s="151">
        <f t="shared" si="1069"/>
        <v>31118</v>
      </c>
      <c r="AM177" s="151">
        <f t="shared" si="1070"/>
        <v>5516</v>
      </c>
      <c r="AN177" s="154">
        <f t="shared" si="1050"/>
        <v>52775</v>
      </c>
      <c r="AO177" s="3">
        <v>29441</v>
      </c>
      <c r="AP177" s="3">
        <v>20010</v>
      </c>
      <c r="AQ177" s="3">
        <v>3324</v>
      </c>
      <c r="AR177" s="151">
        <f t="shared" si="1071"/>
        <v>69.560690136946576</v>
      </c>
      <c r="AS177" s="151">
        <f t="shared" si="1072"/>
        <v>75.77535840218259</v>
      </c>
      <c r="AT177" s="151">
        <f t="shared" si="1073"/>
        <v>63.592448992563398</v>
      </c>
      <c r="AU177" s="151">
        <f t="shared" si="1074"/>
        <v>59.891891891891888</v>
      </c>
      <c r="AV177" s="154">
        <f t="shared" si="1051"/>
        <v>64228</v>
      </c>
      <c r="AW177" s="3">
        <v>34746</v>
      </c>
      <c r="AX177" s="3">
        <v>25440</v>
      </c>
      <c r="AY177" s="3">
        <v>4042</v>
      </c>
      <c r="AZ177" s="151">
        <f t="shared" si="1075"/>
        <v>84.656447297315111</v>
      </c>
      <c r="BA177" s="151">
        <f t="shared" si="1076"/>
        <v>89.429387692070108</v>
      </c>
      <c r="BB177" s="151">
        <f t="shared" si="1077"/>
        <v>80.849170533274005</v>
      </c>
      <c r="BC177" s="151">
        <f t="shared" si="1078"/>
        <v>72.828828828828833</v>
      </c>
      <c r="BD177" s="154">
        <f t="shared" si="1052"/>
        <v>69832</v>
      </c>
      <c r="BE177" s="3">
        <v>36956</v>
      </c>
      <c r="BF177" s="3">
        <v>28381</v>
      </c>
      <c r="BG177" s="3">
        <v>4495</v>
      </c>
      <c r="BH177" s="151">
        <f t="shared" si="1079"/>
        <v>92.04286335657514</v>
      </c>
      <c r="BI177" s="151">
        <f t="shared" si="1080"/>
        <v>95.117494144596307</v>
      </c>
      <c r="BJ177" s="151">
        <f t="shared" si="1081"/>
        <v>90.195766859467369</v>
      </c>
      <c r="BK177" s="151">
        <f t="shared" si="1082"/>
        <v>80.990990990990994</v>
      </c>
      <c r="BL177" s="154">
        <f t="shared" si="1053"/>
        <v>72491</v>
      </c>
      <c r="BM177" s="3">
        <v>37902</v>
      </c>
      <c r="BN177" s="3">
        <v>29715</v>
      </c>
      <c r="BO177" s="3">
        <v>4874</v>
      </c>
      <c r="BP177" s="151">
        <f t="shared" si="1083"/>
        <v>95.547588606677309</v>
      </c>
      <c r="BQ177" s="151">
        <f t="shared" si="1084"/>
        <v>97.552312562736461</v>
      </c>
      <c r="BR177" s="151">
        <f t="shared" si="1085"/>
        <v>94.43526345897159</v>
      </c>
      <c r="BS177" s="151">
        <f t="shared" si="1086"/>
        <v>87.819819819819827</v>
      </c>
      <c r="BT177" s="154">
        <f t="shared" si="1054"/>
        <v>73530</v>
      </c>
      <c r="BU177" s="3">
        <v>38252</v>
      </c>
      <c r="BV177" s="3">
        <v>30229</v>
      </c>
      <c r="BW177" s="3">
        <v>5049</v>
      </c>
      <c r="BX177" s="151">
        <f t="shared" si="1087"/>
        <v>96.91705439639378</v>
      </c>
      <c r="BY177" s="151">
        <f t="shared" si="1088"/>
        <v>98.453143901371845</v>
      </c>
      <c r="BZ177" s="151">
        <f t="shared" si="1089"/>
        <v>96.068772643488217</v>
      </c>
      <c r="CA177" s="151">
        <f t="shared" si="1090"/>
        <v>90.972972972972983</v>
      </c>
      <c r="CB177" s="154">
        <f t="shared" si="1055"/>
        <v>74619</v>
      </c>
      <c r="CC177" s="3">
        <v>38516</v>
      </c>
      <c r="CD177" s="3">
        <v>30802</v>
      </c>
      <c r="CE177" s="3">
        <v>5301</v>
      </c>
      <c r="CF177" s="151">
        <f t="shared" si="1091"/>
        <v>98.352423255875252</v>
      </c>
      <c r="CG177" s="151">
        <f t="shared" si="1092"/>
        <v>99.132628111085381</v>
      </c>
      <c r="CH177" s="151">
        <f t="shared" si="1093"/>
        <v>97.889785800546619</v>
      </c>
      <c r="CI177" s="151">
        <f t="shared" si="1094"/>
        <v>95.513513513513516</v>
      </c>
      <c r="CJ177" s="154">
        <f t="shared" si="1056"/>
        <v>74979</v>
      </c>
      <c r="CK177" s="3">
        <v>38577</v>
      </c>
      <c r="CL177" s="3">
        <v>30995</v>
      </c>
      <c r="CM177" s="3">
        <v>5407</v>
      </c>
      <c r="CN177" s="151">
        <f t="shared" si="1095"/>
        <v>98.826925358183189</v>
      </c>
      <c r="CO177" s="151">
        <f t="shared" si="1096"/>
        <v>99.289630144390401</v>
      </c>
      <c r="CP177" s="151">
        <f t="shared" si="1097"/>
        <v>98.503146253098578</v>
      </c>
      <c r="CQ177" s="151">
        <f t="shared" si="1098"/>
        <v>97.423423423423429</v>
      </c>
      <c r="CR177" s="154">
        <f t="shared" si="1057"/>
        <v>75125</v>
      </c>
      <c r="CS177" s="3">
        <v>38599</v>
      </c>
      <c r="CT177" s="3">
        <v>31066</v>
      </c>
      <c r="CU177" s="3">
        <v>5460</v>
      </c>
      <c r="CV177" s="151">
        <f t="shared" si="1099"/>
        <v>99.019362321896949</v>
      </c>
      <c r="CW177" s="151">
        <f t="shared" si="1100"/>
        <v>99.346253828533193</v>
      </c>
      <c r="CX177" s="151">
        <f t="shared" si="1101"/>
        <v>98.728786626835316</v>
      </c>
      <c r="CY177" s="151">
        <f t="shared" si="1102"/>
        <v>98.378378378378386</v>
      </c>
      <c r="CZ177" s="151">
        <f t="shared" si="1103"/>
        <v>99.174893566542337</v>
      </c>
      <c r="DA177" s="151">
        <f t="shared" si="1104"/>
        <v>99.371991866779922</v>
      </c>
      <c r="DB177" s="151">
        <f t="shared" si="1105"/>
        <v>98.89404436534673</v>
      </c>
      <c r="DC177" s="151">
        <f t="shared" si="1106"/>
        <v>99.387387387387378</v>
      </c>
      <c r="DD177" s="149">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49">
        <v>1993</v>
      </c>
      <c r="DV177" s="3">
        <v>471</v>
      </c>
      <c r="DW177" s="3">
        <v>1093</v>
      </c>
      <c r="DX177" s="3">
        <v>429</v>
      </c>
      <c r="DY177" s="207"/>
      <c r="DZ177" s="299"/>
      <c r="EA177" s="293"/>
      <c r="EB177" s="293"/>
      <c r="EC177" s="297"/>
      <c r="ED177" s="297"/>
      <c r="EE177" s="297"/>
      <c r="EF177" s="297"/>
      <c r="EG177" s="297"/>
      <c r="EH177" s="297"/>
      <c r="EI177" s="297"/>
      <c r="EJ177" s="297"/>
      <c r="EK177" s="297"/>
      <c r="EL177" s="297"/>
      <c r="EM177" s="297"/>
      <c r="EN177" s="297"/>
      <c r="EO177" s="297"/>
      <c r="EP177" s="297"/>
      <c r="EQ177" s="297"/>
      <c r="ER177" s="297"/>
      <c r="ES177" s="297"/>
      <c r="ET177" s="297"/>
      <c r="EU177" s="297"/>
      <c r="EV177" s="297"/>
      <c r="EW177" s="297"/>
      <c r="EX177" s="297"/>
      <c r="EY177" s="297"/>
      <c r="EZ177" s="297"/>
      <c r="FA177" s="297"/>
      <c r="FB177" s="297"/>
      <c r="FC177" s="297"/>
      <c r="FD177" s="297"/>
      <c r="FE177" s="297"/>
      <c r="FF177" s="297"/>
      <c r="FH177" s="207"/>
      <c r="FI177" s="207"/>
      <c r="FJ177" s="207"/>
      <c r="FL177" s="151">
        <f t="shared" si="1364"/>
        <v>75243</v>
      </c>
      <c r="FM177" s="151">
        <f t="shared" si="1365"/>
        <v>85.36076445649428</v>
      </c>
      <c r="FN177" s="151">
        <f t="shared" si="1366"/>
        <v>92.808633361242912</v>
      </c>
      <c r="FO177" s="151">
        <f t="shared" si="1367"/>
        <v>97.723376260914634</v>
      </c>
      <c r="FR177" s="5">
        <f t="shared" si="944"/>
        <v>52775</v>
      </c>
      <c r="FS177" s="5">
        <f t="shared" si="945"/>
        <v>17057</v>
      </c>
      <c r="FT177" s="5">
        <f t="shared" si="946"/>
        <v>5411</v>
      </c>
      <c r="FU177" s="5">
        <f t="shared" si="947"/>
        <v>626</v>
      </c>
      <c r="FW177" s="233">
        <f t="shared" si="948"/>
        <v>0.69560690136946579</v>
      </c>
      <c r="FX177" s="233">
        <f t="shared" si="949"/>
        <v>0.22482173219628571</v>
      </c>
      <c r="FY177" s="233">
        <f t="shared" si="950"/>
        <v>7.1320302099671801E-2</v>
      </c>
      <c r="FZ177" s="233">
        <f t="shared" si="951"/>
        <v>8.2510643345767038E-3</v>
      </c>
      <c r="GA177" s="233"/>
      <c r="GB177" s="5">
        <f t="shared" si="952"/>
        <v>0.92042863356575144</v>
      </c>
      <c r="GC177" s="5">
        <f t="shared" si="953"/>
        <v>0.95117494144596304</v>
      </c>
      <c r="GD177" s="5">
        <f t="shared" si="954"/>
        <v>0.90195766859467374</v>
      </c>
      <c r="GE177" s="5">
        <f t="shared" si="955"/>
        <v>0.80990990990990996</v>
      </c>
    </row>
    <row r="178" spans="1:187" x14ac:dyDescent="0.2">
      <c r="A178" s="276" t="str">
        <f>CONCATENATE(B178," ",C178)</f>
        <v>2014 Maj</v>
      </c>
      <c r="B178" s="139">
        <f t="shared" si="1362"/>
        <v>2014</v>
      </c>
      <c r="C178" s="142" t="str">
        <f t="shared" si="1363"/>
        <v>Maj</v>
      </c>
      <c r="D178" s="154">
        <f t="shared" si="1191"/>
        <v>79643</v>
      </c>
      <c r="E178" s="129">
        <v>40298</v>
      </c>
      <c r="F178" s="129">
        <v>33314</v>
      </c>
      <c r="G178" s="129">
        <v>6031</v>
      </c>
      <c r="H178" s="154">
        <f t="shared" si="1042"/>
        <v>-1490</v>
      </c>
      <c r="I178" s="151">
        <f t="shared" si="1059"/>
        <v>109</v>
      </c>
      <c r="J178" s="151">
        <f t="shared" si="1060"/>
        <v>-1375</v>
      </c>
      <c r="K178" s="151">
        <f t="shared" si="1061"/>
        <v>-224</v>
      </c>
      <c r="L178" s="154">
        <f t="shared" si="1043"/>
        <v>3012</v>
      </c>
      <c r="M178" s="3">
        <v>1091</v>
      </c>
      <c r="N178" s="3">
        <v>1526</v>
      </c>
      <c r="O178" s="3">
        <v>395</v>
      </c>
      <c r="P178" s="154">
        <f t="shared" si="1044"/>
        <v>-4502</v>
      </c>
      <c r="Q178" s="3">
        <v>-982</v>
      </c>
      <c r="R178" s="3">
        <v>-2901</v>
      </c>
      <c r="S178" s="3">
        <v>-619</v>
      </c>
      <c r="T178" s="154">
        <f t="shared" si="1045"/>
        <v>78153</v>
      </c>
      <c r="U178" s="151">
        <f t="shared" si="1062"/>
        <v>40407</v>
      </c>
      <c r="V178" s="151">
        <f t="shared" si="1063"/>
        <v>31939</v>
      </c>
      <c r="W178" s="151">
        <f t="shared" si="1064"/>
        <v>5807</v>
      </c>
      <c r="X178" s="154">
        <f t="shared" si="1046"/>
        <v>-1124</v>
      </c>
      <c r="Y178" s="151">
        <f t="shared" si="1065"/>
        <v>-659</v>
      </c>
      <c r="Z178" s="151">
        <f t="shared" si="1066"/>
        <v>-360</v>
      </c>
      <c r="AA178" s="151">
        <f t="shared" si="1067"/>
        <v>-105</v>
      </c>
      <c r="AB178" s="154">
        <f t="shared" si="1047"/>
        <v>443</v>
      </c>
      <c r="AC178" s="3">
        <v>215</v>
      </c>
      <c r="AD178" s="3">
        <v>197</v>
      </c>
      <c r="AE178" s="3">
        <v>31</v>
      </c>
      <c r="AF178" s="154">
        <f t="shared" si="1048"/>
        <v>-1567</v>
      </c>
      <c r="AG178" s="3">
        <v>-874</v>
      </c>
      <c r="AH178" s="3">
        <v>-557</v>
      </c>
      <c r="AI178" s="3">
        <v>-136</v>
      </c>
      <c r="AJ178" s="154">
        <f t="shared" si="1049"/>
        <v>77029</v>
      </c>
      <c r="AK178" s="151">
        <f t="shared" si="1068"/>
        <v>39748</v>
      </c>
      <c r="AL178" s="151">
        <f t="shared" si="1069"/>
        <v>31579</v>
      </c>
      <c r="AM178" s="151">
        <f t="shared" si="1070"/>
        <v>5702</v>
      </c>
      <c r="AN178" s="154">
        <f t="shared" si="1050"/>
        <v>50340</v>
      </c>
      <c r="AO178" s="3">
        <v>28242</v>
      </c>
      <c r="AP178" s="3">
        <v>18996</v>
      </c>
      <c r="AQ178" s="3">
        <v>3102</v>
      </c>
      <c r="AR178" s="151">
        <f t="shared" si="1071"/>
        <v>64.412114698092211</v>
      </c>
      <c r="AS178" s="151">
        <f t="shared" si="1072"/>
        <v>69.893830276932206</v>
      </c>
      <c r="AT178" s="151">
        <f t="shared" si="1073"/>
        <v>59.47587588841229</v>
      </c>
      <c r="AU178" s="151">
        <f t="shared" si="1074"/>
        <v>53.418288272774241</v>
      </c>
      <c r="AV178" s="154">
        <f t="shared" si="1051"/>
        <v>62936</v>
      </c>
      <c r="AW178" s="3">
        <v>34213</v>
      </c>
      <c r="AX178" s="3">
        <v>24918</v>
      </c>
      <c r="AY178" s="3">
        <v>3805</v>
      </c>
      <c r="AZ178" s="151">
        <f t="shared" si="1075"/>
        <v>80.529218328151188</v>
      </c>
      <c r="BA178" s="151">
        <f t="shared" si="1076"/>
        <v>84.670972851238645</v>
      </c>
      <c r="BB178" s="151">
        <f t="shared" si="1077"/>
        <v>78.01747080371959</v>
      </c>
      <c r="BC178" s="151">
        <f t="shared" si="1078"/>
        <v>65.524367143103149</v>
      </c>
      <c r="BD178" s="154">
        <f t="shared" si="1052"/>
        <v>69547</v>
      </c>
      <c r="BE178" s="3">
        <v>37087</v>
      </c>
      <c r="BF178" s="3">
        <v>28147</v>
      </c>
      <c r="BG178" s="3">
        <v>4313</v>
      </c>
      <c r="BH178" s="151">
        <f t="shared" si="1079"/>
        <v>88.988266605248683</v>
      </c>
      <c r="BI178" s="151">
        <f t="shared" si="1080"/>
        <v>91.783601851164391</v>
      </c>
      <c r="BJ178" s="151">
        <f t="shared" si="1081"/>
        <v>88.127367794858941</v>
      </c>
      <c r="BK178" s="151">
        <f t="shared" si="1082"/>
        <v>74.272429826071985</v>
      </c>
      <c r="BL178" s="154">
        <f t="shared" si="1053"/>
        <v>72979</v>
      </c>
      <c r="BM178" s="3">
        <v>38481</v>
      </c>
      <c r="BN178" s="3">
        <v>29736</v>
      </c>
      <c r="BO178" s="3">
        <v>4762</v>
      </c>
      <c r="BP178" s="151">
        <f t="shared" si="1083"/>
        <v>93.379652732460684</v>
      </c>
      <c r="BQ178" s="151">
        <f t="shared" si="1084"/>
        <v>95.23349914618754</v>
      </c>
      <c r="BR178" s="151">
        <f t="shared" si="1085"/>
        <v>93.102476596011144</v>
      </c>
      <c r="BS178" s="151">
        <f t="shared" si="1086"/>
        <v>82.004477354916489</v>
      </c>
      <c r="BT178" s="154">
        <f t="shared" si="1054"/>
        <v>74403</v>
      </c>
      <c r="BU178" s="3">
        <v>38984</v>
      </c>
      <c r="BV178" s="3">
        <v>30415</v>
      </c>
      <c r="BW178" s="3">
        <v>5004</v>
      </c>
      <c r="BX178" s="151">
        <f t="shared" si="1087"/>
        <v>95.201719703658199</v>
      </c>
      <c r="BY178" s="151">
        <f t="shared" si="1088"/>
        <v>96.478332962110528</v>
      </c>
      <c r="BZ178" s="151">
        <f t="shared" si="1089"/>
        <v>95.228404145402166</v>
      </c>
      <c r="CA178" s="151">
        <f t="shared" si="1090"/>
        <v>86.171861546409502</v>
      </c>
      <c r="CB178" s="154">
        <f t="shared" si="1055"/>
        <v>76075</v>
      </c>
      <c r="CC178" s="3">
        <v>39533</v>
      </c>
      <c r="CD178" s="3">
        <v>31180</v>
      </c>
      <c r="CE178" s="3">
        <v>5362</v>
      </c>
      <c r="CF178" s="151">
        <f t="shared" si="1091"/>
        <v>97.341112945120472</v>
      </c>
      <c r="CG178" s="151">
        <f t="shared" si="1092"/>
        <v>97.837008439131836</v>
      </c>
      <c r="CH178" s="151">
        <f t="shared" si="1093"/>
        <v>97.623594977926672</v>
      </c>
      <c r="CI178" s="151">
        <f t="shared" si="1094"/>
        <v>92.336834854485957</v>
      </c>
      <c r="CJ178" s="154">
        <f t="shared" si="1056"/>
        <v>76568</v>
      </c>
      <c r="CK178" s="3">
        <v>39663</v>
      </c>
      <c r="CL178" s="3">
        <v>31408</v>
      </c>
      <c r="CM178" s="3">
        <v>5497</v>
      </c>
      <c r="CN178" s="151">
        <f t="shared" si="1095"/>
        <v>97.971926861412868</v>
      </c>
      <c r="CO178" s="151">
        <f t="shared" si="1096"/>
        <v>98.158734872670578</v>
      </c>
      <c r="CP178" s="151">
        <f t="shared" si="1097"/>
        <v>98.33745577507122</v>
      </c>
      <c r="CQ178" s="151">
        <f t="shared" si="1098"/>
        <v>94.661615291889106</v>
      </c>
      <c r="CR178" s="154">
        <f t="shared" si="1057"/>
        <v>76755</v>
      </c>
      <c r="CS178" s="3">
        <v>39710</v>
      </c>
      <c r="CT178" s="3">
        <v>31476</v>
      </c>
      <c r="CU178" s="3">
        <v>5569</v>
      </c>
      <c r="CV178" s="151">
        <f t="shared" si="1099"/>
        <v>98.211201105523784</v>
      </c>
      <c r="CW178" s="151">
        <f t="shared" si="1100"/>
        <v>98.275051352488433</v>
      </c>
      <c r="CX178" s="151">
        <f t="shared" si="1101"/>
        <v>98.550361626851185</v>
      </c>
      <c r="CY178" s="151">
        <f t="shared" si="1102"/>
        <v>95.901498191837447</v>
      </c>
      <c r="CZ178" s="151">
        <f t="shared" si="1103"/>
        <v>98.561795452509813</v>
      </c>
      <c r="DA178" s="151">
        <f t="shared" si="1104"/>
        <v>98.369094463830521</v>
      </c>
      <c r="DB178" s="151">
        <f t="shared" si="1105"/>
        <v>98.872851372929645</v>
      </c>
      <c r="DC178" s="151">
        <f t="shared" si="1106"/>
        <v>98.19183743757533</v>
      </c>
      <c r="DD178" s="149">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49">
        <v>3135</v>
      </c>
      <c r="DV178" s="3">
        <v>978</v>
      </c>
      <c r="DW178" s="3">
        <v>1322</v>
      </c>
      <c r="DX178" s="3">
        <v>835</v>
      </c>
      <c r="DY178" s="207"/>
      <c r="DZ178" s="299"/>
      <c r="EA178" s="293"/>
      <c r="EB178" s="293"/>
      <c r="EC178" s="297"/>
      <c r="ED178" s="297"/>
      <c r="EE178" s="297"/>
      <c r="EF178" s="297"/>
      <c r="EG178" s="297"/>
      <c r="EH178" s="297"/>
      <c r="EI178" s="297"/>
      <c r="EJ178" s="297"/>
      <c r="EK178" s="297"/>
      <c r="EL178" s="297"/>
      <c r="EM178" s="297"/>
      <c r="EN178" s="297"/>
      <c r="EO178" s="297"/>
      <c r="EP178" s="297"/>
      <c r="EQ178" s="297"/>
      <c r="ER178" s="297"/>
      <c r="ES178" s="297"/>
      <c r="ET178" s="297"/>
      <c r="EU178" s="297"/>
      <c r="EV178" s="297"/>
      <c r="EW178" s="297"/>
      <c r="EX178" s="297"/>
      <c r="EY178" s="297"/>
      <c r="EZ178" s="297"/>
      <c r="FA178" s="297"/>
      <c r="FB178" s="297"/>
      <c r="FC178" s="297"/>
      <c r="FD178" s="297"/>
      <c r="FE178" s="297"/>
      <c r="FF178" s="297"/>
      <c r="FH178" s="207"/>
      <c r="FI178" s="207"/>
      <c r="FJ178" s="207"/>
      <c r="FL178" s="151">
        <f t="shared" si="1364"/>
        <v>77029</v>
      </c>
      <c r="FM178" s="151">
        <f t="shared" si="1365"/>
        <v>81.704293188279735</v>
      </c>
      <c r="FN178" s="151">
        <f t="shared" si="1366"/>
        <v>90.286775110672608</v>
      </c>
      <c r="FO178" s="151">
        <f t="shared" si="1367"/>
        <v>96.590894338495886</v>
      </c>
      <c r="FR178" s="5">
        <f t="shared" si="944"/>
        <v>50340</v>
      </c>
      <c r="FS178" s="5">
        <f t="shared" si="945"/>
        <v>19207</v>
      </c>
      <c r="FT178" s="5">
        <f t="shared" si="946"/>
        <v>7482</v>
      </c>
      <c r="FU178" s="5">
        <f t="shared" si="947"/>
        <v>1124</v>
      </c>
      <c r="FW178" s="233">
        <f t="shared" si="948"/>
        <v>0.64412114698092204</v>
      </c>
      <c r="FX178" s="233">
        <f t="shared" si="949"/>
        <v>0.24576151907156474</v>
      </c>
      <c r="FY178" s="233">
        <f t="shared" si="950"/>
        <v>9.573528847261141E-2</v>
      </c>
      <c r="FZ178" s="233">
        <f t="shared" si="951"/>
        <v>1.4382045474901795E-2</v>
      </c>
      <c r="GA178" s="233"/>
      <c r="GB178" s="5">
        <f t="shared" si="952"/>
        <v>0.88988266605248678</v>
      </c>
      <c r="GC178" s="5">
        <f t="shared" si="953"/>
        <v>0.91783601851164387</v>
      </c>
      <c r="GD178" s="5">
        <f t="shared" si="954"/>
        <v>0.88127367794858946</v>
      </c>
      <c r="GE178" s="5">
        <f t="shared" si="955"/>
        <v>0.74272429826071984</v>
      </c>
    </row>
    <row r="179" spans="1:187" x14ac:dyDescent="0.2">
      <c r="A179" s="276" t="str">
        <f t="shared" si="1058"/>
        <v>2014 Jun</v>
      </c>
      <c r="B179" s="139">
        <f t="shared" si="1362"/>
        <v>2014</v>
      </c>
      <c r="C179" s="142" t="str">
        <f t="shared" si="1363"/>
        <v>Jun</v>
      </c>
      <c r="D179" s="154">
        <f t="shared" si="1191"/>
        <v>74898</v>
      </c>
      <c r="E179" s="129">
        <v>37980</v>
      </c>
      <c r="F179" s="129">
        <v>31136</v>
      </c>
      <c r="G179" s="129">
        <v>5782</v>
      </c>
      <c r="H179" s="154">
        <f t="shared" si="1042"/>
        <v>-1921</v>
      </c>
      <c r="I179" s="151">
        <f t="shared" si="1059"/>
        <v>67</v>
      </c>
      <c r="J179" s="151">
        <f t="shared" si="1060"/>
        <v>-1595</v>
      </c>
      <c r="K179" s="151">
        <f t="shared" si="1061"/>
        <v>-393</v>
      </c>
      <c r="L179" s="154">
        <f t="shared" si="1043"/>
        <v>3000</v>
      </c>
      <c r="M179" s="3">
        <v>1145</v>
      </c>
      <c r="N179" s="3">
        <v>1446</v>
      </c>
      <c r="O179" s="3">
        <v>409</v>
      </c>
      <c r="P179" s="154">
        <f t="shared" si="1044"/>
        <v>-4921</v>
      </c>
      <c r="Q179" s="3">
        <v>-1078</v>
      </c>
      <c r="R179" s="3">
        <v>-3041</v>
      </c>
      <c r="S179" s="3">
        <v>-802</v>
      </c>
      <c r="T179" s="154">
        <f t="shared" si="1045"/>
        <v>72977</v>
      </c>
      <c r="U179" s="151">
        <f t="shared" si="1062"/>
        <v>38047</v>
      </c>
      <c r="V179" s="151">
        <f t="shared" si="1063"/>
        <v>29541</v>
      </c>
      <c r="W179" s="151">
        <f t="shared" si="1064"/>
        <v>5389</v>
      </c>
      <c r="X179" s="154">
        <f t="shared" si="1046"/>
        <v>-3183</v>
      </c>
      <c r="Y179" s="151">
        <f t="shared" si="1065"/>
        <v>-618</v>
      </c>
      <c r="Z179" s="151">
        <f t="shared" si="1066"/>
        <v>-2072</v>
      </c>
      <c r="AA179" s="151">
        <f t="shared" si="1067"/>
        <v>-493</v>
      </c>
      <c r="AB179" s="154">
        <f t="shared" si="1047"/>
        <v>267</v>
      </c>
      <c r="AC179" s="3">
        <v>132</v>
      </c>
      <c r="AD179" s="3">
        <v>107</v>
      </c>
      <c r="AE179" s="3">
        <v>28</v>
      </c>
      <c r="AF179" s="154">
        <f t="shared" si="1048"/>
        <v>-3450</v>
      </c>
      <c r="AG179" s="3">
        <v>-750</v>
      </c>
      <c r="AH179" s="3">
        <v>-2179</v>
      </c>
      <c r="AI179" s="3">
        <v>-521</v>
      </c>
      <c r="AJ179" s="154">
        <f t="shared" si="1049"/>
        <v>69794</v>
      </c>
      <c r="AK179" s="151">
        <f t="shared" si="1068"/>
        <v>37429</v>
      </c>
      <c r="AL179" s="151">
        <f t="shared" si="1069"/>
        <v>27469</v>
      </c>
      <c r="AM179" s="151">
        <f t="shared" si="1070"/>
        <v>4896</v>
      </c>
      <c r="AN179" s="154">
        <f t="shared" si="1050"/>
        <v>44873</v>
      </c>
      <c r="AO179" s="3">
        <v>26276</v>
      </c>
      <c r="AP179" s="3">
        <v>16110</v>
      </c>
      <c r="AQ179" s="3">
        <v>2487</v>
      </c>
      <c r="AR179" s="151">
        <f t="shared" si="1071"/>
        <v>61.489236334735594</v>
      </c>
      <c r="AS179" s="151">
        <f t="shared" si="1072"/>
        <v>69.061949693799775</v>
      </c>
      <c r="AT179" s="151">
        <f t="shared" si="1073"/>
        <v>54.534375952066618</v>
      </c>
      <c r="AU179" s="151">
        <f t="shared" si="1074"/>
        <v>46.149563926516976</v>
      </c>
      <c r="AV179" s="154">
        <f t="shared" si="1051"/>
        <v>56250</v>
      </c>
      <c r="AW179" s="3">
        <v>32000</v>
      </c>
      <c r="AX179" s="3">
        <v>21187</v>
      </c>
      <c r="AY179" s="3">
        <v>3063</v>
      </c>
      <c r="AZ179" s="151">
        <f t="shared" si="1075"/>
        <v>77.079079710045633</v>
      </c>
      <c r="BA179" s="151">
        <f t="shared" si="1076"/>
        <v>84.106499855441953</v>
      </c>
      <c r="BB179" s="151">
        <f t="shared" si="1077"/>
        <v>71.720659422497548</v>
      </c>
      <c r="BC179" s="151">
        <f t="shared" si="1078"/>
        <v>56.83800334013732</v>
      </c>
      <c r="BD179" s="154">
        <f t="shared" si="1052"/>
        <v>62413</v>
      </c>
      <c r="BE179" s="3">
        <v>34749</v>
      </c>
      <c r="BF179" s="3">
        <v>24174</v>
      </c>
      <c r="BG179" s="3">
        <v>3490</v>
      </c>
      <c r="BH179" s="151">
        <f t="shared" si="1079"/>
        <v>85.524206256765837</v>
      </c>
      <c r="BI179" s="151">
        <f t="shared" si="1080"/>
        <v>91.331773858648518</v>
      </c>
      <c r="BJ179" s="151">
        <f t="shared" si="1081"/>
        <v>81.832030059916733</v>
      </c>
      <c r="BK179" s="151">
        <f t="shared" si="1082"/>
        <v>64.761551308220447</v>
      </c>
      <c r="BL179" s="154">
        <f t="shared" si="1053"/>
        <v>65728</v>
      </c>
      <c r="BM179" s="3">
        <v>36141</v>
      </c>
      <c r="BN179" s="3">
        <v>25746</v>
      </c>
      <c r="BO179" s="3">
        <v>3841</v>
      </c>
      <c r="BP179" s="151">
        <f t="shared" si="1083"/>
        <v>90.066733354344521</v>
      </c>
      <c r="BQ179" s="151">
        <f t="shared" si="1084"/>
        <v>94.990406602360238</v>
      </c>
      <c r="BR179" s="151">
        <f t="shared" si="1085"/>
        <v>87.153447750583936</v>
      </c>
      <c r="BS179" s="151">
        <f t="shared" si="1086"/>
        <v>71.274819075895351</v>
      </c>
      <c r="BT179" s="154">
        <f t="shared" si="1054"/>
        <v>67172</v>
      </c>
      <c r="BU179" s="3">
        <v>36743</v>
      </c>
      <c r="BV179" s="3">
        <v>26373</v>
      </c>
      <c r="BW179" s="3">
        <v>4056</v>
      </c>
      <c r="BX179" s="151">
        <f t="shared" si="1087"/>
        <v>92.045438973923282</v>
      </c>
      <c r="BY179" s="151">
        <f t="shared" si="1088"/>
        <v>96.572660130890739</v>
      </c>
      <c r="BZ179" s="151">
        <f t="shared" si="1089"/>
        <v>89.275921600487465</v>
      </c>
      <c r="CA179" s="151">
        <f t="shared" si="1090"/>
        <v>75.264427537576552</v>
      </c>
      <c r="CB179" s="154">
        <f t="shared" si="1055"/>
        <v>68766</v>
      </c>
      <c r="CC179" s="3">
        <v>37268</v>
      </c>
      <c r="CD179" s="3">
        <v>27063</v>
      </c>
      <c r="CE179" s="3">
        <v>4435</v>
      </c>
      <c r="CF179" s="151">
        <f t="shared" si="1091"/>
        <v>94.229688806062185</v>
      </c>
      <c r="CG179" s="151">
        <f t="shared" si="1092"/>
        <v>97.952532394144086</v>
      </c>
      <c r="CH179" s="151">
        <f t="shared" si="1093"/>
        <v>91.611658373108568</v>
      </c>
      <c r="CI179" s="151">
        <f t="shared" si="1094"/>
        <v>82.297272221191321</v>
      </c>
      <c r="CJ179" s="154">
        <f t="shared" si="1056"/>
        <v>69259</v>
      </c>
      <c r="CK179" s="3">
        <v>37362</v>
      </c>
      <c r="CL179" s="3">
        <v>27283</v>
      </c>
      <c r="CM179" s="3">
        <v>4614</v>
      </c>
      <c r="CN179" s="151">
        <f t="shared" si="1095"/>
        <v>94.905244118009776</v>
      </c>
      <c r="CO179" s="151">
        <f t="shared" si="1096"/>
        <v>98.199595237469453</v>
      </c>
      <c r="CP179" s="151">
        <f t="shared" si="1097"/>
        <v>92.356386039741381</v>
      </c>
      <c r="CQ179" s="151">
        <f t="shared" si="1098"/>
        <v>85.618853219521256</v>
      </c>
      <c r="CR179" s="154">
        <f t="shared" si="1057"/>
        <v>69468</v>
      </c>
      <c r="CS179" s="3">
        <v>37402</v>
      </c>
      <c r="CT179" s="3">
        <v>27369</v>
      </c>
      <c r="CU179" s="3">
        <v>4697</v>
      </c>
      <c r="CV179" s="151">
        <f t="shared" si="1099"/>
        <v>95.19163572084355</v>
      </c>
      <c r="CW179" s="151">
        <f t="shared" si="1100"/>
        <v>98.304728362288756</v>
      </c>
      <c r="CX179" s="151">
        <f t="shared" si="1101"/>
        <v>92.647506854879651</v>
      </c>
      <c r="CY179" s="151">
        <f t="shared" si="1102"/>
        <v>87.15902764891446</v>
      </c>
      <c r="CZ179" s="151">
        <f t="shared" si="1103"/>
        <v>95.638351809474216</v>
      </c>
      <c r="DA179" s="151">
        <f t="shared" si="1104"/>
        <v>98.375693221541781</v>
      </c>
      <c r="DB179" s="151">
        <f t="shared" si="1105"/>
        <v>92.986019430621852</v>
      </c>
      <c r="DC179" s="151">
        <f t="shared" si="1106"/>
        <v>90.851735015772874</v>
      </c>
      <c r="DD179" s="149">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49">
        <v>5522</v>
      </c>
      <c r="DV179" s="3">
        <v>914</v>
      </c>
      <c r="DW179" s="3">
        <v>3036</v>
      </c>
      <c r="DX179" s="3">
        <v>1572</v>
      </c>
      <c r="DY179" s="207"/>
      <c r="DZ179" s="293" t="str">
        <f>CONCATENATE(EA179," ",EB179)</f>
        <v>2014 Kvartal 2</v>
      </c>
      <c r="EA179" s="293">
        <v>2014</v>
      </c>
      <c r="EB179" s="293" t="s">
        <v>446</v>
      </c>
      <c r="EC179" s="297">
        <f>SUM(D177:D179)</f>
        <v>232048</v>
      </c>
      <c r="ED179" s="297">
        <f>SUM(H177:H179)</f>
        <v>-5049</v>
      </c>
      <c r="EE179" s="297">
        <f>SUM(L177:L179)</f>
        <v>8410</v>
      </c>
      <c r="EF179" s="297">
        <f>SUM(P177:P179)</f>
        <v>-13459</v>
      </c>
      <c r="EG179" s="297">
        <f>SUM(T177:T179)</f>
        <v>226999</v>
      </c>
      <c r="EH179" s="297">
        <f>SUM(X177:X179)</f>
        <v>-4933</v>
      </c>
      <c r="EI179" s="297">
        <f>SUM(AB177:AB179)</f>
        <v>847</v>
      </c>
      <c r="EJ179" s="297">
        <f>SUM(AF177:AF179)</f>
        <v>-5780</v>
      </c>
      <c r="EK179" s="297">
        <f>SUM(AJ177:AJ179)</f>
        <v>222066</v>
      </c>
      <c r="EL179" s="297">
        <f>SUM(AN177:AN179)</f>
        <v>147988</v>
      </c>
      <c r="EM179" s="297">
        <f>IF(EG179&gt;0,(EL179/EG179)*100,0)</f>
        <v>65.193238736734529</v>
      </c>
      <c r="EN179" s="297">
        <f>SUM(AV177:AV179)</f>
        <v>183414</v>
      </c>
      <c r="EO179" s="297">
        <f>IF(EG179&gt;0,(EN179/EG179)*100,0)</f>
        <v>80.799474887554567</v>
      </c>
      <c r="EP179" s="297">
        <f>SUM(BD177:BD179)</f>
        <v>201792</v>
      </c>
      <c r="EQ179" s="297">
        <f>IF(EG179&gt;0,(EP179/EG179)*100,0)</f>
        <v>88.895545795355929</v>
      </c>
      <c r="ER179" s="297">
        <f>SUM(BL177:BL179)</f>
        <v>211198</v>
      </c>
      <c r="ES179" s="297">
        <f>IF(EG179&gt;0,(ER179/EG179)*100,0)</f>
        <v>93.039176384036935</v>
      </c>
      <c r="ET179" s="297">
        <f>SUM(BT177:BT179)</f>
        <v>215105</v>
      </c>
      <c r="EU179" s="297">
        <f>IF(EG179&gt;0,(ET179/EG179)*100,0)</f>
        <v>94.76032934065789</v>
      </c>
      <c r="EV179" s="297">
        <f>SUM(CB177:CB179)</f>
        <v>219460</v>
      </c>
      <c r="EW179" s="297">
        <f>IF(EG179&gt;0,(EV179/EG179)*100,0)</f>
        <v>96.678839994889842</v>
      </c>
      <c r="EX179" s="297">
        <f>SUM(CJ177:CJ179)</f>
        <v>220806</v>
      </c>
      <c r="EY179" s="297">
        <f>IF(EG179&gt;0,(EX179/EG179)*100,0)</f>
        <v>97.2717941488729</v>
      </c>
      <c r="EZ179" s="297">
        <f>SUM(CR177:CR179)</f>
        <v>221348</v>
      </c>
      <c r="FA179" s="297">
        <f>IF(EG179&gt;0,(EZ179/EG179)*100,0)</f>
        <v>97.510561720536217</v>
      </c>
      <c r="FB179" s="297">
        <f>IF(EG179&gt;0,(EK179/EG179)*100,0)</f>
        <v>97.826862673403852</v>
      </c>
      <c r="FC179" s="297">
        <f>IF(DD179&gt;0,DD177+DD178+DD179,0)</f>
        <v>12643</v>
      </c>
      <c r="FD179" s="297">
        <f>IF(DD179&gt;0,((DD179+DD178+DD177)*60)/((T177+T178+T179)),0)</f>
        <v>3.341776836021304</v>
      </c>
      <c r="FE179" s="297">
        <f>IF(DD179&gt;0,((DD179+DD178+DD177)*60)/((T179+T178+T177)-(AN179+AN178+AN177)),0)</f>
        <v>9.6009416410373234</v>
      </c>
      <c r="FF179" s="297">
        <f>IF(DU179&gt;0,((DU179+DU178+DU177)*60)/((T179+T178+T177)-(BD179+BD178+BD177)),0)</f>
        <v>25.35010116237553</v>
      </c>
      <c r="FH179" s="207"/>
      <c r="FI179" s="207"/>
      <c r="FJ179" s="207"/>
      <c r="FL179" s="151">
        <f t="shared" si="1364"/>
        <v>69794</v>
      </c>
      <c r="FM179" s="151">
        <f t="shared" si="1365"/>
        <v>80.594320428690153</v>
      </c>
      <c r="FN179" s="151">
        <f t="shared" si="1366"/>
        <v>89.424592371837122</v>
      </c>
      <c r="FO179" s="151">
        <f t="shared" si="1367"/>
        <v>96.243230077083979</v>
      </c>
      <c r="FR179" s="5">
        <f t="shared" si="944"/>
        <v>44873</v>
      </c>
      <c r="FS179" s="5">
        <f t="shared" si="945"/>
        <v>17540</v>
      </c>
      <c r="FT179" s="5">
        <f t="shared" si="946"/>
        <v>7381</v>
      </c>
      <c r="FU179" s="5">
        <f t="shared" si="947"/>
        <v>3183</v>
      </c>
      <c r="FW179" s="233">
        <f t="shared" si="948"/>
        <v>0.61489236334735597</v>
      </c>
      <c r="FX179" s="233">
        <f t="shared" si="949"/>
        <v>0.24034969922030228</v>
      </c>
      <c r="FY179" s="233">
        <f t="shared" si="950"/>
        <v>0.10114145552708388</v>
      </c>
      <c r="FZ179" s="233">
        <f t="shared" si="951"/>
        <v>4.3616481905257819E-2</v>
      </c>
      <c r="GA179" s="233"/>
      <c r="GB179" s="5">
        <f t="shared" si="952"/>
        <v>0.85524206256765833</v>
      </c>
      <c r="GC179" s="5">
        <f t="shared" si="953"/>
        <v>0.91331773858648513</v>
      </c>
      <c r="GD179" s="5">
        <f t="shared" si="954"/>
        <v>0.81832030059916727</v>
      </c>
      <c r="GE179" s="5">
        <f t="shared" si="955"/>
        <v>0.64761551308220444</v>
      </c>
    </row>
    <row r="180" spans="1:187" x14ac:dyDescent="0.2">
      <c r="A180" s="276" t="str">
        <f t="shared" si="1058"/>
        <v>2014 Jul</v>
      </c>
      <c r="B180" s="139">
        <f t="shared" si="1362"/>
        <v>2014</v>
      </c>
      <c r="C180" s="142" t="str">
        <f t="shared" si="1363"/>
        <v>Jul</v>
      </c>
      <c r="D180" s="154">
        <f t="shared" si="1191"/>
        <v>71336</v>
      </c>
      <c r="E180" s="129">
        <v>36896</v>
      </c>
      <c r="F180" s="129">
        <v>29253</v>
      </c>
      <c r="G180" s="129">
        <v>5187</v>
      </c>
      <c r="H180" s="154">
        <f t="shared" si="1042"/>
        <v>-1135</v>
      </c>
      <c r="I180" s="151">
        <f t="shared" si="1059"/>
        <v>-371</v>
      </c>
      <c r="J180" s="151">
        <f t="shared" si="1060"/>
        <v>-808</v>
      </c>
      <c r="K180" s="151">
        <f t="shared" si="1061"/>
        <v>44</v>
      </c>
      <c r="L180" s="154">
        <f t="shared" si="1043"/>
        <v>2974</v>
      </c>
      <c r="M180" s="3">
        <v>952</v>
      </c>
      <c r="N180" s="3">
        <v>1561</v>
      </c>
      <c r="O180" s="3">
        <v>461</v>
      </c>
      <c r="P180" s="154">
        <f t="shared" si="1044"/>
        <v>-4109</v>
      </c>
      <c r="Q180" s="3">
        <v>-1323</v>
      </c>
      <c r="R180" s="3">
        <v>-2369</v>
      </c>
      <c r="S180" s="3">
        <v>-417</v>
      </c>
      <c r="T180" s="154">
        <f t="shared" si="1045"/>
        <v>70201</v>
      </c>
      <c r="U180" s="151">
        <f t="shared" si="1062"/>
        <v>36525</v>
      </c>
      <c r="V180" s="151">
        <f t="shared" si="1063"/>
        <v>28445</v>
      </c>
      <c r="W180" s="151">
        <f t="shared" si="1064"/>
        <v>5231</v>
      </c>
      <c r="X180" s="154">
        <f t="shared" si="1046"/>
        <v>-1326</v>
      </c>
      <c r="Y180" s="151">
        <f t="shared" si="1065"/>
        <v>-463</v>
      </c>
      <c r="Z180" s="151">
        <f t="shared" si="1066"/>
        <v>-740</v>
      </c>
      <c r="AA180" s="151">
        <f t="shared" si="1067"/>
        <v>-123</v>
      </c>
      <c r="AB180" s="154">
        <f>AC180+AD180+AE180</f>
        <v>248</v>
      </c>
      <c r="AC180" s="3">
        <v>111</v>
      </c>
      <c r="AD180" s="3">
        <v>109</v>
      </c>
      <c r="AE180" s="3">
        <v>28</v>
      </c>
      <c r="AF180" s="154">
        <f t="shared" si="1048"/>
        <v>-1574</v>
      </c>
      <c r="AG180" s="3">
        <v>-574</v>
      </c>
      <c r="AH180" s="3">
        <v>-849</v>
      </c>
      <c r="AI180" s="3">
        <v>-151</v>
      </c>
      <c r="AJ180" s="154">
        <f t="shared" si="1049"/>
        <v>68875</v>
      </c>
      <c r="AK180" s="151">
        <f t="shared" si="1068"/>
        <v>36062</v>
      </c>
      <c r="AL180" s="151">
        <f t="shared" si="1069"/>
        <v>27705</v>
      </c>
      <c r="AM180" s="151">
        <f t="shared" si="1070"/>
        <v>5108</v>
      </c>
      <c r="AN180" s="154">
        <f t="shared" si="1050"/>
        <v>43649</v>
      </c>
      <c r="AO180" s="3">
        <v>24257</v>
      </c>
      <c r="AP180" s="3">
        <v>17101</v>
      </c>
      <c r="AQ180" s="3">
        <v>2291</v>
      </c>
      <c r="AR180" s="151">
        <f t="shared" si="1071"/>
        <v>62.177176963291124</v>
      </c>
      <c r="AS180" s="151">
        <f t="shared" si="1072"/>
        <v>66.412046543463376</v>
      </c>
      <c r="AT180" s="151">
        <f t="shared" si="1073"/>
        <v>60.119528915450871</v>
      </c>
      <c r="AU180" s="151">
        <f t="shared" si="1074"/>
        <v>43.796597208946665</v>
      </c>
      <c r="AV180" s="154">
        <f t="shared" si="1051"/>
        <v>54872</v>
      </c>
      <c r="AW180" s="3">
        <v>30303</v>
      </c>
      <c r="AX180" s="3">
        <v>21603</v>
      </c>
      <c r="AY180" s="3">
        <v>2966</v>
      </c>
      <c r="AZ180" s="151">
        <f t="shared" si="1075"/>
        <v>78.164128716115158</v>
      </c>
      <c r="BA180" s="151">
        <f t="shared" si="1076"/>
        <v>82.965092402464066</v>
      </c>
      <c r="BB180" s="151">
        <f t="shared" si="1077"/>
        <v>75.946563543680796</v>
      </c>
      <c r="BC180" s="151">
        <f t="shared" si="1078"/>
        <v>56.700439686484415</v>
      </c>
      <c r="BD180" s="154">
        <f t="shared" si="1052"/>
        <v>60923</v>
      </c>
      <c r="BE180" s="3">
        <v>33308</v>
      </c>
      <c r="BF180" s="3">
        <v>24141</v>
      </c>
      <c r="BG180" s="3">
        <v>3474</v>
      </c>
      <c r="BH180" s="151">
        <f t="shared" si="1079"/>
        <v>86.783664050369651</v>
      </c>
      <c r="BI180" s="151">
        <f t="shared" si="1080"/>
        <v>91.192334017796028</v>
      </c>
      <c r="BJ180" s="151">
        <f t="shared" si="1081"/>
        <v>84.869045526454556</v>
      </c>
      <c r="BK180" s="151">
        <f t="shared" si="1082"/>
        <v>66.411775951060974</v>
      </c>
      <c r="BL180" s="154">
        <f t="shared" si="1053"/>
        <v>64385</v>
      </c>
      <c r="BM180" s="3">
        <v>34871</v>
      </c>
      <c r="BN180" s="3">
        <v>25598</v>
      </c>
      <c r="BO180" s="3">
        <v>3916</v>
      </c>
      <c r="BP180" s="151">
        <f t="shared" si="1083"/>
        <v>91.715217731941152</v>
      </c>
      <c r="BQ180" s="151">
        <f t="shared" si="1084"/>
        <v>95.471594798083501</v>
      </c>
      <c r="BR180" s="151">
        <f t="shared" si="1085"/>
        <v>89.991211109158016</v>
      </c>
      <c r="BS180" s="151">
        <f t="shared" si="1086"/>
        <v>74.861403173389405</v>
      </c>
      <c r="BT180" s="154">
        <f t="shared" si="1054"/>
        <v>65853</v>
      </c>
      <c r="BU180" s="3">
        <v>35421</v>
      </c>
      <c r="BV180" s="3">
        <v>26258</v>
      </c>
      <c r="BW180" s="3">
        <v>4174</v>
      </c>
      <c r="BX180" s="151">
        <f t="shared" si="1087"/>
        <v>93.806356034814314</v>
      </c>
      <c r="BY180" s="151">
        <f t="shared" si="1088"/>
        <v>96.977412731006169</v>
      </c>
      <c r="BZ180" s="151">
        <f t="shared" si="1089"/>
        <v>92.311478291439613</v>
      </c>
      <c r="CA180" s="151">
        <f t="shared" si="1090"/>
        <v>79.793538520359391</v>
      </c>
      <c r="CB180" s="154">
        <f t="shared" si="1055"/>
        <v>67663</v>
      </c>
      <c r="CC180" s="3">
        <v>35923</v>
      </c>
      <c r="CD180" s="3">
        <v>27120</v>
      </c>
      <c r="CE180" s="3">
        <v>4620</v>
      </c>
      <c r="CF180" s="151">
        <f t="shared" si="1091"/>
        <v>96.384666885087114</v>
      </c>
      <c r="CG180" s="151">
        <f t="shared" si="1092"/>
        <v>98.351813826146469</v>
      </c>
      <c r="CH180" s="151">
        <f t="shared" si="1093"/>
        <v>95.341887853752866</v>
      </c>
      <c r="CI180" s="151">
        <f t="shared" si="1094"/>
        <v>88.319632957369535</v>
      </c>
      <c r="CJ180" s="154">
        <f t="shared" si="1056"/>
        <v>68186</v>
      </c>
      <c r="CK180" s="3">
        <v>36012</v>
      </c>
      <c r="CL180" s="3">
        <v>27400</v>
      </c>
      <c r="CM180" s="3">
        <v>4774</v>
      </c>
      <c r="CN180" s="151">
        <f t="shared" si="1095"/>
        <v>97.129670517514</v>
      </c>
      <c r="CO180" s="151">
        <f t="shared" si="1096"/>
        <v>98.595482546201225</v>
      </c>
      <c r="CP180" s="151">
        <f t="shared" si="1097"/>
        <v>96.326243628054144</v>
      </c>
      <c r="CQ180" s="151">
        <f t="shared" si="1098"/>
        <v>91.263620722615173</v>
      </c>
      <c r="CR180" s="154">
        <f t="shared" si="1057"/>
        <v>68440</v>
      </c>
      <c r="CS180" s="3">
        <v>36041</v>
      </c>
      <c r="CT180" s="3">
        <v>27514</v>
      </c>
      <c r="CU180" s="3">
        <v>4885</v>
      </c>
      <c r="CV180" s="151">
        <f t="shared" si="1099"/>
        <v>97.491488725231832</v>
      </c>
      <c r="CW180" s="151">
        <f t="shared" si="1100"/>
        <v>98.674880219028054</v>
      </c>
      <c r="CX180" s="151">
        <f t="shared" si="1101"/>
        <v>96.727017050448239</v>
      </c>
      <c r="CY180" s="151">
        <f t="shared" si="1102"/>
        <v>93.385585930032505</v>
      </c>
      <c r="CZ180" s="151">
        <f t="shared" si="1103"/>
        <v>98.111138017976955</v>
      </c>
      <c r="DA180" s="151">
        <f t="shared" si="1104"/>
        <v>98.732375085557834</v>
      </c>
      <c r="DB180" s="151">
        <f t="shared" si="1105"/>
        <v>97.398488310775178</v>
      </c>
      <c r="DC180" s="151">
        <f t="shared" si="1106"/>
        <v>97.64863314853757</v>
      </c>
      <c r="DD180" s="149">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49">
        <v>4042</v>
      </c>
      <c r="DV180" s="3">
        <v>823</v>
      </c>
      <c r="DW180" s="3">
        <v>2022</v>
      </c>
      <c r="DX180" s="3">
        <v>1197</v>
      </c>
      <c r="DY180" s="207"/>
      <c r="DZ180" s="299"/>
      <c r="EA180" s="293"/>
      <c r="EB180" s="293"/>
      <c r="EC180" s="297"/>
      <c r="ED180" s="297"/>
      <c r="EE180" s="297"/>
      <c r="EF180" s="297"/>
      <c r="EG180" s="297"/>
      <c r="EH180" s="297"/>
      <c r="EI180" s="297"/>
      <c r="EJ180" s="297"/>
      <c r="EK180" s="297"/>
      <c r="EL180" s="297"/>
      <c r="EM180" s="297"/>
      <c r="EN180" s="297"/>
      <c r="EO180" s="297"/>
      <c r="EP180" s="297"/>
      <c r="EQ180" s="297"/>
      <c r="ER180" s="297"/>
      <c r="ES180" s="297"/>
      <c r="ET180" s="297"/>
      <c r="EU180" s="297"/>
      <c r="EV180" s="297"/>
      <c r="EW180" s="297"/>
      <c r="EX180" s="297"/>
      <c r="EY180" s="297"/>
      <c r="EZ180" s="297"/>
      <c r="FA180" s="297"/>
      <c r="FB180" s="297"/>
      <c r="FC180" s="297"/>
      <c r="FD180" s="297"/>
      <c r="FE180" s="297"/>
      <c r="FF180" s="297"/>
      <c r="FH180" s="207"/>
      <c r="FI180" s="207"/>
      <c r="FJ180" s="207"/>
      <c r="FL180" s="151">
        <f t="shared" si="1364"/>
        <v>68875</v>
      </c>
      <c r="FM180" s="151">
        <f t="shared" si="1365"/>
        <v>79.668965517241375</v>
      </c>
      <c r="FN180" s="151">
        <f t="shared" si="1366"/>
        <v>88.454446460980037</v>
      </c>
      <c r="FO180" s="151">
        <f t="shared" si="1367"/>
        <v>95.612341197822133</v>
      </c>
      <c r="FR180" s="5">
        <f t="shared" si="944"/>
        <v>43649</v>
      </c>
      <c r="FS180" s="5">
        <f t="shared" si="945"/>
        <v>17274</v>
      </c>
      <c r="FT180" s="5">
        <f t="shared" si="946"/>
        <v>7952</v>
      </c>
      <c r="FU180" s="5">
        <f t="shared" si="947"/>
        <v>1326</v>
      </c>
      <c r="FW180" s="233">
        <f t="shared" si="948"/>
        <v>0.62177176963291125</v>
      </c>
      <c r="FX180" s="233">
        <f t="shared" si="949"/>
        <v>0.24606487087078532</v>
      </c>
      <c r="FY180" s="233">
        <f t="shared" si="950"/>
        <v>0.11327473967607299</v>
      </c>
      <c r="FZ180" s="233">
        <f t="shared" si="951"/>
        <v>1.888861982023048E-2</v>
      </c>
      <c r="GA180" s="233"/>
      <c r="GB180" s="5">
        <f t="shared" si="952"/>
        <v>0.86783664050369647</v>
      </c>
      <c r="GC180" s="5">
        <f t="shared" si="953"/>
        <v>0.91192334017796028</v>
      </c>
      <c r="GD180" s="5">
        <f t="shared" si="954"/>
        <v>0.84869045526454556</v>
      </c>
      <c r="GE180" s="5">
        <f t="shared" si="955"/>
        <v>0.6641177595106097</v>
      </c>
    </row>
    <row r="181" spans="1:187" x14ac:dyDescent="0.2">
      <c r="A181" s="276" t="str">
        <f t="shared" si="1058"/>
        <v>2014 Aug</v>
      </c>
      <c r="B181" s="139">
        <f t="shared" si="1362"/>
        <v>2014</v>
      </c>
      <c r="C181" s="142" t="str">
        <f t="shared" si="1363"/>
        <v>Aug</v>
      </c>
      <c r="D181" s="154">
        <f t="shared" si="1191"/>
        <v>77342</v>
      </c>
      <c r="E181" s="129">
        <v>39150</v>
      </c>
      <c r="F181" s="129">
        <v>32298</v>
      </c>
      <c r="G181" s="129">
        <v>5894</v>
      </c>
      <c r="H181" s="154">
        <f t="shared" si="1042"/>
        <v>-1752</v>
      </c>
      <c r="I181" s="151">
        <f t="shared" si="1059"/>
        <v>-346</v>
      </c>
      <c r="J181" s="151">
        <f t="shared" si="1060"/>
        <v>-1324</v>
      </c>
      <c r="K181" s="151">
        <f t="shared" si="1061"/>
        <v>-82</v>
      </c>
      <c r="L181" s="154">
        <f t="shared" si="1043"/>
        <v>2890</v>
      </c>
      <c r="M181" s="3">
        <v>889</v>
      </c>
      <c r="N181" s="3">
        <v>1518</v>
      </c>
      <c r="O181" s="3">
        <v>483</v>
      </c>
      <c r="P181" s="154">
        <f t="shared" si="1044"/>
        <v>-4642</v>
      </c>
      <c r="Q181" s="3">
        <v>-1235</v>
      </c>
      <c r="R181" s="3">
        <v>-2842</v>
      </c>
      <c r="S181" s="3">
        <v>-565</v>
      </c>
      <c r="T181" s="154">
        <f t="shared" si="1045"/>
        <v>75590</v>
      </c>
      <c r="U181" s="151">
        <f t="shared" si="1062"/>
        <v>38804</v>
      </c>
      <c r="V181" s="151">
        <f t="shared" si="1063"/>
        <v>30974</v>
      </c>
      <c r="W181" s="151">
        <f t="shared" si="1064"/>
        <v>5812</v>
      </c>
      <c r="X181" s="154">
        <f t="shared" si="1046"/>
        <v>-1304</v>
      </c>
      <c r="Y181" s="151">
        <f t="shared" si="1065"/>
        <v>-446</v>
      </c>
      <c r="Z181" s="151">
        <f t="shared" si="1066"/>
        <v>-771</v>
      </c>
      <c r="AA181" s="151">
        <f t="shared" si="1067"/>
        <v>-87</v>
      </c>
      <c r="AB181" s="154">
        <f>AC181+AD181+AE181</f>
        <v>250</v>
      </c>
      <c r="AC181" s="3">
        <v>131</v>
      </c>
      <c r="AD181" s="3">
        <v>100</v>
      </c>
      <c r="AE181" s="3">
        <v>19</v>
      </c>
      <c r="AF181" s="154">
        <f t="shared" si="1048"/>
        <v>-1554</v>
      </c>
      <c r="AG181" s="3">
        <v>-577</v>
      </c>
      <c r="AH181" s="3">
        <v>-871</v>
      </c>
      <c r="AI181" s="3">
        <v>-106</v>
      </c>
      <c r="AJ181" s="154">
        <f t="shared" si="1049"/>
        <v>74286</v>
      </c>
      <c r="AK181" s="151">
        <f t="shared" si="1068"/>
        <v>38358</v>
      </c>
      <c r="AL181" s="151">
        <f t="shared" si="1069"/>
        <v>30203</v>
      </c>
      <c r="AM181" s="151">
        <f t="shared" si="1070"/>
        <v>5725</v>
      </c>
      <c r="AN181" s="154">
        <f t="shared" si="1050"/>
        <v>46410</v>
      </c>
      <c r="AO181" s="3">
        <v>25899</v>
      </c>
      <c r="AP181" s="3">
        <v>17733</v>
      </c>
      <c r="AQ181" s="3">
        <v>2778</v>
      </c>
      <c r="AR181" s="151">
        <f t="shared" si="1071"/>
        <v>61.397010186532611</v>
      </c>
      <c r="AS181" s="151">
        <f t="shared" si="1072"/>
        <v>66.743119266055047</v>
      </c>
      <c r="AT181" s="151">
        <f t="shared" si="1073"/>
        <v>57.251242977981533</v>
      </c>
      <c r="AU181" s="151">
        <f t="shared" si="1074"/>
        <v>47.797660013764627</v>
      </c>
      <c r="AV181" s="154">
        <f t="shared" si="1051"/>
        <v>59146</v>
      </c>
      <c r="AW181" s="3">
        <v>32113</v>
      </c>
      <c r="AX181" s="3">
        <v>23371</v>
      </c>
      <c r="AY181" s="3">
        <v>3662</v>
      </c>
      <c r="AZ181" s="151">
        <f t="shared" si="1075"/>
        <v>78.245799708956213</v>
      </c>
      <c r="BA181" s="151">
        <f t="shared" si="1076"/>
        <v>82.756932275023203</v>
      </c>
      <c r="BB181" s="151">
        <f t="shared" si="1077"/>
        <v>75.453606250403567</v>
      </c>
      <c r="BC181" s="151">
        <f t="shared" si="1078"/>
        <v>63.007570543702684</v>
      </c>
      <c r="BD181" s="154">
        <f t="shared" si="1052"/>
        <v>66269</v>
      </c>
      <c r="BE181" s="3">
        <v>35452</v>
      </c>
      <c r="BF181" s="3">
        <v>26503</v>
      </c>
      <c r="BG181" s="3">
        <v>4314</v>
      </c>
      <c r="BH181" s="151">
        <f t="shared" si="1079"/>
        <v>87.669003836486297</v>
      </c>
      <c r="BI181" s="151">
        <f t="shared" si="1080"/>
        <v>91.361715287083811</v>
      </c>
      <c r="BJ181" s="151">
        <f t="shared" si="1081"/>
        <v>85.565312843029645</v>
      </c>
      <c r="BK181" s="151">
        <f t="shared" si="1082"/>
        <v>74.225739848589129</v>
      </c>
      <c r="BL181" s="154">
        <f t="shared" si="1053"/>
        <v>69931</v>
      </c>
      <c r="BM181" s="3">
        <v>37077</v>
      </c>
      <c r="BN181" s="3">
        <v>28113</v>
      </c>
      <c r="BO181" s="3">
        <v>4741</v>
      </c>
      <c r="BP181" s="151">
        <f t="shared" si="1083"/>
        <v>92.513559994708288</v>
      </c>
      <c r="BQ181" s="151">
        <f t="shared" si="1084"/>
        <v>95.549427894031552</v>
      </c>
      <c r="BR181" s="151">
        <f t="shared" si="1085"/>
        <v>90.763220765803581</v>
      </c>
      <c r="BS181" s="151">
        <f t="shared" si="1086"/>
        <v>81.572608396421202</v>
      </c>
      <c r="BT181" s="154">
        <f t="shared" si="1054"/>
        <v>71410</v>
      </c>
      <c r="BU181" s="3">
        <v>37646</v>
      </c>
      <c r="BV181" s="3">
        <v>28815</v>
      </c>
      <c r="BW181" s="3">
        <v>4949</v>
      </c>
      <c r="BX181" s="151">
        <f t="shared" si="1087"/>
        <v>94.470168011641746</v>
      </c>
      <c r="BY181" s="151">
        <f t="shared" si="1088"/>
        <v>97.015771569941251</v>
      </c>
      <c r="BZ181" s="151">
        <f t="shared" si="1089"/>
        <v>93.029637760702528</v>
      </c>
      <c r="CA181" s="151">
        <f t="shared" si="1090"/>
        <v>85.151410874053681</v>
      </c>
      <c r="CB181" s="154">
        <f t="shared" si="1055"/>
        <v>73072</v>
      </c>
      <c r="CC181" s="3">
        <v>38104</v>
      </c>
      <c r="CD181" s="3">
        <v>29662</v>
      </c>
      <c r="CE181" s="3">
        <v>5306</v>
      </c>
      <c r="CF181" s="151">
        <f t="shared" si="1091"/>
        <v>96.668871543855005</v>
      </c>
      <c r="CG181" s="151">
        <f t="shared" si="1092"/>
        <v>98.196062261622501</v>
      </c>
      <c r="CH181" s="151">
        <f t="shared" si="1093"/>
        <v>95.764189320074905</v>
      </c>
      <c r="CI181" s="151">
        <f t="shared" si="1094"/>
        <v>91.293874741913285</v>
      </c>
      <c r="CJ181" s="154">
        <f t="shared" si="1056"/>
        <v>73624</v>
      </c>
      <c r="CK181" s="3">
        <v>38216</v>
      </c>
      <c r="CL181" s="3">
        <v>29951</v>
      </c>
      <c r="CM181" s="3">
        <v>5457</v>
      </c>
      <c r="CN181" s="151">
        <f t="shared" si="1095"/>
        <v>97.399126868633417</v>
      </c>
      <c r="CO181" s="151">
        <f t="shared" si="1096"/>
        <v>98.484692299762912</v>
      </c>
      <c r="CP181" s="151">
        <f t="shared" si="1097"/>
        <v>96.697229934784019</v>
      </c>
      <c r="CQ181" s="151">
        <f t="shared" si="1098"/>
        <v>93.891947694425326</v>
      </c>
      <c r="CR181" s="154">
        <f t="shared" si="1057"/>
        <v>73885</v>
      </c>
      <c r="CS181" s="3">
        <v>38288</v>
      </c>
      <c r="CT181" s="3">
        <v>30061</v>
      </c>
      <c r="CU181" s="3">
        <v>5536</v>
      </c>
      <c r="CV181" s="151">
        <f t="shared" si="1099"/>
        <v>97.744410636327558</v>
      </c>
      <c r="CW181" s="151">
        <f t="shared" si="1100"/>
        <v>98.670240181424589</v>
      </c>
      <c r="CX181" s="151">
        <f t="shared" si="1101"/>
        <v>97.052366500936273</v>
      </c>
      <c r="CY181" s="151">
        <f t="shared" si="1102"/>
        <v>95.251204404679967</v>
      </c>
      <c r="CZ181" s="151">
        <f t="shared" si="1103"/>
        <v>98.274904087842302</v>
      </c>
      <c r="DA181" s="151">
        <f t="shared" si="1104"/>
        <v>98.850633955262339</v>
      </c>
      <c r="DB181" s="151">
        <f t="shared" si="1105"/>
        <v>97.510815522696461</v>
      </c>
      <c r="DC181" s="151">
        <f t="shared" si="1106"/>
        <v>98.503097040605653</v>
      </c>
      <c r="DD181" s="149">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49">
        <v>3802</v>
      </c>
      <c r="DV181" s="3">
        <v>935</v>
      </c>
      <c r="DW181" s="3">
        <v>1965</v>
      </c>
      <c r="DX181" s="3">
        <v>902</v>
      </c>
      <c r="DY181" s="207"/>
      <c r="DZ181" s="299"/>
      <c r="EA181" s="293"/>
      <c r="EB181" s="293"/>
      <c r="EC181" s="297"/>
      <c r="ED181" s="297"/>
      <c r="EE181" s="297"/>
      <c r="EF181" s="297"/>
      <c r="EG181" s="297"/>
      <c r="EH181" s="297"/>
      <c r="EI181" s="297"/>
      <c r="EJ181" s="297"/>
      <c r="EK181" s="297"/>
      <c r="EL181" s="297"/>
      <c r="EM181" s="297"/>
      <c r="EN181" s="297"/>
      <c r="EO181" s="297"/>
      <c r="EP181" s="297"/>
      <c r="EQ181" s="297"/>
      <c r="ER181" s="297"/>
      <c r="ES181" s="297"/>
      <c r="ET181" s="297"/>
      <c r="EU181" s="297"/>
      <c r="EV181" s="297"/>
      <c r="EW181" s="297"/>
      <c r="EX181" s="297"/>
      <c r="EY181" s="297"/>
      <c r="EZ181" s="297"/>
      <c r="FA181" s="297"/>
      <c r="FB181" s="297"/>
      <c r="FC181" s="297"/>
      <c r="FD181" s="297"/>
      <c r="FE181" s="297"/>
      <c r="FF181" s="297"/>
      <c r="FH181" s="207"/>
      <c r="FI181" s="207"/>
      <c r="FJ181" s="207"/>
      <c r="FL181" s="151">
        <f t="shared" si="1364"/>
        <v>74286</v>
      </c>
      <c r="FM181" s="151">
        <f t="shared" si="1365"/>
        <v>79.619309156503249</v>
      </c>
      <c r="FN181" s="151">
        <f t="shared" si="1366"/>
        <v>89.207926123361062</v>
      </c>
      <c r="FO181" s="151">
        <f t="shared" si="1367"/>
        <v>96.128476428936821</v>
      </c>
      <c r="FR181" s="5">
        <f t="shared" si="944"/>
        <v>46410</v>
      </c>
      <c r="FS181" s="5">
        <f t="shared" si="945"/>
        <v>19859</v>
      </c>
      <c r="FT181" s="5">
        <f t="shared" si="946"/>
        <v>8017</v>
      </c>
      <c r="FU181" s="5">
        <f t="shared" si="947"/>
        <v>1304</v>
      </c>
      <c r="FW181" s="233">
        <f t="shared" si="948"/>
        <v>0.61397010186532608</v>
      </c>
      <c r="FX181" s="233">
        <f t="shared" si="949"/>
        <v>0.26271993649953695</v>
      </c>
      <c r="FY181" s="233">
        <f t="shared" si="950"/>
        <v>0.10605900251356</v>
      </c>
      <c r="FZ181" s="233">
        <f t="shared" si="951"/>
        <v>1.7250959121576929E-2</v>
      </c>
      <c r="GA181" s="233"/>
      <c r="GB181" s="5">
        <f t="shared" si="952"/>
        <v>0.87669003836486292</v>
      </c>
      <c r="GC181" s="5">
        <f t="shared" si="953"/>
        <v>0.91361715287083811</v>
      </c>
      <c r="GD181" s="5">
        <f t="shared" si="954"/>
        <v>0.85565312843029639</v>
      </c>
      <c r="GE181" s="5">
        <f t="shared" si="955"/>
        <v>0.74225739848589134</v>
      </c>
    </row>
    <row r="182" spans="1:187" x14ac:dyDescent="0.2">
      <c r="A182" s="276" t="str">
        <f t="shared" si="1058"/>
        <v>2014 Sep</v>
      </c>
      <c r="B182" s="139">
        <f t="shared" si="1362"/>
        <v>2014</v>
      </c>
      <c r="C182" s="142" t="str">
        <f t="shared" si="1363"/>
        <v>Sep</v>
      </c>
      <c r="D182" s="154">
        <f t="shared" si="1191"/>
        <v>80036</v>
      </c>
      <c r="E182" s="129">
        <v>40195</v>
      </c>
      <c r="F182" s="129">
        <v>33602</v>
      </c>
      <c r="G182" s="129">
        <v>6239</v>
      </c>
      <c r="H182" s="154">
        <f t="shared" si="1042"/>
        <v>-597</v>
      </c>
      <c r="I182" s="151">
        <f t="shared" si="1059"/>
        <v>254</v>
      </c>
      <c r="J182" s="151">
        <f t="shared" si="1060"/>
        <v>-547</v>
      </c>
      <c r="K182" s="151">
        <f t="shared" si="1061"/>
        <v>-304</v>
      </c>
      <c r="L182" s="154">
        <f t="shared" si="1043"/>
        <v>2745</v>
      </c>
      <c r="M182" s="3">
        <v>709</v>
      </c>
      <c r="N182" s="3">
        <v>1511</v>
      </c>
      <c r="O182" s="3">
        <v>525</v>
      </c>
      <c r="P182" s="154">
        <f t="shared" si="1044"/>
        <v>-3342</v>
      </c>
      <c r="Q182" s="3">
        <v>-455</v>
      </c>
      <c r="R182" s="3">
        <v>-2058</v>
      </c>
      <c r="S182" s="3">
        <v>-829</v>
      </c>
      <c r="T182" s="154">
        <f t="shared" si="1045"/>
        <v>79439</v>
      </c>
      <c r="U182" s="151">
        <f t="shared" si="1062"/>
        <v>40449</v>
      </c>
      <c r="V182" s="151">
        <f t="shared" si="1063"/>
        <v>33055</v>
      </c>
      <c r="W182" s="151">
        <f t="shared" si="1064"/>
        <v>5935</v>
      </c>
      <c r="X182" s="154">
        <f t="shared" si="1046"/>
        <v>-987</v>
      </c>
      <c r="Y182" s="151">
        <f t="shared" si="1065"/>
        <v>-457</v>
      </c>
      <c r="Z182" s="151">
        <f t="shared" si="1066"/>
        <v>-487</v>
      </c>
      <c r="AA182" s="151">
        <f t="shared" si="1067"/>
        <v>-43</v>
      </c>
      <c r="AB182" s="154">
        <f t="shared" si="1047"/>
        <v>283</v>
      </c>
      <c r="AC182" s="3">
        <v>133</v>
      </c>
      <c r="AD182" s="3">
        <v>123</v>
      </c>
      <c r="AE182" s="3">
        <v>27</v>
      </c>
      <c r="AF182" s="154">
        <f t="shared" si="1048"/>
        <v>-1270</v>
      </c>
      <c r="AG182" s="3">
        <v>-590</v>
      </c>
      <c r="AH182" s="3">
        <v>-610</v>
      </c>
      <c r="AI182" s="3">
        <v>-70</v>
      </c>
      <c r="AJ182" s="154">
        <f t="shared" si="1049"/>
        <v>78452</v>
      </c>
      <c r="AK182" s="151">
        <f t="shared" si="1068"/>
        <v>39992</v>
      </c>
      <c r="AL182" s="151">
        <f t="shared" si="1069"/>
        <v>32568</v>
      </c>
      <c r="AM182" s="151">
        <f t="shared" si="1070"/>
        <v>5892</v>
      </c>
      <c r="AN182" s="154">
        <f t="shared" si="1050"/>
        <v>50577</v>
      </c>
      <c r="AO182" s="3">
        <v>28727</v>
      </c>
      <c r="AP182" s="3">
        <v>18594</v>
      </c>
      <c r="AQ182" s="3">
        <v>3256</v>
      </c>
      <c r="AR182" s="151">
        <f t="shared" si="1071"/>
        <v>63.66771988569846</v>
      </c>
      <c r="AS182" s="151">
        <f t="shared" si="1072"/>
        <v>71.020297164330387</v>
      </c>
      <c r="AT182" s="151">
        <f t="shared" si="1073"/>
        <v>56.251701709272425</v>
      </c>
      <c r="AU182" s="151">
        <f t="shared" si="1074"/>
        <v>54.860994102780111</v>
      </c>
      <c r="AV182" s="154">
        <f t="shared" si="1051"/>
        <v>64141</v>
      </c>
      <c r="AW182" s="3">
        <v>34786</v>
      </c>
      <c r="AX182" s="3">
        <v>25393</v>
      </c>
      <c r="AY182" s="3">
        <v>3962</v>
      </c>
      <c r="AZ182" s="151">
        <f t="shared" si="1075"/>
        <v>80.742456476038214</v>
      </c>
      <c r="BA182" s="151">
        <f t="shared" si="1076"/>
        <v>85.99965388513931</v>
      </c>
      <c r="BB182" s="151">
        <f t="shared" si="1077"/>
        <v>76.820450763878384</v>
      </c>
      <c r="BC182" s="151">
        <f t="shared" si="1078"/>
        <v>66.756529064869426</v>
      </c>
      <c r="BD182" s="154">
        <f t="shared" si="1052"/>
        <v>71418</v>
      </c>
      <c r="BE182" s="3">
        <v>37751</v>
      </c>
      <c r="BF182" s="3">
        <v>29134</v>
      </c>
      <c r="BG182" s="3">
        <v>4533</v>
      </c>
      <c r="BH182" s="151">
        <f t="shared" si="1079"/>
        <v>89.902944397588087</v>
      </c>
      <c r="BI182" s="151">
        <f t="shared" si="1080"/>
        <v>93.329872184726455</v>
      </c>
      <c r="BJ182" s="151">
        <f t="shared" si="1081"/>
        <v>88.137951898351233</v>
      </c>
      <c r="BK182" s="151">
        <f t="shared" si="1082"/>
        <v>76.377422072451566</v>
      </c>
      <c r="BL182" s="154">
        <f t="shared" si="1053"/>
        <v>74885</v>
      </c>
      <c r="BM182" s="3">
        <v>39009</v>
      </c>
      <c r="BN182" s="3">
        <v>30912</v>
      </c>
      <c r="BO182" s="3">
        <v>4964</v>
      </c>
      <c r="BP182" s="151">
        <f t="shared" si="1083"/>
        <v>94.267299437304104</v>
      </c>
      <c r="BQ182" s="151">
        <f t="shared" si="1084"/>
        <v>96.439961432915524</v>
      </c>
      <c r="BR182" s="151">
        <f t="shared" si="1085"/>
        <v>93.516865829677812</v>
      </c>
      <c r="BS182" s="151">
        <f t="shared" si="1086"/>
        <v>83.639427127211448</v>
      </c>
      <c r="BT182" s="154">
        <f t="shared" si="1054"/>
        <v>76236</v>
      </c>
      <c r="BU182" s="3">
        <v>39468</v>
      </c>
      <c r="BV182" s="3">
        <v>31569</v>
      </c>
      <c r="BW182" s="3">
        <v>5199</v>
      </c>
      <c r="BX182" s="151">
        <f t="shared" si="1087"/>
        <v>95.967975427686653</v>
      </c>
      <c r="BY182" s="151">
        <f t="shared" si="1088"/>
        <v>97.574723726173701</v>
      </c>
      <c r="BZ182" s="151">
        <f t="shared" si="1089"/>
        <v>95.504462259869911</v>
      </c>
      <c r="CA182" s="151">
        <f t="shared" si="1090"/>
        <v>87.598989048020215</v>
      </c>
      <c r="CB182" s="154">
        <f t="shared" si="1055"/>
        <v>77625</v>
      </c>
      <c r="CC182" s="3">
        <v>39860</v>
      </c>
      <c r="CD182" s="3">
        <v>32194</v>
      </c>
      <c r="CE182" s="3">
        <v>5571</v>
      </c>
      <c r="CF182" s="151">
        <f t="shared" si="1091"/>
        <v>97.716486864134737</v>
      </c>
      <c r="CG182" s="151">
        <f t="shared" si="1092"/>
        <v>98.543845336102251</v>
      </c>
      <c r="CH182" s="151">
        <f t="shared" si="1093"/>
        <v>97.39525034034186</v>
      </c>
      <c r="CI182" s="151">
        <f t="shared" si="1094"/>
        <v>93.86689132266217</v>
      </c>
      <c r="CJ182" s="154">
        <f t="shared" si="1056"/>
        <v>78041</v>
      </c>
      <c r="CK182" s="3">
        <v>39943</v>
      </c>
      <c r="CL182" s="3">
        <v>32383</v>
      </c>
      <c r="CM182" s="3">
        <v>5715</v>
      </c>
      <c r="CN182" s="151">
        <f t="shared" si="1095"/>
        <v>98.240159115799543</v>
      </c>
      <c r="CO182" s="151">
        <f t="shared" si="1096"/>
        <v>98.749042003510596</v>
      </c>
      <c r="CP182" s="151">
        <f t="shared" si="1097"/>
        <v>97.967024655876571</v>
      </c>
      <c r="CQ182" s="151">
        <f t="shared" si="1098"/>
        <v>96.293176074136483</v>
      </c>
      <c r="CR182" s="154">
        <f t="shared" si="1057"/>
        <v>78225</v>
      </c>
      <c r="CS182" s="3">
        <v>39973</v>
      </c>
      <c r="CT182" s="3">
        <v>32466</v>
      </c>
      <c r="CU182" s="3">
        <v>5786</v>
      </c>
      <c r="CV182" s="151">
        <f t="shared" si="1099"/>
        <v>98.471783380958982</v>
      </c>
      <c r="CW182" s="151">
        <f t="shared" si="1100"/>
        <v>98.823209473658196</v>
      </c>
      <c r="CX182" s="151">
        <f t="shared" si="1101"/>
        <v>98.218121312963248</v>
      </c>
      <c r="CY182" s="151">
        <f t="shared" si="1102"/>
        <v>97.489469250210618</v>
      </c>
      <c r="CZ182" s="151">
        <f t="shared" si="1103"/>
        <v>98.757537229824138</v>
      </c>
      <c r="DA182" s="151">
        <f t="shared" si="1104"/>
        <v>98.870182204751671</v>
      </c>
      <c r="DB182" s="151">
        <f t="shared" si="1105"/>
        <v>98.526697927696262</v>
      </c>
      <c r="DC182" s="151">
        <f t="shared" si="1106"/>
        <v>99.275484414490307</v>
      </c>
      <c r="DD182" s="149">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49">
        <v>2812</v>
      </c>
      <c r="DV182" s="3">
        <v>724</v>
      </c>
      <c r="DW182" s="3">
        <v>1438</v>
      </c>
      <c r="DX182" s="3">
        <v>650</v>
      </c>
      <c r="DY182" s="207"/>
      <c r="DZ182" s="293" t="str">
        <f>CONCATENATE(EA182," ",EB182)</f>
        <v>2014 Kvartal 3</v>
      </c>
      <c r="EA182" s="293">
        <v>2014</v>
      </c>
      <c r="EB182" s="293" t="s">
        <v>447</v>
      </c>
      <c r="EC182" s="297">
        <f>SUM(D180:D182)</f>
        <v>228714</v>
      </c>
      <c r="ED182" s="297">
        <f>SUM(H180:H182)</f>
        <v>-3484</v>
      </c>
      <c r="EE182" s="297">
        <f>SUM(L180:L182)</f>
        <v>8609</v>
      </c>
      <c r="EF182" s="297">
        <f>SUM(P180:P182)</f>
        <v>-12093</v>
      </c>
      <c r="EG182" s="297">
        <f>SUM(T180:T182)</f>
        <v>225230</v>
      </c>
      <c r="EH182" s="297">
        <f>SUM(X180:X182)</f>
        <v>-3617</v>
      </c>
      <c r="EI182" s="297">
        <f>SUM(AB180:AB182)</f>
        <v>781</v>
      </c>
      <c r="EJ182" s="297">
        <f>SUM(AF180:AF182)</f>
        <v>-4398</v>
      </c>
      <c r="EK182" s="297">
        <f>SUM(AJ180:AJ182)</f>
        <v>221613</v>
      </c>
      <c r="EL182" s="297">
        <f>SUM(AN180:AN182)</f>
        <v>140636</v>
      </c>
      <c r="EM182" s="297">
        <f>IF(EG182&gt;0,(EL182/EG182)*100,0)</f>
        <v>62.441060249522707</v>
      </c>
      <c r="EN182" s="297">
        <f>SUM(AV180:AV182)</f>
        <v>178159</v>
      </c>
      <c r="EO182" s="297">
        <f>IF(EG182&gt;0,(EN182/EG182)*100,0)</f>
        <v>79.10091906051592</v>
      </c>
      <c r="EP182" s="297">
        <f>SUM(BD180:BD182)</f>
        <v>198610</v>
      </c>
      <c r="EQ182" s="297">
        <f>IF(EG182&gt;0,(EP182/EG182)*100,0)</f>
        <v>88.180970563424054</v>
      </c>
      <c r="ER182" s="297">
        <f>SUM(BL180:BL182)</f>
        <v>209201</v>
      </c>
      <c r="ES182" s="297">
        <f>IF(EG182&gt;0,(ER182/EG182)*100,0)</f>
        <v>92.883274874572663</v>
      </c>
      <c r="ET182" s="297">
        <f>SUM(BT180:BT182)</f>
        <v>213499</v>
      </c>
      <c r="EU182" s="297">
        <f>IF(EG182&gt;0,(ET182/EG182)*100,0)</f>
        <v>94.791546419215905</v>
      </c>
      <c r="EV182" s="297">
        <f>SUM(CB180:CB182)</f>
        <v>218360</v>
      </c>
      <c r="EW182" s="297">
        <f>IF(EG182&gt;0,(EV182/EG182)*100,0)</f>
        <v>96.949784664565115</v>
      </c>
      <c r="EX182" s="297">
        <f>SUM(CJ180:CJ182)</f>
        <v>219851</v>
      </c>
      <c r="EY182" s="297">
        <f>IF(EG182&gt;0,(EX182/EG182)*100,0)</f>
        <v>97.611774630377838</v>
      </c>
      <c r="EZ182" s="297">
        <f>SUM(CR180:CR182)</f>
        <v>220550</v>
      </c>
      <c r="FA182" s="297">
        <f>IF(EG182&gt;0,(EZ182/EG182)*100,0)</f>
        <v>97.922124050970112</v>
      </c>
      <c r="FB182" s="297">
        <f>IF(EG182&gt;0,(EK182/EG182)*100,0)</f>
        <v>98.394086045375843</v>
      </c>
      <c r="FC182" s="297">
        <f>IF(DD182&gt;0,DD180+DD181+DD182,0)</f>
        <v>12852</v>
      </c>
      <c r="FD182" s="297">
        <f>IF(DD182&gt;0,((DD182+DD181+DD180)*60)/((T180+T181+T182)),0)</f>
        <v>3.4237002175553877</v>
      </c>
      <c r="FE182" s="297">
        <f>IF(DD182&gt;0,((DD182+DD181+DD180)*60)/((T182+T181+T180)-(AN182+AN181+AN180)),0)</f>
        <v>9.115540109227604</v>
      </c>
      <c r="FF182" s="297">
        <f>IF(DU182&gt;0,((DU182+DU181+DU180)*60)/((T182+T181+T180)-(BD182+BD181+BD180)),0)</f>
        <v>24.018031555221636</v>
      </c>
      <c r="FH182" s="207"/>
      <c r="FI182" s="207"/>
      <c r="FJ182" s="207"/>
      <c r="FL182" s="151">
        <f t="shared" si="1364"/>
        <v>78452</v>
      </c>
      <c r="FM182" s="151">
        <f t="shared" si="1365"/>
        <v>81.758272574312954</v>
      </c>
      <c r="FN182" s="151">
        <f t="shared" si="1366"/>
        <v>91.034008055881301</v>
      </c>
      <c r="FO182" s="151">
        <f t="shared" si="1367"/>
        <v>97.175342884821291</v>
      </c>
      <c r="FR182" s="5">
        <f t="shared" si="944"/>
        <v>50577</v>
      </c>
      <c r="FS182" s="5">
        <f t="shared" si="945"/>
        <v>20841</v>
      </c>
      <c r="FT182" s="5">
        <f t="shared" si="946"/>
        <v>7034</v>
      </c>
      <c r="FU182" s="5">
        <f t="shared" si="947"/>
        <v>987</v>
      </c>
      <c r="FW182" s="233">
        <f t="shared" si="948"/>
        <v>0.63667719885698459</v>
      </c>
      <c r="FX182" s="233">
        <f t="shared" si="949"/>
        <v>0.26235224511889627</v>
      </c>
      <c r="FY182" s="233">
        <f t="shared" si="950"/>
        <v>8.8545928322360551E-2</v>
      </c>
      <c r="FZ182" s="233">
        <f t="shared" si="951"/>
        <v>1.2424627701758582E-2</v>
      </c>
      <c r="GA182" s="233"/>
      <c r="GB182" s="5">
        <f t="shared" si="952"/>
        <v>0.89902944397588092</v>
      </c>
      <c r="GC182" s="5">
        <f t="shared" si="953"/>
        <v>0.93329872184726459</v>
      </c>
      <c r="GD182" s="5">
        <f t="shared" si="954"/>
        <v>0.8813795189835123</v>
      </c>
      <c r="GE182" s="5">
        <f t="shared" si="955"/>
        <v>0.76377422072451562</v>
      </c>
    </row>
    <row r="183" spans="1:187" x14ac:dyDescent="0.2">
      <c r="A183" s="276" t="str">
        <f t="shared" si="1058"/>
        <v>2014 Okt</v>
      </c>
      <c r="B183" s="139">
        <f t="shared" si="1362"/>
        <v>2014</v>
      </c>
      <c r="C183" s="142" t="str">
        <f t="shared" si="1363"/>
        <v>Okt</v>
      </c>
      <c r="D183" s="154">
        <f t="shared" si="1191"/>
        <v>82749</v>
      </c>
      <c r="E183" s="129">
        <v>41619</v>
      </c>
      <c r="F183" s="129">
        <v>34685</v>
      </c>
      <c r="G183" s="129">
        <v>6445</v>
      </c>
      <c r="H183" s="154">
        <f t="shared" si="1042"/>
        <v>-728</v>
      </c>
      <c r="I183" s="151">
        <f t="shared" si="1059"/>
        <v>78</v>
      </c>
      <c r="J183" s="151">
        <f t="shared" si="1060"/>
        <v>-461</v>
      </c>
      <c r="K183" s="151">
        <f t="shared" si="1061"/>
        <v>-345</v>
      </c>
      <c r="L183" s="154">
        <f t="shared" si="1043"/>
        <v>3394</v>
      </c>
      <c r="M183" s="3">
        <v>877</v>
      </c>
      <c r="N183" s="3">
        <v>1874</v>
      </c>
      <c r="O183" s="3">
        <v>643</v>
      </c>
      <c r="P183" s="154">
        <f t="shared" si="1044"/>
        <v>-4122</v>
      </c>
      <c r="Q183" s="3">
        <v>-799</v>
      </c>
      <c r="R183" s="3">
        <v>-2335</v>
      </c>
      <c r="S183" s="3">
        <v>-988</v>
      </c>
      <c r="T183" s="154">
        <f t="shared" si="1045"/>
        <v>82021</v>
      </c>
      <c r="U183" s="151">
        <f t="shared" si="1062"/>
        <v>41697</v>
      </c>
      <c r="V183" s="151">
        <f t="shared" si="1063"/>
        <v>34224</v>
      </c>
      <c r="W183" s="151">
        <f t="shared" si="1064"/>
        <v>6100</v>
      </c>
      <c r="X183" s="154">
        <f t="shared" si="1046"/>
        <v>-628</v>
      </c>
      <c r="Y183" s="151">
        <f t="shared" si="1065"/>
        <v>-218</v>
      </c>
      <c r="Z183" s="151">
        <f t="shared" si="1066"/>
        <v>-391</v>
      </c>
      <c r="AA183" s="151">
        <f t="shared" si="1067"/>
        <v>-19</v>
      </c>
      <c r="AB183" s="154">
        <f t="shared" si="1047"/>
        <v>294</v>
      </c>
      <c r="AC183" s="3">
        <v>141</v>
      </c>
      <c r="AD183" s="3">
        <v>127</v>
      </c>
      <c r="AE183" s="3">
        <v>26</v>
      </c>
      <c r="AF183" s="154">
        <f t="shared" si="1048"/>
        <v>-922</v>
      </c>
      <c r="AG183" s="3">
        <v>-359</v>
      </c>
      <c r="AH183" s="3">
        <v>-518</v>
      </c>
      <c r="AI183" s="3">
        <v>-45</v>
      </c>
      <c r="AJ183" s="154">
        <f t="shared" si="1049"/>
        <v>81393</v>
      </c>
      <c r="AK183" s="151">
        <f t="shared" si="1068"/>
        <v>41479</v>
      </c>
      <c r="AL183" s="151">
        <f t="shared" si="1069"/>
        <v>33833</v>
      </c>
      <c r="AM183" s="151">
        <f t="shared" si="1070"/>
        <v>6081</v>
      </c>
      <c r="AN183" s="154">
        <f t="shared" si="1050"/>
        <v>53010</v>
      </c>
      <c r="AO183" s="3">
        <v>30079</v>
      </c>
      <c r="AP183" s="3">
        <v>19309</v>
      </c>
      <c r="AQ183" s="3">
        <v>3622</v>
      </c>
      <c r="AR183" s="151">
        <f t="shared" si="1071"/>
        <v>64.62978993184673</v>
      </c>
      <c r="AS183" s="151">
        <f t="shared" si="1072"/>
        <v>72.137084202700436</v>
      </c>
      <c r="AT183" s="151">
        <f t="shared" si="1073"/>
        <v>56.419471715755023</v>
      </c>
      <c r="AU183" s="151">
        <f t="shared" si="1074"/>
        <v>59.377049180327866</v>
      </c>
      <c r="AV183" s="154">
        <f t="shared" si="1051"/>
        <v>67501</v>
      </c>
      <c r="AW183" s="3">
        <v>36490</v>
      </c>
      <c r="AX183" s="3">
        <v>26588</v>
      </c>
      <c r="AY183" s="3">
        <v>4423</v>
      </c>
      <c r="AZ183" s="151">
        <f t="shared" si="1075"/>
        <v>82.29721656648907</v>
      </c>
      <c r="BA183" s="151">
        <f t="shared" si="1076"/>
        <v>87.512291052114065</v>
      </c>
      <c r="BB183" s="151">
        <f t="shared" si="1077"/>
        <v>77.688172043010752</v>
      </c>
      <c r="BC183" s="151">
        <f t="shared" si="1078"/>
        <v>72.508196721311478</v>
      </c>
      <c r="BD183" s="154">
        <f t="shared" si="1052"/>
        <v>74819</v>
      </c>
      <c r="BE183" s="3">
        <v>39426</v>
      </c>
      <c r="BF183" s="3">
        <v>30416</v>
      </c>
      <c r="BG183" s="3">
        <v>4977</v>
      </c>
      <c r="BH183" s="151">
        <f t="shared" si="1079"/>
        <v>91.219321880981695</v>
      </c>
      <c r="BI183" s="151">
        <f t="shared" si="1080"/>
        <v>94.553565004676599</v>
      </c>
      <c r="BJ183" s="151">
        <f t="shared" si="1081"/>
        <v>88.873305282842452</v>
      </c>
      <c r="BK183" s="151">
        <f t="shared" si="1082"/>
        <v>81.590163934426229</v>
      </c>
      <c r="BL183" s="154">
        <f t="shared" si="1053"/>
        <v>78351</v>
      </c>
      <c r="BM183" s="3">
        <v>40639</v>
      </c>
      <c r="BN183" s="3">
        <v>32324</v>
      </c>
      <c r="BO183" s="3">
        <v>5388</v>
      </c>
      <c r="BP183" s="151">
        <f t="shared" si="1083"/>
        <v>95.525536143182848</v>
      </c>
      <c r="BQ183" s="151">
        <f t="shared" si="1084"/>
        <v>97.462647192843605</v>
      </c>
      <c r="BR183" s="151">
        <f t="shared" si="1085"/>
        <v>94.448340345956055</v>
      </c>
      <c r="BS183" s="151">
        <f t="shared" si="1086"/>
        <v>88.327868852459019</v>
      </c>
      <c r="BT183" s="154">
        <f t="shared" si="1054"/>
        <v>79586</v>
      </c>
      <c r="BU183" s="3">
        <v>41044</v>
      </c>
      <c r="BV183" s="3">
        <v>32940</v>
      </c>
      <c r="BW183" s="3">
        <v>5602</v>
      </c>
      <c r="BX183" s="151">
        <f t="shared" si="1087"/>
        <v>97.031248095000052</v>
      </c>
      <c r="BY183" s="151">
        <f t="shared" si="1088"/>
        <v>98.433940091613309</v>
      </c>
      <c r="BZ183" s="151">
        <f t="shared" si="1089"/>
        <v>96.24824684431978</v>
      </c>
      <c r="CA183" s="151">
        <f t="shared" si="1090"/>
        <v>91.836065573770483</v>
      </c>
      <c r="CB183" s="154">
        <f t="shared" si="1055"/>
        <v>80769</v>
      </c>
      <c r="CC183" s="3">
        <v>41384</v>
      </c>
      <c r="CD183" s="3">
        <v>33522</v>
      </c>
      <c r="CE183" s="3">
        <v>5863</v>
      </c>
      <c r="CF183" s="151">
        <f t="shared" si="1091"/>
        <v>98.473561648846029</v>
      </c>
      <c r="CG183" s="151">
        <f t="shared" si="1092"/>
        <v>99.249346475765648</v>
      </c>
      <c r="CH183" s="151">
        <f t="shared" si="1093"/>
        <v>97.948807854137442</v>
      </c>
      <c r="CI183" s="151">
        <f t="shared" si="1094"/>
        <v>96.114754098360649</v>
      </c>
      <c r="CJ183" s="154">
        <f t="shared" si="1056"/>
        <v>81056</v>
      </c>
      <c r="CK183" s="3">
        <v>41442</v>
      </c>
      <c r="CL183" s="3">
        <v>33663</v>
      </c>
      <c r="CM183" s="3">
        <v>5951</v>
      </c>
      <c r="CN183" s="151">
        <f t="shared" si="1095"/>
        <v>98.823472037648898</v>
      </c>
      <c r="CO183" s="151">
        <f t="shared" si="1096"/>
        <v>99.388445211885738</v>
      </c>
      <c r="CP183" s="151">
        <f t="shared" si="1097"/>
        <v>98.360799438990185</v>
      </c>
      <c r="CQ183" s="151">
        <f t="shared" si="1098"/>
        <v>97.557377049180332</v>
      </c>
      <c r="CR183" s="154">
        <f t="shared" si="1057"/>
        <v>81198</v>
      </c>
      <c r="CS183" s="3">
        <v>41459</v>
      </c>
      <c r="CT183" s="3">
        <v>33743</v>
      </c>
      <c r="CU183" s="3">
        <v>5996</v>
      </c>
      <c r="CV183" s="151">
        <f t="shared" si="1099"/>
        <v>98.996598432108854</v>
      </c>
      <c r="CW183" s="151">
        <f t="shared" si="1100"/>
        <v>99.429215531093362</v>
      </c>
      <c r="CX183" s="151">
        <f t="shared" si="1101"/>
        <v>98.594553529686763</v>
      </c>
      <c r="CY183" s="151">
        <f t="shared" si="1102"/>
        <v>98.295081967213122</v>
      </c>
      <c r="CZ183" s="151">
        <f t="shared" si="1103"/>
        <v>99.234342424501037</v>
      </c>
      <c r="DA183" s="151">
        <f t="shared" si="1104"/>
        <v>99.47718061251409</v>
      </c>
      <c r="DB183" s="151">
        <f t="shared" si="1105"/>
        <v>98.857526881720432</v>
      </c>
      <c r="DC183" s="151">
        <f t="shared" si="1106"/>
        <v>99.688524590163922</v>
      </c>
      <c r="DD183" s="149">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49">
        <v>2334</v>
      </c>
      <c r="DV183" s="3">
        <v>543</v>
      </c>
      <c r="DW183" s="3">
        <v>1271</v>
      </c>
      <c r="DX183" s="3">
        <v>520</v>
      </c>
      <c r="DY183" s="207"/>
      <c r="DZ183" s="299"/>
      <c r="EA183" s="293"/>
      <c r="EB183" s="293"/>
      <c r="EC183" s="297"/>
      <c r="ED183" s="297"/>
      <c r="EE183" s="297"/>
      <c r="EF183" s="297"/>
      <c r="EG183" s="297"/>
      <c r="EH183" s="297"/>
      <c r="EI183" s="297"/>
      <c r="EJ183" s="297"/>
      <c r="EK183" s="297"/>
      <c r="EL183" s="297"/>
      <c r="EM183" s="297"/>
      <c r="EN183" s="297"/>
      <c r="EO183" s="297"/>
      <c r="EP183" s="297"/>
      <c r="EQ183" s="297"/>
      <c r="ER183" s="297"/>
      <c r="ES183" s="297"/>
      <c r="ET183" s="297"/>
      <c r="EU183" s="297"/>
      <c r="EV183" s="297"/>
      <c r="EW183" s="297"/>
      <c r="EX183" s="297"/>
      <c r="EY183" s="297"/>
      <c r="EZ183" s="297"/>
      <c r="FA183" s="297"/>
      <c r="FB183" s="297"/>
      <c r="FC183" s="297"/>
      <c r="FD183" s="297"/>
      <c r="FE183" s="297"/>
      <c r="FF183" s="297"/>
      <c r="FH183" s="207"/>
      <c r="FI183" s="207"/>
      <c r="FJ183" s="207"/>
      <c r="FL183" s="151">
        <f t="shared" si="1364"/>
        <v>81393</v>
      </c>
      <c r="FM183" s="151">
        <f t="shared" si="1365"/>
        <v>82.932193186146236</v>
      </c>
      <c r="FN183" s="151">
        <f t="shared" si="1366"/>
        <v>91.923138353421052</v>
      </c>
      <c r="FO183" s="151">
        <f t="shared" si="1367"/>
        <v>97.779907363041048</v>
      </c>
      <c r="FR183" s="5">
        <f t="shared" si="944"/>
        <v>53010</v>
      </c>
      <c r="FS183" s="5">
        <f t="shared" si="945"/>
        <v>21809</v>
      </c>
      <c r="FT183" s="5">
        <f t="shared" si="946"/>
        <v>6574</v>
      </c>
      <c r="FU183" s="5">
        <f t="shared" si="947"/>
        <v>628</v>
      </c>
      <c r="FW183" s="233">
        <f t="shared" si="948"/>
        <v>0.64629789931846726</v>
      </c>
      <c r="FX183" s="233">
        <f t="shared" si="949"/>
        <v>0.26589531949134976</v>
      </c>
      <c r="FY183" s="233">
        <f t="shared" si="950"/>
        <v>8.0150205435193425E-2</v>
      </c>
      <c r="FZ183" s="233">
        <f t="shared" si="951"/>
        <v>7.6565757549895757E-3</v>
      </c>
      <c r="GA183" s="233"/>
      <c r="GB183" s="5">
        <f t="shared" si="952"/>
        <v>0.91219321880981696</v>
      </c>
      <c r="GC183" s="5">
        <f t="shared" si="953"/>
        <v>0.94553565004676599</v>
      </c>
      <c r="GD183" s="5">
        <f t="shared" si="954"/>
        <v>0.88873305282842452</v>
      </c>
      <c r="GE183" s="5">
        <f t="shared" si="955"/>
        <v>0.8159016393442623</v>
      </c>
    </row>
    <row r="184" spans="1:187" x14ac:dyDescent="0.2">
      <c r="A184" s="276" t="str">
        <f t="shared" si="1058"/>
        <v>2014 Nov</v>
      </c>
      <c r="B184" s="139">
        <f t="shared" si="1362"/>
        <v>2014</v>
      </c>
      <c r="C184" s="142" t="str">
        <f t="shared" si="1363"/>
        <v>Nov</v>
      </c>
      <c r="D184" s="154">
        <f t="shared" si="1191"/>
        <v>77546</v>
      </c>
      <c r="E184" s="129">
        <v>39244</v>
      </c>
      <c r="F184" s="129">
        <v>32172</v>
      </c>
      <c r="G184" s="129">
        <v>6130</v>
      </c>
      <c r="H184" s="154">
        <f t="shared" si="1042"/>
        <v>-490</v>
      </c>
      <c r="I184" s="151">
        <f t="shared" si="1059"/>
        <v>60</v>
      </c>
      <c r="J184" s="151">
        <f t="shared" si="1060"/>
        <v>-234</v>
      </c>
      <c r="K184" s="151">
        <f t="shared" si="1061"/>
        <v>-316</v>
      </c>
      <c r="L184" s="154">
        <f t="shared" si="1043"/>
        <v>3414</v>
      </c>
      <c r="M184" s="3">
        <v>989</v>
      </c>
      <c r="N184" s="3">
        <v>1833</v>
      </c>
      <c r="O184" s="3">
        <v>592</v>
      </c>
      <c r="P184" s="154">
        <f t="shared" si="1044"/>
        <v>-3904</v>
      </c>
      <c r="Q184" s="3">
        <v>-929</v>
      </c>
      <c r="R184" s="3">
        <v>-2067</v>
      </c>
      <c r="S184" s="3">
        <v>-908</v>
      </c>
      <c r="T184" s="154">
        <f t="shared" si="1045"/>
        <v>77056</v>
      </c>
      <c r="U184" s="151">
        <f t="shared" si="1062"/>
        <v>39304</v>
      </c>
      <c r="V184" s="151">
        <f t="shared" si="1063"/>
        <v>31938</v>
      </c>
      <c r="W184" s="151">
        <f t="shared" si="1064"/>
        <v>5814</v>
      </c>
      <c r="X184" s="154">
        <f t="shared" si="1046"/>
        <v>-727</v>
      </c>
      <c r="Y184" s="151">
        <f t="shared" si="1065"/>
        <v>-372</v>
      </c>
      <c r="Z184" s="151">
        <f t="shared" si="1066"/>
        <v>-327</v>
      </c>
      <c r="AA184" s="151">
        <f t="shared" si="1067"/>
        <v>-28</v>
      </c>
      <c r="AB184" s="154">
        <f t="shared" si="1047"/>
        <v>274</v>
      </c>
      <c r="AC184" s="3">
        <v>136</v>
      </c>
      <c r="AD184" s="3">
        <v>118</v>
      </c>
      <c r="AE184" s="3">
        <v>20</v>
      </c>
      <c r="AF184" s="154">
        <f t="shared" si="1048"/>
        <v>-1001</v>
      </c>
      <c r="AG184" s="3">
        <v>-508</v>
      </c>
      <c r="AH184" s="3">
        <v>-445</v>
      </c>
      <c r="AI184" s="3">
        <v>-48</v>
      </c>
      <c r="AJ184" s="154">
        <f t="shared" si="1049"/>
        <v>76329</v>
      </c>
      <c r="AK184" s="151">
        <f t="shared" si="1068"/>
        <v>38932</v>
      </c>
      <c r="AL184" s="151">
        <f t="shared" si="1069"/>
        <v>31611</v>
      </c>
      <c r="AM184" s="151">
        <f t="shared" si="1070"/>
        <v>5786</v>
      </c>
      <c r="AN184" s="154">
        <f t="shared" si="1050"/>
        <v>49539</v>
      </c>
      <c r="AO184" s="3">
        <v>27669</v>
      </c>
      <c r="AP184" s="3">
        <v>18448</v>
      </c>
      <c r="AQ184" s="3">
        <v>3422</v>
      </c>
      <c r="AR184" s="151">
        <f t="shared" si="1071"/>
        <v>64.289607558139537</v>
      </c>
      <c r="AS184" s="151">
        <f t="shared" si="1072"/>
        <v>70.39741502137187</v>
      </c>
      <c r="AT184" s="151">
        <f t="shared" si="1073"/>
        <v>57.761913707808873</v>
      </c>
      <c r="AU184" s="151">
        <f t="shared" si="1074"/>
        <v>58.857929136566909</v>
      </c>
      <c r="AV184" s="154">
        <f t="shared" si="1051"/>
        <v>63237</v>
      </c>
      <c r="AW184" s="3">
        <v>33908</v>
      </c>
      <c r="AX184" s="3">
        <v>25128</v>
      </c>
      <c r="AY184" s="3">
        <v>4201</v>
      </c>
      <c r="AZ184" s="151">
        <f t="shared" si="1075"/>
        <v>82.066289451827245</v>
      </c>
      <c r="BA184" s="151">
        <f t="shared" si="1076"/>
        <v>86.271117443517198</v>
      </c>
      <c r="BB184" s="151">
        <f t="shared" si="1077"/>
        <v>78.677437535224499</v>
      </c>
      <c r="BC184" s="151">
        <f t="shared" si="1078"/>
        <v>72.256621947024428</v>
      </c>
      <c r="BD184" s="154">
        <f t="shared" si="1052"/>
        <v>69992</v>
      </c>
      <c r="BE184" s="3">
        <v>36668</v>
      </c>
      <c r="BF184" s="3">
        <v>28599</v>
      </c>
      <c r="BG184" s="3">
        <v>4725</v>
      </c>
      <c r="BH184" s="151">
        <f t="shared" si="1079"/>
        <v>90.832641196013284</v>
      </c>
      <c r="BI184" s="151">
        <f t="shared" si="1080"/>
        <v>93.293303480561775</v>
      </c>
      <c r="BJ184" s="151">
        <f t="shared" si="1081"/>
        <v>89.545369152733429</v>
      </c>
      <c r="BK184" s="151">
        <f t="shared" si="1082"/>
        <v>81.269349845201234</v>
      </c>
      <c r="BL184" s="154">
        <f t="shared" si="1053"/>
        <v>73200</v>
      </c>
      <c r="BM184" s="3">
        <v>37942</v>
      </c>
      <c r="BN184" s="3">
        <v>30181</v>
      </c>
      <c r="BO184" s="3">
        <v>5077</v>
      </c>
      <c r="BP184" s="151">
        <f t="shared" si="1083"/>
        <v>94.995847176079735</v>
      </c>
      <c r="BQ184" s="151">
        <f t="shared" si="1084"/>
        <v>96.534703846936694</v>
      </c>
      <c r="BR184" s="151">
        <f t="shared" si="1085"/>
        <v>94.498716262759103</v>
      </c>
      <c r="BS184" s="151">
        <f t="shared" si="1086"/>
        <v>87.323701410388722</v>
      </c>
      <c r="BT184" s="154">
        <f t="shared" si="1054"/>
        <v>74410</v>
      </c>
      <c r="BU184" s="3">
        <v>38365</v>
      </c>
      <c r="BV184" s="3">
        <v>30787</v>
      </c>
      <c r="BW184" s="3">
        <v>5258</v>
      </c>
      <c r="BX184" s="151">
        <f t="shared" si="1087"/>
        <v>96.566133720930239</v>
      </c>
      <c r="BY184" s="151">
        <f t="shared" si="1088"/>
        <v>97.610930185222884</v>
      </c>
      <c r="BZ184" s="151">
        <f t="shared" si="1089"/>
        <v>96.396142526144402</v>
      </c>
      <c r="CA184" s="151">
        <f t="shared" si="1090"/>
        <v>90.436876504987964</v>
      </c>
      <c r="CB184" s="154">
        <f t="shared" si="1055"/>
        <v>75622</v>
      </c>
      <c r="CC184" s="3">
        <v>38785</v>
      </c>
      <c r="CD184" s="3">
        <v>31312</v>
      </c>
      <c r="CE184" s="3">
        <v>5525</v>
      </c>
      <c r="CF184" s="151">
        <f t="shared" si="1091"/>
        <v>98.139015780730901</v>
      </c>
      <c r="CG184" s="151">
        <f t="shared" si="1092"/>
        <v>98.67952371259922</v>
      </c>
      <c r="CH184" s="151">
        <f t="shared" si="1093"/>
        <v>98.039952407790096</v>
      </c>
      <c r="CI184" s="151">
        <f t="shared" si="1094"/>
        <v>95.029239766081872</v>
      </c>
      <c r="CJ184" s="154">
        <f t="shared" si="1056"/>
        <v>76011</v>
      </c>
      <c r="CK184" s="3">
        <v>38880</v>
      </c>
      <c r="CL184" s="3">
        <v>31490</v>
      </c>
      <c r="CM184" s="3">
        <v>5641</v>
      </c>
      <c r="CN184" s="151">
        <f t="shared" si="1095"/>
        <v>98.643843438538198</v>
      </c>
      <c r="CO184" s="151">
        <f t="shared" si="1096"/>
        <v>98.921229391410549</v>
      </c>
      <c r="CP184" s="151">
        <f t="shared" si="1097"/>
        <v>98.597282234329015</v>
      </c>
      <c r="CQ184" s="151">
        <f t="shared" si="1098"/>
        <v>97.024423804609555</v>
      </c>
      <c r="CR184" s="154">
        <f t="shared" si="1057"/>
        <v>76157</v>
      </c>
      <c r="CS184" s="3">
        <v>38913</v>
      </c>
      <c r="CT184" s="3">
        <v>31559</v>
      </c>
      <c r="CU184" s="3">
        <v>5685</v>
      </c>
      <c r="CV184" s="151">
        <f t="shared" si="1099"/>
        <v>98.833316029900331</v>
      </c>
      <c r="CW184" s="151">
        <f t="shared" si="1100"/>
        <v>99.005190311418687</v>
      </c>
      <c r="CX184" s="151">
        <f t="shared" si="1101"/>
        <v>98.813325818773876</v>
      </c>
      <c r="CY184" s="151">
        <f t="shared" si="1102"/>
        <v>97.781217750257994</v>
      </c>
      <c r="CZ184" s="151">
        <f t="shared" si="1103"/>
        <v>99.056530315614623</v>
      </c>
      <c r="DA184" s="151">
        <f t="shared" si="1104"/>
        <v>99.053531447180958</v>
      </c>
      <c r="DB184" s="151">
        <f t="shared" si="1105"/>
        <v>98.976141273717829</v>
      </c>
      <c r="DC184" s="151">
        <f t="shared" si="1106"/>
        <v>99.518403852769183</v>
      </c>
      <c r="DD184" s="149">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49">
        <v>2322</v>
      </c>
      <c r="DV184" s="3">
        <v>694</v>
      </c>
      <c r="DW184" s="3">
        <v>1094</v>
      </c>
      <c r="DX184" s="3">
        <v>534</v>
      </c>
      <c r="DY184" s="207"/>
      <c r="DZ184" s="299"/>
      <c r="EA184" s="293"/>
      <c r="EB184" s="293"/>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H184" s="207"/>
      <c r="FI184" s="207"/>
      <c r="FJ184" s="207"/>
      <c r="FL184" s="151">
        <f t="shared" si="1364"/>
        <v>76329</v>
      </c>
      <c r="FM184" s="151">
        <f t="shared" si="1365"/>
        <v>82.847934598907358</v>
      </c>
      <c r="FN184" s="151">
        <f t="shared" si="1366"/>
        <v>91.697781970155518</v>
      </c>
      <c r="FO184" s="151">
        <f t="shared" si="1367"/>
        <v>97.485883478101371</v>
      </c>
      <c r="FR184" s="5">
        <f t="shared" si="944"/>
        <v>49539</v>
      </c>
      <c r="FS184" s="5">
        <f t="shared" si="945"/>
        <v>20453</v>
      </c>
      <c r="FT184" s="5">
        <f t="shared" si="946"/>
        <v>6337</v>
      </c>
      <c r="FU184" s="5">
        <f t="shared" si="947"/>
        <v>727</v>
      </c>
      <c r="FW184" s="233">
        <f t="shared" si="948"/>
        <v>0.64289607558139539</v>
      </c>
      <c r="FX184" s="233">
        <f t="shared" si="949"/>
        <v>0.26543033637873753</v>
      </c>
      <c r="FY184" s="233">
        <f t="shared" si="950"/>
        <v>8.2238891196013283E-2</v>
      </c>
      <c r="FZ184" s="233">
        <f t="shared" si="951"/>
        <v>9.4346968438538212E-3</v>
      </c>
      <c r="GA184" s="233"/>
      <c r="GB184" s="5">
        <f t="shared" si="952"/>
        <v>0.90832641196013286</v>
      </c>
      <c r="GC184" s="5">
        <f t="shared" si="953"/>
        <v>0.93293303480561773</v>
      </c>
      <c r="GD184" s="5">
        <f t="shared" si="954"/>
        <v>0.89545369152733434</v>
      </c>
      <c r="GE184" s="5">
        <f t="shared" si="955"/>
        <v>0.81269349845201233</v>
      </c>
    </row>
    <row r="185" spans="1:187" ht="13.5" thickBot="1" x14ac:dyDescent="0.25">
      <c r="A185" s="276" t="str">
        <f t="shared" si="1058"/>
        <v>2014 Dec</v>
      </c>
      <c r="B185" s="139">
        <f t="shared" si="1362"/>
        <v>2014</v>
      </c>
      <c r="C185" s="142" t="str">
        <f t="shared" si="1363"/>
        <v>Dec</v>
      </c>
      <c r="D185" s="154">
        <f t="shared" si="1191"/>
        <v>77860</v>
      </c>
      <c r="E185" s="129">
        <v>39769</v>
      </c>
      <c r="F185" s="129">
        <v>32077</v>
      </c>
      <c r="G185" s="129">
        <v>6014</v>
      </c>
      <c r="H185" s="154">
        <f t="shared" si="1042"/>
        <v>-441</v>
      </c>
      <c r="I185" s="151">
        <f t="shared" si="1059"/>
        <v>133</v>
      </c>
      <c r="J185" s="151">
        <f t="shared" si="1060"/>
        <v>-245</v>
      </c>
      <c r="K185" s="151">
        <f t="shared" si="1061"/>
        <v>-329</v>
      </c>
      <c r="L185" s="154">
        <f t="shared" si="1043"/>
        <v>1792</v>
      </c>
      <c r="M185" s="3">
        <v>475</v>
      </c>
      <c r="N185" s="3">
        <v>984</v>
      </c>
      <c r="O185" s="3">
        <v>333</v>
      </c>
      <c r="P185" s="154">
        <f t="shared" si="1044"/>
        <v>-2233</v>
      </c>
      <c r="Q185" s="3">
        <v>-342</v>
      </c>
      <c r="R185" s="3">
        <v>-1229</v>
      </c>
      <c r="S185" s="3">
        <v>-662</v>
      </c>
      <c r="T185" s="154">
        <f t="shared" si="1045"/>
        <v>77419</v>
      </c>
      <c r="U185" s="151">
        <f t="shared" si="1062"/>
        <v>39902</v>
      </c>
      <c r="V185" s="151">
        <f t="shared" si="1063"/>
        <v>31832</v>
      </c>
      <c r="W185" s="151">
        <f t="shared" si="1064"/>
        <v>5685</v>
      </c>
      <c r="X185" s="154">
        <f t="shared" si="1046"/>
        <v>-415</v>
      </c>
      <c r="Y185" s="151">
        <f t="shared" si="1065"/>
        <v>-105</v>
      </c>
      <c r="Z185" s="151">
        <f t="shared" si="1066"/>
        <v>-307</v>
      </c>
      <c r="AA185" s="151">
        <f t="shared" si="1067"/>
        <v>-3</v>
      </c>
      <c r="AB185" s="154">
        <f t="shared" si="1047"/>
        <v>803</v>
      </c>
      <c r="AC185" s="3">
        <v>407</v>
      </c>
      <c r="AD185" s="3">
        <v>339</v>
      </c>
      <c r="AE185" s="3">
        <v>57</v>
      </c>
      <c r="AF185" s="154">
        <f t="shared" si="1048"/>
        <v>-1218</v>
      </c>
      <c r="AG185" s="3">
        <v>-512</v>
      </c>
      <c r="AH185" s="3">
        <v>-646</v>
      </c>
      <c r="AI185" s="3">
        <v>-60</v>
      </c>
      <c r="AJ185" s="154">
        <f>AK185+AL185+AM185</f>
        <v>77004</v>
      </c>
      <c r="AK185" s="151">
        <f t="shared" si="1068"/>
        <v>39797</v>
      </c>
      <c r="AL185" s="151">
        <f t="shared" si="1069"/>
        <v>31525</v>
      </c>
      <c r="AM185" s="151">
        <f t="shared" si="1070"/>
        <v>5682</v>
      </c>
      <c r="AN185" s="154">
        <f t="shared" si="1050"/>
        <v>52240</v>
      </c>
      <c r="AO185" s="3">
        <v>29454</v>
      </c>
      <c r="AP185" s="3">
        <v>19316</v>
      </c>
      <c r="AQ185" s="3">
        <v>3470</v>
      </c>
      <c r="AR185" s="151">
        <f t="shared" si="1071"/>
        <v>67.476975936139709</v>
      </c>
      <c r="AS185" s="151">
        <f t="shared" si="1072"/>
        <v>73.8158488296326</v>
      </c>
      <c r="AT185" s="151">
        <f t="shared" si="1073"/>
        <v>60.681075647147523</v>
      </c>
      <c r="AU185" s="151">
        <f t="shared" si="1074"/>
        <v>61.037818821459979</v>
      </c>
      <c r="AV185" s="154">
        <f t="shared" si="1051"/>
        <v>64674</v>
      </c>
      <c r="AW185" s="3">
        <v>35025</v>
      </c>
      <c r="AX185" s="3">
        <v>25479</v>
      </c>
      <c r="AY185" s="3">
        <v>4170</v>
      </c>
      <c r="AZ185" s="151">
        <f t="shared" si="1075"/>
        <v>83.53763288081737</v>
      </c>
      <c r="BA185" s="151">
        <f t="shared" si="1076"/>
        <v>87.777555009773948</v>
      </c>
      <c r="BB185" s="151">
        <f t="shared" si="1077"/>
        <v>80.042096004021118</v>
      </c>
      <c r="BC185" s="151">
        <f t="shared" si="1078"/>
        <v>73.350923482849609</v>
      </c>
      <c r="BD185" s="154">
        <f t="shared" si="1052"/>
        <v>70982</v>
      </c>
      <c r="BE185" s="3">
        <v>37651</v>
      </c>
      <c r="BF185" s="3">
        <v>28699</v>
      </c>
      <c r="BG185" s="3">
        <v>4632</v>
      </c>
      <c r="BH185" s="151">
        <f t="shared" si="1079"/>
        <v>91.685503558557983</v>
      </c>
      <c r="BI185" s="151">
        <f t="shared" si="1080"/>
        <v>94.358678762969276</v>
      </c>
      <c r="BJ185" s="151">
        <f t="shared" si="1081"/>
        <v>90.157702940437304</v>
      </c>
      <c r="BK185" s="151">
        <f t="shared" si="1082"/>
        <v>81.477572559366749</v>
      </c>
      <c r="BL185" s="154">
        <f t="shared" si="1053"/>
        <v>73977</v>
      </c>
      <c r="BM185" s="3">
        <v>38848</v>
      </c>
      <c r="BN185" s="3">
        <v>30172</v>
      </c>
      <c r="BO185" s="3">
        <v>4957</v>
      </c>
      <c r="BP185" s="151">
        <f t="shared" si="1083"/>
        <v>95.554062956121882</v>
      </c>
      <c r="BQ185" s="151">
        <f t="shared" si="1084"/>
        <v>97.35852839456669</v>
      </c>
      <c r="BR185" s="151">
        <f t="shared" si="1085"/>
        <v>94.785121889922081</v>
      </c>
      <c r="BS185" s="151">
        <f t="shared" si="1086"/>
        <v>87.194371152154787</v>
      </c>
      <c r="BT185" s="154">
        <f t="shared" si="1054"/>
        <v>75204</v>
      </c>
      <c r="BU185" s="3">
        <v>39298</v>
      </c>
      <c r="BV185" s="3">
        <v>30726</v>
      </c>
      <c r="BW185" s="3">
        <v>5180</v>
      </c>
      <c r="BX185" s="151">
        <f t="shared" si="1087"/>
        <v>97.138945220165596</v>
      </c>
      <c r="BY185" s="151">
        <f t="shared" si="1088"/>
        <v>98.48629141396421</v>
      </c>
      <c r="BZ185" s="151">
        <f t="shared" si="1089"/>
        <v>96.525508921839659</v>
      </c>
      <c r="CA185" s="151">
        <f t="shared" si="1090"/>
        <v>91.116974494283198</v>
      </c>
      <c r="CB185" s="154">
        <f t="shared" si="1055"/>
        <v>76398</v>
      </c>
      <c r="CC185" s="3">
        <v>39673</v>
      </c>
      <c r="CD185" s="3">
        <v>31260</v>
      </c>
      <c r="CE185" s="3">
        <v>5465</v>
      </c>
      <c r="CF185" s="151">
        <f t="shared" si="1091"/>
        <v>98.681202288843821</v>
      </c>
      <c r="CG185" s="151">
        <f t="shared" si="1092"/>
        <v>99.426093930128815</v>
      </c>
      <c r="CH185" s="151">
        <f t="shared" si="1093"/>
        <v>98.203066097009298</v>
      </c>
      <c r="CI185" s="151">
        <f t="shared" si="1094"/>
        <v>96.130167106420402</v>
      </c>
      <c r="CJ185" s="154">
        <f t="shared" si="1056"/>
        <v>76720</v>
      </c>
      <c r="CK185" s="3">
        <v>39737</v>
      </c>
      <c r="CL185" s="3">
        <v>31422</v>
      </c>
      <c r="CM185" s="3">
        <v>5561</v>
      </c>
      <c r="CN185" s="151">
        <f t="shared" si="1095"/>
        <v>99.097120861803944</v>
      </c>
      <c r="CO185" s="151">
        <f t="shared" si="1096"/>
        <v>99.586486892887578</v>
      </c>
      <c r="CP185" s="151">
        <f t="shared" si="1097"/>
        <v>98.711987936667498</v>
      </c>
      <c r="CQ185" s="151">
        <f t="shared" si="1098"/>
        <v>97.818821459982402</v>
      </c>
      <c r="CR185" s="154">
        <f t="shared" si="1057"/>
        <v>76854</v>
      </c>
      <c r="CS185" s="3">
        <v>39765</v>
      </c>
      <c r="CT185" s="3">
        <v>31470</v>
      </c>
      <c r="CU185" s="3">
        <v>5619</v>
      </c>
      <c r="CV185" s="151">
        <f t="shared" si="1099"/>
        <v>99.270204988439531</v>
      </c>
      <c r="CW185" s="151">
        <f t="shared" si="1100"/>
        <v>99.656658814094527</v>
      </c>
      <c r="CX185" s="151">
        <f t="shared" si="1101"/>
        <v>98.862779592862523</v>
      </c>
      <c r="CY185" s="151">
        <f t="shared" si="1102"/>
        <v>98.839050131926115</v>
      </c>
      <c r="CZ185" s="151">
        <f t="shared" si="1103"/>
        <v>99.463955876464439</v>
      </c>
      <c r="DA185" s="151">
        <f t="shared" si="1104"/>
        <v>99.736855295473916</v>
      </c>
      <c r="DB185" s="151">
        <f t="shared" si="1105"/>
        <v>99.035561698919324</v>
      </c>
      <c r="DC185" s="151">
        <f t="shared" si="1106"/>
        <v>99.947229551451187</v>
      </c>
      <c r="DD185" s="149">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49">
        <v>1989</v>
      </c>
      <c r="DV185" s="3">
        <v>533</v>
      </c>
      <c r="DW185" s="3">
        <v>1031</v>
      </c>
      <c r="DX185" s="3">
        <v>425</v>
      </c>
      <c r="DY185" s="207"/>
      <c r="DZ185" s="293" t="str">
        <f>CONCATENATE(EA185," ",EB185)</f>
        <v>2014 Kvartal 4</v>
      </c>
      <c r="EA185" s="293">
        <v>2014</v>
      </c>
      <c r="EB185" s="293" t="s">
        <v>448</v>
      </c>
      <c r="EC185" s="297">
        <f>SUM(D183:D185)</f>
        <v>238155</v>
      </c>
      <c r="ED185" s="297">
        <f>SUM(H183:H185)</f>
        <v>-1659</v>
      </c>
      <c r="EE185" s="297">
        <f>SUM(L183:L185)</f>
        <v>8600</v>
      </c>
      <c r="EF185" s="297">
        <f>SUM(P183:P185)</f>
        <v>-10259</v>
      </c>
      <c r="EG185" s="297">
        <f>SUM(T183:T185)</f>
        <v>236496</v>
      </c>
      <c r="EH185" s="297">
        <f>SUM(X183:X185)</f>
        <v>-1770</v>
      </c>
      <c r="EI185" s="297">
        <f>SUM(AB183:AB185)</f>
        <v>1371</v>
      </c>
      <c r="EJ185" s="297">
        <f>SUM(AF183:AF185)</f>
        <v>-3141</v>
      </c>
      <c r="EK185" s="297">
        <f>SUM(AJ183:AJ185)</f>
        <v>234726</v>
      </c>
      <c r="EL185" s="297">
        <f>SUM(AN183:AN185)</f>
        <v>154789</v>
      </c>
      <c r="EM185" s="297">
        <f>IF(EG185&gt;0,(EL185/EG185)*100,0)</f>
        <v>65.451001285434003</v>
      </c>
      <c r="EN185" s="297">
        <f>SUM(AV183:AV185)</f>
        <v>195412</v>
      </c>
      <c r="EO185" s="297">
        <f>IF(EG185&gt;0,(EN185/EG185)*100,0)</f>
        <v>82.628035992152078</v>
      </c>
      <c r="EP185" s="297">
        <f>SUM(BD183:BD185)</f>
        <v>215793</v>
      </c>
      <c r="EQ185" s="297">
        <f>IF(EG185&gt;0,(EP185/EG185)*100,0)</f>
        <v>91.245940734727014</v>
      </c>
      <c r="ER185" s="297">
        <f>SUM(BL183:BL185)</f>
        <v>225528</v>
      </c>
      <c r="ES185" s="297">
        <f>IF(EG185&gt;0,(ER185/EG185)*100,0)</f>
        <v>95.362289425613966</v>
      </c>
      <c r="ET185" s="297">
        <f>SUM(BT183:BT185)</f>
        <v>229200</v>
      </c>
      <c r="EU185" s="297">
        <f>IF(EG185&gt;0,(ET185/EG185)*100,0)</f>
        <v>96.914958392530949</v>
      </c>
      <c r="EV185" s="297">
        <f>SUM(CB183:CB185)</f>
        <v>232789</v>
      </c>
      <c r="EW185" s="297">
        <f>IF(EG185&gt;0,(EV185/EG185)*100,0)</f>
        <v>98.432531628441922</v>
      </c>
      <c r="EX185" s="297">
        <f>SUM(CJ183:CJ185)</f>
        <v>233787</v>
      </c>
      <c r="EY185" s="297">
        <f>IF(EG185&gt;0,(EX185/EG185)*100,0)</f>
        <v>98.85452608077938</v>
      </c>
      <c r="EZ185" s="297">
        <f>SUM(CR183:CR185)</f>
        <v>234209</v>
      </c>
      <c r="FA185" s="297">
        <f>IF(EG185&gt;0,(EZ185/EG185)*100,0)</f>
        <v>99.032964616737701</v>
      </c>
      <c r="FB185" s="297">
        <f>IF(EG185&gt;0,(EK185/EG185)*100,0)</f>
        <v>99.251572965293278</v>
      </c>
      <c r="FC185" s="297">
        <f>IF(DD185&gt;0,DD183+DD184+DD185,0)</f>
        <v>8872</v>
      </c>
      <c r="FD185" s="297">
        <f>IF(DD185&gt;0,((DD185+DD184+DD183)*60)/((T183+T184+T185)),0)</f>
        <v>2.2508625938705094</v>
      </c>
      <c r="FE185" s="297">
        <f>IF(DD185&gt;0,((DD185+DD184+DD183)*60)/((T185+T184+T183)-(AN185+AN184+AN183)),0)</f>
        <v>6.5149864760669223</v>
      </c>
      <c r="FF185" s="297">
        <f>IF(DU185&gt;0,((DU185+DU184+DU183)*60)/((T185+T184+T183)-(BD185+BD184+BD183)),0)</f>
        <v>19.258078539342126</v>
      </c>
      <c r="FH185" s="207"/>
      <c r="FI185" s="207"/>
      <c r="FJ185" s="207"/>
      <c r="FL185" s="151">
        <f t="shared" si="1364"/>
        <v>77004</v>
      </c>
      <c r="FM185" s="151">
        <f t="shared" si="1365"/>
        <v>83.987844787283777</v>
      </c>
      <c r="FN185" s="151">
        <f t="shared" si="1366"/>
        <v>92.17962703236195</v>
      </c>
      <c r="FO185" s="151">
        <f t="shared" si="1367"/>
        <v>97.66245909303413</v>
      </c>
      <c r="FR185" s="5">
        <f t="shared" si="944"/>
        <v>52240</v>
      </c>
      <c r="FS185" s="5">
        <f t="shared" si="945"/>
        <v>18742</v>
      </c>
      <c r="FT185" s="5">
        <f t="shared" si="946"/>
        <v>6022</v>
      </c>
      <c r="FU185" s="5">
        <f t="shared" si="947"/>
        <v>415</v>
      </c>
      <c r="FW185" s="233">
        <f t="shared" si="948"/>
        <v>0.67476975936139705</v>
      </c>
      <c r="FX185" s="233">
        <f t="shared" si="949"/>
        <v>0.24208527622418269</v>
      </c>
      <c r="FY185" s="233">
        <f t="shared" si="950"/>
        <v>7.7784523179064577E-2</v>
      </c>
      <c r="FZ185" s="233">
        <f t="shared" si="951"/>
        <v>5.3604412353556617E-3</v>
      </c>
      <c r="GA185" s="233"/>
      <c r="GB185" s="5">
        <f t="shared" si="952"/>
        <v>0.91685503558557979</v>
      </c>
      <c r="GC185" s="5">
        <f t="shared" si="953"/>
        <v>0.94358678762969272</v>
      </c>
      <c r="GD185" s="5">
        <f t="shared" si="954"/>
        <v>0.90157702940437301</v>
      </c>
      <c r="GE185" s="5">
        <f t="shared" si="955"/>
        <v>0.81477572559366751</v>
      </c>
    </row>
    <row r="186" spans="1:187" ht="13.5" thickBot="1" x14ac:dyDescent="0.25">
      <c r="A186" s="217" t="s">
        <v>160</v>
      </c>
      <c r="B186" s="218"/>
      <c r="C186" s="219"/>
      <c r="D186" s="220">
        <f>SUM(D174:D185)</f>
        <v>932902</v>
      </c>
      <c r="E186" s="220">
        <f t="shared" ref="E186" si="1368">SUM(E174:E185)</f>
        <v>472826</v>
      </c>
      <c r="F186" s="220">
        <f t="shared" ref="F186" si="1369">SUM(F174:F185)</f>
        <v>389340</v>
      </c>
      <c r="G186" s="220">
        <f t="shared" ref="G186" si="1370">SUM(G174:G185)</f>
        <v>70736</v>
      </c>
      <c r="H186" s="220">
        <f t="shared" ref="H186" si="1371">SUM(H174:H185)</f>
        <v>-12057</v>
      </c>
      <c r="I186" s="220">
        <f t="shared" ref="I186" si="1372">SUM(I174:I185)</f>
        <v>-334</v>
      </c>
      <c r="J186" s="220">
        <f t="shared" ref="J186" si="1373">SUM(J174:J185)</f>
        <v>-8995</v>
      </c>
      <c r="K186" s="220">
        <f t="shared" ref="K186" si="1374">SUM(K174:K185)</f>
        <v>-2728</v>
      </c>
      <c r="L186" s="220">
        <f t="shared" ref="L186" si="1375">SUM(L174:L185)</f>
        <v>32069</v>
      </c>
      <c r="M186" s="220">
        <f t="shared" ref="M186" si="1376">SUM(M174:M185)</f>
        <v>10284</v>
      </c>
      <c r="N186" s="220">
        <f t="shared" ref="N186" si="1377">SUM(N174:N185)</f>
        <v>17613</v>
      </c>
      <c r="O186" s="220">
        <f t="shared" ref="O186" si="1378">SUM(O174:O185)</f>
        <v>4172</v>
      </c>
      <c r="P186" s="220">
        <f t="shared" ref="P186" si="1379">SUM(P174:P185)</f>
        <v>-44126</v>
      </c>
      <c r="Q186" s="220">
        <f t="shared" ref="Q186" si="1380">SUM(Q174:Q185)</f>
        <v>-10618</v>
      </c>
      <c r="R186" s="220">
        <f t="shared" ref="R186" si="1381">SUM(R174:R185)</f>
        <v>-26608</v>
      </c>
      <c r="S186" s="220">
        <f t="shared" ref="S186" si="1382">SUM(S174:S185)</f>
        <v>-6900</v>
      </c>
      <c r="T186" s="220">
        <f t="shared" ref="T186" si="1383">SUM(T174:T185)</f>
        <v>920845</v>
      </c>
      <c r="U186" s="220">
        <f t="shared" ref="U186" si="1384">SUM(U174:U185)</f>
        <v>472492</v>
      </c>
      <c r="V186" s="220">
        <f t="shared" ref="V186" si="1385">SUM(V174:V185)</f>
        <v>380345</v>
      </c>
      <c r="W186" s="220">
        <f t="shared" ref="W186" si="1386">SUM(W174:W185)</f>
        <v>68008</v>
      </c>
      <c r="X186" s="220">
        <f t="shared" ref="X186" si="1387">SUM(X174:X185)</f>
        <v>-13163</v>
      </c>
      <c r="Y186" s="220">
        <f t="shared" ref="Y186" si="1388">SUM(Y174:Y185)</f>
        <v>-4957</v>
      </c>
      <c r="Z186" s="220">
        <f t="shared" ref="Z186" si="1389">SUM(Z174:Z185)</f>
        <v>-7120</v>
      </c>
      <c r="AA186" s="220">
        <f t="shared" ref="AA186" si="1390">SUM(AA174:AA185)</f>
        <v>-1086</v>
      </c>
      <c r="AB186" s="220">
        <f t="shared" ref="AB186" si="1391">SUM(AB174:AB185)</f>
        <v>3730</v>
      </c>
      <c r="AC186" s="220">
        <f t="shared" ref="AC186" si="1392">SUM(AC174:AC185)</f>
        <v>1832</v>
      </c>
      <c r="AD186" s="220">
        <f t="shared" ref="AD186" si="1393">SUM(AD174:AD185)</f>
        <v>1599</v>
      </c>
      <c r="AE186" s="220">
        <f t="shared" ref="AE186" si="1394">SUM(AE174:AE185)</f>
        <v>299</v>
      </c>
      <c r="AF186" s="220">
        <f t="shared" ref="AF186" si="1395">SUM(AF174:AF185)</f>
        <v>-16893</v>
      </c>
      <c r="AG186" s="220">
        <f t="shared" ref="AG186" si="1396">SUM(AG174:AG185)</f>
        <v>-6789</v>
      </c>
      <c r="AH186" s="220">
        <f t="shared" ref="AH186" si="1397">SUM(AH174:AH185)</f>
        <v>-8719</v>
      </c>
      <c r="AI186" s="220">
        <f t="shared" ref="AI186" si="1398">SUM(AI174:AI185)</f>
        <v>-1385</v>
      </c>
      <c r="AJ186" s="220">
        <f t="shared" ref="AJ186" si="1399">SUM(AJ174:AJ185)</f>
        <v>907682</v>
      </c>
      <c r="AK186" s="220">
        <f t="shared" ref="AK186" si="1400">SUM(AK174:AK185)</f>
        <v>467535</v>
      </c>
      <c r="AL186" s="220">
        <f t="shared" ref="AL186" si="1401">SUM(AL174:AL185)</f>
        <v>373225</v>
      </c>
      <c r="AM186" s="220">
        <f>SUM(AM174:AM185)</f>
        <v>66922</v>
      </c>
      <c r="AN186" s="220">
        <f>SUM(AN174:AN185)</f>
        <v>604386</v>
      </c>
      <c r="AO186" s="220">
        <f t="shared" ref="AO186" si="1402">SUM(AO174:AO185)</f>
        <v>339634</v>
      </c>
      <c r="AP186" s="220">
        <f t="shared" ref="AP186" si="1403">SUM(AP174:AP185)</f>
        <v>226662</v>
      </c>
      <c r="AQ186" s="220">
        <f t="shared" ref="AQ186" si="1404">SUM(AQ174:AQ185)</f>
        <v>38090</v>
      </c>
      <c r="AR186" s="222">
        <f>IF(AN186&gt;0,(AN186/T186)*100,0)</f>
        <v>65.633847172976985</v>
      </c>
      <c r="AS186" s="222">
        <f t="shared" si="1072"/>
        <v>71.881428680273956</v>
      </c>
      <c r="AT186" s="222">
        <f t="shared" si="1073"/>
        <v>59.593789848690001</v>
      </c>
      <c r="AU186" s="222">
        <f t="shared" si="1074"/>
        <v>56.008116692153862</v>
      </c>
      <c r="AV186" s="220">
        <f>SUM(AV174:AV185)</f>
        <v>752519</v>
      </c>
      <c r="AW186" s="220">
        <f t="shared" ref="AW186" si="1405">SUM(AW174:AW185)</f>
        <v>409354</v>
      </c>
      <c r="AX186" s="220">
        <f t="shared" ref="AX186" si="1406">SUM(AX174:AX185)</f>
        <v>296610</v>
      </c>
      <c r="AY186" s="220">
        <f t="shared" ref="AY186" si="1407">SUM(AY174:AY185)</f>
        <v>46555</v>
      </c>
      <c r="AZ186" s="222">
        <f t="shared" si="1075"/>
        <v>81.720484989330458</v>
      </c>
      <c r="BA186" s="222">
        <f t="shared" si="1076"/>
        <v>86.637234069571548</v>
      </c>
      <c r="BB186" s="222">
        <f t="shared" si="1077"/>
        <v>77.984461475765414</v>
      </c>
      <c r="BC186" s="222">
        <f t="shared" si="1078"/>
        <v>68.455181743324317</v>
      </c>
      <c r="BD186" s="220">
        <f t="shared" ref="BD186" si="1408">SUM(BD174:BD185)</f>
        <v>828699</v>
      </c>
      <c r="BE186" s="220">
        <f t="shared" ref="BE186" si="1409">SUM(BE174:BE185)</f>
        <v>441389</v>
      </c>
      <c r="BF186" s="220">
        <f t="shared" ref="BF186" si="1410">SUM(BF174:BF185)</f>
        <v>334844</v>
      </c>
      <c r="BG186" s="220">
        <f t="shared" ref="BG186" si="1411">SUM(BG174:BG185)</f>
        <v>52466</v>
      </c>
      <c r="BH186" s="222">
        <f t="shared" si="1079"/>
        <v>89.993321351584683</v>
      </c>
      <c r="BI186" s="222">
        <f t="shared" si="1080"/>
        <v>93.417243043268456</v>
      </c>
      <c r="BJ186" s="222">
        <f t="shared" si="1081"/>
        <v>88.036913854526816</v>
      </c>
      <c r="BK186" s="222">
        <f t="shared" si="1082"/>
        <v>77.146806258087281</v>
      </c>
      <c r="BL186" s="220">
        <f t="shared" ref="BL186" si="1412">SUM(BL174:BL185)</f>
        <v>866350</v>
      </c>
      <c r="BM186" s="220">
        <f t="shared" ref="BM186" si="1413">SUM(BM174:BM185)</f>
        <v>455932</v>
      </c>
      <c r="BN186" s="220">
        <f t="shared" ref="BN186" si="1414">SUM(BN174:BN185)</f>
        <v>353382</v>
      </c>
      <c r="BO186" s="220">
        <f t="shared" ref="BO186" si="1415">SUM(BO174:BO185)</f>
        <v>57036</v>
      </c>
      <c r="BP186" s="222">
        <f t="shared" si="1083"/>
        <v>94.082065928576469</v>
      </c>
      <c r="BQ186" s="222">
        <f t="shared" si="1084"/>
        <v>96.495178754349269</v>
      </c>
      <c r="BR186" s="222">
        <f t="shared" si="1085"/>
        <v>92.910909831863179</v>
      </c>
      <c r="BS186" s="222">
        <f t="shared" si="1086"/>
        <v>83.86660392894953</v>
      </c>
      <c r="BT186" s="220">
        <f t="shared" ref="BT186" si="1416">SUM(BT174:BT185)</f>
        <v>881379</v>
      </c>
      <c r="BU186" s="220">
        <f t="shared" ref="BU186" si="1417">SUM(BU174:BU185)</f>
        <v>461184</v>
      </c>
      <c r="BV186" s="220">
        <f t="shared" ref="BV186" si="1418">SUM(BV174:BV185)</f>
        <v>360702</v>
      </c>
      <c r="BW186" s="220">
        <f t="shared" ref="BW186" si="1419">SUM(BW174:BW185)</f>
        <v>59493</v>
      </c>
      <c r="BX186" s="222">
        <f t="shared" si="1087"/>
        <v>95.714153847824562</v>
      </c>
      <c r="BY186" s="222">
        <f t="shared" si="1088"/>
        <v>97.606731965832225</v>
      </c>
      <c r="BZ186" s="222">
        <f t="shared" si="1089"/>
        <v>94.83547831573965</v>
      </c>
      <c r="CA186" s="222">
        <f t="shared" si="1090"/>
        <v>87.479414186566288</v>
      </c>
      <c r="CB186" s="220">
        <f t="shared" ref="CB186" si="1420">SUM(CB174:CB185)</f>
        <v>897625</v>
      </c>
      <c r="CC186" s="220">
        <f t="shared" ref="CC186" si="1421">SUM(CC174:CC185)</f>
        <v>465872</v>
      </c>
      <c r="CD186" s="220">
        <f t="shared" ref="CD186" si="1422">SUM(CD174:CD185)</f>
        <v>368496</v>
      </c>
      <c r="CE186" s="220">
        <f t="shared" ref="CE186" si="1423">SUM(CE174:CE185)</f>
        <v>63257</v>
      </c>
      <c r="CF186" s="222">
        <f t="shared" si="1091"/>
        <v>97.478402988559424</v>
      </c>
      <c r="CG186" s="222">
        <f t="shared" si="1092"/>
        <v>98.598918076919816</v>
      </c>
      <c r="CH186" s="222">
        <f t="shared" si="1093"/>
        <v>96.884670496522901</v>
      </c>
      <c r="CI186" s="222">
        <f t="shared" si="1094"/>
        <v>93.014057169744731</v>
      </c>
      <c r="CJ186" s="220">
        <f t="shared" ref="CJ186" si="1424">SUM(CJ174:CJ185)</f>
        <v>902569</v>
      </c>
      <c r="CK186" s="220">
        <f t="shared" ref="CK186" si="1425">SUM(CK174:CK185)</f>
        <v>466831</v>
      </c>
      <c r="CL186" s="220">
        <f t="shared" ref="CL186" si="1426">SUM(CL174:CL185)</f>
        <v>371025</v>
      </c>
      <c r="CM186" s="220">
        <f t="shared" ref="CM186" si="1427">SUM(CM174:CM185)</f>
        <v>64713</v>
      </c>
      <c r="CN186" s="222">
        <f t="shared" si="1095"/>
        <v>98.015301163605159</v>
      </c>
      <c r="CO186" s="222">
        <f t="shared" si="1096"/>
        <v>98.801884476350921</v>
      </c>
      <c r="CP186" s="222">
        <f t="shared" si="1097"/>
        <v>97.549593132550712</v>
      </c>
      <c r="CQ186" s="222">
        <f t="shared" si="1098"/>
        <v>95.154981766850952</v>
      </c>
      <c r="CR186" s="220">
        <f t="shared" ref="CR186" si="1428">SUM(CR174:CR185)</f>
        <v>904697</v>
      </c>
      <c r="CS186" s="220">
        <f t="shared" ref="CS186" si="1429">SUM(CS174:CS185)</f>
        <v>467230</v>
      </c>
      <c r="CT186" s="220">
        <f t="shared" ref="CT186" si="1430">SUM(CT174:CT185)</f>
        <v>371985</v>
      </c>
      <c r="CU186" s="220">
        <f t="shared" ref="CU186" si="1431">SUM(CU174:CU185)</f>
        <v>65482</v>
      </c>
      <c r="CV186" s="222">
        <f>IF(CR186&gt;0,(CR186/T186)*100,0)</f>
        <v>98.246393258365956</v>
      </c>
      <c r="CW186" s="222">
        <f t="shared" si="1100"/>
        <v>98.88633035056678</v>
      </c>
      <c r="CX186" s="222">
        <f t="shared" si="1101"/>
        <v>97.801995556665659</v>
      </c>
      <c r="CY186" s="222">
        <f t="shared" si="1102"/>
        <v>96.285731090459947</v>
      </c>
      <c r="CZ186" s="222">
        <f t="shared" si="1103"/>
        <v>98.570552047304389</v>
      </c>
      <c r="DA186" s="222">
        <f t="shared" si="1104"/>
        <v>98.95088170805009</v>
      </c>
      <c r="DB186" s="222">
        <f t="shared" si="1105"/>
        <v>98.128015354480809</v>
      </c>
      <c r="DC186" s="222">
        <f t="shared" si="1106"/>
        <v>98.403129043641925</v>
      </c>
      <c r="DD186" s="220">
        <f t="shared" ref="DD186" si="1432">SUM(DD174:DD185)</f>
        <v>43677</v>
      </c>
      <c r="DE186" s="220">
        <f t="shared" ref="DE186" si="1433">SUM(DE174:DE185)</f>
        <v>11990</v>
      </c>
      <c r="DF186" s="220">
        <f t="shared" ref="DF186" si="1434">SUM(DF174:DF185)</f>
        <v>22399</v>
      </c>
      <c r="DG186" s="220">
        <f t="shared" ref="DG186" si="1435">SUM(DG174:DG185)</f>
        <v>9288</v>
      </c>
      <c r="DH186" s="221">
        <f>IF(DD186&gt;0,(DD186*60)/T186,0)</f>
        <v>2.8458861154700301</v>
      </c>
      <c r="DI186" s="221">
        <f t="shared" ref="DI186:DK186" si="1436">IF(DE186&gt;0,(DE186*60)/U186,0)</f>
        <v>1.522565461425802</v>
      </c>
      <c r="DJ186" s="221">
        <f t="shared" si="1436"/>
        <v>3.5334761860942039</v>
      </c>
      <c r="DK186" s="221">
        <f t="shared" si="1436"/>
        <v>8.1943300788142572</v>
      </c>
      <c r="DL186" s="221">
        <f>IF(DD186&gt;0,(DD186*60)/(T186-AN186),0)</f>
        <v>8.281072745600536</v>
      </c>
      <c r="DM186" s="221">
        <f t="shared" ref="DM186:DO186" si="1437">IF(DE186&gt;0,(DE186*60)/(U186-AO186),0)</f>
        <v>5.4148037754595135</v>
      </c>
      <c r="DN186" s="221">
        <f t="shared" si="1437"/>
        <v>8.7448839494283686</v>
      </c>
      <c r="DO186" s="221">
        <f t="shared" si="1437"/>
        <v>18.626913563740892</v>
      </c>
      <c r="DP186" s="221">
        <f>IF(DU186&gt;0,(DU186*60)/(T186-BD186),0)</f>
        <v>23.033446921190286</v>
      </c>
      <c r="DQ186" s="221">
        <f t="shared" ref="DQ186" si="1438">IF(DV186&gt;0,(DV186*60)/(U186-BE186),0)</f>
        <v>16.175288557373886</v>
      </c>
      <c r="DR186" s="221">
        <f t="shared" ref="DR186" si="1439">IF(DW186&gt;0,(DW186*60)/(V186-BF186),0)</f>
        <v>24.159029471879737</v>
      </c>
      <c r="DS186" s="221">
        <f t="shared" ref="DS186" si="1440">IF(DX186&gt;0,(DX186*60)/(W186-BG186),0)</f>
        <v>33.462874790889202</v>
      </c>
      <c r="DU186" s="220">
        <f t="shared" ref="DU186" si="1441">SUM(DU174:DU185)</f>
        <v>35374</v>
      </c>
      <c r="DV186" s="220">
        <f t="shared" ref="DV186" si="1442">SUM(DV174:DV185)</f>
        <v>8385</v>
      </c>
      <c r="DW186" s="220">
        <f t="shared" ref="DW186" si="1443">SUM(DW174:DW185)</f>
        <v>18321</v>
      </c>
      <c r="DX186" s="220">
        <f t="shared" ref="DX186" si="1444">SUM(DX174:DX185)</f>
        <v>8668</v>
      </c>
      <c r="DZ186" s="293"/>
      <c r="EA186" s="293"/>
      <c r="EB186" s="293"/>
      <c r="EC186" s="297"/>
      <c r="ED186" s="297"/>
      <c r="EE186" s="297"/>
      <c r="EF186" s="297"/>
      <c r="EG186" s="297"/>
      <c r="EH186" s="297"/>
      <c r="EI186" s="297"/>
      <c r="EJ186" s="297"/>
      <c r="EK186" s="297"/>
      <c r="EL186" s="297"/>
      <c r="EM186" s="297"/>
      <c r="EN186" s="297"/>
      <c r="EO186" s="297"/>
      <c r="EP186" s="297"/>
      <c r="EQ186" s="297"/>
      <c r="ER186" s="297"/>
      <c r="ES186" s="297"/>
      <c r="ET186" s="297"/>
      <c r="EU186" s="297"/>
      <c r="EV186" s="297"/>
      <c r="EW186" s="297"/>
      <c r="EX186" s="297"/>
      <c r="EY186" s="297"/>
      <c r="EZ186" s="297"/>
      <c r="FA186" s="297"/>
      <c r="FB186" s="297"/>
      <c r="FC186" s="297"/>
      <c r="FD186" s="298"/>
      <c r="FE186" s="298"/>
      <c r="FF186" s="298"/>
      <c r="FL186" s="223">
        <f t="shared" ref="FL186" si="1445">SUM(FL174:FL185)</f>
        <v>907682</v>
      </c>
      <c r="FM186" s="222">
        <f t="shared" si="1365"/>
        <v>82.905577063332757</v>
      </c>
      <c r="FN186" s="222">
        <f t="shared" si="1366"/>
        <v>91.29838423588879</v>
      </c>
      <c r="FO186" s="224">
        <f t="shared" si="1367"/>
        <v>97.102178956947483</v>
      </c>
      <c r="FR186" s="277">
        <f t="shared" si="944"/>
        <v>604386</v>
      </c>
      <c r="FS186" s="278">
        <f t="shared" si="945"/>
        <v>224313</v>
      </c>
      <c r="FT186" s="278">
        <f t="shared" si="946"/>
        <v>78983</v>
      </c>
      <c r="FU186" s="279">
        <f t="shared" si="947"/>
        <v>13163</v>
      </c>
      <c r="FV186" s="239"/>
      <c r="FW186" s="280">
        <f t="shared" si="948"/>
        <v>0.65633847172976989</v>
      </c>
      <c r="FX186" s="281">
        <f t="shared" si="949"/>
        <v>0.24359474178607693</v>
      </c>
      <c r="FY186" s="281">
        <f t="shared" si="950"/>
        <v>8.5772306957196925E-2</v>
      </c>
      <c r="FZ186" s="282">
        <f t="shared" si="951"/>
        <v>1.4294479526956219E-2</v>
      </c>
      <c r="GA186" s="283"/>
      <c r="GB186" s="277">
        <f t="shared" si="952"/>
        <v>0.89993321351584687</v>
      </c>
      <c r="GC186" s="278">
        <f t="shared" si="953"/>
        <v>0.93417243043268461</v>
      </c>
      <c r="GD186" s="278">
        <f t="shared" si="954"/>
        <v>0.8803691385452681</v>
      </c>
      <c r="GE186" s="279">
        <f t="shared" si="955"/>
        <v>0.77146806258087286</v>
      </c>
    </row>
    <row r="187" spans="1:187" x14ac:dyDescent="0.2">
      <c r="A187" s="276" t="str">
        <f t="shared" si="1058"/>
        <v>2015 Jan</v>
      </c>
      <c r="B187" s="139">
        <f t="shared" ref="B187:B198" si="1446">B174+1</f>
        <v>2015</v>
      </c>
      <c r="C187" s="142" t="str">
        <f t="shared" ref="C187:C198" si="1447">C174</f>
        <v>Jan</v>
      </c>
      <c r="D187" s="154">
        <f t="shared" si="1191"/>
        <v>80289</v>
      </c>
      <c r="E187" s="129">
        <v>41042</v>
      </c>
      <c r="F187" s="129">
        <v>33326</v>
      </c>
      <c r="G187" s="129">
        <v>5921</v>
      </c>
      <c r="H187" s="154">
        <f t="shared" si="1042"/>
        <v>-431</v>
      </c>
      <c r="I187" s="151">
        <f t="shared" si="1059"/>
        <v>-37</v>
      </c>
      <c r="J187" s="151">
        <f t="shared" si="1060"/>
        <v>-262</v>
      </c>
      <c r="K187" s="151">
        <f t="shared" si="1061"/>
        <v>-132</v>
      </c>
      <c r="L187" s="154">
        <f t="shared" si="1043"/>
        <v>733</v>
      </c>
      <c r="M187" s="3">
        <v>169</v>
      </c>
      <c r="N187" s="3">
        <v>418</v>
      </c>
      <c r="O187" s="3">
        <v>146</v>
      </c>
      <c r="P187" s="154">
        <f t="shared" si="1044"/>
        <v>-1164</v>
      </c>
      <c r="Q187" s="3">
        <v>-206</v>
      </c>
      <c r="R187" s="3">
        <v>-680</v>
      </c>
      <c r="S187" s="3">
        <v>-278</v>
      </c>
      <c r="T187" s="154">
        <f t="shared" si="1045"/>
        <v>79858</v>
      </c>
      <c r="U187" s="151">
        <f t="shared" si="1062"/>
        <v>41005</v>
      </c>
      <c r="V187" s="151">
        <f t="shared" si="1063"/>
        <v>33064</v>
      </c>
      <c r="W187" s="151">
        <f t="shared" si="1064"/>
        <v>5789</v>
      </c>
      <c r="X187" s="154">
        <f t="shared" si="1046"/>
        <v>-1242</v>
      </c>
      <c r="Y187" s="151">
        <f t="shared" si="1065"/>
        <v>-437</v>
      </c>
      <c r="Z187" s="151">
        <f t="shared" si="1066"/>
        <v>-724</v>
      </c>
      <c r="AA187" s="151">
        <f t="shared" si="1067"/>
        <v>-81</v>
      </c>
      <c r="AB187" s="154">
        <f t="shared" si="1047"/>
        <v>280</v>
      </c>
      <c r="AC187" s="3">
        <v>145</v>
      </c>
      <c r="AD187" s="3">
        <v>113</v>
      </c>
      <c r="AE187" s="3">
        <v>22</v>
      </c>
      <c r="AF187" s="154">
        <f t="shared" si="1048"/>
        <v>-1522</v>
      </c>
      <c r="AG187" s="3">
        <v>-582</v>
      </c>
      <c r="AH187" s="3">
        <v>-837</v>
      </c>
      <c r="AI187" s="3">
        <v>-103</v>
      </c>
      <c r="AJ187" s="154">
        <f t="shared" si="1049"/>
        <v>78616</v>
      </c>
      <c r="AK187" s="151">
        <f t="shared" si="1068"/>
        <v>40568</v>
      </c>
      <c r="AL187" s="151">
        <f t="shared" si="1069"/>
        <v>32340</v>
      </c>
      <c r="AM187" s="151">
        <f t="shared" si="1070"/>
        <v>5708</v>
      </c>
      <c r="AN187" s="154">
        <f t="shared" si="1050"/>
        <v>52584</v>
      </c>
      <c r="AO187" s="3">
        <v>30029</v>
      </c>
      <c r="AP187" s="3">
        <v>19185</v>
      </c>
      <c r="AQ187" s="3">
        <v>3370</v>
      </c>
      <c r="AR187" s="151">
        <f t="shared" si="1071"/>
        <v>65.846878208820655</v>
      </c>
      <c r="AS187" s="151">
        <f t="shared" si="1072"/>
        <v>73.232532617973419</v>
      </c>
      <c r="AT187" s="151">
        <f t="shared" si="1073"/>
        <v>58.023832567142506</v>
      </c>
      <c r="AU187" s="151">
        <f t="shared" si="1074"/>
        <v>58.213853860770428</v>
      </c>
      <c r="AV187" s="154">
        <f t="shared" si="1051"/>
        <v>65717</v>
      </c>
      <c r="AW187" s="3">
        <v>35939</v>
      </c>
      <c r="AX187" s="3">
        <v>25715</v>
      </c>
      <c r="AY187" s="3">
        <v>4063</v>
      </c>
      <c r="AZ187" s="151">
        <f t="shared" si="1075"/>
        <v>82.292318865987127</v>
      </c>
      <c r="BA187" s="151">
        <f t="shared" si="1076"/>
        <v>87.645409096451658</v>
      </c>
      <c r="BB187" s="151">
        <f t="shared" si="1077"/>
        <v>77.773409145898867</v>
      </c>
      <c r="BC187" s="151">
        <f t="shared" si="1078"/>
        <v>70.184833304543105</v>
      </c>
      <c r="BD187" s="154">
        <f t="shared" si="1052"/>
        <v>72354</v>
      </c>
      <c r="BE187" s="3">
        <v>38631</v>
      </c>
      <c r="BF187" s="3">
        <v>29155</v>
      </c>
      <c r="BG187" s="3">
        <v>4568</v>
      </c>
      <c r="BH187" s="151">
        <f t="shared" si="1079"/>
        <v>90.603320894587895</v>
      </c>
      <c r="BI187" s="151">
        <f t="shared" si="1080"/>
        <v>94.21046213876356</v>
      </c>
      <c r="BJ187" s="151">
        <f t="shared" si="1081"/>
        <v>88.177473989837893</v>
      </c>
      <c r="BK187" s="151">
        <f t="shared" si="1082"/>
        <v>78.908274313352905</v>
      </c>
      <c r="BL187" s="154">
        <f t="shared" si="1053"/>
        <v>75410</v>
      </c>
      <c r="BM187" s="3">
        <v>39707</v>
      </c>
      <c r="BN187" s="3">
        <v>30761</v>
      </c>
      <c r="BO187" s="3">
        <v>4942</v>
      </c>
      <c r="BP187" s="151">
        <f t="shared" si="1083"/>
        <v>94.430113451376201</v>
      </c>
      <c r="BQ187" s="151">
        <f t="shared" si="1084"/>
        <v>96.834532374100718</v>
      </c>
      <c r="BR187" s="151">
        <f t="shared" si="1085"/>
        <v>93.034720541979183</v>
      </c>
      <c r="BS187" s="151">
        <f t="shared" si="1086"/>
        <v>85.36880290205562</v>
      </c>
      <c r="BT187" s="154">
        <f t="shared" si="1054"/>
        <v>76639</v>
      </c>
      <c r="BU187" s="3">
        <v>40120</v>
      </c>
      <c r="BV187" s="3">
        <v>31380</v>
      </c>
      <c r="BW187" s="3">
        <v>5139</v>
      </c>
      <c r="BX187" s="151">
        <f t="shared" si="1087"/>
        <v>95.969095143880395</v>
      </c>
      <c r="BY187" s="151">
        <f t="shared" si="1088"/>
        <v>97.841726618705039</v>
      </c>
      <c r="BZ187" s="151">
        <f t="shared" si="1089"/>
        <v>94.906847326397298</v>
      </c>
      <c r="CA187" s="151">
        <f t="shared" si="1090"/>
        <v>88.771808602522029</v>
      </c>
      <c r="CB187" s="154">
        <f t="shared" si="1055"/>
        <v>77836</v>
      </c>
      <c r="CC187" s="3">
        <v>40442</v>
      </c>
      <c r="CD187" s="3">
        <v>31974</v>
      </c>
      <c r="CE187" s="3">
        <v>5420</v>
      </c>
      <c r="CF187" s="151">
        <f t="shared" si="1091"/>
        <v>97.468005710135486</v>
      </c>
      <c r="CG187" s="151">
        <f t="shared" si="1092"/>
        <v>98.626996707718575</v>
      </c>
      <c r="CH187" s="151">
        <f t="shared" si="1093"/>
        <v>96.703363174449549</v>
      </c>
      <c r="CI187" s="151">
        <f t="shared" si="1094"/>
        <v>93.625842114354811</v>
      </c>
      <c r="CJ187" s="154">
        <f t="shared" si="1056"/>
        <v>78205</v>
      </c>
      <c r="CK187" s="3">
        <v>40510</v>
      </c>
      <c r="CL187" s="3">
        <v>32159</v>
      </c>
      <c r="CM187" s="3">
        <v>5536</v>
      </c>
      <c r="CN187" s="151">
        <f t="shared" si="1095"/>
        <v>97.930075884695327</v>
      </c>
      <c r="CO187" s="151">
        <f t="shared" si="1096"/>
        <v>98.792830142665537</v>
      </c>
      <c r="CP187" s="151">
        <f t="shared" si="1097"/>
        <v>97.262884103556729</v>
      </c>
      <c r="CQ187" s="151">
        <f t="shared" si="1098"/>
        <v>95.629642425289347</v>
      </c>
      <c r="CR187" s="154">
        <f t="shared" si="1057"/>
        <v>78383</v>
      </c>
      <c r="CS187" s="3">
        <v>40548</v>
      </c>
      <c r="CT187" s="3">
        <v>32235</v>
      </c>
      <c r="CU187" s="3">
        <v>5600</v>
      </c>
      <c r="CV187" s="151">
        <f t="shared" si="1099"/>
        <v>98.152971524455907</v>
      </c>
      <c r="CW187" s="151">
        <f t="shared" si="1100"/>
        <v>98.885501768077063</v>
      </c>
      <c r="CX187" s="151">
        <f t="shared" si="1101"/>
        <v>97.492741350108886</v>
      </c>
      <c r="CY187" s="151">
        <f t="shared" si="1102"/>
        <v>96.735187424425646</v>
      </c>
      <c r="CZ187" s="151">
        <f t="shared" si="1103"/>
        <v>98.44473941245711</v>
      </c>
      <c r="DA187" s="151">
        <f t="shared" si="1104"/>
        <v>98.934276307767348</v>
      </c>
      <c r="DB187" s="151">
        <f t="shared" si="1105"/>
        <v>97.810307282845386</v>
      </c>
      <c r="DC187" s="151">
        <f t="shared" si="1106"/>
        <v>98.600794610468128</v>
      </c>
      <c r="DD187" s="149">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49">
        <v>2944</v>
      </c>
      <c r="DV187" s="3">
        <v>656</v>
      </c>
      <c r="DW187" s="3">
        <v>1643</v>
      </c>
      <c r="DX187" s="3">
        <v>645</v>
      </c>
      <c r="DY187" s="207"/>
      <c r="DZ187" s="299"/>
      <c r="EA187" s="299"/>
      <c r="EB187" s="299"/>
      <c r="EC187" s="297"/>
      <c r="ED187" s="297"/>
      <c r="EE187" s="297"/>
      <c r="EF187" s="297"/>
      <c r="EG187" s="297"/>
      <c r="EH187" s="297"/>
      <c r="EI187" s="297"/>
      <c r="EJ187" s="297"/>
      <c r="EK187" s="297"/>
      <c r="EL187" s="297"/>
      <c r="EM187" s="297"/>
      <c r="EN187" s="297"/>
      <c r="EO187" s="297"/>
      <c r="EP187" s="297"/>
      <c r="EQ187" s="297"/>
      <c r="ER187" s="297"/>
      <c r="ES187" s="297"/>
      <c r="ET187" s="297"/>
      <c r="EU187" s="297"/>
      <c r="EV187" s="297"/>
      <c r="EW187" s="297"/>
      <c r="EX187" s="297"/>
      <c r="EY187" s="297"/>
      <c r="EZ187" s="297"/>
      <c r="FA187" s="297"/>
      <c r="FB187" s="297"/>
      <c r="FC187" s="297"/>
      <c r="FD187" s="297"/>
      <c r="FE187" s="297"/>
      <c r="FF187" s="297"/>
      <c r="FH187" s="207"/>
      <c r="FI187" s="207"/>
      <c r="FJ187" s="207"/>
      <c r="FL187" s="151">
        <f t="shared" ref="FL187:FL198" si="1448">AJ187</f>
        <v>78616</v>
      </c>
      <c r="FM187" s="151">
        <f t="shared" si="1365"/>
        <v>83.592398493945254</v>
      </c>
      <c r="FN187" s="151">
        <f t="shared" si="1366"/>
        <v>92.034700315457414</v>
      </c>
      <c r="FO187" s="151">
        <f t="shared" si="1367"/>
        <v>97.485244733896408</v>
      </c>
      <c r="FR187" s="5">
        <f t="shared" si="944"/>
        <v>52584</v>
      </c>
      <c r="FS187" s="5">
        <f t="shared" si="945"/>
        <v>19770</v>
      </c>
      <c r="FT187" s="5">
        <f t="shared" si="946"/>
        <v>6262</v>
      </c>
      <c r="FU187" s="5">
        <f t="shared" si="947"/>
        <v>1242</v>
      </c>
      <c r="FW187" s="233">
        <f t="shared" si="948"/>
        <v>0.65846878208820658</v>
      </c>
      <c r="FX187" s="233">
        <f t="shared" si="949"/>
        <v>0.24756442685767238</v>
      </c>
      <c r="FY187" s="233">
        <f t="shared" si="950"/>
        <v>7.8414185178692183E-2</v>
      </c>
      <c r="FZ187" s="233">
        <f t="shared" si="951"/>
        <v>1.5552605875428886E-2</v>
      </c>
      <c r="GA187" s="233"/>
      <c r="GB187" s="5">
        <f t="shared" si="952"/>
        <v>0.90603320894587891</v>
      </c>
      <c r="GC187" s="5">
        <f t="shared" si="953"/>
        <v>0.94210462138763562</v>
      </c>
      <c r="GD187" s="5">
        <f t="shared" si="954"/>
        <v>0.88177473989837896</v>
      </c>
      <c r="GE187" s="5">
        <f t="shared" si="955"/>
        <v>0.789082743133529</v>
      </c>
    </row>
    <row r="188" spans="1:187" x14ac:dyDescent="0.2">
      <c r="A188" s="276" t="str">
        <f t="shared" si="1058"/>
        <v>2015 Feb</v>
      </c>
      <c r="B188" s="139">
        <f t="shared" si="1446"/>
        <v>2015</v>
      </c>
      <c r="C188" s="142" t="str">
        <f t="shared" si="1447"/>
        <v>Feb</v>
      </c>
      <c r="D188" s="154">
        <f t="shared" si="1191"/>
        <v>74975</v>
      </c>
      <c r="E188" s="129">
        <v>37789</v>
      </c>
      <c r="F188" s="129">
        <v>31425</v>
      </c>
      <c r="G188" s="129">
        <v>5761</v>
      </c>
      <c r="H188" s="154">
        <f t="shared" si="1042"/>
        <v>-277</v>
      </c>
      <c r="I188" s="151">
        <f t="shared" si="1059"/>
        <v>-6</v>
      </c>
      <c r="J188" s="151">
        <f t="shared" si="1060"/>
        <v>-219</v>
      </c>
      <c r="K188" s="151">
        <f t="shared" si="1061"/>
        <v>-52</v>
      </c>
      <c r="L188" s="154">
        <f t="shared" si="1043"/>
        <v>850</v>
      </c>
      <c r="M188" s="3">
        <v>167</v>
      </c>
      <c r="N188" s="3">
        <v>560</v>
      </c>
      <c r="O188" s="3">
        <v>123</v>
      </c>
      <c r="P188" s="154">
        <f t="shared" si="1044"/>
        <v>-1127</v>
      </c>
      <c r="Q188" s="3">
        <v>-173</v>
      </c>
      <c r="R188" s="3">
        <v>-779</v>
      </c>
      <c r="S188" s="3">
        <v>-175</v>
      </c>
      <c r="T188" s="154">
        <f t="shared" si="1045"/>
        <v>74698</v>
      </c>
      <c r="U188" s="151">
        <f t="shared" si="1062"/>
        <v>37783</v>
      </c>
      <c r="V188" s="151">
        <f t="shared" si="1063"/>
        <v>31206</v>
      </c>
      <c r="W188" s="151">
        <f t="shared" si="1064"/>
        <v>5709</v>
      </c>
      <c r="X188" s="154">
        <f t="shared" si="1046"/>
        <v>-1076</v>
      </c>
      <c r="Y188" s="151">
        <f t="shared" si="1065"/>
        <v>-364</v>
      </c>
      <c r="Z188" s="151">
        <f t="shared" si="1066"/>
        <v>-670</v>
      </c>
      <c r="AA188" s="151">
        <f t="shared" si="1067"/>
        <v>-42</v>
      </c>
      <c r="AB188" s="154">
        <f t="shared" si="1047"/>
        <v>197</v>
      </c>
      <c r="AC188" s="3">
        <v>93</v>
      </c>
      <c r="AD188" s="3">
        <v>86</v>
      </c>
      <c r="AE188" s="3">
        <v>18</v>
      </c>
      <c r="AF188" s="154">
        <f t="shared" si="1048"/>
        <v>-1273</v>
      </c>
      <c r="AG188" s="3">
        <v>-457</v>
      </c>
      <c r="AH188" s="3">
        <v>-756</v>
      </c>
      <c r="AI188" s="3">
        <v>-60</v>
      </c>
      <c r="AJ188" s="154">
        <f t="shared" si="1049"/>
        <v>73622</v>
      </c>
      <c r="AK188" s="151">
        <f t="shared" si="1068"/>
        <v>37419</v>
      </c>
      <c r="AL188" s="151">
        <f t="shared" si="1069"/>
        <v>30536</v>
      </c>
      <c r="AM188" s="151">
        <f t="shared" si="1070"/>
        <v>5667</v>
      </c>
      <c r="AN188" s="154">
        <f t="shared" si="1050"/>
        <v>48876</v>
      </c>
      <c r="AO188" s="3">
        <v>27512</v>
      </c>
      <c r="AP188" s="3">
        <v>18056</v>
      </c>
      <c r="AQ188" s="3">
        <v>3308</v>
      </c>
      <c r="AR188" s="151">
        <f t="shared" si="1071"/>
        <v>65.43147072210769</v>
      </c>
      <c r="AS188" s="151">
        <f t="shared" si="1072"/>
        <v>72.815816637111936</v>
      </c>
      <c r="AT188" s="151">
        <f t="shared" si="1073"/>
        <v>57.860667820290971</v>
      </c>
      <c r="AU188" s="151">
        <f t="shared" si="1074"/>
        <v>57.943597827990892</v>
      </c>
      <c r="AV188" s="154">
        <f t="shared" si="1051"/>
        <v>60884</v>
      </c>
      <c r="AW188" s="3">
        <v>32735</v>
      </c>
      <c r="AX188" s="3">
        <v>24184</v>
      </c>
      <c r="AY188" s="3">
        <v>3965</v>
      </c>
      <c r="AZ188" s="151">
        <f t="shared" si="1075"/>
        <v>81.506867653752451</v>
      </c>
      <c r="BA188" s="151">
        <f t="shared" si="1076"/>
        <v>86.639493952306594</v>
      </c>
      <c r="BB188" s="151">
        <f t="shared" si="1077"/>
        <v>77.497917067230659</v>
      </c>
      <c r="BC188" s="151">
        <f t="shared" si="1078"/>
        <v>69.451742862147498</v>
      </c>
      <c r="BD188" s="154">
        <f t="shared" si="1052"/>
        <v>67147</v>
      </c>
      <c r="BE188" s="3">
        <v>35248</v>
      </c>
      <c r="BF188" s="3">
        <v>27380</v>
      </c>
      <c r="BG188" s="3">
        <v>4519</v>
      </c>
      <c r="BH188" s="151">
        <f t="shared" si="1079"/>
        <v>89.89129561701786</v>
      </c>
      <c r="BI188" s="151">
        <f t="shared" si="1080"/>
        <v>93.290633353624642</v>
      </c>
      <c r="BJ188" s="151">
        <f t="shared" si="1081"/>
        <v>87.73953726847401</v>
      </c>
      <c r="BK188" s="151">
        <f t="shared" si="1082"/>
        <v>79.155719040112103</v>
      </c>
      <c r="BL188" s="154">
        <f t="shared" si="1053"/>
        <v>70302</v>
      </c>
      <c r="BM188" s="3">
        <v>36451</v>
      </c>
      <c r="BN188" s="3">
        <v>28929</v>
      </c>
      <c r="BO188" s="3">
        <v>4922</v>
      </c>
      <c r="BP188" s="151">
        <f t="shared" si="1083"/>
        <v>94.114969610966824</v>
      </c>
      <c r="BQ188" s="151">
        <f t="shared" si="1084"/>
        <v>96.474604981076155</v>
      </c>
      <c r="BR188" s="151">
        <f t="shared" si="1085"/>
        <v>92.703326283407037</v>
      </c>
      <c r="BS188" s="151">
        <f t="shared" si="1086"/>
        <v>86.214748642494314</v>
      </c>
      <c r="BT188" s="154">
        <f t="shared" si="1054"/>
        <v>71629</v>
      </c>
      <c r="BU188" s="3">
        <v>36942</v>
      </c>
      <c r="BV188" s="3">
        <v>29553</v>
      </c>
      <c r="BW188" s="3">
        <v>5134</v>
      </c>
      <c r="BX188" s="151">
        <f t="shared" si="1087"/>
        <v>95.891456263889268</v>
      </c>
      <c r="BY188" s="151">
        <f t="shared" si="1088"/>
        <v>97.774131223036818</v>
      </c>
      <c r="BZ188" s="151">
        <f t="shared" si="1089"/>
        <v>94.702941741972708</v>
      </c>
      <c r="CA188" s="151">
        <f t="shared" si="1090"/>
        <v>89.928183569802073</v>
      </c>
      <c r="CB188" s="154">
        <f t="shared" si="1055"/>
        <v>72930</v>
      </c>
      <c r="CC188" s="3">
        <v>37295</v>
      </c>
      <c r="CD188" s="3">
        <v>30212</v>
      </c>
      <c r="CE188" s="3">
        <v>5423</v>
      </c>
      <c r="CF188" s="151">
        <f t="shared" si="1091"/>
        <v>97.633136094674555</v>
      </c>
      <c r="CG188" s="151">
        <f t="shared" si="1092"/>
        <v>98.708413836910779</v>
      </c>
      <c r="CH188" s="151">
        <f t="shared" si="1093"/>
        <v>96.814715118887392</v>
      </c>
      <c r="CI188" s="151">
        <f t="shared" si="1094"/>
        <v>94.990366088631987</v>
      </c>
      <c r="CJ188" s="154">
        <f t="shared" si="1056"/>
        <v>73290</v>
      </c>
      <c r="CK188" s="3">
        <v>37365</v>
      </c>
      <c r="CL188" s="3">
        <v>30397</v>
      </c>
      <c r="CM188" s="3">
        <v>5528</v>
      </c>
      <c r="CN188" s="151">
        <f t="shared" si="1095"/>
        <v>98.115076708881105</v>
      </c>
      <c r="CO188" s="151">
        <f t="shared" si="1096"/>
        <v>98.89368234391128</v>
      </c>
      <c r="CP188" s="151">
        <f t="shared" si="1097"/>
        <v>97.40754983016086</v>
      </c>
      <c r="CQ188" s="151">
        <f t="shared" si="1098"/>
        <v>96.829567349798566</v>
      </c>
      <c r="CR188" s="154">
        <f t="shared" si="1057"/>
        <v>73436</v>
      </c>
      <c r="CS188" s="3">
        <v>37381</v>
      </c>
      <c r="CT188" s="3">
        <v>30463</v>
      </c>
      <c r="CU188" s="3">
        <v>5592</v>
      </c>
      <c r="CV188" s="151">
        <f t="shared" si="1099"/>
        <v>98.310530402420412</v>
      </c>
      <c r="CW188" s="151">
        <f t="shared" si="1100"/>
        <v>98.936029431225677</v>
      </c>
      <c r="CX188" s="151">
        <f t="shared" si="1101"/>
        <v>97.61904761904762</v>
      </c>
      <c r="CY188" s="151">
        <f t="shared" si="1102"/>
        <v>97.950604308985817</v>
      </c>
      <c r="CZ188" s="151">
        <f t="shared" si="1103"/>
        <v>98.559533053093801</v>
      </c>
      <c r="DA188" s="151">
        <f t="shared" si="1104"/>
        <v>99.036603763597384</v>
      </c>
      <c r="DB188" s="151">
        <f t="shared" si="1105"/>
        <v>97.85297699160418</v>
      </c>
      <c r="DC188" s="151">
        <f t="shared" si="1106"/>
        <v>99.264319495533371</v>
      </c>
      <c r="DD188" s="149">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49">
        <v>2744</v>
      </c>
      <c r="DV188" s="3">
        <v>668</v>
      </c>
      <c r="DW188" s="3">
        <v>1536</v>
      </c>
      <c r="DX188" s="3">
        <v>540</v>
      </c>
      <c r="DY188" s="207"/>
      <c r="DZ188" s="299"/>
      <c r="EA188" s="299"/>
      <c r="EB188" s="299"/>
      <c r="EC188" s="297"/>
      <c r="ED188" s="297"/>
      <c r="EE188" s="297"/>
      <c r="EF188" s="297"/>
      <c r="EG188" s="297"/>
      <c r="EH188" s="297"/>
      <c r="EI188" s="297"/>
      <c r="EJ188" s="297"/>
      <c r="EK188" s="297"/>
      <c r="EL188" s="297"/>
      <c r="EM188" s="297"/>
      <c r="EN188" s="297"/>
      <c r="EO188" s="297"/>
      <c r="EP188" s="297"/>
      <c r="EQ188" s="297"/>
      <c r="ER188" s="297"/>
      <c r="ES188" s="297"/>
      <c r="ET188" s="297"/>
      <c r="EU188" s="297"/>
      <c r="EV188" s="297"/>
      <c r="EW188" s="297"/>
      <c r="EX188" s="297"/>
      <c r="EY188" s="297"/>
      <c r="EZ188" s="297"/>
      <c r="FA188" s="297"/>
      <c r="FB188" s="297"/>
      <c r="FC188" s="297"/>
      <c r="FD188" s="297"/>
      <c r="FE188" s="297"/>
      <c r="FF188" s="297"/>
      <c r="FH188" s="207"/>
      <c r="FI188" s="207"/>
      <c r="FJ188" s="207"/>
      <c r="FL188" s="151">
        <f t="shared" si="1448"/>
        <v>73622</v>
      </c>
      <c r="FM188" s="151">
        <f t="shared" si="1365"/>
        <v>82.698106544239494</v>
      </c>
      <c r="FN188" s="151">
        <f t="shared" si="1366"/>
        <v>91.205074570101331</v>
      </c>
      <c r="FO188" s="151">
        <f t="shared" si="1367"/>
        <v>97.29292874412539</v>
      </c>
      <c r="FR188" s="5">
        <f t="shared" si="944"/>
        <v>48876</v>
      </c>
      <c r="FS188" s="5">
        <f t="shared" si="945"/>
        <v>18271</v>
      </c>
      <c r="FT188" s="5">
        <f t="shared" si="946"/>
        <v>6475</v>
      </c>
      <c r="FU188" s="5">
        <f t="shared" si="947"/>
        <v>1076</v>
      </c>
      <c r="FW188" s="233">
        <f t="shared" si="948"/>
        <v>0.65431470722107687</v>
      </c>
      <c r="FX188" s="233">
        <f t="shared" si="949"/>
        <v>0.2445982489491017</v>
      </c>
      <c r="FY188" s="233">
        <f t="shared" si="950"/>
        <v>8.6682374360759318E-2</v>
      </c>
      <c r="FZ188" s="233">
        <f t="shared" si="951"/>
        <v>1.440466946906209E-2</v>
      </c>
      <c r="GA188" s="233"/>
      <c r="GB188" s="5">
        <f t="shared" si="952"/>
        <v>0.89891295617017863</v>
      </c>
      <c r="GC188" s="5">
        <f t="shared" si="953"/>
        <v>0.93290633353624641</v>
      </c>
      <c r="GD188" s="5">
        <f t="shared" si="954"/>
        <v>0.8773953726847401</v>
      </c>
      <c r="GE188" s="5">
        <f t="shared" si="955"/>
        <v>0.79155719040112105</v>
      </c>
    </row>
    <row r="189" spans="1:187" x14ac:dyDescent="0.2">
      <c r="A189" s="276" t="str">
        <f t="shared" si="1058"/>
        <v>2015 Mar</v>
      </c>
      <c r="B189" s="139">
        <f t="shared" si="1446"/>
        <v>2015</v>
      </c>
      <c r="C189" s="142" t="str">
        <f t="shared" si="1447"/>
        <v>Mar</v>
      </c>
      <c r="D189" s="154">
        <f t="shared" si="1191"/>
        <v>82936</v>
      </c>
      <c r="E189" s="129">
        <v>41705</v>
      </c>
      <c r="F189" s="129">
        <v>34681</v>
      </c>
      <c r="G189" s="129">
        <v>6550</v>
      </c>
      <c r="H189" s="154">
        <f t="shared" si="1042"/>
        <v>-355</v>
      </c>
      <c r="I189" s="151">
        <f t="shared" si="1059"/>
        <v>-56</v>
      </c>
      <c r="J189" s="151">
        <f t="shared" si="1060"/>
        <v>-169</v>
      </c>
      <c r="K189" s="151">
        <f t="shared" si="1061"/>
        <v>-130</v>
      </c>
      <c r="L189" s="154">
        <f t="shared" si="1043"/>
        <v>1157</v>
      </c>
      <c r="M189" s="3">
        <v>309</v>
      </c>
      <c r="N189" s="3">
        <v>702</v>
      </c>
      <c r="O189" s="3">
        <v>146</v>
      </c>
      <c r="P189" s="154">
        <f t="shared" si="1044"/>
        <v>-1512</v>
      </c>
      <c r="Q189" s="3">
        <v>-365</v>
      </c>
      <c r="R189" s="3">
        <v>-871</v>
      </c>
      <c r="S189" s="3">
        <v>-276</v>
      </c>
      <c r="T189" s="154">
        <f t="shared" si="1045"/>
        <v>82581</v>
      </c>
      <c r="U189" s="151">
        <f t="shared" si="1062"/>
        <v>41649</v>
      </c>
      <c r="V189" s="151">
        <f t="shared" si="1063"/>
        <v>34512</v>
      </c>
      <c r="W189" s="151">
        <f t="shared" si="1064"/>
        <v>6420</v>
      </c>
      <c r="X189" s="154">
        <f t="shared" si="1046"/>
        <v>-659</v>
      </c>
      <c r="Y189" s="151">
        <f t="shared" si="1065"/>
        <v>-375</v>
      </c>
      <c r="Z189" s="151">
        <f t="shared" si="1066"/>
        <v>-268</v>
      </c>
      <c r="AA189" s="151">
        <f t="shared" si="1067"/>
        <v>-16</v>
      </c>
      <c r="AB189" s="154">
        <f t="shared" si="1047"/>
        <v>419</v>
      </c>
      <c r="AC189" s="3">
        <v>220</v>
      </c>
      <c r="AD189" s="3">
        <v>170</v>
      </c>
      <c r="AE189" s="3">
        <v>29</v>
      </c>
      <c r="AF189" s="154">
        <f t="shared" si="1048"/>
        <v>-1078</v>
      </c>
      <c r="AG189" s="3">
        <v>-595</v>
      </c>
      <c r="AH189" s="3">
        <v>-438</v>
      </c>
      <c r="AI189" s="3">
        <v>-45</v>
      </c>
      <c r="AJ189" s="154">
        <f t="shared" si="1049"/>
        <v>81922</v>
      </c>
      <c r="AK189" s="151">
        <f t="shared" si="1068"/>
        <v>41274</v>
      </c>
      <c r="AL189" s="151">
        <f t="shared" si="1069"/>
        <v>34244</v>
      </c>
      <c r="AM189" s="151">
        <f t="shared" si="1070"/>
        <v>6404</v>
      </c>
      <c r="AN189" s="154">
        <f t="shared" si="1050"/>
        <v>56697</v>
      </c>
      <c r="AO189" s="3">
        <v>30899</v>
      </c>
      <c r="AP189" s="3">
        <v>21794</v>
      </c>
      <c r="AQ189" s="3">
        <v>4004</v>
      </c>
      <c r="AR189" s="151">
        <f t="shared" si="1071"/>
        <v>68.656228430268456</v>
      </c>
      <c r="AS189" s="151">
        <f t="shared" si="1072"/>
        <v>74.189056159811756</v>
      </c>
      <c r="AT189" s="151">
        <f t="shared" si="1073"/>
        <v>63.149049605934174</v>
      </c>
      <c r="AU189" s="151">
        <f t="shared" si="1074"/>
        <v>62.36760124610592</v>
      </c>
      <c r="AV189" s="154">
        <f t="shared" si="1051"/>
        <v>69878</v>
      </c>
      <c r="AW189" s="3">
        <v>36721</v>
      </c>
      <c r="AX189" s="3">
        <v>28380</v>
      </c>
      <c r="AY189" s="3">
        <v>4777</v>
      </c>
      <c r="AZ189" s="151">
        <f t="shared" si="1075"/>
        <v>84.617527034063528</v>
      </c>
      <c r="BA189" s="151">
        <f t="shared" si="1076"/>
        <v>88.167783140051384</v>
      </c>
      <c r="BB189" s="151">
        <f t="shared" si="1077"/>
        <v>82.232267037552148</v>
      </c>
      <c r="BC189" s="151">
        <f t="shared" si="1078"/>
        <v>74.408099688473513</v>
      </c>
      <c r="BD189" s="154">
        <f t="shared" si="1052"/>
        <v>75991</v>
      </c>
      <c r="BE189" s="3">
        <v>39098</v>
      </c>
      <c r="BF189" s="3">
        <v>31605</v>
      </c>
      <c r="BG189" s="3">
        <v>5288</v>
      </c>
      <c r="BH189" s="151">
        <f t="shared" si="1079"/>
        <v>92.019956164250857</v>
      </c>
      <c r="BI189" s="151">
        <f t="shared" si="1080"/>
        <v>93.875003001272546</v>
      </c>
      <c r="BJ189" s="151">
        <f t="shared" si="1081"/>
        <v>91.576842837273986</v>
      </c>
      <c r="BK189" s="151">
        <f t="shared" si="1082"/>
        <v>82.36760124610592</v>
      </c>
      <c r="BL189" s="154">
        <f t="shared" si="1053"/>
        <v>78696</v>
      </c>
      <c r="BM189" s="3">
        <v>40140</v>
      </c>
      <c r="BN189" s="3">
        <v>32898</v>
      </c>
      <c r="BO189" s="3">
        <v>5658</v>
      </c>
      <c r="BP189" s="151">
        <f t="shared" si="1083"/>
        <v>95.295528027028013</v>
      </c>
      <c r="BQ189" s="151">
        <f t="shared" si="1084"/>
        <v>96.376863790247072</v>
      </c>
      <c r="BR189" s="151">
        <f t="shared" si="1085"/>
        <v>95.323365785813635</v>
      </c>
      <c r="BS189" s="151">
        <f t="shared" si="1086"/>
        <v>88.130841121495322</v>
      </c>
      <c r="BT189" s="154">
        <f t="shared" si="1054"/>
        <v>79749</v>
      </c>
      <c r="BU189" s="3">
        <v>40524</v>
      </c>
      <c r="BV189" s="3">
        <v>33373</v>
      </c>
      <c r="BW189" s="3">
        <v>5852</v>
      </c>
      <c r="BX189" s="151">
        <f t="shared" si="1087"/>
        <v>96.570639735532382</v>
      </c>
      <c r="BY189" s="151">
        <f t="shared" si="1088"/>
        <v>97.298854714398914</v>
      </c>
      <c r="BZ189" s="151">
        <f t="shared" si="1089"/>
        <v>96.699698655540104</v>
      </c>
      <c r="CA189" s="151">
        <f t="shared" si="1090"/>
        <v>91.152647975077883</v>
      </c>
      <c r="CB189" s="154">
        <f t="shared" si="1055"/>
        <v>80988</v>
      </c>
      <c r="CC189" s="3">
        <v>40973</v>
      </c>
      <c r="CD189" s="3">
        <v>33911</v>
      </c>
      <c r="CE189" s="3">
        <v>6104</v>
      </c>
      <c r="CF189" s="151">
        <f t="shared" si="1091"/>
        <v>98.070984851236958</v>
      </c>
      <c r="CG189" s="151">
        <f t="shared" si="1092"/>
        <v>98.376911810607695</v>
      </c>
      <c r="CH189" s="151">
        <f t="shared" si="1093"/>
        <v>98.258576726935559</v>
      </c>
      <c r="CI189" s="151">
        <f t="shared" si="1094"/>
        <v>95.077881619937699</v>
      </c>
      <c r="CJ189" s="154">
        <f t="shared" si="1056"/>
        <v>81374</v>
      </c>
      <c r="CK189" s="3">
        <v>41111</v>
      </c>
      <c r="CL189" s="3">
        <v>34060</v>
      </c>
      <c r="CM189" s="3">
        <v>6203</v>
      </c>
      <c r="CN189" s="151">
        <f t="shared" si="1095"/>
        <v>98.538404717792233</v>
      </c>
      <c r="CO189" s="151">
        <f t="shared" si="1096"/>
        <v>98.70825229897477</v>
      </c>
      <c r="CP189" s="151">
        <f t="shared" si="1097"/>
        <v>98.690310616597117</v>
      </c>
      <c r="CQ189" s="151">
        <f t="shared" si="1098"/>
        <v>96.619937694704049</v>
      </c>
      <c r="CR189" s="154">
        <f t="shared" si="1057"/>
        <v>81603</v>
      </c>
      <c r="CS189" s="3">
        <v>41189</v>
      </c>
      <c r="CT189" s="3">
        <v>34144</v>
      </c>
      <c r="CU189" s="3">
        <v>6270</v>
      </c>
      <c r="CV189" s="151">
        <f t="shared" si="1099"/>
        <v>98.815708213753766</v>
      </c>
      <c r="CW189" s="151">
        <f t="shared" si="1100"/>
        <v>98.895531705443105</v>
      </c>
      <c r="CX189" s="151">
        <f t="shared" si="1101"/>
        <v>98.933704218822442</v>
      </c>
      <c r="CY189" s="151">
        <f t="shared" si="1102"/>
        <v>97.663551401869171</v>
      </c>
      <c r="CZ189" s="151">
        <f t="shared" si="1103"/>
        <v>99.20199561642508</v>
      </c>
      <c r="DA189" s="151">
        <f t="shared" si="1104"/>
        <v>99.099618238132976</v>
      </c>
      <c r="DB189" s="151">
        <f t="shared" si="1105"/>
        <v>99.223458507185896</v>
      </c>
      <c r="DC189" s="151">
        <f t="shared" si="1106"/>
        <v>99.750778816199386</v>
      </c>
      <c r="DD189" s="149">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49">
        <v>2458</v>
      </c>
      <c r="DV189" s="3">
        <v>848</v>
      </c>
      <c r="DW189" s="3">
        <v>1038</v>
      </c>
      <c r="DX189" s="3">
        <v>572</v>
      </c>
      <c r="DY189" s="207"/>
      <c r="DZ189" s="293" t="str">
        <f>CONCATENATE(EA189," ",EB189)</f>
        <v>2015 Kvartal 1</v>
      </c>
      <c r="EA189" s="293">
        <v>2015</v>
      </c>
      <c r="EB189" s="293" t="s">
        <v>444</v>
      </c>
      <c r="EC189" s="297">
        <f>SUM(D187:D189)</f>
        <v>238200</v>
      </c>
      <c r="ED189" s="297">
        <f>SUM(H187:H189)</f>
        <v>-1063</v>
      </c>
      <c r="EE189" s="297">
        <f>SUM(L187:L189)</f>
        <v>2740</v>
      </c>
      <c r="EF189" s="297">
        <f>SUM(P187:P189)</f>
        <v>-3803</v>
      </c>
      <c r="EG189" s="297">
        <f>SUM(T187:T189)</f>
        <v>237137</v>
      </c>
      <c r="EH189" s="297">
        <f>SUM(X187:X189)</f>
        <v>-2977</v>
      </c>
      <c r="EI189" s="297">
        <f>SUM(AB187:AB189)</f>
        <v>896</v>
      </c>
      <c r="EJ189" s="297">
        <f>SUM(AF187:AF189)</f>
        <v>-3873</v>
      </c>
      <c r="EK189" s="297">
        <f>SUM(AJ187:AJ189)</f>
        <v>234160</v>
      </c>
      <c r="EL189" s="297">
        <f>SUM(AN187:AN189)</f>
        <v>158157</v>
      </c>
      <c r="EM189" s="297">
        <f>IF(EG189&gt;0,(EL189/EG189)*100,0)</f>
        <v>66.694358113664251</v>
      </c>
      <c r="EN189" s="297">
        <f>SUM(AV187:AV189)</f>
        <v>196479</v>
      </c>
      <c r="EO189" s="297">
        <f>IF(EG189&gt;0,(EN189/EG189)*100,0)</f>
        <v>82.854636771149174</v>
      </c>
      <c r="EP189" s="297">
        <f>SUM(BD187:BD189)</f>
        <v>215492</v>
      </c>
      <c r="EQ189" s="297">
        <f>IF(EG189&gt;0,(EP189/EG189)*100,0)</f>
        <v>90.872364919856452</v>
      </c>
      <c r="ER189" s="297">
        <f>SUM(BL187:BL189)</f>
        <v>224408</v>
      </c>
      <c r="ES189" s="297">
        <f>IF(EG189&gt;0,(ER189/EG189)*100,0)</f>
        <v>94.632216819813024</v>
      </c>
      <c r="ET189" s="297">
        <f>SUM(BT187:BT189)</f>
        <v>228017</v>
      </c>
      <c r="EU189" s="297">
        <f>IF(EG189&gt;0,(ET189/EG189)*100,0)</f>
        <v>96.154121878913884</v>
      </c>
      <c r="EV189" s="297">
        <f>SUM(CB187:CB189)</f>
        <v>231754</v>
      </c>
      <c r="EW189" s="297">
        <f>IF(EG189&gt;0,(EV189/EG189)*100,0)</f>
        <v>97.730004174801905</v>
      </c>
      <c r="EX189" s="297">
        <f>SUM(CJ187:CJ189)</f>
        <v>232869</v>
      </c>
      <c r="EY189" s="297">
        <f>IF(EG189&gt;0,(EX189/EG189)*100,0)</f>
        <v>98.200196510877674</v>
      </c>
      <c r="EZ189" s="297">
        <f>SUM(CR187:CR189)</f>
        <v>233422</v>
      </c>
      <c r="FA189" s="297">
        <f>IF(EG189&gt;0,(EZ189/EG189)*100,0)</f>
        <v>98.433395041684761</v>
      </c>
      <c r="FB189" s="297">
        <f>IF(EG189&gt;0,(EK189/EG189)*100,0)</f>
        <v>98.744607547535807</v>
      </c>
      <c r="FC189" s="297">
        <f>IF(DD189&gt;0,DD187+DD188+DD189,0)</f>
        <v>10271</v>
      </c>
      <c r="FD189" s="297">
        <f>IF(DD189&gt;0,((DD189+DD188+DD187)*60)/((T187+T188+T189)),0)</f>
        <v>2.5987509330049718</v>
      </c>
      <c r="FE189" s="297">
        <f>IF(DD189&gt;0,((DD189+DD188+DD187)*60)/((T189+T188+T187)-(AN189+AN188+AN187)),0)</f>
        <v>7.8027348695872369</v>
      </c>
      <c r="FF189" s="297">
        <f>IF(DU189&gt;0,((DU189+DU188+DU187)*60)/((T189+T188+T187)-(BD189+BD188+BD187)),0)</f>
        <v>22.580734580734582</v>
      </c>
      <c r="FH189" s="207"/>
      <c r="FI189" s="207"/>
      <c r="FJ189" s="207"/>
      <c r="FL189" s="151">
        <f t="shared" si="1448"/>
        <v>81922</v>
      </c>
      <c r="FM189" s="151">
        <f t="shared" si="1365"/>
        <v>85.298210492907884</v>
      </c>
      <c r="FN189" s="151">
        <f t="shared" si="1366"/>
        <v>92.760186518883813</v>
      </c>
      <c r="FO189" s="151">
        <f t="shared" si="1367"/>
        <v>97.34747686824052</v>
      </c>
      <c r="FR189" s="5">
        <f t="shared" si="944"/>
        <v>56697</v>
      </c>
      <c r="FS189" s="5">
        <f t="shared" si="945"/>
        <v>19294</v>
      </c>
      <c r="FT189" s="5">
        <f t="shared" si="946"/>
        <v>5931</v>
      </c>
      <c r="FU189" s="5">
        <f t="shared" si="947"/>
        <v>659</v>
      </c>
      <c r="FW189" s="233">
        <f t="shared" si="948"/>
        <v>0.68656228430268462</v>
      </c>
      <c r="FX189" s="233">
        <f t="shared" si="949"/>
        <v>0.23363727733982392</v>
      </c>
      <c r="FY189" s="233">
        <f t="shared" si="950"/>
        <v>7.1820394521742284E-2</v>
      </c>
      <c r="FZ189" s="233">
        <f t="shared" si="951"/>
        <v>7.9800438357491427E-3</v>
      </c>
      <c r="GA189" s="233"/>
      <c r="GB189" s="5">
        <f t="shared" si="952"/>
        <v>0.9201995616425086</v>
      </c>
      <c r="GC189" s="5">
        <f t="shared" si="953"/>
        <v>0.9387500300127255</v>
      </c>
      <c r="GD189" s="5">
        <f t="shared" si="954"/>
        <v>0.91576842837273986</v>
      </c>
      <c r="GE189" s="5">
        <f t="shared" si="955"/>
        <v>0.82367601246105915</v>
      </c>
    </row>
    <row r="190" spans="1:187" x14ac:dyDescent="0.2">
      <c r="A190" s="276" t="str">
        <f t="shared" si="1058"/>
        <v>2015 Apr</v>
      </c>
      <c r="B190" s="139">
        <f t="shared" si="1446"/>
        <v>2015</v>
      </c>
      <c r="C190" s="142" t="str">
        <f t="shared" si="1447"/>
        <v>Apr</v>
      </c>
      <c r="D190" s="154">
        <f t="shared" si="1191"/>
        <v>78787</v>
      </c>
      <c r="E190" s="129">
        <v>39823</v>
      </c>
      <c r="F190" s="129">
        <v>32644</v>
      </c>
      <c r="G190" s="129">
        <v>6320</v>
      </c>
      <c r="H190" s="154">
        <f t="shared" si="1042"/>
        <v>-2268</v>
      </c>
      <c r="I190" s="151">
        <f t="shared" si="1059"/>
        <v>-1125</v>
      </c>
      <c r="J190" s="151">
        <f t="shared" si="1060"/>
        <v>-784</v>
      </c>
      <c r="K190" s="151">
        <f t="shared" si="1061"/>
        <v>-359</v>
      </c>
      <c r="L190" s="154">
        <f t="shared" si="1043"/>
        <v>1427</v>
      </c>
      <c r="M190" s="3">
        <v>400</v>
      </c>
      <c r="N190" s="3">
        <v>850</v>
      </c>
      <c r="O190" s="3">
        <v>177</v>
      </c>
      <c r="P190" s="154">
        <f t="shared" si="1044"/>
        <v>-3695</v>
      </c>
      <c r="Q190" s="3">
        <v>-1525</v>
      </c>
      <c r="R190" s="3">
        <v>-1634</v>
      </c>
      <c r="S190" s="3">
        <v>-536</v>
      </c>
      <c r="T190" s="154">
        <f t="shared" si="1045"/>
        <v>76519</v>
      </c>
      <c r="U190" s="151">
        <f t="shared" si="1062"/>
        <v>38698</v>
      </c>
      <c r="V190" s="151">
        <f t="shared" si="1063"/>
        <v>31860</v>
      </c>
      <c r="W190" s="151">
        <f t="shared" si="1064"/>
        <v>5961</v>
      </c>
      <c r="X190" s="154">
        <f t="shared" si="1046"/>
        <v>-938</v>
      </c>
      <c r="Y190" s="151">
        <f t="shared" si="1065"/>
        <v>-251</v>
      </c>
      <c r="Z190" s="151">
        <f t="shared" si="1066"/>
        <v>-664</v>
      </c>
      <c r="AA190" s="151">
        <f t="shared" si="1067"/>
        <v>-23</v>
      </c>
      <c r="AB190" s="154">
        <f t="shared" si="1047"/>
        <v>270</v>
      </c>
      <c r="AC190" s="3">
        <v>124</v>
      </c>
      <c r="AD190" s="3">
        <v>121</v>
      </c>
      <c r="AE190" s="3">
        <v>25</v>
      </c>
      <c r="AF190" s="154">
        <f t="shared" si="1048"/>
        <v>-1208</v>
      </c>
      <c r="AG190" s="3">
        <v>-375</v>
      </c>
      <c r="AH190" s="3">
        <v>-785</v>
      </c>
      <c r="AI190" s="3">
        <v>-48</v>
      </c>
      <c r="AJ190" s="154">
        <f t="shared" si="1049"/>
        <v>75581</v>
      </c>
      <c r="AK190" s="151">
        <f t="shared" si="1068"/>
        <v>38447</v>
      </c>
      <c r="AL190" s="151">
        <f t="shared" si="1069"/>
        <v>31196</v>
      </c>
      <c r="AM190" s="151">
        <f t="shared" si="1070"/>
        <v>5938</v>
      </c>
      <c r="AN190" s="154">
        <f t="shared" si="1050"/>
        <v>49964</v>
      </c>
      <c r="AO190" s="3">
        <v>27686</v>
      </c>
      <c r="AP190" s="3">
        <v>18857</v>
      </c>
      <c r="AQ190" s="3">
        <v>3421</v>
      </c>
      <c r="AR190" s="151">
        <f t="shared" si="1071"/>
        <v>65.296200943556499</v>
      </c>
      <c r="AS190" s="151">
        <f t="shared" si="1072"/>
        <v>71.54374903095767</v>
      </c>
      <c r="AT190" s="151">
        <f t="shared" si="1073"/>
        <v>59.187068424356561</v>
      </c>
      <c r="AU190" s="151">
        <f t="shared" si="1074"/>
        <v>57.389699714812949</v>
      </c>
      <c r="AV190" s="154">
        <f t="shared" si="1051"/>
        <v>62597</v>
      </c>
      <c r="AW190" s="3">
        <v>33429</v>
      </c>
      <c r="AX190" s="3">
        <v>24989</v>
      </c>
      <c r="AY190" s="3">
        <v>4179</v>
      </c>
      <c r="AZ190" s="151">
        <f t="shared" si="1075"/>
        <v>81.805826003999002</v>
      </c>
      <c r="BA190" s="151">
        <f t="shared" si="1076"/>
        <v>86.384309266628762</v>
      </c>
      <c r="BB190" s="151">
        <f t="shared" si="1077"/>
        <v>78.433772755806658</v>
      </c>
      <c r="BC190" s="151">
        <f t="shared" si="1078"/>
        <v>70.105686965274288</v>
      </c>
      <c r="BD190" s="154">
        <f t="shared" si="1052"/>
        <v>68997</v>
      </c>
      <c r="BE190" s="3">
        <v>36001</v>
      </c>
      <c r="BF190" s="3">
        <v>28277</v>
      </c>
      <c r="BG190" s="3">
        <v>4719</v>
      </c>
      <c r="BH190" s="151">
        <f t="shared" si="1079"/>
        <v>90.169761758517495</v>
      </c>
      <c r="BI190" s="151">
        <f t="shared" si="1080"/>
        <v>93.030647578686228</v>
      </c>
      <c r="BJ190" s="151">
        <f t="shared" si="1081"/>
        <v>88.75392341494036</v>
      </c>
      <c r="BK190" s="151">
        <f t="shared" si="1082"/>
        <v>79.164569703069958</v>
      </c>
      <c r="BL190" s="154">
        <f t="shared" si="1053"/>
        <v>72209</v>
      </c>
      <c r="BM190" s="3">
        <v>37333</v>
      </c>
      <c r="BN190" s="3">
        <v>29764</v>
      </c>
      <c r="BO190" s="3">
        <v>5112</v>
      </c>
      <c r="BP190" s="151">
        <f t="shared" si="1083"/>
        <v>94.367412015316461</v>
      </c>
      <c r="BQ190" s="151">
        <f t="shared" si="1084"/>
        <v>96.472685926921287</v>
      </c>
      <c r="BR190" s="151">
        <f t="shared" si="1085"/>
        <v>93.421217827997495</v>
      </c>
      <c r="BS190" s="151">
        <f t="shared" si="1086"/>
        <v>85.757423251132366</v>
      </c>
      <c r="BT190" s="154">
        <f t="shared" si="1054"/>
        <v>73460</v>
      </c>
      <c r="BU190" s="3">
        <v>37821</v>
      </c>
      <c r="BV190" s="3">
        <v>30323</v>
      </c>
      <c r="BW190" s="3">
        <v>5316</v>
      </c>
      <c r="BX190" s="151">
        <f t="shared" si="1087"/>
        <v>96.002300082332496</v>
      </c>
      <c r="BY190" s="151">
        <f t="shared" si="1088"/>
        <v>97.73373300945785</v>
      </c>
      <c r="BZ190" s="151">
        <f t="shared" si="1089"/>
        <v>95.175768989328319</v>
      </c>
      <c r="CA190" s="151">
        <f t="shared" si="1090"/>
        <v>89.179667840966275</v>
      </c>
      <c r="CB190" s="154">
        <f t="shared" si="1055"/>
        <v>74751</v>
      </c>
      <c r="CC190" s="3">
        <v>38261</v>
      </c>
      <c r="CD190" s="3">
        <v>30861</v>
      </c>
      <c r="CE190" s="3">
        <v>5629</v>
      </c>
      <c r="CF190" s="151">
        <f t="shared" si="1091"/>
        <v>97.689462747814275</v>
      </c>
      <c r="CG190" s="151">
        <f t="shared" si="1092"/>
        <v>98.870742674040002</v>
      </c>
      <c r="CH190" s="151">
        <f t="shared" si="1093"/>
        <v>96.86440677966101</v>
      </c>
      <c r="CI190" s="151">
        <f t="shared" si="1094"/>
        <v>94.430464687133025</v>
      </c>
      <c r="CJ190" s="154">
        <f t="shared" si="1056"/>
        <v>75122</v>
      </c>
      <c r="CK190" s="3">
        <v>38373</v>
      </c>
      <c r="CL190" s="3">
        <v>31028</v>
      </c>
      <c r="CM190" s="3">
        <v>5721</v>
      </c>
      <c r="CN190" s="151">
        <f t="shared" si="1095"/>
        <v>98.174309648584014</v>
      </c>
      <c r="CO190" s="151">
        <f t="shared" si="1096"/>
        <v>99.16016331593363</v>
      </c>
      <c r="CP190" s="151">
        <f t="shared" si="1097"/>
        <v>97.388575015693661</v>
      </c>
      <c r="CQ190" s="151">
        <f t="shared" si="1098"/>
        <v>95.973829894313027</v>
      </c>
      <c r="CR190" s="154">
        <f t="shared" si="1057"/>
        <v>75295</v>
      </c>
      <c r="CS190" s="3">
        <v>38421</v>
      </c>
      <c r="CT190" s="3">
        <v>31090</v>
      </c>
      <c r="CU190" s="3">
        <v>5784</v>
      </c>
      <c r="CV190" s="151">
        <f t="shared" si="1099"/>
        <v>98.400397286948333</v>
      </c>
      <c r="CW190" s="151">
        <f t="shared" si="1100"/>
        <v>99.284200733888056</v>
      </c>
      <c r="CX190" s="151">
        <f t="shared" si="1101"/>
        <v>97.583176396735709</v>
      </c>
      <c r="CY190" s="151">
        <f t="shared" si="1102"/>
        <v>97.03069954705586</v>
      </c>
      <c r="CZ190" s="151">
        <f t="shared" si="1103"/>
        <v>98.774160665978386</v>
      </c>
      <c r="DA190" s="151">
        <f t="shared" si="1104"/>
        <v>99.35138766861337</v>
      </c>
      <c r="DB190" s="151">
        <f t="shared" si="1105"/>
        <v>97.915881983678602</v>
      </c>
      <c r="DC190" s="151">
        <f t="shared" si="1106"/>
        <v>99.614158698205003</v>
      </c>
      <c r="DD190" s="149">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49">
        <v>2903</v>
      </c>
      <c r="DV190" s="3">
        <v>709</v>
      </c>
      <c r="DW190" s="3">
        <v>1512</v>
      </c>
      <c r="DX190" s="3">
        <v>682</v>
      </c>
      <c r="DY190" s="207"/>
      <c r="DZ190" s="299"/>
      <c r="EA190" s="293"/>
      <c r="EB190" s="293"/>
      <c r="EC190" s="297"/>
      <c r="ED190" s="297"/>
      <c r="EE190" s="297"/>
      <c r="EF190" s="297"/>
      <c r="EG190" s="297"/>
      <c r="EH190" s="297"/>
      <c r="EI190" s="297"/>
      <c r="EJ190" s="297"/>
      <c r="EK190" s="297"/>
      <c r="EL190" s="297"/>
      <c r="EM190" s="297"/>
      <c r="EN190" s="297"/>
      <c r="EO190" s="297"/>
      <c r="EP190" s="297"/>
      <c r="EQ190" s="297"/>
      <c r="ER190" s="297"/>
      <c r="ES190" s="297"/>
      <c r="ET190" s="297"/>
      <c r="EU190" s="297"/>
      <c r="EV190" s="297"/>
      <c r="EW190" s="297"/>
      <c r="EX190" s="297"/>
      <c r="EY190" s="297"/>
      <c r="EZ190" s="297"/>
      <c r="FA190" s="297"/>
      <c r="FB190" s="297"/>
      <c r="FC190" s="297"/>
      <c r="FD190" s="297"/>
      <c r="FE190" s="297"/>
      <c r="FF190" s="297"/>
      <c r="FH190" s="207"/>
      <c r="FI190" s="207"/>
      <c r="FJ190" s="207"/>
      <c r="FL190" s="151">
        <f t="shared" si="1448"/>
        <v>75581</v>
      </c>
      <c r="FM190" s="151">
        <f t="shared" si="1365"/>
        <v>82.821079371799783</v>
      </c>
      <c r="FN190" s="151">
        <f t="shared" si="1366"/>
        <v>91.288815972268168</v>
      </c>
      <c r="FO190" s="151">
        <f t="shared" si="1367"/>
        <v>97.193739167251024</v>
      </c>
      <c r="FR190" s="5">
        <f t="shared" si="944"/>
        <v>49964</v>
      </c>
      <c r="FS190" s="5">
        <f t="shared" si="945"/>
        <v>19033</v>
      </c>
      <c r="FT190" s="5">
        <f t="shared" si="946"/>
        <v>6584</v>
      </c>
      <c r="FU190" s="5">
        <f t="shared" si="947"/>
        <v>938</v>
      </c>
      <c r="FW190" s="233">
        <f t="shared" si="948"/>
        <v>0.65296200943556504</v>
      </c>
      <c r="FX190" s="233">
        <f t="shared" si="949"/>
        <v>0.2487356081496099</v>
      </c>
      <c r="FY190" s="233">
        <f t="shared" si="950"/>
        <v>8.6043989074608918E-2</v>
      </c>
      <c r="FZ190" s="233">
        <f t="shared" si="951"/>
        <v>1.2258393340216155E-2</v>
      </c>
      <c r="GA190" s="233"/>
      <c r="GB190" s="5">
        <f t="shared" si="952"/>
        <v>0.90169761758517497</v>
      </c>
      <c r="GC190" s="5">
        <f t="shared" si="953"/>
        <v>0.93030647578686232</v>
      </c>
      <c r="GD190" s="5">
        <f t="shared" si="954"/>
        <v>0.88753923414940361</v>
      </c>
      <c r="GE190" s="5">
        <f t="shared" si="955"/>
        <v>0.79164569703069954</v>
      </c>
    </row>
    <row r="191" spans="1:187" x14ac:dyDescent="0.2">
      <c r="A191" s="276" t="str">
        <f t="shared" si="1058"/>
        <v>2015 Maj</v>
      </c>
      <c r="B191" s="139">
        <f t="shared" si="1446"/>
        <v>2015</v>
      </c>
      <c r="C191" s="142" t="str">
        <f t="shared" si="1447"/>
        <v>Maj</v>
      </c>
      <c r="D191" s="154">
        <f t="shared" si="1191"/>
        <v>80091</v>
      </c>
      <c r="E191" s="129">
        <v>40878</v>
      </c>
      <c r="F191" s="129">
        <v>32703</v>
      </c>
      <c r="G191" s="129">
        <v>6510</v>
      </c>
      <c r="H191" s="154">
        <f t="shared" si="1042"/>
        <v>-1597</v>
      </c>
      <c r="I191" s="151">
        <f t="shared" si="1059"/>
        <v>-479</v>
      </c>
      <c r="J191" s="151">
        <f t="shared" si="1060"/>
        <v>-674</v>
      </c>
      <c r="K191" s="151">
        <f t="shared" si="1061"/>
        <v>-444</v>
      </c>
      <c r="L191" s="154">
        <f t="shared" si="1043"/>
        <v>1296</v>
      </c>
      <c r="M191" s="3">
        <v>371</v>
      </c>
      <c r="N191" s="3">
        <v>786</v>
      </c>
      <c r="O191" s="3">
        <v>139</v>
      </c>
      <c r="P191" s="154">
        <f t="shared" si="1044"/>
        <v>-2893</v>
      </c>
      <c r="Q191" s="3">
        <v>-850</v>
      </c>
      <c r="R191" s="3">
        <v>-1460</v>
      </c>
      <c r="S191" s="3">
        <v>-583</v>
      </c>
      <c r="T191" s="154">
        <f t="shared" si="1045"/>
        <v>78494</v>
      </c>
      <c r="U191" s="151">
        <f t="shared" si="1062"/>
        <v>40399</v>
      </c>
      <c r="V191" s="151">
        <f t="shared" si="1063"/>
        <v>32029</v>
      </c>
      <c r="W191" s="151">
        <f t="shared" si="1064"/>
        <v>6066</v>
      </c>
      <c r="X191" s="154">
        <f t="shared" si="1046"/>
        <v>-548</v>
      </c>
      <c r="Y191" s="151">
        <f t="shared" si="1065"/>
        <v>-198</v>
      </c>
      <c r="Z191" s="151">
        <f t="shared" si="1066"/>
        <v>-310</v>
      </c>
      <c r="AA191" s="151">
        <f t="shared" si="1067"/>
        <v>-40</v>
      </c>
      <c r="AB191" s="154">
        <f t="shared" si="1047"/>
        <v>226</v>
      </c>
      <c r="AC191" s="3">
        <v>121</v>
      </c>
      <c r="AD191" s="3">
        <v>86</v>
      </c>
      <c r="AE191" s="3">
        <v>19</v>
      </c>
      <c r="AF191" s="154">
        <f t="shared" si="1048"/>
        <v>-774</v>
      </c>
      <c r="AG191" s="3">
        <v>-319</v>
      </c>
      <c r="AH191" s="3">
        <v>-396</v>
      </c>
      <c r="AI191" s="3">
        <v>-59</v>
      </c>
      <c r="AJ191" s="154">
        <f t="shared" si="1049"/>
        <v>77946</v>
      </c>
      <c r="AK191" s="151">
        <f t="shared" si="1068"/>
        <v>40201</v>
      </c>
      <c r="AL191" s="151">
        <f t="shared" si="1069"/>
        <v>31719</v>
      </c>
      <c r="AM191" s="151">
        <f t="shared" si="1070"/>
        <v>6026</v>
      </c>
      <c r="AN191" s="154">
        <f t="shared" si="1050"/>
        <v>51614</v>
      </c>
      <c r="AO191" s="3">
        <v>29971</v>
      </c>
      <c r="AP191" s="3">
        <v>18268</v>
      </c>
      <c r="AQ191" s="3">
        <v>3375</v>
      </c>
      <c r="AR191" s="151">
        <f t="shared" si="1071"/>
        <v>65.755344357530504</v>
      </c>
      <c r="AS191" s="151">
        <f t="shared" si="1072"/>
        <v>74.187479888116044</v>
      </c>
      <c r="AT191" s="151">
        <f t="shared" si="1073"/>
        <v>57.03581129601298</v>
      </c>
      <c r="AU191" s="151">
        <f t="shared" si="1074"/>
        <v>55.637982195845694</v>
      </c>
      <c r="AV191" s="154">
        <f t="shared" si="1051"/>
        <v>64902</v>
      </c>
      <c r="AW191" s="3">
        <v>35960</v>
      </c>
      <c r="AX191" s="3">
        <v>24780</v>
      </c>
      <c r="AY191" s="3">
        <v>4162</v>
      </c>
      <c r="AZ191" s="151">
        <f t="shared" si="1075"/>
        <v>82.684026804596527</v>
      </c>
      <c r="BA191" s="151">
        <f t="shared" si="1076"/>
        <v>89.012104260006424</v>
      </c>
      <c r="BB191" s="151">
        <f t="shared" si="1077"/>
        <v>77.367385806612759</v>
      </c>
      <c r="BC191" s="151">
        <f t="shared" si="1078"/>
        <v>68.611935377514015</v>
      </c>
      <c r="BD191" s="154">
        <f t="shared" si="1052"/>
        <v>71558</v>
      </c>
      <c r="BE191" s="3">
        <v>38408</v>
      </c>
      <c r="BF191" s="3">
        <v>28416</v>
      </c>
      <c r="BG191" s="3">
        <v>4734</v>
      </c>
      <c r="BH191" s="151">
        <f t="shared" si="1079"/>
        <v>91.163655820827074</v>
      </c>
      <c r="BI191" s="151">
        <f t="shared" si="1080"/>
        <v>95.07166018960865</v>
      </c>
      <c r="BJ191" s="151">
        <f t="shared" si="1081"/>
        <v>88.719597864435357</v>
      </c>
      <c r="BK191" s="151">
        <f t="shared" si="1082"/>
        <v>78.041543026706222</v>
      </c>
      <c r="BL191" s="154">
        <f t="shared" si="1053"/>
        <v>74698</v>
      </c>
      <c r="BM191" s="3">
        <v>39387</v>
      </c>
      <c r="BN191" s="3">
        <v>30153</v>
      </c>
      <c r="BO191" s="3">
        <v>5158</v>
      </c>
      <c r="BP191" s="151">
        <f t="shared" si="1083"/>
        <v>95.163961576681018</v>
      </c>
      <c r="BQ191" s="151">
        <f t="shared" si="1084"/>
        <v>97.494987499690595</v>
      </c>
      <c r="BR191" s="151">
        <f t="shared" si="1085"/>
        <v>94.142808080177346</v>
      </c>
      <c r="BS191" s="151">
        <f t="shared" si="1086"/>
        <v>85.031322123310247</v>
      </c>
      <c r="BT191" s="154">
        <f t="shared" si="1054"/>
        <v>75940</v>
      </c>
      <c r="BU191" s="3">
        <v>39751</v>
      </c>
      <c r="BV191" s="3">
        <v>30794</v>
      </c>
      <c r="BW191" s="3">
        <v>5395</v>
      </c>
      <c r="BX191" s="151">
        <f t="shared" si="1087"/>
        <v>96.746248120875478</v>
      </c>
      <c r="BY191" s="151">
        <f t="shared" si="1088"/>
        <v>98.395999900987647</v>
      </c>
      <c r="BZ191" s="151">
        <f t="shared" si="1089"/>
        <v>96.144119391801169</v>
      </c>
      <c r="CA191" s="151">
        <f t="shared" si="1090"/>
        <v>88.938344873062974</v>
      </c>
      <c r="CB191" s="154">
        <f t="shared" si="1055"/>
        <v>77255</v>
      </c>
      <c r="CC191" s="3">
        <v>40111</v>
      </c>
      <c r="CD191" s="3">
        <v>31412</v>
      </c>
      <c r="CE191" s="3">
        <v>5732</v>
      </c>
      <c r="CF191" s="151">
        <f t="shared" si="1091"/>
        <v>98.421535403979917</v>
      </c>
      <c r="CG191" s="151">
        <f t="shared" si="1092"/>
        <v>99.287111067105627</v>
      </c>
      <c r="CH191" s="151">
        <f t="shared" si="1093"/>
        <v>98.073620781167065</v>
      </c>
      <c r="CI191" s="151">
        <f t="shared" si="1094"/>
        <v>94.493900428618531</v>
      </c>
      <c r="CJ191" s="154">
        <f t="shared" si="1056"/>
        <v>77582</v>
      </c>
      <c r="CK191" s="3">
        <v>40170</v>
      </c>
      <c r="CL191" s="3">
        <v>31572</v>
      </c>
      <c r="CM191" s="3">
        <v>5840</v>
      </c>
      <c r="CN191" s="151">
        <f t="shared" si="1095"/>
        <v>98.838127754987639</v>
      </c>
      <c r="CO191" s="151">
        <f t="shared" si="1096"/>
        <v>99.433154285997176</v>
      </c>
      <c r="CP191" s="151">
        <f t="shared" si="1097"/>
        <v>98.573168066439791</v>
      </c>
      <c r="CQ191" s="151">
        <f t="shared" si="1098"/>
        <v>96.274315858885601</v>
      </c>
      <c r="CR191" s="154">
        <f t="shared" si="1057"/>
        <v>77745</v>
      </c>
      <c r="CS191" s="3">
        <v>40189</v>
      </c>
      <c r="CT191" s="3">
        <v>31654</v>
      </c>
      <c r="CU191" s="3">
        <v>5902</v>
      </c>
      <c r="CV191" s="151">
        <f t="shared" si="1099"/>
        <v>99.045786939129115</v>
      </c>
      <c r="CW191" s="151">
        <f t="shared" si="1100"/>
        <v>99.48018515309785</v>
      </c>
      <c r="CX191" s="151">
        <f t="shared" si="1101"/>
        <v>98.829186050142056</v>
      </c>
      <c r="CY191" s="151">
        <f t="shared" si="1102"/>
        <v>97.296406198483353</v>
      </c>
      <c r="CZ191" s="151">
        <f t="shared" si="1103"/>
        <v>99.301857466812748</v>
      </c>
      <c r="DA191" s="151">
        <f t="shared" si="1104"/>
        <v>99.509888858635108</v>
      </c>
      <c r="DB191" s="151">
        <f t="shared" si="1105"/>
        <v>99.032127134784105</v>
      </c>
      <c r="DC191" s="151">
        <f t="shared" si="1106"/>
        <v>99.340586877678859</v>
      </c>
      <c r="DD191" s="149">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49">
        <v>2330</v>
      </c>
      <c r="DV191" s="3">
        <v>492</v>
      </c>
      <c r="DW191" s="3">
        <v>1166</v>
      </c>
      <c r="DX191" s="3">
        <v>672</v>
      </c>
      <c r="DY191" s="207"/>
      <c r="DZ191" s="299"/>
      <c r="EA191" s="293"/>
      <c r="EB191" s="293"/>
      <c r="EC191" s="297"/>
      <c r="ED191" s="297"/>
      <c r="EE191" s="297"/>
      <c r="EF191" s="297"/>
      <c r="EG191" s="297"/>
      <c r="EH191" s="297"/>
      <c r="EI191" s="297"/>
      <c r="EJ191" s="297"/>
      <c r="EK191" s="297"/>
      <c r="EL191" s="297"/>
      <c r="EM191" s="297"/>
      <c r="EN191" s="297"/>
      <c r="EO191" s="297"/>
      <c r="EP191" s="297"/>
      <c r="EQ191" s="297"/>
      <c r="ER191" s="297"/>
      <c r="ES191" s="297"/>
      <c r="ET191" s="297"/>
      <c r="EU191" s="297"/>
      <c r="EV191" s="297"/>
      <c r="EW191" s="297"/>
      <c r="EX191" s="297"/>
      <c r="EY191" s="297"/>
      <c r="EZ191" s="297"/>
      <c r="FA191" s="297"/>
      <c r="FB191" s="297"/>
      <c r="FC191" s="297"/>
      <c r="FD191" s="297"/>
      <c r="FE191" s="297"/>
      <c r="FF191" s="297"/>
      <c r="FH191" s="207"/>
      <c r="FI191" s="207"/>
      <c r="FJ191" s="207"/>
      <c r="FL191" s="151">
        <f t="shared" si="1448"/>
        <v>77946</v>
      </c>
      <c r="FM191" s="151">
        <f t="shared" si="1365"/>
        <v>83.265337541374791</v>
      </c>
      <c r="FN191" s="151">
        <f t="shared" si="1366"/>
        <v>91.804582659790114</v>
      </c>
      <c r="FO191" s="151">
        <f t="shared" si="1367"/>
        <v>97.426423421342975</v>
      </c>
      <c r="FR191" s="5">
        <f t="shared" si="944"/>
        <v>51614</v>
      </c>
      <c r="FS191" s="5">
        <f t="shared" si="945"/>
        <v>19944</v>
      </c>
      <c r="FT191" s="5">
        <f t="shared" si="946"/>
        <v>6388</v>
      </c>
      <c r="FU191" s="5">
        <f t="shared" si="947"/>
        <v>548</v>
      </c>
      <c r="FW191" s="233">
        <f t="shared" si="948"/>
        <v>0.6575534435753051</v>
      </c>
      <c r="FX191" s="233">
        <f t="shared" si="949"/>
        <v>0.25408311463296557</v>
      </c>
      <c r="FY191" s="233">
        <f t="shared" si="950"/>
        <v>8.1382016459856807E-2</v>
      </c>
      <c r="FZ191" s="233">
        <f t="shared" si="951"/>
        <v>6.9814253318724994E-3</v>
      </c>
      <c r="GA191" s="233"/>
      <c r="GB191" s="5">
        <f t="shared" si="952"/>
        <v>0.91163655820827072</v>
      </c>
      <c r="GC191" s="5">
        <f t="shared" si="953"/>
        <v>0.95071660189608653</v>
      </c>
      <c r="GD191" s="5">
        <f t="shared" si="954"/>
        <v>0.88719597864435362</v>
      </c>
      <c r="GE191" s="5">
        <f t="shared" si="955"/>
        <v>0.78041543026706217</v>
      </c>
    </row>
    <row r="192" spans="1:187" x14ac:dyDescent="0.2">
      <c r="A192" s="276" t="str">
        <f t="shared" si="1058"/>
        <v>2015 Jun</v>
      </c>
      <c r="B192" s="139">
        <f t="shared" si="1446"/>
        <v>2015</v>
      </c>
      <c r="C192" s="142" t="str">
        <f t="shared" si="1447"/>
        <v>Jun</v>
      </c>
      <c r="D192" s="154">
        <f t="shared" si="1191"/>
        <v>78973</v>
      </c>
      <c r="E192" s="129">
        <v>39284</v>
      </c>
      <c r="F192" s="129">
        <v>33324</v>
      </c>
      <c r="G192" s="129">
        <v>6365</v>
      </c>
      <c r="H192" s="154">
        <f t="shared" si="1042"/>
        <v>-717</v>
      </c>
      <c r="I192" s="151">
        <f t="shared" si="1059"/>
        <v>-296</v>
      </c>
      <c r="J192" s="151">
        <f t="shared" si="1060"/>
        <v>-108</v>
      </c>
      <c r="K192" s="151">
        <f t="shared" si="1061"/>
        <v>-313</v>
      </c>
      <c r="L192" s="154">
        <f t="shared" si="1043"/>
        <v>1626</v>
      </c>
      <c r="M192" s="3">
        <v>497</v>
      </c>
      <c r="N192" s="3">
        <v>1023</v>
      </c>
      <c r="O192" s="3">
        <v>106</v>
      </c>
      <c r="P192" s="154">
        <f t="shared" si="1044"/>
        <v>-2343</v>
      </c>
      <c r="Q192" s="3">
        <v>-793</v>
      </c>
      <c r="R192" s="3">
        <v>-1131</v>
      </c>
      <c r="S192" s="3">
        <v>-419</v>
      </c>
      <c r="T192" s="154">
        <f t="shared" si="1045"/>
        <v>78256</v>
      </c>
      <c r="U192" s="151">
        <f t="shared" si="1062"/>
        <v>38988</v>
      </c>
      <c r="V192" s="151">
        <f t="shared" si="1063"/>
        <v>33216</v>
      </c>
      <c r="W192" s="151">
        <f t="shared" si="1064"/>
        <v>6052</v>
      </c>
      <c r="X192" s="154">
        <f t="shared" si="1046"/>
        <v>-947</v>
      </c>
      <c r="Y192" s="151">
        <f t="shared" si="1065"/>
        <v>-300</v>
      </c>
      <c r="Z192" s="151">
        <f t="shared" si="1066"/>
        <v>-562</v>
      </c>
      <c r="AA192" s="151">
        <f t="shared" si="1067"/>
        <v>-85</v>
      </c>
      <c r="AB192" s="154">
        <f t="shared" si="1047"/>
        <v>203</v>
      </c>
      <c r="AC192" s="3">
        <v>86</v>
      </c>
      <c r="AD192" s="3">
        <v>99</v>
      </c>
      <c r="AE192" s="3">
        <v>18</v>
      </c>
      <c r="AF192" s="154">
        <f t="shared" si="1048"/>
        <v>-1150</v>
      </c>
      <c r="AG192" s="3">
        <v>-386</v>
      </c>
      <c r="AH192" s="3">
        <v>-661</v>
      </c>
      <c r="AI192" s="3">
        <v>-103</v>
      </c>
      <c r="AJ192" s="154">
        <f t="shared" si="1049"/>
        <v>77309</v>
      </c>
      <c r="AK192" s="151">
        <f t="shared" si="1068"/>
        <v>38688</v>
      </c>
      <c r="AL192" s="151">
        <f t="shared" si="1069"/>
        <v>32654</v>
      </c>
      <c r="AM192" s="151">
        <f t="shared" si="1070"/>
        <v>5967</v>
      </c>
      <c r="AN192" s="154">
        <f t="shared" si="1050"/>
        <v>50839</v>
      </c>
      <c r="AO192" s="3">
        <v>28588</v>
      </c>
      <c r="AP192" s="3">
        <v>18833</v>
      </c>
      <c r="AQ192" s="3">
        <v>3418</v>
      </c>
      <c r="AR192" s="151">
        <f t="shared" si="1071"/>
        <v>64.964986710284194</v>
      </c>
      <c r="AS192" s="151">
        <f t="shared" si="1072"/>
        <v>73.325125679696313</v>
      </c>
      <c r="AT192" s="151">
        <f t="shared" si="1073"/>
        <v>56.698578998073209</v>
      </c>
      <c r="AU192" s="151">
        <f t="shared" si="1074"/>
        <v>56.477197620621276</v>
      </c>
      <c r="AV192" s="154">
        <f t="shared" si="1051"/>
        <v>63699</v>
      </c>
      <c r="AW192" s="3">
        <v>34228</v>
      </c>
      <c r="AX192" s="3">
        <v>25275</v>
      </c>
      <c r="AY192" s="3">
        <v>4196</v>
      </c>
      <c r="AZ192" s="151">
        <f t="shared" si="1075"/>
        <v>81.398231445512167</v>
      </c>
      <c r="BA192" s="151">
        <f t="shared" si="1076"/>
        <v>87.791115214937932</v>
      </c>
      <c r="BB192" s="151">
        <f t="shared" si="1077"/>
        <v>76.092846820809243</v>
      </c>
      <c r="BC192" s="151">
        <f t="shared" si="1078"/>
        <v>69.332452081956376</v>
      </c>
      <c r="BD192" s="154">
        <f t="shared" si="1052"/>
        <v>70449</v>
      </c>
      <c r="BE192" s="3">
        <v>36686</v>
      </c>
      <c r="BF192" s="3">
        <v>28981</v>
      </c>
      <c r="BG192" s="3">
        <v>4782</v>
      </c>
      <c r="BH192" s="151">
        <f t="shared" si="1079"/>
        <v>90.023768145573499</v>
      </c>
      <c r="BI192" s="151">
        <f t="shared" si="1080"/>
        <v>94.095619164871252</v>
      </c>
      <c r="BJ192" s="151">
        <f t="shared" si="1081"/>
        <v>87.250120423892099</v>
      </c>
      <c r="BK192" s="151">
        <f t="shared" si="1082"/>
        <v>79.015201586252488</v>
      </c>
      <c r="BL192" s="154">
        <f t="shared" si="1053"/>
        <v>73928</v>
      </c>
      <c r="BM192" s="3">
        <v>37829</v>
      </c>
      <c r="BN192" s="3">
        <v>30927</v>
      </c>
      <c r="BO192" s="3">
        <v>5172</v>
      </c>
      <c r="BP192" s="151">
        <f t="shared" si="1083"/>
        <v>94.46943365364956</v>
      </c>
      <c r="BQ192" s="151">
        <f t="shared" si="1084"/>
        <v>97.027290448343081</v>
      </c>
      <c r="BR192" s="151">
        <f t="shared" si="1085"/>
        <v>93.10874277456648</v>
      </c>
      <c r="BS192" s="151">
        <f t="shared" si="1086"/>
        <v>85.459352280237937</v>
      </c>
      <c r="BT192" s="154">
        <f t="shared" si="1054"/>
        <v>75307</v>
      </c>
      <c r="BU192" s="3">
        <v>38262</v>
      </c>
      <c r="BV192" s="3">
        <v>31634</v>
      </c>
      <c r="BW192" s="3">
        <v>5411</v>
      </c>
      <c r="BX192" s="151">
        <f t="shared" si="1087"/>
        <v>96.231598855039863</v>
      </c>
      <c r="BY192" s="151">
        <f t="shared" si="1088"/>
        <v>98.137888581101876</v>
      </c>
      <c r="BZ192" s="151">
        <f t="shared" si="1089"/>
        <v>95.237235067437382</v>
      </c>
      <c r="CA192" s="151">
        <f t="shared" si="1090"/>
        <v>89.408460013218772</v>
      </c>
      <c r="CB192" s="154">
        <f t="shared" si="1055"/>
        <v>76617</v>
      </c>
      <c r="CC192" s="3">
        <v>38600</v>
      </c>
      <c r="CD192" s="3">
        <v>32309</v>
      </c>
      <c r="CE192" s="3">
        <v>5708</v>
      </c>
      <c r="CF192" s="151">
        <f t="shared" si="1091"/>
        <v>97.905591903496216</v>
      </c>
      <c r="CG192" s="151">
        <f t="shared" si="1092"/>
        <v>99.004821996511751</v>
      </c>
      <c r="CH192" s="151">
        <f t="shared" si="1093"/>
        <v>97.269388246628125</v>
      </c>
      <c r="CI192" s="151">
        <f t="shared" si="1094"/>
        <v>94.315928618638466</v>
      </c>
      <c r="CJ192" s="154">
        <f t="shared" si="1056"/>
        <v>76923</v>
      </c>
      <c r="CK192" s="3">
        <v>38649</v>
      </c>
      <c r="CL192" s="3">
        <v>32488</v>
      </c>
      <c r="CM192" s="3">
        <v>5786</v>
      </c>
      <c r="CN192" s="151">
        <f t="shared" si="1095"/>
        <v>98.296616233899002</v>
      </c>
      <c r="CO192" s="151">
        <f t="shared" si="1096"/>
        <v>99.13050169282856</v>
      </c>
      <c r="CP192" s="151">
        <f t="shared" si="1097"/>
        <v>97.808285163776503</v>
      </c>
      <c r="CQ192" s="151">
        <f t="shared" si="1098"/>
        <v>95.604758757435562</v>
      </c>
      <c r="CR192" s="154">
        <f t="shared" si="1057"/>
        <v>77076</v>
      </c>
      <c r="CS192" s="3">
        <v>38669</v>
      </c>
      <c r="CT192" s="3">
        <v>32562</v>
      </c>
      <c r="CU192" s="3">
        <v>5845</v>
      </c>
      <c r="CV192" s="151">
        <f t="shared" si="1099"/>
        <v>98.49212839910038</v>
      </c>
      <c r="CW192" s="151">
        <f t="shared" si="1100"/>
        <v>99.181799528059912</v>
      </c>
      <c r="CX192" s="151">
        <f t="shared" si="1101"/>
        <v>98.031069364161851</v>
      </c>
      <c r="CY192" s="151">
        <f t="shared" si="1102"/>
        <v>96.579643093192331</v>
      </c>
      <c r="CZ192" s="151">
        <f t="shared" si="1103"/>
        <v>98.789869147413611</v>
      </c>
      <c r="DA192" s="151">
        <f t="shared" si="1104"/>
        <v>99.230532471529699</v>
      </c>
      <c r="DB192" s="151">
        <f t="shared" si="1105"/>
        <v>98.308044315992291</v>
      </c>
      <c r="DC192" s="151">
        <f t="shared" si="1106"/>
        <v>98.595505617977537</v>
      </c>
      <c r="DD192" s="149">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49">
        <v>2803</v>
      </c>
      <c r="DV192" s="3">
        <v>574</v>
      </c>
      <c r="DW192" s="3">
        <v>1536</v>
      </c>
      <c r="DX192" s="3">
        <v>693</v>
      </c>
      <c r="DY192" s="207"/>
      <c r="DZ192" s="293" t="str">
        <f>CONCATENATE(EA192," ",EB192)</f>
        <v>2015 Kvartal 2</v>
      </c>
      <c r="EA192" s="293">
        <v>2015</v>
      </c>
      <c r="EB192" s="293" t="s">
        <v>446</v>
      </c>
      <c r="EC192" s="297">
        <f>SUM(D190:D192)</f>
        <v>237851</v>
      </c>
      <c r="ED192" s="297">
        <f>SUM(H190:H192)</f>
        <v>-4582</v>
      </c>
      <c r="EE192" s="297">
        <f>SUM(L190:L192)</f>
        <v>4349</v>
      </c>
      <c r="EF192" s="297">
        <f>SUM(P190:P192)</f>
        <v>-8931</v>
      </c>
      <c r="EG192" s="297">
        <f>SUM(T190:T192)</f>
        <v>233269</v>
      </c>
      <c r="EH192" s="297">
        <f>SUM(X190:X192)</f>
        <v>-2433</v>
      </c>
      <c r="EI192" s="297">
        <f>SUM(AB190:AB192)</f>
        <v>699</v>
      </c>
      <c r="EJ192" s="297">
        <f>SUM(AF190:AF192)</f>
        <v>-3132</v>
      </c>
      <c r="EK192" s="297">
        <f>SUM(AJ190:AJ192)</f>
        <v>230836</v>
      </c>
      <c r="EL192" s="297">
        <f>SUM(AN190:AN192)</f>
        <v>152417</v>
      </c>
      <c r="EM192" s="297">
        <f>IF(EG192&gt;0,(EL192/EG192)*100,0)</f>
        <v>65.339586485988278</v>
      </c>
      <c r="EN192" s="297">
        <f>SUM(AV190:AV192)</f>
        <v>191198</v>
      </c>
      <c r="EO192" s="297">
        <f>IF(EG192&gt;0,(EN192/EG192)*100,0)</f>
        <v>81.964598810814977</v>
      </c>
      <c r="EP192" s="297">
        <f>SUM(BD190:BD192)</f>
        <v>211004</v>
      </c>
      <c r="EQ192" s="297">
        <f>IF(EG192&gt;0,(EP192/EG192)*100,0)</f>
        <v>90.455225512176924</v>
      </c>
      <c r="ER192" s="297">
        <f>SUM(BL190:BL192)</f>
        <v>220835</v>
      </c>
      <c r="ES192" s="297">
        <f>IF(EG192&gt;0,(ER192/EG192)*100,0)</f>
        <v>94.669673209899301</v>
      </c>
      <c r="ET192" s="297">
        <f>SUM(BT190:BT192)</f>
        <v>224707</v>
      </c>
      <c r="EU192" s="297">
        <f>IF(EG192&gt;0,(ET192/EG192)*100,0)</f>
        <v>96.329559435672977</v>
      </c>
      <c r="EV192" s="297">
        <f>SUM(CB190:CB192)</f>
        <v>228623</v>
      </c>
      <c r="EW192" s="297">
        <f>IF(EG192&gt;0,(EV192/EG192)*100,0)</f>
        <v>98.008308004921346</v>
      </c>
      <c r="EX192" s="297">
        <f>SUM(CJ190:CJ192)</f>
        <v>229627</v>
      </c>
      <c r="EY192" s="297">
        <f>IF(EG192&gt;0,(EX192/EG192)*100,0)</f>
        <v>98.438712387844078</v>
      </c>
      <c r="EZ192" s="297">
        <f>SUM(CR190:CR192)</f>
        <v>230116</v>
      </c>
      <c r="FA192" s="297">
        <f>IF(EG192&gt;0,(EZ192/EG192)*100,0)</f>
        <v>98.648341614187913</v>
      </c>
      <c r="FB192" s="297">
        <f>IF(EG192&gt;0,(EK192/EG192)*100,0)</f>
        <v>98.956998143773916</v>
      </c>
      <c r="FC192" s="297">
        <f>IF(DD192&gt;0,DD190+DD191+DD192,0)</f>
        <v>10224</v>
      </c>
      <c r="FD192" s="297">
        <f>IF(DD192&gt;0,((DD192+DD191+DD190)*60)/((T190+T191+T192)),0)</f>
        <v>2.629753632072843</v>
      </c>
      <c r="FE192" s="297">
        <f>IF(DD192&gt;0,((DD192+DD191+DD190)*60)/((T192+T191+T190)-(AN192+AN191+AN190)),0)</f>
        <v>7.5871963587790034</v>
      </c>
      <c r="FF192" s="297">
        <f>IF(DU192&gt;0,((DU192+DU191+DU190)*60)/((T192+T191+T190)-(BD192+BD191+BD190)),0)</f>
        <v>21.655513137210868</v>
      </c>
      <c r="FH192" s="207"/>
      <c r="FI192" s="207"/>
      <c r="FJ192" s="207"/>
      <c r="FL192" s="151">
        <f t="shared" si="1448"/>
        <v>77309</v>
      </c>
      <c r="FM192" s="151">
        <f t="shared" si="1365"/>
        <v>82.395322666183759</v>
      </c>
      <c r="FN192" s="151">
        <f t="shared" si="1366"/>
        <v>91.126518257900116</v>
      </c>
      <c r="FO192" s="151">
        <f t="shared" si="1367"/>
        <v>97.410392063019842</v>
      </c>
      <c r="FR192" s="5">
        <f t="shared" si="944"/>
        <v>50839</v>
      </c>
      <c r="FS192" s="5">
        <f t="shared" si="945"/>
        <v>19610</v>
      </c>
      <c r="FT192" s="5">
        <f t="shared" si="946"/>
        <v>6860</v>
      </c>
      <c r="FU192" s="5">
        <f t="shared" si="947"/>
        <v>947</v>
      </c>
      <c r="FW192" s="233">
        <f t="shared" si="948"/>
        <v>0.649649867102842</v>
      </c>
      <c r="FX192" s="233">
        <f t="shared" si="949"/>
        <v>0.25058781435289307</v>
      </c>
      <c r="FY192" s="233">
        <f t="shared" si="950"/>
        <v>8.7661010018401139E-2</v>
      </c>
      <c r="FZ192" s="233">
        <f t="shared" si="951"/>
        <v>1.2101308525863832E-2</v>
      </c>
      <c r="GA192" s="233"/>
      <c r="GB192" s="5">
        <f t="shared" si="952"/>
        <v>0.90023768145573502</v>
      </c>
      <c r="GC192" s="5">
        <f t="shared" si="953"/>
        <v>0.94095619164871247</v>
      </c>
      <c r="GD192" s="5">
        <f t="shared" si="954"/>
        <v>0.87250120423892097</v>
      </c>
      <c r="GE192" s="5">
        <f t="shared" si="955"/>
        <v>0.79015201586252493</v>
      </c>
    </row>
    <row r="193" spans="1:187" x14ac:dyDescent="0.2">
      <c r="A193" s="276" t="str">
        <f t="shared" si="1058"/>
        <v>2015 Jul</v>
      </c>
      <c r="B193" s="139">
        <f t="shared" si="1446"/>
        <v>2015</v>
      </c>
      <c r="C193" s="142" t="str">
        <f t="shared" si="1447"/>
        <v>Jul</v>
      </c>
      <c r="D193" s="154">
        <f t="shared" si="1191"/>
        <v>75052</v>
      </c>
      <c r="E193" s="129">
        <v>38681</v>
      </c>
      <c r="F193" s="129">
        <v>30688</v>
      </c>
      <c r="G193" s="129">
        <v>5683</v>
      </c>
      <c r="H193" s="154">
        <f t="shared" si="1042"/>
        <v>-1974</v>
      </c>
      <c r="I193" s="151">
        <f t="shared" si="1059"/>
        <v>-1250</v>
      </c>
      <c r="J193" s="151">
        <f t="shared" si="1060"/>
        <v>-498</v>
      </c>
      <c r="K193" s="151">
        <f t="shared" si="1061"/>
        <v>-226</v>
      </c>
      <c r="L193" s="154">
        <f t="shared" si="1043"/>
        <v>2319</v>
      </c>
      <c r="M193" s="3">
        <v>994</v>
      </c>
      <c r="N193" s="3">
        <v>1074</v>
      </c>
      <c r="O193" s="3">
        <v>251</v>
      </c>
      <c r="P193" s="154">
        <f t="shared" si="1044"/>
        <v>-4293</v>
      </c>
      <c r="Q193" s="3">
        <v>-2244</v>
      </c>
      <c r="R193" s="3">
        <v>-1572</v>
      </c>
      <c r="S193" s="3">
        <v>-477</v>
      </c>
      <c r="T193" s="154">
        <f t="shared" si="1045"/>
        <v>73078</v>
      </c>
      <c r="U193" s="151">
        <f t="shared" si="1062"/>
        <v>37431</v>
      </c>
      <c r="V193" s="151">
        <f t="shared" si="1063"/>
        <v>30190</v>
      </c>
      <c r="W193" s="151">
        <f t="shared" si="1064"/>
        <v>5457</v>
      </c>
      <c r="X193" s="154">
        <f t="shared" si="1046"/>
        <v>-840</v>
      </c>
      <c r="Y193" s="151">
        <f t="shared" si="1065"/>
        <v>-234</v>
      </c>
      <c r="Z193" s="151">
        <f t="shared" si="1066"/>
        <v>-542</v>
      </c>
      <c r="AA193" s="151">
        <f t="shared" si="1067"/>
        <v>-64</v>
      </c>
      <c r="AB193" s="154">
        <f t="shared" si="1047"/>
        <v>267</v>
      </c>
      <c r="AC193" s="3">
        <v>129</v>
      </c>
      <c r="AD193" s="3">
        <v>117</v>
      </c>
      <c r="AE193" s="3">
        <v>21</v>
      </c>
      <c r="AF193" s="154">
        <f t="shared" si="1048"/>
        <v>-1107</v>
      </c>
      <c r="AG193" s="3">
        <v>-363</v>
      </c>
      <c r="AH193" s="3">
        <v>-659</v>
      </c>
      <c r="AI193" s="3">
        <v>-85</v>
      </c>
      <c r="AJ193" s="154">
        <f t="shared" si="1049"/>
        <v>72238</v>
      </c>
      <c r="AK193" s="151">
        <f t="shared" si="1068"/>
        <v>37197</v>
      </c>
      <c r="AL193" s="151">
        <f t="shared" si="1069"/>
        <v>29648</v>
      </c>
      <c r="AM193" s="151">
        <f t="shared" si="1070"/>
        <v>5393</v>
      </c>
      <c r="AN193" s="154">
        <f t="shared" si="1050"/>
        <v>49342</v>
      </c>
      <c r="AO193" s="3">
        <v>27807</v>
      </c>
      <c r="AP193" s="3">
        <v>18679</v>
      </c>
      <c r="AQ193" s="3">
        <v>2856</v>
      </c>
      <c r="AR193" s="151">
        <f t="shared" si="1071"/>
        <v>67.519636552724478</v>
      </c>
      <c r="AS193" s="151">
        <f t="shared" si="1072"/>
        <v>74.288691191792893</v>
      </c>
      <c r="AT193" s="151">
        <f t="shared" si="1073"/>
        <v>61.87148062272275</v>
      </c>
      <c r="AU193" s="151">
        <f t="shared" si="1074"/>
        <v>52.336448598130836</v>
      </c>
      <c r="AV193" s="154">
        <f t="shared" si="1051"/>
        <v>59937</v>
      </c>
      <c r="AW193" s="3">
        <v>32508</v>
      </c>
      <c r="AX193" s="3">
        <v>23963</v>
      </c>
      <c r="AY193" s="3">
        <v>3466</v>
      </c>
      <c r="AZ193" s="151">
        <f t="shared" si="1075"/>
        <v>82.017843947562881</v>
      </c>
      <c r="BA193" s="151">
        <f t="shared" si="1076"/>
        <v>86.847799951911526</v>
      </c>
      <c r="BB193" s="151">
        <f t="shared" si="1077"/>
        <v>79.373964889036102</v>
      </c>
      <c r="BC193" s="151">
        <f t="shared" si="1078"/>
        <v>63.514751695070551</v>
      </c>
      <c r="BD193" s="154">
        <f t="shared" si="1052"/>
        <v>65522</v>
      </c>
      <c r="BE193" s="3">
        <v>34771</v>
      </c>
      <c r="BF193" s="3">
        <v>26745</v>
      </c>
      <c r="BG193" s="3">
        <v>4006</v>
      </c>
      <c r="BH193" s="151">
        <f t="shared" si="1079"/>
        <v>89.660362899915157</v>
      </c>
      <c r="BI193" s="151">
        <f t="shared" si="1080"/>
        <v>92.893590873874601</v>
      </c>
      <c r="BJ193" s="151">
        <f t="shared" si="1081"/>
        <v>88.588936734017892</v>
      </c>
      <c r="BK193" s="151">
        <f t="shared" si="1082"/>
        <v>73.410298698918822</v>
      </c>
      <c r="BL193" s="154">
        <f t="shared" si="1053"/>
        <v>68769</v>
      </c>
      <c r="BM193" s="3">
        <v>36091</v>
      </c>
      <c r="BN193" s="3">
        <v>28198</v>
      </c>
      <c r="BO193" s="3">
        <v>4480</v>
      </c>
      <c r="BP193" s="151">
        <f t="shared" si="1083"/>
        <v>94.103560579107253</v>
      </c>
      <c r="BQ193" s="151">
        <f t="shared" si="1084"/>
        <v>96.420079613154869</v>
      </c>
      <c r="BR193" s="151">
        <f t="shared" si="1085"/>
        <v>93.401788671745607</v>
      </c>
      <c r="BS193" s="151">
        <f t="shared" si="1086"/>
        <v>82.096389957852296</v>
      </c>
      <c r="BT193" s="154">
        <f t="shared" si="1054"/>
        <v>70106</v>
      </c>
      <c r="BU193" s="3">
        <v>36579</v>
      </c>
      <c r="BV193" s="3">
        <v>28786</v>
      </c>
      <c r="BW193" s="3">
        <v>4741</v>
      </c>
      <c r="BX193" s="151">
        <f t="shared" si="1087"/>
        <v>95.933112564656938</v>
      </c>
      <c r="BY193" s="151">
        <f t="shared" si="1088"/>
        <v>97.723811813737271</v>
      </c>
      <c r="BZ193" s="151">
        <f t="shared" si="1089"/>
        <v>95.349453461411059</v>
      </c>
      <c r="CA193" s="151">
        <f t="shared" si="1090"/>
        <v>86.879237676378963</v>
      </c>
      <c r="CB193" s="154">
        <f t="shared" si="1055"/>
        <v>71545</v>
      </c>
      <c r="CC193" s="3">
        <v>37058</v>
      </c>
      <c r="CD193" s="3">
        <v>29385</v>
      </c>
      <c r="CE193" s="3">
        <v>5102</v>
      </c>
      <c r="CF193" s="151">
        <f t="shared" si="1091"/>
        <v>97.902241440652446</v>
      </c>
      <c r="CG193" s="151">
        <f t="shared" si="1092"/>
        <v>99.00349977291549</v>
      </c>
      <c r="CH193" s="151">
        <f t="shared" si="1093"/>
        <v>97.333554157005636</v>
      </c>
      <c r="CI193" s="151">
        <f t="shared" si="1094"/>
        <v>93.494594099321972</v>
      </c>
      <c r="CJ193" s="154">
        <f t="shared" si="1056"/>
        <v>71891</v>
      </c>
      <c r="CK193" s="3">
        <v>37161</v>
      </c>
      <c r="CL193" s="3">
        <v>29512</v>
      </c>
      <c r="CM193" s="3">
        <v>5218</v>
      </c>
      <c r="CN193" s="151">
        <f t="shared" si="1095"/>
        <v>98.37570814745888</v>
      </c>
      <c r="CO193" s="151">
        <f t="shared" si="1096"/>
        <v>99.278672757874489</v>
      </c>
      <c r="CP193" s="151">
        <f t="shared" si="1097"/>
        <v>97.7542232527327</v>
      </c>
      <c r="CQ193" s="151">
        <f t="shared" si="1098"/>
        <v>95.620304196444934</v>
      </c>
      <c r="CR193" s="154">
        <f t="shared" si="1057"/>
        <v>72038</v>
      </c>
      <c r="CS193" s="3">
        <v>37185</v>
      </c>
      <c r="CT193" s="3">
        <v>29571</v>
      </c>
      <c r="CU193" s="3">
        <v>5282</v>
      </c>
      <c r="CV193" s="151">
        <f t="shared" si="1099"/>
        <v>98.576863077807275</v>
      </c>
      <c r="CW193" s="151">
        <f t="shared" si="1100"/>
        <v>99.342790734952317</v>
      </c>
      <c r="CX193" s="151">
        <f t="shared" si="1101"/>
        <v>97.949652202716138</v>
      </c>
      <c r="CY193" s="151">
        <f t="shared" si="1102"/>
        <v>96.793109767271389</v>
      </c>
      <c r="CZ193" s="151">
        <f t="shared" si="1103"/>
        <v>98.850543255152033</v>
      </c>
      <c r="DA193" s="151">
        <f t="shared" si="1104"/>
        <v>99.374849723491224</v>
      </c>
      <c r="DB193" s="151">
        <f t="shared" si="1105"/>
        <v>98.204703544219939</v>
      </c>
      <c r="DC193" s="151">
        <f t="shared" si="1106"/>
        <v>98.827194429173531</v>
      </c>
      <c r="DD193" s="149">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49">
        <v>2648</v>
      </c>
      <c r="DV193" s="3">
        <v>656</v>
      </c>
      <c r="DW193" s="3">
        <v>1322</v>
      </c>
      <c r="DX193" s="3">
        <v>670</v>
      </c>
      <c r="DY193" s="207"/>
      <c r="DZ193" s="299"/>
      <c r="EA193" s="293"/>
      <c r="EB193" s="293"/>
      <c r="EC193" s="297"/>
      <c r="ED193" s="297"/>
      <c r="EE193" s="297"/>
      <c r="EF193" s="297"/>
      <c r="EG193" s="297"/>
      <c r="EH193" s="297"/>
      <c r="EI193" s="297"/>
      <c r="EJ193" s="297"/>
      <c r="EK193" s="297"/>
      <c r="EL193" s="297"/>
      <c r="EM193" s="297"/>
      <c r="EN193" s="297"/>
      <c r="EO193" s="297"/>
      <c r="EP193" s="297"/>
      <c r="EQ193" s="297"/>
      <c r="ER193" s="297"/>
      <c r="ES193" s="297"/>
      <c r="ET193" s="297"/>
      <c r="EU193" s="297"/>
      <c r="EV193" s="297"/>
      <c r="EW193" s="297"/>
      <c r="EX193" s="297"/>
      <c r="EY193" s="297"/>
      <c r="EZ193" s="297"/>
      <c r="FA193" s="297"/>
      <c r="FB193" s="297"/>
      <c r="FC193" s="297"/>
      <c r="FD193" s="297"/>
      <c r="FE193" s="297"/>
      <c r="FF193" s="297"/>
      <c r="FH193" s="207"/>
      <c r="FI193" s="207"/>
      <c r="FJ193" s="207"/>
      <c r="FL193" s="151">
        <f t="shared" si="1448"/>
        <v>72238</v>
      </c>
      <c r="FM193" s="151">
        <f t="shared" si="1365"/>
        <v>82.971566211689137</v>
      </c>
      <c r="FN193" s="151">
        <f t="shared" si="1366"/>
        <v>90.702954123868324</v>
      </c>
      <c r="FO193" s="151">
        <f t="shared" si="1367"/>
        <v>97.048644757606795</v>
      </c>
      <c r="FR193" s="5">
        <f t="shared" si="944"/>
        <v>49342</v>
      </c>
      <c r="FS193" s="5">
        <f t="shared" si="945"/>
        <v>16180</v>
      </c>
      <c r="FT193" s="5">
        <f t="shared" si="946"/>
        <v>6716</v>
      </c>
      <c r="FU193" s="5">
        <f t="shared" si="947"/>
        <v>840</v>
      </c>
      <c r="FW193" s="233">
        <f t="shared" si="948"/>
        <v>0.67519636552724482</v>
      </c>
      <c r="FX193" s="233">
        <f t="shared" si="949"/>
        <v>0.22140726347190673</v>
      </c>
      <c r="FY193" s="233">
        <f t="shared" si="950"/>
        <v>9.1901803552368697E-2</v>
      </c>
      <c r="FZ193" s="233">
        <f t="shared" si="951"/>
        <v>1.1494567448479707E-2</v>
      </c>
      <c r="GA193" s="233"/>
      <c r="GB193" s="5">
        <f t="shared" si="952"/>
        <v>0.89660362899915158</v>
      </c>
      <c r="GC193" s="5">
        <f t="shared" si="953"/>
        <v>0.92893590873874599</v>
      </c>
      <c r="GD193" s="5">
        <f t="shared" si="954"/>
        <v>0.88588936734017887</v>
      </c>
      <c r="GE193" s="5">
        <f t="shared" si="955"/>
        <v>0.73410298698918819</v>
      </c>
    </row>
    <row r="194" spans="1:187" x14ac:dyDescent="0.2">
      <c r="A194" s="276" t="str">
        <f>CONCATENATE(B194," ",C194)</f>
        <v>2015 Aug</v>
      </c>
      <c r="B194" s="139">
        <f t="shared" si="1446"/>
        <v>2015</v>
      </c>
      <c r="C194" s="142" t="str">
        <f t="shared" si="1447"/>
        <v>Aug</v>
      </c>
      <c r="D194" s="154">
        <f t="shared" si="1191"/>
        <v>79331</v>
      </c>
      <c r="E194" s="129">
        <v>39700</v>
      </c>
      <c r="F194" s="129">
        <v>33279</v>
      </c>
      <c r="G194" s="129">
        <v>6352</v>
      </c>
      <c r="H194" s="154">
        <f t="shared" si="1042"/>
        <v>-2164</v>
      </c>
      <c r="I194" s="151">
        <f t="shared" si="1059"/>
        <v>-421</v>
      </c>
      <c r="J194" s="151">
        <f t="shared" si="1060"/>
        <v>-1518</v>
      </c>
      <c r="K194" s="151">
        <f t="shared" si="1061"/>
        <v>-225</v>
      </c>
      <c r="L194" s="154">
        <f t="shared" si="1043"/>
        <v>1726</v>
      </c>
      <c r="M194" s="3">
        <v>592</v>
      </c>
      <c r="N194" s="3">
        <v>926</v>
      </c>
      <c r="O194" s="3">
        <v>208</v>
      </c>
      <c r="P194" s="154">
        <f t="shared" si="1044"/>
        <v>-3890</v>
      </c>
      <c r="Q194" s="3">
        <v>-1013</v>
      </c>
      <c r="R194" s="3">
        <v>-2444</v>
      </c>
      <c r="S194" s="3">
        <v>-433</v>
      </c>
      <c r="T194" s="154">
        <f t="shared" si="1045"/>
        <v>77167</v>
      </c>
      <c r="U194" s="151">
        <f t="shared" si="1062"/>
        <v>39279</v>
      </c>
      <c r="V194" s="151">
        <f t="shared" si="1063"/>
        <v>31761</v>
      </c>
      <c r="W194" s="151">
        <f t="shared" si="1064"/>
        <v>6127</v>
      </c>
      <c r="X194" s="154">
        <f t="shared" si="1046"/>
        <v>-851</v>
      </c>
      <c r="Y194" s="151">
        <f t="shared" si="1065"/>
        <v>-354</v>
      </c>
      <c r="Z194" s="151">
        <f t="shared" si="1066"/>
        <v>-475</v>
      </c>
      <c r="AA194" s="151">
        <f t="shared" si="1067"/>
        <v>-22</v>
      </c>
      <c r="AB194" s="154">
        <f t="shared" si="1047"/>
        <v>336</v>
      </c>
      <c r="AC194" s="3">
        <v>160</v>
      </c>
      <c r="AD194" s="3">
        <v>139</v>
      </c>
      <c r="AE194" s="3">
        <v>37</v>
      </c>
      <c r="AF194" s="154">
        <f t="shared" si="1048"/>
        <v>-1187</v>
      </c>
      <c r="AG194" s="3">
        <v>-514</v>
      </c>
      <c r="AH194" s="3">
        <v>-614</v>
      </c>
      <c r="AI194" s="3">
        <v>-59</v>
      </c>
      <c r="AJ194" s="154">
        <f t="shared" si="1049"/>
        <v>76316</v>
      </c>
      <c r="AK194" s="151">
        <f t="shared" si="1068"/>
        <v>38925</v>
      </c>
      <c r="AL194" s="151">
        <f t="shared" si="1069"/>
        <v>31286</v>
      </c>
      <c r="AM194" s="151">
        <f t="shared" si="1070"/>
        <v>6105</v>
      </c>
      <c r="AN194" s="154">
        <f t="shared" si="1050"/>
        <v>50220</v>
      </c>
      <c r="AO194" s="3">
        <v>28241</v>
      </c>
      <c r="AP194" s="3">
        <v>18865</v>
      </c>
      <c r="AQ194" s="3">
        <v>3114</v>
      </c>
      <c r="AR194" s="151">
        <f t="shared" si="1071"/>
        <v>65.079632485388828</v>
      </c>
      <c r="AS194" s="151">
        <f t="shared" si="1072"/>
        <v>71.898469920313659</v>
      </c>
      <c r="AT194" s="151">
        <f t="shared" si="1073"/>
        <v>59.396744434998894</v>
      </c>
      <c r="AU194" s="151">
        <f t="shared" si="1074"/>
        <v>50.824220662640776</v>
      </c>
      <c r="AV194" s="154">
        <f t="shared" si="1051"/>
        <v>62429</v>
      </c>
      <c r="AW194" s="3">
        <v>33557</v>
      </c>
      <c r="AX194" s="3">
        <v>25022</v>
      </c>
      <c r="AY194" s="3">
        <v>3850</v>
      </c>
      <c r="AZ194" s="151">
        <f t="shared" si="1075"/>
        <v>80.901162413985247</v>
      </c>
      <c r="BA194" s="151">
        <f t="shared" si="1076"/>
        <v>85.432419358944983</v>
      </c>
      <c r="BB194" s="151">
        <f t="shared" si="1077"/>
        <v>78.782154214287957</v>
      </c>
      <c r="BC194" s="151">
        <f t="shared" si="1078"/>
        <v>62.836624775583481</v>
      </c>
      <c r="BD194" s="154">
        <f t="shared" si="1052"/>
        <v>68867</v>
      </c>
      <c r="BE194" s="3">
        <v>36202</v>
      </c>
      <c r="BF194" s="3">
        <v>28178</v>
      </c>
      <c r="BG194" s="3">
        <v>4487</v>
      </c>
      <c r="BH194" s="151">
        <f t="shared" si="1079"/>
        <v>89.24410693690308</v>
      </c>
      <c r="BI194" s="151">
        <f t="shared" si="1080"/>
        <v>92.166297512665793</v>
      </c>
      <c r="BJ194" s="151">
        <f t="shared" si="1081"/>
        <v>88.718869053241406</v>
      </c>
      <c r="BK194" s="151">
        <f t="shared" si="1082"/>
        <v>73.233229965725471</v>
      </c>
      <c r="BL194" s="154">
        <f t="shared" si="1053"/>
        <v>72158</v>
      </c>
      <c r="BM194" s="3">
        <v>37517</v>
      </c>
      <c r="BN194" s="3">
        <v>29666</v>
      </c>
      <c r="BO194" s="3">
        <v>4975</v>
      </c>
      <c r="BP194" s="151">
        <f t="shared" si="1083"/>
        <v>93.508883330957531</v>
      </c>
      <c r="BQ194" s="151">
        <f t="shared" si="1084"/>
        <v>95.514142417067646</v>
      </c>
      <c r="BR194" s="151">
        <f t="shared" si="1085"/>
        <v>93.40386007997229</v>
      </c>
      <c r="BS194" s="151">
        <f t="shared" si="1086"/>
        <v>81.197976171046193</v>
      </c>
      <c r="BT194" s="154">
        <f t="shared" si="1054"/>
        <v>73697</v>
      </c>
      <c r="BU194" s="3">
        <v>38079</v>
      </c>
      <c r="BV194" s="3">
        <v>30294</v>
      </c>
      <c r="BW194" s="3">
        <v>5324</v>
      </c>
      <c r="BX194" s="151">
        <f t="shared" si="1087"/>
        <v>95.503259165187188</v>
      </c>
      <c r="BY194" s="151">
        <f t="shared" si="1088"/>
        <v>96.944932406629491</v>
      </c>
      <c r="BZ194" s="151">
        <f t="shared" si="1089"/>
        <v>95.381127798243128</v>
      </c>
      <c r="CA194" s="151">
        <f t="shared" si="1090"/>
        <v>86.894075403949728</v>
      </c>
      <c r="CB194" s="154">
        <f t="shared" si="1055"/>
        <v>75299</v>
      </c>
      <c r="CC194" s="3">
        <v>38648</v>
      </c>
      <c r="CD194" s="3">
        <v>30922</v>
      </c>
      <c r="CE194" s="3">
        <v>5729</v>
      </c>
      <c r="CF194" s="151">
        <f t="shared" si="1091"/>
        <v>97.579276115437949</v>
      </c>
      <c r="CG194" s="151">
        <f t="shared" si="1092"/>
        <v>98.39354362381934</v>
      </c>
      <c r="CH194" s="151">
        <f t="shared" si="1093"/>
        <v>97.358395516513966</v>
      </c>
      <c r="CI194" s="151">
        <f t="shared" si="1094"/>
        <v>93.504161906316313</v>
      </c>
      <c r="CJ194" s="154">
        <f t="shared" si="1056"/>
        <v>75807</v>
      </c>
      <c r="CK194" s="3">
        <v>38815</v>
      </c>
      <c r="CL194" s="3">
        <v>31110</v>
      </c>
      <c r="CM194" s="3">
        <v>5882</v>
      </c>
      <c r="CN194" s="151">
        <f t="shared" si="1095"/>
        <v>98.237588606528703</v>
      </c>
      <c r="CO194" s="151">
        <f t="shared" si="1096"/>
        <v>98.818707197230069</v>
      </c>
      <c r="CP194" s="151">
        <f t="shared" si="1097"/>
        <v>97.950316425805227</v>
      </c>
      <c r="CQ194" s="151">
        <f t="shared" si="1098"/>
        <v>96.001305696099237</v>
      </c>
      <c r="CR194" s="154">
        <f t="shared" si="1057"/>
        <v>75999</v>
      </c>
      <c r="CS194" s="3">
        <v>38868</v>
      </c>
      <c r="CT194" s="3">
        <v>31180</v>
      </c>
      <c r="CU194" s="3">
        <v>5951</v>
      </c>
      <c r="CV194" s="151">
        <f t="shared" si="1099"/>
        <v>98.486399626783466</v>
      </c>
      <c r="CW194" s="151">
        <f t="shared" si="1100"/>
        <v>98.953639349270603</v>
      </c>
      <c r="CX194" s="151">
        <f t="shared" si="1101"/>
        <v>98.170712509051981</v>
      </c>
      <c r="CY194" s="151">
        <f t="shared" si="1102"/>
        <v>97.127468581687609</v>
      </c>
      <c r="CZ194" s="151">
        <f t="shared" si="1103"/>
        <v>98.897196988349947</v>
      </c>
      <c r="DA194" s="151">
        <f t="shared" si="1104"/>
        <v>99.098755059955707</v>
      </c>
      <c r="DB194" s="151">
        <f t="shared" si="1105"/>
        <v>98.50445514939706</v>
      </c>
      <c r="DC194" s="151">
        <f t="shared" si="1106"/>
        <v>99.640933572710949</v>
      </c>
      <c r="DD194" s="149">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49">
        <v>3074</v>
      </c>
      <c r="DV194" s="3">
        <v>889</v>
      </c>
      <c r="DW194" s="3">
        <v>1386</v>
      </c>
      <c r="DX194" s="3">
        <v>799</v>
      </c>
      <c r="DY194" s="207"/>
      <c r="DZ194" s="299"/>
      <c r="EA194" s="293"/>
      <c r="EB194" s="293"/>
      <c r="EC194" s="297"/>
      <c r="ED194" s="297"/>
      <c r="EE194" s="297"/>
      <c r="EF194" s="297"/>
      <c r="EG194" s="297"/>
      <c r="EH194" s="297"/>
      <c r="EI194" s="297"/>
      <c r="EJ194" s="297"/>
      <c r="EK194" s="297"/>
      <c r="EL194" s="297"/>
      <c r="EM194" s="297"/>
      <c r="EN194" s="297"/>
      <c r="EO194" s="297"/>
      <c r="EP194" s="297"/>
      <c r="EQ194" s="297"/>
      <c r="ER194" s="297"/>
      <c r="ES194" s="297"/>
      <c r="ET194" s="297"/>
      <c r="EU194" s="297"/>
      <c r="EV194" s="297"/>
      <c r="EW194" s="297"/>
      <c r="EX194" s="297"/>
      <c r="EY194" s="297"/>
      <c r="EZ194" s="297"/>
      <c r="FA194" s="297"/>
      <c r="FB194" s="297"/>
      <c r="FC194" s="297"/>
      <c r="FD194" s="297"/>
      <c r="FE194" s="297"/>
      <c r="FF194" s="297"/>
      <c r="FH194" s="207"/>
      <c r="FI194" s="207"/>
      <c r="FJ194" s="207"/>
      <c r="FL194" s="151">
        <f t="shared" si="1448"/>
        <v>76316</v>
      </c>
      <c r="FM194" s="151">
        <f t="shared" si="1365"/>
        <v>81.803291577126686</v>
      </c>
      <c r="FN194" s="151">
        <f t="shared" si="1366"/>
        <v>90.239268305466751</v>
      </c>
      <c r="FO194" s="151">
        <f t="shared" si="1367"/>
        <v>96.568216363541069</v>
      </c>
      <c r="FR194" s="5">
        <f t="shared" si="944"/>
        <v>50220</v>
      </c>
      <c r="FS194" s="5">
        <f t="shared" si="945"/>
        <v>18647</v>
      </c>
      <c r="FT194" s="5">
        <f t="shared" si="946"/>
        <v>7449</v>
      </c>
      <c r="FU194" s="5">
        <f t="shared" si="947"/>
        <v>851</v>
      </c>
      <c r="FW194" s="233">
        <f t="shared" si="948"/>
        <v>0.65079632485388828</v>
      </c>
      <c r="FX194" s="233">
        <f t="shared" si="949"/>
        <v>0.24164474451514248</v>
      </c>
      <c r="FY194" s="233">
        <f t="shared" si="950"/>
        <v>9.6530900514468623E-2</v>
      </c>
      <c r="FZ194" s="233">
        <f t="shared" si="951"/>
        <v>1.1028030116500576E-2</v>
      </c>
      <c r="GA194" s="233"/>
      <c r="GB194" s="5">
        <f t="shared" si="952"/>
        <v>0.89244106936903078</v>
      </c>
      <c r="GC194" s="5">
        <f t="shared" si="953"/>
        <v>0.92166297512665796</v>
      </c>
      <c r="GD194" s="5">
        <f t="shared" si="954"/>
        <v>0.887188690532414</v>
      </c>
      <c r="GE194" s="5">
        <f t="shared" si="955"/>
        <v>0.73233229965725466</v>
      </c>
    </row>
    <row r="195" spans="1:187" x14ac:dyDescent="0.2">
      <c r="A195" s="276" t="str">
        <f t="shared" si="1058"/>
        <v>2015 Sep</v>
      </c>
      <c r="B195" s="139">
        <f t="shared" si="1446"/>
        <v>2015</v>
      </c>
      <c r="C195" s="142" t="str">
        <f t="shared" si="1447"/>
        <v>Sep</v>
      </c>
      <c r="D195" s="154">
        <f t="shared" si="1191"/>
        <v>81974</v>
      </c>
      <c r="E195" s="129">
        <v>40645</v>
      </c>
      <c r="F195" s="129">
        <v>34848</v>
      </c>
      <c r="G195" s="129">
        <v>6481</v>
      </c>
      <c r="H195" s="154">
        <f t="shared" si="1042"/>
        <v>-1268</v>
      </c>
      <c r="I195" s="151">
        <f t="shared" si="1059"/>
        <v>-271</v>
      </c>
      <c r="J195" s="151">
        <f t="shared" si="1060"/>
        <v>-756</v>
      </c>
      <c r="K195" s="151">
        <f t="shared" si="1061"/>
        <v>-241</v>
      </c>
      <c r="L195" s="154">
        <f t="shared" si="1043"/>
        <v>2748</v>
      </c>
      <c r="M195" s="3">
        <v>606</v>
      </c>
      <c r="N195" s="3">
        <v>1907</v>
      </c>
      <c r="O195" s="3">
        <v>235</v>
      </c>
      <c r="P195" s="154">
        <f t="shared" si="1044"/>
        <v>-4016</v>
      </c>
      <c r="Q195" s="3">
        <v>-877</v>
      </c>
      <c r="R195" s="3">
        <v>-2663</v>
      </c>
      <c r="S195" s="3">
        <v>-476</v>
      </c>
      <c r="T195" s="154">
        <f t="shared" si="1045"/>
        <v>80706</v>
      </c>
      <c r="U195" s="151">
        <f t="shared" si="1062"/>
        <v>40374</v>
      </c>
      <c r="V195" s="151">
        <f t="shared" si="1063"/>
        <v>34092</v>
      </c>
      <c r="W195" s="151">
        <f t="shared" si="1064"/>
        <v>6240</v>
      </c>
      <c r="X195" s="154">
        <f t="shared" si="1046"/>
        <v>-766</v>
      </c>
      <c r="Y195" s="151">
        <f t="shared" si="1065"/>
        <v>-312</v>
      </c>
      <c r="Z195" s="151">
        <f t="shared" si="1066"/>
        <v>-391</v>
      </c>
      <c r="AA195" s="151">
        <f t="shared" si="1067"/>
        <v>-63</v>
      </c>
      <c r="AB195" s="154">
        <f t="shared" si="1047"/>
        <v>501</v>
      </c>
      <c r="AC195" s="3">
        <v>236</v>
      </c>
      <c r="AD195" s="3">
        <v>208</v>
      </c>
      <c r="AE195" s="3">
        <v>57</v>
      </c>
      <c r="AF195" s="154">
        <f t="shared" si="1048"/>
        <v>-1267</v>
      </c>
      <c r="AG195" s="3">
        <v>-548</v>
      </c>
      <c r="AH195" s="3">
        <v>-599</v>
      </c>
      <c r="AI195" s="3">
        <v>-120</v>
      </c>
      <c r="AJ195" s="154">
        <f t="shared" si="1049"/>
        <v>79940</v>
      </c>
      <c r="AK195" s="151">
        <f t="shared" si="1068"/>
        <v>40062</v>
      </c>
      <c r="AL195" s="151">
        <f t="shared" si="1069"/>
        <v>33701</v>
      </c>
      <c r="AM195" s="151">
        <f t="shared" si="1070"/>
        <v>6177</v>
      </c>
      <c r="AN195" s="154">
        <f t="shared" si="1050"/>
        <v>52113</v>
      </c>
      <c r="AO195" s="3">
        <v>29774</v>
      </c>
      <c r="AP195" s="3">
        <v>19281</v>
      </c>
      <c r="AQ195" s="3">
        <v>3058</v>
      </c>
      <c r="AR195" s="151">
        <f t="shared" si="1071"/>
        <v>64.571407330310009</v>
      </c>
      <c r="AS195" s="151">
        <f t="shared" si="1072"/>
        <v>73.745479764204688</v>
      </c>
      <c r="AT195" s="151">
        <f t="shared" si="1073"/>
        <v>56.555790214713127</v>
      </c>
      <c r="AU195" s="151">
        <f t="shared" si="1074"/>
        <v>49.006410256410255</v>
      </c>
      <c r="AV195" s="154">
        <f t="shared" si="1051"/>
        <v>65562</v>
      </c>
      <c r="AW195" s="3">
        <v>35394</v>
      </c>
      <c r="AX195" s="3">
        <v>26286</v>
      </c>
      <c r="AY195" s="3">
        <v>3882</v>
      </c>
      <c r="AZ195" s="151">
        <f t="shared" si="1075"/>
        <v>81.23559586647832</v>
      </c>
      <c r="BA195" s="151">
        <f t="shared" si="1076"/>
        <v>87.665329172239552</v>
      </c>
      <c r="BB195" s="151">
        <f t="shared" si="1077"/>
        <v>77.103132699753601</v>
      </c>
      <c r="BC195" s="151">
        <f t="shared" si="1078"/>
        <v>62.21153846153846</v>
      </c>
      <c r="BD195" s="154">
        <f t="shared" si="1052"/>
        <v>72888</v>
      </c>
      <c r="BE195" s="3">
        <v>38119</v>
      </c>
      <c r="BF195" s="3">
        <v>30215</v>
      </c>
      <c r="BG195" s="3">
        <v>4554</v>
      </c>
      <c r="BH195" s="151">
        <f t="shared" si="1079"/>
        <v>90.312987881941865</v>
      </c>
      <c r="BI195" s="151">
        <f t="shared" si="1080"/>
        <v>94.414722346064295</v>
      </c>
      <c r="BJ195" s="151">
        <f t="shared" si="1081"/>
        <v>88.627830576088229</v>
      </c>
      <c r="BK195" s="151">
        <f t="shared" si="1082"/>
        <v>72.980769230769226</v>
      </c>
      <c r="BL195" s="154">
        <f t="shared" si="1053"/>
        <v>76421</v>
      </c>
      <c r="BM195" s="3">
        <v>39227</v>
      </c>
      <c r="BN195" s="3">
        <v>32096</v>
      </c>
      <c r="BO195" s="3">
        <v>5098</v>
      </c>
      <c r="BP195" s="151">
        <f t="shared" si="1083"/>
        <v>94.690605407280742</v>
      </c>
      <c r="BQ195" s="151">
        <f t="shared" si="1084"/>
        <v>97.159062763164414</v>
      </c>
      <c r="BR195" s="151">
        <f t="shared" si="1085"/>
        <v>94.145254018538068</v>
      </c>
      <c r="BS195" s="151">
        <f t="shared" si="1086"/>
        <v>81.698717948717942</v>
      </c>
      <c r="BT195" s="154">
        <f t="shared" si="1054"/>
        <v>77733</v>
      </c>
      <c r="BU195" s="3">
        <v>39603</v>
      </c>
      <c r="BV195" s="3">
        <v>32735</v>
      </c>
      <c r="BW195" s="3">
        <v>5395</v>
      </c>
      <c r="BX195" s="151">
        <f t="shared" si="1087"/>
        <v>96.316259014199687</v>
      </c>
      <c r="BY195" s="151">
        <f t="shared" si="1088"/>
        <v>98.090355179075644</v>
      </c>
      <c r="BZ195" s="151">
        <f t="shared" si="1089"/>
        <v>96.019594039657392</v>
      </c>
      <c r="CA195" s="151">
        <f t="shared" si="1090"/>
        <v>86.458333333333343</v>
      </c>
      <c r="CB195" s="154">
        <f t="shared" si="1055"/>
        <v>79078</v>
      </c>
      <c r="CC195" s="3">
        <v>39930</v>
      </c>
      <c r="CD195" s="3">
        <v>33366</v>
      </c>
      <c r="CE195" s="3">
        <v>5782</v>
      </c>
      <c r="CF195" s="151">
        <f t="shared" si="1091"/>
        <v>97.982801774341439</v>
      </c>
      <c r="CG195" s="151">
        <f t="shared" si="1092"/>
        <v>98.900282359934607</v>
      </c>
      <c r="CH195" s="151">
        <f t="shared" si="1093"/>
        <v>97.870468145019359</v>
      </c>
      <c r="CI195" s="151">
        <f t="shared" si="1094"/>
        <v>92.660256410256409</v>
      </c>
      <c r="CJ195" s="154">
        <f t="shared" si="1056"/>
        <v>79464</v>
      </c>
      <c r="CK195" s="3">
        <v>40000</v>
      </c>
      <c r="CL195" s="3">
        <v>33534</v>
      </c>
      <c r="CM195" s="3">
        <v>5930</v>
      </c>
      <c r="CN195" s="151">
        <f t="shared" si="1095"/>
        <v>98.46108096052339</v>
      </c>
      <c r="CO195" s="151">
        <f t="shared" si="1096"/>
        <v>99.073661267152119</v>
      </c>
      <c r="CP195" s="151">
        <f t="shared" si="1097"/>
        <v>98.363252375923977</v>
      </c>
      <c r="CQ195" s="151">
        <f t="shared" si="1098"/>
        <v>95.03205128205127</v>
      </c>
      <c r="CR195" s="154">
        <f t="shared" si="1057"/>
        <v>79619</v>
      </c>
      <c r="CS195" s="3">
        <v>40023</v>
      </c>
      <c r="CT195" s="3">
        <v>33598</v>
      </c>
      <c r="CU195" s="3">
        <v>5998</v>
      </c>
      <c r="CV195" s="151">
        <f t="shared" si="1099"/>
        <v>98.653136074145664</v>
      </c>
      <c r="CW195" s="151">
        <f t="shared" si="1100"/>
        <v>99.13062862238074</v>
      </c>
      <c r="CX195" s="151">
        <f t="shared" si="1101"/>
        <v>98.550979701982868</v>
      </c>
      <c r="CY195" s="151">
        <f t="shared" si="1102"/>
        <v>96.121794871794876</v>
      </c>
      <c r="CZ195" s="151">
        <f t="shared" si="1103"/>
        <v>99.050876019131167</v>
      </c>
      <c r="DA195" s="151">
        <f t="shared" si="1104"/>
        <v>99.227225442116222</v>
      </c>
      <c r="DB195" s="151">
        <f t="shared" si="1105"/>
        <v>98.853103367358912</v>
      </c>
      <c r="DC195" s="151">
        <f t="shared" si="1106"/>
        <v>98.990384615384613</v>
      </c>
      <c r="DD195" s="149">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49">
        <v>2907</v>
      </c>
      <c r="DV195" s="3">
        <v>601</v>
      </c>
      <c r="DW195" s="3">
        <v>1324</v>
      </c>
      <c r="DX195" s="3">
        <v>982</v>
      </c>
      <c r="DY195" s="207"/>
      <c r="DZ195" s="293" t="str">
        <f>CONCATENATE(EA195," ",EB195)</f>
        <v>2015 Kvartal 3</v>
      </c>
      <c r="EA195" s="293">
        <v>2015</v>
      </c>
      <c r="EB195" s="293" t="s">
        <v>447</v>
      </c>
      <c r="EC195" s="297">
        <f>SUM(D193:D195)</f>
        <v>236357</v>
      </c>
      <c r="ED195" s="297">
        <f>SUM(H193:H195)</f>
        <v>-5406</v>
      </c>
      <c r="EE195" s="297">
        <f>SUM(L193:L195)</f>
        <v>6793</v>
      </c>
      <c r="EF195" s="297">
        <f>SUM(P193:P195)</f>
        <v>-12199</v>
      </c>
      <c r="EG195" s="297">
        <f>SUM(T193:T195)</f>
        <v>230951</v>
      </c>
      <c r="EH195" s="297">
        <f>SUM(X193:X195)</f>
        <v>-2457</v>
      </c>
      <c r="EI195" s="297">
        <f>SUM(AB193:AB195)</f>
        <v>1104</v>
      </c>
      <c r="EJ195" s="297">
        <f>SUM(AF193:AF195)</f>
        <v>-3561</v>
      </c>
      <c r="EK195" s="297">
        <f>SUM(AJ193:AJ195)</f>
        <v>228494</v>
      </c>
      <c r="EL195" s="297">
        <f>SUM(AN193:AN195)</f>
        <v>151675</v>
      </c>
      <c r="EM195" s="297">
        <f>IF(EG195&gt;0,(EL195/EG195)*100,0)</f>
        <v>65.674104030725132</v>
      </c>
      <c r="EN195" s="297">
        <f>SUM(AV193:AV195)</f>
        <v>187928</v>
      </c>
      <c r="EO195" s="297">
        <f>IF(EG195&gt;0,(EN195/EG195)*100,0)</f>
        <v>81.371373148416765</v>
      </c>
      <c r="EP195" s="297">
        <f>SUM(BD193:BD195)</f>
        <v>207277</v>
      </c>
      <c r="EQ195" s="297">
        <f>IF(EG195&gt;0,(EP195/EG195)*100,0)</f>
        <v>89.749340769254076</v>
      </c>
      <c r="ER195" s="297">
        <f>SUM(BL193:BL195)</f>
        <v>217348</v>
      </c>
      <c r="ES195" s="297">
        <f>IF(EG195&gt;0,(ER195/EG195)*100,0)</f>
        <v>94.110006018592685</v>
      </c>
      <c r="ET195" s="297">
        <f>SUM(BT193:BT195)</f>
        <v>221536</v>
      </c>
      <c r="EU195" s="297">
        <f>IF(EG195&gt;0,(ET195/EG195)*100,0)</f>
        <v>95.923377686175854</v>
      </c>
      <c r="EV195" s="297">
        <f>SUM(CB193:CB195)</f>
        <v>225922</v>
      </c>
      <c r="EW195" s="297">
        <f>IF(EG195&gt;0,(EV195/EG195)*100,0)</f>
        <v>97.822481825149055</v>
      </c>
      <c r="EX195" s="297">
        <f>SUM(CJ193:CJ195)</f>
        <v>227162</v>
      </c>
      <c r="EY195" s="297">
        <f>IF(EG195&gt;0,(EX195/EG195)*100,0)</f>
        <v>98.359392252036145</v>
      </c>
      <c r="EZ195" s="297">
        <f>SUM(CR193:CR195)</f>
        <v>227656</v>
      </c>
      <c r="FA195" s="297">
        <f>IF(EG195&gt;0,(EZ195/EG195)*100,0)</f>
        <v>98.573290438231481</v>
      </c>
      <c r="FB195" s="297">
        <f>IF(EG195&gt;0,(EK195/EG195)*100,0)</f>
        <v>98.93613796866002</v>
      </c>
      <c r="FC195" s="297">
        <f>IF(DD195&gt;0,DD193+DD194+DD195,0)</f>
        <v>10719</v>
      </c>
      <c r="FD195" s="297">
        <f>IF(DD195&gt;0,((DD195+DD194+DD193)*60)/((T193+T194+T195)),0)</f>
        <v>2.7847465479690499</v>
      </c>
      <c r="FE195" s="297">
        <f>IF(DD195&gt;0,((DD195+DD194+DD193)*60)/((T195+T194+T193)-(AN195+AN194+AN193)),0)</f>
        <v>8.1126696604268638</v>
      </c>
      <c r="FF195" s="297">
        <f>IF(DU195&gt;0,((DU195+DU194+DU193)*60)/((T195+T194+T193)-(BD195+BD194+BD193)),0)</f>
        <v>21.869561544310212</v>
      </c>
      <c r="FH195" s="207"/>
      <c r="FI195" s="207"/>
      <c r="FJ195" s="207"/>
      <c r="FL195" s="151">
        <f t="shared" si="1448"/>
        <v>79940</v>
      </c>
      <c r="FM195" s="151">
        <f t="shared" si="1365"/>
        <v>82.014010507880911</v>
      </c>
      <c r="FN195" s="151">
        <f t="shared" si="1366"/>
        <v>91.178383787840872</v>
      </c>
      <c r="FO195" s="151">
        <f t="shared" si="1367"/>
        <v>97.239179384538403</v>
      </c>
      <c r="FR195" s="5">
        <f t="shared" si="944"/>
        <v>52113</v>
      </c>
      <c r="FS195" s="5">
        <f t="shared" si="945"/>
        <v>20775</v>
      </c>
      <c r="FT195" s="5">
        <f t="shared" si="946"/>
        <v>7052</v>
      </c>
      <c r="FU195" s="5">
        <f t="shared" si="947"/>
        <v>766</v>
      </c>
      <c r="FW195" s="233">
        <f t="shared" si="948"/>
        <v>0.64571407330310016</v>
      </c>
      <c r="FX195" s="233">
        <f t="shared" si="949"/>
        <v>0.25741580551631849</v>
      </c>
      <c r="FY195" s="233">
        <f t="shared" si="950"/>
        <v>8.737888137189305E-2</v>
      </c>
      <c r="FZ195" s="233">
        <f t="shared" si="951"/>
        <v>9.4912398086883249E-3</v>
      </c>
      <c r="GA195" s="233"/>
      <c r="GB195" s="5">
        <f t="shared" si="952"/>
        <v>0.90312987881941864</v>
      </c>
      <c r="GC195" s="5">
        <f t="shared" si="953"/>
        <v>0.94414722346064295</v>
      </c>
      <c r="GD195" s="5">
        <f t="shared" si="954"/>
        <v>0.88627830576088229</v>
      </c>
      <c r="GE195" s="5">
        <f t="shared" si="955"/>
        <v>0.72980769230769227</v>
      </c>
    </row>
    <row r="196" spans="1:187" x14ac:dyDescent="0.2">
      <c r="A196" s="276" t="str">
        <f t="shared" si="1058"/>
        <v>2015 Okt</v>
      </c>
      <c r="B196" s="139">
        <f t="shared" si="1446"/>
        <v>2015</v>
      </c>
      <c r="C196" s="142" t="str">
        <f t="shared" si="1447"/>
        <v>Okt</v>
      </c>
      <c r="D196" s="154">
        <f t="shared" si="1191"/>
        <v>83554</v>
      </c>
      <c r="E196" s="129">
        <v>41404</v>
      </c>
      <c r="F196" s="129">
        <v>35530</v>
      </c>
      <c r="G196" s="129">
        <v>6620</v>
      </c>
      <c r="H196" s="154">
        <f t="shared" si="1042"/>
        <v>-1579</v>
      </c>
      <c r="I196" s="151">
        <f t="shared" si="1059"/>
        <v>-838</v>
      </c>
      <c r="J196" s="151">
        <f t="shared" si="1060"/>
        <v>-374</v>
      </c>
      <c r="K196" s="151">
        <f t="shared" si="1061"/>
        <v>-367</v>
      </c>
      <c r="L196" s="154">
        <f t="shared" si="1043"/>
        <v>2978</v>
      </c>
      <c r="M196" s="3">
        <v>578</v>
      </c>
      <c r="N196" s="3">
        <v>2070</v>
      </c>
      <c r="O196" s="3">
        <v>330</v>
      </c>
      <c r="P196" s="154">
        <f t="shared" si="1044"/>
        <v>-4557</v>
      </c>
      <c r="Q196" s="3">
        <v>-1416</v>
      </c>
      <c r="R196" s="3">
        <v>-2444</v>
      </c>
      <c r="S196" s="3">
        <v>-697</v>
      </c>
      <c r="T196" s="154">
        <f t="shared" si="1045"/>
        <v>81975</v>
      </c>
      <c r="U196" s="151">
        <f t="shared" si="1062"/>
        <v>40566</v>
      </c>
      <c r="V196" s="151">
        <f t="shared" si="1063"/>
        <v>35156</v>
      </c>
      <c r="W196" s="151">
        <f t="shared" si="1064"/>
        <v>6253</v>
      </c>
      <c r="X196" s="154">
        <f t="shared" si="1046"/>
        <v>-1078</v>
      </c>
      <c r="Y196" s="151">
        <f t="shared" si="1065"/>
        <v>-330</v>
      </c>
      <c r="Z196" s="151">
        <f t="shared" si="1066"/>
        <v>-671</v>
      </c>
      <c r="AA196" s="151">
        <f t="shared" si="1067"/>
        <v>-77</v>
      </c>
      <c r="AB196" s="154">
        <f t="shared" si="1047"/>
        <v>274</v>
      </c>
      <c r="AC196" s="3">
        <v>110</v>
      </c>
      <c r="AD196" s="3">
        <v>133</v>
      </c>
      <c r="AE196" s="3">
        <v>31</v>
      </c>
      <c r="AF196" s="154">
        <f t="shared" si="1048"/>
        <v>-1352</v>
      </c>
      <c r="AG196" s="3">
        <v>-440</v>
      </c>
      <c r="AH196" s="3">
        <v>-804</v>
      </c>
      <c r="AI196" s="3">
        <v>-108</v>
      </c>
      <c r="AJ196" s="154">
        <f t="shared" si="1049"/>
        <v>80897</v>
      </c>
      <c r="AK196" s="151">
        <f t="shared" si="1068"/>
        <v>40236</v>
      </c>
      <c r="AL196" s="151">
        <f t="shared" si="1069"/>
        <v>34485</v>
      </c>
      <c r="AM196" s="151">
        <f t="shared" si="1070"/>
        <v>6176</v>
      </c>
      <c r="AN196" s="154">
        <f t="shared" si="1050"/>
        <v>52073</v>
      </c>
      <c r="AO196" s="3">
        <v>29674</v>
      </c>
      <c r="AP196" s="3">
        <v>19089</v>
      </c>
      <c r="AQ196" s="3">
        <v>3310</v>
      </c>
      <c r="AR196" s="151">
        <f t="shared" si="1071"/>
        <v>63.523025312595308</v>
      </c>
      <c r="AS196" s="151">
        <f t="shared" si="1072"/>
        <v>73.149928511561399</v>
      </c>
      <c r="AT196" s="151">
        <f t="shared" si="1073"/>
        <v>54.2979861190124</v>
      </c>
      <c r="AU196" s="151">
        <f t="shared" si="1074"/>
        <v>52.934591396129861</v>
      </c>
      <c r="AV196" s="154">
        <f t="shared" si="1051"/>
        <v>65881</v>
      </c>
      <c r="AW196" s="3">
        <v>35486</v>
      </c>
      <c r="AX196" s="3">
        <v>26272</v>
      </c>
      <c r="AY196" s="3">
        <v>4123</v>
      </c>
      <c r="AZ196" s="151">
        <f t="shared" si="1075"/>
        <v>80.36718511741384</v>
      </c>
      <c r="BA196" s="151">
        <f t="shared" si="1076"/>
        <v>87.477197653207114</v>
      </c>
      <c r="BB196" s="151">
        <f t="shared" si="1077"/>
        <v>74.729775856183863</v>
      </c>
      <c r="BC196" s="151">
        <f t="shared" si="1078"/>
        <v>65.936350551735174</v>
      </c>
      <c r="BD196" s="154">
        <f t="shared" si="1052"/>
        <v>73719</v>
      </c>
      <c r="BE196" s="3">
        <v>38256</v>
      </c>
      <c r="BF196" s="3">
        <v>30745</v>
      </c>
      <c r="BG196" s="3">
        <v>4718</v>
      </c>
      <c r="BH196" s="151">
        <f t="shared" si="1079"/>
        <v>89.92863677950595</v>
      </c>
      <c r="BI196" s="151">
        <f t="shared" si="1080"/>
        <v>94.305576098210324</v>
      </c>
      <c r="BJ196" s="151">
        <f t="shared" si="1081"/>
        <v>87.453066332916137</v>
      </c>
      <c r="BK196" s="151">
        <f t="shared" si="1082"/>
        <v>75.45178314409084</v>
      </c>
      <c r="BL196" s="154">
        <f t="shared" si="1053"/>
        <v>77269</v>
      </c>
      <c r="BM196" s="3">
        <v>39350</v>
      </c>
      <c r="BN196" s="3">
        <v>32748</v>
      </c>
      <c r="BO196" s="3">
        <v>5171</v>
      </c>
      <c r="BP196" s="151">
        <f t="shared" si="1083"/>
        <v>94.259225373589501</v>
      </c>
      <c r="BQ196" s="151">
        <f t="shared" si="1084"/>
        <v>97.002415816200767</v>
      </c>
      <c r="BR196" s="151">
        <f t="shared" si="1085"/>
        <v>93.150529070428945</v>
      </c>
      <c r="BS196" s="151">
        <f t="shared" si="1086"/>
        <v>82.696305773228858</v>
      </c>
      <c r="BT196" s="154">
        <f t="shared" si="1054"/>
        <v>78655</v>
      </c>
      <c r="BU196" s="3">
        <v>39752</v>
      </c>
      <c r="BV196" s="3">
        <v>33452</v>
      </c>
      <c r="BW196" s="3">
        <v>5451</v>
      </c>
      <c r="BX196" s="151">
        <f t="shared" si="1087"/>
        <v>95.949984751448611</v>
      </c>
      <c r="BY196" s="151">
        <f t="shared" si="1088"/>
        <v>97.993393482226494</v>
      </c>
      <c r="BZ196" s="151">
        <f t="shared" si="1089"/>
        <v>95.153032199340089</v>
      </c>
      <c r="CA196" s="151">
        <f t="shared" si="1090"/>
        <v>87.17415640492564</v>
      </c>
      <c r="CB196" s="154">
        <f t="shared" si="1055"/>
        <v>80131</v>
      </c>
      <c r="CC196" s="3">
        <v>40139</v>
      </c>
      <c r="CD196" s="3">
        <v>34144</v>
      </c>
      <c r="CE196" s="3">
        <v>5848</v>
      </c>
      <c r="CF196" s="151">
        <f t="shared" si="1091"/>
        <v>97.750533699298572</v>
      </c>
      <c r="CG196" s="151">
        <f t="shared" si="1092"/>
        <v>98.947394369669183</v>
      </c>
      <c r="CH196" s="151">
        <f t="shared" si="1093"/>
        <v>97.121401752190238</v>
      </c>
      <c r="CI196" s="151">
        <f t="shared" si="1094"/>
        <v>93.523108907724293</v>
      </c>
      <c r="CJ196" s="154">
        <f t="shared" si="1056"/>
        <v>80515</v>
      </c>
      <c r="CK196" s="3">
        <v>40197</v>
      </c>
      <c r="CL196" s="3">
        <v>34334</v>
      </c>
      <c r="CM196" s="3">
        <v>5984</v>
      </c>
      <c r="CN196" s="151">
        <f t="shared" si="1095"/>
        <v>98.218969197926199</v>
      </c>
      <c r="CO196" s="151">
        <f t="shared" si="1096"/>
        <v>99.090371246856975</v>
      </c>
      <c r="CP196" s="151">
        <f t="shared" si="1097"/>
        <v>97.661850039822511</v>
      </c>
      <c r="CQ196" s="151">
        <f t="shared" si="1098"/>
        <v>95.698064928834157</v>
      </c>
      <c r="CR196" s="154">
        <f t="shared" si="1057"/>
        <v>80653</v>
      </c>
      <c r="CS196" s="3">
        <v>40219</v>
      </c>
      <c r="CT196" s="3">
        <v>34399</v>
      </c>
      <c r="CU196" s="3">
        <v>6035</v>
      </c>
      <c r="CV196" s="151">
        <f t="shared" si="1099"/>
        <v>98.387313205245491</v>
      </c>
      <c r="CW196" s="151">
        <f t="shared" si="1100"/>
        <v>99.144603855445439</v>
      </c>
      <c r="CX196" s="151">
        <f t="shared" si="1101"/>
        <v>97.846740243486181</v>
      </c>
      <c r="CY196" s="151">
        <f t="shared" si="1102"/>
        <v>96.513673436750352</v>
      </c>
      <c r="CZ196" s="151">
        <f t="shared" si="1103"/>
        <v>98.684964928331809</v>
      </c>
      <c r="DA196" s="151">
        <f t="shared" si="1104"/>
        <v>99.186510871172899</v>
      </c>
      <c r="DB196" s="151">
        <f t="shared" si="1105"/>
        <v>98.091364205256568</v>
      </c>
      <c r="DC196" s="151">
        <f t="shared" si="1106"/>
        <v>98.768591076283386</v>
      </c>
      <c r="DD196" s="149">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49">
        <v>3000</v>
      </c>
      <c r="DV196" s="3">
        <v>602</v>
      </c>
      <c r="DW196" s="3">
        <v>1642</v>
      </c>
      <c r="DX196" s="3">
        <v>756</v>
      </c>
      <c r="DZ196" s="293"/>
      <c r="EA196" s="293"/>
      <c r="EB196" s="293"/>
      <c r="EC196" s="297"/>
      <c r="ED196" s="297"/>
      <c r="EE196" s="297"/>
      <c r="EF196" s="297"/>
      <c r="EG196" s="297"/>
      <c r="EH196" s="297"/>
      <c r="EI196" s="297"/>
      <c r="EJ196" s="297"/>
      <c r="EK196" s="297"/>
      <c r="EL196" s="297"/>
      <c r="EM196" s="297"/>
      <c r="EN196" s="297"/>
      <c r="EO196" s="297"/>
      <c r="EP196" s="297"/>
      <c r="EQ196" s="297"/>
      <c r="ER196" s="297"/>
      <c r="ES196" s="297"/>
      <c r="ET196" s="297"/>
      <c r="EU196" s="297"/>
      <c r="EV196" s="297"/>
      <c r="EW196" s="297"/>
      <c r="EX196" s="297"/>
      <c r="EY196" s="297"/>
      <c r="EZ196" s="297"/>
      <c r="FA196" s="297"/>
      <c r="FB196" s="297"/>
      <c r="FC196" s="297"/>
      <c r="FD196" s="297"/>
      <c r="FE196" s="297"/>
      <c r="FF196" s="297"/>
      <c r="FL196" s="151">
        <f t="shared" si="1448"/>
        <v>80897</v>
      </c>
      <c r="FM196" s="151">
        <f t="shared" si="1365"/>
        <v>81.438125023177619</v>
      </c>
      <c r="FN196" s="151">
        <f t="shared" si="1366"/>
        <v>91.126988639875393</v>
      </c>
      <c r="FO196" s="151">
        <f t="shared" si="1367"/>
        <v>97.228574607216586</v>
      </c>
      <c r="FR196" s="5">
        <f t="shared" si="944"/>
        <v>52073</v>
      </c>
      <c r="FS196" s="5">
        <f t="shared" si="945"/>
        <v>21646</v>
      </c>
      <c r="FT196" s="5">
        <f t="shared" si="946"/>
        <v>7178</v>
      </c>
      <c r="FU196" s="5">
        <f t="shared" si="947"/>
        <v>1078</v>
      </c>
      <c r="FW196" s="233">
        <f t="shared" si="948"/>
        <v>0.63523025312595305</v>
      </c>
      <c r="FX196" s="233">
        <f t="shared" si="949"/>
        <v>0.26405611466910645</v>
      </c>
      <c r="FY196" s="233">
        <f t="shared" si="950"/>
        <v>8.7563281488258621E-2</v>
      </c>
      <c r="FZ196" s="233">
        <f t="shared" si="951"/>
        <v>1.3150350716681915E-2</v>
      </c>
      <c r="GA196" s="233"/>
      <c r="GB196" s="5">
        <f t="shared" si="952"/>
        <v>0.89928636779505955</v>
      </c>
      <c r="GC196" s="5">
        <f t="shared" si="953"/>
        <v>0.9430557609821032</v>
      </c>
      <c r="GD196" s="5">
        <f t="shared" si="954"/>
        <v>0.87453066332916141</v>
      </c>
      <c r="GE196" s="5">
        <f t="shared" si="955"/>
        <v>0.75451783144090845</v>
      </c>
    </row>
    <row r="197" spans="1:187" x14ac:dyDescent="0.2">
      <c r="A197" s="276" t="str">
        <f t="shared" si="1058"/>
        <v>2015 Nov</v>
      </c>
      <c r="B197" s="139">
        <f t="shared" si="1446"/>
        <v>2015</v>
      </c>
      <c r="C197" s="142" t="str">
        <f t="shared" si="1447"/>
        <v>Nov</v>
      </c>
      <c r="D197" s="154">
        <f t="shared" si="1191"/>
        <v>80853</v>
      </c>
      <c r="E197" s="129">
        <v>40106</v>
      </c>
      <c r="F197" s="129">
        <v>34284</v>
      </c>
      <c r="G197" s="129">
        <v>6463</v>
      </c>
      <c r="H197" s="154">
        <f t="shared" si="1042"/>
        <v>-1481</v>
      </c>
      <c r="I197" s="151">
        <f t="shared" si="1059"/>
        <v>-928</v>
      </c>
      <c r="J197" s="151">
        <f t="shared" si="1060"/>
        <v>-360</v>
      </c>
      <c r="K197" s="151">
        <f t="shared" si="1061"/>
        <v>-193</v>
      </c>
      <c r="L197" s="154">
        <f t="shared" si="1043"/>
        <v>5069</v>
      </c>
      <c r="M197" s="3">
        <v>1947</v>
      </c>
      <c r="N197" s="3">
        <v>2223</v>
      </c>
      <c r="O197" s="3">
        <v>899</v>
      </c>
      <c r="P197" s="154">
        <f t="shared" si="1044"/>
        <v>-6550</v>
      </c>
      <c r="Q197" s="3">
        <v>-2875</v>
      </c>
      <c r="R197" s="3">
        <v>-2583</v>
      </c>
      <c r="S197" s="3">
        <v>-1092</v>
      </c>
      <c r="T197" s="154">
        <f t="shared" si="1045"/>
        <v>79372</v>
      </c>
      <c r="U197" s="151">
        <f t="shared" si="1062"/>
        <v>39178</v>
      </c>
      <c r="V197" s="151">
        <f t="shared" si="1063"/>
        <v>33924</v>
      </c>
      <c r="W197" s="151">
        <f t="shared" si="1064"/>
        <v>6270</v>
      </c>
      <c r="X197" s="154">
        <f t="shared" si="1046"/>
        <v>-1200</v>
      </c>
      <c r="Y197" s="151">
        <f t="shared" si="1065"/>
        <v>-521</v>
      </c>
      <c r="Z197" s="151">
        <f t="shared" si="1066"/>
        <v>-600</v>
      </c>
      <c r="AA197" s="151">
        <f t="shared" si="1067"/>
        <v>-79</v>
      </c>
      <c r="AB197" s="154">
        <f t="shared" si="1047"/>
        <v>301</v>
      </c>
      <c r="AC197" s="3">
        <v>147</v>
      </c>
      <c r="AD197" s="3">
        <v>128</v>
      </c>
      <c r="AE197" s="3">
        <v>26</v>
      </c>
      <c r="AF197" s="154">
        <f t="shared" si="1048"/>
        <v>-1501</v>
      </c>
      <c r="AG197" s="3">
        <v>-668</v>
      </c>
      <c r="AH197" s="3">
        <v>-728</v>
      </c>
      <c r="AI197" s="3">
        <v>-105</v>
      </c>
      <c r="AJ197" s="154">
        <f t="shared" si="1049"/>
        <v>78172</v>
      </c>
      <c r="AK197" s="151">
        <f t="shared" si="1068"/>
        <v>38657</v>
      </c>
      <c r="AL197" s="151">
        <f t="shared" si="1069"/>
        <v>33324</v>
      </c>
      <c r="AM197" s="151">
        <f t="shared" si="1070"/>
        <v>6191</v>
      </c>
      <c r="AN197" s="154">
        <f t="shared" si="1050"/>
        <v>47931</v>
      </c>
      <c r="AO197" s="3">
        <v>26917</v>
      </c>
      <c r="AP197" s="3">
        <v>17757</v>
      </c>
      <c r="AQ197" s="3">
        <v>3257</v>
      </c>
      <c r="AR197" s="151">
        <f t="shared" si="1071"/>
        <v>60.387794184347122</v>
      </c>
      <c r="AS197" s="151">
        <f t="shared" si="1072"/>
        <v>68.704374904283014</v>
      </c>
      <c r="AT197" s="151">
        <f t="shared" si="1073"/>
        <v>52.343473646975589</v>
      </c>
      <c r="AU197" s="151">
        <f t="shared" si="1074"/>
        <v>51.945773524720892</v>
      </c>
      <c r="AV197" s="154">
        <f t="shared" si="1051"/>
        <v>61804</v>
      </c>
      <c r="AW197" s="3">
        <v>32956</v>
      </c>
      <c r="AX197" s="3">
        <v>24784</v>
      </c>
      <c r="AY197" s="3">
        <v>4064</v>
      </c>
      <c r="AZ197" s="151">
        <f t="shared" si="1075"/>
        <v>77.866250062994496</v>
      </c>
      <c r="BA197" s="151">
        <f t="shared" si="1076"/>
        <v>84.118638011128695</v>
      </c>
      <c r="BB197" s="151">
        <f t="shared" si="1077"/>
        <v>73.057422473764888</v>
      </c>
      <c r="BC197" s="151">
        <f t="shared" si="1078"/>
        <v>64.816586921850089</v>
      </c>
      <c r="BD197" s="154">
        <f t="shared" si="1052"/>
        <v>70011</v>
      </c>
      <c r="BE197" s="3">
        <v>36052</v>
      </c>
      <c r="BF197" s="3">
        <v>29238</v>
      </c>
      <c r="BG197" s="3">
        <v>4721</v>
      </c>
      <c r="BH197" s="151">
        <f t="shared" si="1079"/>
        <v>88.206168422113592</v>
      </c>
      <c r="BI197" s="151">
        <f t="shared" si="1080"/>
        <v>92.021032211955685</v>
      </c>
      <c r="BJ197" s="151">
        <f t="shared" si="1081"/>
        <v>86.186770428015564</v>
      </c>
      <c r="BK197" s="151">
        <f t="shared" si="1082"/>
        <v>75.295055821371619</v>
      </c>
      <c r="BL197" s="154">
        <f t="shared" si="1053"/>
        <v>74114</v>
      </c>
      <c r="BM197" s="3">
        <v>37432</v>
      </c>
      <c r="BN197" s="3">
        <v>31452</v>
      </c>
      <c r="BO197" s="3">
        <v>5230</v>
      </c>
      <c r="BP197" s="151">
        <f t="shared" si="1083"/>
        <v>93.375497656604338</v>
      </c>
      <c r="BQ197" s="151">
        <f t="shared" si="1084"/>
        <v>95.543417223952218</v>
      </c>
      <c r="BR197" s="151">
        <f t="shared" si="1085"/>
        <v>92.713123452423062</v>
      </c>
      <c r="BS197" s="151">
        <f t="shared" si="1086"/>
        <v>83.413078149920253</v>
      </c>
      <c r="BT197" s="154">
        <f t="shared" si="1054"/>
        <v>75778</v>
      </c>
      <c r="BU197" s="3">
        <v>38034</v>
      </c>
      <c r="BV197" s="3">
        <v>32242</v>
      </c>
      <c r="BW197" s="3">
        <v>5502</v>
      </c>
      <c r="BX197" s="151">
        <f t="shared" si="1087"/>
        <v>95.471954845537468</v>
      </c>
      <c r="BY197" s="151">
        <f t="shared" si="1088"/>
        <v>97.079993874113029</v>
      </c>
      <c r="BZ197" s="151">
        <f t="shared" si="1089"/>
        <v>95.041858271430257</v>
      </c>
      <c r="CA197" s="151">
        <f t="shared" si="1090"/>
        <v>87.751196172248797</v>
      </c>
      <c r="CB197" s="154">
        <f t="shared" si="1055"/>
        <v>77376</v>
      </c>
      <c r="CC197" s="3">
        <v>38534</v>
      </c>
      <c r="CD197" s="3">
        <v>33002</v>
      </c>
      <c r="CE197" s="3">
        <v>5840</v>
      </c>
      <c r="CF197" s="151">
        <f t="shared" si="1091"/>
        <v>97.485259285390313</v>
      </c>
      <c r="CG197" s="151">
        <f t="shared" si="1092"/>
        <v>98.35622032773496</v>
      </c>
      <c r="CH197" s="151">
        <f t="shared" si="1093"/>
        <v>97.282160122627047</v>
      </c>
      <c r="CI197" s="151">
        <f t="shared" si="1094"/>
        <v>93.141945773524725</v>
      </c>
      <c r="CJ197" s="154">
        <f t="shared" si="1056"/>
        <v>77812</v>
      </c>
      <c r="CK197" s="3">
        <v>38614</v>
      </c>
      <c r="CL197" s="3">
        <v>33188</v>
      </c>
      <c r="CM197" s="3">
        <v>6010</v>
      </c>
      <c r="CN197" s="151">
        <f t="shared" si="1095"/>
        <v>98.034571385375187</v>
      </c>
      <c r="CO197" s="151">
        <f t="shared" si="1096"/>
        <v>98.560416560314465</v>
      </c>
      <c r="CP197" s="151">
        <f t="shared" si="1097"/>
        <v>97.830444523051526</v>
      </c>
      <c r="CQ197" s="151">
        <f t="shared" si="1098"/>
        <v>95.853269537480074</v>
      </c>
      <c r="CR197" s="154">
        <f t="shared" si="1057"/>
        <v>77952</v>
      </c>
      <c r="CS197" s="3">
        <v>38643</v>
      </c>
      <c r="CT197" s="3">
        <v>33246</v>
      </c>
      <c r="CU197" s="3">
        <v>6063</v>
      </c>
      <c r="CV197" s="151">
        <f t="shared" si="1099"/>
        <v>98.210956004636401</v>
      </c>
      <c r="CW197" s="151">
        <f t="shared" si="1100"/>
        <v>98.634437694624538</v>
      </c>
      <c r="CX197" s="151">
        <f t="shared" si="1101"/>
        <v>98.001414927484959</v>
      </c>
      <c r="CY197" s="151">
        <f t="shared" si="1102"/>
        <v>96.698564593301441</v>
      </c>
      <c r="CZ197" s="151">
        <f t="shared" si="1103"/>
        <v>98.488131834903996</v>
      </c>
      <c r="DA197" s="151">
        <f t="shared" si="1104"/>
        <v>98.670172035325947</v>
      </c>
      <c r="DB197" s="151">
        <f t="shared" si="1105"/>
        <v>98.231340643792009</v>
      </c>
      <c r="DC197" s="151">
        <f t="shared" si="1106"/>
        <v>98.740031897926642</v>
      </c>
      <c r="DD197" s="149">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49">
        <v>3183</v>
      </c>
      <c r="DV197" s="3">
        <v>825</v>
      </c>
      <c r="DW197" s="3">
        <v>1596</v>
      </c>
      <c r="DX197" s="3">
        <v>762</v>
      </c>
      <c r="DZ197" s="293"/>
      <c r="EA197" s="293"/>
      <c r="EB197" s="293"/>
      <c r="EC197" s="297"/>
      <c r="ED197" s="297"/>
      <c r="EE197" s="297"/>
      <c r="EF197" s="297"/>
      <c r="EG197" s="297"/>
      <c r="EH197" s="297"/>
      <c r="EI197" s="297"/>
      <c r="EJ197" s="297"/>
      <c r="EK197" s="297"/>
      <c r="EL197" s="297"/>
      <c r="EM197" s="297"/>
      <c r="EN197" s="297"/>
      <c r="EO197" s="297"/>
      <c r="EP197" s="297"/>
      <c r="EQ197" s="297"/>
      <c r="ER197" s="297"/>
      <c r="ES197" s="297"/>
      <c r="ET197" s="297"/>
      <c r="EU197" s="297"/>
      <c r="EV197" s="297"/>
      <c r="EW197" s="297"/>
      <c r="EX197" s="297"/>
      <c r="EY197" s="297"/>
      <c r="EZ197" s="297"/>
      <c r="FA197" s="297"/>
      <c r="FB197" s="297"/>
      <c r="FC197" s="297"/>
      <c r="FD197" s="297"/>
      <c r="FE197" s="297"/>
      <c r="FF197" s="297"/>
      <c r="FL197" s="151">
        <f t="shared" si="1448"/>
        <v>78172</v>
      </c>
      <c r="FM197" s="151">
        <f t="shared" si="1365"/>
        <v>79.061556567568942</v>
      </c>
      <c r="FN197" s="151">
        <f t="shared" si="1366"/>
        <v>89.560200583329063</v>
      </c>
      <c r="FO197" s="151">
        <f t="shared" si="1367"/>
        <v>96.937522386532265</v>
      </c>
      <c r="FR197" s="5">
        <f t="shared" ref="FR197:FR260" si="1449">AN197</f>
        <v>47931</v>
      </c>
      <c r="FS197" s="5">
        <f t="shared" ref="FS197:FS260" si="1450">BD197-AN197</f>
        <v>22080</v>
      </c>
      <c r="FT197" s="5">
        <f t="shared" ref="FT197:FT260" si="1451">T197-FU197-FS197-FR197</f>
        <v>8161</v>
      </c>
      <c r="FU197" s="5">
        <f t="shared" ref="FU197:FU260" si="1452">ABS(X197)</f>
        <v>1200</v>
      </c>
      <c r="FW197" s="233">
        <f t="shared" ref="FW197:FW260" si="1453">(FR197/T197)</f>
        <v>0.60387794184347121</v>
      </c>
      <c r="FX197" s="233">
        <f t="shared" ref="FX197:FX260" si="1454">(FS197/T197)</f>
        <v>0.27818374237766469</v>
      </c>
      <c r="FY197" s="233">
        <f t="shared" ref="FY197:FY260" si="1455">(FT197/T197)</f>
        <v>0.10281963412790404</v>
      </c>
      <c r="FZ197" s="233">
        <f t="shared" ref="FZ197:FZ260" si="1456">(FU197/T197)</f>
        <v>1.5118681650960036E-2</v>
      </c>
      <c r="GA197" s="233"/>
      <c r="GB197" s="5">
        <f t="shared" ref="GB197:GB260" si="1457">BH197/100</f>
        <v>0.88206168422113596</v>
      </c>
      <c r="GC197" s="5">
        <f t="shared" ref="GC197:GC260" si="1458">BI197/100</f>
        <v>0.92021032211955689</v>
      </c>
      <c r="GD197" s="5">
        <f t="shared" ref="GD197:GD260" si="1459">BJ197/100</f>
        <v>0.86186770428015569</v>
      </c>
      <c r="GE197" s="5">
        <f t="shared" ref="GE197:GE260" si="1460">BK197/100</f>
        <v>0.75295055821371615</v>
      </c>
    </row>
    <row r="198" spans="1:187" ht="13.5" thickBot="1" x14ac:dyDescent="0.25">
      <c r="A198" s="276" t="str">
        <f t="shared" si="1058"/>
        <v>2015 Dec</v>
      </c>
      <c r="B198" s="139">
        <f t="shared" si="1446"/>
        <v>2015</v>
      </c>
      <c r="C198" s="142" t="str">
        <f t="shared" si="1447"/>
        <v>Dec</v>
      </c>
      <c r="D198" s="154">
        <f t="shared" si="1191"/>
        <v>81311</v>
      </c>
      <c r="E198" s="129">
        <v>40212</v>
      </c>
      <c r="F198" s="129">
        <v>34803</v>
      </c>
      <c r="G198" s="129">
        <v>6296</v>
      </c>
      <c r="H198" s="154">
        <f t="shared" si="1042"/>
        <v>-650</v>
      </c>
      <c r="I198" s="151">
        <f t="shared" si="1059"/>
        <v>191</v>
      </c>
      <c r="J198" s="151">
        <f t="shared" si="1060"/>
        <v>-638</v>
      </c>
      <c r="K198" s="151">
        <f t="shared" si="1061"/>
        <v>-203</v>
      </c>
      <c r="L198" s="154">
        <f t="shared" si="1043"/>
        <v>2826</v>
      </c>
      <c r="M198" s="3">
        <v>1308</v>
      </c>
      <c r="N198" s="3">
        <v>1064</v>
      </c>
      <c r="O198" s="3">
        <v>454</v>
      </c>
      <c r="P198" s="154">
        <f t="shared" si="1044"/>
        <v>-3476</v>
      </c>
      <c r="Q198" s="3">
        <v>-1117</v>
      </c>
      <c r="R198" s="3">
        <v>-1702</v>
      </c>
      <c r="S198" s="3">
        <v>-657</v>
      </c>
      <c r="T198" s="154">
        <f t="shared" si="1045"/>
        <v>80661</v>
      </c>
      <c r="U198" s="151">
        <f t="shared" si="1062"/>
        <v>40403</v>
      </c>
      <c r="V198" s="151">
        <f t="shared" si="1063"/>
        <v>34165</v>
      </c>
      <c r="W198" s="151">
        <f t="shared" si="1064"/>
        <v>6093</v>
      </c>
      <c r="X198" s="154">
        <f t="shared" si="1046"/>
        <v>-1602</v>
      </c>
      <c r="Y198" s="151">
        <f t="shared" si="1065"/>
        <v>-293</v>
      </c>
      <c r="Z198" s="151">
        <f t="shared" si="1066"/>
        <v>-1213</v>
      </c>
      <c r="AA198" s="151">
        <f t="shared" si="1067"/>
        <v>-96</v>
      </c>
      <c r="AB198" s="154">
        <f t="shared" si="1047"/>
        <v>424</v>
      </c>
      <c r="AC198" s="3">
        <v>184</v>
      </c>
      <c r="AD198" s="3">
        <v>203</v>
      </c>
      <c r="AE198" s="3">
        <v>37</v>
      </c>
      <c r="AF198" s="154">
        <f t="shared" si="1048"/>
        <v>-2026</v>
      </c>
      <c r="AG198" s="3">
        <v>-477</v>
      </c>
      <c r="AH198" s="3">
        <v>-1416</v>
      </c>
      <c r="AI198" s="3">
        <v>-133</v>
      </c>
      <c r="AJ198" s="154">
        <f t="shared" si="1049"/>
        <v>79059</v>
      </c>
      <c r="AK198" s="151">
        <f t="shared" si="1068"/>
        <v>40110</v>
      </c>
      <c r="AL198" s="151">
        <f t="shared" si="1069"/>
        <v>32952</v>
      </c>
      <c r="AM198" s="151">
        <f t="shared" si="1070"/>
        <v>5997</v>
      </c>
      <c r="AN198" s="154">
        <f t="shared" si="1050"/>
        <v>52528</v>
      </c>
      <c r="AO198" s="3">
        <v>29701</v>
      </c>
      <c r="AP198" s="3">
        <v>19315</v>
      </c>
      <c r="AQ198" s="3">
        <v>3512</v>
      </c>
      <c r="AR198" s="151">
        <f t="shared" si="1071"/>
        <v>65.1219300529376</v>
      </c>
      <c r="AS198" s="151">
        <f t="shared" si="1072"/>
        <v>73.511867930599223</v>
      </c>
      <c r="AT198" s="151">
        <f t="shared" si="1073"/>
        <v>56.53446509585833</v>
      </c>
      <c r="AU198" s="151">
        <f t="shared" si="1074"/>
        <v>57.639914656162802</v>
      </c>
      <c r="AV198" s="154">
        <f t="shared" si="1051"/>
        <v>65485</v>
      </c>
      <c r="AW198" s="3">
        <v>35542</v>
      </c>
      <c r="AX198" s="3">
        <v>25729</v>
      </c>
      <c r="AY198" s="3">
        <v>4214</v>
      </c>
      <c r="AZ198" s="151">
        <f t="shared" si="1075"/>
        <v>81.185455176603313</v>
      </c>
      <c r="BA198" s="151">
        <f t="shared" si="1076"/>
        <v>87.968715194416262</v>
      </c>
      <c r="BB198" s="151">
        <f t="shared" si="1077"/>
        <v>75.308063807990635</v>
      </c>
      <c r="BC198" s="151">
        <f t="shared" si="1078"/>
        <v>69.161332676842278</v>
      </c>
      <c r="BD198" s="154">
        <f t="shared" si="1052"/>
        <v>72496</v>
      </c>
      <c r="BE198" s="3">
        <v>38250</v>
      </c>
      <c r="BF198" s="3">
        <v>29423</v>
      </c>
      <c r="BG198" s="3">
        <v>4823</v>
      </c>
      <c r="BH198" s="151">
        <f t="shared" si="1079"/>
        <v>89.877388080980893</v>
      </c>
      <c r="BI198" s="151">
        <f t="shared" si="1080"/>
        <v>94.671187783085415</v>
      </c>
      <c r="BJ198" s="151">
        <f t="shared" si="1081"/>
        <v>86.120298551148835</v>
      </c>
      <c r="BK198" s="151">
        <f t="shared" si="1082"/>
        <v>79.156408993927457</v>
      </c>
      <c r="BL198" s="154">
        <f t="shared" si="1053"/>
        <v>75689</v>
      </c>
      <c r="BM198" s="3">
        <v>39307</v>
      </c>
      <c r="BN198" s="3">
        <v>31154</v>
      </c>
      <c r="BO198" s="3">
        <v>5228</v>
      </c>
      <c r="BP198" s="151">
        <f t="shared" si="1083"/>
        <v>93.835930623225593</v>
      </c>
      <c r="BQ198" s="151">
        <f t="shared" si="1084"/>
        <v>97.287330148751323</v>
      </c>
      <c r="BR198" s="151">
        <f t="shared" si="1085"/>
        <v>91.186887165227574</v>
      </c>
      <c r="BS198" s="151">
        <f t="shared" si="1086"/>
        <v>85.803380928934843</v>
      </c>
      <c r="BT198" s="154">
        <f t="shared" si="1054"/>
        <v>76942</v>
      </c>
      <c r="BU198" s="3">
        <v>39697</v>
      </c>
      <c r="BV198" s="3">
        <v>31824</v>
      </c>
      <c r="BW198" s="3">
        <v>5421</v>
      </c>
      <c r="BX198" s="151">
        <f t="shared" si="1087"/>
        <v>95.389345532537405</v>
      </c>
      <c r="BY198" s="151">
        <f t="shared" si="1088"/>
        <v>98.252605004578868</v>
      </c>
      <c r="BZ198" s="151">
        <f t="shared" si="1089"/>
        <v>93.14795843699693</v>
      </c>
      <c r="CA198" s="151">
        <f t="shared" si="1090"/>
        <v>88.970950270802561</v>
      </c>
      <c r="CB198" s="154">
        <f t="shared" si="1055"/>
        <v>78273</v>
      </c>
      <c r="CC198" s="3">
        <v>40031</v>
      </c>
      <c r="CD198" s="3">
        <v>32522</v>
      </c>
      <c r="CE198" s="3">
        <v>5720</v>
      </c>
      <c r="CF198" s="151">
        <f t="shared" si="1091"/>
        <v>97.039461449771267</v>
      </c>
      <c r="CG198" s="151">
        <f t="shared" si="1092"/>
        <v>99.079276291364508</v>
      </c>
      <c r="CH198" s="151">
        <f t="shared" si="1093"/>
        <v>95.190984926093961</v>
      </c>
      <c r="CI198" s="151">
        <f t="shared" si="1094"/>
        <v>93.878220909240113</v>
      </c>
      <c r="CJ198" s="154">
        <f t="shared" si="1056"/>
        <v>78657</v>
      </c>
      <c r="CK198" s="3">
        <v>40082</v>
      </c>
      <c r="CL198" s="3">
        <v>32756</v>
      </c>
      <c r="CM198" s="3">
        <v>5819</v>
      </c>
      <c r="CN198" s="151">
        <f t="shared" si="1095"/>
        <v>97.515527950310556</v>
      </c>
      <c r="CO198" s="151">
        <f t="shared" si="1096"/>
        <v>99.205504541741945</v>
      </c>
      <c r="CP198" s="151">
        <f t="shared" si="1097"/>
        <v>95.87589638518952</v>
      </c>
      <c r="CQ198" s="151">
        <f t="shared" si="1098"/>
        <v>95.50303627113081</v>
      </c>
      <c r="CR198" s="154">
        <f t="shared" si="1057"/>
        <v>78828</v>
      </c>
      <c r="CS198" s="3">
        <v>40096</v>
      </c>
      <c r="CT198" s="3">
        <v>32849</v>
      </c>
      <c r="CU198" s="3">
        <v>5883</v>
      </c>
      <c r="CV198" s="151">
        <f t="shared" si="1099"/>
        <v>97.727526313831959</v>
      </c>
      <c r="CW198" s="151">
        <f t="shared" si="1100"/>
        <v>99.240155434002432</v>
      </c>
      <c r="CX198" s="151">
        <f t="shared" si="1101"/>
        <v>96.148104785599301</v>
      </c>
      <c r="CY198" s="151">
        <f t="shared" si="1102"/>
        <v>96.553421959625794</v>
      </c>
      <c r="CZ198" s="151">
        <f t="shared" si="1103"/>
        <v>98.013910068062643</v>
      </c>
      <c r="DA198" s="151">
        <f t="shared" si="1104"/>
        <v>99.274806326262905</v>
      </c>
      <c r="DB198" s="151">
        <f t="shared" si="1105"/>
        <v>96.449582906483244</v>
      </c>
      <c r="DC198" s="151">
        <f t="shared" si="1106"/>
        <v>98.424421467257503</v>
      </c>
      <c r="DD198" s="149">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49">
        <v>3468</v>
      </c>
      <c r="DV198" s="3">
        <v>538</v>
      </c>
      <c r="DW198" s="3">
        <v>2247</v>
      </c>
      <c r="DX198" s="3">
        <v>683</v>
      </c>
      <c r="DZ198" s="293" t="str">
        <f>CONCATENATE(EA198," ",EB198)</f>
        <v>2015 Kvartal 4</v>
      </c>
      <c r="EA198" s="293">
        <v>2015</v>
      </c>
      <c r="EB198" s="293" t="s">
        <v>448</v>
      </c>
      <c r="EC198" s="297">
        <f>SUM(D196:D198)</f>
        <v>245718</v>
      </c>
      <c r="ED198" s="297">
        <f>SUM(H196:H198)</f>
        <v>-3710</v>
      </c>
      <c r="EE198" s="297">
        <f>SUM(L196:L198)</f>
        <v>10873</v>
      </c>
      <c r="EF198" s="297">
        <f>SUM(P196:P198)</f>
        <v>-14583</v>
      </c>
      <c r="EG198" s="297">
        <f>SUM(T196:T198)</f>
        <v>242008</v>
      </c>
      <c r="EH198" s="297">
        <f>SUM(X196:X198)</f>
        <v>-3880</v>
      </c>
      <c r="EI198" s="297">
        <f>SUM(AB196:AB198)</f>
        <v>999</v>
      </c>
      <c r="EJ198" s="297">
        <f>SUM(AF196:AF198)</f>
        <v>-4879</v>
      </c>
      <c r="EK198" s="297">
        <f>SUM(AJ196:AJ198)</f>
        <v>238128</v>
      </c>
      <c r="EL198" s="297">
        <f>SUM(AN196:AN198)</f>
        <v>152532</v>
      </c>
      <c r="EM198" s="297">
        <f>IF(EG198&gt;0,(EL198/EG198)*100,0)</f>
        <v>63.027668506826217</v>
      </c>
      <c r="EN198" s="297">
        <f>SUM(AV196:AV198)</f>
        <v>193170</v>
      </c>
      <c r="EO198" s="297">
        <f>IF(EG198&gt;0,(EN198/EG198)*100,0)</f>
        <v>79.819675382631985</v>
      </c>
      <c r="EP198" s="297">
        <f>SUM(BD196:BD198)</f>
        <v>216226</v>
      </c>
      <c r="EQ198" s="297">
        <f>IF(EG198&gt;0,(EP198/EG198)*100,0)</f>
        <v>89.346633169151431</v>
      </c>
      <c r="ER198" s="297">
        <f>SUM(BL196:BL198)</f>
        <v>227072</v>
      </c>
      <c r="ES198" s="297">
        <f>IF(EG198&gt;0,(ER198/EG198)*100,0)</f>
        <v>93.82830319658855</v>
      </c>
      <c r="ET198" s="297">
        <f>SUM(BT196:BT198)</f>
        <v>231375</v>
      </c>
      <c r="EU198" s="297">
        <f>IF(EG198&gt;0,(ET198/EG198)*100,0)</f>
        <v>95.606343591947379</v>
      </c>
      <c r="EV198" s="297">
        <f>SUM(CB196:CB198)</f>
        <v>235780</v>
      </c>
      <c r="EW198" s="297">
        <f>IF(EG198&gt;0,(EV198/EG198)*100,0)</f>
        <v>97.426531354335395</v>
      </c>
      <c r="EX198" s="297">
        <f>SUM(CJ196:CJ198)</f>
        <v>236984</v>
      </c>
      <c r="EY198" s="297">
        <f>IF(EG198&gt;0,(EX198/EG198)*100,0)</f>
        <v>97.924035569072103</v>
      </c>
      <c r="EZ198" s="297">
        <f>SUM(CR196:CR198)</f>
        <v>237433</v>
      </c>
      <c r="FA198" s="297">
        <f>IF(EG198&gt;0,(EZ198/EG198)*100,0)</f>
        <v>98.109566625896662</v>
      </c>
      <c r="FB198" s="297">
        <f>IF(EG198&gt;0,(EK198/EG198)*100,0)</f>
        <v>98.396747214968102</v>
      </c>
      <c r="FC198" s="297">
        <f>IF(DD198&gt;0,DD196+DD197+DD198,0)</f>
        <v>12096</v>
      </c>
      <c r="FD198" s="297">
        <f>IF(DD198&gt;0,((DD198+DD197+DD196)*60)/((T196+T197+T198)),0)</f>
        <v>2.9989091269710091</v>
      </c>
      <c r="FE198" s="297">
        <f>IF(DD198&gt;0,((DD198+DD197+DD196)*60)/((T198+T197+T196)-(AN198+AN197+AN196)),0)</f>
        <v>8.1112253565201851</v>
      </c>
      <c r="FF198" s="297">
        <f>IF(DU198&gt;0,((DU198+DU197+DU196)*60)/((T198+T197+T196)-(BD198+BD197+BD196)),0)</f>
        <v>22.459855713288341</v>
      </c>
      <c r="FL198" s="151">
        <f t="shared" si="1448"/>
        <v>79059</v>
      </c>
      <c r="FM198" s="151">
        <f t="shared" si="1365"/>
        <v>82.830544277058905</v>
      </c>
      <c r="FN198" s="151">
        <f t="shared" si="1366"/>
        <v>91.698604839423723</v>
      </c>
      <c r="FO198" s="151">
        <f t="shared" si="1367"/>
        <v>97.322253000923368</v>
      </c>
      <c r="FR198" s="5">
        <f t="shared" si="1449"/>
        <v>52528</v>
      </c>
      <c r="FS198" s="5">
        <f t="shared" si="1450"/>
        <v>19968</v>
      </c>
      <c r="FT198" s="5">
        <f t="shared" si="1451"/>
        <v>6563</v>
      </c>
      <c r="FU198" s="5">
        <f t="shared" si="1452"/>
        <v>1602</v>
      </c>
      <c r="FW198" s="233">
        <f t="shared" si="1453"/>
        <v>0.65121930052937604</v>
      </c>
      <c r="FX198" s="233">
        <f t="shared" si="1454"/>
        <v>0.24755458028043292</v>
      </c>
      <c r="FY198" s="233">
        <f t="shared" si="1455"/>
        <v>8.1365219870817365E-2</v>
      </c>
      <c r="FZ198" s="233">
        <f t="shared" si="1456"/>
        <v>1.9860899319373675E-2</v>
      </c>
      <c r="GA198" s="233"/>
      <c r="GB198" s="5">
        <f t="shared" si="1457"/>
        <v>0.89877388080980891</v>
      </c>
      <c r="GC198" s="5">
        <f t="shared" si="1458"/>
        <v>0.9467118778308542</v>
      </c>
      <c r="GD198" s="5">
        <f t="shared" si="1459"/>
        <v>0.86120298551148833</v>
      </c>
      <c r="GE198" s="5">
        <f t="shared" si="1460"/>
        <v>0.79156408993927452</v>
      </c>
    </row>
    <row r="199" spans="1:187" ht="13.5" thickBot="1" x14ac:dyDescent="0.25">
      <c r="A199" s="217" t="s">
        <v>173</v>
      </c>
      <c r="B199" s="218"/>
      <c r="C199" s="219"/>
      <c r="D199" s="220">
        <f>SUM(D187:D198)</f>
        <v>958126</v>
      </c>
      <c r="E199" s="220">
        <f t="shared" ref="E199" si="1461">SUM(E187:E198)</f>
        <v>481269</v>
      </c>
      <c r="F199" s="220">
        <f t="shared" ref="F199" si="1462">SUM(F187:F198)</f>
        <v>401535</v>
      </c>
      <c r="G199" s="220">
        <f t="shared" ref="G199" si="1463">SUM(G187:G198)</f>
        <v>75322</v>
      </c>
      <c r="H199" s="220">
        <f t="shared" ref="H199" si="1464">SUM(H187:H198)</f>
        <v>-14761</v>
      </c>
      <c r="I199" s="220">
        <f t="shared" ref="I199" si="1465">SUM(I187:I198)</f>
        <v>-5516</v>
      </c>
      <c r="J199" s="220">
        <f t="shared" ref="J199" si="1466">SUM(J187:J198)</f>
        <v>-6360</v>
      </c>
      <c r="K199" s="220">
        <f t="shared" ref="K199" si="1467">SUM(K187:K198)</f>
        <v>-2885</v>
      </c>
      <c r="L199" s="220">
        <f t="shared" ref="L199" si="1468">SUM(L187:L198)</f>
        <v>24755</v>
      </c>
      <c r="M199" s="220">
        <f t="shared" ref="M199" si="1469">SUM(M187:M198)</f>
        <v>7938</v>
      </c>
      <c r="N199" s="220">
        <f t="shared" ref="N199" si="1470">SUM(N187:N198)</f>
        <v>13603</v>
      </c>
      <c r="O199" s="220">
        <f t="shared" ref="O199" si="1471">SUM(O187:O198)</f>
        <v>3214</v>
      </c>
      <c r="P199" s="220">
        <f t="shared" ref="P199" si="1472">SUM(P187:P198)</f>
        <v>-39516</v>
      </c>
      <c r="Q199" s="220">
        <f t="shared" ref="Q199" si="1473">SUM(Q187:Q198)</f>
        <v>-13454</v>
      </c>
      <c r="R199" s="220">
        <f t="shared" ref="R199" si="1474">SUM(R187:R198)</f>
        <v>-19963</v>
      </c>
      <c r="S199" s="220">
        <f t="shared" ref="S199" si="1475">SUM(S187:S198)</f>
        <v>-6099</v>
      </c>
      <c r="T199" s="220">
        <f t="shared" ref="T199" si="1476">SUM(T187:T198)</f>
        <v>943365</v>
      </c>
      <c r="U199" s="220">
        <f t="shared" ref="U199" si="1477">SUM(U187:U198)</f>
        <v>475753</v>
      </c>
      <c r="V199" s="220">
        <f t="shared" ref="V199" si="1478">SUM(V187:V198)</f>
        <v>395175</v>
      </c>
      <c r="W199" s="220">
        <f t="shared" ref="W199" si="1479">SUM(W187:W198)</f>
        <v>72437</v>
      </c>
      <c r="X199" s="220">
        <f t="shared" ref="X199" si="1480">SUM(X187:X198)</f>
        <v>-11747</v>
      </c>
      <c r="Y199" s="220">
        <f t="shared" ref="Y199" si="1481">SUM(Y187:Y198)</f>
        <v>-3969</v>
      </c>
      <c r="Z199" s="220">
        <f t="shared" ref="Z199" si="1482">SUM(Z187:Z198)</f>
        <v>-7090</v>
      </c>
      <c r="AA199" s="220">
        <f t="shared" ref="AA199" si="1483">SUM(AA187:AA198)</f>
        <v>-688</v>
      </c>
      <c r="AB199" s="220">
        <f t="shared" ref="AB199" si="1484">SUM(AB187:AB198)</f>
        <v>3698</v>
      </c>
      <c r="AC199" s="220">
        <f t="shared" ref="AC199" si="1485">SUM(AC187:AC198)</f>
        <v>1755</v>
      </c>
      <c r="AD199" s="220">
        <f t="shared" ref="AD199" si="1486">SUM(AD187:AD198)</f>
        <v>1603</v>
      </c>
      <c r="AE199" s="220">
        <f t="shared" ref="AE199" si="1487">SUM(AE187:AE198)</f>
        <v>340</v>
      </c>
      <c r="AF199" s="220">
        <f t="shared" ref="AF199" si="1488">SUM(AF187:AF198)</f>
        <v>-15445</v>
      </c>
      <c r="AG199" s="220">
        <f t="shared" ref="AG199" si="1489">SUM(AG187:AG198)</f>
        <v>-5724</v>
      </c>
      <c r="AH199" s="220">
        <f t="shared" ref="AH199" si="1490">SUM(AH187:AH198)</f>
        <v>-8693</v>
      </c>
      <c r="AI199" s="220">
        <f t="shared" ref="AI199" si="1491">SUM(AI187:AI198)</f>
        <v>-1028</v>
      </c>
      <c r="AJ199" s="220">
        <f t="shared" ref="AJ199" si="1492">SUM(AJ187:AJ198)</f>
        <v>931618</v>
      </c>
      <c r="AK199" s="220">
        <f t="shared" ref="AK199" si="1493">SUM(AK187:AK198)</f>
        <v>471784</v>
      </c>
      <c r="AL199" s="220">
        <f t="shared" ref="AL199" si="1494">SUM(AL187:AL198)</f>
        <v>388085</v>
      </c>
      <c r="AM199" s="220">
        <f>SUM(AM187:AM198)</f>
        <v>71749</v>
      </c>
      <c r="AN199" s="220">
        <f>SUM(AN187:AN198)</f>
        <v>614781</v>
      </c>
      <c r="AO199" s="220">
        <f t="shared" ref="AO199" si="1495">SUM(AO187:AO198)</f>
        <v>346799</v>
      </c>
      <c r="AP199" s="220">
        <f t="shared" ref="AP199" si="1496">SUM(AP187:AP198)</f>
        <v>227979</v>
      </c>
      <c r="AQ199" s="220">
        <f t="shared" ref="AQ199" si="1497">SUM(AQ187:AQ198)</f>
        <v>40003</v>
      </c>
      <c r="AR199" s="222">
        <f>IF(AN199&gt;0,(AN199/T199)*100,0)</f>
        <v>65.168943092016335</v>
      </c>
      <c r="AS199" s="222">
        <f t="shared" si="1072"/>
        <v>72.894758414555454</v>
      </c>
      <c r="AT199" s="222">
        <f t="shared" si="1073"/>
        <v>57.69064338584171</v>
      </c>
      <c r="AU199" s="222">
        <f t="shared" si="1074"/>
        <v>55.224539945055703</v>
      </c>
      <c r="AV199" s="220">
        <f>SUM(AV187:AV198)</f>
        <v>768775</v>
      </c>
      <c r="AW199" s="220">
        <f t="shared" ref="AW199" si="1498">SUM(AW187:AW198)</f>
        <v>414455</v>
      </c>
      <c r="AX199" s="220">
        <f t="shared" ref="AX199" si="1499">SUM(AX187:AX198)</f>
        <v>305379</v>
      </c>
      <c r="AY199" s="220">
        <f t="shared" ref="AY199" si="1500">SUM(AY187:AY198)</f>
        <v>48941</v>
      </c>
      <c r="AZ199" s="222">
        <f t="shared" si="1075"/>
        <v>81.492847413249379</v>
      </c>
      <c r="BA199" s="222">
        <f t="shared" si="1076"/>
        <v>87.115583086181275</v>
      </c>
      <c r="BB199" s="222">
        <f t="shared" si="1077"/>
        <v>77.276902638071746</v>
      </c>
      <c r="BC199" s="222">
        <f t="shared" si="1078"/>
        <v>67.563537970926461</v>
      </c>
      <c r="BD199" s="220">
        <f t="shared" ref="BD199" si="1501">SUM(BD187:BD198)</f>
        <v>849999</v>
      </c>
      <c r="BE199" s="220">
        <f t="shared" ref="BE199" si="1502">SUM(BE187:BE198)</f>
        <v>445722</v>
      </c>
      <c r="BF199" s="220">
        <f t="shared" ref="BF199" si="1503">SUM(BF187:BF198)</f>
        <v>348358</v>
      </c>
      <c r="BG199" s="220">
        <f t="shared" ref="BG199" si="1504">SUM(BG187:BG198)</f>
        <v>55919</v>
      </c>
      <c r="BH199" s="222">
        <f t="shared" si="1079"/>
        <v>90.102876405209003</v>
      </c>
      <c r="BI199" s="222">
        <f t="shared" si="1080"/>
        <v>93.687690881612937</v>
      </c>
      <c r="BJ199" s="222">
        <f t="shared" si="1081"/>
        <v>88.152843676852029</v>
      </c>
      <c r="BK199" s="222">
        <f t="shared" si="1082"/>
        <v>77.196736474453658</v>
      </c>
      <c r="BL199" s="220">
        <f t="shared" ref="BL199" si="1505">SUM(BL187:BL198)</f>
        <v>889663</v>
      </c>
      <c r="BM199" s="220">
        <f t="shared" ref="BM199" si="1506">SUM(BM187:BM198)</f>
        <v>459771</v>
      </c>
      <c r="BN199" s="220">
        <f t="shared" ref="BN199" si="1507">SUM(BN187:BN198)</f>
        <v>368746</v>
      </c>
      <c r="BO199" s="220">
        <f t="shared" ref="BO199" si="1508">SUM(BO187:BO198)</f>
        <v>61146</v>
      </c>
      <c r="BP199" s="222">
        <f t="shared" si="1083"/>
        <v>94.307399574925938</v>
      </c>
      <c r="BQ199" s="222">
        <f t="shared" si="1084"/>
        <v>96.640693805399025</v>
      </c>
      <c r="BR199" s="222">
        <f t="shared" si="1085"/>
        <v>93.312076927943323</v>
      </c>
      <c r="BS199" s="222">
        <f t="shared" si="1086"/>
        <v>84.412662037356597</v>
      </c>
      <c r="BT199" s="220">
        <f t="shared" ref="BT199" si="1509">SUM(BT187:BT198)</f>
        <v>905635</v>
      </c>
      <c r="BU199" s="220">
        <f t="shared" ref="BU199" si="1510">SUM(BU187:BU198)</f>
        <v>465164</v>
      </c>
      <c r="BV199" s="220">
        <f t="shared" ref="BV199" si="1511">SUM(BV187:BV198)</f>
        <v>376390</v>
      </c>
      <c r="BW199" s="220">
        <f t="shared" ref="BW199" si="1512">SUM(BW187:BW198)</f>
        <v>64081</v>
      </c>
      <c r="BX199" s="222">
        <f t="shared" si="1087"/>
        <v>96.000487616140092</v>
      </c>
      <c r="BY199" s="222">
        <f t="shared" si="1088"/>
        <v>97.77426521745528</v>
      </c>
      <c r="BZ199" s="222">
        <f t="shared" si="1089"/>
        <v>95.24640981843487</v>
      </c>
      <c r="CA199" s="222">
        <f t="shared" si="1090"/>
        <v>88.464458771070028</v>
      </c>
      <c r="CB199" s="220">
        <f t="shared" ref="CB199" si="1513">SUM(CB187:CB198)</f>
        <v>922079</v>
      </c>
      <c r="CC199" s="220">
        <f t="shared" ref="CC199" si="1514">SUM(CC187:CC198)</f>
        <v>470022</v>
      </c>
      <c r="CD199" s="220">
        <f t="shared" ref="CD199" si="1515">SUM(CD187:CD198)</f>
        <v>384020</v>
      </c>
      <c r="CE199" s="220">
        <f t="shared" ref="CE199" si="1516">SUM(CE187:CE198)</f>
        <v>68037</v>
      </c>
      <c r="CF199" s="222">
        <f t="shared" si="1091"/>
        <v>97.743609313468269</v>
      </c>
      <c r="CG199" s="222">
        <f t="shared" si="1092"/>
        <v>98.795383318654856</v>
      </c>
      <c r="CH199" s="222">
        <f t="shared" si="1093"/>
        <v>97.177199974694744</v>
      </c>
      <c r="CI199" s="222">
        <f t="shared" si="1094"/>
        <v>93.9257561743308</v>
      </c>
      <c r="CJ199" s="220">
        <f t="shared" ref="CJ199" si="1517">SUM(CJ187:CJ198)</f>
        <v>926642</v>
      </c>
      <c r="CK199" s="220">
        <f t="shared" ref="CK199" si="1518">SUM(CK187:CK198)</f>
        <v>471047</v>
      </c>
      <c r="CL199" s="220">
        <f t="shared" ref="CL199" si="1519">SUM(CL187:CL198)</f>
        <v>386138</v>
      </c>
      <c r="CM199" s="220">
        <f t="shared" ref="CM199" si="1520">SUM(CM187:CM198)</f>
        <v>69457</v>
      </c>
      <c r="CN199" s="222">
        <f t="shared" si="1095"/>
        <v>98.227303323740017</v>
      </c>
      <c r="CO199" s="222">
        <f t="shared" si="1096"/>
        <v>99.010831250669995</v>
      </c>
      <c r="CP199" s="222">
        <f t="shared" si="1097"/>
        <v>97.713165053457331</v>
      </c>
      <c r="CQ199" s="222">
        <f t="shared" si="1098"/>
        <v>95.886080318069503</v>
      </c>
      <c r="CR199" s="220">
        <f t="shared" ref="CR199" si="1521">SUM(CR187:CR198)</f>
        <v>928627</v>
      </c>
      <c r="CS199" s="220">
        <f t="shared" ref="CS199" si="1522">SUM(CS187:CS198)</f>
        <v>471431</v>
      </c>
      <c r="CT199" s="220">
        <f t="shared" ref="CT199" si="1523">SUM(CT187:CT198)</f>
        <v>386991</v>
      </c>
      <c r="CU199" s="220">
        <f t="shared" ref="CU199" si="1524">SUM(CU187:CU198)</f>
        <v>70205</v>
      </c>
      <c r="CV199" s="222">
        <f>IF(CR199&gt;0,(CR199/T199)*100,0)</f>
        <v>98.437720288541556</v>
      </c>
      <c r="CW199" s="222">
        <f t="shared" si="1100"/>
        <v>99.091545402761511</v>
      </c>
      <c r="CX199" s="222">
        <f t="shared" si="1101"/>
        <v>97.929018789144052</v>
      </c>
      <c r="CY199" s="222">
        <f t="shared" si="1102"/>
        <v>96.918701768433252</v>
      </c>
      <c r="CZ199" s="222">
        <f t="shared" si="1103"/>
        <v>98.754776783111524</v>
      </c>
      <c r="DA199" s="222">
        <f t="shared" si="1104"/>
        <v>99.165743568616492</v>
      </c>
      <c r="DB199" s="222">
        <f t="shared" si="1105"/>
        <v>98.205858164104512</v>
      </c>
      <c r="DC199" s="222">
        <f t="shared" si="1106"/>
        <v>99.050209147258997</v>
      </c>
      <c r="DD199" s="220">
        <f t="shared" ref="DD199" si="1525">SUM(DD187:DD198)</f>
        <v>43310</v>
      </c>
      <c r="DE199" s="220">
        <f t="shared" ref="DE199" si="1526">SUM(DE187:DE198)</f>
        <v>11576</v>
      </c>
      <c r="DF199" s="220">
        <f t="shared" ref="DF199" si="1527">SUM(DF187:DF198)</f>
        <v>22565</v>
      </c>
      <c r="DG199" s="220">
        <f t="shared" ref="DG199" si="1528">SUM(DG187:DG198)</f>
        <v>9169</v>
      </c>
      <c r="DH199" s="221">
        <f>IF(DD199&gt;0,(DD199*60)/T199,0)</f>
        <v>2.7546071774975753</v>
      </c>
      <c r="DI199" s="221">
        <f t="shared" ref="DI199" si="1529">IF(DE199&gt;0,(DE199*60)/U199,0)</f>
        <v>1.4599172259554853</v>
      </c>
      <c r="DJ199" s="221">
        <f t="shared" ref="DJ199" si="1530">IF(DF199&gt;0,(DF199*60)/V199,0)</f>
        <v>3.4260770544695389</v>
      </c>
      <c r="DK199" s="221">
        <f t="shared" ref="DK199" si="1531">IF(DG199&gt;0,(DG199*60)/W199,0)</f>
        <v>7.5947374960310334</v>
      </c>
      <c r="DL199" s="221">
        <f>IF(DD199&gt;0,(DD199*60)/(T199-AN199),0)</f>
        <v>7.908480023373019</v>
      </c>
      <c r="DM199" s="221">
        <f t="shared" ref="DM199" si="1532">IF(DE199&gt;0,(DE199*60)/(U199-AO199),0)</f>
        <v>5.386106673697598</v>
      </c>
      <c r="DN199" s="221">
        <f t="shared" ref="DN199" si="1533">IF(DF199&gt;0,(DF199*60)/(V199-AP199),0)</f>
        <v>8.0976817627215958</v>
      </c>
      <c r="DO199" s="221">
        <f t="shared" ref="DO199" si="1534">IF(DG199&gt;0,(DG199*60)/(W199-AQ199),0)</f>
        <v>16.961830178208054</v>
      </c>
      <c r="DP199" s="221">
        <f>IF(DU199&gt;0,(DU199*60)/(T199-BD199),0)</f>
        <v>22.146391620075832</v>
      </c>
      <c r="DQ199" s="221">
        <f t="shared" ref="DQ199" si="1535">IF(DV199&gt;0,(DV199*60)/(U199-BE199),0)</f>
        <v>16.099363990543104</v>
      </c>
      <c r="DR199" s="221">
        <f t="shared" ref="DR199" si="1536">IF(DW199&gt;0,(DW199*60)/(V199-BF199),0)</f>
        <v>23.001901018860671</v>
      </c>
      <c r="DS199" s="221">
        <f t="shared" ref="DS199" si="1537">IF(DX199&gt;0,(DX199*60)/(W199-BG199),0)</f>
        <v>30.715583000363239</v>
      </c>
      <c r="DU199" s="220">
        <f t="shared" ref="DU199" si="1538">SUM(DU187:DU198)</f>
        <v>34462</v>
      </c>
      <c r="DV199" s="220">
        <f t="shared" ref="DV199" si="1539">SUM(DV187:DV198)</f>
        <v>8058</v>
      </c>
      <c r="DW199" s="220">
        <f t="shared" ref="DW199" si="1540">SUM(DW187:DW198)</f>
        <v>17948</v>
      </c>
      <c r="DX199" s="220">
        <f t="shared" ref="DX199" si="1541">SUM(DX187:DX198)</f>
        <v>8456</v>
      </c>
      <c r="DZ199" s="293"/>
      <c r="EA199" s="293"/>
      <c r="EB199" s="293"/>
      <c r="EC199" s="297"/>
      <c r="ED199" s="297"/>
      <c r="EE199" s="297"/>
      <c r="EF199" s="297"/>
      <c r="EG199" s="297"/>
      <c r="EH199" s="297"/>
      <c r="EI199" s="297"/>
      <c r="EJ199" s="297"/>
      <c r="EK199" s="297"/>
      <c r="EL199" s="297"/>
      <c r="EM199" s="297"/>
      <c r="EN199" s="297"/>
      <c r="EO199" s="297"/>
      <c r="EP199" s="297"/>
      <c r="EQ199" s="297"/>
      <c r="ER199" s="297"/>
      <c r="ES199" s="297"/>
      <c r="ET199" s="297"/>
      <c r="EU199" s="297"/>
      <c r="EV199" s="297"/>
      <c r="EW199" s="297"/>
      <c r="EX199" s="297"/>
      <c r="EY199" s="297"/>
      <c r="EZ199" s="297"/>
      <c r="FA199" s="297"/>
      <c r="FB199" s="297"/>
      <c r="FC199" s="297"/>
      <c r="FD199" s="298"/>
      <c r="FE199" s="298"/>
      <c r="FF199" s="298"/>
      <c r="FL199" s="223">
        <f t="shared" ref="FL199" si="1542">SUM(FL187:FL198)</f>
        <v>931618</v>
      </c>
      <c r="FM199" s="222">
        <f t="shared" si="1365"/>
        <v>82.520410726284808</v>
      </c>
      <c r="FN199" s="222">
        <f t="shared" si="1366"/>
        <v>91.239005686880247</v>
      </c>
      <c r="FO199" s="224">
        <f t="shared" si="1367"/>
        <v>97.210981324963669</v>
      </c>
      <c r="FR199" s="277">
        <f t="shared" si="1449"/>
        <v>614781</v>
      </c>
      <c r="FS199" s="278">
        <f t="shared" si="1450"/>
        <v>235218</v>
      </c>
      <c r="FT199" s="278">
        <f t="shared" si="1451"/>
        <v>81619</v>
      </c>
      <c r="FU199" s="279">
        <f t="shared" si="1452"/>
        <v>11747</v>
      </c>
      <c r="FV199" s="239"/>
      <c r="FW199" s="280">
        <f t="shared" si="1453"/>
        <v>0.6516894309201634</v>
      </c>
      <c r="FX199" s="281">
        <f t="shared" si="1454"/>
        <v>0.24933933313192666</v>
      </c>
      <c r="FY199" s="281">
        <f t="shared" si="1455"/>
        <v>8.6519003779025092E-2</v>
      </c>
      <c r="FZ199" s="282">
        <f t="shared" si="1456"/>
        <v>1.245223216888479E-2</v>
      </c>
      <c r="GA199" s="283"/>
      <c r="GB199" s="277">
        <f t="shared" si="1457"/>
        <v>0.90102876405208998</v>
      </c>
      <c r="GC199" s="278">
        <f t="shared" si="1458"/>
        <v>0.93687690881612939</v>
      </c>
      <c r="GD199" s="278">
        <f t="shared" si="1459"/>
        <v>0.88152843676852033</v>
      </c>
      <c r="GE199" s="279">
        <f t="shared" si="1460"/>
        <v>0.77196736474453653</v>
      </c>
    </row>
    <row r="200" spans="1:187" x14ac:dyDescent="0.2">
      <c r="A200" s="276" t="str">
        <f t="shared" si="1058"/>
        <v>2016 Jan</v>
      </c>
      <c r="B200" s="139">
        <f t="shared" ref="B200:B211" si="1543">B187+1</f>
        <v>2016</v>
      </c>
      <c r="C200" s="142" t="str">
        <f t="shared" ref="C200:C211" si="1544">C187</f>
        <v>Jan</v>
      </c>
      <c r="D200" s="154">
        <f t="shared" si="1191"/>
        <v>81848</v>
      </c>
      <c r="E200" s="129">
        <v>40747</v>
      </c>
      <c r="F200" s="129">
        <v>34795</v>
      </c>
      <c r="G200" s="129">
        <v>6306</v>
      </c>
      <c r="H200" s="154">
        <f t="shared" si="1042"/>
        <v>-1240</v>
      </c>
      <c r="I200" s="151">
        <f t="shared" si="1059"/>
        <v>-44</v>
      </c>
      <c r="J200" s="151">
        <f t="shared" si="1060"/>
        <v>-762</v>
      </c>
      <c r="K200" s="151">
        <f t="shared" si="1061"/>
        <v>-434</v>
      </c>
      <c r="L200" s="154">
        <f t="shared" si="1043"/>
        <v>340</v>
      </c>
      <c r="M200" s="3">
        <v>21</v>
      </c>
      <c r="N200" s="3">
        <v>254</v>
      </c>
      <c r="O200" s="3">
        <v>65</v>
      </c>
      <c r="P200" s="154">
        <f t="shared" si="1044"/>
        <v>-1580</v>
      </c>
      <c r="Q200" s="3">
        <v>-65</v>
      </c>
      <c r="R200" s="3">
        <v>-1016</v>
      </c>
      <c r="S200" s="3">
        <v>-499</v>
      </c>
      <c r="T200" s="154">
        <f t="shared" si="1045"/>
        <v>80608</v>
      </c>
      <c r="U200" s="151">
        <f t="shared" si="1062"/>
        <v>40703</v>
      </c>
      <c r="V200" s="151">
        <f t="shared" si="1063"/>
        <v>34033</v>
      </c>
      <c r="W200" s="151">
        <f t="shared" si="1064"/>
        <v>5872</v>
      </c>
      <c r="X200" s="154">
        <f t="shared" si="1046"/>
        <v>-1911</v>
      </c>
      <c r="Y200" s="151">
        <f t="shared" si="1065"/>
        <v>-491</v>
      </c>
      <c r="Z200" s="151">
        <f t="shared" si="1066"/>
        <v>-1335</v>
      </c>
      <c r="AA200" s="151">
        <f t="shared" si="1067"/>
        <v>-85</v>
      </c>
      <c r="AB200" s="154">
        <f t="shared" si="1047"/>
        <v>332</v>
      </c>
      <c r="AC200" s="3">
        <v>147</v>
      </c>
      <c r="AD200" s="3">
        <v>148</v>
      </c>
      <c r="AE200" s="3">
        <v>37</v>
      </c>
      <c r="AF200" s="154">
        <f t="shared" si="1048"/>
        <v>-2243</v>
      </c>
      <c r="AG200" s="3">
        <v>-638</v>
      </c>
      <c r="AH200" s="3">
        <v>-1483</v>
      </c>
      <c r="AI200" s="3">
        <v>-122</v>
      </c>
      <c r="AJ200" s="154">
        <f t="shared" si="1049"/>
        <v>78697</v>
      </c>
      <c r="AK200" s="151">
        <f t="shared" si="1068"/>
        <v>40212</v>
      </c>
      <c r="AL200" s="151">
        <f t="shared" si="1069"/>
        <v>32698</v>
      </c>
      <c r="AM200" s="151">
        <f t="shared" si="1070"/>
        <v>5787</v>
      </c>
      <c r="AN200" s="154">
        <f t="shared" si="1050"/>
        <v>49540</v>
      </c>
      <c r="AO200" s="3">
        <v>28622</v>
      </c>
      <c r="AP200" s="3">
        <v>17939</v>
      </c>
      <c r="AQ200" s="3">
        <v>2979</v>
      </c>
      <c r="AR200" s="151">
        <f t="shared" si="1071"/>
        <v>61.457919809448192</v>
      </c>
      <c r="AS200" s="151">
        <f t="shared" si="1072"/>
        <v>70.319141095250956</v>
      </c>
      <c r="AT200" s="151">
        <f t="shared" si="1073"/>
        <v>52.710604413363505</v>
      </c>
      <c r="AU200" s="151">
        <f t="shared" si="1074"/>
        <v>50.732288828337879</v>
      </c>
      <c r="AV200" s="154">
        <f t="shared" si="1051"/>
        <v>62695</v>
      </c>
      <c r="AW200" s="3">
        <v>34828</v>
      </c>
      <c r="AX200" s="3">
        <v>24284</v>
      </c>
      <c r="AY200" s="3">
        <v>3583</v>
      </c>
      <c r="AZ200" s="151">
        <f t="shared" si="1075"/>
        <v>77.777639936482728</v>
      </c>
      <c r="BA200" s="151">
        <f t="shared" si="1076"/>
        <v>85.56617448345331</v>
      </c>
      <c r="BB200" s="151">
        <f t="shared" si="1077"/>
        <v>71.354273793083195</v>
      </c>
      <c r="BC200" s="151">
        <f t="shared" si="1078"/>
        <v>61.018392370572208</v>
      </c>
      <c r="BD200" s="154">
        <f t="shared" si="1052"/>
        <v>70064</v>
      </c>
      <c r="BE200" s="3">
        <v>37634</v>
      </c>
      <c r="BF200" s="3">
        <v>28299</v>
      </c>
      <c r="BG200" s="3">
        <v>4131</v>
      </c>
      <c r="BH200" s="151">
        <f t="shared" si="1079"/>
        <v>86.919412465263989</v>
      </c>
      <c r="BI200" s="151">
        <f t="shared" si="1080"/>
        <v>92.460015232292463</v>
      </c>
      <c r="BJ200" s="151">
        <f t="shared" si="1081"/>
        <v>83.151646930919981</v>
      </c>
      <c r="BK200" s="151">
        <f t="shared" si="1082"/>
        <v>70.35081743869209</v>
      </c>
      <c r="BL200" s="154">
        <f t="shared" si="1053"/>
        <v>73990</v>
      </c>
      <c r="BM200" s="3">
        <v>38984</v>
      </c>
      <c r="BN200" s="3">
        <v>30393</v>
      </c>
      <c r="BO200" s="3">
        <v>4613</v>
      </c>
      <c r="BP200" s="151">
        <f t="shared" si="1083"/>
        <v>91.78989678443827</v>
      </c>
      <c r="BQ200" s="151">
        <f t="shared" si="1084"/>
        <v>95.776724074392547</v>
      </c>
      <c r="BR200" s="151">
        <f t="shared" si="1085"/>
        <v>89.304498574912586</v>
      </c>
      <c r="BS200" s="151">
        <f t="shared" si="1086"/>
        <v>78.559264305177109</v>
      </c>
      <c r="BT200" s="154">
        <f t="shared" si="1054"/>
        <v>75596</v>
      </c>
      <c r="BU200" s="3">
        <v>39500</v>
      </c>
      <c r="BV200" s="3">
        <v>31209</v>
      </c>
      <c r="BW200" s="3">
        <v>4887</v>
      </c>
      <c r="BX200" s="151">
        <f t="shared" si="1087"/>
        <v>93.78225486304089</v>
      </c>
      <c r="BY200" s="151">
        <f t="shared" si="1088"/>
        <v>97.044443898484147</v>
      </c>
      <c r="BZ200" s="151">
        <f t="shared" si="1089"/>
        <v>91.702171421855255</v>
      </c>
      <c r="CA200" s="151">
        <f t="shared" si="1090"/>
        <v>83.225476839237061</v>
      </c>
      <c r="CB200" s="154">
        <f t="shared" si="1055"/>
        <v>77426</v>
      </c>
      <c r="CC200" s="3">
        <v>40004</v>
      </c>
      <c r="CD200" s="3">
        <v>32127</v>
      </c>
      <c r="CE200" s="3">
        <v>5295</v>
      </c>
      <c r="CF200" s="151">
        <f t="shared" si="1091"/>
        <v>96.052500992457325</v>
      </c>
      <c r="CG200" s="151">
        <f t="shared" si="1092"/>
        <v>98.2826818662015</v>
      </c>
      <c r="CH200" s="151">
        <f t="shared" si="1093"/>
        <v>94.399553374665771</v>
      </c>
      <c r="CI200" s="151">
        <f t="shared" si="1094"/>
        <v>90.173705722070835</v>
      </c>
      <c r="CJ200" s="154">
        <f t="shared" si="1056"/>
        <v>77996</v>
      </c>
      <c r="CK200" s="3">
        <v>40128</v>
      </c>
      <c r="CL200" s="3">
        <v>32395</v>
      </c>
      <c r="CM200" s="3">
        <v>5473</v>
      </c>
      <c r="CN200" s="151">
        <f t="shared" si="1095"/>
        <v>96.759626836046053</v>
      </c>
      <c r="CO200" s="151">
        <f t="shared" si="1096"/>
        <v>98.587327715401813</v>
      </c>
      <c r="CP200" s="151">
        <f t="shared" si="1097"/>
        <v>95.187024358710659</v>
      </c>
      <c r="CQ200" s="151">
        <f t="shared" si="1098"/>
        <v>93.205040871934614</v>
      </c>
      <c r="CR200" s="154">
        <f t="shared" si="1057"/>
        <v>78265</v>
      </c>
      <c r="CS200" s="3">
        <v>40182</v>
      </c>
      <c r="CT200" s="3">
        <v>32519</v>
      </c>
      <c r="CU200" s="3">
        <v>5564</v>
      </c>
      <c r="CV200" s="151">
        <f t="shared" si="1099"/>
        <v>97.09334061135371</v>
      </c>
      <c r="CW200" s="151">
        <f t="shared" si="1100"/>
        <v>98.719996069085809</v>
      </c>
      <c r="CX200" s="151">
        <f t="shared" si="1101"/>
        <v>95.551376605059787</v>
      </c>
      <c r="CY200" s="151">
        <f t="shared" si="1102"/>
        <v>94.754768392370565</v>
      </c>
      <c r="CZ200" s="151">
        <f t="shared" si="1103"/>
        <v>97.629267566494633</v>
      </c>
      <c r="DA200" s="151">
        <f t="shared" si="1104"/>
        <v>98.793700710021369</v>
      </c>
      <c r="DB200" s="151">
        <f t="shared" si="1105"/>
        <v>96.077336702612172</v>
      </c>
      <c r="DC200" s="151">
        <f t="shared" si="1106"/>
        <v>98.552452316076284</v>
      </c>
      <c r="DD200" s="149">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49">
        <v>4510</v>
      </c>
      <c r="DV200" s="3">
        <v>861</v>
      </c>
      <c r="DW200" s="3">
        <v>2654</v>
      </c>
      <c r="DX200" s="3">
        <v>995</v>
      </c>
      <c r="DZ200" s="293"/>
      <c r="EA200" s="293"/>
      <c r="EB200" s="293"/>
      <c r="EC200" s="297"/>
      <c r="ED200" s="297"/>
      <c r="EE200" s="297"/>
      <c r="EF200" s="297"/>
      <c r="EG200" s="297"/>
      <c r="EH200" s="297"/>
      <c r="EI200" s="297"/>
      <c r="EJ200" s="297"/>
      <c r="EK200" s="297"/>
      <c r="EL200" s="297"/>
      <c r="EM200" s="297"/>
      <c r="EN200" s="297"/>
      <c r="EO200" s="297"/>
      <c r="EP200" s="297"/>
      <c r="EQ200" s="297"/>
      <c r="ER200" s="297"/>
      <c r="ES200" s="297"/>
      <c r="ET200" s="297"/>
      <c r="EU200" s="297"/>
      <c r="EV200" s="297"/>
      <c r="EW200" s="297"/>
      <c r="EX200" s="297"/>
      <c r="EY200" s="297"/>
      <c r="EZ200" s="297"/>
      <c r="FA200" s="297"/>
      <c r="FB200" s="297"/>
      <c r="FC200" s="297"/>
      <c r="FD200" s="297"/>
      <c r="FE200" s="297"/>
      <c r="FF200" s="297"/>
      <c r="FL200" s="151">
        <f t="shared" ref="FL200:FL211" si="1545">AJ200</f>
        <v>78697</v>
      </c>
      <c r="FM200" s="151">
        <f t="shared" si="1365"/>
        <v>79.666315107310311</v>
      </c>
      <c r="FN200" s="151">
        <f t="shared" si="1366"/>
        <v>89.030077385414941</v>
      </c>
      <c r="FO200" s="151">
        <f t="shared" si="1367"/>
        <v>96.059570250454271</v>
      </c>
      <c r="FR200" s="5">
        <f t="shared" si="1449"/>
        <v>49540</v>
      </c>
      <c r="FS200" s="5">
        <f t="shared" si="1450"/>
        <v>20524</v>
      </c>
      <c r="FT200" s="5">
        <f t="shared" si="1451"/>
        <v>8633</v>
      </c>
      <c r="FU200" s="5">
        <f t="shared" si="1452"/>
        <v>1911</v>
      </c>
      <c r="FW200" s="233">
        <f t="shared" si="1453"/>
        <v>0.61457919809448192</v>
      </c>
      <c r="FX200" s="233">
        <f t="shared" si="1454"/>
        <v>0.25461492655815798</v>
      </c>
      <c r="FY200" s="233">
        <f t="shared" si="1455"/>
        <v>0.10709855101230648</v>
      </c>
      <c r="FZ200" s="233">
        <f t="shared" si="1456"/>
        <v>2.3707324335053594E-2</v>
      </c>
      <c r="GA200" s="233"/>
      <c r="GB200" s="5">
        <f t="shared" si="1457"/>
        <v>0.8691941246526399</v>
      </c>
      <c r="GC200" s="5">
        <f t="shared" si="1458"/>
        <v>0.92460015232292458</v>
      </c>
      <c r="GD200" s="5">
        <f t="shared" si="1459"/>
        <v>0.83151646930919976</v>
      </c>
      <c r="GE200" s="5">
        <f t="shared" si="1460"/>
        <v>0.70350817438692093</v>
      </c>
    </row>
    <row r="201" spans="1:187" x14ac:dyDescent="0.2">
      <c r="A201" s="276" t="str">
        <f t="shared" si="1058"/>
        <v>2016 Feb</v>
      </c>
      <c r="B201" s="139">
        <f t="shared" si="1543"/>
        <v>2016</v>
      </c>
      <c r="C201" s="142" t="str">
        <f t="shared" si="1544"/>
        <v>Feb</v>
      </c>
      <c r="D201" s="154">
        <f t="shared" si="1191"/>
        <v>80710</v>
      </c>
      <c r="E201" s="129">
        <v>39502</v>
      </c>
      <c r="F201" s="129">
        <v>34877</v>
      </c>
      <c r="G201" s="129">
        <v>6331</v>
      </c>
      <c r="H201" s="154">
        <f t="shared" si="1042"/>
        <v>-2388</v>
      </c>
      <c r="I201" s="151">
        <f t="shared" si="1059"/>
        <v>-759</v>
      </c>
      <c r="J201" s="151">
        <f t="shared" si="1060"/>
        <v>-1152</v>
      </c>
      <c r="K201" s="151">
        <f t="shared" si="1061"/>
        <v>-477</v>
      </c>
      <c r="L201" s="154">
        <f t="shared" si="1043"/>
        <v>575</v>
      </c>
      <c r="M201" s="3">
        <v>110</v>
      </c>
      <c r="N201" s="3">
        <v>403</v>
      </c>
      <c r="O201" s="3">
        <v>62</v>
      </c>
      <c r="P201" s="154">
        <f t="shared" si="1044"/>
        <v>-2963</v>
      </c>
      <c r="Q201" s="3">
        <v>-869</v>
      </c>
      <c r="R201" s="3">
        <v>-1555</v>
      </c>
      <c r="S201" s="3">
        <v>-539</v>
      </c>
      <c r="T201" s="154">
        <f t="shared" si="1045"/>
        <v>78322</v>
      </c>
      <c r="U201" s="151">
        <f t="shared" si="1062"/>
        <v>38743</v>
      </c>
      <c r="V201" s="151">
        <f t="shared" si="1063"/>
        <v>33725</v>
      </c>
      <c r="W201" s="151">
        <f t="shared" si="1064"/>
        <v>5854</v>
      </c>
      <c r="X201" s="154">
        <f t="shared" si="1046"/>
        <v>-972</v>
      </c>
      <c r="Y201" s="151">
        <f t="shared" si="1065"/>
        <v>-388</v>
      </c>
      <c r="Z201" s="151">
        <f t="shared" si="1066"/>
        <v>-574</v>
      </c>
      <c r="AA201" s="151">
        <f t="shared" si="1067"/>
        <v>-10</v>
      </c>
      <c r="AB201" s="154">
        <f t="shared" si="1047"/>
        <v>249</v>
      </c>
      <c r="AC201" s="3">
        <v>120</v>
      </c>
      <c r="AD201" s="3">
        <v>106</v>
      </c>
      <c r="AE201" s="3">
        <v>23</v>
      </c>
      <c r="AF201" s="154">
        <f t="shared" si="1048"/>
        <v>-1221</v>
      </c>
      <c r="AG201" s="3">
        <v>-508</v>
      </c>
      <c r="AH201" s="3">
        <v>-680</v>
      </c>
      <c r="AI201" s="3">
        <v>-33</v>
      </c>
      <c r="AJ201" s="154">
        <f t="shared" si="1049"/>
        <v>77350</v>
      </c>
      <c r="AK201" s="151">
        <f t="shared" si="1068"/>
        <v>38355</v>
      </c>
      <c r="AL201" s="151">
        <f t="shared" si="1069"/>
        <v>33151</v>
      </c>
      <c r="AM201" s="151">
        <f t="shared" si="1070"/>
        <v>5844</v>
      </c>
      <c r="AN201" s="154">
        <f t="shared" si="1050"/>
        <v>52888</v>
      </c>
      <c r="AO201" s="3">
        <v>29316</v>
      </c>
      <c r="AP201" s="3">
        <v>20148</v>
      </c>
      <c r="AQ201" s="3">
        <v>3424</v>
      </c>
      <c r="AR201" s="151">
        <f t="shared" si="1071"/>
        <v>67.526365516713057</v>
      </c>
      <c r="AS201" s="151">
        <f t="shared" si="1072"/>
        <v>75.667862581627659</v>
      </c>
      <c r="AT201" s="151">
        <f t="shared" si="1073"/>
        <v>59.742031134173459</v>
      </c>
      <c r="AU201" s="151">
        <f t="shared" si="1074"/>
        <v>58.489921421250422</v>
      </c>
      <c r="AV201" s="154">
        <f t="shared" si="1051"/>
        <v>65500</v>
      </c>
      <c r="AW201" s="3">
        <v>34724</v>
      </c>
      <c r="AX201" s="3">
        <v>26689</v>
      </c>
      <c r="AY201" s="3">
        <v>4087</v>
      </c>
      <c r="AZ201" s="151">
        <f t="shared" si="1075"/>
        <v>83.629120808968111</v>
      </c>
      <c r="BA201" s="151">
        <f t="shared" si="1076"/>
        <v>89.626513176573823</v>
      </c>
      <c r="BB201" s="151">
        <f t="shared" si="1077"/>
        <v>79.13713862120089</v>
      </c>
      <c r="BC201" s="151">
        <f t="shared" si="1078"/>
        <v>69.815510761872218</v>
      </c>
      <c r="BD201" s="154">
        <f t="shared" si="1052"/>
        <v>71501</v>
      </c>
      <c r="BE201" s="3">
        <v>36788</v>
      </c>
      <c r="BF201" s="3">
        <v>30093</v>
      </c>
      <c r="BG201" s="3">
        <v>4620</v>
      </c>
      <c r="BH201" s="151">
        <f t="shared" si="1079"/>
        <v>91.291080411634027</v>
      </c>
      <c r="BI201" s="151">
        <f t="shared" si="1080"/>
        <v>94.953927161035551</v>
      </c>
      <c r="BJ201" s="151">
        <f t="shared" si="1081"/>
        <v>89.230541141586357</v>
      </c>
      <c r="BK201" s="151">
        <f t="shared" si="1082"/>
        <v>78.920396310215239</v>
      </c>
      <c r="BL201" s="154">
        <f t="shared" si="1053"/>
        <v>74273</v>
      </c>
      <c r="BM201" s="3">
        <v>37655</v>
      </c>
      <c r="BN201" s="3">
        <v>31585</v>
      </c>
      <c r="BO201" s="3">
        <v>5033</v>
      </c>
      <c r="BP201" s="151">
        <f t="shared" si="1083"/>
        <v>94.830315875488367</v>
      </c>
      <c r="BQ201" s="151">
        <f t="shared" si="1084"/>
        <v>97.191750767880649</v>
      </c>
      <c r="BR201" s="151">
        <f t="shared" si="1085"/>
        <v>93.654558932542614</v>
      </c>
      <c r="BS201" s="151">
        <f t="shared" si="1086"/>
        <v>85.975401434916293</v>
      </c>
      <c r="BT201" s="154">
        <f t="shared" si="1054"/>
        <v>75440</v>
      </c>
      <c r="BU201" s="3">
        <v>37982</v>
      </c>
      <c r="BV201" s="3">
        <v>32220</v>
      </c>
      <c r="BW201" s="3">
        <v>5238</v>
      </c>
      <c r="BX201" s="151">
        <f t="shared" si="1087"/>
        <v>96.320318684405407</v>
      </c>
      <c r="BY201" s="151">
        <f t="shared" si="1088"/>
        <v>98.035774204372402</v>
      </c>
      <c r="BZ201" s="151">
        <f t="shared" si="1089"/>
        <v>95.53743513713863</v>
      </c>
      <c r="CA201" s="151">
        <f t="shared" si="1090"/>
        <v>89.4772804919713</v>
      </c>
      <c r="CB201" s="154">
        <f t="shared" si="1055"/>
        <v>76647</v>
      </c>
      <c r="CC201" s="3">
        <v>38275</v>
      </c>
      <c r="CD201" s="3">
        <v>32831</v>
      </c>
      <c r="CE201" s="3">
        <v>5541</v>
      </c>
      <c r="CF201" s="151">
        <f t="shared" si="1091"/>
        <v>97.861392712137075</v>
      </c>
      <c r="CG201" s="151">
        <f t="shared" si="1092"/>
        <v>98.792039852360432</v>
      </c>
      <c r="CH201" s="151">
        <f t="shared" si="1093"/>
        <v>97.349147516679025</v>
      </c>
      <c r="CI201" s="151">
        <f t="shared" si="1094"/>
        <v>94.653228561667234</v>
      </c>
      <c r="CJ201" s="154">
        <f t="shared" si="1056"/>
        <v>76987</v>
      </c>
      <c r="CK201" s="3">
        <v>38320</v>
      </c>
      <c r="CL201" s="3">
        <v>33018</v>
      </c>
      <c r="CM201" s="3">
        <v>5649</v>
      </c>
      <c r="CN201" s="151">
        <f t="shared" si="1095"/>
        <v>98.295498072061491</v>
      </c>
      <c r="CO201" s="151">
        <f t="shared" si="1096"/>
        <v>98.90818986655654</v>
      </c>
      <c r="CP201" s="151">
        <f t="shared" si="1097"/>
        <v>97.903632320237207</v>
      </c>
      <c r="CQ201" s="151">
        <f t="shared" si="1098"/>
        <v>96.498120942944993</v>
      </c>
      <c r="CR201" s="154">
        <f t="shared" si="1057"/>
        <v>77124</v>
      </c>
      <c r="CS201" s="3">
        <v>38340</v>
      </c>
      <c r="CT201" s="3">
        <v>33078</v>
      </c>
      <c r="CU201" s="3">
        <v>5706</v>
      </c>
      <c r="CV201" s="151">
        <f t="shared" si="1099"/>
        <v>98.470416996501626</v>
      </c>
      <c r="CW201" s="151">
        <f t="shared" si="1100"/>
        <v>98.959812095088139</v>
      </c>
      <c r="CX201" s="151">
        <f t="shared" si="1101"/>
        <v>98.081541882876195</v>
      </c>
      <c r="CY201" s="151">
        <f t="shared" si="1102"/>
        <v>97.471814144174928</v>
      </c>
      <c r="CZ201" s="151">
        <f t="shared" si="1103"/>
        <v>98.758969382804324</v>
      </c>
      <c r="DA201" s="151">
        <f t="shared" si="1104"/>
        <v>98.998528766486842</v>
      </c>
      <c r="DB201" s="151">
        <f t="shared" si="1105"/>
        <v>98.297998517420311</v>
      </c>
      <c r="DC201" s="151">
        <f t="shared" si="1106"/>
        <v>99.829176631363168</v>
      </c>
      <c r="DD201" s="149">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49">
        <v>2577</v>
      </c>
      <c r="DV201" s="3">
        <v>536</v>
      </c>
      <c r="DW201" s="3">
        <v>1405</v>
      </c>
      <c r="DX201" s="3">
        <v>636</v>
      </c>
      <c r="DZ201" s="293"/>
      <c r="EA201" s="293"/>
      <c r="EB201" s="293"/>
      <c r="EC201" s="297"/>
      <c r="ED201" s="297"/>
      <c r="EE201" s="297"/>
      <c r="EF201" s="297"/>
      <c r="EG201" s="297"/>
      <c r="EH201" s="297"/>
      <c r="EI201" s="297"/>
      <c r="EJ201" s="297"/>
      <c r="EK201" s="297"/>
      <c r="EL201" s="297"/>
      <c r="EM201" s="297"/>
      <c r="EN201" s="297"/>
      <c r="EO201" s="297"/>
      <c r="EP201" s="297"/>
      <c r="EQ201" s="297"/>
      <c r="ER201" s="297"/>
      <c r="ES201" s="297"/>
      <c r="ET201" s="297"/>
      <c r="EU201" s="297"/>
      <c r="EV201" s="297"/>
      <c r="EW201" s="297"/>
      <c r="EX201" s="297"/>
      <c r="EY201" s="297"/>
      <c r="EZ201" s="297"/>
      <c r="FA201" s="297"/>
      <c r="FB201" s="297"/>
      <c r="FC201" s="297"/>
      <c r="FD201" s="297"/>
      <c r="FE201" s="297"/>
      <c r="FF201" s="297"/>
      <c r="FL201" s="151">
        <f t="shared" si="1545"/>
        <v>77350</v>
      </c>
      <c r="FM201" s="151">
        <f t="shared" si="1365"/>
        <v>84.680025856496442</v>
      </c>
      <c r="FN201" s="151">
        <f t="shared" si="1366"/>
        <v>92.438267614738194</v>
      </c>
      <c r="FO201" s="151">
        <f t="shared" si="1367"/>
        <v>97.530704589528114</v>
      </c>
      <c r="FR201" s="5">
        <f t="shared" si="1449"/>
        <v>52888</v>
      </c>
      <c r="FS201" s="5">
        <f t="shared" si="1450"/>
        <v>18613</v>
      </c>
      <c r="FT201" s="5">
        <f t="shared" si="1451"/>
        <v>5849</v>
      </c>
      <c r="FU201" s="5">
        <f t="shared" si="1452"/>
        <v>972</v>
      </c>
      <c r="FW201" s="233">
        <f t="shared" si="1453"/>
        <v>0.67526365516713061</v>
      </c>
      <c r="FX201" s="233">
        <f t="shared" si="1454"/>
        <v>0.23764714894920969</v>
      </c>
      <c r="FY201" s="233">
        <f t="shared" si="1455"/>
        <v>7.4678889711702973E-2</v>
      </c>
      <c r="FZ201" s="233">
        <f t="shared" si="1456"/>
        <v>1.2410306171956794E-2</v>
      </c>
      <c r="GA201" s="233"/>
      <c r="GB201" s="5">
        <f t="shared" si="1457"/>
        <v>0.91291080411634029</v>
      </c>
      <c r="GC201" s="5">
        <f t="shared" si="1458"/>
        <v>0.94953927161035556</v>
      </c>
      <c r="GD201" s="5">
        <f t="shared" si="1459"/>
        <v>0.89230541141586361</v>
      </c>
      <c r="GE201" s="5">
        <f t="shared" si="1460"/>
        <v>0.78920396310215235</v>
      </c>
    </row>
    <row r="202" spans="1:187" x14ac:dyDescent="0.2">
      <c r="A202" s="276" t="str">
        <f t="shared" si="1058"/>
        <v>2016 Mar</v>
      </c>
      <c r="B202" s="139">
        <f t="shared" si="1543"/>
        <v>2016</v>
      </c>
      <c r="C202" s="142" t="str">
        <f t="shared" si="1544"/>
        <v>Mar</v>
      </c>
      <c r="D202" s="154">
        <f t="shared" si="1191"/>
        <v>84022</v>
      </c>
      <c r="E202" s="129">
        <v>41381</v>
      </c>
      <c r="F202" s="129">
        <v>36120</v>
      </c>
      <c r="G202" s="129">
        <v>6521</v>
      </c>
      <c r="H202" s="154">
        <f t="shared" si="1042"/>
        <v>-1756</v>
      </c>
      <c r="I202" s="151">
        <f t="shared" si="1059"/>
        <v>-467</v>
      </c>
      <c r="J202" s="151">
        <f t="shared" si="1060"/>
        <v>-1016</v>
      </c>
      <c r="K202" s="151">
        <f t="shared" si="1061"/>
        <v>-273</v>
      </c>
      <c r="L202" s="154">
        <f t="shared" si="1043"/>
        <v>2189</v>
      </c>
      <c r="M202" s="3">
        <v>718</v>
      </c>
      <c r="N202" s="3">
        <v>1142</v>
      </c>
      <c r="O202" s="3">
        <v>329</v>
      </c>
      <c r="P202" s="154">
        <f t="shared" si="1044"/>
        <v>-3945</v>
      </c>
      <c r="Q202" s="3">
        <v>-1185</v>
      </c>
      <c r="R202" s="3">
        <v>-2158</v>
      </c>
      <c r="S202" s="3">
        <v>-602</v>
      </c>
      <c r="T202" s="154">
        <f t="shared" si="1045"/>
        <v>82266</v>
      </c>
      <c r="U202" s="151">
        <f t="shared" si="1062"/>
        <v>40914</v>
      </c>
      <c r="V202" s="151">
        <f t="shared" si="1063"/>
        <v>35104</v>
      </c>
      <c r="W202" s="151">
        <f t="shared" si="1064"/>
        <v>6248</v>
      </c>
      <c r="X202" s="154">
        <f t="shared" si="1046"/>
        <v>-732</v>
      </c>
      <c r="Y202" s="151">
        <f t="shared" si="1065"/>
        <v>-233</v>
      </c>
      <c r="Z202" s="151">
        <f t="shared" si="1066"/>
        <v>-460</v>
      </c>
      <c r="AA202" s="151">
        <f t="shared" si="1067"/>
        <v>-39</v>
      </c>
      <c r="AB202" s="154">
        <f t="shared" si="1047"/>
        <v>211</v>
      </c>
      <c r="AC202" s="3">
        <v>95</v>
      </c>
      <c r="AD202" s="3">
        <v>88</v>
      </c>
      <c r="AE202" s="3">
        <v>28</v>
      </c>
      <c r="AF202" s="154">
        <f t="shared" si="1048"/>
        <v>-943</v>
      </c>
      <c r="AG202" s="3">
        <v>-328</v>
      </c>
      <c r="AH202" s="3">
        <v>-548</v>
      </c>
      <c r="AI202" s="3">
        <v>-67</v>
      </c>
      <c r="AJ202" s="154">
        <f t="shared" si="1049"/>
        <v>81534</v>
      </c>
      <c r="AK202" s="151">
        <f t="shared" si="1068"/>
        <v>40681</v>
      </c>
      <c r="AL202" s="151">
        <f t="shared" si="1069"/>
        <v>34644</v>
      </c>
      <c r="AM202" s="151">
        <f t="shared" si="1070"/>
        <v>6209</v>
      </c>
      <c r="AN202" s="154">
        <f t="shared" si="1050"/>
        <v>53848</v>
      </c>
      <c r="AO202" s="3">
        <v>29314</v>
      </c>
      <c r="AP202" s="3">
        <v>20975</v>
      </c>
      <c r="AQ202" s="3">
        <v>3559</v>
      </c>
      <c r="AR202" s="151">
        <f t="shared" si="1071"/>
        <v>65.455959934845495</v>
      </c>
      <c r="AS202" s="151">
        <f t="shared" si="1072"/>
        <v>71.647846702840098</v>
      </c>
      <c r="AT202" s="151">
        <f t="shared" si="1073"/>
        <v>59.751025524156788</v>
      </c>
      <c r="AU202" s="151">
        <f t="shared" si="1074"/>
        <v>56.962227912932143</v>
      </c>
      <c r="AV202" s="154">
        <f t="shared" si="1051"/>
        <v>67819</v>
      </c>
      <c r="AW202" s="3">
        <v>35596</v>
      </c>
      <c r="AX202" s="3">
        <v>27842</v>
      </c>
      <c r="AY202" s="3">
        <v>4381</v>
      </c>
      <c r="AZ202" s="151">
        <f t="shared" si="1075"/>
        <v>82.43867454355383</v>
      </c>
      <c r="BA202" s="151">
        <f t="shared" si="1076"/>
        <v>87.002004203939975</v>
      </c>
      <c r="BB202" s="151">
        <f t="shared" si="1077"/>
        <v>79.312898814949861</v>
      </c>
      <c r="BC202" s="151">
        <f t="shared" si="1078"/>
        <v>70.118437900128043</v>
      </c>
      <c r="BD202" s="154">
        <f t="shared" si="1052"/>
        <v>75034</v>
      </c>
      <c r="BE202" s="3">
        <v>38470</v>
      </c>
      <c r="BF202" s="3">
        <v>31540</v>
      </c>
      <c r="BG202" s="3">
        <v>5024</v>
      </c>
      <c r="BH202" s="151">
        <f t="shared" si="1079"/>
        <v>91.209004935210174</v>
      </c>
      <c r="BI202" s="151">
        <f t="shared" si="1080"/>
        <v>94.02649459842597</v>
      </c>
      <c r="BJ202" s="151">
        <f t="shared" si="1081"/>
        <v>89.847310847766636</v>
      </c>
      <c r="BK202" s="151">
        <f t="shared" si="1082"/>
        <v>80.409731113956468</v>
      </c>
      <c r="BL202" s="154">
        <f t="shared" si="1053"/>
        <v>78327</v>
      </c>
      <c r="BM202" s="3">
        <v>39710</v>
      </c>
      <c r="BN202" s="3">
        <v>33122</v>
      </c>
      <c r="BO202" s="3">
        <v>5495</v>
      </c>
      <c r="BP202" s="151">
        <f t="shared" si="1083"/>
        <v>95.211873678068699</v>
      </c>
      <c r="BQ202" s="151">
        <f t="shared" si="1084"/>
        <v>97.057242019846512</v>
      </c>
      <c r="BR202" s="151">
        <f t="shared" si="1085"/>
        <v>94.353919781221521</v>
      </c>
      <c r="BS202" s="151">
        <f t="shared" si="1086"/>
        <v>87.948143405889894</v>
      </c>
      <c r="BT202" s="154">
        <f t="shared" si="1054"/>
        <v>79561</v>
      </c>
      <c r="BU202" s="3">
        <v>40136</v>
      </c>
      <c r="BV202" s="3">
        <v>33721</v>
      </c>
      <c r="BW202" s="3">
        <v>5704</v>
      </c>
      <c r="BX202" s="151">
        <f t="shared" si="1087"/>
        <v>96.711885833758785</v>
      </c>
      <c r="BY202" s="151">
        <f t="shared" si="1088"/>
        <v>98.09845040817325</v>
      </c>
      <c r="BZ202" s="151">
        <f t="shared" si="1089"/>
        <v>96.060278030993615</v>
      </c>
      <c r="CA202" s="151">
        <f t="shared" si="1090"/>
        <v>91.293213828425095</v>
      </c>
      <c r="CB202" s="154">
        <f t="shared" si="1055"/>
        <v>80882</v>
      </c>
      <c r="CC202" s="3">
        <v>40564</v>
      </c>
      <c r="CD202" s="3">
        <v>34329</v>
      </c>
      <c r="CE202" s="3">
        <v>5989</v>
      </c>
      <c r="CF202" s="151">
        <f t="shared" si="1091"/>
        <v>98.31765249313203</v>
      </c>
      <c r="CG202" s="151">
        <f t="shared" si="1092"/>
        <v>99.144547098792586</v>
      </c>
      <c r="CH202" s="151">
        <f t="shared" si="1093"/>
        <v>97.792274384685513</v>
      </c>
      <c r="CI202" s="151">
        <f t="shared" si="1094"/>
        <v>95.854673495518554</v>
      </c>
      <c r="CJ202" s="154">
        <f t="shared" si="1056"/>
        <v>81222</v>
      </c>
      <c r="CK202" s="3">
        <v>40629</v>
      </c>
      <c r="CL202" s="3">
        <v>34510</v>
      </c>
      <c r="CM202" s="3">
        <v>6083</v>
      </c>
      <c r="CN202" s="151">
        <f t="shared" si="1095"/>
        <v>98.730945955801914</v>
      </c>
      <c r="CO202" s="151">
        <f t="shared" si="1096"/>
        <v>99.303416923302535</v>
      </c>
      <c r="CP202" s="151">
        <f t="shared" si="1097"/>
        <v>98.307885141294435</v>
      </c>
      <c r="CQ202" s="151">
        <f t="shared" si="1098"/>
        <v>97.359154929577457</v>
      </c>
      <c r="CR202" s="154">
        <f t="shared" si="1057"/>
        <v>81374</v>
      </c>
      <c r="CS202" s="3">
        <v>40660</v>
      </c>
      <c r="CT202" s="3">
        <v>34590</v>
      </c>
      <c r="CU202" s="3">
        <v>6124</v>
      </c>
      <c r="CV202" s="151">
        <f t="shared" si="1099"/>
        <v>98.915712444995506</v>
      </c>
      <c r="CW202" s="151">
        <f t="shared" si="1100"/>
        <v>99.379185608838043</v>
      </c>
      <c r="CX202" s="151">
        <f t="shared" si="1101"/>
        <v>98.535779398359153</v>
      </c>
      <c r="CY202" s="151">
        <f t="shared" si="1102"/>
        <v>98.015364916773365</v>
      </c>
      <c r="CZ202" s="151">
        <f t="shared" si="1103"/>
        <v>99.110203486251919</v>
      </c>
      <c r="DA202" s="151">
        <f t="shared" si="1104"/>
        <v>99.430512782910498</v>
      </c>
      <c r="DB202" s="151">
        <f t="shared" si="1105"/>
        <v>98.689608021877845</v>
      </c>
      <c r="DC202" s="151">
        <f t="shared" si="1106"/>
        <v>99.375800256081945</v>
      </c>
      <c r="DD202" s="149">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49">
        <v>2394</v>
      </c>
      <c r="DV202" s="3">
        <v>611</v>
      </c>
      <c r="DW202" s="3">
        <v>1271</v>
      </c>
      <c r="DX202" s="3">
        <v>512</v>
      </c>
      <c r="DZ202" s="293" t="str">
        <f>CONCATENATE(EA202," ",EB202)</f>
        <v>2016 Kvartal 1</v>
      </c>
      <c r="EA202" s="293">
        <v>2016</v>
      </c>
      <c r="EB202" s="293" t="s">
        <v>444</v>
      </c>
      <c r="EC202" s="297">
        <f>SUM(D200:D202)</f>
        <v>246580</v>
      </c>
      <c r="ED202" s="297">
        <f>SUM(H200:H202)</f>
        <v>-5384</v>
      </c>
      <c r="EE202" s="297">
        <f>SUM(L200:L202)</f>
        <v>3104</v>
      </c>
      <c r="EF202" s="297">
        <f>SUM(P200:P202)</f>
        <v>-8488</v>
      </c>
      <c r="EG202" s="297">
        <f>SUM(T200:T202)</f>
        <v>241196</v>
      </c>
      <c r="EH202" s="297">
        <f>SUM(X200:X202)</f>
        <v>-3615</v>
      </c>
      <c r="EI202" s="297">
        <f>SUM(AB200:AB202)</f>
        <v>792</v>
      </c>
      <c r="EJ202" s="297">
        <f>SUM(AF200:AF202)</f>
        <v>-4407</v>
      </c>
      <c r="EK202" s="297">
        <f>SUM(AJ200:AJ202)</f>
        <v>237581</v>
      </c>
      <c r="EL202" s="297">
        <f>SUM(AN200:AN202)</f>
        <v>156276</v>
      </c>
      <c r="EM202" s="297">
        <f>IF(EG202&gt;0,(EL202/EG202)*100,0)</f>
        <v>64.792119272293064</v>
      </c>
      <c r="EN202" s="297">
        <f>SUM(AV200:AV202)</f>
        <v>196014</v>
      </c>
      <c r="EO202" s="297">
        <f>IF(EG202&gt;0,(EN202/EG202)*100,0)</f>
        <v>81.267516874243356</v>
      </c>
      <c r="EP202" s="297">
        <f>SUM(BD200:BD202)</f>
        <v>216599</v>
      </c>
      <c r="EQ202" s="297">
        <f>IF(EG202&gt;0,(EP202/EG202)*100,0)</f>
        <v>89.802069686064442</v>
      </c>
      <c r="ER202" s="297">
        <f>SUM(BL200:BL202)</f>
        <v>226590</v>
      </c>
      <c r="ES202" s="297">
        <f>IF(EG202&gt;0,(ER202/EG202)*100,0)</f>
        <v>93.944344018972131</v>
      </c>
      <c r="ET202" s="297">
        <f>SUM(BT200:BT202)</f>
        <v>230597</v>
      </c>
      <c r="EU202" s="297">
        <f>IF(EG202&gt;0,(ET202/EG202)*100,0)</f>
        <v>95.605648518217549</v>
      </c>
      <c r="EV202" s="297">
        <f>SUM(CB200:CB202)</f>
        <v>234955</v>
      </c>
      <c r="EW202" s="297">
        <f>IF(EG202&gt;0,(EV202/EG202)*100,0)</f>
        <v>97.412477818869306</v>
      </c>
      <c r="EX202" s="297">
        <f>SUM(CJ200:CJ202)</f>
        <v>236205</v>
      </c>
      <c r="EY202" s="297">
        <f>IF(EG202&gt;0,(EX202/EG202)*100,0)</f>
        <v>97.930728536128299</v>
      </c>
      <c r="EZ202" s="297">
        <f>SUM(CR200:CR202)</f>
        <v>236763</v>
      </c>
      <c r="FA202" s="297">
        <f>IF(EG202&gt;0,(EZ202/EG202)*100,0)</f>
        <v>98.162075656312709</v>
      </c>
      <c r="FB202" s="297">
        <f>IF(EG202&gt;0,(EK202/EG202)*100,0)</f>
        <v>98.501218925686999</v>
      </c>
      <c r="FC202" s="297">
        <f>IF(DD202&gt;0,DD200+DD201+DD202,0)</f>
        <v>11726</v>
      </c>
      <c r="FD202" s="297">
        <f>IF(DD202&gt;0,((DD202+DD201+DD200)*60)/((T200+T201+T202)),0)</f>
        <v>2.9169637970778952</v>
      </c>
      <c r="FE202" s="297">
        <f>IF(DD202&gt;0,((DD202+DD201+DD200)*60)/((T202+T201+T200)-(AN202+AN201+AN200)),0)</f>
        <v>8.2849740932642479</v>
      </c>
      <c r="FF202" s="297">
        <f>IF(DU202&gt;0,((DU202+DU201+DU200)*60)/((T202+T201+T200)-(BD202+BD201+BD200)),0)</f>
        <v>23.127210635443348</v>
      </c>
      <c r="FL202" s="151">
        <f t="shared" si="1545"/>
        <v>81534</v>
      </c>
      <c r="FM202" s="151">
        <f t="shared" si="1365"/>
        <v>83.178796575661679</v>
      </c>
      <c r="FN202" s="151">
        <f t="shared" si="1366"/>
        <v>92.027865675669034</v>
      </c>
      <c r="FO202" s="151">
        <f t="shared" si="1367"/>
        <v>97.58015061201462</v>
      </c>
      <c r="FR202" s="5">
        <f t="shared" si="1449"/>
        <v>53848</v>
      </c>
      <c r="FS202" s="5">
        <f t="shared" si="1450"/>
        <v>21186</v>
      </c>
      <c r="FT202" s="5">
        <f t="shared" si="1451"/>
        <v>6500</v>
      </c>
      <c r="FU202" s="5">
        <f t="shared" si="1452"/>
        <v>732</v>
      </c>
      <c r="FW202" s="233">
        <f t="shared" si="1453"/>
        <v>0.65455959934845498</v>
      </c>
      <c r="FX202" s="233">
        <f t="shared" si="1454"/>
        <v>0.25753045000364672</v>
      </c>
      <c r="FY202" s="233">
        <f t="shared" si="1455"/>
        <v>7.9011985510417423E-2</v>
      </c>
      <c r="FZ202" s="233">
        <f t="shared" si="1456"/>
        <v>8.8979651374808556E-3</v>
      </c>
      <c r="GA202" s="233"/>
      <c r="GB202" s="5">
        <f t="shared" si="1457"/>
        <v>0.91209004935210169</v>
      </c>
      <c r="GC202" s="5">
        <f t="shared" si="1458"/>
        <v>0.94026494598425969</v>
      </c>
      <c r="GD202" s="5">
        <f t="shared" si="1459"/>
        <v>0.89847310847766637</v>
      </c>
      <c r="GE202" s="5">
        <f t="shared" si="1460"/>
        <v>0.80409731113956473</v>
      </c>
    </row>
    <row r="203" spans="1:187" x14ac:dyDescent="0.2">
      <c r="A203" s="2" t="str">
        <f t="shared" si="1058"/>
        <v>2016 Apr</v>
      </c>
      <c r="B203" s="139">
        <f t="shared" si="1543"/>
        <v>2016</v>
      </c>
      <c r="C203" s="142" t="str">
        <f t="shared" si="1544"/>
        <v>Apr</v>
      </c>
      <c r="D203" s="154">
        <f t="shared" si="1191"/>
        <v>82564</v>
      </c>
      <c r="E203" s="129">
        <v>40662</v>
      </c>
      <c r="F203" s="129">
        <v>35617</v>
      </c>
      <c r="G203" s="129">
        <v>6285</v>
      </c>
      <c r="H203" s="154">
        <f t="shared" si="1042"/>
        <v>-1543</v>
      </c>
      <c r="I203" s="151">
        <f t="shared" si="1059"/>
        <v>-424</v>
      </c>
      <c r="J203" s="151">
        <f t="shared" si="1060"/>
        <v>-1202</v>
      </c>
      <c r="K203" s="151">
        <f t="shared" si="1061"/>
        <v>83</v>
      </c>
      <c r="L203" s="154">
        <f t="shared" si="1043"/>
        <v>1467</v>
      </c>
      <c r="M203" s="3">
        <v>321</v>
      </c>
      <c r="N203" s="3">
        <v>775</v>
      </c>
      <c r="O203" s="3">
        <v>371</v>
      </c>
      <c r="P203" s="154">
        <f t="shared" si="1044"/>
        <v>-3010</v>
      </c>
      <c r="Q203" s="3">
        <v>-745</v>
      </c>
      <c r="R203" s="3">
        <v>-1977</v>
      </c>
      <c r="S203" s="3">
        <v>-288</v>
      </c>
      <c r="T203" s="154">
        <f t="shared" si="1045"/>
        <v>81021</v>
      </c>
      <c r="U203" s="151">
        <f t="shared" si="1062"/>
        <v>40238</v>
      </c>
      <c r="V203" s="151">
        <f t="shared" si="1063"/>
        <v>34415</v>
      </c>
      <c r="W203" s="151">
        <f t="shared" si="1064"/>
        <v>6368</v>
      </c>
      <c r="X203" s="154">
        <f t="shared" si="1046"/>
        <v>-547</v>
      </c>
      <c r="Y203" s="151">
        <f t="shared" si="1065"/>
        <v>-213</v>
      </c>
      <c r="Z203" s="151">
        <f t="shared" si="1066"/>
        <v>-325</v>
      </c>
      <c r="AA203" s="151">
        <f t="shared" si="1067"/>
        <v>-9</v>
      </c>
      <c r="AB203" s="154">
        <f t="shared" si="1047"/>
        <v>331</v>
      </c>
      <c r="AC203" s="3">
        <v>152</v>
      </c>
      <c r="AD203" s="3">
        <v>145</v>
      </c>
      <c r="AE203" s="3">
        <v>34</v>
      </c>
      <c r="AF203" s="154">
        <f t="shared" si="1048"/>
        <v>-878</v>
      </c>
      <c r="AG203" s="3">
        <v>-365</v>
      </c>
      <c r="AH203" s="3">
        <v>-470</v>
      </c>
      <c r="AI203" s="3">
        <v>-43</v>
      </c>
      <c r="AJ203" s="154">
        <f t="shared" si="1049"/>
        <v>80474</v>
      </c>
      <c r="AK203" s="151">
        <f t="shared" si="1068"/>
        <v>40025</v>
      </c>
      <c r="AL203" s="151">
        <f t="shared" si="1069"/>
        <v>34090</v>
      </c>
      <c r="AM203" s="151">
        <f t="shared" si="1070"/>
        <v>6359</v>
      </c>
      <c r="AN203" s="154">
        <f t="shared" si="1050"/>
        <v>53777</v>
      </c>
      <c r="AO203" s="3">
        <v>29214</v>
      </c>
      <c r="AP203" s="3">
        <v>20861</v>
      </c>
      <c r="AQ203" s="3">
        <v>3702</v>
      </c>
      <c r="AR203" s="151">
        <f t="shared" si="1071"/>
        <v>66.374149911751275</v>
      </c>
      <c r="AS203" s="151">
        <f t="shared" si="1072"/>
        <v>72.603012078135094</v>
      </c>
      <c r="AT203" s="151">
        <f t="shared" si="1073"/>
        <v>60.616010460554989</v>
      </c>
      <c r="AU203" s="151">
        <f t="shared" si="1074"/>
        <v>58.134422110552762</v>
      </c>
      <c r="AV203" s="154">
        <f t="shared" si="1051"/>
        <v>67398</v>
      </c>
      <c r="AW203" s="3">
        <v>35324</v>
      </c>
      <c r="AX203" s="3">
        <v>27548</v>
      </c>
      <c r="AY203" s="3">
        <v>4526</v>
      </c>
      <c r="AZ203" s="151">
        <f t="shared" si="1075"/>
        <v>83.185840707964601</v>
      </c>
      <c r="BA203" s="151">
        <f t="shared" si="1076"/>
        <v>87.787663402753608</v>
      </c>
      <c r="BB203" s="151">
        <f t="shared" si="1077"/>
        <v>80.046491355513581</v>
      </c>
      <c r="BC203" s="151">
        <f t="shared" si="1078"/>
        <v>71.074120603015075</v>
      </c>
      <c r="BD203" s="154">
        <f t="shared" si="1052"/>
        <v>74375</v>
      </c>
      <c r="BE203" s="3">
        <v>38094</v>
      </c>
      <c r="BF203" s="3">
        <v>31150</v>
      </c>
      <c r="BG203" s="3">
        <v>5131</v>
      </c>
      <c r="BH203" s="151">
        <f t="shared" si="1079"/>
        <v>91.797188383258671</v>
      </c>
      <c r="BI203" s="151">
        <f t="shared" si="1080"/>
        <v>94.67170336497837</v>
      </c>
      <c r="BJ203" s="151">
        <f t="shared" si="1081"/>
        <v>90.512857765509224</v>
      </c>
      <c r="BK203" s="151">
        <f t="shared" si="1082"/>
        <v>80.574748743718601</v>
      </c>
      <c r="BL203" s="154">
        <f t="shared" si="1053"/>
        <v>77368</v>
      </c>
      <c r="BM203" s="3">
        <v>39151</v>
      </c>
      <c r="BN203" s="3">
        <v>32649</v>
      </c>
      <c r="BO203" s="3">
        <v>5568</v>
      </c>
      <c r="BP203" s="151">
        <f t="shared" si="1083"/>
        <v>95.491292380987645</v>
      </c>
      <c r="BQ203" s="151">
        <f t="shared" si="1084"/>
        <v>97.298573487747902</v>
      </c>
      <c r="BR203" s="151">
        <f t="shared" si="1085"/>
        <v>94.868516635188143</v>
      </c>
      <c r="BS203" s="151">
        <f t="shared" si="1086"/>
        <v>87.437185929648237</v>
      </c>
      <c r="BT203" s="154">
        <f t="shared" si="1054"/>
        <v>78557</v>
      </c>
      <c r="BU203" s="3">
        <v>39548</v>
      </c>
      <c r="BV203" s="3">
        <v>33214</v>
      </c>
      <c r="BW203" s="3">
        <v>5795</v>
      </c>
      <c r="BX203" s="151">
        <f t="shared" si="1087"/>
        <v>96.958813147208744</v>
      </c>
      <c r="BY203" s="151">
        <f t="shared" si="1088"/>
        <v>98.285203041900687</v>
      </c>
      <c r="BZ203" s="151">
        <f t="shared" si="1089"/>
        <v>96.510242626761595</v>
      </c>
      <c r="CA203" s="151">
        <f t="shared" si="1090"/>
        <v>91.001884422110564</v>
      </c>
      <c r="CB203" s="154">
        <f t="shared" si="1055"/>
        <v>79839</v>
      </c>
      <c r="CC203" s="3">
        <v>39939</v>
      </c>
      <c r="CD203" s="3">
        <v>33801</v>
      </c>
      <c r="CE203" s="3">
        <v>6099</v>
      </c>
      <c r="CF203" s="151">
        <f t="shared" si="1091"/>
        <v>98.541118969156145</v>
      </c>
      <c r="CG203" s="151">
        <f t="shared" si="1092"/>
        <v>99.256921318156969</v>
      </c>
      <c r="CH203" s="151">
        <f t="shared" si="1093"/>
        <v>98.215894232166207</v>
      </c>
      <c r="CI203" s="151">
        <f t="shared" si="1094"/>
        <v>95.775753768844226</v>
      </c>
      <c r="CJ203" s="154">
        <f t="shared" si="1056"/>
        <v>80165</v>
      </c>
      <c r="CK203" s="3">
        <v>39991</v>
      </c>
      <c r="CL203" s="3">
        <v>33961</v>
      </c>
      <c r="CM203" s="3">
        <v>6213</v>
      </c>
      <c r="CN203" s="151">
        <f t="shared" si="1095"/>
        <v>98.943483788153685</v>
      </c>
      <c r="CO203" s="151">
        <f t="shared" si="1096"/>
        <v>99.386152393260105</v>
      </c>
      <c r="CP203" s="151">
        <f t="shared" si="1097"/>
        <v>98.680807787302044</v>
      </c>
      <c r="CQ203" s="151">
        <f t="shared" si="1098"/>
        <v>97.56595477386935</v>
      </c>
      <c r="CR203" s="154">
        <f t="shared" si="1057"/>
        <v>80290</v>
      </c>
      <c r="CS203" s="3">
        <v>40008</v>
      </c>
      <c r="CT203" s="3">
        <v>34022</v>
      </c>
      <c r="CU203" s="3">
        <v>6260</v>
      </c>
      <c r="CV203" s="151">
        <f t="shared" si="1099"/>
        <v>99.09776477703312</v>
      </c>
      <c r="CW203" s="151">
        <f t="shared" si="1100"/>
        <v>99.428401013966891</v>
      </c>
      <c r="CX203" s="151">
        <f t="shared" si="1101"/>
        <v>98.858056080197585</v>
      </c>
      <c r="CY203" s="151">
        <f t="shared" si="1102"/>
        <v>98.304020100502512</v>
      </c>
      <c r="CZ203" s="151">
        <f t="shared" si="1103"/>
        <v>99.324866392663637</v>
      </c>
      <c r="DA203" s="151">
        <f t="shared" si="1104"/>
        <v>99.470649634673691</v>
      </c>
      <c r="DB203" s="151">
        <f t="shared" si="1105"/>
        <v>99.055644341130318</v>
      </c>
      <c r="DC203" s="151">
        <f t="shared" si="1106"/>
        <v>99.858668341708551</v>
      </c>
      <c r="DD203" s="149">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49">
        <v>2160</v>
      </c>
      <c r="DV203" s="3">
        <v>530</v>
      </c>
      <c r="DW203" s="3">
        <v>1108</v>
      </c>
      <c r="DX203" s="3">
        <v>522</v>
      </c>
      <c r="DZ203" s="293"/>
      <c r="EA203" s="293"/>
      <c r="EB203" s="293"/>
      <c r="EC203" s="297"/>
      <c r="ED203" s="297"/>
      <c r="EE203" s="297"/>
      <c r="EF203" s="297"/>
      <c r="EG203" s="297"/>
      <c r="EH203" s="297"/>
      <c r="EI203" s="297"/>
      <c r="EJ203" s="297"/>
      <c r="EK203" s="297"/>
      <c r="EL203" s="297"/>
      <c r="EM203" s="297"/>
      <c r="EN203" s="297"/>
      <c r="EO203" s="297"/>
      <c r="EP203" s="297"/>
      <c r="EQ203" s="297"/>
      <c r="ER203" s="297"/>
      <c r="ES203" s="297"/>
      <c r="ET203" s="297"/>
      <c r="EU203" s="297"/>
      <c r="EV203" s="297"/>
      <c r="EW203" s="297"/>
      <c r="EX203" s="297"/>
      <c r="EY203" s="297"/>
      <c r="EZ203" s="297"/>
      <c r="FA203" s="297"/>
      <c r="FB203" s="297"/>
      <c r="FC203" s="297"/>
      <c r="FD203" s="297"/>
      <c r="FE203" s="297"/>
      <c r="FF203" s="297"/>
      <c r="FL203" s="151">
        <f t="shared" si="1545"/>
        <v>80474</v>
      </c>
      <c r="FM203" s="151">
        <f t="shared" si="1365"/>
        <v>83.751273703307902</v>
      </c>
      <c r="FN203" s="151">
        <f t="shared" si="1366"/>
        <v>92.421154658647509</v>
      </c>
      <c r="FO203" s="151">
        <f t="shared" si="1367"/>
        <v>97.617864154882312</v>
      </c>
      <c r="FR203" s="5">
        <f t="shared" si="1449"/>
        <v>53777</v>
      </c>
      <c r="FS203" s="5">
        <f t="shared" si="1450"/>
        <v>20598</v>
      </c>
      <c r="FT203" s="5">
        <f t="shared" si="1451"/>
        <v>6099</v>
      </c>
      <c r="FU203" s="5">
        <f t="shared" si="1452"/>
        <v>547</v>
      </c>
      <c r="FW203" s="233">
        <f t="shared" si="1453"/>
        <v>0.66374149911751279</v>
      </c>
      <c r="FX203" s="233">
        <f t="shared" si="1454"/>
        <v>0.25423038471507386</v>
      </c>
      <c r="FY203" s="233">
        <f t="shared" si="1455"/>
        <v>7.5276780094049686E-2</v>
      </c>
      <c r="FZ203" s="233">
        <f t="shared" si="1456"/>
        <v>6.7513360733636955E-3</v>
      </c>
      <c r="GA203" s="233"/>
      <c r="GB203" s="5">
        <f t="shared" si="1457"/>
        <v>0.91797188383258677</v>
      </c>
      <c r="GC203" s="5">
        <f t="shared" si="1458"/>
        <v>0.94671703364978366</v>
      </c>
      <c r="GD203" s="5">
        <f t="shared" si="1459"/>
        <v>0.90512857765509225</v>
      </c>
      <c r="GE203" s="5">
        <f t="shared" si="1460"/>
        <v>0.80574748743718605</v>
      </c>
    </row>
    <row r="204" spans="1:187" x14ac:dyDescent="0.2">
      <c r="A204" s="2" t="str">
        <f t="shared" si="1058"/>
        <v>2016 Maj</v>
      </c>
      <c r="B204" s="139">
        <f t="shared" si="1543"/>
        <v>2016</v>
      </c>
      <c r="C204" s="142" t="str">
        <f t="shared" si="1544"/>
        <v>Maj</v>
      </c>
      <c r="D204" s="154">
        <f t="shared" si="1191"/>
        <v>84530</v>
      </c>
      <c r="E204" s="129">
        <v>41618</v>
      </c>
      <c r="F204" s="129">
        <v>36248</v>
      </c>
      <c r="G204" s="129">
        <v>6664</v>
      </c>
      <c r="H204" s="154">
        <f t="shared" si="1042"/>
        <v>-2335</v>
      </c>
      <c r="I204" s="151">
        <f t="shared" si="1059"/>
        <v>-489</v>
      </c>
      <c r="J204" s="151">
        <f t="shared" si="1060"/>
        <v>-1495</v>
      </c>
      <c r="K204" s="151">
        <f t="shared" si="1061"/>
        <v>-351</v>
      </c>
      <c r="L204" s="154">
        <f t="shared" si="1043"/>
        <v>1285</v>
      </c>
      <c r="M204" s="3">
        <v>295</v>
      </c>
      <c r="N204" s="3">
        <v>656</v>
      </c>
      <c r="O204" s="3">
        <v>334</v>
      </c>
      <c r="P204" s="154">
        <f t="shared" si="1044"/>
        <v>-3620</v>
      </c>
      <c r="Q204" s="3">
        <v>-784</v>
      </c>
      <c r="R204" s="3">
        <v>-2151</v>
      </c>
      <c r="S204" s="3">
        <v>-685</v>
      </c>
      <c r="T204" s="154">
        <f t="shared" si="1045"/>
        <v>82195</v>
      </c>
      <c r="U204" s="151">
        <f t="shared" si="1062"/>
        <v>41129</v>
      </c>
      <c r="V204" s="151">
        <f t="shared" si="1063"/>
        <v>34753</v>
      </c>
      <c r="W204" s="151">
        <f t="shared" si="1064"/>
        <v>6313</v>
      </c>
      <c r="X204" s="154">
        <f t="shared" si="1046"/>
        <v>-707</v>
      </c>
      <c r="Y204" s="151">
        <f t="shared" si="1065"/>
        <v>-227</v>
      </c>
      <c r="Z204" s="151">
        <f t="shared" si="1066"/>
        <v>-449</v>
      </c>
      <c r="AA204" s="151">
        <f t="shared" si="1067"/>
        <v>-31</v>
      </c>
      <c r="AB204" s="154">
        <f t="shared" si="1047"/>
        <v>327</v>
      </c>
      <c r="AC204" s="3">
        <v>154</v>
      </c>
      <c r="AD204" s="3">
        <v>131</v>
      </c>
      <c r="AE204" s="3">
        <v>42</v>
      </c>
      <c r="AF204" s="154">
        <f t="shared" si="1048"/>
        <v>-1034</v>
      </c>
      <c r="AG204" s="3">
        <v>-381</v>
      </c>
      <c r="AH204" s="3">
        <v>-580</v>
      </c>
      <c r="AI204" s="3">
        <v>-73</v>
      </c>
      <c r="AJ204" s="154">
        <f t="shared" si="1049"/>
        <v>81488</v>
      </c>
      <c r="AK204" s="151">
        <f t="shared" si="1068"/>
        <v>40902</v>
      </c>
      <c r="AL204" s="151">
        <f t="shared" si="1069"/>
        <v>34304</v>
      </c>
      <c r="AM204" s="151">
        <f t="shared" si="1070"/>
        <v>6282</v>
      </c>
      <c r="AN204" s="154">
        <f t="shared" si="1050"/>
        <v>54016</v>
      </c>
      <c r="AO204" s="3">
        <v>30290</v>
      </c>
      <c r="AP204" s="3">
        <v>20265</v>
      </c>
      <c r="AQ204" s="3">
        <v>3461</v>
      </c>
      <c r="AR204" s="151">
        <f t="shared" si="1071"/>
        <v>65.716892755033768</v>
      </c>
      <c r="AS204" s="151">
        <f t="shared" si="1072"/>
        <v>73.646332271633156</v>
      </c>
      <c r="AT204" s="151">
        <f t="shared" si="1073"/>
        <v>58.311512675164735</v>
      </c>
      <c r="AU204" s="151">
        <f t="shared" si="1074"/>
        <v>54.82338032631079</v>
      </c>
      <c r="AV204" s="154">
        <f t="shared" si="1051"/>
        <v>67544</v>
      </c>
      <c r="AW204" s="3">
        <v>36142</v>
      </c>
      <c r="AX204" s="3">
        <v>27116</v>
      </c>
      <c r="AY204" s="3">
        <v>4286</v>
      </c>
      <c r="AZ204" s="151">
        <f t="shared" si="1075"/>
        <v>82.175314800170327</v>
      </c>
      <c r="BA204" s="151">
        <f t="shared" si="1076"/>
        <v>87.874735588027903</v>
      </c>
      <c r="BB204" s="151">
        <f t="shared" si="1077"/>
        <v>78.024918712053633</v>
      </c>
      <c r="BC204" s="151">
        <f t="shared" si="1078"/>
        <v>67.891652146364649</v>
      </c>
      <c r="BD204" s="154">
        <f t="shared" si="1052"/>
        <v>74512</v>
      </c>
      <c r="BE204" s="3">
        <v>38819</v>
      </c>
      <c r="BF204" s="3">
        <v>30842</v>
      </c>
      <c r="BG204" s="3">
        <v>4851</v>
      </c>
      <c r="BH204" s="151">
        <f t="shared" si="1079"/>
        <v>90.652716101952663</v>
      </c>
      <c r="BI204" s="151">
        <f t="shared" si="1080"/>
        <v>94.38352500668627</v>
      </c>
      <c r="BJ204" s="151">
        <f t="shared" si="1081"/>
        <v>88.746295283860391</v>
      </c>
      <c r="BK204" s="151">
        <f t="shared" si="1082"/>
        <v>76.841438301916682</v>
      </c>
      <c r="BL204" s="154">
        <f t="shared" si="1053"/>
        <v>77852</v>
      </c>
      <c r="BM204" s="3">
        <v>40028</v>
      </c>
      <c r="BN204" s="3">
        <v>32546</v>
      </c>
      <c r="BO204" s="3">
        <v>5278</v>
      </c>
      <c r="BP204" s="151">
        <f t="shared" si="1083"/>
        <v>94.7162236145751</v>
      </c>
      <c r="BQ204" s="151">
        <f t="shared" si="1084"/>
        <v>97.323056723966062</v>
      </c>
      <c r="BR204" s="151">
        <f t="shared" si="1085"/>
        <v>93.649469110580384</v>
      </c>
      <c r="BS204" s="151">
        <f t="shared" si="1086"/>
        <v>83.605258989386982</v>
      </c>
      <c r="BT204" s="154">
        <f t="shared" si="1054"/>
        <v>79214</v>
      </c>
      <c r="BU204" s="3">
        <v>40469</v>
      </c>
      <c r="BV204" s="3">
        <v>33227</v>
      </c>
      <c r="BW204" s="3">
        <v>5518</v>
      </c>
      <c r="BX204" s="151">
        <f t="shared" si="1087"/>
        <v>96.37325871403371</v>
      </c>
      <c r="BY204" s="151">
        <f t="shared" si="1088"/>
        <v>98.395292859053214</v>
      </c>
      <c r="BZ204" s="151">
        <f t="shared" si="1089"/>
        <v>95.609012171611084</v>
      </c>
      <c r="CA204" s="151">
        <f t="shared" si="1090"/>
        <v>87.406938064311731</v>
      </c>
      <c r="CB204" s="154">
        <f t="shared" si="1055"/>
        <v>80659</v>
      </c>
      <c r="CC204" s="3">
        <v>40831</v>
      </c>
      <c r="CD204" s="3">
        <v>33929</v>
      </c>
      <c r="CE204" s="3">
        <v>5899</v>
      </c>
      <c r="CF204" s="151">
        <f t="shared" si="1091"/>
        <v>98.131273191799977</v>
      </c>
      <c r="CG204" s="151">
        <f t="shared" si="1092"/>
        <v>99.275450412117976</v>
      </c>
      <c r="CH204" s="151">
        <f t="shared" si="1093"/>
        <v>97.628981670647136</v>
      </c>
      <c r="CI204" s="151">
        <f t="shared" si="1094"/>
        <v>93.442103595754787</v>
      </c>
      <c r="CJ204" s="154">
        <f t="shared" si="1056"/>
        <v>81063</v>
      </c>
      <c r="CK204" s="3">
        <v>40877</v>
      </c>
      <c r="CL204" s="3">
        <v>34147</v>
      </c>
      <c r="CM204" s="3">
        <v>6039</v>
      </c>
      <c r="CN204" s="151">
        <f t="shared" si="1095"/>
        <v>98.622787274165091</v>
      </c>
      <c r="CO204" s="151">
        <f t="shared" si="1096"/>
        <v>99.387293637093038</v>
      </c>
      <c r="CP204" s="151">
        <f t="shared" si="1097"/>
        <v>98.256265646131268</v>
      </c>
      <c r="CQ204" s="151">
        <f t="shared" si="1098"/>
        <v>95.659749722794231</v>
      </c>
      <c r="CR204" s="154">
        <f t="shared" si="1057"/>
        <v>81253</v>
      </c>
      <c r="CS204" s="3">
        <v>40890</v>
      </c>
      <c r="CT204" s="3">
        <v>34224</v>
      </c>
      <c r="CU204" s="3">
        <v>6139</v>
      </c>
      <c r="CV204" s="151">
        <f t="shared" si="1099"/>
        <v>98.85394488715859</v>
      </c>
      <c r="CW204" s="151">
        <f t="shared" si="1100"/>
        <v>99.418901505020784</v>
      </c>
      <c r="CX204" s="151">
        <f t="shared" si="1101"/>
        <v>98.477829252150897</v>
      </c>
      <c r="CY204" s="151">
        <f t="shared" si="1102"/>
        <v>97.243782670679551</v>
      </c>
      <c r="CZ204" s="151">
        <f t="shared" si="1103"/>
        <v>99.139850355861057</v>
      </c>
      <c r="DA204" s="151">
        <f t="shared" si="1104"/>
        <v>99.44807799849255</v>
      </c>
      <c r="DB204" s="151">
        <f t="shared" si="1105"/>
        <v>98.708025206456995</v>
      </c>
      <c r="DC204" s="151">
        <f t="shared" si="1106"/>
        <v>99.508949786155554</v>
      </c>
      <c r="DD204" s="149">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49">
        <v>2648</v>
      </c>
      <c r="DV204" s="3">
        <v>533</v>
      </c>
      <c r="DW204" s="3">
        <v>1379</v>
      </c>
      <c r="DX204" s="3">
        <v>736</v>
      </c>
      <c r="DZ204" s="293"/>
      <c r="EA204" s="293"/>
      <c r="EB204" s="293"/>
      <c r="EC204" s="297"/>
      <c r="ED204" s="297"/>
      <c r="EE204" s="297"/>
      <c r="EF204" s="297"/>
      <c r="EG204" s="297"/>
      <c r="EH204" s="297"/>
      <c r="EI204" s="297"/>
      <c r="EJ204" s="297"/>
      <c r="EK204" s="297"/>
      <c r="EL204" s="297"/>
      <c r="EM204" s="297"/>
      <c r="EN204" s="297"/>
      <c r="EO204" s="297"/>
      <c r="EP204" s="297"/>
      <c r="EQ204" s="297"/>
      <c r="ER204" s="297"/>
      <c r="ES204" s="297"/>
      <c r="ET204" s="297"/>
      <c r="EU204" s="297"/>
      <c r="EV204" s="297"/>
      <c r="EW204" s="297"/>
      <c r="EX204" s="297"/>
      <c r="EY204" s="297"/>
      <c r="EZ204" s="297"/>
      <c r="FA204" s="297"/>
      <c r="FB204" s="297"/>
      <c r="FC204" s="297"/>
      <c r="FD204" s="297"/>
      <c r="FE204" s="297"/>
      <c r="FF204" s="297"/>
      <c r="FL204" s="151">
        <f t="shared" si="1545"/>
        <v>81488</v>
      </c>
      <c r="FM204" s="151">
        <f t="shared" si="1365"/>
        <v>82.88827802866679</v>
      </c>
      <c r="FN204" s="151">
        <f t="shared" si="1366"/>
        <v>91.439230316120174</v>
      </c>
      <c r="FO204" s="151">
        <f t="shared" si="1367"/>
        <v>97.209405065776551</v>
      </c>
      <c r="FR204" s="5">
        <f t="shared" si="1449"/>
        <v>54016</v>
      </c>
      <c r="FS204" s="5">
        <f t="shared" si="1450"/>
        <v>20496</v>
      </c>
      <c r="FT204" s="5">
        <f t="shared" si="1451"/>
        <v>6976</v>
      </c>
      <c r="FU204" s="5">
        <f t="shared" si="1452"/>
        <v>707</v>
      </c>
      <c r="FW204" s="233">
        <f t="shared" si="1453"/>
        <v>0.65716892755033762</v>
      </c>
      <c r="FX204" s="233">
        <f t="shared" si="1454"/>
        <v>0.24935823346918912</v>
      </c>
      <c r="FY204" s="233">
        <f t="shared" si="1455"/>
        <v>8.4871342539083891E-2</v>
      </c>
      <c r="FZ204" s="233">
        <f t="shared" si="1456"/>
        <v>8.6014964413893783E-3</v>
      </c>
      <c r="GA204" s="233"/>
      <c r="GB204" s="5">
        <f t="shared" si="1457"/>
        <v>0.90652716101952668</v>
      </c>
      <c r="GC204" s="5">
        <f t="shared" si="1458"/>
        <v>0.94383525006686275</v>
      </c>
      <c r="GD204" s="5">
        <f t="shared" si="1459"/>
        <v>0.88746295283860388</v>
      </c>
      <c r="GE204" s="5">
        <f t="shared" si="1460"/>
        <v>0.76841438301916687</v>
      </c>
    </row>
    <row r="205" spans="1:187" x14ac:dyDescent="0.2">
      <c r="A205" s="2" t="str">
        <f t="shared" si="1058"/>
        <v>2016 Jun</v>
      </c>
      <c r="B205" s="139">
        <f t="shared" si="1543"/>
        <v>2016</v>
      </c>
      <c r="C205" s="142" t="str">
        <f t="shared" si="1544"/>
        <v>Jun</v>
      </c>
      <c r="D205" s="154">
        <f t="shared" si="1191"/>
        <v>79907</v>
      </c>
      <c r="E205" s="129">
        <v>39394</v>
      </c>
      <c r="F205" s="129">
        <v>34191</v>
      </c>
      <c r="G205" s="129">
        <v>6322</v>
      </c>
      <c r="H205" s="154">
        <f t="shared" si="1042"/>
        <v>-1534</v>
      </c>
      <c r="I205" s="151">
        <f t="shared" si="1059"/>
        <v>-157</v>
      </c>
      <c r="J205" s="151">
        <f t="shared" si="1060"/>
        <v>-1026</v>
      </c>
      <c r="K205" s="151">
        <f t="shared" si="1061"/>
        <v>-351</v>
      </c>
      <c r="L205" s="154">
        <f t="shared" si="1043"/>
        <v>1183</v>
      </c>
      <c r="M205" s="3">
        <v>259</v>
      </c>
      <c r="N205" s="3">
        <v>622</v>
      </c>
      <c r="O205" s="3">
        <v>302</v>
      </c>
      <c r="P205" s="154">
        <f t="shared" si="1044"/>
        <v>-2717</v>
      </c>
      <c r="Q205" s="3">
        <v>-416</v>
      </c>
      <c r="R205" s="3">
        <v>-1648</v>
      </c>
      <c r="S205" s="3">
        <v>-653</v>
      </c>
      <c r="T205" s="154">
        <f t="shared" si="1045"/>
        <v>78373</v>
      </c>
      <c r="U205" s="151">
        <f t="shared" si="1062"/>
        <v>39237</v>
      </c>
      <c r="V205" s="151">
        <f t="shared" si="1063"/>
        <v>33165</v>
      </c>
      <c r="W205" s="151">
        <f t="shared" si="1064"/>
        <v>5971</v>
      </c>
      <c r="X205" s="154">
        <f t="shared" si="1046"/>
        <v>-1198</v>
      </c>
      <c r="Y205" s="151">
        <f t="shared" si="1065"/>
        <v>-557</v>
      </c>
      <c r="Z205" s="151">
        <f t="shared" si="1066"/>
        <v>-602</v>
      </c>
      <c r="AA205" s="151">
        <f t="shared" si="1067"/>
        <v>-39</v>
      </c>
      <c r="AB205" s="154">
        <f t="shared" si="1047"/>
        <v>424</v>
      </c>
      <c r="AC205" s="3">
        <v>202</v>
      </c>
      <c r="AD205" s="3">
        <v>180</v>
      </c>
      <c r="AE205" s="3">
        <v>42</v>
      </c>
      <c r="AF205" s="154">
        <f t="shared" si="1048"/>
        <v>-1622</v>
      </c>
      <c r="AG205" s="3">
        <v>-759</v>
      </c>
      <c r="AH205" s="3">
        <v>-782</v>
      </c>
      <c r="AI205" s="3">
        <v>-81</v>
      </c>
      <c r="AJ205" s="154">
        <f t="shared" si="1049"/>
        <v>77175</v>
      </c>
      <c r="AK205" s="151">
        <f t="shared" si="1068"/>
        <v>38680</v>
      </c>
      <c r="AL205" s="151">
        <f t="shared" si="1069"/>
        <v>32563</v>
      </c>
      <c r="AM205" s="151">
        <f t="shared" si="1070"/>
        <v>5932</v>
      </c>
      <c r="AN205" s="154">
        <f t="shared" si="1050"/>
        <v>50753</v>
      </c>
      <c r="AO205" s="3">
        <v>28633</v>
      </c>
      <c r="AP205" s="3">
        <v>18870</v>
      </c>
      <c r="AQ205" s="3">
        <v>3250</v>
      </c>
      <c r="AR205" s="151">
        <f t="shared" si="1071"/>
        <v>64.758271343447362</v>
      </c>
      <c r="AS205" s="151">
        <f t="shared" si="1072"/>
        <v>72.974488365573308</v>
      </c>
      <c r="AT205" s="151">
        <f t="shared" si="1073"/>
        <v>56.897331524197192</v>
      </c>
      <c r="AU205" s="151">
        <f t="shared" si="1074"/>
        <v>54.429743761513983</v>
      </c>
      <c r="AV205" s="154">
        <f t="shared" si="1051"/>
        <v>63304</v>
      </c>
      <c r="AW205" s="3">
        <v>34149</v>
      </c>
      <c r="AX205" s="3">
        <v>25148</v>
      </c>
      <c r="AY205" s="3">
        <v>4007</v>
      </c>
      <c r="AZ205" s="151">
        <f t="shared" si="1075"/>
        <v>80.77271509320812</v>
      </c>
      <c r="BA205" s="151">
        <f t="shared" si="1076"/>
        <v>87.032647755944652</v>
      </c>
      <c r="BB205" s="151">
        <f t="shared" si="1077"/>
        <v>75.826925976179709</v>
      </c>
      <c r="BC205" s="151">
        <f t="shared" si="1078"/>
        <v>67.107687154580475</v>
      </c>
      <c r="BD205" s="154">
        <f t="shared" si="1052"/>
        <v>70194</v>
      </c>
      <c r="BE205" s="3">
        <v>36523</v>
      </c>
      <c r="BF205" s="3">
        <v>29050</v>
      </c>
      <c r="BG205" s="3">
        <v>4621</v>
      </c>
      <c r="BH205" s="151">
        <f t="shared" si="1079"/>
        <v>89.564008012963654</v>
      </c>
      <c r="BI205" s="151">
        <f t="shared" si="1080"/>
        <v>93.083059357239335</v>
      </c>
      <c r="BJ205" s="151">
        <f t="shared" si="1081"/>
        <v>87.592341323684607</v>
      </c>
      <c r="BK205" s="151">
        <f t="shared" si="1082"/>
        <v>77.390721822140335</v>
      </c>
      <c r="BL205" s="154">
        <f t="shared" si="1053"/>
        <v>73728</v>
      </c>
      <c r="BM205" s="3">
        <v>37722</v>
      </c>
      <c r="BN205" s="3">
        <v>30975</v>
      </c>
      <c r="BO205" s="3">
        <v>5031</v>
      </c>
      <c r="BP205" s="151">
        <f t="shared" si="1083"/>
        <v>94.0732139895117</v>
      </c>
      <c r="BQ205" s="151">
        <f t="shared" si="1084"/>
        <v>96.138848535820784</v>
      </c>
      <c r="BR205" s="151">
        <f t="shared" si="1085"/>
        <v>93.396653098145634</v>
      </c>
      <c r="BS205" s="151">
        <f t="shared" si="1086"/>
        <v>84.257243342823656</v>
      </c>
      <c r="BT205" s="154">
        <f t="shared" si="1054"/>
        <v>75035</v>
      </c>
      <c r="BU205" s="3">
        <v>38137</v>
      </c>
      <c r="BV205" s="3">
        <v>31623</v>
      </c>
      <c r="BW205" s="3">
        <v>5275</v>
      </c>
      <c r="BX205" s="151">
        <f t="shared" si="1087"/>
        <v>95.74088015005168</v>
      </c>
      <c r="BY205" s="151">
        <f t="shared" si="1088"/>
        <v>97.196523689374828</v>
      </c>
      <c r="BZ205" s="151">
        <f t="shared" si="1089"/>
        <v>95.350520126639523</v>
      </c>
      <c r="CA205" s="151">
        <f t="shared" si="1090"/>
        <v>88.343661028303472</v>
      </c>
      <c r="CB205" s="154">
        <f t="shared" si="1055"/>
        <v>76410</v>
      </c>
      <c r="CC205" s="3">
        <v>38547</v>
      </c>
      <c r="CD205" s="3">
        <v>32229</v>
      </c>
      <c r="CE205" s="3">
        <v>5634</v>
      </c>
      <c r="CF205" s="151">
        <f t="shared" si="1091"/>
        <v>97.495310885126258</v>
      </c>
      <c r="CG205" s="151">
        <f t="shared" si="1092"/>
        <v>98.241455768789663</v>
      </c>
      <c r="CH205" s="151">
        <f t="shared" si="1093"/>
        <v>97.177747625508815</v>
      </c>
      <c r="CI205" s="151">
        <f t="shared" si="1094"/>
        <v>94.356054262267634</v>
      </c>
      <c r="CJ205" s="154">
        <f t="shared" si="1056"/>
        <v>76770</v>
      </c>
      <c r="CK205" s="3">
        <v>38613</v>
      </c>
      <c r="CL205" s="3">
        <v>32419</v>
      </c>
      <c r="CM205" s="3">
        <v>5738</v>
      </c>
      <c r="CN205" s="151">
        <f t="shared" si="1095"/>
        <v>97.954652750309421</v>
      </c>
      <c r="CO205" s="151">
        <f t="shared" si="1096"/>
        <v>98.409664347427167</v>
      </c>
      <c r="CP205" s="151">
        <f t="shared" si="1097"/>
        <v>97.750640735715365</v>
      </c>
      <c r="CQ205" s="151">
        <f t="shared" si="1098"/>
        <v>96.097806062636067</v>
      </c>
      <c r="CR205" s="154">
        <f t="shared" si="1057"/>
        <v>76929</v>
      </c>
      <c r="CS205" s="3">
        <v>38644</v>
      </c>
      <c r="CT205" s="3">
        <v>32482</v>
      </c>
      <c r="CU205" s="3">
        <v>5803</v>
      </c>
      <c r="CV205" s="151">
        <f t="shared" si="1099"/>
        <v>98.157528740765315</v>
      </c>
      <c r="CW205" s="151">
        <f t="shared" si="1100"/>
        <v>98.488671407090251</v>
      </c>
      <c r="CX205" s="151">
        <f t="shared" si="1101"/>
        <v>97.940600030152268</v>
      </c>
      <c r="CY205" s="151">
        <f t="shared" si="1102"/>
        <v>97.186400937866352</v>
      </c>
      <c r="CZ205" s="151">
        <f t="shared" si="1103"/>
        <v>98.47141234864047</v>
      </c>
      <c r="DA205" s="151">
        <f t="shared" si="1104"/>
        <v>98.58042154089253</v>
      </c>
      <c r="DB205" s="151">
        <f t="shared" si="1105"/>
        <v>98.184833408713999</v>
      </c>
      <c r="DC205" s="151">
        <f t="shared" si="1106"/>
        <v>99.346843074861837</v>
      </c>
      <c r="DD205" s="149">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49">
        <v>2932</v>
      </c>
      <c r="DV205" s="3">
        <v>780</v>
      </c>
      <c r="DW205" s="3">
        <v>1501</v>
      </c>
      <c r="DX205" s="3">
        <v>651</v>
      </c>
      <c r="DZ205" s="293" t="str">
        <f>CONCATENATE(EA205," ",EB205)</f>
        <v>2016 Kvartal 2</v>
      </c>
      <c r="EA205" s="293">
        <v>2016</v>
      </c>
      <c r="EB205" s="293" t="s">
        <v>446</v>
      </c>
      <c r="EC205" s="297">
        <f>SUM(D203:D205)</f>
        <v>247001</v>
      </c>
      <c r="ED205" s="297">
        <f>SUM(H203:H205)</f>
        <v>-5412</v>
      </c>
      <c r="EE205" s="297">
        <f>SUM(L203:L205)</f>
        <v>3935</v>
      </c>
      <c r="EF205" s="297">
        <f>SUM(P203:P205)</f>
        <v>-9347</v>
      </c>
      <c r="EG205" s="297">
        <f>SUM(T203:T205)</f>
        <v>241589</v>
      </c>
      <c r="EH205" s="297">
        <f>SUM(X203:X205)</f>
        <v>-2452</v>
      </c>
      <c r="EI205" s="297">
        <f>SUM(AB203:AB205)</f>
        <v>1082</v>
      </c>
      <c r="EJ205" s="297">
        <f>SUM(AF203:AF205)</f>
        <v>-3534</v>
      </c>
      <c r="EK205" s="297">
        <f>SUM(AJ203:AJ205)</f>
        <v>239137</v>
      </c>
      <c r="EL205" s="297">
        <f>SUM(AN203:AN205)</f>
        <v>158546</v>
      </c>
      <c r="EM205" s="297">
        <f>IF(EG205&gt;0,(EL205/EG205)*100,0)</f>
        <v>65.626332324733326</v>
      </c>
      <c r="EN205" s="297">
        <f>SUM(AV203:AV205)</f>
        <v>198246</v>
      </c>
      <c r="EO205" s="297">
        <f>IF(EG205&gt;0,(EN205/EG205)*100,0)</f>
        <v>82.059199715218824</v>
      </c>
      <c r="EP205" s="297">
        <f>SUM(BD203:BD205)</f>
        <v>219081</v>
      </c>
      <c r="EQ205" s="297">
        <f>IF(EG205&gt;0,(EP205/EG205)*100,0)</f>
        <v>90.683350649243138</v>
      </c>
      <c r="ER205" s="297">
        <f>SUM(BL203:BL205)</f>
        <v>228948</v>
      </c>
      <c r="ES205" s="297">
        <f>IF(EG205&gt;0,(ER205/EG205)*100,0)</f>
        <v>94.767559781281435</v>
      </c>
      <c r="ET205" s="297">
        <f>SUM(BT203:BT205)</f>
        <v>232806</v>
      </c>
      <c r="EU205" s="297">
        <f>IF(EG205&gt;0,(ET205/EG205)*100,0)</f>
        <v>96.364486793686794</v>
      </c>
      <c r="EV205" s="297">
        <f>SUM(CB203:CB205)</f>
        <v>236908</v>
      </c>
      <c r="EW205" s="297">
        <f>IF(EG205&gt;0,(EV205/EG205)*100,0)</f>
        <v>98.06241178199339</v>
      </c>
      <c r="EX205" s="297">
        <f>SUM(CJ203:CJ205)</f>
        <v>237998</v>
      </c>
      <c r="EY205" s="297">
        <f>IF(EG205&gt;0,(EX205/EG205)*100,0)</f>
        <v>98.513591264502935</v>
      </c>
      <c r="EZ205" s="297">
        <f>SUM(CR203:CR205)</f>
        <v>238472</v>
      </c>
      <c r="FA205" s="297">
        <f>IF(EG205&gt;0,(EZ205/EG205)*100,0)</f>
        <v>98.709792250474976</v>
      </c>
      <c r="FB205" s="297">
        <f>IF(EG205&gt;0,(EK205/EG205)*100,0)</f>
        <v>98.98505312741888</v>
      </c>
      <c r="FC205" s="297">
        <f>IF(DD205&gt;0,DD203+DD204+DD205,0)</f>
        <v>9993</v>
      </c>
      <c r="FD205" s="297">
        <f>IF(DD205&gt;0,((DD205+DD204+DD203)*60)/((T203+T204+T205)),0)</f>
        <v>2.4818182947071268</v>
      </c>
      <c r="FE205" s="297">
        <f>IF(DD205&gt;0,((DD205+DD204+DD203)*60)/((T205+T204+T203)-(AN205+AN204+AN203)),0)</f>
        <v>7.2201148802427655</v>
      </c>
      <c r="FF205" s="297">
        <f>IF(DU205&gt;0,((DU205+DU204+DU203)*60)/((T205+T204+T203)-(BD205+BD204+BD203)),0)</f>
        <v>20.632663941709616</v>
      </c>
      <c r="FL205" s="151">
        <f t="shared" si="1545"/>
        <v>77175</v>
      </c>
      <c r="FM205" s="151">
        <f t="shared" si="1365"/>
        <v>82.026563006154845</v>
      </c>
      <c r="FN205" s="151">
        <f t="shared" si="1366"/>
        <v>90.954324586977648</v>
      </c>
      <c r="FO205" s="151">
        <f t="shared" si="1367"/>
        <v>97.227081308713963</v>
      </c>
      <c r="FR205" s="5">
        <f t="shared" si="1449"/>
        <v>50753</v>
      </c>
      <c r="FS205" s="5">
        <f t="shared" si="1450"/>
        <v>19441</v>
      </c>
      <c r="FT205" s="5">
        <f t="shared" si="1451"/>
        <v>6981</v>
      </c>
      <c r="FU205" s="5">
        <f t="shared" si="1452"/>
        <v>1198</v>
      </c>
      <c r="FW205" s="233">
        <f t="shared" si="1453"/>
        <v>0.6475827134344736</v>
      </c>
      <c r="FX205" s="233">
        <f t="shared" si="1454"/>
        <v>0.24805736669516287</v>
      </c>
      <c r="FY205" s="233">
        <f t="shared" si="1455"/>
        <v>8.9074043356768273E-2</v>
      </c>
      <c r="FZ205" s="233">
        <f t="shared" si="1456"/>
        <v>1.5285876513595243E-2</v>
      </c>
      <c r="GA205" s="233"/>
      <c r="GB205" s="5">
        <f t="shared" si="1457"/>
        <v>0.89564008012963658</v>
      </c>
      <c r="GC205" s="5">
        <f t="shared" si="1458"/>
        <v>0.93083059357239339</v>
      </c>
      <c r="GD205" s="5">
        <f t="shared" si="1459"/>
        <v>0.87592341323684608</v>
      </c>
      <c r="GE205" s="5">
        <f t="shared" si="1460"/>
        <v>0.7739072182214034</v>
      </c>
    </row>
    <row r="206" spans="1:187" x14ac:dyDescent="0.2">
      <c r="A206" s="2" t="str">
        <f t="shared" si="1058"/>
        <v>2016 Jul</v>
      </c>
      <c r="B206" s="139">
        <f t="shared" si="1543"/>
        <v>2016</v>
      </c>
      <c r="C206" s="142" t="str">
        <f t="shared" si="1544"/>
        <v>Jul</v>
      </c>
      <c r="D206" s="154">
        <f t="shared" si="1191"/>
        <v>74698</v>
      </c>
      <c r="E206" s="129">
        <v>37953</v>
      </c>
      <c r="F206" s="129">
        <v>31285</v>
      </c>
      <c r="G206" s="129">
        <v>5460</v>
      </c>
      <c r="H206" s="154">
        <f t="shared" si="1042"/>
        <v>-1495</v>
      </c>
      <c r="I206" s="151">
        <f t="shared" si="1059"/>
        <v>-853</v>
      </c>
      <c r="J206" s="151">
        <f t="shared" si="1060"/>
        <v>-404</v>
      </c>
      <c r="K206" s="151">
        <f t="shared" si="1061"/>
        <v>-238</v>
      </c>
      <c r="L206" s="154">
        <f t="shared" si="1043"/>
        <v>2117</v>
      </c>
      <c r="M206" s="3">
        <v>264</v>
      </c>
      <c r="N206" s="3">
        <v>1183</v>
      </c>
      <c r="O206" s="3">
        <v>670</v>
      </c>
      <c r="P206" s="154">
        <f t="shared" si="1044"/>
        <v>-3612</v>
      </c>
      <c r="Q206" s="3">
        <v>-1117</v>
      </c>
      <c r="R206" s="3">
        <v>-1587</v>
      </c>
      <c r="S206" s="3">
        <v>-908</v>
      </c>
      <c r="T206" s="154">
        <f t="shared" si="1045"/>
        <v>73203</v>
      </c>
      <c r="U206" s="151">
        <f t="shared" si="1062"/>
        <v>37100</v>
      </c>
      <c r="V206" s="151">
        <f t="shared" si="1063"/>
        <v>30881</v>
      </c>
      <c r="W206" s="151">
        <f t="shared" si="1064"/>
        <v>5222</v>
      </c>
      <c r="X206" s="154">
        <f t="shared" si="1046"/>
        <v>-707</v>
      </c>
      <c r="Y206" s="151">
        <f t="shared" si="1065"/>
        <v>-201</v>
      </c>
      <c r="Z206" s="151">
        <f t="shared" si="1066"/>
        <v>-490</v>
      </c>
      <c r="AA206" s="151">
        <f t="shared" si="1067"/>
        <v>-16</v>
      </c>
      <c r="AB206" s="154">
        <f t="shared" si="1047"/>
        <v>268</v>
      </c>
      <c r="AC206" s="3">
        <v>123</v>
      </c>
      <c r="AD206" s="3">
        <v>114</v>
      </c>
      <c r="AE206" s="3">
        <v>31</v>
      </c>
      <c r="AF206" s="154">
        <f t="shared" si="1048"/>
        <v>-975</v>
      </c>
      <c r="AG206" s="3">
        <v>-324</v>
      </c>
      <c r="AH206" s="3">
        <v>-604</v>
      </c>
      <c r="AI206" s="3">
        <v>-47</v>
      </c>
      <c r="AJ206" s="154">
        <f t="shared" si="1049"/>
        <v>72496</v>
      </c>
      <c r="AK206" s="151">
        <f t="shared" si="1068"/>
        <v>36899</v>
      </c>
      <c r="AL206" s="151">
        <f t="shared" si="1069"/>
        <v>30391</v>
      </c>
      <c r="AM206" s="151">
        <f t="shared" si="1070"/>
        <v>5206</v>
      </c>
      <c r="AN206" s="154">
        <f t="shared" si="1050"/>
        <v>51803</v>
      </c>
      <c r="AO206" s="3">
        <v>28929</v>
      </c>
      <c r="AP206" s="3">
        <v>19772</v>
      </c>
      <c r="AQ206" s="3">
        <v>3102</v>
      </c>
      <c r="AR206" s="151">
        <f t="shared" si="1071"/>
        <v>70.766225427919622</v>
      </c>
      <c r="AS206" s="151">
        <f t="shared" si="1072"/>
        <v>77.975741239892187</v>
      </c>
      <c r="AT206" s="151">
        <f t="shared" si="1073"/>
        <v>64.026424014766363</v>
      </c>
      <c r="AU206" s="151">
        <f t="shared" si="1074"/>
        <v>59.402527767139027</v>
      </c>
      <c r="AV206" s="154">
        <f t="shared" si="1051"/>
        <v>62404</v>
      </c>
      <c r="AW206" s="3">
        <v>33621</v>
      </c>
      <c r="AX206" s="3">
        <v>25052</v>
      </c>
      <c r="AY206" s="3">
        <v>3731</v>
      </c>
      <c r="AZ206" s="151">
        <f t="shared" si="1075"/>
        <v>85.247872354958133</v>
      </c>
      <c r="BA206" s="151">
        <f t="shared" si="1076"/>
        <v>90.622641509433961</v>
      </c>
      <c r="BB206" s="151">
        <f t="shared" si="1077"/>
        <v>81.124315922411839</v>
      </c>
      <c r="BC206" s="151">
        <f t="shared" si="1078"/>
        <v>71.447721179624665</v>
      </c>
      <c r="BD206" s="154">
        <f t="shared" si="1052"/>
        <v>67424</v>
      </c>
      <c r="BE206" s="3">
        <v>35413</v>
      </c>
      <c r="BF206" s="3">
        <v>27791</v>
      </c>
      <c r="BG206" s="3">
        <v>4220</v>
      </c>
      <c r="BH206" s="151">
        <f t="shared" si="1079"/>
        <v>92.105514801305958</v>
      </c>
      <c r="BI206" s="151">
        <f t="shared" si="1080"/>
        <v>95.452830188679243</v>
      </c>
      <c r="BJ206" s="151">
        <f t="shared" si="1081"/>
        <v>89.993847349502929</v>
      </c>
      <c r="BK206" s="151">
        <f t="shared" si="1082"/>
        <v>80.811949444657216</v>
      </c>
      <c r="BL206" s="154">
        <f t="shared" si="1053"/>
        <v>69915</v>
      </c>
      <c r="BM206" s="3">
        <v>36288</v>
      </c>
      <c r="BN206" s="3">
        <v>29041</v>
      </c>
      <c r="BO206" s="3">
        <v>4586</v>
      </c>
      <c r="BP206" s="151">
        <f t="shared" si="1083"/>
        <v>95.508380804065411</v>
      </c>
      <c r="BQ206" s="151">
        <f t="shared" si="1084"/>
        <v>97.811320754716974</v>
      </c>
      <c r="BR206" s="151">
        <f t="shared" si="1085"/>
        <v>94.041643729153847</v>
      </c>
      <c r="BS206" s="151">
        <f t="shared" si="1086"/>
        <v>87.820758330141715</v>
      </c>
      <c r="BT206" s="154">
        <f t="shared" si="1054"/>
        <v>70867</v>
      </c>
      <c r="BU206" s="3">
        <v>36576</v>
      </c>
      <c r="BV206" s="3">
        <v>29556</v>
      </c>
      <c r="BW206" s="3">
        <v>4735</v>
      </c>
      <c r="BX206" s="151">
        <f t="shared" si="1087"/>
        <v>96.808873953253283</v>
      </c>
      <c r="BY206" s="151">
        <f t="shared" si="1088"/>
        <v>98.587601078167125</v>
      </c>
      <c r="BZ206" s="151">
        <f t="shared" si="1089"/>
        <v>95.709335837570038</v>
      </c>
      <c r="CA206" s="151">
        <f t="shared" si="1090"/>
        <v>90.674071237073917</v>
      </c>
      <c r="CB206" s="154">
        <f t="shared" si="1055"/>
        <v>71914</v>
      </c>
      <c r="CC206" s="3">
        <v>36828</v>
      </c>
      <c r="CD206" s="3">
        <v>30100</v>
      </c>
      <c r="CE206" s="3">
        <v>4986</v>
      </c>
      <c r="CF206" s="151">
        <f t="shared" si="1091"/>
        <v>98.239143204513482</v>
      </c>
      <c r="CG206" s="151">
        <f t="shared" si="1092"/>
        <v>99.266846361185983</v>
      </c>
      <c r="CH206" s="151">
        <f t="shared" si="1093"/>
        <v>97.470936821994101</v>
      </c>
      <c r="CI206" s="151">
        <f t="shared" si="1094"/>
        <v>95.480658751436238</v>
      </c>
      <c r="CJ206" s="154">
        <f t="shared" si="1056"/>
        <v>72171</v>
      </c>
      <c r="CK206" s="3">
        <v>36865</v>
      </c>
      <c r="CL206" s="3">
        <v>30236</v>
      </c>
      <c r="CM206" s="3">
        <v>5070</v>
      </c>
      <c r="CN206" s="151">
        <f t="shared" si="1095"/>
        <v>98.590221712224917</v>
      </c>
      <c r="CO206" s="151">
        <f t="shared" si="1096"/>
        <v>99.366576819407001</v>
      </c>
      <c r="CP206" s="151">
        <f t="shared" si="1097"/>
        <v>97.911337068100124</v>
      </c>
      <c r="CQ206" s="151">
        <f t="shared" si="1098"/>
        <v>97.08923783990808</v>
      </c>
      <c r="CR206" s="154">
        <f t="shared" si="1057"/>
        <v>72307</v>
      </c>
      <c r="CS206" s="3">
        <v>36881</v>
      </c>
      <c r="CT206" s="3">
        <v>30303</v>
      </c>
      <c r="CU206" s="3">
        <v>5123</v>
      </c>
      <c r="CV206" s="151">
        <f t="shared" si="1099"/>
        <v>98.776006447823178</v>
      </c>
      <c r="CW206" s="151">
        <f t="shared" si="1100"/>
        <v>99.409703504043122</v>
      </c>
      <c r="CX206" s="151">
        <f t="shared" si="1101"/>
        <v>98.128298954049427</v>
      </c>
      <c r="CY206" s="151">
        <f t="shared" si="1102"/>
        <v>98.1041746457296</v>
      </c>
      <c r="CZ206" s="151">
        <f t="shared" si="1103"/>
        <v>99.034192587735475</v>
      </c>
      <c r="DA206" s="151">
        <f t="shared" si="1104"/>
        <v>99.458221024258762</v>
      </c>
      <c r="DB206" s="151">
        <f t="shared" si="1105"/>
        <v>98.413263819176848</v>
      </c>
      <c r="DC206" s="151">
        <f t="shared" si="1106"/>
        <v>99.693603983148222</v>
      </c>
      <c r="DD206" s="149">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49">
        <v>2127</v>
      </c>
      <c r="DV206" s="3">
        <v>431</v>
      </c>
      <c r="DW206" s="3">
        <v>1236</v>
      </c>
      <c r="DX206" s="3">
        <v>460</v>
      </c>
      <c r="DZ206" s="293"/>
      <c r="EA206" s="293"/>
      <c r="EB206" s="293"/>
      <c r="EC206" s="297"/>
      <c r="ED206" s="297"/>
      <c r="EE206" s="297"/>
      <c r="EF206" s="297"/>
      <c r="EG206" s="297"/>
      <c r="EH206" s="297"/>
      <c r="EI206" s="297"/>
      <c r="EJ206" s="297"/>
      <c r="EK206" s="297"/>
      <c r="EL206" s="297"/>
      <c r="EM206" s="297"/>
      <c r="EN206" s="297"/>
      <c r="EO206" s="297"/>
      <c r="EP206" s="297"/>
      <c r="EQ206" s="297"/>
      <c r="ER206" s="297"/>
      <c r="ES206" s="297"/>
      <c r="ET206" s="297"/>
      <c r="EU206" s="297"/>
      <c r="EV206" s="297"/>
      <c r="EW206" s="297"/>
      <c r="EX206" s="297"/>
      <c r="EY206" s="297"/>
      <c r="EZ206" s="297"/>
      <c r="FA206" s="297"/>
      <c r="FB206" s="297"/>
      <c r="FC206" s="297"/>
      <c r="FD206" s="297"/>
      <c r="FE206" s="297"/>
      <c r="FF206" s="297"/>
      <c r="FL206" s="151">
        <f t="shared" si="1545"/>
        <v>72496</v>
      </c>
      <c r="FM206" s="151">
        <f t="shared" ref="FM206:FM237" si="1546">IF(AJ206&gt;0,(AV206/AJ206)*100,0)</f>
        <v>86.07923195762524</v>
      </c>
      <c r="FN206" s="151">
        <f t="shared" ref="FN206:FN237" si="1547">IF(AJ206&gt;0,(BD206/AJ206)*100,0)</f>
        <v>93.003751931141039</v>
      </c>
      <c r="FO206" s="151">
        <f t="shared" ref="FO206:FO237" si="1548">IF(AJ206&gt;0,(BT206/AJ206)*100,0)</f>
        <v>97.752979474729642</v>
      </c>
      <c r="FR206" s="5">
        <f t="shared" si="1449"/>
        <v>51803</v>
      </c>
      <c r="FS206" s="5">
        <f t="shared" si="1450"/>
        <v>15621</v>
      </c>
      <c r="FT206" s="5">
        <f t="shared" si="1451"/>
        <v>5072</v>
      </c>
      <c r="FU206" s="5">
        <f t="shared" si="1452"/>
        <v>707</v>
      </c>
      <c r="FW206" s="233">
        <f t="shared" si="1453"/>
        <v>0.70766225427919616</v>
      </c>
      <c r="FX206" s="233">
        <f t="shared" si="1454"/>
        <v>0.21339289373386336</v>
      </c>
      <c r="FY206" s="233">
        <f t="shared" si="1455"/>
        <v>6.9286777864295185E-2</v>
      </c>
      <c r="FZ206" s="233">
        <f t="shared" si="1456"/>
        <v>9.6580741226452473E-3</v>
      </c>
      <c r="GA206" s="233"/>
      <c r="GB206" s="5">
        <f t="shared" si="1457"/>
        <v>0.92105514801305954</v>
      </c>
      <c r="GC206" s="5">
        <f t="shared" si="1458"/>
        <v>0.95452830188679239</v>
      </c>
      <c r="GD206" s="5">
        <f t="shared" si="1459"/>
        <v>0.89993847349502931</v>
      </c>
      <c r="GE206" s="5">
        <f t="shared" si="1460"/>
        <v>0.80811949444657216</v>
      </c>
    </row>
    <row r="207" spans="1:187" x14ac:dyDescent="0.2">
      <c r="A207" s="2" t="str">
        <f t="shared" si="1058"/>
        <v>2016 Aug</v>
      </c>
      <c r="B207" s="139">
        <f t="shared" si="1543"/>
        <v>2016</v>
      </c>
      <c r="C207" s="142" t="str">
        <f t="shared" si="1544"/>
        <v>Aug</v>
      </c>
      <c r="D207" s="154">
        <f t="shared" si="1191"/>
        <v>82045</v>
      </c>
      <c r="E207" s="129">
        <v>40504</v>
      </c>
      <c r="F207" s="129">
        <v>35325</v>
      </c>
      <c r="G207" s="129">
        <v>6216</v>
      </c>
      <c r="H207" s="154">
        <f t="shared" si="1042"/>
        <v>-1572</v>
      </c>
      <c r="I207" s="151">
        <f t="shared" si="1059"/>
        <v>-205</v>
      </c>
      <c r="J207" s="151">
        <f t="shared" si="1060"/>
        <v>-1120</v>
      </c>
      <c r="K207" s="151">
        <f t="shared" si="1061"/>
        <v>-247</v>
      </c>
      <c r="L207" s="154">
        <f t="shared" si="1043"/>
        <v>1708</v>
      </c>
      <c r="M207" s="3">
        <v>311</v>
      </c>
      <c r="N207" s="3">
        <v>1025</v>
      </c>
      <c r="O207" s="3">
        <v>372</v>
      </c>
      <c r="P207" s="154">
        <f t="shared" si="1044"/>
        <v>-3280</v>
      </c>
      <c r="Q207" s="3">
        <v>-516</v>
      </c>
      <c r="R207" s="3">
        <v>-2145</v>
      </c>
      <c r="S207" s="3">
        <v>-619</v>
      </c>
      <c r="T207" s="154">
        <f t="shared" si="1045"/>
        <v>80473</v>
      </c>
      <c r="U207" s="151">
        <f t="shared" si="1062"/>
        <v>40299</v>
      </c>
      <c r="V207" s="151">
        <f t="shared" si="1063"/>
        <v>34205</v>
      </c>
      <c r="W207" s="151">
        <f t="shared" si="1064"/>
        <v>5969</v>
      </c>
      <c r="X207" s="154">
        <f t="shared" si="1046"/>
        <v>-1092</v>
      </c>
      <c r="Y207" s="151">
        <f t="shared" si="1065"/>
        <v>-342</v>
      </c>
      <c r="Z207" s="151">
        <f t="shared" si="1066"/>
        <v>-701</v>
      </c>
      <c r="AA207" s="151">
        <f t="shared" si="1067"/>
        <v>-49</v>
      </c>
      <c r="AB207" s="154">
        <f t="shared" si="1047"/>
        <v>344</v>
      </c>
      <c r="AC207" s="3">
        <v>147</v>
      </c>
      <c r="AD207" s="3">
        <v>152</v>
      </c>
      <c r="AE207" s="3">
        <v>45</v>
      </c>
      <c r="AF207" s="154">
        <f t="shared" si="1048"/>
        <v>-1436</v>
      </c>
      <c r="AG207" s="3">
        <v>-489</v>
      </c>
      <c r="AH207" s="3">
        <v>-853</v>
      </c>
      <c r="AI207" s="3">
        <v>-94</v>
      </c>
      <c r="AJ207" s="154">
        <f t="shared" si="1049"/>
        <v>79381</v>
      </c>
      <c r="AK207" s="151">
        <f t="shared" si="1068"/>
        <v>39957</v>
      </c>
      <c r="AL207" s="151">
        <f t="shared" si="1069"/>
        <v>33504</v>
      </c>
      <c r="AM207" s="151">
        <f t="shared" si="1070"/>
        <v>5920</v>
      </c>
      <c r="AN207" s="154">
        <f t="shared" si="1050"/>
        <v>56204</v>
      </c>
      <c r="AO207" s="3">
        <v>31113</v>
      </c>
      <c r="AP207" s="3">
        <v>21293</v>
      </c>
      <c r="AQ207" s="3">
        <v>3798</v>
      </c>
      <c r="AR207" s="151">
        <f t="shared" si="1071"/>
        <v>69.842058827184275</v>
      </c>
      <c r="AS207" s="151">
        <f t="shared" si="1072"/>
        <v>77.205389711903521</v>
      </c>
      <c r="AT207" s="151">
        <f t="shared" si="1073"/>
        <v>62.251132875310624</v>
      </c>
      <c r="AU207" s="151">
        <f t="shared" si="1074"/>
        <v>63.628748534092814</v>
      </c>
      <c r="AV207" s="154">
        <f t="shared" si="1051"/>
        <v>68369</v>
      </c>
      <c r="AW207" s="3">
        <v>36542</v>
      </c>
      <c r="AX207" s="3">
        <v>27354</v>
      </c>
      <c r="AY207" s="3">
        <v>4473</v>
      </c>
      <c r="AZ207" s="151">
        <f t="shared" si="1075"/>
        <v>84.958930324456645</v>
      </c>
      <c r="BA207" s="151">
        <f t="shared" si="1076"/>
        <v>90.677188019553839</v>
      </c>
      <c r="BB207" s="151">
        <f t="shared" si="1077"/>
        <v>79.97076450811285</v>
      </c>
      <c r="BC207" s="151">
        <f t="shared" si="1078"/>
        <v>74.937175406265709</v>
      </c>
      <c r="BD207" s="154">
        <f t="shared" si="1052"/>
        <v>74184</v>
      </c>
      <c r="BE207" s="3">
        <v>38596</v>
      </c>
      <c r="BF207" s="3">
        <v>30673</v>
      </c>
      <c r="BG207" s="3">
        <v>4915</v>
      </c>
      <c r="BH207" s="151">
        <f t="shared" si="1079"/>
        <v>92.184956445018827</v>
      </c>
      <c r="BI207" s="151">
        <f t="shared" si="1080"/>
        <v>95.774088687064193</v>
      </c>
      <c r="BJ207" s="151">
        <f t="shared" si="1081"/>
        <v>89.674024265458257</v>
      </c>
      <c r="BK207" s="151">
        <f t="shared" si="1082"/>
        <v>82.342100854414483</v>
      </c>
      <c r="BL207" s="154">
        <f t="shared" si="1053"/>
        <v>76708</v>
      </c>
      <c r="BM207" s="3">
        <v>39360</v>
      </c>
      <c r="BN207" s="3">
        <v>32081</v>
      </c>
      <c r="BO207" s="3">
        <v>5267</v>
      </c>
      <c r="BP207" s="151">
        <f t="shared" si="1083"/>
        <v>95.321412150659228</v>
      </c>
      <c r="BQ207" s="151">
        <f t="shared" si="1084"/>
        <v>97.669917367676618</v>
      </c>
      <c r="BR207" s="151">
        <f t="shared" si="1085"/>
        <v>93.790381523169131</v>
      </c>
      <c r="BS207" s="151">
        <f t="shared" si="1086"/>
        <v>88.2392360529402</v>
      </c>
      <c r="BT207" s="154">
        <f t="shared" si="1054"/>
        <v>77718</v>
      </c>
      <c r="BU207" s="3">
        <v>39640</v>
      </c>
      <c r="BV207" s="3">
        <v>32626</v>
      </c>
      <c r="BW207" s="3">
        <v>5452</v>
      </c>
      <c r="BX207" s="151">
        <f t="shared" si="1087"/>
        <v>96.576491494041477</v>
      </c>
      <c r="BY207" s="151">
        <f t="shared" si="1088"/>
        <v>98.364723690414152</v>
      </c>
      <c r="BZ207" s="151">
        <f t="shared" si="1089"/>
        <v>95.383715831018861</v>
      </c>
      <c r="CA207" s="151">
        <f t="shared" si="1090"/>
        <v>91.338582677165363</v>
      </c>
      <c r="CB207" s="154">
        <f t="shared" si="1055"/>
        <v>78772</v>
      </c>
      <c r="CC207" s="3">
        <v>39893</v>
      </c>
      <c r="CD207" s="3">
        <v>33171</v>
      </c>
      <c r="CE207" s="3">
        <v>5708</v>
      </c>
      <c r="CF207" s="151">
        <f t="shared" si="1091"/>
        <v>97.886247561293843</v>
      </c>
      <c r="CG207" s="151">
        <f t="shared" si="1092"/>
        <v>98.992530832030567</v>
      </c>
      <c r="CH207" s="151">
        <f t="shared" si="1093"/>
        <v>96.977050138868577</v>
      </c>
      <c r="CI207" s="151">
        <f t="shared" si="1094"/>
        <v>95.627408276093149</v>
      </c>
      <c r="CJ207" s="154">
        <f t="shared" si="1056"/>
        <v>79052</v>
      </c>
      <c r="CK207" s="3">
        <v>39934</v>
      </c>
      <c r="CL207" s="3">
        <v>33332</v>
      </c>
      <c r="CM207" s="3">
        <v>5786</v>
      </c>
      <c r="CN207" s="151">
        <f t="shared" si="1095"/>
        <v>98.234190349558233</v>
      </c>
      <c r="CO207" s="151">
        <f t="shared" si="1096"/>
        <v>99.094270329288577</v>
      </c>
      <c r="CP207" s="151">
        <f t="shared" si="1097"/>
        <v>97.447741558251721</v>
      </c>
      <c r="CQ207" s="151">
        <f t="shared" si="1098"/>
        <v>96.934159825766457</v>
      </c>
      <c r="CR207" s="154">
        <f t="shared" si="1057"/>
        <v>79177</v>
      </c>
      <c r="CS207" s="3">
        <v>39948</v>
      </c>
      <c r="CT207" s="3">
        <v>33409</v>
      </c>
      <c r="CU207" s="3">
        <v>5820</v>
      </c>
      <c r="CV207" s="151">
        <f t="shared" si="1099"/>
        <v>98.389521951461973</v>
      </c>
      <c r="CW207" s="151">
        <f t="shared" si="1100"/>
        <v>99.129010645425438</v>
      </c>
      <c r="CX207" s="151">
        <f t="shared" si="1101"/>
        <v>97.67285484578278</v>
      </c>
      <c r="CY207" s="151">
        <f t="shared" si="1102"/>
        <v>97.503769475624054</v>
      </c>
      <c r="CZ207" s="151">
        <f t="shared" si="1103"/>
        <v>98.643023125768892</v>
      </c>
      <c r="DA207" s="151">
        <f t="shared" si="1104"/>
        <v>99.15134370579915</v>
      </c>
      <c r="DB207" s="151">
        <f t="shared" si="1105"/>
        <v>97.950592018710708</v>
      </c>
      <c r="DC207" s="151">
        <f t="shared" si="1106"/>
        <v>99.179091975205225</v>
      </c>
      <c r="DD207" s="149">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49">
        <v>2519</v>
      </c>
      <c r="DV207" s="3">
        <v>461</v>
      </c>
      <c r="DW207" s="3">
        <v>1529</v>
      </c>
      <c r="DX207" s="3">
        <v>529</v>
      </c>
      <c r="DZ207" s="293"/>
      <c r="EA207" s="293"/>
      <c r="EB207" s="293"/>
      <c r="EC207" s="297"/>
      <c r="ED207" s="297"/>
      <c r="EE207" s="297"/>
      <c r="EF207" s="297"/>
      <c r="EG207" s="297"/>
      <c r="EH207" s="297"/>
      <c r="EI207" s="297"/>
      <c r="EJ207" s="297"/>
      <c r="EK207" s="297"/>
      <c r="EL207" s="297"/>
      <c r="EM207" s="297"/>
      <c r="EN207" s="297"/>
      <c r="EO207" s="297"/>
      <c r="EP207" s="297"/>
      <c r="EQ207" s="297"/>
      <c r="ER207" s="297"/>
      <c r="ES207" s="297"/>
      <c r="ET207" s="297"/>
      <c r="EU207" s="297"/>
      <c r="EV207" s="297"/>
      <c r="EW207" s="297"/>
      <c r="EX207" s="297"/>
      <c r="EY207" s="297"/>
      <c r="EZ207" s="297"/>
      <c r="FA207" s="297"/>
      <c r="FB207" s="297"/>
      <c r="FC207" s="297"/>
      <c r="FD207" s="297"/>
      <c r="FE207" s="297"/>
      <c r="FF207" s="297"/>
      <c r="FL207" s="151">
        <f t="shared" si="1545"/>
        <v>79381</v>
      </c>
      <c r="FM207" s="151">
        <f t="shared" si="1546"/>
        <v>86.127662790844155</v>
      </c>
      <c r="FN207" s="151">
        <f t="shared" si="1547"/>
        <v>93.453093309482114</v>
      </c>
      <c r="FO207" s="151">
        <f t="shared" si="1548"/>
        <v>97.90504024892607</v>
      </c>
      <c r="FR207" s="5">
        <f t="shared" si="1449"/>
        <v>56204</v>
      </c>
      <c r="FS207" s="5">
        <f t="shared" si="1450"/>
        <v>17980</v>
      </c>
      <c r="FT207" s="5">
        <f t="shared" si="1451"/>
        <v>5197</v>
      </c>
      <c r="FU207" s="5">
        <f t="shared" si="1452"/>
        <v>1092</v>
      </c>
      <c r="FW207" s="233">
        <f t="shared" si="1453"/>
        <v>0.69842058827184272</v>
      </c>
      <c r="FX207" s="233">
        <f t="shared" si="1454"/>
        <v>0.22342897617834553</v>
      </c>
      <c r="FY207" s="233">
        <f t="shared" si="1455"/>
        <v>6.4580666807500658E-2</v>
      </c>
      <c r="FZ207" s="233">
        <f t="shared" si="1456"/>
        <v>1.3569768742311085E-2</v>
      </c>
      <c r="GA207" s="233"/>
      <c r="GB207" s="5">
        <f t="shared" si="1457"/>
        <v>0.92184956445018829</v>
      </c>
      <c r="GC207" s="5">
        <f t="shared" si="1458"/>
        <v>0.95774088687064196</v>
      </c>
      <c r="GD207" s="5">
        <f t="shared" si="1459"/>
        <v>0.89674024265458252</v>
      </c>
      <c r="GE207" s="5">
        <f t="shared" si="1460"/>
        <v>0.82342100854414479</v>
      </c>
    </row>
    <row r="208" spans="1:187" x14ac:dyDescent="0.2">
      <c r="A208" s="2" t="str">
        <f t="shared" si="1058"/>
        <v>2016 Sep</v>
      </c>
      <c r="B208" s="139">
        <f t="shared" si="1543"/>
        <v>2016</v>
      </c>
      <c r="C208" s="142" t="str">
        <f t="shared" si="1544"/>
        <v>Sep</v>
      </c>
      <c r="D208" s="154">
        <f t="shared" si="1191"/>
        <v>83963</v>
      </c>
      <c r="E208" s="129">
        <v>41109</v>
      </c>
      <c r="F208" s="129">
        <v>36321</v>
      </c>
      <c r="G208" s="129">
        <v>6533</v>
      </c>
      <c r="H208" s="154">
        <f t="shared" si="1042"/>
        <v>-2073</v>
      </c>
      <c r="I208" s="151">
        <f t="shared" si="1059"/>
        <v>-476</v>
      </c>
      <c r="J208" s="151">
        <f t="shared" si="1060"/>
        <v>-1166</v>
      </c>
      <c r="K208" s="151">
        <f t="shared" si="1061"/>
        <v>-431</v>
      </c>
      <c r="L208" s="154">
        <f t="shared" si="1043"/>
        <v>1560</v>
      </c>
      <c r="M208" s="3">
        <v>308</v>
      </c>
      <c r="N208" s="3">
        <v>1024</v>
      </c>
      <c r="O208" s="3">
        <v>228</v>
      </c>
      <c r="P208" s="154">
        <f t="shared" si="1044"/>
        <v>-3633</v>
      </c>
      <c r="Q208" s="3">
        <v>-784</v>
      </c>
      <c r="R208" s="3">
        <v>-2190</v>
      </c>
      <c r="S208" s="3">
        <v>-659</v>
      </c>
      <c r="T208" s="154">
        <f t="shared" si="1045"/>
        <v>81890</v>
      </c>
      <c r="U208" s="151">
        <f t="shared" si="1062"/>
        <v>40633</v>
      </c>
      <c r="V208" s="151">
        <f t="shared" si="1063"/>
        <v>35155</v>
      </c>
      <c r="W208" s="151">
        <f t="shared" si="1064"/>
        <v>6102</v>
      </c>
      <c r="X208" s="154">
        <f t="shared" si="1046"/>
        <v>-1276</v>
      </c>
      <c r="Y208" s="151">
        <f t="shared" si="1065"/>
        <v>-284</v>
      </c>
      <c r="Z208" s="151">
        <f t="shared" si="1066"/>
        <v>-964</v>
      </c>
      <c r="AA208" s="151">
        <f t="shared" si="1067"/>
        <v>-28</v>
      </c>
      <c r="AB208" s="154">
        <f t="shared" si="1047"/>
        <v>271</v>
      </c>
      <c r="AC208" s="3">
        <v>127</v>
      </c>
      <c r="AD208" s="3">
        <v>118</v>
      </c>
      <c r="AE208" s="3">
        <v>26</v>
      </c>
      <c r="AF208" s="154">
        <f t="shared" si="1048"/>
        <v>-1547</v>
      </c>
      <c r="AG208" s="3">
        <v>-411</v>
      </c>
      <c r="AH208" s="3">
        <v>-1082</v>
      </c>
      <c r="AI208" s="3">
        <v>-54</v>
      </c>
      <c r="AJ208" s="154">
        <f t="shared" si="1049"/>
        <v>80614</v>
      </c>
      <c r="AK208" s="151">
        <f t="shared" si="1068"/>
        <v>40349</v>
      </c>
      <c r="AL208" s="151">
        <f t="shared" si="1069"/>
        <v>34191</v>
      </c>
      <c r="AM208" s="151">
        <f t="shared" si="1070"/>
        <v>6074</v>
      </c>
      <c r="AN208" s="154">
        <f t="shared" si="1050"/>
        <v>53790</v>
      </c>
      <c r="AO208" s="3">
        <v>30086</v>
      </c>
      <c r="AP208" s="3">
        <v>20209</v>
      </c>
      <c r="AQ208" s="3">
        <v>3495</v>
      </c>
      <c r="AR208" s="151">
        <f t="shared" si="1071"/>
        <v>65.685675906704105</v>
      </c>
      <c r="AS208" s="151">
        <f t="shared" si="1072"/>
        <v>74.043265326212676</v>
      </c>
      <c r="AT208" s="151">
        <f t="shared" si="1073"/>
        <v>57.4854217038828</v>
      </c>
      <c r="AU208" s="151">
        <f t="shared" si="1074"/>
        <v>57.276302851524086</v>
      </c>
      <c r="AV208" s="154">
        <f t="shared" si="1051"/>
        <v>66799</v>
      </c>
      <c r="AW208" s="3">
        <v>35672</v>
      </c>
      <c r="AX208" s="3">
        <v>26881</v>
      </c>
      <c r="AY208" s="3">
        <v>4246</v>
      </c>
      <c r="AZ208" s="151">
        <f t="shared" si="1075"/>
        <v>81.571620466479416</v>
      </c>
      <c r="BA208" s="151">
        <f t="shared" si="1076"/>
        <v>87.790711982871059</v>
      </c>
      <c r="BB208" s="151">
        <f t="shared" si="1077"/>
        <v>76.464229839283178</v>
      </c>
      <c r="BC208" s="151">
        <f t="shared" si="1078"/>
        <v>69.583743035070469</v>
      </c>
      <c r="BD208" s="154">
        <f t="shared" si="1052"/>
        <v>73829</v>
      </c>
      <c r="BE208" s="3">
        <v>38204</v>
      </c>
      <c r="BF208" s="3">
        <v>30812</v>
      </c>
      <c r="BG208" s="3">
        <v>4813</v>
      </c>
      <c r="BH208" s="151">
        <f t="shared" si="1079"/>
        <v>90.156307241421416</v>
      </c>
      <c r="BI208" s="151">
        <f t="shared" si="1080"/>
        <v>94.02210026333276</v>
      </c>
      <c r="BJ208" s="151">
        <f t="shared" si="1081"/>
        <v>87.646138529369935</v>
      </c>
      <c r="BK208" s="151">
        <f t="shared" si="1082"/>
        <v>78.875778433300553</v>
      </c>
      <c r="BL208" s="154">
        <f t="shared" si="1053"/>
        <v>77095</v>
      </c>
      <c r="BM208" s="3">
        <v>39324</v>
      </c>
      <c r="BN208" s="3">
        <v>32574</v>
      </c>
      <c r="BO208" s="3">
        <v>5197</v>
      </c>
      <c r="BP208" s="151">
        <f t="shared" si="1083"/>
        <v>94.144584198314817</v>
      </c>
      <c r="BQ208" s="151">
        <f t="shared" si="1084"/>
        <v>96.778480545369533</v>
      </c>
      <c r="BR208" s="151">
        <f t="shared" si="1085"/>
        <v>92.658227848101276</v>
      </c>
      <c r="BS208" s="151">
        <f t="shared" si="1086"/>
        <v>85.168797115699775</v>
      </c>
      <c r="BT208" s="154">
        <f t="shared" si="1054"/>
        <v>78457</v>
      </c>
      <c r="BU208" s="3">
        <v>39830</v>
      </c>
      <c r="BV208" s="3">
        <v>33174</v>
      </c>
      <c r="BW208" s="3">
        <v>5453</v>
      </c>
      <c r="BX208" s="151">
        <f t="shared" si="1087"/>
        <v>95.807790939064603</v>
      </c>
      <c r="BY208" s="151">
        <f t="shared" si="1088"/>
        <v>98.023773779932569</v>
      </c>
      <c r="BZ208" s="151">
        <f t="shared" si="1089"/>
        <v>94.364955198407046</v>
      </c>
      <c r="CA208" s="151">
        <f t="shared" si="1090"/>
        <v>89.364142903965913</v>
      </c>
      <c r="CB208" s="154">
        <f t="shared" si="1055"/>
        <v>79872</v>
      </c>
      <c r="CC208" s="3">
        <v>40253</v>
      </c>
      <c r="CD208" s="3">
        <v>33831</v>
      </c>
      <c r="CE208" s="3">
        <v>5788</v>
      </c>
      <c r="CF208" s="151">
        <f t="shared" si="1091"/>
        <v>97.535718646965435</v>
      </c>
      <c r="CG208" s="151">
        <f t="shared" si="1092"/>
        <v>99.064799547166089</v>
      </c>
      <c r="CH208" s="151">
        <f t="shared" si="1093"/>
        <v>96.233821646991885</v>
      </c>
      <c r="CI208" s="151">
        <f t="shared" si="1094"/>
        <v>94.854146181579807</v>
      </c>
      <c r="CJ208" s="154">
        <f t="shared" si="1056"/>
        <v>80236</v>
      </c>
      <c r="CK208" s="3">
        <v>40321</v>
      </c>
      <c r="CL208" s="3">
        <v>34019</v>
      </c>
      <c r="CM208" s="3">
        <v>5896</v>
      </c>
      <c r="CN208" s="151">
        <f t="shared" si="1095"/>
        <v>97.980217364757607</v>
      </c>
      <c r="CO208" s="151">
        <f t="shared" si="1096"/>
        <v>99.232151207146899</v>
      </c>
      <c r="CP208" s="151">
        <f t="shared" si="1097"/>
        <v>96.768596216754375</v>
      </c>
      <c r="CQ208" s="151">
        <f t="shared" si="1098"/>
        <v>96.624057686004591</v>
      </c>
      <c r="CR208" s="154">
        <f t="shared" si="1057"/>
        <v>80378</v>
      </c>
      <c r="CS208" s="3">
        <v>40336</v>
      </c>
      <c r="CT208" s="3">
        <v>34096</v>
      </c>
      <c r="CU208" s="3">
        <v>5946</v>
      </c>
      <c r="CV208" s="151">
        <f t="shared" si="1099"/>
        <v>98.15362071070949</v>
      </c>
      <c r="CW208" s="151">
        <f t="shared" si="1100"/>
        <v>99.269067014495604</v>
      </c>
      <c r="CX208" s="151">
        <f t="shared" si="1101"/>
        <v>96.98762622671029</v>
      </c>
      <c r="CY208" s="151">
        <f t="shared" si="1102"/>
        <v>97.443461160275319</v>
      </c>
      <c r="CZ208" s="151">
        <f t="shared" si="1103"/>
        <v>98.441812187080231</v>
      </c>
      <c r="DA208" s="151">
        <f t="shared" si="1104"/>
        <v>99.301060714197817</v>
      </c>
      <c r="DB208" s="151">
        <f t="shared" si="1105"/>
        <v>97.257858057175355</v>
      </c>
      <c r="DC208" s="151">
        <f t="shared" si="1106"/>
        <v>99.541134054408388</v>
      </c>
      <c r="DD208" s="149">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49">
        <v>3115</v>
      </c>
      <c r="DV208" s="3">
        <v>609</v>
      </c>
      <c r="DW208" s="3">
        <v>1897</v>
      </c>
      <c r="DX208" s="3">
        <v>609</v>
      </c>
      <c r="DZ208" s="293" t="str">
        <f>CONCATENATE(EA208," ",EB208)</f>
        <v>2016 Kvartal 3</v>
      </c>
      <c r="EA208" s="293">
        <v>2016</v>
      </c>
      <c r="EB208" s="293" t="s">
        <v>447</v>
      </c>
      <c r="EC208" s="297">
        <f>SUM(D206:D208)</f>
        <v>240706</v>
      </c>
      <c r="ED208" s="297">
        <f>SUM(H206:H208)</f>
        <v>-5140</v>
      </c>
      <c r="EE208" s="297">
        <f>SUM(L206:L208)</f>
        <v>5385</v>
      </c>
      <c r="EF208" s="297">
        <f>SUM(P206:P208)</f>
        <v>-10525</v>
      </c>
      <c r="EG208" s="297">
        <f>SUM(T206:T208)</f>
        <v>235566</v>
      </c>
      <c r="EH208" s="297">
        <f>SUM(X206:X208)</f>
        <v>-3075</v>
      </c>
      <c r="EI208" s="297">
        <f>SUM(AB206:AB208)</f>
        <v>883</v>
      </c>
      <c r="EJ208" s="297">
        <f>SUM(AF206:AF208)</f>
        <v>-3958</v>
      </c>
      <c r="EK208" s="297">
        <f>SUM(AJ206:AJ208)</f>
        <v>232491</v>
      </c>
      <c r="EL208" s="297">
        <f>SUM(AN206:AN208)</f>
        <v>161797</v>
      </c>
      <c r="EM208" s="297">
        <f>IF(EG208&gt;0,(EL208/EG208)*100,0)</f>
        <v>68.684360221763754</v>
      </c>
      <c r="EN208" s="297">
        <f>SUM(AV206:AV208)</f>
        <v>197572</v>
      </c>
      <c r="EO208" s="297">
        <f>IF(EG208&gt;0,(EN208/EG208)*100,0)</f>
        <v>83.871186843602217</v>
      </c>
      <c r="EP208" s="297">
        <f>SUM(BD206:BD208)</f>
        <v>215437</v>
      </c>
      <c r="EQ208" s="297">
        <f>IF(EG208&gt;0,(EP208/EG208)*100,0)</f>
        <v>91.455048691237266</v>
      </c>
      <c r="ER208" s="297">
        <f>SUM(BL206:BL208)</f>
        <v>223718</v>
      </c>
      <c r="ES208" s="297">
        <f>IF(EG208&gt;0,(ER208/EG208)*100,0)</f>
        <v>94.970411689293016</v>
      </c>
      <c r="ET208" s="297">
        <f>SUM(BT206:BT208)</f>
        <v>227042</v>
      </c>
      <c r="EU208" s="297">
        <f>IF(EG208&gt;0,(ET208/EG208)*100,0)</f>
        <v>96.381481198475157</v>
      </c>
      <c r="EV208" s="297">
        <f>SUM(CB206:CB208)</f>
        <v>230558</v>
      </c>
      <c r="EW208" s="297">
        <f>IF(EG208&gt;0,(EV208/EG208)*100,0)</f>
        <v>97.874056527682257</v>
      </c>
      <c r="EX208" s="297">
        <f>SUM(CJ206:CJ208)</f>
        <v>231459</v>
      </c>
      <c r="EY208" s="297">
        <f>IF(EG208&gt;0,(EX208/EG208)*100,0)</f>
        <v>98.256539568528567</v>
      </c>
      <c r="EZ208" s="297">
        <f>SUM(CR206:CR208)</f>
        <v>231862</v>
      </c>
      <c r="FA208" s="297">
        <f>IF(EG208&gt;0,(EZ208/EG208)*100,0)</f>
        <v>98.427616888685122</v>
      </c>
      <c r="FB208" s="297">
        <f>IF(EG208&gt;0,(EK208/EG208)*100,0)</f>
        <v>98.694633351162736</v>
      </c>
      <c r="FC208" s="297">
        <f>IF(DD208&gt;0,DD206+DD207+DD208,0)</f>
        <v>9731</v>
      </c>
      <c r="FD208" s="297">
        <f>IF(DD208&gt;0,((DD208+DD207+DD206)*60)/((T206+T207+T208)),0)</f>
        <v>2.4785410458215531</v>
      </c>
      <c r="FE208" s="297">
        <f>IF(DD208&gt;0,((DD208+DD207+DD206)*60)/((T208+T207+T206)-(AN208+AN207+AN206)),0)</f>
        <v>7.9147067196247747</v>
      </c>
      <c r="FF208" s="297">
        <f>IF(DU208&gt;0,((DU208+DU207+DU206)*60)/((T208+T207+T206)-(BD208+BD207+BD206)),0)</f>
        <v>23.13378707337672</v>
      </c>
      <c r="FL208" s="151">
        <f t="shared" si="1545"/>
        <v>80614</v>
      </c>
      <c r="FM208" s="151">
        <f t="shared" si="1546"/>
        <v>82.862778177487783</v>
      </c>
      <c r="FN208" s="151">
        <f t="shared" si="1547"/>
        <v>91.583347805592084</v>
      </c>
      <c r="FO208" s="151">
        <f t="shared" si="1548"/>
        <v>97.324286104150644</v>
      </c>
      <c r="FR208" s="5">
        <f t="shared" si="1449"/>
        <v>53790</v>
      </c>
      <c r="FS208" s="5">
        <f t="shared" si="1450"/>
        <v>20039</v>
      </c>
      <c r="FT208" s="5">
        <f t="shared" si="1451"/>
        <v>6785</v>
      </c>
      <c r="FU208" s="5">
        <f t="shared" si="1452"/>
        <v>1276</v>
      </c>
      <c r="FW208" s="233">
        <f t="shared" si="1453"/>
        <v>0.65685675906704111</v>
      </c>
      <c r="FX208" s="233">
        <f t="shared" si="1454"/>
        <v>0.24470631334717305</v>
      </c>
      <c r="FY208" s="233">
        <f t="shared" si="1455"/>
        <v>8.2855049456588101E-2</v>
      </c>
      <c r="FZ208" s="233">
        <f t="shared" si="1456"/>
        <v>1.5581878129197705E-2</v>
      </c>
      <c r="GA208" s="233"/>
      <c r="GB208" s="5">
        <f t="shared" si="1457"/>
        <v>0.90156307241421418</v>
      </c>
      <c r="GC208" s="5">
        <f t="shared" si="1458"/>
        <v>0.94022100263332764</v>
      </c>
      <c r="GD208" s="5">
        <f t="shared" si="1459"/>
        <v>0.87646138529369932</v>
      </c>
      <c r="GE208" s="5">
        <f t="shared" si="1460"/>
        <v>0.78875778433300558</v>
      </c>
    </row>
    <row r="209" spans="1:187" x14ac:dyDescent="0.2">
      <c r="A209" s="2" t="str">
        <f t="shared" si="1058"/>
        <v>2016 Okt</v>
      </c>
      <c r="B209" s="139">
        <f t="shared" si="1543"/>
        <v>2016</v>
      </c>
      <c r="C209" s="142" t="str">
        <f t="shared" si="1544"/>
        <v>Okt</v>
      </c>
      <c r="D209" s="154">
        <f t="shared" si="1191"/>
        <v>84754</v>
      </c>
      <c r="E209" s="129">
        <v>41825</v>
      </c>
      <c r="F209" s="129">
        <v>36309</v>
      </c>
      <c r="G209" s="129">
        <v>6620</v>
      </c>
      <c r="H209" s="154">
        <f t="shared" si="1042"/>
        <v>-2458</v>
      </c>
      <c r="I209" s="151">
        <f t="shared" si="1059"/>
        <v>-735</v>
      </c>
      <c r="J209" s="151">
        <f t="shared" si="1060"/>
        <v>-1384</v>
      </c>
      <c r="K209" s="151">
        <f t="shared" si="1061"/>
        <v>-339</v>
      </c>
      <c r="L209" s="154">
        <f t="shared" si="1043"/>
        <v>1441</v>
      </c>
      <c r="M209" s="3">
        <v>223</v>
      </c>
      <c r="N209" s="3">
        <v>902</v>
      </c>
      <c r="O209" s="3">
        <v>316</v>
      </c>
      <c r="P209" s="154">
        <f t="shared" si="1044"/>
        <v>-3899</v>
      </c>
      <c r="Q209" s="3">
        <v>-958</v>
      </c>
      <c r="R209" s="3">
        <v>-2286</v>
      </c>
      <c r="S209" s="3">
        <v>-655</v>
      </c>
      <c r="T209" s="154">
        <f t="shared" si="1045"/>
        <v>82296</v>
      </c>
      <c r="U209" s="151">
        <f t="shared" si="1062"/>
        <v>41090</v>
      </c>
      <c r="V209" s="151">
        <f t="shared" si="1063"/>
        <v>34925</v>
      </c>
      <c r="W209" s="151">
        <f t="shared" si="1064"/>
        <v>6281</v>
      </c>
      <c r="X209" s="154">
        <f t="shared" si="1046"/>
        <v>-1375</v>
      </c>
      <c r="Y209" s="151">
        <f t="shared" si="1065"/>
        <v>-295</v>
      </c>
      <c r="Z209" s="151">
        <f t="shared" si="1066"/>
        <v>-990</v>
      </c>
      <c r="AA209" s="151">
        <f t="shared" si="1067"/>
        <v>-90</v>
      </c>
      <c r="AB209" s="154">
        <f t="shared" si="1047"/>
        <v>216</v>
      </c>
      <c r="AC209" s="3">
        <v>94</v>
      </c>
      <c r="AD209" s="3">
        <v>94</v>
      </c>
      <c r="AE209" s="3">
        <v>28</v>
      </c>
      <c r="AF209" s="154">
        <f t="shared" si="1048"/>
        <v>-1591</v>
      </c>
      <c r="AG209" s="3">
        <v>-389</v>
      </c>
      <c r="AH209" s="3">
        <v>-1084</v>
      </c>
      <c r="AI209" s="3">
        <v>-118</v>
      </c>
      <c r="AJ209" s="154">
        <f t="shared" si="1049"/>
        <v>80921</v>
      </c>
      <c r="AK209" s="151">
        <f t="shared" si="1068"/>
        <v>40795</v>
      </c>
      <c r="AL209" s="151">
        <f t="shared" si="1069"/>
        <v>33935</v>
      </c>
      <c r="AM209" s="151">
        <f t="shared" si="1070"/>
        <v>6191</v>
      </c>
      <c r="AN209" s="154">
        <f t="shared" si="1050"/>
        <v>49309</v>
      </c>
      <c r="AO209" s="3">
        <v>27525</v>
      </c>
      <c r="AP209" s="3">
        <v>18583</v>
      </c>
      <c r="AQ209" s="3">
        <v>3201</v>
      </c>
      <c r="AR209" s="151">
        <f t="shared" si="1071"/>
        <v>59.916642364148927</v>
      </c>
      <c r="AS209" s="151">
        <f t="shared" si="1072"/>
        <v>66.987101484546116</v>
      </c>
      <c r="AT209" s="151">
        <f t="shared" si="1073"/>
        <v>53.208303507516106</v>
      </c>
      <c r="AU209" s="151">
        <f t="shared" si="1074"/>
        <v>50.963222416812613</v>
      </c>
      <c r="AV209" s="154">
        <f t="shared" si="1051"/>
        <v>64988</v>
      </c>
      <c r="AW209" s="3">
        <v>35626</v>
      </c>
      <c r="AX209" s="3">
        <v>25380</v>
      </c>
      <c r="AY209" s="3">
        <v>3982</v>
      </c>
      <c r="AZ209" s="151">
        <f t="shared" si="1075"/>
        <v>78.968601147078829</v>
      </c>
      <c r="BA209" s="151">
        <f t="shared" si="1076"/>
        <v>86.702360671696283</v>
      </c>
      <c r="BB209" s="151">
        <f t="shared" si="1077"/>
        <v>72.670007158196142</v>
      </c>
      <c r="BC209" s="151">
        <f t="shared" si="1078"/>
        <v>63.397548161120845</v>
      </c>
      <c r="BD209" s="154">
        <f t="shared" si="1052"/>
        <v>72873</v>
      </c>
      <c r="BE209" s="3">
        <v>38657</v>
      </c>
      <c r="BF209" s="3">
        <v>29596</v>
      </c>
      <c r="BG209" s="3">
        <v>4620</v>
      </c>
      <c r="BH209" s="151">
        <f t="shared" si="1079"/>
        <v>88.549868766404202</v>
      </c>
      <c r="BI209" s="151">
        <f t="shared" si="1080"/>
        <v>94.078851302019956</v>
      </c>
      <c r="BJ209" s="151">
        <f t="shared" si="1081"/>
        <v>84.741589119541871</v>
      </c>
      <c r="BK209" s="151">
        <f t="shared" si="1082"/>
        <v>73.555166374781095</v>
      </c>
      <c r="BL209" s="154">
        <f t="shared" si="1053"/>
        <v>76785</v>
      </c>
      <c r="BM209" s="3">
        <v>39919</v>
      </c>
      <c r="BN209" s="3">
        <v>31714</v>
      </c>
      <c r="BO209" s="3">
        <v>5152</v>
      </c>
      <c r="BP209" s="151">
        <f t="shared" si="1083"/>
        <v>93.303441236512114</v>
      </c>
      <c r="BQ209" s="151">
        <f t="shared" si="1084"/>
        <v>97.150158189340473</v>
      </c>
      <c r="BR209" s="151">
        <f t="shared" si="1085"/>
        <v>90.806012884753045</v>
      </c>
      <c r="BS209" s="151">
        <f t="shared" si="1086"/>
        <v>82.025155230058914</v>
      </c>
      <c r="BT209" s="154">
        <f t="shared" si="1054"/>
        <v>78513</v>
      </c>
      <c r="BU209" s="3">
        <v>40376</v>
      </c>
      <c r="BV209" s="3">
        <v>32687</v>
      </c>
      <c r="BW209" s="3">
        <v>5450</v>
      </c>
      <c r="BX209" s="151">
        <f t="shared" si="1087"/>
        <v>95.403178769320505</v>
      </c>
      <c r="BY209" s="151">
        <f t="shared" si="1088"/>
        <v>98.262350936967636</v>
      </c>
      <c r="BZ209" s="151">
        <f t="shared" si="1089"/>
        <v>93.591982820329278</v>
      </c>
      <c r="CA209" s="151">
        <f t="shared" si="1090"/>
        <v>86.769622671549115</v>
      </c>
      <c r="CB209" s="154">
        <f t="shared" si="1055"/>
        <v>80157</v>
      </c>
      <c r="CC209" s="3">
        <v>40725</v>
      </c>
      <c r="CD209" s="3">
        <v>33587</v>
      </c>
      <c r="CE209" s="3">
        <v>5845</v>
      </c>
      <c r="CF209" s="151">
        <f t="shared" si="1091"/>
        <v>97.40084572761738</v>
      </c>
      <c r="CG209" s="151">
        <f t="shared" si="1092"/>
        <v>99.11170601119494</v>
      </c>
      <c r="CH209" s="151">
        <f t="shared" si="1093"/>
        <v>96.168933428775944</v>
      </c>
      <c r="CI209" s="151">
        <f t="shared" si="1094"/>
        <v>93.05843018627607</v>
      </c>
      <c r="CJ209" s="154">
        <f t="shared" si="1056"/>
        <v>80567</v>
      </c>
      <c r="CK209" s="3">
        <v>40772</v>
      </c>
      <c r="CL209" s="3">
        <v>33801</v>
      </c>
      <c r="CM209" s="3">
        <v>5994</v>
      </c>
      <c r="CN209" s="151">
        <f t="shared" si="1095"/>
        <v>97.899047341304552</v>
      </c>
      <c r="CO209" s="151">
        <f t="shared" si="1096"/>
        <v>99.226089072767095</v>
      </c>
      <c r="CP209" s="151">
        <f t="shared" si="1097"/>
        <v>96.781675017895481</v>
      </c>
      <c r="CQ209" s="151">
        <f t="shared" si="1098"/>
        <v>95.43066390702117</v>
      </c>
      <c r="CR209" s="154">
        <f t="shared" si="1057"/>
        <v>80759</v>
      </c>
      <c r="CS209" s="3">
        <v>40790</v>
      </c>
      <c r="CT209" s="3">
        <v>33883</v>
      </c>
      <c r="CU209" s="3">
        <v>6086</v>
      </c>
      <c r="CV209" s="151">
        <f t="shared" si="1099"/>
        <v>98.132351511616605</v>
      </c>
      <c r="CW209" s="151">
        <f t="shared" si="1100"/>
        <v>99.269895351667074</v>
      </c>
      <c r="CX209" s="151">
        <f t="shared" si="1101"/>
        <v>97.016463851109521</v>
      </c>
      <c r="CY209" s="151">
        <f t="shared" si="1102"/>
        <v>96.895398821843656</v>
      </c>
      <c r="CZ209" s="151">
        <f t="shared" si="1103"/>
        <v>98.32920190531739</v>
      </c>
      <c r="DA209" s="151">
        <f t="shared" si="1104"/>
        <v>99.282063762472617</v>
      </c>
      <c r="DB209" s="151">
        <f t="shared" si="1105"/>
        <v>97.165354330708666</v>
      </c>
      <c r="DC209" s="151">
        <f t="shared" si="1106"/>
        <v>98.567107148543215</v>
      </c>
      <c r="DD209" s="149">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49">
        <v>3391</v>
      </c>
      <c r="DV209" s="3">
        <v>577</v>
      </c>
      <c r="DW209" s="3">
        <v>2063</v>
      </c>
      <c r="DX209" s="3">
        <v>751</v>
      </c>
      <c r="DZ209" s="293"/>
      <c r="EA209" s="293"/>
      <c r="EB209" s="293"/>
      <c r="EC209" s="297"/>
      <c r="ED209" s="297"/>
      <c r="EE209" s="297"/>
      <c r="EF209" s="297"/>
      <c r="EG209" s="297"/>
      <c r="EH209" s="297"/>
      <c r="EI209" s="297"/>
      <c r="EJ209" s="297"/>
      <c r="EK209" s="297"/>
      <c r="EL209" s="297"/>
      <c r="EM209" s="297"/>
      <c r="EN209" s="297"/>
      <c r="EO209" s="297"/>
      <c r="EP209" s="297"/>
      <c r="EQ209" s="297"/>
      <c r="ER209" s="297"/>
      <c r="ES209" s="297"/>
      <c r="ET209" s="297"/>
      <c r="EU209" s="297"/>
      <c r="EV209" s="297"/>
      <c r="EW209" s="297"/>
      <c r="EX209" s="297"/>
      <c r="EY209" s="297"/>
      <c r="EZ209" s="297"/>
      <c r="FA209" s="297"/>
      <c r="FB209" s="297"/>
      <c r="FC209" s="297"/>
      <c r="FD209" s="297"/>
      <c r="FE209" s="297"/>
      <c r="FF209" s="297"/>
      <c r="FL209" s="151">
        <f t="shared" si="1545"/>
        <v>80921</v>
      </c>
      <c r="FM209" s="151">
        <f t="shared" si="1546"/>
        <v>80.310426218163386</v>
      </c>
      <c r="FN209" s="151">
        <f t="shared" si="1547"/>
        <v>90.0544975964212</v>
      </c>
      <c r="FO209" s="151">
        <f t="shared" si="1548"/>
        <v>97.02425822715982</v>
      </c>
      <c r="FR209" s="5">
        <f t="shared" si="1449"/>
        <v>49309</v>
      </c>
      <c r="FS209" s="5">
        <f t="shared" si="1450"/>
        <v>23564</v>
      </c>
      <c r="FT209" s="5">
        <f t="shared" si="1451"/>
        <v>8048</v>
      </c>
      <c r="FU209" s="5">
        <f t="shared" si="1452"/>
        <v>1375</v>
      </c>
      <c r="FW209" s="233">
        <f t="shared" si="1453"/>
        <v>0.59916642364148931</v>
      </c>
      <c r="FX209" s="233">
        <f t="shared" si="1454"/>
        <v>0.28633226402255274</v>
      </c>
      <c r="FY209" s="233">
        <f t="shared" si="1455"/>
        <v>9.7793331389131918E-2</v>
      </c>
      <c r="FZ209" s="233">
        <f t="shared" si="1456"/>
        <v>1.6707980946826091E-2</v>
      </c>
      <c r="GA209" s="233"/>
      <c r="GB209" s="5">
        <f t="shared" si="1457"/>
        <v>0.88549868766404205</v>
      </c>
      <c r="GC209" s="5">
        <f t="shared" si="1458"/>
        <v>0.94078851302019961</v>
      </c>
      <c r="GD209" s="5">
        <f t="shared" si="1459"/>
        <v>0.84741589119541871</v>
      </c>
      <c r="GE209" s="5">
        <f t="shared" si="1460"/>
        <v>0.735551663747811</v>
      </c>
    </row>
    <row r="210" spans="1:187" x14ac:dyDescent="0.2">
      <c r="A210" s="2" t="str">
        <f t="shared" si="1058"/>
        <v>2016 Nov</v>
      </c>
      <c r="B210" s="139">
        <f t="shared" si="1543"/>
        <v>2016</v>
      </c>
      <c r="C210" s="142" t="str">
        <f t="shared" si="1544"/>
        <v>Nov</v>
      </c>
      <c r="D210" s="154">
        <f t="shared" si="1191"/>
        <v>83698</v>
      </c>
      <c r="E210" s="129">
        <v>41018</v>
      </c>
      <c r="F210" s="129">
        <v>36212</v>
      </c>
      <c r="G210" s="129">
        <v>6468</v>
      </c>
      <c r="H210" s="154">
        <f t="shared" si="1042"/>
        <v>-3826</v>
      </c>
      <c r="I210" s="151">
        <f t="shared" si="1059"/>
        <v>-1347</v>
      </c>
      <c r="J210" s="151">
        <f t="shared" si="1060"/>
        <v>-2050</v>
      </c>
      <c r="K210" s="151">
        <f t="shared" si="1061"/>
        <v>-429</v>
      </c>
      <c r="L210" s="154">
        <f t="shared" si="1043"/>
        <v>1536</v>
      </c>
      <c r="M210" s="3">
        <v>299</v>
      </c>
      <c r="N210" s="3">
        <v>1030</v>
      </c>
      <c r="O210" s="3">
        <v>207</v>
      </c>
      <c r="P210" s="154">
        <f t="shared" si="1044"/>
        <v>-5362</v>
      </c>
      <c r="Q210" s="3">
        <v>-1646</v>
      </c>
      <c r="R210" s="3">
        <v>-3080</v>
      </c>
      <c r="S210" s="3">
        <v>-636</v>
      </c>
      <c r="T210" s="154">
        <f t="shared" si="1045"/>
        <v>79872</v>
      </c>
      <c r="U210" s="151">
        <f t="shared" si="1062"/>
        <v>39671</v>
      </c>
      <c r="V210" s="151">
        <f t="shared" si="1063"/>
        <v>34162</v>
      </c>
      <c r="W210" s="151">
        <f t="shared" si="1064"/>
        <v>6039</v>
      </c>
      <c r="X210" s="154">
        <f t="shared" si="1046"/>
        <v>-1964</v>
      </c>
      <c r="Y210" s="151">
        <f t="shared" si="1065"/>
        <v>-497</v>
      </c>
      <c r="Z210" s="151">
        <f t="shared" si="1066"/>
        <v>-1413</v>
      </c>
      <c r="AA210" s="151">
        <f t="shared" si="1067"/>
        <v>-54</v>
      </c>
      <c r="AB210" s="154">
        <f t="shared" si="1047"/>
        <v>524</v>
      </c>
      <c r="AC210" s="3">
        <v>232</v>
      </c>
      <c r="AD210" s="3">
        <v>243</v>
      </c>
      <c r="AE210" s="3">
        <v>49</v>
      </c>
      <c r="AF210" s="154">
        <f t="shared" si="1048"/>
        <v>-2488</v>
      </c>
      <c r="AG210" s="3">
        <v>-729</v>
      </c>
      <c r="AH210" s="3">
        <v>-1656</v>
      </c>
      <c r="AI210" s="3">
        <v>-103</v>
      </c>
      <c r="AJ210" s="154">
        <f t="shared" si="1049"/>
        <v>77908</v>
      </c>
      <c r="AK210" s="151">
        <f t="shared" si="1068"/>
        <v>39174</v>
      </c>
      <c r="AL210" s="151">
        <f t="shared" si="1069"/>
        <v>32749</v>
      </c>
      <c r="AM210" s="151">
        <f t="shared" si="1070"/>
        <v>5985</v>
      </c>
      <c r="AN210" s="154">
        <f t="shared" si="1050"/>
        <v>45592</v>
      </c>
      <c r="AO210" s="3">
        <v>25542</v>
      </c>
      <c r="AP210" s="3">
        <v>17309</v>
      </c>
      <c r="AQ210" s="3">
        <v>2741</v>
      </c>
      <c r="AR210" s="151">
        <f t="shared" si="1071"/>
        <v>57.081330128205131</v>
      </c>
      <c r="AS210" s="151">
        <f t="shared" si="1072"/>
        <v>64.384563030929399</v>
      </c>
      <c r="AT210" s="151">
        <f t="shared" si="1073"/>
        <v>50.667408231368185</v>
      </c>
      <c r="AU210" s="151">
        <f t="shared" si="1074"/>
        <v>45.388309322735552</v>
      </c>
      <c r="AV210" s="154">
        <f t="shared" si="1051"/>
        <v>60592</v>
      </c>
      <c r="AW210" s="3">
        <v>32921</v>
      </c>
      <c r="AX210" s="3">
        <v>24174</v>
      </c>
      <c r="AY210" s="3">
        <v>3497</v>
      </c>
      <c r="AZ210" s="151">
        <f t="shared" si="1075"/>
        <v>75.861378205128204</v>
      </c>
      <c r="BA210" s="151">
        <f t="shared" si="1076"/>
        <v>82.985052053137053</v>
      </c>
      <c r="BB210" s="151">
        <f t="shared" si="1077"/>
        <v>70.762835899537507</v>
      </c>
      <c r="BC210" s="151">
        <f t="shared" si="1078"/>
        <v>57.906938234807093</v>
      </c>
      <c r="BD210" s="154">
        <f t="shared" si="1052"/>
        <v>68855</v>
      </c>
      <c r="BE210" s="3">
        <v>36320</v>
      </c>
      <c r="BF210" s="3">
        <v>28433</v>
      </c>
      <c r="BG210" s="3">
        <v>4102</v>
      </c>
      <c r="BH210" s="151">
        <f t="shared" si="1079"/>
        <v>86.206680689102569</v>
      </c>
      <c r="BI210" s="151">
        <f t="shared" si="1080"/>
        <v>91.553023619268487</v>
      </c>
      <c r="BJ210" s="151">
        <f t="shared" si="1081"/>
        <v>83.229904572331819</v>
      </c>
      <c r="BK210" s="151">
        <f t="shared" si="1082"/>
        <v>67.925153171054802</v>
      </c>
      <c r="BL210" s="154">
        <f t="shared" si="1053"/>
        <v>73033</v>
      </c>
      <c r="BM210" s="3">
        <v>37812</v>
      </c>
      <c r="BN210" s="3">
        <v>30585</v>
      </c>
      <c r="BO210" s="3">
        <v>4636</v>
      </c>
      <c r="BP210" s="151">
        <f t="shared" si="1083"/>
        <v>91.437550080128204</v>
      </c>
      <c r="BQ210" s="151">
        <f t="shared" si="1084"/>
        <v>95.313957298782483</v>
      </c>
      <c r="BR210" s="151">
        <f t="shared" si="1085"/>
        <v>89.529301563140322</v>
      </c>
      <c r="BS210" s="151">
        <f t="shared" si="1086"/>
        <v>76.767676767676761</v>
      </c>
      <c r="BT210" s="154">
        <f t="shared" si="1054"/>
        <v>74818</v>
      </c>
      <c r="BU210" s="3">
        <v>38344</v>
      </c>
      <c r="BV210" s="3">
        <v>31493</v>
      </c>
      <c r="BW210" s="3">
        <v>4981</v>
      </c>
      <c r="BX210" s="151">
        <f t="shared" si="1087"/>
        <v>93.672375801282044</v>
      </c>
      <c r="BY210" s="151">
        <f t="shared" si="1088"/>
        <v>96.654987270298193</v>
      </c>
      <c r="BZ210" s="151">
        <f t="shared" si="1089"/>
        <v>92.187225572273292</v>
      </c>
      <c r="CA210" s="151">
        <f t="shared" si="1090"/>
        <v>82.480543136280843</v>
      </c>
      <c r="CB210" s="154">
        <f t="shared" si="1055"/>
        <v>76609</v>
      </c>
      <c r="CC210" s="3">
        <v>38854</v>
      </c>
      <c r="CD210" s="3">
        <v>32314</v>
      </c>
      <c r="CE210" s="3">
        <v>5441</v>
      </c>
      <c r="CF210" s="151">
        <f t="shared" si="1091"/>
        <v>95.914713541666657</v>
      </c>
      <c r="CG210" s="151">
        <f t="shared" si="1092"/>
        <v>97.940561115172287</v>
      </c>
      <c r="CH210" s="151">
        <f t="shared" si="1093"/>
        <v>94.590480651015753</v>
      </c>
      <c r="CI210" s="151">
        <f t="shared" si="1094"/>
        <v>90.097698294419601</v>
      </c>
      <c r="CJ210" s="154">
        <f t="shared" si="1056"/>
        <v>77106</v>
      </c>
      <c r="CK210" s="3">
        <v>38950</v>
      </c>
      <c r="CL210" s="3">
        <v>32519</v>
      </c>
      <c r="CM210" s="3">
        <v>5637</v>
      </c>
      <c r="CN210" s="151">
        <f t="shared" si="1095"/>
        <v>96.536959134615387</v>
      </c>
      <c r="CO210" s="151">
        <f t="shared" si="1096"/>
        <v>98.182551485972127</v>
      </c>
      <c r="CP210" s="151">
        <f t="shared" si="1097"/>
        <v>95.190562613430131</v>
      </c>
      <c r="CQ210" s="151">
        <f t="shared" si="1098"/>
        <v>93.343268753104809</v>
      </c>
      <c r="CR210" s="154">
        <f t="shared" si="1057"/>
        <v>77334</v>
      </c>
      <c r="CS210" s="3">
        <v>38986</v>
      </c>
      <c r="CT210" s="3">
        <v>32604</v>
      </c>
      <c r="CU210" s="3">
        <v>5744</v>
      </c>
      <c r="CV210" s="151">
        <f t="shared" si="1099"/>
        <v>96.822415865384613</v>
      </c>
      <c r="CW210" s="151">
        <f t="shared" si="1100"/>
        <v>98.273297875022052</v>
      </c>
      <c r="CX210" s="151">
        <f t="shared" si="1101"/>
        <v>95.439377085650719</v>
      </c>
      <c r="CY210" s="151">
        <f t="shared" si="1102"/>
        <v>95.115085279019709</v>
      </c>
      <c r="CZ210" s="151">
        <f t="shared" si="1103"/>
        <v>97.541065705128204</v>
      </c>
      <c r="DA210" s="151">
        <f t="shared" si="1104"/>
        <v>98.747195684505044</v>
      </c>
      <c r="DB210" s="151">
        <f t="shared" si="1105"/>
        <v>95.863825302968209</v>
      </c>
      <c r="DC210" s="151">
        <f t="shared" si="1106"/>
        <v>99.105812220566321</v>
      </c>
      <c r="DD210" s="149">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49">
        <v>4799</v>
      </c>
      <c r="DV210" s="3">
        <v>1127</v>
      </c>
      <c r="DW210" s="3">
        <v>2601</v>
      </c>
      <c r="DX210" s="3">
        <v>1071</v>
      </c>
      <c r="DZ210" s="293"/>
      <c r="EA210" s="293"/>
      <c r="EB210" s="293"/>
      <c r="EC210" s="297"/>
      <c r="ED210" s="297"/>
      <c r="EE210" s="297"/>
      <c r="EF210" s="297"/>
      <c r="EG210" s="297"/>
      <c r="EH210" s="297"/>
      <c r="EI210" s="297"/>
      <c r="EJ210" s="297"/>
      <c r="EK210" s="297"/>
      <c r="EL210" s="297"/>
      <c r="EM210" s="297"/>
      <c r="EN210" s="297"/>
      <c r="EO210" s="297"/>
      <c r="EP210" s="297"/>
      <c r="EQ210" s="297"/>
      <c r="ER210" s="297"/>
      <c r="ES210" s="297"/>
      <c r="ET210" s="297"/>
      <c r="EU210" s="297"/>
      <c r="EV210" s="297"/>
      <c r="EW210" s="297"/>
      <c r="EX210" s="297"/>
      <c r="EY210" s="297"/>
      <c r="EZ210" s="297"/>
      <c r="FA210" s="297"/>
      <c r="FB210" s="297"/>
      <c r="FC210" s="297"/>
      <c r="FD210" s="297"/>
      <c r="FE210" s="297"/>
      <c r="FF210" s="297"/>
      <c r="FL210" s="151">
        <f t="shared" si="1545"/>
        <v>77908</v>
      </c>
      <c r="FM210" s="151">
        <f t="shared" si="1546"/>
        <v>77.773784463726443</v>
      </c>
      <c r="FN210" s="151">
        <f t="shared" si="1547"/>
        <v>88.379883965703129</v>
      </c>
      <c r="FO210" s="151">
        <f t="shared" si="1548"/>
        <v>96.033783436874259</v>
      </c>
      <c r="FR210" s="5">
        <f t="shared" si="1449"/>
        <v>45592</v>
      </c>
      <c r="FS210" s="5">
        <f t="shared" si="1450"/>
        <v>23263</v>
      </c>
      <c r="FT210" s="5">
        <f t="shared" si="1451"/>
        <v>9053</v>
      </c>
      <c r="FU210" s="5">
        <f t="shared" si="1452"/>
        <v>1964</v>
      </c>
      <c r="FW210" s="233">
        <f t="shared" si="1453"/>
        <v>0.57081330128205132</v>
      </c>
      <c r="FX210" s="233">
        <f t="shared" si="1454"/>
        <v>0.29125350560897434</v>
      </c>
      <c r="FY210" s="233">
        <f t="shared" si="1455"/>
        <v>0.11334385016025642</v>
      </c>
      <c r="FZ210" s="233">
        <f t="shared" si="1456"/>
        <v>2.4589342948717948E-2</v>
      </c>
      <c r="GA210" s="233"/>
      <c r="GB210" s="5">
        <f t="shared" si="1457"/>
        <v>0.86206680689102566</v>
      </c>
      <c r="GC210" s="5">
        <f t="shared" si="1458"/>
        <v>0.91553023619268492</v>
      </c>
      <c r="GD210" s="5">
        <f t="shared" si="1459"/>
        <v>0.83229904572331814</v>
      </c>
      <c r="GE210" s="5">
        <f t="shared" si="1460"/>
        <v>0.67925153171054797</v>
      </c>
    </row>
    <row r="211" spans="1:187" ht="13.5" thickBot="1" x14ac:dyDescent="0.25">
      <c r="A211" s="2" t="str">
        <f t="shared" si="1058"/>
        <v>2016 Dec</v>
      </c>
      <c r="B211" s="139">
        <f t="shared" si="1543"/>
        <v>2016</v>
      </c>
      <c r="C211" s="142" t="str">
        <f t="shared" si="1544"/>
        <v>Dec</v>
      </c>
      <c r="D211" s="154">
        <f t="shared" si="1191"/>
        <v>84145</v>
      </c>
      <c r="E211" s="129">
        <v>41121</v>
      </c>
      <c r="F211" s="129">
        <v>36364</v>
      </c>
      <c r="G211" s="129">
        <v>6660</v>
      </c>
      <c r="H211" s="154">
        <f t="shared" si="1042"/>
        <v>-2561</v>
      </c>
      <c r="I211" s="151">
        <f t="shared" si="1059"/>
        <v>-116</v>
      </c>
      <c r="J211" s="151">
        <f t="shared" si="1060"/>
        <v>-1984</v>
      </c>
      <c r="K211" s="151">
        <f t="shared" si="1061"/>
        <v>-461</v>
      </c>
      <c r="L211" s="154">
        <f t="shared" si="1043"/>
        <v>1218</v>
      </c>
      <c r="M211" s="3">
        <v>290</v>
      </c>
      <c r="N211" s="3">
        <v>621</v>
      </c>
      <c r="O211" s="3">
        <v>307</v>
      </c>
      <c r="P211" s="154">
        <f t="shared" si="1044"/>
        <v>-3779</v>
      </c>
      <c r="Q211" s="3">
        <v>-406</v>
      </c>
      <c r="R211" s="3">
        <v>-2605</v>
      </c>
      <c r="S211" s="3">
        <v>-768</v>
      </c>
      <c r="T211" s="154">
        <f t="shared" si="1045"/>
        <v>81584</v>
      </c>
      <c r="U211" s="151">
        <f t="shared" si="1062"/>
        <v>41005</v>
      </c>
      <c r="V211" s="151">
        <f t="shared" si="1063"/>
        <v>34380</v>
      </c>
      <c r="W211" s="151">
        <f t="shared" si="1064"/>
        <v>6199</v>
      </c>
      <c r="X211" s="154">
        <f t="shared" si="1046"/>
        <v>-1177</v>
      </c>
      <c r="Y211" s="151">
        <f t="shared" si="1065"/>
        <v>-384</v>
      </c>
      <c r="Z211" s="151">
        <f t="shared" si="1066"/>
        <v>-748</v>
      </c>
      <c r="AA211" s="151">
        <f t="shared" si="1067"/>
        <v>-45</v>
      </c>
      <c r="AB211" s="154">
        <f t="shared" si="1047"/>
        <v>247</v>
      </c>
      <c r="AC211" s="3">
        <v>112</v>
      </c>
      <c r="AD211" s="3">
        <v>109</v>
      </c>
      <c r="AE211" s="3">
        <v>26</v>
      </c>
      <c r="AF211" s="154">
        <f t="shared" si="1048"/>
        <v>-1424</v>
      </c>
      <c r="AG211" s="3">
        <v>-496</v>
      </c>
      <c r="AH211" s="3">
        <v>-857</v>
      </c>
      <c r="AI211" s="3">
        <v>-71</v>
      </c>
      <c r="AJ211" s="154">
        <f t="shared" si="1049"/>
        <v>80407</v>
      </c>
      <c r="AK211" s="151">
        <f t="shared" si="1068"/>
        <v>40621</v>
      </c>
      <c r="AL211" s="151">
        <f t="shared" si="1069"/>
        <v>33632</v>
      </c>
      <c r="AM211" s="151">
        <f t="shared" si="1070"/>
        <v>6154</v>
      </c>
      <c r="AN211" s="154">
        <f t="shared" si="1050"/>
        <v>53799</v>
      </c>
      <c r="AO211" s="3">
        <v>29212</v>
      </c>
      <c r="AP211" s="3">
        <v>20896</v>
      </c>
      <c r="AQ211" s="3">
        <v>3691</v>
      </c>
      <c r="AR211" s="151">
        <f t="shared" si="1071"/>
        <v>65.943077073936067</v>
      </c>
      <c r="AS211" s="151">
        <f t="shared" si="1072"/>
        <v>71.240092671625405</v>
      </c>
      <c r="AT211" s="151">
        <f t="shared" si="1073"/>
        <v>60.779522978475853</v>
      </c>
      <c r="AU211" s="151">
        <f t="shared" si="1074"/>
        <v>59.541861590579124</v>
      </c>
      <c r="AV211" s="154">
        <f t="shared" si="1051"/>
        <v>67741</v>
      </c>
      <c r="AW211" s="3">
        <v>35637</v>
      </c>
      <c r="AX211" s="3">
        <v>27587</v>
      </c>
      <c r="AY211" s="3">
        <v>4517</v>
      </c>
      <c r="AZ211" s="151">
        <f t="shared" si="1075"/>
        <v>83.03221219847029</v>
      </c>
      <c r="BA211" s="151">
        <f t="shared" si="1076"/>
        <v>86.908913547128392</v>
      </c>
      <c r="BB211" s="151">
        <f t="shared" si="1077"/>
        <v>80.2414194299011</v>
      </c>
      <c r="BC211" s="151">
        <f t="shared" si="1078"/>
        <v>72.866591385707366</v>
      </c>
      <c r="BD211" s="154">
        <f t="shared" si="1052"/>
        <v>74445</v>
      </c>
      <c r="BE211" s="3">
        <v>38360</v>
      </c>
      <c r="BF211" s="3">
        <v>30994</v>
      </c>
      <c r="BG211" s="3">
        <v>5091</v>
      </c>
      <c r="BH211" s="151">
        <f t="shared" si="1079"/>
        <v>91.249509707785833</v>
      </c>
      <c r="BI211" s="151">
        <f t="shared" si="1080"/>
        <v>93.549567125960252</v>
      </c>
      <c r="BJ211" s="151">
        <f t="shared" si="1081"/>
        <v>90.151250727166953</v>
      </c>
      <c r="BK211" s="151">
        <f t="shared" si="1082"/>
        <v>82.126149378932084</v>
      </c>
      <c r="BL211" s="154">
        <f t="shared" si="1053"/>
        <v>77426</v>
      </c>
      <c r="BM211" s="3">
        <v>39603</v>
      </c>
      <c r="BN211" s="3">
        <v>32377</v>
      </c>
      <c r="BO211" s="3">
        <v>5446</v>
      </c>
      <c r="BP211" s="151">
        <f t="shared" si="1083"/>
        <v>94.903412433810558</v>
      </c>
      <c r="BQ211" s="151">
        <f t="shared" si="1084"/>
        <v>96.580904767711246</v>
      </c>
      <c r="BR211" s="151">
        <f t="shared" si="1085"/>
        <v>94.173938336242003</v>
      </c>
      <c r="BS211" s="151">
        <f t="shared" si="1086"/>
        <v>87.852879496693021</v>
      </c>
      <c r="BT211" s="154">
        <f t="shared" si="1054"/>
        <v>78639</v>
      </c>
      <c r="BU211" s="3">
        <v>40071</v>
      </c>
      <c r="BV211" s="3">
        <v>32909</v>
      </c>
      <c r="BW211" s="3">
        <v>5659</v>
      </c>
      <c r="BX211" s="151">
        <f t="shared" si="1087"/>
        <v>96.390223573249656</v>
      </c>
      <c r="BY211" s="151">
        <f t="shared" si="1088"/>
        <v>97.722228996463841</v>
      </c>
      <c r="BZ211" s="151">
        <f t="shared" si="1089"/>
        <v>95.721349621873188</v>
      </c>
      <c r="CA211" s="151">
        <f t="shared" si="1090"/>
        <v>91.288917567349571</v>
      </c>
      <c r="CB211" s="154">
        <f t="shared" si="1055"/>
        <v>79816</v>
      </c>
      <c r="CC211" s="3">
        <v>40514</v>
      </c>
      <c r="CD211" s="3">
        <v>33396</v>
      </c>
      <c r="CE211" s="3">
        <v>5906</v>
      </c>
      <c r="CF211" s="151">
        <f t="shared" si="1091"/>
        <v>97.832908413414401</v>
      </c>
      <c r="CG211" s="151">
        <f t="shared" si="1092"/>
        <v>98.802585050603582</v>
      </c>
      <c r="CH211" s="151">
        <f t="shared" si="1093"/>
        <v>97.13787085514835</v>
      </c>
      <c r="CI211" s="151">
        <f t="shared" si="1094"/>
        <v>95.273431198580411</v>
      </c>
      <c r="CJ211" s="154">
        <f t="shared" si="1056"/>
        <v>80108</v>
      </c>
      <c r="CK211" s="3">
        <v>40581</v>
      </c>
      <c r="CL211" s="3">
        <v>33526</v>
      </c>
      <c r="CM211" s="3">
        <v>6001</v>
      </c>
      <c r="CN211" s="151">
        <f t="shared" si="1095"/>
        <v>98.190821729750937</v>
      </c>
      <c r="CO211" s="151">
        <f t="shared" si="1096"/>
        <v>98.965979758566021</v>
      </c>
      <c r="CP211" s="151">
        <f t="shared" si="1097"/>
        <v>97.515997673065741</v>
      </c>
      <c r="CQ211" s="151">
        <f t="shared" si="1098"/>
        <v>96.80593644136151</v>
      </c>
      <c r="CR211" s="154">
        <f t="shared" si="1057"/>
        <v>80250</v>
      </c>
      <c r="CS211" s="3">
        <v>40605</v>
      </c>
      <c r="CT211" s="3">
        <v>33575</v>
      </c>
      <c r="CU211" s="3">
        <v>6070</v>
      </c>
      <c r="CV211" s="151">
        <f t="shared" si="1099"/>
        <v>98.364875465777601</v>
      </c>
      <c r="CW211" s="151">
        <f t="shared" si="1100"/>
        <v>99.024509206194367</v>
      </c>
      <c r="CX211" s="151">
        <f t="shared" si="1101"/>
        <v>97.658522396742285</v>
      </c>
      <c r="CY211" s="151">
        <f t="shared" si="1102"/>
        <v>97.919019196644612</v>
      </c>
      <c r="CZ211" s="151">
        <f t="shared" si="1103"/>
        <v>98.557315159835255</v>
      </c>
      <c r="DA211" s="151">
        <f t="shared" si="1104"/>
        <v>99.063528837946592</v>
      </c>
      <c r="DB211" s="151">
        <f t="shared" si="1105"/>
        <v>97.82431646305993</v>
      </c>
      <c r="DC211" s="151">
        <f t="shared" si="1106"/>
        <v>99.274076463945789</v>
      </c>
      <c r="DD211" s="149">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49">
        <v>2648</v>
      </c>
      <c r="DV211" s="3">
        <v>686</v>
      </c>
      <c r="DW211" s="3">
        <v>1443</v>
      </c>
      <c r="DX211" s="3">
        <v>519</v>
      </c>
      <c r="DZ211" s="293" t="str">
        <f>CONCATENATE(EA211," ",EB211)</f>
        <v>2016 Kvartal 4</v>
      </c>
      <c r="EA211" s="293">
        <v>2016</v>
      </c>
      <c r="EB211" s="293" t="s">
        <v>448</v>
      </c>
      <c r="EC211" s="297">
        <f>SUM(D209:D211)</f>
        <v>252597</v>
      </c>
      <c r="ED211" s="297">
        <f>SUM(H209:H211)</f>
        <v>-8845</v>
      </c>
      <c r="EE211" s="297">
        <f>SUM(L209:L211)</f>
        <v>4195</v>
      </c>
      <c r="EF211" s="297">
        <f>SUM(P209:P211)</f>
        <v>-13040</v>
      </c>
      <c r="EG211" s="297">
        <f>SUM(T209:T211)</f>
        <v>243752</v>
      </c>
      <c r="EH211" s="297">
        <f>SUM(X209:X211)</f>
        <v>-4516</v>
      </c>
      <c r="EI211" s="297">
        <f>SUM(AB209:AB211)</f>
        <v>987</v>
      </c>
      <c r="EJ211" s="297">
        <f>SUM(AF209:AF211)</f>
        <v>-5503</v>
      </c>
      <c r="EK211" s="297">
        <f>SUM(AJ209:AJ211)</f>
        <v>239236</v>
      </c>
      <c r="EL211" s="297">
        <f>SUM(AN209:AN211)</f>
        <v>148700</v>
      </c>
      <c r="EM211" s="297">
        <f>IF(EG211&gt;0,(EL211/EG211)*100,0)</f>
        <v>61.004627654337199</v>
      </c>
      <c r="EN211" s="297">
        <f>SUM(AV209:AV211)</f>
        <v>193321</v>
      </c>
      <c r="EO211" s="297">
        <f>IF(EG211&gt;0,(EN211/EG211)*100,0)</f>
        <v>79.31052873412321</v>
      </c>
      <c r="EP211" s="297">
        <f>SUM(BD209:BD211)</f>
        <v>216173</v>
      </c>
      <c r="EQ211" s="297">
        <f>IF(EG211&gt;0,(EP211/EG211)*100,0)</f>
        <v>88.685631297384219</v>
      </c>
      <c r="ER211" s="297">
        <f>SUM(BL209:BL211)</f>
        <v>227244</v>
      </c>
      <c r="ES211" s="297">
        <f>IF(EG211&gt;0,(ER211/EG211)*100,0)</f>
        <v>93.227542748367199</v>
      </c>
      <c r="ET211" s="297">
        <f>SUM(BT209:BT211)</f>
        <v>231970</v>
      </c>
      <c r="EU211" s="297">
        <f>IF(EG211&gt;0,(ET211/EG211)*100,0)</f>
        <v>95.166398634677876</v>
      </c>
      <c r="EV211" s="297">
        <f>SUM(CB209:CB211)</f>
        <v>236582</v>
      </c>
      <c r="EW211" s="297">
        <f>IF(EG211&gt;0,(EV211/EG211)*100,0)</f>
        <v>97.058485673963702</v>
      </c>
      <c r="EX211" s="297">
        <f>SUM(CJ209:CJ211)</f>
        <v>237781</v>
      </c>
      <c r="EY211" s="297">
        <f>IF(EG211&gt;0,(EX211/EG211)*100,0)</f>
        <v>97.550379073812735</v>
      </c>
      <c r="EZ211" s="297">
        <f>SUM(CR209:CR211)</f>
        <v>238343</v>
      </c>
      <c r="FA211" s="297">
        <f>IF(EG211&gt;0,(EZ211/EG211)*100,0)</f>
        <v>97.78094128458433</v>
      </c>
      <c r="FB211" s="297">
        <f>IF(EG211&gt;0,(EK211/EG211)*100,0)</f>
        <v>98.14729725294562</v>
      </c>
      <c r="FC211" s="297">
        <f>IF(DD211&gt;0,DD209+DD210+DD211,0)</f>
        <v>13338</v>
      </c>
      <c r="FD211" s="297">
        <f>IF(DD211&gt;0,((DD211+DD210+DD209)*60)/((T209+T210+T211)),0)</f>
        <v>3.2831730611441139</v>
      </c>
      <c r="FE211" s="297">
        <f>IF(DD211&gt;0,((DD211+DD210+DD209)*60)/((T211+T210+T209)-(AN211+AN210+AN209)),0)</f>
        <v>8.4193914909733625</v>
      </c>
      <c r="FF211" s="297">
        <f>IF(DU211&gt;0,((DU211+DU210+DU209)*60)/((T211+T210+T209)-(BD211+BD210+BD209)),0)</f>
        <v>23.578809964103122</v>
      </c>
      <c r="FL211" s="151">
        <f t="shared" si="1545"/>
        <v>80407</v>
      </c>
      <c r="FM211" s="151">
        <f t="shared" si="1546"/>
        <v>84.247640130834384</v>
      </c>
      <c r="FN211" s="151">
        <f t="shared" si="1547"/>
        <v>92.585222679617445</v>
      </c>
      <c r="FO211" s="151">
        <f t="shared" si="1548"/>
        <v>97.801186463865093</v>
      </c>
      <c r="FR211" s="5">
        <f t="shared" si="1449"/>
        <v>53799</v>
      </c>
      <c r="FS211" s="5">
        <f t="shared" si="1450"/>
        <v>20646</v>
      </c>
      <c r="FT211" s="5">
        <f t="shared" si="1451"/>
        <v>5962</v>
      </c>
      <c r="FU211" s="5">
        <f t="shared" si="1452"/>
        <v>1177</v>
      </c>
      <c r="FW211" s="233">
        <f t="shared" si="1453"/>
        <v>0.65943077073936063</v>
      </c>
      <c r="FX211" s="233">
        <f t="shared" si="1454"/>
        <v>0.25306432633849774</v>
      </c>
      <c r="FY211" s="233">
        <f t="shared" si="1455"/>
        <v>7.3078054520494221E-2</v>
      </c>
      <c r="FZ211" s="233">
        <f t="shared" si="1456"/>
        <v>1.4426848401647381E-2</v>
      </c>
      <c r="GA211" s="233"/>
      <c r="GB211" s="5">
        <f t="shared" si="1457"/>
        <v>0.91249509707785836</v>
      </c>
      <c r="GC211" s="5">
        <f t="shared" si="1458"/>
        <v>0.93549567125960253</v>
      </c>
      <c r="GD211" s="5">
        <f t="shared" si="1459"/>
        <v>0.90151250727166954</v>
      </c>
      <c r="GE211" s="5">
        <f t="shared" si="1460"/>
        <v>0.82126149378932078</v>
      </c>
    </row>
    <row r="212" spans="1:187" ht="13.5" thickBot="1" x14ac:dyDescent="0.25">
      <c r="A212" s="217" t="s">
        <v>366</v>
      </c>
      <c r="B212" s="218"/>
      <c r="C212" s="219"/>
      <c r="D212" s="220">
        <f>SUM(D200:D211)</f>
        <v>986884</v>
      </c>
      <c r="E212" s="220">
        <f t="shared" ref="E212" si="1549">SUM(E200:E211)</f>
        <v>486834</v>
      </c>
      <c r="F212" s="220">
        <f t="shared" ref="F212" si="1550">SUM(F200:F211)</f>
        <v>423664</v>
      </c>
      <c r="G212" s="220">
        <f t="shared" ref="G212" si="1551">SUM(G200:G211)</f>
        <v>76386</v>
      </c>
      <c r="H212" s="220">
        <f t="shared" ref="H212" si="1552">SUM(H200:H211)</f>
        <v>-24781</v>
      </c>
      <c r="I212" s="220">
        <f t="shared" ref="I212" si="1553">SUM(I200:I211)</f>
        <v>-6072</v>
      </c>
      <c r="J212" s="220">
        <f t="shared" ref="J212" si="1554">SUM(J200:J211)</f>
        <v>-14761</v>
      </c>
      <c r="K212" s="220">
        <f t="shared" ref="K212" si="1555">SUM(K200:K211)</f>
        <v>-3948</v>
      </c>
      <c r="L212" s="220">
        <f t="shared" ref="L212" si="1556">SUM(L200:L211)</f>
        <v>16619</v>
      </c>
      <c r="M212" s="220">
        <f t="shared" ref="M212" si="1557">SUM(M200:M211)</f>
        <v>3419</v>
      </c>
      <c r="N212" s="220">
        <f t="shared" ref="N212" si="1558">SUM(N200:N211)</f>
        <v>9637</v>
      </c>
      <c r="O212" s="220">
        <f t="shared" ref="O212" si="1559">SUM(O200:O211)</f>
        <v>3563</v>
      </c>
      <c r="P212" s="220">
        <f t="shared" ref="P212" si="1560">SUM(P200:P211)</f>
        <v>-41400</v>
      </c>
      <c r="Q212" s="220">
        <f t="shared" ref="Q212" si="1561">SUM(Q200:Q211)</f>
        <v>-9491</v>
      </c>
      <c r="R212" s="220">
        <f t="shared" ref="R212" si="1562">SUM(R200:R211)</f>
        <v>-24398</v>
      </c>
      <c r="S212" s="220">
        <f t="shared" ref="S212" si="1563">SUM(S200:S211)</f>
        <v>-7511</v>
      </c>
      <c r="T212" s="220">
        <f t="shared" ref="T212" si="1564">SUM(T200:T211)</f>
        <v>962103</v>
      </c>
      <c r="U212" s="220">
        <f t="shared" ref="U212" si="1565">SUM(U200:U211)</f>
        <v>480762</v>
      </c>
      <c r="V212" s="220">
        <f t="shared" ref="V212" si="1566">SUM(V200:V211)</f>
        <v>408903</v>
      </c>
      <c r="W212" s="220">
        <f t="shared" ref="W212" si="1567">SUM(W200:W211)</f>
        <v>72438</v>
      </c>
      <c r="X212" s="220">
        <f t="shared" ref="X212" si="1568">SUM(X200:X211)</f>
        <v>-13658</v>
      </c>
      <c r="Y212" s="220">
        <f t="shared" ref="Y212" si="1569">SUM(Y200:Y211)</f>
        <v>-4112</v>
      </c>
      <c r="Z212" s="220">
        <f t="shared" ref="Z212" si="1570">SUM(Z200:Z211)</f>
        <v>-9051</v>
      </c>
      <c r="AA212" s="220">
        <f t="shared" ref="AA212" si="1571">SUM(AA200:AA211)</f>
        <v>-495</v>
      </c>
      <c r="AB212" s="220">
        <f t="shared" ref="AB212" si="1572">SUM(AB200:AB211)</f>
        <v>3744</v>
      </c>
      <c r="AC212" s="220">
        <f t="shared" ref="AC212" si="1573">SUM(AC200:AC211)</f>
        <v>1705</v>
      </c>
      <c r="AD212" s="220">
        <f t="shared" ref="AD212" si="1574">SUM(AD200:AD211)</f>
        <v>1628</v>
      </c>
      <c r="AE212" s="220">
        <f t="shared" ref="AE212" si="1575">SUM(AE200:AE211)</f>
        <v>411</v>
      </c>
      <c r="AF212" s="220">
        <f t="shared" ref="AF212" si="1576">SUM(AF200:AF211)</f>
        <v>-17402</v>
      </c>
      <c r="AG212" s="220">
        <f t="shared" ref="AG212" si="1577">SUM(AG200:AG211)</f>
        <v>-5817</v>
      </c>
      <c r="AH212" s="220">
        <f t="shared" ref="AH212" si="1578">SUM(AH200:AH211)</f>
        <v>-10679</v>
      </c>
      <c r="AI212" s="220">
        <f t="shared" ref="AI212" si="1579">SUM(AI200:AI211)</f>
        <v>-906</v>
      </c>
      <c r="AJ212" s="220">
        <f t="shared" ref="AJ212" si="1580">SUM(AJ200:AJ211)</f>
        <v>948445</v>
      </c>
      <c r="AK212" s="220">
        <f t="shared" ref="AK212" si="1581">SUM(AK200:AK211)</f>
        <v>476650</v>
      </c>
      <c r="AL212" s="220">
        <f t="shared" ref="AL212" si="1582">SUM(AL200:AL211)</f>
        <v>399852</v>
      </c>
      <c r="AM212" s="220">
        <f>SUM(AM200:AM211)</f>
        <v>71943</v>
      </c>
      <c r="AN212" s="220">
        <f>SUM(AN200:AN211)</f>
        <v>625319</v>
      </c>
      <c r="AO212" s="220">
        <f t="shared" ref="AO212" si="1583">SUM(AO200:AO211)</f>
        <v>347796</v>
      </c>
      <c r="AP212" s="220">
        <f t="shared" ref="AP212" si="1584">SUM(AP200:AP211)</f>
        <v>237120</v>
      </c>
      <c r="AQ212" s="220">
        <f t="shared" ref="AQ212" si="1585">SUM(AQ200:AQ211)</f>
        <v>40403</v>
      </c>
      <c r="AR212" s="222">
        <f>IF(AN212&gt;0,(AN212/T212)*100,0)</f>
        <v>64.995016126132015</v>
      </c>
      <c r="AS212" s="222">
        <f t="shared" si="1072"/>
        <v>72.342656033546746</v>
      </c>
      <c r="AT212" s="222">
        <f t="shared" si="1073"/>
        <v>57.989303086551089</v>
      </c>
      <c r="AU212" s="222">
        <f t="shared" si="1074"/>
        <v>55.775973936331759</v>
      </c>
      <c r="AV212" s="220">
        <f>SUM(AV200:AV211)</f>
        <v>785153</v>
      </c>
      <c r="AW212" s="220">
        <f t="shared" ref="AW212" si="1586">SUM(AW200:AW211)</f>
        <v>420782</v>
      </c>
      <c r="AX212" s="220">
        <f t="shared" ref="AX212" si="1587">SUM(AX200:AX211)</f>
        <v>315055</v>
      </c>
      <c r="AY212" s="220">
        <f t="shared" ref="AY212" si="1588">SUM(AY200:AY211)</f>
        <v>49316</v>
      </c>
      <c r="AZ212" s="222">
        <f t="shared" si="1075"/>
        <v>81.607998312031043</v>
      </c>
      <c r="BA212" s="222">
        <f t="shared" si="1076"/>
        <v>87.523972360544306</v>
      </c>
      <c r="BB212" s="222">
        <f t="shared" si="1077"/>
        <v>77.048835542903817</v>
      </c>
      <c r="BC212" s="222">
        <f t="shared" si="1078"/>
        <v>68.080289350893182</v>
      </c>
      <c r="BD212" s="220">
        <f t="shared" ref="BD212" si="1589">SUM(BD200:BD211)</f>
        <v>867290</v>
      </c>
      <c r="BE212" s="220">
        <f t="shared" ref="BE212" si="1590">SUM(BE200:BE211)</f>
        <v>451878</v>
      </c>
      <c r="BF212" s="220">
        <f t="shared" ref="BF212" si="1591">SUM(BF200:BF211)</f>
        <v>359273</v>
      </c>
      <c r="BG212" s="220">
        <f t="shared" ref="BG212" si="1592">SUM(BG200:BG211)</f>
        <v>56139</v>
      </c>
      <c r="BH212" s="222">
        <f t="shared" si="1079"/>
        <v>90.145233930254861</v>
      </c>
      <c r="BI212" s="222">
        <f t="shared" si="1080"/>
        <v>93.99203764024611</v>
      </c>
      <c r="BJ212" s="222">
        <f t="shared" si="1081"/>
        <v>87.862647131471277</v>
      </c>
      <c r="BK212" s="222">
        <f t="shared" si="1082"/>
        <v>77.499378779093846</v>
      </c>
      <c r="BL212" s="220">
        <f t="shared" ref="BL212" si="1593">SUM(BL200:BL211)</f>
        <v>906500</v>
      </c>
      <c r="BM212" s="220">
        <f t="shared" ref="BM212" si="1594">SUM(BM200:BM211)</f>
        <v>465556</v>
      </c>
      <c r="BN212" s="220">
        <f t="shared" ref="BN212" si="1595">SUM(BN200:BN211)</f>
        <v>379642</v>
      </c>
      <c r="BO212" s="220">
        <f t="shared" ref="BO212" si="1596">SUM(BO200:BO211)</f>
        <v>61302</v>
      </c>
      <c r="BP212" s="222">
        <f t="shared" si="1083"/>
        <v>94.220681153681056</v>
      </c>
      <c r="BQ212" s="222">
        <f t="shared" si="1084"/>
        <v>96.83710443005063</v>
      </c>
      <c r="BR212" s="222">
        <f t="shared" si="1085"/>
        <v>92.844024132862799</v>
      </c>
      <c r="BS212" s="222">
        <f t="shared" si="1086"/>
        <v>84.626853309036704</v>
      </c>
      <c r="BT212" s="220">
        <f t="shared" ref="BT212" si="1597">SUM(BT200:BT211)</f>
        <v>922415</v>
      </c>
      <c r="BU212" s="220">
        <f t="shared" ref="BU212" si="1598">SUM(BU200:BU211)</f>
        <v>470609</v>
      </c>
      <c r="BV212" s="220">
        <f t="shared" ref="BV212" si="1599">SUM(BV200:BV211)</f>
        <v>387659</v>
      </c>
      <c r="BW212" s="220">
        <f t="shared" ref="BW212" si="1600">SUM(BW200:BW211)</f>
        <v>64147</v>
      </c>
      <c r="BX212" s="222">
        <f t="shared" si="1087"/>
        <v>95.874869946357094</v>
      </c>
      <c r="BY212" s="222">
        <f t="shared" si="1088"/>
        <v>97.888144237689332</v>
      </c>
      <c r="BZ212" s="222">
        <f t="shared" si="1089"/>
        <v>94.804635818274747</v>
      </c>
      <c r="CA212" s="222">
        <f t="shared" si="1090"/>
        <v>88.554349926833993</v>
      </c>
      <c r="CB212" s="220">
        <f t="shared" ref="CB212" si="1601">SUM(CB200:CB211)</f>
        <v>939003</v>
      </c>
      <c r="CC212" s="220">
        <f t="shared" ref="CC212" si="1602">SUM(CC200:CC211)</f>
        <v>475227</v>
      </c>
      <c r="CD212" s="220">
        <f t="shared" ref="CD212" si="1603">SUM(CD200:CD211)</f>
        <v>395645</v>
      </c>
      <c r="CE212" s="220">
        <f t="shared" ref="CE212" si="1604">SUM(CE200:CE211)</f>
        <v>68131</v>
      </c>
      <c r="CF212" s="222">
        <f t="shared" si="1091"/>
        <v>97.599009669442879</v>
      </c>
      <c r="CG212" s="222">
        <f t="shared" si="1092"/>
        <v>98.848702684488373</v>
      </c>
      <c r="CH212" s="222">
        <f t="shared" si="1093"/>
        <v>96.757666243583444</v>
      </c>
      <c r="CI212" s="222">
        <f t="shared" si="1094"/>
        <v>94.054225682652742</v>
      </c>
      <c r="CJ212" s="220">
        <f t="shared" ref="CJ212" si="1605">SUM(CJ200:CJ211)</f>
        <v>943443</v>
      </c>
      <c r="CK212" s="220">
        <f t="shared" ref="CK212" si="1606">SUM(CK200:CK211)</f>
        <v>475981</v>
      </c>
      <c r="CL212" s="220">
        <f t="shared" ref="CL212" si="1607">SUM(CL200:CL211)</f>
        <v>397883</v>
      </c>
      <c r="CM212" s="220">
        <f t="shared" ref="CM212" si="1608">SUM(CM200:CM211)</f>
        <v>69579</v>
      </c>
      <c r="CN212" s="222">
        <f t="shared" si="1095"/>
        <v>98.060498719991514</v>
      </c>
      <c r="CO212" s="222">
        <f t="shared" si="1096"/>
        <v>99.00553704327713</v>
      </c>
      <c r="CP212" s="222">
        <f t="shared" si="1097"/>
        <v>97.304984311682716</v>
      </c>
      <c r="CQ212" s="222">
        <f t="shared" si="1098"/>
        <v>96.053176509566811</v>
      </c>
      <c r="CR212" s="220">
        <f t="shared" ref="CR212" si="1609">SUM(CR200:CR211)</f>
        <v>945440</v>
      </c>
      <c r="CS212" s="220">
        <f t="shared" ref="CS212" si="1610">SUM(CS200:CS211)</f>
        <v>476270</v>
      </c>
      <c r="CT212" s="220">
        <f t="shared" ref="CT212" si="1611">SUM(CT200:CT211)</f>
        <v>398785</v>
      </c>
      <c r="CU212" s="220">
        <f t="shared" ref="CU212" si="1612">SUM(CU200:CU211)</f>
        <v>70385</v>
      </c>
      <c r="CV212" s="222">
        <f>IF(CR212&gt;0,(CR212/T212)*100,0)</f>
        <v>98.268064853763065</v>
      </c>
      <c r="CW212" s="222">
        <f t="shared" si="1100"/>
        <v>99.065649947375206</v>
      </c>
      <c r="CX212" s="222">
        <f t="shared" si="1101"/>
        <v>97.525574525009588</v>
      </c>
      <c r="CY212" s="222">
        <f t="shared" si="1102"/>
        <v>97.165852177034154</v>
      </c>
      <c r="CZ212" s="222">
        <f t="shared" si="1103"/>
        <v>98.580401474686184</v>
      </c>
      <c r="DA212" s="222">
        <f t="shared" si="1104"/>
        <v>99.144691136154677</v>
      </c>
      <c r="DB212" s="222">
        <f t="shared" si="1105"/>
        <v>97.786516606627984</v>
      </c>
      <c r="DC212" s="222">
        <f t="shared" si="1106"/>
        <v>99.316657003230347</v>
      </c>
      <c r="DD212" s="220">
        <f t="shared" ref="DD212" si="1613">SUM(DD200:DD211)</f>
        <v>44788</v>
      </c>
      <c r="DE212" s="220">
        <f t="shared" ref="DE212" si="1614">SUM(DE200:DE211)</f>
        <v>11334</v>
      </c>
      <c r="DF212" s="220">
        <f t="shared" ref="DF212" si="1615">SUM(DF200:DF211)</f>
        <v>24791</v>
      </c>
      <c r="DG212" s="220">
        <f t="shared" ref="DG212" si="1616">SUM(DG200:DG211)</f>
        <v>8663</v>
      </c>
      <c r="DH212" s="221">
        <f>IF(DD212&gt;0,(DD212*60)/T212,0)</f>
        <v>2.7931312967530504</v>
      </c>
      <c r="DI212" s="221">
        <f t="shared" ref="DI212" si="1617">IF(DE212&gt;0,(DE212*60)/U212,0)</f>
        <v>1.4145044741472912</v>
      </c>
      <c r="DJ212" s="221">
        <f t="shared" ref="DJ212" si="1618">IF(DF212&gt;0,(DF212*60)/V212,0)</f>
        <v>3.6376842429622673</v>
      </c>
      <c r="DK212" s="221">
        <f t="shared" ref="DK212" si="1619">IF(DG212&gt;0,(DG212*60)/W212,0)</f>
        <v>7.1755156133521076</v>
      </c>
      <c r="DL212" s="221">
        <f>IF(DD212&gt;0,(DD212*60)/(T212-AN212),0)</f>
        <v>7.9792389187134782</v>
      </c>
      <c r="DM212" s="221">
        <f t="shared" ref="DM212" si="1620">IF(DE212&gt;0,(DE212*60)/(U212-AO212),0)</f>
        <v>5.1143901448490592</v>
      </c>
      <c r="DN212" s="221">
        <f t="shared" ref="DN212" si="1621">IF(DF212&gt;0,(DF212*60)/(V212-AP212),0)</f>
        <v>8.6589476257836928</v>
      </c>
      <c r="DO212" s="221">
        <f t="shared" ref="DO212" si="1622">IF(DG212&gt;0,(DG212*60)/(W212-AQ212),0)</f>
        <v>16.225378492274075</v>
      </c>
      <c r="DP212" s="221">
        <f>IF(DU212&gt;0,(DU212*60)/(T212-BD212),0)</f>
        <v>22.667777625431111</v>
      </c>
      <c r="DQ212" s="221">
        <f t="shared" ref="DQ212" si="1623">IF(DV212&gt;0,(DV212*60)/(U212-BE212),0)</f>
        <v>16.082260074781885</v>
      </c>
      <c r="DR212" s="221">
        <f t="shared" ref="DR212" si="1624">IF(DW212&gt;0,(DW212*60)/(V212-BF212),0)</f>
        <v>24.284102357445093</v>
      </c>
      <c r="DS212" s="221">
        <f t="shared" ref="DS212" si="1625">IF(DX212&gt;0,(DX212*60)/(W212-BG212),0)</f>
        <v>29.416528621387815</v>
      </c>
      <c r="DU212" s="220">
        <f t="shared" ref="DU212" si="1626">SUM(DU200:DU211)</f>
        <v>35820</v>
      </c>
      <c r="DV212" s="220">
        <f t="shared" ref="DV212" si="1627">SUM(DV200:DV211)</f>
        <v>7742</v>
      </c>
      <c r="DW212" s="220">
        <f t="shared" ref="DW212" si="1628">SUM(DW200:DW211)</f>
        <v>20087</v>
      </c>
      <c r="DX212" s="220">
        <f t="shared" ref="DX212" si="1629">SUM(DX200:DX211)</f>
        <v>7991</v>
      </c>
      <c r="DZ212" s="293"/>
      <c r="EA212" s="293"/>
      <c r="EB212" s="293"/>
      <c r="EC212" s="297"/>
      <c r="ED212" s="297"/>
      <c r="EE212" s="297"/>
      <c r="EF212" s="297"/>
      <c r="EG212" s="297"/>
      <c r="EH212" s="297"/>
      <c r="EI212" s="297"/>
      <c r="EJ212" s="297"/>
      <c r="EK212" s="297"/>
      <c r="EL212" s="297"/>
      <c r="EM212" s="297"/>
      <c r="EN212" s="297"/>
      <c r="EO212" s="297"/>
      <c r="EP212" s="297"/>
      <c r="EQ212" s="297"/>
      <c r="ER212" s="297"/>
      <c r="ES212" s="297"/>
      <c r="ET212" s="297"/>
      <c r="EU212" s="297"/>
      <c r="EV212" s="297"/>
      <c r="EW212" s="297"/>
      <c r="EX212" s="297"/>
      <c r="EY212" s="297"/>
      <c r="EZ212" s="297"/>
      <c r="FA212" s="297"/>
      <c r="FB212" s="297"/>
      <c r="FC212" s="297"/>
      <c r="FD212" s="298"/>
      <c r="FE212" s="298"/>
      <c r="FF212" s="298"/>
      <c r="FL212" s="223">
        <f t="shared" ref="FL212" si="1630">SUM(FL200:FL211)</f>
        <v>948445</v>
      </c>
      <c r="FM212" s="222">
        <f t="shared" si="1546"/>
        <v>82.78318721697093</v>
      </c>
      <c r="FN212" s="222">
        <f t="shared" si="1547"/>
        <v>91.443362556605805</v>
      </c>
      <c r="FO212" s="224">
        <f t="shared" si="1548"/>
        <v>97.255507699444877</v>
      </c>
      <c r="FR212" s="277">
        <f t="shared" si="1449"/>
        <v>625319</v>
      </c>
      <c r="FS212" s="278">
        <f t="shared" si="1450"/>
        <v>241971</v>
      </c>
      <c r="FT212" s="278">
        <f t="shared" si="1451"/>
        <v>81155</v>
      </c>
      <c r="FU212" s="279">
        <f t="shared" si="1452"/>
        <v>13658</v>
      </c>
      <c r="FV212" s="239"/>
      <c r="FW212" s="280">
        <f t="shared" si="1453"/>
        <v>0.64995016126132021</v>
      </c>
      <c r="FX212" s="281">
        <f t="shared" si="1454"/>
        <v>0.25150217804122843</v>
      </c>
      <c r="FY212" s="281">
        <f t="shared" si="1455"/>
        <v>8.4351675444313129E-2</v>
      </c>
      <c r="FZ212" s="282">
        <f t="shared" si="1456"/>
        <v>1.4195985253138178E-2</v>
      </c>
      <c r="GA212" s="283"/>
      <c r="GB212" s="277">
        <f t="shared" si="1457"/>
        <v>0.90145233930254864</v>
      </c>
      <c r="GC212" s="278">
        <f t="shared" si="1458"/>
        <v>0.93992037640246107</v>
      </c>
      <c r="GD212" s="278">
        <f t="shared" si="1459"/>
        <v>0.87862647131471272</v>
      </c>
      <c r="GE212" s="279">
        <f t="shared" si="1460"/>
        <v>0.77499378779093842</v>
      </c>
    </row>
    <row r="213" spans="1:187" x14ac:dyDescent="0.2">
      <c r="A213" s="2" t="str">
        <f t="shared" si="1058"/>
        <v>2017 Jan</v>
      </c>
      <c r="B213" s="139">
        <f t="shared" ref="B213:B224" si="1631">B200+1</f>
        <v>2017</v>
      </c>
      <c r="C213" s="142" t="str">
        <f t="shared" ref="C213:C224" si="1632">C200</f>
        <v>Jan</v>
      </c>
      <c r="D213" s="154">
        <f t="shared" si="1191"/>
        <v>85263</v>
      </c>
      <c r="E213" s="129">
        <v>41591</v>
      </c>
      <c r="F213" s="129">
        <v>36931</v>
      </c>
      <c r="G213" s="129">
        <v>6741</v>
      </c>
      <c r="H213" s="154">
        <f t="shared" ref="H213:H227" si="1633">I213+J213+K213</f>
        <v>-1162</v>
      </c>
      <c r="I213" s="151">
        <f t="shared" si="1059"/>
        <v>27</v>
      </c>
      <c r="J213" s="151">
        <f t="shared" si="1060"/>
        <v>-798</v>
      </c>
      <c r="K213" s="151">
        <f t="shared" si="1061"/>
        <v>-391</v>
      </c>
      <c r="L213" s="154">
        <f t="shared" ref="L213:L227" si="1634">M213+N213+O213</f>
        <v>1187</v>
      </c>
      <c r="M213" s="3">
        <v>271</v>
      </c>
      <c r="N213" s="3">
        <v>570</v>
      </c>
      <c r="O213" s="3">
        <v>346</v>
      </c>
      <c r="P213" s="154">
        <f t="shared" ref="P213:P227" si="1635">Q213+R213+S213</f>
        <v>-2349</v>
      </c>
      <c r="Q213" s="3">
        <v>-244</v>
      </c>
      <c r="R213" s="3">
        <v>-1368</v>
      </c>
      <c r="S213" s="3">
        <v>-737</v>
      </c>
      <c r="T213" s="154">
        <f t="shared" ref="T213:T227" si="1636">U213+V213+W213</f>
        <v>84101</v>
      </c>
      <c r="U213" s="151">
        <f t="shared" si="1062"/>
        <v>41618</v>
      </c>
      <c r="V213" s="151">
        <f t="shared" si="1063"/>
        <v>36133</v>
      </c>
      <c r="W213" s="151">
        <f t="shared" si="1064"/>
        <v>6350</v>
      </c>
      <c r="X213" s="154">
        <f t="shared" ref="X213:X227" si="1637">Y213+Z213+AA213</f>
        <v>-1503</v>
      </c>
      <c r="Y213" s="151">
        <f t="shared" si="1065"/>
        <v>-396</v>
      </c>
      <c r="Z213" s="151">
        <f t="shared" si="1066"/>
        <v>-1054</v>
      </c>
      <c r="AA213" s="151">
        <f t="shared" si="1067"/>
        <v>-53</v>
      </c>
      <c r="AB213" s="154">
        <f t="shared" ref="AB213:AB227" si="1638">AC213+AD213+AE213</f>
        <v>278</v>
      </c>
      <c r="AC213" s="3">
        <v>131</v>
      </c>
      <c r="AD213" s="3">
        <v>125</v>
      </c>
      <c r="AE213" s="3">
        <v>22</v>
      </c>
      <c r="AF213" s="154">
        <f t="shared" ref="AF213:AF227" si="1639">AG213+AH213+AI213</f>
        <v>-1781</v>
      </c>
      <c r="AG213" s="3">
        <v>-527</v>
      </c>
      <c r="AH213" s="3">
        <v>-1179</v>
      </c>
      <c r="AI213" s="3">
        <v>-75</v>
      </c>
      <c r="AJ213" s="154">
        <f t="shared" ref="AJ213:AJ227" si="1640">AK213+AL213+AM213</f>
        <v>82598</v>
      </c>
      <c r="AK213" s="151">
        <f t="shared" si="1068"/>
        <v>41222</v>
      </c>
      <c r="AL213" s="151">
        <f t="shared" si="1069"/>
        <v>35079</v>
      </c>
      <c r="AM213" s="151">
        <f t="shared" si="1070"/>
        <v>6297</v>
      </c>
      <c r="AN213" s="154">
        <f t="shared" ref="AN213:AN227" si="1641">AO213+AP213+AQ213</f>
        <v>56743</v>
      </c>
      <c r="AO213" s="3">
        <v>30327</v>
      </c>
      <c r="AP213" s="3">
        <v>22538</v>
      </c>
      <c r="AQ213" s="3">
        <v>3878</v>
      </c>
      <c r="AR213" s="151">
        <f t="shared" si="1071"/>
        <v>67.470065754271644</v>
      </c>
      <c r="AS213" s="151">
        <f t="shared" si="1072"/>
        <v>72.869912057282903</v>
      </c>
      <c r="AT213" s="151">
        <f t="shared" si="1073"/>
        <v>62.375114161569755</v>
      </c>
      <c r="AU213" s="151">
        <f t="shared" si="1074"/>
        <v>61.070866141732282</v>
      </c>
      <c r="AV213" s="154">
        <f t="shared" ref="AV213:AV227" si="1642">AW213+AX213+AY213</f>
        <v>70500</v>
      </c>
      <c r="AW213" s="3">
        <v>36702</v>
      </c>
      <c r="AX213" s="3">
        <v>29107</v>
      </c>
      <c r="AY213" s="3">
        <v>4691</v>
      </c>
      <c r="AZ213" s="151">
        <f t="shared" si="1075"/>
        <v>83.82777850441731</v>
      </c>
      <c r="BA213" s="151">
        <f t="shared" si="1076"/>
        <v>88.187803354317836</v>
      </c>
      <c r="BB213" s="151">
        <f t="shared" si="1077"/>
        <v>80.555171173165803</v>
      </c>
      <c r="BC213" s="151">
        <f t="shared" si="1078"/>
        <v>73.874015748031496</v>
      </c>
      <c r="BD213" s="154">
        <f t="shared" ref="BD213:BD227" si="1643">BE213+BF213+BG213</f>
        <v>76731</v>
      </c>
      <c r="BE213" s="3">
        <v>39290</v>
      </c>
      <c r="BF213" s="3">
        <v>32201</v>
      </c>
      <c r="BG213" s="3">
        <v>5240</v>
      </c>
      <c r="BH213" s="151">
        <f t="shared" si="1079"/>
        <v>91.23672726840347</v>
      </c>
      <c r="BI213" s="151">
        <f t="shared" si="1080"/>
        <v>94.406266519294533</v>
      </c>
      <c r="BJ213" s="151">
        <f t="shared" si="1081"/>
        <v>89.117980793180749</v>
      </c>
      <c r="BK213" s="151">
        <f t="shared" si="1082"/>
        <v>82.519685039370088</v>
      </c>
      <c r="BL213" s="154">
        <f t="shared" ref="BL213:BL227" si="1644">BM213+BN213+BO213</f>
        <v>79545</v>
      </c>
      <c r="BM213" s="3">
        <v>40391</v>
      </c>
      <c r="BN213" s="3">
        <v>33564</v>
      </c>
      <c r="BO213" s="3">
        <v>5590</v>
      </c>
      <c r="BP213" s="151">
        <f t="shared" si="1083"/>
        <v>94.582704129558508</v>
      </c>
      <c r="BQ213" s="151">
        <f t="shared" si="1084"/>
        <v>97.051756451535397</v>
      </c>
      <c r="BR213" s="151">
        <f t="shared" si="1085"/>
        <v>92.890155813245514</v>
      </c>
      <c r="BS213" s="151">
        <f t="shared" si="1086"/>
        <v>88.031496062992119</v>
      </c>
      <c r="BT213" s="154">
        <f t="shared" ref="BT213:BT227" si="1645">BU213+BV213+BW213</f>
        <v>80615</v>
      </c>
      <c r="BU213" s="3">
        <v>40767</v>
      </c>
      <c r="BV213" s="3">
        <v>34091</v>
      </c>
      <c r="BW213" s="3">
        <v>5757</v>
      </c>
      <c r="BX213" s="151">
        <f t="shared" si="1087"/>
        <v>95.854983888419881</v>
      </c>
      <c r="BY213" s="151">
        <f t="shared" si="1088"/>
        <v>97.95521168725071</v>
      </c>
      <c r="BZ213" s="151">
        <f t="shared" si="1089"/>
        <v>94.348656352918383</v>
      </c>
      <c r="CA213" s="151">
        <f t="shared" si="1090"/>
        <v>90.661417322834652</v>
      </c>
      <c r="CB213" s="154">
        <f t="shared" ref="CB213:CB227" si="1646">CC213+CD213+CE213</f>
        <v>81843</v>
      </c>
      <c r="CC213" s="3">
        <v>41114</v>
      </c>
      <c r="CD213" s="3">
        <v>34687</v>
      </c>
      <c r="CE213" s="3">
        <v>6042</v>
      </c>
      <c r="CF213" s="151">
        <f t="shared" si="1091"/>
        <v>97.315132994851425</v>
      </c>
      <c r="CG213" s="151">
        <f t="shared" si="1092"/>
        <v>98.788985535104999</v>
      </c>
      <c r="CH213" s="151">
        <f t="shared" si="1093"/>
        <v>95.998118063819788</v>
      </c>
      <c r="CI213" s="151">
        <f t="shared" si="1094"/>
        <v>95.149606299212593</v>
      </c>
      <c r="CJ213" s="154">
        <f t="shared" ref="CJ213:CJ227" si="1647">CK213+CL213+CM213</f>
        <v>82188</v>
      </c>
      <c r="CK213" s="3">
        <v>41176</v>
      </c>
      <c r="CL213" s="3">
        <v>34872</v>
      </c>
      <c r="CM213" s="3">
        <v>6140</v>
      </c>
      <c r="CN213" s="151">
        <f t="shared" si="1095"/>
        <v>97.72535403859645</v>
      </c>
      <c r="CO213" s="151">
        <f t="shared" si="1096"/>
        <v>98.937959536738902</v>
      </c>
      <c r="CP213" s="151">
        <f t="shared" si="1097"/>
        <v>96.510115406968694</v>
      </c>
      <c r="CQ213" s="151">
        <f t="shared" si="1098"/>
        <v>96.69291338582677</v>
      </c>
      <c r="CR213" s="154">
        <f t="shared" ref="CR213:CR227" si="1648">CS213+CT213+CU213</f>
        <v>82360</v>
      </c>
      <c r="CS213" s="3">
        <v>41205</v>
      </c>
      <c r="CT213" s="3">
        <v>34965</v>
      </c>
      <c r="CU213" s="3">
        <v>6190</v>
      </c>
      <c r="CV213" s="151">
        <f t="shared" si="1099"/>
        <v>97.929870037217157</v>
      </c>
      <c r="CW213" s="151">
        <f t="shared" si="1100"/>
        <v>99.00764092459994</v>
      </c>
      <c r="CX213" s="151">
        <f t="shared" si="1101"/>
        <v>96.767497855146274</v>
      </c>
      <c r="CY213" s="151">
        <f t="shared" si="1102"/>
        <v>97.480314960629926</v>
      </c>
      <c r="CZ213" s="151">
        <f t="shared" si="1103"/>
        <v>98.212863105076039</v>
      </c>
      <c r="DA213" s="151">
        <f t="shared" si="1104"/>
        <v>99.048488634725359</v>
      </c>
      <c r="DB213" s="151">
        <f t="shared" si="1105"/>
        <v>97.082998920654248</v>
      </c>
      <c r="DC213" s="151">
        <f t="shared" si="1106"/>
        <v>99.165354330708666</v>
      </c>
      <c r="DD213" s="149">
        <v>3819</v>
      </c>
      <c r="DE213" s="3">
        <v>923</v>
      </c>
      <c r="DF213" s="3">
        <v>2282</v>
      </c>
      <c r="DG213" s="3">
        <v>614</v>
      </c>
      <c r="DH213" s="129">
        <v>3</v>
      </c>
      <c r="DI213" s="129">
        <v>1</v>
      </c>
      <c r="DJ213" s="129">
        <v>4</v>
      </c>
      <c r="DK213" s="129">
        <v>6</v>
      </c>
      <c r="DL213" s="129">
        <v>8</v>
      </c>
      <c r="DM213" s="129">
        <v>5</v>
      </c>
      <c r="DN213" s="129">
        <v>10</v>
      </c>
      <c r="DO213" s="129">
        <v>15</v>
      </c>
      <c r="DP213" s="3">
        <v>25</v>
      </c>
      <c r="DQ213" s="3">
        <v>16</v>
      </c>
      <c r="DR213" s="3">
        <v>30</v>
      </c>
      <c r="DS213" s="3">
        <v>30</v>
      </c>
      <c r="DU213" s="149">
        <v>3118</v>
      </c>
      <c r="DV213" s="3">
        <v>621</v>
      </c>
      <c r="DW213" s="3">
        <v>1936</v>
      </c>
      <c r="DX213" s="3">
        <v>561</v>
      </c>
      <c r="DZ213" s="293"/>
      <c r="EA213" s="293"/>
      <c r="EB213" s="293"/>
      <c r="EC213" s="297"/>
      <c r="ED213" s="297"/>
      <c r="EE213" s="297"/>
      <c r="EF213" s="297"/>
      <c r="EG213" s="297"/>
      <c r="EH213" s="297"/>
      <c r="EI213" s="297"/>
      <c r="EJ213" s="297"/>
      <c r="EK213" s="297"/>
      <c r="EL213" s="297"/>
      <c r="EM213" s="297"/>
      <c r="EN213" s="297"/>
      <c r="EO213" s="297"/>
      <c r="EP213" s="297"/>
      <c r="EQ213" s="297"/>
      <c r="ER213" s="297"/>
      <c r="ES213" s="297"/>
      <c r="ET213" s="297"/>
      <c r="EU213" s="297"/>
      <c r="EV213" s="297"/>
      <c r="EW213" s="297"/>
      <c r="EX213" s="297"/>
      <c r="EY213" s="297"/>
      <c r="EZ213" s="297"/>
      <c r="FA213" s="297"/>
      <c r="FB213" s="297"/>
      <c r="FC213" s="297"/>
      <c r="FD213" s="297"/>
      <c r="FE213" s="297"/>
      <c r="FF213" s="297"/>
      <c r="FL213" s="151">
        <f t="shared" ref="FL213:FL224" si="1649">AJ213</f>
        <v>82598</v>
      </c>
      <c r="FM213" s="151">
        <f t="shared" si="1546"/>
        <v>85.353156250756683</v>
      </c>
      <c r="FN213" s="151">
        <f t="shared" si="1547"/>
        <v>92.896922443642708</v>
      </c>
      <c r="FO213" s="151">
        <f t="shared" si="1548"/>
        <v>97.59921547737234</v>
      </c>
      <c r="FR213" s="5">
        <f t="shared" si="1449"/>
        <v>56743</v>
      </c>
      <c r="FS213" s="5">
        <f t="shared" si="1450"/>
        <v>19988</v>
      </c>
      <c r="FT213" s="5">
        <f t="shared" si="1451"/>
        <v>5867</v>
      </c>
      <c r="FU213" s="5">
        <f t="shared" si="1452"/>
        <v>1503</v>
      </c>
      <c r="FW213" s="233">
        <f t="shared" si="1453"/>
        <v>0.67470065754271646</v>
      </c>
      <c r="FX213" s="233">
        <f t="shared" si="1454"/>
        <v>0.23766661514131818</v>
      </c>
      <c r="FY213" s="233">
        <f t="shared" si="1455"/>
        <v>6.9761358366725729E-2</v>
      </c>
      <c r="FZ213" s="233">
        <f t="shared" si="1456"/>
        <v>1.7871368949239606E-2</v>
      </c>
      <c r="GA213" s="233"/>
      <c r="GB213" s="5">
        <f t="shared" si="1457"/>
        <v>0.91236727268403472</v>
      </c>
      <c r="GC213" s="5">
        <f t="shared" si="1458"/>
        <v>0.94406266519294535</v>
      </c>
      <c r="GD213" s="5">
        <f t="shared" si="1459"/>
        <v>0.89117980793180751</v>
      </c>
      <c r="GE213" s="5">
        <f t="shared" si="1460"/>
        <v>0.82519685039370083</v>
      </c>
    </row>
    <row r="214" spans="1:187" x14ac:dyDescent="0.2">
      <c r="A214" s="2" t="str">
        <f t="shared" ref="A214:A262" si="1650">CONCATENATE(B214," ",C214)</f>
        <v>2017 Feb</v>
      </c>
      <c r="B214" s="139">
        <f t="shared" si="1631"/>
        <v>2017</v>
      </c>
      <c r="C214" s="142" t="str">
        <f t="shared" si="1632"/>
        <v>Feb</v>
      </c>
      <c r="D214" s="154">
        <f t="shared" si="1191"/>
        <v>79040</v>
      </c>
      <c r="E214" s="129">
        <v>38245</v>
      </c>
      <c r="F214" s="129">
        <v>34442</v>
      </c>
      <c r="G214" s="129">
        <v>6353</v>
      </c>
      <c r="H214" s="154">
        <f t="shared" si="1633"/>
        <v>-828</v>
      </c>
      <c r="I214" s="151">
        <f t="shared" ref="I214:I282" si="1651">M214+Q214</f>
        <v>121</v>
      </c>
      <c r="J214" s="151">
        <f t="shared" ref="J214:J282" si="1652">N214+R214</f>
        <v>-535</v>
      </c>
      <c r="K214" s="151">
        <f t="shared" ref="K214:K282" si="1653">O214+S214</f>
        <v>-414</v>
      </c>
      <c r="L214" s="154">
        <f t="shared" si="1634"/>
        <v>1336</v>
      </c>
      <c r="M214" s="3">
        <v>341</v>
      </c>
      <c r="N214" s="3">
        <v>651</v>
      </c>
      <c r="O214" s="3">
        <v>344</v>
      </c>
      <c r="P214" s="154">
        <f t="shared" si="1635"/>
        <v>-2164</v>
      </c>
      <c r="Q214" s="3">
        <v>-220</v>
      </c>
      <c r="R214" s="3">
        <v>-1186</v>
      </c>
      <c r="S214" s="3">
        <v>-758</v>
      </c>
      <c r="T214" s="154">
        <f t="shared" si="1636"/>
        <v>78212</v>
      </c>
      <c r="U214" s="151">
        <f t="shared" ref="U214:U282" si="1654">E214+I214</f>
        <v>38366</v>
      </c>
      <c r="V214" s="151">
        <f t="shared" ref="V214:V282" si="1655">F214+J214</f>
        <v>33907</v>
      </c>
      <c r="W214" s="151">
        <f t="shared" ref="W214:W282" si="1656">G214+K214</f>
        <v>5939</v>
      </c>
      <c r="X214" s="154">
        <f t="shared" si="1637"/>
        <v>-1023</v>
      </c>
      <c r="Y214" s="151">
        <f t="shared" ref="Y214:Y282" si="1657">AC214+AG214</f>
        <v>-295</v>
      </c>
      <c r="Z214" s="151">
        <f t="shared" ref="Z214:Z282" si="1658">AD214+AH214</f>
        <v>-687</v>
      </c>
      <c r="AA214" s="151">
        <f t="shared" ref="AA214:AA282" si="1659">AE214+AI214</f>
        <v>-41</v>
      </c>
      <c r="AB214" s="154">
        <f t="shared" si="1638"/>
        <v>247</v>
      </c>
      <c r="AC214" s="3">
        <v>119</v>
      </c>
      <c r="AD214" s="3">
        <v>102</v>
      </c>
      <c r="AE214" s="3">
        <v>26</v>
      </c>
      <c r="AF214" s="154">
        <f t="shared" si="1639"/>
        <v>-1270</v>
      </c>
      <c r="AG214" s="3">
        <v>-414</v>
      </c>
      <c r="AH214" s="3">
        <v>-789</v>
      </c>
      <c r="AI214" s="3">
        <v>-67</v>
      </c>
      <c r="AJ214" s="154">
        <f t="shared" si="1640"/>
        <v>77189</v>
      </c>
      <c r="AK214" s="151">
        <f t="shared" ref="AK214:AK282" si="1660">U214+Y214</f>
        <v>38071</v>
      </c>
      <c r="AL214" s="151">
        <f t="shared" ref="AL214:AL282" si="1661">V214+Z214</f>
        <v>33220</v>
      </c>
      <c r="AM214" s="151">
        <f t="shared" ref="AM214:AM282" si="1662">W214+AA214</f>
        <v>5898</v>
      </c>
      <c r="AN214" s="154">
        <f t="shared" si="1641"/>
        <v>53869</v>
      </c>
      <c r="AO214" s="3">
        <v>28219</v>
      </c>
      <c r="AP214" s="3">
        <v>21996</v>
      </c>
      <c r="AQ214" s="3">
        <v>3654</v>
      </c>
      <c r="AR214" s="151">
        <f t="shared" ref="AR214:AR282" si="1663">IF(AN214&gt;0,(AN214/T214)*100,0)</f>
        <v>68.875620109446118</v>
      </c>
      <c r="AS214" s="151">
        <f t="shared" ref="AS214:AS282" si="1664">IF(AO214&gt;0,(AO214/U214)*100,0)</f>
        <v>73.552103424907472</v>
      </c>
      <c r="AT214" s="151">
        <f t="shared" ref="AT214:AT282" si="1665">IF(AP214&gt;0,(AP214/V214)*100,0)</f>
        <v>64.871560444745924</v>
      </c>
      <c r="AU214" s="151">
        <f t="shared" ref="AU214:AU282" si="1666">IF(AQ214&gt;0,(AQ214/W214)*100,0)</f>
        <v>61.525509345007578</v>
      </c>
      <c r="AV214" s="154">
        <f t="shared" si="1642"/>
        <v>66615</v>
      </c>
      <c r="AW214" s="3">
        <v>33950</v>
      </c>
      <c r="AX214" s="3">
        <v>28168</v>
      </c>
      <c r="AY214" s="3">
        <v>4497</v>
      </c>
      <c r="AZ214" s="151">
        <f t="shared" ref="AZ214:AZ282" si="1667">IF(AV214&gt;0,(AV214/T214)*100,0)</f>
        <v>85.172352068736259</v>
      </c>
      <c r="BA214" s="151">
        <f t="shared" ref="BA214:BA282" si="1668">IF(AW214&gt;0,(AW214/U214)*100,0)</f>
        <v>88.489808684772981</v>
      </c>
      <c r="BB214" s="151">
        <f t="shared" ref="BB214:BB282" si="1669">IF(AX214&gt;0,(AX214/V214)*100,0)</f>
        <v>83.074291444244551</v>
      </c>
      <c r="BC214" s="151">
        <f t="shared" ref="BC214:BC282" si="1670">IF(AY214&gt;0,(AY214/W214)*100,0)</f>
        <v>75.71981815120391</v>
      </c>
      <c r="BD214" s="154">
        <f t="shared" si="1643"/>
        <v>72198</v>
      </c>
      <c r="BE214" s="3">
        <v>36246</v>
      </c>
      <c r="BF214" s="3">
        <v>30905</v>
      </c>
      <c r="BG214" s="3">
        <v>5047</v>
      </c>
      <c r="BH214" s="151">
        <f t="shared" ref="BH214:BH282" si="1671">IF(BD214&gt;0,(BD214/T214)*100,0)</f>
        <v>92.310642868102079</v>
      </c>
      <c r="BI214" s="151">
        <f t="shared" ref="BI214:BI282" si="1672">IF(BE214&gt;0,(BE214/U214)*100,0)</f>
        <v>94.47427409685659</v>
      </c>
      <c r="BJ214" s="151">
        <f t="shared" ref="BJ214:BJ282" si="1673">IF(BF214&gt;0,(BF214/V214)*100,0)</f>
        <v>91.146370955849818</v>
      </c>
      <c r="BK214" s="151">
        <f t="shared" ref="BK214:BK282" si="1674">IF(BG214&gt;0,(BG214/W214)*100,0)</f>
        <v>84.980636470786337</v>
      </c>
      <c r="BL214" s="154">
        <f t="shared" si="1644"/>
        <v>74634</v>
      </c>
      <c r="BM214" s="3">
        <v>37231</v>
      </c>
      <c r="BN214" s="3">
        <v>32050</v>
      </c>
      <c r="BO214" s="3">
        <v>5353</v>
      </c>
      <c r="BP214" s="151">
        <f t="shared" ref="BP214:BP282" si="1675">IF(BL214&gt;0,(BL214/T214)*100,0)</f>
        <v>95.42525443665933</v>
      </c>
      <c r="BQ214" s="151">
        <f t="shared" ref="BQ214:BQ282" si="1676">IF(BM214&gt;0,(BM214/U214)*100,0)</f>
        <v>97.041651462232181</v>
      </c>
      <c r="BR214" s="151">
        <f t="shared" ref="BR214:BR282" si="1677">IF(BN214&gt;0,(BN214/V214)*100,0)</f>
        <v>94.523254785147614</v>
      </c>
      <c r="BS214" s="151">
        <f t="shared" ref="BS214:BS282" si="1678">IF(BO214&gt;0,(BO214/W214)*100,0)</f>
        <v>90.133019026772189</v>
      </c>
      <c r="BT214" s="154">
        <f t="shared" si="1645"/>
        <v>75612</v>
      </c>
      <c r="BU214" s="3">
        <v>37591</v>
      </c>
      <c r="BV214" s="3">
        <v>32514</v>
      </c>
      <c r="BW214" s="3">
        <v>5507</v>
      </c>
      <c r="BX214" s="151">
        <f t="shared" ref="BX214:BX282" si="1679">IF(BT214&gt;0,(BT214/T214)*100,0)</f>
        <v>96.675701938321495</v>
      </c>
      <c r="BY214" s="151">
        <f t="shared" ref="BY214:BY282" si="1680">IF(BU214&gt;0,(BU214/U214)*100,0)</f>
        <v>97.979982275973526</v>
      </c>
      <c r="BZ214" s="151">
        <f t="shared" ref="BZ214:BZ282" si="1681">IF(BV214&gt;0,(BV214/V214)*100,0)</f>
        <v>95.89170377798095</v>
      </c>
      <c r="CA214" s="151">
        <f t="shared" ref="CA214:CA282" si="1682">IF(BW214&gt;0,(BW214/W214)*100,0)</f>
        <v>92.72604815625526</v>
      </c>
      <c r="CB214" s="154">
        <f t="shared" si="1646"/>
        <v>76605</v>
      </c>
      <c r="CC214" s="3">
        <v>37954</v>
      </c>
      <c r="CD214" s="3">
        <v>32948</v>
      </c>
      <c r="CE214" s="3">
        <v>5703</v>
      </c>
      <c r="CF214" s="151">
        <f t="shared" ref="CF214:CF282" si="1683">IF(CB214&gt;0,(CB214/T214)*100,0)</f>
        <v>97.945328082647166</v>
      </c>
      <c r="CG214" s="151">
        <f t="shared" ref="CG214:CG282" si="1684">IF(CC214&gt;0,(CC214/U214)*100,0)</f>
        <v>98.926132513162699</v>
      </c>
      <c r="CH214" s="151">
        <f t="shared" ref="CH214:CH282" si="1685">IF(CD214&gt;0,(CD214/V214)*100,0)</f>
        <v>97.171675465243169</v>
      </c>
      <c r="CI214" s="151">
        <f t="shared" ref="CI214:CI282" si="1686">IF(CE214&gt;0,(CE214/W214)*100,0)</f>
        <v>96.026267048324627</v>
      </c>
      <c r="CJ214" s="154">
        <f t="shared" si="1647"/>
        <v>76838</v>
      </c>
      <c r="CK214" s="3">
        <v>38006</v>
      </c>
      <c r="CL214" s="3">
        <v>33076</v>
      </c>
      <c r="CM214" s="3">
        <v>5756</v>
      </c>
      <c r="CN214" s="151">
        <f t="shared" ref="CN214:CN282" si="1687">IF(CJ214&gt;0,(CJ214/T214)*100,0)</f>
        <v>98.243236332020672</v>
      </c>
      <c r="CO214" s="151">
        <f t="shared" ref="CO214:CO282" si="1688">IF(CK214&gt;0,(CK214/U214)*100,0)</f>
        <v>99.061669186258669</v>
      </c>
      <c r="CP214" s="151">
        <f t="shared" ref="CP214:CP282" si="1689">IF(CL214&gt;0,(CL214/V214)*100,0)</f>
        <v>97.549178635679951</v>
      </c>
      <c r="CQ214" s="151">
        <f t="shared" ref="CQ214:CQ282" si="1690">IF(CM214&gt;0,(CM214/W214)*100,0)</f>
        <v>96.918673177302566</v>
      </c>
      <c r="CR214" s="154">
        <f t="shared" si="1648"/>
        <v>76965</v>
      </c>
      <c r="CS214" s="3">
        <v>38030</v>
      </c>
      <c r="CT214" s="3">
        <v>33132</v>
      </c>
      <c r="CU214" s="3">
        <v>5803</v>
      </c>
      <c r="CV214" s="151">
        <f t="shared" ref="CV214:CV282" si="1691">IF(CR214&gt;0,(CR214/T214)*100,0)</f>
        <v>98.405615506571891</v>
      </c>
      <c r="CW214" s="151">
        <f t="shared" ref="CW214:CW282" si="1692">IF(CS214&gt;0,(CS214/U214)*100,0)</f>
        <v>99.124224573841417</v>
      </c>
      <c r="CX214" s="151">
        <f t="shared" ref="CX214:CX282" si="1693">IF(CT214&gt;0,(CT214/V214)*100,0)</f>
        <v>97.714336272746039</v>
      </c>
      <c r="CY214" s="151">
        <f t="shared" ref="CY214:CY282" si="1694">IF(CU214&gt;0,(CU214/W214)*100,0)</f>
        <v>97.710052197339621</v>
      </c>
      <c r="CZ214" s="151">
        <f t="shared" ref="CZ214:CZ282" si="1695">IF(AJ214&gt;0,(AJ214/T214)*100,0)</f>
        <v>98.692016570347263</v>
      </c>
      <c r="DA214" s="151">
        <f t="shared" ref="DA214:DA282" si="1696">IF(AK214&gt;0,(AK214/U214)*100,0)</f>
        <v>99.231090027628639</v>
      </c>
      <c r="DB214" s="151">
        <f t="shared" ref="DB214:DB282" si="1697">IF(AL214&gt;0,(AL214/V214)*100,0)</f>
        <v>97.973869702421325</v>
      </c>
      <c r="DC214" s="151">
        <f t="shared" ref="DC214:DC282" si="1698">IF(AM214&gt;0,(AM214/W214)*100,0)</f>
        <v>99.309648088903856</v>
      </c>
      <c r="DD214" s="149">
        <v>3165</v>
      </c>
      <c r="DE214" s="3">
        <v>867</v>
      </c>
      <c r="DF214" s="3">
        <v>1694</v>
      </c>
      <c r="DG214" s="3">
        <v>604</v>
      </c>
      <c r="DH214" s="129">
        <v>2</v>
      </c>
      <c r="DI214" s="129">
        <v>1</v>
      </c>
      <c r="DJ214" s="129">
        <v>3</v>
      </c>
      <c r="DK214" s="129">
        <v>6</v>
      </c>
      <c r="DL214" s="129">
        <v>8</v>
      </c>
      <c r="DM214" s="129">
        <v>5</v>
      </c>
      <c r="DN214" s="129">
        <v>9</v>
      </c>
      <c r="DO214" s="129">
        <v>16</v>
      </c>
      <c r="DP214" s="3">
        <v>25</v>
      </c>
      <c r="DQ214" s="3">
        <v>17</v>
      </c>
      <c r="DR214" s="3">
        <v>28</v>
      </c>
      <c r="DS214" s="3">
        <v>37</v>
      </c>
      <c r="DU214" s="149">
        <v>2530</v>
      </c>
      <c r="DV214" s="3">
        <v>598</v>
      </c>
      <c r="DW214" s="3">
        <v>1383</v>
      </c>
      <c r="DX214" s="3">
        <v>549</v>
      </c>
      <c r="DZ214" s="293"/>
      <c r="EA214" s="293"/>
      <c r="EB214" s="293"/>
      <c r="EC214" s="297"/>
      <c r="ED214" s="297"/>
      <c r="EE214" s="297"/>
      <c r="EF214" s="297"/>
      <c r="EG214" s="297"/>
      <c r="EH214" s="297"/>
      <c r="EI214" s="297"/>
      <c r="EJ214" s="297"/>
      <c r="EK214" s="297"/>
      <c r="EL214" s="297"/>
      <c r="EM214" s="297"/>
      <c r="EN214" s="297"/>
      <c r="EO214" s="297"/>
      <c r="EP214" s="297"/>
      <c r="EQ214" s="297"/>
      <c r="ER214" s="297"/>
      <c r="ES214" s="297"/>
      <c r="ET214" s="297"/>
      <c r="EU214" s="297"/>
      <c r="EV214" s="297"/>
      <c r="EW214" s="297"/>
      <c r="EX214" s="297"/>
      <c r="EY214" s="297"/>
      <c r="EZ214" s="297"/>
      <c r="FA214" s="297"/>
      <c r="FB214" s="297"/>
      <c r="FC214" s="297"/>
      <c r="FD214" s="297"/>
      <c r="FE214" s="297"/>
      <c r="FF214" s="297"/>
      <c r="FL214" s="151">
        <f t="shared" si="1649"/>
        <v>77189</v>
      </c>
      <c r="FM214" s="151">
        <f t="shared" si="1546"/>
        <v>86.301156900594648</v>
      </c>
      <c r="FN214" s="151">
        <f t="shared" si="1547"/>
        <v>93.534052779541128</v>
      </c>
      <c r="FO214" s="151">
        <f t="shared" si="1548"/>
        <v>97.956962779670675</v>
      </c>
      <c r="FR214" s="5">
        <f t="shared" si="1449"/>
        <v>53869</v>
      </c>
      <c r="FS214" s="5">
        <f t="shared" si="1450"/>
        <v>18329</v>
      </c>
      <c r="FT214" s="5">
        <f t="shared" si="1451"/>
        <v>4991</v>
      </c>
      <c r="FU214" s="5">
        <f t="shared" si="1452"/>
        <v>1023</v>
      </c>
      <c r="FW214" s="233">
        <f t="shared" si="1453"/>
        <v>0.68875620109446123</v>
      </c>
      <c r="FX214" s="233">
        <f t="shared" si="1454"/>
        <v>0.2343502275865596</v>
      </c>
      <c r="FY214" s="233">
        <f t="shared" si="1455"/>
        <v>6.38137370224518E-2</v>
      </c>
      <c r="FZ214" s="233">
        <f t="shared" si="1456"/>
        <v>1.3079834296527388E-2</v>
      </c>
      <c r="GA214" s="233"/>
      <c r="GB214" s="5">
        <f t="shared" si="1457"/>
        <v>0.92310642868102077</v>
      </c>
      <c r="GC214" s="5">
        <f t="shared" si="1458"/>
        <v>0.94474274096856592</v>
      </c>
      <c r="GD214" s="5">
        <f t="shared" si="1459"/>
        <v>0.9114637095584982</v>
      </c>
      <c r="GE214" s="5">
        <f t="shared" si="1460"/>
        <v>0.84980636470786342</v>
      </c>
    </row>
    <row r="215" spans="1:187" x14ac:dyDescent="0.2">
      <c r="A215" s="2" t="str">
        <f t="shared" si="1650"/>
        <v>2017 Mar</v>
      </c>
      <c r="B215" s="139">
        <f t="shared" si="1631"/>
        <v>2017</v>
      </c>
      <c r="C215" s="142" t="str">
        <f t="shared" si="1632"/>
        <v>Mar</v>
      </c>
      <c r="D215" s="154">
        <f t="shared" si="1191"/>
        <v>88584</v>
      </c>
      <c r="E215" s="129">
        <v>42611</v>
      </c>
      <c r="F215" s="129">
        <v>38868</v>
      </c>
      <c r="G215" s="129">
        <v>7105</v>
      </c>
      <c r="H215" s="154">
        <f t="shared" si="1633"/>
        <v>-1311</v>
      </c>
      <c r="I215" s="151">
        <f t="shared" si="1651"/>
        <v>33</v>
      </c>
      <c r="J215" s="151">
        <f t="shared" si="1652"/>
        <v>-849</v>
      </c>
      <c r="K215" s="151">
        <f t="shared" si="1653"/>
        <v>-495</v>
      </c>
      <c r="L215" s="154">
        <f t="shared" si="1634"/>
        <v>1923</v>
      </c>
      <c r="M215" s="3">
        <v>615</v>
      </c>
      <c r="N215" s="3">
        <v>872</v>
      </c>
      <c r="O215" s="3">
        <v>436</v>
      </c>
      <c r="P215" s="154">
        <f t="shared" si="1635"/>
        <v>-3234</v>
      </c>
      <c r="Q215" s="3">
        <v>-582</v>
      </c>
      <c r="R215" s="3">
        <v>-1721</v>
      </c>
      <c r="S215" s="3">
        <v>-931</v>
      </c>
      <c r="T215" s="154">
        <f>U215+V215+W215</f>
        <v>87273</v>
      </c>
      <c r="U215" s="151">
        <f t="shared" si="1654"/>
        <v>42644</v>
      </c>
      <c r="V215" s="151">
        <f t="shared" si="1655"/>
        <v>38019</v>
      </c>
      <c r="W215" s="151">
        <f t="shared" si="1656"/>
        <v>6610</v>
      </c>
      <c r="X215" s="154">
        <f t="shared" si="1637"/>
        <v>-1111</v>
      </c>
      <c r="Y215" s="151">
        <f t="shared" si="1657"/>
        <v>-294</v>
      </c>
      <c r="Z215" s="151">
        <f t="shared" si="1658"/>
        <v>-786</v>
      </c>
      <c r="AA215" s="151">
        <f t="shared" si="1659"/>
        <v>-31</v>
      </c>
      <c r="AB215" s="154">
        <f t="shared" si="1638"/>
        <v>383</v>
      </c>
      <c r="AC215" s="3">
        <v>188</v>
      </c>
      <c r="AD215" s="3">
        <v>162</v>
      </c>
      <c r="AE215" s="3">
        <v>33</v>
      </c>
      <c r="AF215" s="154">
        <f t="shared" si="1639"/>
        <v>-1494</v>
      </c>
      <c r="AG215" s="3">
        <v>-482</v>
      </c>
      <c r="AH215" s="3">
        <v>-948</v>
      </c>
      <c r="AI215" s="3">
        <v>-64</v>
      </c>
      <c r="AJ215" s="154">
        <f t="shared" si="1640"/>
        <v>86162</v>
      </c>
      <c r="AK215" s="151">
        <f t="shared" si="1660"/>
        <v>42350</v>
      </c>
      <c r="AL215" s="151">
        <f t="shared" si="1661"/>
        <v>37233</v>
      </c>
      <c r="AM215" s="151">
        <f t="shared" si="1662"/>
        <v>6579</v>
      </c>
      <c r="AN215" s="154">
        <f t="shared" si="1641"/>
        <v>58886</v>
      </c>
      <c r="AO215" s="3">
        <v>31081</v>
      </c>
      <c r="AP215" s="3">
        <v>24224</v>
      </c>
      <c r="AQ215" s="3">
        <v>3581</v>
      </c>
      <c r="AR215" s="151">
        <f t="shared" si="1663"/>
        <v>67.473330812507882</v>
      </c>
      <c r="AS215" s="151">
        <f t="shared" si="1664"/>
        <v>72.884813807335149</v>
      </c>
      <c r="AT215" s="151">
        <f t="shared" si="1665"/>
        <v>63.715510665719776</v>
      </c>
      <c r="AU215" s="151">
        <f t="shared" si="1666"/>
        <v>54.175491679273826</v>
      </c>
      <c r="AV215" s="154">
        <f t="shared" si="1642"/>
        <v>73391</v>
      </c>
      <c r="AW215" s="3">
        <v>37744</v>
      </c>
      <c r="AX215" s="3">
        <v>31132</v>
      </c>
      <c r="AY215" s="3">
        <v>4515</v>
      </c>
      <c r="AZ215" s="151">
        <f t="shared" si="1667"/>
        <v>84.093591374193622</v>
      </c>
      <c r="BA215" s="151">
        <f t="shared" si="1668"/>
        <v>88.509520682862771</v>
      </c>
      <c r="BB215" s="151">
        <f t="shared" si="1669"/>
        <v>81.885373102922216</v>
      </c>
      <c r="BC215" s="151">
        <f t="shared" si="1670"/>
        <v>68.305597579425111</v>
      </c>
      <c r="BD215" s="154">
        <f t="shared" si="1643"/>
        <v>80094</v>
      </c>
      <c r="BE215" s="3">
        <v>40440</v>
      </c>
      <c r="BF215" s="3">
        <v>34359</v>
      </c>
      <c r="BG215" s="3">
        <v>5295</v>
      </c>
      <c r="BH215" s="151">
        <f t="shared" si="1671"/>
        <v>91.774088205974351</v>
      </c>
      <c r="BI215" s="151">
        <f t="shared" si="1672"/>
        <v>94.83162930306726</v>
      </c>
      <c r="BJ215" s="151">
        <f t="shared" si="1673"/>
        <v>90.373234435413877</v>
      </c>
      <c r="BK215" s="151">
        <f t="shared" si="1674"/>
        <v>80.105900151285937</v>
      </c>
      <c r="BL215" s="154">
        <f t="shared" si="1644"/>
        <v>83207</v>
      </c>
      <c r="BM215" s="3">
        <v>41556</v>
      </c>
      <c r="BN215" s="3">
        <v>35849</v>
      </c>
      <c r="BO215" s="3">
        <v>5802</v>
      </c>
      <c r="BP215" s="151">
        <f t="shared" si="1675"/>
        <v>95.341056225865955</v>
      </c>
      <c r="BQ215" s="151">
        <f t="shared" si="1676"/>
        <v>97.448644592439734</v>
      </c>
      <c r="BR215" s="151">
        <f t="shared" si="1677"/>
        <v>94.2923275204503</v>
      </c>
      <c r="BS215" s="151">
        <f t="shared" si="1678"/>
        <v>87.77609682299547</v>
      </c>
      <c r="BT215" s="154">
        <f t="shared" si="1645"/>
        <v>84391</v>
      </c>
      <c r="BU215" s="3">
        <v>41929</v>
      </c>
      <c r="BV215" s="3">
        <v>36407</v>
      </c>
      <c r="BW215" s="3">
        <v>6055</v>
      </c>
      <c r="BX215" s="151">
        <f t="shared" si="1679"/>
        <v>96.697718652962536</v>
      </c>
      <c r="BY215" s="151">
        <f t="shared" si="1680"/>
        <v>98.323328018009576</v>
      </c>
      <c r="BZ215" s="151">
        <f t="shared" si="1681"/>
        <v>95.760014729477376</v>
      </c>
      <c r="CA215" s="151">
        <f t="shared" si="1682"/>
        <v>91.603630862329794</v>
      </c>
      <c r="CB215" s="154">
        <f t="shared" si="1646"/>
        <v>85573</v>
      </c>
      <c r="CC215" s="3">
        <v>42257</v>
      </c>
      <c r="CD215" s="3">
        <v>36965</v>
      </c>
      <c r="CE215" s="3">
        <v>6351</v>
      </c>
      <c r="CF215" s="151">
        <f t="shared" si="1683"/>
        <v>98.052089420553884</v>
      </c>
      <c r="CG215" s="151">
        <f t="shared" si="1684"/>
        <v>99.092486633524061</v>
      </c>
      <c r="CH215" s="151">
        <f t="shared" si="1685"/>
        <v>97.227701938504424</v>
      </c>
      <c r="CI215" s="151">
        <f t="shared" si="1686"/>
        <v>96.081694402420567</v>
      </c>
      <c r="CJ215" s="154">
        <f t="shared" si="1647"/>
        <v>85878</v>
      </c>
      <c r="CK215" s="3">
        <v>42297</v>
      </c>
      <c r="CL215" s="3">
        <v>37133</v>
      </c>
      <c r="CM215" s="3">
        <v>6448</v>
      </c>
      <c r="CN215" s="151">
        <f t="shared" si="1687"/>
        <v>98.401567495101588</v>
      </c>
      <c r="CO215" s="151">
        <f t="shared" si="1688"/>
        <v>99.186286464684358</v>
      </c>
      <c r="CP215" s="151">
        <f t="shared" si="1689"/>
        <v>97.669586259501827</v>
      </c>
      <c r="CQ215" s="151">
        <f t="shared" si="1690"/>
        <v>97.549167927382754</v>
      </c>
      <c r="CR215" s="154">
        <f t="shared" si="1648"/>
        <v>86029</v>
      </c>
      <c r="CS215" s="3">
        <v>42333</v>
      </c>
      <c r="CT215" s="3">
        <v>37186</v>
      </c>
      <c r="CU215" s="3">
        <v>6510</v>
      </c>
      <c r="CV215" s="151">
        <f t="shared" si="1691"/>
        <v>98.574587787746495</v>
      </c>
      <c r="CW215" s="151">
        <f t="shared" si="1692"/>
        <v>99.270706312728635</v>
      </c>
      <c r="CX215" s="151">
        <f t="shared" si="1693"/>
        <v>97.808990241721247</v>
      </c>
      <c r="CY215" s="151">
        <f t="shared" si="1694"/>
        <v>98.487140695915272</v>
      </c>
      <c r="CZ215" s="151">
        <f t="shared" si="1695"/>
        <v>98.72698314484434</v>
      </c>
      <c r="DA215" s="151">
        <f t="shared" si="1696"/>
        <v>99.310571240971768</v>
      </c>
      <c r="DB215" s="151">
        <f t="shared" si="1697"/>
        <v>97.932612641047896</v>
      </c>
      <c r="DC215" s="151">
        <f t="shared" si="1698"/>
        <v>99.531013615733727</v>
      </c>
      <c r="DD215" s="149">
        <v>3332</v>
      </c>
      <c r="DE215" s="3">
        <v>872</v>
      </c>
      <c r="DF215" s="3">
        <v>1865</v>
      </c>
      <c r="DG215" s="3">
        <v>595</v>
      </c>
      <c r="DH215" s="129">
        <v>2</v>
      </c>
      <c r="DI215" s="129">
        <v>1</v>
      </c>
      <c r="DJ215" s="129">
        <v>3</v>
      </c>
      <c r="DK215" s="129">
        <v>5</v>
      </c>
      <c r="DL215" s="129">
        <v>7</v>
      </c>
      <c r="DM215" s="129">
        <v>5</v>
      </c>
      <c r="DN215" s="129">
        <v>8</v>
      </c>
      <c r="DO215" s="129">
        <v>12</v>
      </c>
      <c r="DP215" s="3">
        <v>22</v>
      </c>
      <c r="DQ215" s="3">
        <v>15</v>
      </c>
      <c r="DR215" s="3">
        <v>25</v>
      </c>
      <c r="DS215" s="3">
        <v>24</v>
      </c>
      <c r="DU215" s="149">
        <v>2588</v>
      </c>
      <c r="DV215" s="3">
        <v>554</v>
      </c>
      <c r="DW215" s="3">
        <v>1508</v>
      </c>
      <c r="DX215" s="3">
        <v>526</v>
      </c>
      <c r="DZ215" s="293" t="str">
        <f>CONCATENATE(EA215," ",EB215)</f>
        <v>2017 Kvartal 1</v>
      </c>
      <c r="EA215" s="293">
        <v>2017</v>
      </c>
      <c r="EB215" s="293" t="s">
        <v>444</v>
      </c>
      <c r="EC215" s="297">
        <f>SUM(D213:D215)</f>
        <v>252887</v>
      </c>
      <c r="ED215" s="297">
        <f>SUM(H213:H215)</f>
        <v>-3301</v>
      </c>
      <c r="EE215" s="297">
        <f>SUM(L213:L215)</f>
        <v>4446</v>
      </c>
      <c r="EF215" s="297">
        <f>SUM(P213:P215)</f>
        <v>-7747</v>
      </c>
      <c r="EG215" s="297">
        <f>SUM(T213:T215)</f>
        <v>249586</v>
      </c>
      <c r="EH215" s="297">
        <f>SUM(X213:X215)</f>
        <v>-3637</v>
      </c>
      <c r="EI215" s="297">
        <f>SUM(AB213:AB215)</f>
        <v>908</v>
      </c>
      <c r="EJ215" s="297">
        <f>SUM(AF213:AF215)</f>
        <v>-4545</v>
      </c>
      <c r="EK215" s="297">
        <f>SUM(AJ213:AJ215)</f>
        <v>245949</v>
      </c>
      <c r="EL215" s="297">
        <f>SUM(AN213:AN215)</f>
        <v>169498</v>
      </c>
      <c r="EM215" s="297">
        <f>IF(EG215&gt;0,(EL215/EG215)*100,0)</f>
        <v>67.911661711794736</v>
      </c>
      <c r="EN215" s="297">
        <f>SUM(AV213:AV215)</f>
        <v>210506</v>
      </c>
      <c r="EO215" s="297">
        <f>IF(EG215&gt;0,(EN215/EG215)*100,0)</f>
        <v>84.342070468696164</v>
      </c>
      <c r="EP215" s="297">
        <f>SUM(BD213:BD215)</f>
        <v>229023</v>
      </c>
      <c r="EQ215" s="297">
        <f>IF(EG215&gt;0,(EP215/EG215)*100,0)</f>
        <v>91.761156475122803</v>
      </c>
      <c r="ER215" s="297">
        <f>SUM(BL213:BL215)</f>
        <v>237386</v>
      </c>
      <c r="ES215" s="297">
        <f>IF(EG215&gt;0,(ER215/EG215)*100,0)</f>
        <v>95.111905315201966</v>
      </c>
      <c r="ET215" s="297">
        <f>SUM(BT213:BT215)</f>
        <v>240618</v>
      </c>
      <c r="EU215" s="297">
        <f>IF(EG215&gt;0,(ET215/EG215)*100,0)</f>
        <v>96.406849743174689</v>
      </c>
      <c r="EV215" s="297">
        <f>SUM(CB213:CB215)</f>
        <v>244021</v>
      </c>
      <c r="EW215" s="297">
        <f>IF(EG215&gt;0,(EV215/EG215)*100,0)</f>
        <v>97.770307629434342</v>
      </c>
      <c r="EX215" s="297">
        <f>SUM(CJ213:CJ215)</f>
        <v>244904</v>
      </c>
      <c r="EY215" s="297">
        <f>IF(EG215&gt;0,(EX215/EG215)*100,0)</f>
        <v>98.124093498834071</v>
      </c>
      <c r="EZ215" s="297">
        <f>SUM(CR213:CR215)</f>
        <v>245354</v>
      </c>
      <c r="FA215" s="297">
        <f>IF(EG215&gt;0,(EZ215/EG215)*100,0)</f>
        <v>98.304392073273334</v>
      </c>
      <c r="FB215" s="297">
        <f>IF(EG215&gt;0,(EK215/EG215)*100,0)</f>
        <v>98.54278685503192</v>
      </c>
      <c r="FC215" s="297">
        <f>IF(DD215&gt;0,DD213+DD214+DD215,0)</f>
        <v>10316</v>
      </c>
      <c r="FD215" s="297">
        <f>IF(DD215&gt;0,((DD215+DD214+DD213)*60)/((T213+T214+T215)),0)</f>
        <v>2.4799467918873654</v>
      </c>
      <c r="FE215" s="297">
        <f>IF(DD215&gt;0,((DD215+DD214+DD213)*60)/((T215+T214+T213)-(AN215+AN214+AN213)),0)</f>
        <v>7.7284986514833687</v>
      </c>
      <c r="FF215" s="297">
        <f>IF(DU215&gt;0,((DU215+DU214+DU213)*60)/((T215+T214+T213)-(BD215+BD214+BD213)),0)</f>
        <v>24.031512911540144</v>
      </c>
      <c r="FL215" s="151">
        <f t="shared" si="1649"/>
        <v>86162</v>
      </c>
      <c r="FM215" s="151">
        <f t="shared" si="1546"/>
        <v>85.177920661080293</v>
      </c>
      <c r="FN215" s="151">
        <f t="shared" si="1547"/>
        <v>92.957452241127186</v>
      </c>
      <c r="FO215" s="151">
        <f t="shared" si="1548"/>
        <v>97.944569531812164</v>
      </c>
      <c r="FR215" s="5">
        <f t="shared" si="1449"/>
        <v>58886</v>
      </c>
      <c r="FS215" s="5">
        <f t="shared" si="1450"/>
        <v>21208</v>
      </c>
      <c r="FT215" s="5">
        <f t="shared" si="1451"/>
        <v>6068</v>
      </c>
      <c r="FU215" s="5">
        <f t="shared" si="1452"/>
        <v>1111</v>
      </c>
      <c r="FW215" s="233">
        <f t="shared" si="1453"/>
        <v>0.67473330812507881</v>
      </c>
      <c r="FX215" s="233">
        <f t="shared" si="1454"/>
        <v>0.24300757393466479</v>
      </c>
      <c r="FY215" s="233">
        <f t="shared" si="1455"/>
        <v>6.9528949388699829E-2</v>
      </c>
      <c r="FZ215" s="233">
        <f t="shared" si="1456"/>
        <v>1.2730168551556609E-2</v>
      </c>
      <c r="GA215" s="233"/>
      <c r="GB215" s="5">
        <f t="shared" si="1457"/>
        <v>0.91774088205974347</v>
      </c>
      <c r="GC215" s="5">
        <f t="shared" si="1458"/>
        <v>0.94831629303067255</v>
      </c>
      <c r="GD215" s="5">
        <f t="shared" si="1459"/>
        <v>0.90373234435413874</v>
      </c>
      <c r="GE215" s="5">
        <f t="shared" si="1460"/>
        <v>0.80105900151285936</v>
      </c>
    </row>
    <row r="216" spans="1:187" x14ac:dyDescent="0.2">
      <c r="A216" s="2" t="str">
        <f t="shared" si="1650"/>
        <v>2017 Apr</v>
      </c>
      <c r="B216" s="139">
        <f t="shared" si="1631"/>
        <v>2017</v>
      </c>
      <c r="C216" s="142" t="str">
        <f t="shared" si="1632"/>
        <v>Apr</v>
      </c>
      <c r="D216" s="154">
        <f t="shared" si="1191"/>
        <v>81141</v>
      </c>
      <c r="E216" s="129">
        <v>39737</v>
      </c>
      <c r="F216" s="129">
        <v>34742</v>
      </c>
      <c r="G216" s="129">
        <v>6662</v>
      </c>
      <c r="H216" s="154">
        <f t="shared" si="1633"/>
        <v>-1453</v>
      </c>
      <c r="I216" s="151">
        <f t="shared" si="1651"/>
        <v>418</v>
      </c>
      <c r="J216" s="151">
        <f t="shared" si="1652"/>
        <v>-983</v>
      </c>
      <c r="K216" s="151">
        <f t="shared" si="1653"/>
        <v>-888</v>
      </c>
      <c r="L216" s="154">
        <f t="shared" si="1634"/>
        <v>3429</v>
      </c>
      <c r="M216" s="3">
        <v>1823</v>
      </c>
      <c r="N216" s="3">
        <v>1133</v>
      </c>
      <c r="O216" s="3">
        <v>473</v>
      </c>
      <c r="P216" s="154">
        <f t="shared" si="1635"/>
        <v>-4882</v>
      </c>
      <c r="Q216" s="3">
        <v>-1405</v>
      </c>
      <c r="R216" s="3">
        <v>-2116</v>
      </c>
      <c r="S216" s="3">
        <v>-1361</v>
      </c>
      <c r="T216" s="154">
        <f t="shared" si="1636"/>
        <v>79688</v>
      </c>
      <c r="U216" s="151">
        <f t="shared" si="1654"/>
        <v>40155</v>
      </c>
      <c r="V216" s="151">
        <f t="shared" si="1655"/>
        <v>33759</v>
      </c>
      <c r="W216" s="151">
        <f t="shared" si="1656"/>
        <v>5774</v>
      </c>
      <c r="X216" s="154">
        <f t="shared" si="1637"/>
        <v>-1771</v>
      </c>
      <c r="Y216" s="151">
        <f t="shared" si="1657"/>
        <v>-788</v>
      </c>
      <c r="Z216" s="151">
        <f t="shared" si="1658"/>
        <v>-852</v>
      </c>
      <c r="AA216" s="151">
        <f t="shared" si="1659"/>
        <v>-131</v>
      </c>
      <c r="AB216" s="154">
        <f t="shared" si="1638"/>
        <v>281</v>
      </c>
      <c r="AC216" s="3">
        <v>130</v>
      </c>
      <c r="AD216" s="3">
        <v>127</v>
      </c>
      <c r="AE216" s="3">
        <v>24</v>
      </c>
      <c r="AF216" s="154">
        <f t="shared" si="1639"/>
        <v>-2052</v>
      </c>
      <c r="AG216" s="3">
        <v>-918</v>
      </c>
      <c r="AH216" s="3">
        <v>-979</v>
      </c>
      <c r="AI216" s="3">
        <v>-155</v>
      </c>
      <c r="AJ216" s="154">
        <f t="shared" si="1640"/>
        <v>77917</v>
      </c>
      <c r="AK216" s="151">
        <f t="shared" si="1660"/>
        <v>39367</v>
      </c>
      <c r="AL216" s="151">
        <f t="shared" si="1661"/>
        <v>32907</v>
      </c>
      <c r="AM216" s="151">
        <f t="shared" si="1662"/>
        <v>5643</v>
      </c>
      <c r="AN216" s="154">
        <f t="shared" si="1641"/>
        <v>51859</v>
      </c>
      <c r="AO216" s="3">
        <v>27652</v>
      </c>
      <c r="AP216" s="3">
        <v>21361</v>
      </c>
      <c r="AQ216" s="3">
        <v>2846</v>
      </c>
      <c r="AR216" s="151">
        <f t="shared" si="1663"/>
        <v>65.077552454572825</v>
      </c>
      <c r="AS216" s="151">
        <f t="shared" si="1664"/>
        <v>68.863155273315897</v>
      </c>
      <c r="AT216" s="151">
        <f t="shared" si="1665"/>
        <v>63.274978524245384</v>
      </c>
      <c r="AU216" s="151">
        <f t="shared" si="1666"/>
        <v>49.289920332525114</v>
      </c>
      <c r="AV216" s="154">
        <f t="shared" si="1642"/>
        <v>64820</v>
      </c>
      <c r="AW216" s="3">
        <v>33951</v>
      </c>
      <c r="AX216" s="3">
        <v>27239</v>
      </c>
      <c r="AY216" s="3">
        <v>3630</v>
      </c>
      <c r="AZ216" s="151">
        <f t="shared" si="1667"/>
        <v>81.34223471539002</v>
      </c>
      <c r="BA216" s="151">
        <f t="shared" si="1668"/>
        <v>84.549869256630558</v>
      </c>
      <c r="BB216" s="151">
        <f t="shared" si="1669"/>
        <v>80.686631713024667</v>
      </c>
      <c r="BC216" s="151">
        <f t="shared" si="1670"/>
        <v>62.86802909594735</v>
      </c>
      <c r="BD216" s="154">
        <f t="shared" si="1643"/>
        <v>71547</v>
      </c>
      <c r="BE216" s="3">
        <v>37033</v>
      </c>
      <c r="BF216" s="3">
        <v>30222</v>
      </c>
      <c r="BG216" s="3">
        <v>4292</v>
      </c>
      <c r="BH216" s="151">
        <f t="shared" si="1671"/>
        <v>89.783907238229091</v>
      </c>
      <c r="BI216" s="151">
        <f t="shared" si="1672"/>
        <v>92.225127630432084</v>
      </c>
      <c r="BJ216" s="151">
        <f t="shared" si="1673"/>
        <v>89.522793921620902</v>
      </c>
      <c r="BK216" s="151">
        <f t="shared" si="1674"/>
        <v>74.333217873224797</v>
      </c>
      <c r="BL216" s="154">
        <f t="shared" si="1644"/>
        <v>74710</v>
      </c>
      <c r="BM216" s="3">
        <v>38374</v>
      </c>
      <c r="BN216" s="3">
        <v>31565</v>
      </c>
      <c r="BO216" s="3">
        <v>4771</v>
      </c>
      <c r="BP216" s="151">
        <f t="shared" si="1675"/>
        <v>93.753137235217338</v>
      </c>
      <c r="BQ216" s="151">
        <f t="shared" si="1676"/>
        <v>95.564686838500819</v>
      </c>
      <c r="BR216" s="151">
        <f t="shared" si="1677"/>
        <v>93.500992327971801</v>
      </c>
      <c r="BS216" s="151">
        <f t="shared" si="1678"/>
        <v>82.629026671285061</v>
      </c>
      <c r="BT216" s="154">
        <f t="shared" si="1645"/>
        <v>75923</v>
      </c>
      <c r="BU216" s="3">
        <v>38836</v>
      </c>
      <c r="BV216" s="3">
        <v>32065</v>
      </c>
      <c r="BW216" s="3">
        <v>5022</v>
      </c>
      <c r="BX216" s="151">
        <f t="shared" si="1679"/>
        <v>95.275323762674432</v>
      </c>
      <c r="BY216" s="151">
        <f t="shared" si="1680"/>
        <v>96.715228489602794</v>
      </c>
      <c r="BZ216" s="151">
        <f t="shared" si="1681"/>
        <v>94.982078853046588</v>
      </c>
      <c r="CA216" s="151">
        <f t="shared" si="1682"/>
        <v>86.976099757533774</v>
      </c>
      <c r="CB216" s="154">
        <f t="shared" si="1646"/>
        <v>77157</v>
      </c>
      <c r="CC216" s="3">
        <v>39237</v>
      </c>
      <c r="CD216" s="3">
        <v>32560</v>
      </c>
      <c r="CE216" s="3">
        <v>5360</v>
      </c>
      <c r="CF216" s="151">
        <f t="shared" si="1683"/>
        <v>96.823863065957241</v>
      </c>
      <c r="CG216" s="151">
        <f t="shared" si="1684"/>
        <v>97.713858797160995</v>
      </c>
      <c r="CH216" s="151">
        <f t="shared" si="1685"/>
        <v>96.448354512870637</v>
      </c>
      <c r="CI216" s="151">
        <f t="shared" si="1686"/>
        <v>92.829927260131626</v>
      </c>
      <c r="CJ216" s="154">
        <f t="shared" si="1647"/>
        <v>77500</v>
      </c>
      <c r="CK216" s="3">
        <v>39311</v>
      </c>
      <c r="CL216" s="3">
        <v>32732</v>
      </c>
      <c r="CM216" s="3">
        <v>5457</v>
      </c>
      <c r="CN216" s="151">
        <f t="shared" si="1687"/>
        <v>97.254291737777336</v>
      </c>
      <c r="CO216" s="151">
        <f t="shared" si="1688"/>
        <v>97.898144689328845</v>
      </c>
      <c r="CP216" s="151">
        <f t="shared" si="1689"/>
        <v>96.957848277496367</v>
      </c>
      <c r="CQ216" s="151">
        <f t="shared" si="1690"/>
        <v>94.509871839279526</v>
      </c>
      <c r="CR216" s="154">
        <f t="shared" si="1648"/>
        <v>77667</v>
      </c>
      <c r="CS216" s="3">
        <v>39347</v>
      </c>
      <c r="CT216" s="3">
        <v>32809</v>
      </c>
      <c r="CU216" s="3">
        <v>5511</v>
      </c>
      <c r="CV216" s="151">
        <f t="shared" si="1691"/>
        <v>97.463859050296151</v>
      </c>
      <c r="CW216" s="151">
        <f t="shared" si="1692"/>
        <v>97.987797285518624</v>
      </c>
      <c r="CX216" s="151">
        <f t="shared" si="1693"/>
        <v>97.185935602357887</v>
      </c>
      <c r="CY216" s="151">
        <f t="shared" si="1694"/>
        <v>95.445098718392799</v>
      </c>
      <c r="CZ216" s="151">
        <f t="shared" si="1695"/>
        <v>97.777582572030923</v>
      </c>
      <c r="DA216" s="151">
        <f t="shared" si="1696"/>
        <v>98.037604283401819</v>
      </c>
      <c r="DB216" s="151">
        <f t="shared" si="1697"/>
        <v>97.476228561272549</v>
      </c>
      <c r="DC216" s="151">
        <f t="shared" si="1698"/>
        <v>97.731208867336335</v>
      </c>
      <c r="DD216" s="149">
        <v>4087</v>
      </c>
      <c r="DE216" s="3">
        <v>1235</v>
      </c>
      <c r="DF216" s="3">
        <v>1986</v>
      </c>
      <c r="DG216" s="3">
        <v>866</v>
      </c>
      <c r="DH216" s="129">
        <v>3</v>
      </c>
      <c r="DI216" s="129">
        <v>2</v>
      </c>
      <c r="DJ216" s="129">
        <v>4</v>
      </c>
      <c r="DK216" s="129">
        <v>9</v>
      </c>
      <c r="DL216" s="129">
        <v>9</v>
      </c>
      <c r="DM216" s="129">
        <v>6</v>
      </c>
      <c r="DN216" s="129">
        <v>10</v>
      </c>
      <c r="DO216" s="129">
        <v>18</v>
      </c>
      <c r="DP216" s="3">
        <v>25</v>
      </c>
      <c r="DQ216" s="3">
        <v>17</v>
      </c>
      <c r="DR216" s="3">
        <v>28</v>
      </c>
      <c r="DS216" s="3">
        <v>33</v>
      </c>
      <c r="DU216" s="149">
        <v>3369</v>
      </c>
      <c r="DV216" s="3">
        <v>901</v>
      </c>
      <c r="DW216" s="3">
        <v>1665</v>
      </c>
      <c r="DX216" s="3">
        <v>803</v>
      </c>
      <c r="DZ216" s="293"/>
      <c r="EA216" s="293"/>
      <c r="EB216" s="293"/>
      <c r="EC216" s="297"/>
      <c r="ED216" s="297"/>
      <c r="EE216" s="297"/>
      <c r="EF216" s="297"/>
      <c r="EG216" s="297"/>
      <c r="EH216" s="297"/>
      <c r="EI216" s="297"/>
      <c r="EJ216" s="297"/>
      <c r="EK216" s="297"/>
      <c r="EL216" s="297"/>
      <c r="EM216" s="297"/>
      <c r="EN216" s="297"/>
      <c r="EO216" s="297"/>
      <c r="EP216" s="297"/>
      <c r="EQ216" s="297"/>
      <c r="ER216" s="297"/>
      <c r="ES216" s="297"/>
      <c r="ET216" s="297"/>
      <c r="EU216" s="297"/>
      <c r="EV216" s="297"/>
      <c r="EW216" s="297"/>
      <c r="EX216" s="297"/>
      <c r="EY216" s="297"/>
      <c r="EZ216" s="297"/>
      <c r="FA216" s="297"/>
      <c r="FB216" s="297"/>
      <c r="FC216" s="297"/>
      <c r="FD216" s="297"/>
      <c r="FE216" s="297"/>
      <c r="FF216" s="297"/>
      <c r="FL216" s="151">
        <f t="shared" si="1649"/>
        <v>77917</v>
      </c>
      <c r="FM216" s="151">
        <f t="shared" si="1546"/>
        <v>83.191087952564914</v>
      </c>
      <c r="FN216" s="151">
        <f t="shared" si="1547"/>
        <v>91.824633905309497</v>
      </c>
      <c r="FO216" s="151">
        <f t="shared" si="1548"/>
        <v>97.440866563137689</v>
      </c>
      <c r="FR216" s="5">
        <f t="shared" si="1449"/>
        <v>51859</v>
      </c>
      <c r="FS216" s="5">
        <f t="shared" si="1450"/>
        <v>19688</v>
      </c>
      <c r="FT216" s="5">
        <f t="shared" si="1451"/>
        <v>6370</v>
      </c>
      <c r="FU216" s="5">
        <f t="shared" si="1452"/>
        <v>1771</v>
      </c>
      <c r="FW216" s="233">
        <f t="shared" si="1453"/>
        <v>0.65077552454572829</v>
      </c>
      <c r="FX216" s="233">
        <f t="shared" si="1454"/>
        <v>0.24706354783656259</v>
      </c>
      <c r="FY216" s="233">
        <f t="shared" si="1455"/>
        <v>7.9936753338018265E-2</v>
      </c>
      <c r="FZ216" s="233">
        <f t="shared" si="1456"/>
        <v>2.2224174279690794E-2</v>
      </c>
      <c r="GA216" s="233"/>
      <c r="GB216" s="5">
        <f t="shared" si="1457"/>
        <v>0.89783907238229088</v>
      </c>
      <c r="GC216" s="5">
        <f t="shared" si="1458"/>
        <v>0.9222512763043208</v>
      </c>
      <c r="GD216" s="5">
        <f t="shared" si="1459"/>
        <v>0.89522793921620902</v>
      </c>
      <c r="GE216" s="5">
        <f t="shared" si="1460"/>
        <v>0.74333217873224799</v>
      </c>
    </row>
    <row r="217" spans="1:187" x14ac:dyDescent="0.2">
      <c r="A217" s="2" t="str">
        <f t="shared" si="1650"/>
        <v>2017 Maj</v>
      </c>
      <c r="B217" s="139">
        <f t="shared" si="1631"/>
        <v>2017</v>
      </c>
      <c r="C217" s="142" t="str">
        <f t="shared" si="1632"/>
        <v>Maj</v>
      </c>
      <c r="D217" s="154">
        <f t="shared" ref="D217:D227" si="1699">E217+F217+G217</f>
        <v>86871</v>
      </c>
      <c r="E217" s="129">
        <v>41841</v>
      </c>
      <c r="F217" s="129">
        <v>37909</v>
      </c>
      <c r="G217" s="129">
        <v>7121</v>
      </c>
      <c r="H217" s="154">
        <f t="shared" si="1633"/>
        <v>-2019</v>
      </c>
      <c r="I217" s="151">
        <f t="shared" si="1651"/>
        <v>73</v>
      </c>
      <c r="J217" s="151">
        <f t="shared" si="1652"/>
        <v>-1266</v>
      </c>
      <c r="K217" s="151">
        <f t="shared" si="1653"/>
        <v>-826</v>
      </c>
      <c r="L217" s="154">
        <f t="shared" si="1634"/>
        <v>2233</v>
      </c>
      <c r="M217" s="3">
        <v>687</v>
      </c>
      <c r="N217" s="3">
        <v>1056</v>
      </c>
      <c r="O217" s="3">
        <v>490</v>
      </c>
      <c r="P217" s="154">
        <f t="shared" si="1635"/>
        <v>-4252</v>
      </c>
      <c r="Q217" s="3">
        <v>-614</v>
      </c>
      <c r="R217" s="3">
        <v>-2322</v>
      </c>
      <c r="S217" s="3">
        <v>-1316</v>
      </c>
      <c r="T217" s="154">
        <f t="shared" si="1636"/>
        <v>84852</v>
      </c>
      <c r="U217" s="151">
        <f t="shared" si="1654"/>
        <v>41914</v>
      </c>
      <c r="V217" s="151">
        <f t="shared" si="1655"/>
        <v>36643</v>
      </c>
      <c r="W217" s="151">
        <f t="shared" si="1656"/>
        <v>6295</v>
      </c>
      <c r="X217" s="154">
        <f t="shared" si="1637"/>
        <v>-1802</v>
      </c>
      <c r="Y217" s="151">
        <f t="shared" si="1657"/>
        <v>-412</v>
      </c>
      <c r="Z217" s="151">
        <f t="shared" si="1658"/>
        <v>-1326</v>
      </c>
      <c r="AA217" s="151">
        <f t="shared" si="1659"/>
        <v>-64</v>
      </c>
      <c r="AB217" s="154">
        <f t="shared" si="1638"/>
        <v>293</v>
      </c>
      <c r="AC217" s="3">
        <v>127</v>
      </c>
      <c r="AD217" s="3">
        <v>141</v>
      </c>
      <c r="AE217" s="3">
        <v>25</v>
      </c>
      <c r="AF217" s="154">
        <f t="shared" si="1639"/>
        <v>-2095</v>
      </c>
      <c r="AG217" s="3">
        <v>-539</v>
      </c>
      <c r="AH217" s="3">
        <v>-1467</v>
      </c>
      <c r="AI217" s="3">
        <v>-89</v>
      </c>
      <c r="AJ217" s="154">
        <f t="shared" si="1640"/>
        <v>83050</v>
      </c>
      <c r="AK217" s="151">
        <f t="shared" si="1660"/>
        <v>41502</v>
      </c>
      <c r="AL217" s="151">
        <f t="shared" si="1661"/>
        <v>35317</v>
      </c>
      <c r="AM217" s="151">
        <f t="shared" si="1662"/>
        <v>6231</v>
      </c>
      <c r="AN217" s="154">
        <f t="shared" si="1641"/>
        <v>53565</v>
      </c>
      <c r="AO217" s="3">
        <v>28708</v>
      </c>
      <c r="AP217" s="3">
        <v>22059</v>
      </c>
      <c r="AQ217" s="3">
        <v>2798</v>
      </c>
      <c r="AR217" s="151">
        <f t="shared" si="1663"/>
        <v>63.127563286663836</v>
      </c>
      <c r="AS217" s="151">
        <f t="shared" si="1664"/>
        <v>68.49262776160711</v>
      </c>
      <c r="AT217" s="151">
        <f t="shared" si="1665"/>
        <v>60.199765303059252</v>
      </c>
      <c r="AU217" s="151">
        <f t="shared" si="1666"/>
        <v>44.447974583002377</v>
      </c>
      <c r="AV217" s="154">
        <f t="shared" si="1642"/>
        <v>67228</v>
      </c>
      <c r="AW217" s="3">
        <v>35383</v>
      </c>
      <c r="AX217" s="3">
        <v>28219</v>
      </c>
      <c r="AY217" s="3">
        <v>3626</v>
      </c>
      <c r="AZ217" s="151">
        <f t="shared" si="1667"/>
        <v>79.229717625984065</v>
      </c>
      <c r="BA217" s="151">
        <f t="shared" si="1668"/>
        <v>84.418094192871123</v>
      </c>
      <c r="BB217" s="151">
        <f t="shared" si="1669"/>
        <v>77.010615943017768</v>
      </c>
      <c r="BC217" s="151">
        <f t="shared" si="1670"/>
        <v>57.601270849880862</v>
      </c>
      <c r="BD217" s="154">
        <f t="shared" si="1643"/>
        <v>74508</v>
      </c>
      <c r="BE217" s="3">
        <v>38600</v>
      </c>
      <c r="BF217" s="3">
        <v>31582</v>
      </c>
      <c r="BG217" s="3">
        <v>4326</v>
      </c>
      <c r="BH217" s="151">
        <f t="shared" si="1671"/>
        <v>87.809362183566691</v>
      </c>
      <c r="BI217" s="151">
        <f t="shared" si="1672"/>
        <v>92.09333396955671</v>
      </c>
      <c r="BJ217" s="151">
        <f t="shared" si="1673"/>
        <v>86.188357940124988</v>
      </c>
      <c r="BK217" s="151">
        <f t="shared" si="1674"/>
        <v>68.721207307386805</v>
      </c>
      <c r="BL217" s="154">
        <f t="shared" si="1644"/>
        <v>78352</v>
      </c>
      <c r="BM217" s="3">
        <v>40115</v>
      </c>
      <c r="BN217" s="3">
        <v>33337</v>
      </c>
      <c r="BO217" s="3">
        <v>4900</v>
      </c>
      <c r="BP217" s="151">
        <f t="shared" si="1675"/>
        <v>92.339603073586957</v>
      </c>
      <c r="BQ217" s="151">
        <f t="shared" si="1676"/>
        <v>95.707878035978439</v>
      </c>
      <c r="BR217" s="151">
        <f t="shared" si="1677"/>
        <v>90.977812951996285</v>
      </c>
      <c r="BS217" s="151">
        <f t="shared" si="1678"/>
        <v>77.839555202541703</v>
      </c>
      <c r="BT217" s="154">
        <f t="shared" si="1645"/>
        <v>79970</v>
      </c>
      <c r="BU217" s="3">
        <v>40674</v>
      </c>
      <c r="BV217" s="3">
        <v>34041</v>
      </c>
      <c r="BW217" s="3">
        <v>5255</v>
      </c>
      <c r="BX217" s="151">
        <f t="shared" si="1679"/>
        <v>94.246452646961771</v>
      </c>
      <c r="BY217" s="151">
        <f t="shared" si="1680"/>
        <v>97.041561292169675</v>
      </c>
      <c r="BZ217" s="151">
        <f t="shared" si="1681"/>
        <v>92.899053025134407</v>
      </c>
      <c r="CA217" s="151">
        <f t="shared" si="1682"/>
        <v>83.478951548848286</v>
      </c>
      <c r="CB217" s="154">
        <f t="shared" si="1646"/>
        <v>81851</v>
      </c>
      <c r="CC217" s="3">
        <v>41267</v>
      </c>
      <c r="CD217" s="3">
        <v>34845</v>
      </c>
      <c r="CE217" s="3">
        <v>5739</v>
      </c>
      <c r="CF217" s="151">
        <f t="shared" si="1683"/>
        <v>96.463253665205301</v>
      </c>
      <c r="CG217" s="151">
        <f t="shared" si="1684"/>
        <v>98.456363029059503</v>
      </c>
      <c r="CH217" s="151">
        <f t="shared" si="1685"/>
        <v>95.093196517752361</v>
      </c>
      <c r="CI217" s="151">
        <f t="shared" si="1686"/>
        <v>91.167593328038123</v>
      </c>
      <c r="CJ217" s="154">
        <f t="shared" si="1647"/>
        <v>82414</v>
      </c>
      <c r="CK217" s="3">
        <v>41402</v>
      </c>
      <c r="CL217" s="3">
        <v>35096</v>
      </c>
      <c r="CM217" s="3">
        <v>5916</v>
      </c>
      <c r="CN217" s="151">
        <f t="shared" si="1687"/>
        <v>97.126761891293086</v>
      </c>
      <c r="CO217" s="151">
        <f t="shared" si="1688"/>
        <v>98.778451114186197</v>
      </c>
      <c r="CP217" s="151">
        <f t="shared" si="1689"/>
        <v>95.778184100646783</v>
      </c>
      <c r="CQ217" s="151">
        <f t="shared" si="1690"/>
        <v>93.979348689436065</v>
      </c>
      <c r="CR217" s="154">
        <f t="shared" si="1648"/>
        <v>82661</v>
      </c>
      <c r="CS217" s="3">
        <v>41453</v>
      </c>
      <c r="CT217" s="3">
        <v>35183</v>
      </c>
      <c r="CU217" s="3">
        <v>6025</v>
      </c>
      <c r="CV217" s="151">
        <f t="shared" si="1691"/>
        <v>97.417856974496772</v>
      </c>
      <c r="CW217" s="151">
        <f t="shared" si="1692"/>
        <v>98.900128835234042</v>
      </c>
      <c r="CX217" s="151">
        <f t="shared" si="1693"/>
        <v>96.015610075594253</v>
      </c>
      <c r="CY217" s="151">
        <f t="shared" si="1694"/>
        <v>95.710881652104845</v>
      </c>
      <c r="CZ217" s="151">
        <f t="shared" si="1695"/>
        <v>97.876302267477485</v>
      </c>
      <c r="DA217" s="151">
        <f t="shared" si="1696"/>
        <v>99.017034880946696</v>
      </c>
      <c r="DB217" s="151">
        <f t="shared" si="1697"/>
        <v>96.381300657697238</v>
      </c>
      <c r="DC217" s="151">
        <f t="shared" si="1698"/>
        <v>98.983320095313744</v>
      </c>
      <c r="DD217" s="149">
        <v>5226</v>
      </c>
      <c r="DE217" s="3">
        <v>1275</v>
      </c>
      <c r="DF217" s="3">
        <v>2814</v>
      </c>
      <c r="DG217" s="3">
        <v>1137</v>
      </c>
      <c r="DH217" s="129">
        <v>4</v>
      </c>
      <c r="DI217" s="129">
        <v>2</v>
      </c>
      <c r="DJ217" s="129">
        <v>5</v>
      </c>
      <c r="DK217" s="129">
        <v>11</v>
      </c>
      <c r="DL217" s="129">
        <v>10</v>
      </c>
      <c r="DM217" s="129">
        <v>6</v>
      </c>
      <c r="DN217" s="129">
        <v>12</v>
      </c>
      <c r="DO217" s="129">
        <v>20</v>
      </c>
      <c r="DP217" s="3">
        <v>26</v>
      </c>
      <c r="DQ217" s="3">
        <v>17</v>
      </c>
      <c r="DR217" s="3">
        <v>29</v>
      </c>
      <c r="DS217" s="3">
        <v>33</v>
      </c>
      <c r="DU217" s="149">
        <v>4450</v>
      </c>
      <c r="DV217" s="3">
        <v>925</v>
      </c>
      <c r="DW217" s="3">
        <v>2455</v>
      </c>
      <c r="DX217" s="3">
        <v>1070</v>
      </c>
      <c r="DZ217" s="293"/>
      <c r="EA217" s="293"/>
      <c r="EB217" s="293"/>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L217" s="151">
        <f t="shared" si="1649"/>
        <v>83050</v>
      </c>
      <c r="FM217" s="151">
        <f t="shared" si="1546"/>
        <v>80.948826008428654</v>
      </c>
      <c r="FN217" s="151">
        <f t="shared" si="1547"/>
        <v>89.714629741119808</v>
      </c>
      <c r="FO217" s="151">
        <f t="shared" si="1548"/>
        <v>96.291390728476827</v>
      </c>
      <c r="FR217" s="5">
        <f t="shared" si="1449"/>
        <v>53565</v>
      </c>
      <c r="FS217" s="5">
        <f t="shared" si="1450"/>
        <v>20943</v>
      </c>
      <c r="FT217" s="5">
        <f t="shared" si="1451"/>
        <v>8542</v>
      </c>
      <c r="FU217" s="5">
        <f t="shared" si="1452"/>
        <v>1802</v>
      </c>
      <c r="FW217" s="233">
        <f t="shared" si="1453"/>
        <v>0.63127563286663835</v>
      </c>
      <c r="FX217" s="233">
        <f t="shared" si="1454"/>
        <v>0.24681798896902843</v>
      </c>
      <c r="FY217" s="233">
        <f t="shared" si="1455"/>
        <v>0.10066940083910809</v>
      </c>
      <c r="FZ217" s="233">
        <f t="shared" si="1456"/>
        <v>2.1236977325225097E-2</v>
      </c>
      <c r="GA217" s="233"/>
      <c r="GB217" s="5">
        <f t="shared" si="1457"/>
        <v>0.87809362183566686</v>
      </c>
      <c r="GC217" s="5">
        <f t="shared" si="1458"/>
        <v>0.92093333969556712</v>
      </c>
      <c r="GD217" s="5">
        <f t="shared" si="1459"/>
        <v>0.86188357940124982</v>
      </c>
      <c r="GE217" s="5">
        <f t="shared" si="1460"/>
        <v>0.687212073073868</v>
      </c>
    </row>
    <row r="218" spans="1:187" x14ac:dyDescent="0.2">
      <c r="A218" s="2" t="str">
        <f t="shared" si="1650"/>
        <v>2017 Jun</v>
      </c>
      <c r="B218" s="139">
        <f t="shared" si="1631"/>
        <v>2017</v>
      </c>
      <c r="C218" s="142" t="str">
        <f t="shared" si="1632"/>
        <v>Jun</v>
      </c>
      <c r="D218" s="154">
        <f t="shared" si="1699"/>
        <v>81617</v>
      </c>
      <c r="E218" s="129">
        <v>39461</v>
      </c>
      <c r="F218" s="129">
        <v>35305</v>
      </c>
      <c r="G218" s="129">
        <v>6851</v>
      </c>
      <c r="H218" s="154">
        <f t="shared" si="1633"/>
        <v>-1730</v>
      </c>
      <c r="I218" s="151">
        <f t="shared" si="1651"/>
        <v>553</v>
      </c>
      <c r="J218" s="151">
        <f t="shared" si="1652"/>
        <v>-1323</v>
      </c>
      <c r="K218" s="151">
        <f t="shared" si="1653"/>
        <v>-960</v>
      </c>
      <c r="L218" s="154">
        <f t="shared" si="1634"/>
        <v>3381</v>
      </c>
      <c r="M218" s="3">
        <v>1538</v>
      </c>
      <c r="N218" s="3">
        <v>1228</v>
      </c>
      <c r="O218" s="3">
        <v>615</v>
      </c>
      <c r="P218" s="154">
        <f t="shared" si="1635"/>
        <v>-5111</v>
      </c>
      <c r="Q218" s="3">
        <v>-985</v>
      </c>
      <c r="R218" s="3">
        <v>-2551</v>
      </c>
      <c r="S218" s="3">
        <v>-1575</v>
      </c>
      <c r="T218" s="154">
        <f t="shared" si="1636"/>
        <v>79887</v>
      </c>
      <c r="U218" s="151">
        <f t="shared" si="1654"/>
        <v>40014</v>
      </c>
      <c r="V218" s="151">
        <f t="shared" si="1655"/>
        <v>33982</v>
      </c>
      <c r="W218" s="151">
        <f t="shared" si="1656"/>
        <v>5891</v>
      </c>
      <c r="X218" s="154">
        <f t="shared" si="1637"/>
        <v>-832</v>
      </c>
      <c r="Y218" s="151">
        <f t="shared" si="1657"/>
        <v>-156</v>
      </c>
      <c r="Z218" s="151">
        <f t="shared" si="1658"/>
        <v>-640</v>
      </c>
      <c r="AA218" s="151">
        <f t="shared" si="1659"/>
        <v>-36</v>
      </c>
      <c r="AB218" s="154">
        <f t="shared" si="1638"/>
        <v>635</v>
      </c>
      <c r="AC218" s="3">
        <v>303</v>
      </c>
      <c r="AD218" s="3">
        <v>275</v>
      </c>
      <c r="AE218" s="3">
        <v>57</v>
      </c>
      <c r="AF218" s="154">
        <f t="shared" si="1639"/>
        <v>-1467</v>
      </c>
      <c r="AG218" s="3">
        <v>-459</v>
      </c>
      <c r="AH218" s="3">
        <v>-915</v>
      </c>
      <c r="AI218" s="3">
        <v>-93</v>
      </c>
      <c r="AJ218" s="154">
        <f t="shared" si="1640"/>
        <v>79055</v>
      </c>
      <c r="AK218" s="151">
        <f t="shared" si="1660"/>
        <v>39858</v>
      </c>
      <c r="AL218" s="151">
        <f t="shared" si="1661"/>
        <v>33342</v>
      </c>
      <c r="AM218" s="151">
        <f t="shared" si="1662"/>
        <v>5855</v>
      </c>
      <c r="AN218" s="154">
        <f t="shared" si="1641"/>
        <v>51867</v>
      </c>
      <c r="AO218" s="3">
        <v>27789</v>
      </c>
      <c r="AP218" s="3">
        <v>21317</v>
      </c>
      <c r="AQ218" s="3">
        <v>2761</v>
      </c>
      <c r="AR218" s="151">
        <f t="shared" si="1663"/>
        <v>64.925457208306739</v>
      </c>
      <c r="AS218" s="151">
        <f t="shared" si="1664"/>
        <v>69.448193132403659</v>
      </c>
      <c r="AT218" s="151">
        <f t="shared" si="1665"/>
        <v>62.730268965923131</v>
      </c>
      <c r="AU218" s="151">
        <f t="shared" si="1666"/>
        <v>46.868103887285692</v>
      </c>
      <c r="AV218" s="154">
        <f t="shared" si="1642"/>
        <v>64854</v>
      </c>
      <c r="AW218" s="3">
        <v>34286</v>
      </c>
      <c r="AX218" s="3">
        <v>26992</v>
      </c>
      <c r="AY218" s="3">
        <v>3576</v>
      </c>
      <c r="AZ218" s="151">
        <f t="shared" si="1667"/>
        <v>81.182169814863485</v>
      </c>
      <c r="BA218" s="151">
        <f t="shared" si="1668"/>
        <v>85.685010246413754</v>
      </c>
      <c r="BB218" s="151">
        <f t="shared" si="1669"/>
        <v>79.430286622329476</v>
      </c>
      <c r="BC218" s="151">
        <f t="shared" si="1670"/>
        <v>60.702766932609066</v>
      </c>
      <c r="BD218" s="154">
        <f t="shared" si="1643"/>
        <v>71432</v>
      </c>
      <c r="BE218" s="3">
        <v>37178</v>
      </c>
      <c r="BF218" s="3">
        <v>30021</v>
      </c>
      <c r="BG218" s="3">
        <v>4233</v>
      </c>
      <c r="BH218" s="151">
        <f t="shared" si="1671"/>
        <v>89.41630052449085</v>
      </c>
      <c r="BI218" s="151">
        <f t="shared" si="1672"/>
        <v>92.912480631778877</v>
      </c>
      <c r="BJ218" s="151">
        <f t="shared" si="1673"/>
        <v>88.343829085986698</v>
      </c>
      <c r="BK218" s="151">
        <f t="shared" si="1674"/>
        <v>71.855372602274656</v>
      </c>
      <c r="BL218" s="154">
        <f t="shared" si="1644"/>
        <v>74893</v>
      </c>
      <c r="BM218" s="3">
        <v>38534</v>
      </c>
      <c r="BN218" s="3">
        <v>31613</v>
      </c>
      <c r="BO218" s="3">
        <v>4746</v>
      </c>
      <c r="BP218" s="151">
        <f t="shared" si="1675"/>
        <v>93.74866999636987</v>
      </c>
      <c r="BQ218" s="151">
        <f t="shared" si="1676"/>
        <v>96.301294546908579</v>
      </c>
      <c r="BR218" s="151">
        <f t="shared" si="1677"/>
        <v>93.028662232946857</v>
      </c>
      <c r="BS218" s="151">
        <f t="shared" si="1678"/>
        <v>80.563571549821773</v>
      </c>
      <c r="BT218" s="154">
        <f t="shared" si="1645"/>
        <v>76285</v>
      </c>
      <c r="BU218" s="3">
        <v>39038</v>
      </c>
      <c r="BV218" s="3">
        <v>32225</v>
      </c>
      <c r="BW218" s="3">
        <v>5022</v>
      </c>
      <c r="BX218" s="151">
        <f t="shared" si="1679"/>
        <v>95.491131222852275</v>
      </c>
      <c r="BY218" s="151">
        <f t="shared" si="1680"/>
        <v>97.560853701204579</v>
      </c>
      <c r="BZ218" s="151">
        <f t="shared" si="1681"/>
        <v>94.829615678888828</v>
      </c>
      <c r="CA218" s="151">
        <f t="shared" si="1682"/>
        <v>85.24868443388219</v>
      </c>
      <c r="CB218" s="154">
        <f t="shared" si="1646"/>
        <v>77977</v>
      </c>
      <c r="CC218" s="3">
        <v>39618</v>
      </c>
      <c r="CD218" s="3">
        <v>32938</v>
      </c>
      <c r="CE218" s="3">
        <v>5421</v>
      </c>
      <c r="CF218" s="151">
        <f t="shared" si="1683"/>
        <v>97.609122886076577</v>
      </c>
      <c r="CG218" s="151">
        <f t="shared" si="1684"/>
        <v>99.010346378767437</v>
      </c>
      <c r="CH218" s="151">
        <f t="shared" si="1685"/>
        <v>96.927785298098996</v>
      </c>
      <c r="CI218" s="151">
        <f t="shared" si="1686"/>
        <v>92.021728059752164</v>
      </c>
      <c r="CJ218" s="154">
        <f t="shared" si="1647"/>
        <v>78495</v>
      </c>
      <c r="CK218" s="3">
        <v>39781</v>
      </c>
      <c r="CL218" s="3">
        <v>33127</v>
      </c>
      <c r="CM218" s="3">
        <v>5587</v>
      </c>
      <c r="CN218" s="151">
        <f t="shared" si="1687"/>
        <v>98.257538773517595</v>
      </c>
      <c r="CO218" s="151">
        <f t="shared" si="1688"/>
        <v>99.417703803668715</v>
      </c>
      <c r="CP218" s="151">
        <f t="shared" si="1689"/>
        <v>97.48396209758107</v>
      </c>
      <c r="CQ218" s="151">
        <f t="shared" si="1690"/>
        <v>94.839585808860974</v>
      </c>
      <c r="CR218" s="154">
        <f t="shared" si="1648"/>
        <v>78721</v>
      </c>
      <c r="CS218" s="3">
        <v>39818</v>
      </c>
      <c r="CT218" s="3">
        <v>33227</v>
      </c>
      <c r="CU218" s="3">
        <v>5676</v>
      </c>
      <c r="CV218" s="151">
        <f t="shared" si="1691"/>
        <v>98.540438369196494</v>
      </c>
      <c r="CW218" s="151">
        <f t="shared" si="1692"/>
        <v>99.510171439996</v>
      </c>
      <c r="CX218" s="151">
        <f t="shared" si="1693"/>
        <v>97.778235536460471</v>
      </c>
      <c r="CY218" s="151">
        <f t="shared" si="1694"/>
        <v>96.350364963503651</v>
      </c>
      <c r="CZ218" s="151">
        <f t="shared" si="1695"/>
        <v>98.958528922102474</v>
      </c>
      <c r="DA218" s="151">
        <f t="shared" si="1696"/>
        <v>99.610136452241719</v>
      </c>
      <c r="DB218" s="151">
        <f t="shared" si="1697"/>
        <v>98.116649991171798</v>
      </c>
      <c r="DC218" s="151">
        <f t="shared" si="1698"/>
        <v>99.388898319470371</v>
      </c>
      <c r="DD218" s="149">
        <v>4101</v>
      </c>
      <c r="DE218" s="3">
        <v>1072</v>
      </c>
      <c r="DF218" s="3">
        <v>1999</v>
      </c>
      <c r="DG218" s="3">
        <v>1030</v>
      </c>
      <c r="DH218" s="129">
        <v>3</v>
      </c>
      <c r="DI218" s="129">
        <v>2</v>
      </c>
      <c r="DJ218" s="129">
        <v>4</v>
      </c>
      <c r="DK218" s="129">
        <v>10</v>
      </c>
      <c r="DL218" s="129">
        <v>9</v>
      </c>
      <c r="DM218" s="129">
        <v>5</v>
      </c>
      <c r="DN218" s="129">
        <v>9</v>
      </c>
      <c r="DO218" s="129">
        <v>20</v>
      </c>
      <c r="DP218" s="3">
        <v>24</v>
      </c>
      <c r="DQ218" s="3">
        <v>16</v>
      </c>
      <c r="DR218" s="3">
        <v>25</v>
      </c>
      <c r="DS218" s="3">
        <v>35</v>
      </c>
      <c r="DU218" s="149">
        <v>3389</v>
      </c>
      <c r="DV218" s="3">
        <v>746</v>
      </c>
      <c r="DW218" s="3">
        <v>1676</v>
      </c>
      <c r="DX218" s="3">
        <v>967</v>
      </c>
      <c r="DZ218" s="293" t="str">
        <f>CONCATENATE(EA218," ",EB218)</f>
        <v>2017 Kvartal 2</v>
      </c>
      <c r="EA218" s="293">
        <v>2017</v>
      </c>
      <c r="EB218" s="293" t="s">
        <v>446</v>
      </c>
      <c r="EC218" s="297">
        <f>SUM(D216:D218)</f>
        <v>249629</v>
      </c>
      <c r="ED218" s="297">
        <f>SUM(H216:H218)</f>
        <v>-5202</v>
      </c>
      <c r="EE218" s="297">
        <f>SUM(L216:L218)</f>
        <v>9043</v>
      </c>
      <c r="EF218" s="297">
        <f>SUM(P216:P218)</f>
        <v>-14245</v>
      </c>
      <c r="EG218" s="297">
        <f>SUM(T216:T218)</f>
        <v>244427</v>
      </c>
      <c r="EH218" s="297">
        <f>SUM(X216:X218)</f>
        <v>-4405</v>
      </c>
      <c r="EI218" s="297">
        <f>SUM(AB216:AB218)</f>
        <v>1209</v>
      </c>
      <c r="EJ218" s="297">
        <f>SUM(AF216:AF218)</f>
        <v>-5614</v>
      </c>
      <c r="EK218" s="297">
        <f>SUM(AJ216:AJ218)</f>
        <v>240022</v>
      </c>
      <c r="EL218" s="297">
        <f>SUM(AN216:AN218)</f>
        <v>157291</v>
      </c>
      <c r="EM218" s="297">
        <f>IF(EG218&gt;0,(EL218/EG218)*100,0)</f>
        <v>64.35091049679454</v>
      </c>
      <c r="EN218" s="297">
        <f>SUM(AV216:AV218)</f>
        <v>196902</v>
      </c>
      <c r="EO218" s="297">
        <f>IF(EG218&gt;0,(EN218/EG218)*100,0)</f>
        <v>80.556566991371653</v>
      </c>
      <c r="EP218" s="297">
        <f>SUM(BD216:BD218)</f>
        <v>217487</v>
      </c>
      <c r="EQ218" s="297">
        <f>IF(EG218&gt;0,(EP218/EG218)*100,0)</f>
        <v>88.978304360811194</v>
      </c>
      <c r="ER218" s="297">
        <f>SUM(BL216:BL218)</f>
        <v>227955</v>
      </c>
      <c r="ES218" s="297">
        <f>IF(EG218&gt;0,(ER218/EG218)*100,0)</f>
        <v>93.260973624026803</v>
      </c>
      <c r="ET218" s="297">
        <f>SUM(BT216:BT218)</f>
        <v>232178</v>
      </c>
      <c r="EU218" s="297">
        <f>IF(EG218&gt;0,(ET218/EG218)*100,0)</f>
        <v>94.98868782908599</v>
      </c>
      <c r="EV218" s="297">
        <f>SUM(CB216:CB218)</f>
        <v>236985</v>
      </c>
      <c r="EW218" s="297">
        <f>IF(EG218&gt;0,(EV218/EG218)*100,0)</f>
        <v>96.955328175692529</v>
      </c>
      <c r="EX218" s="297">
        <f>SUM(CJ216:CJ218)</f>
        <v>238409</v>
      </c>
      <c r="EY218" s="297">
        <f>IF(EG218&gt;0,(EX218/EG218)*100,0)</f>
        <v>97.53791520576695</v>
      </c>
      <c r="EZ218" s="297">
        <f>SUM(CR216:CR218)</f>
        <v>239049</v>
      </c>
      <c r="FA218" s="297">
        <f>IF(EG218&gt;0,(EZ218/EG218)*100,0)</f>
        <v>97.799752073216126</v>
      </c>
      <c r="FB218" s="297">
        <f>IF(EG218&gt;0,(EK218/EG218)*100,0)</f>
        <v>98.197825935759965</v>
      </c>
      <c r="FC218" s="297">
        <f>IF(DD218&gt;0,DD216+DD217+DD218,0)</f>
        <v>13414</v>
      </c>
      <c r="FD218" s="297">
        <f>IF(DD218&gt;0,((DD218+DD217+DD216)*60)/((T216+T217+T218)),0)</f>
        <v>3.2927622562155574</v>
      </c>
      <c r="FE218" s="297">
        <f>IF(DD218&gt;0,((DD218+DD217+DD216)*60)/((T218+T217+T216)-(AN218+AN217+AN216)),0)</f>
        <v>9.2365956665442521</v>
      </c>
      <c r="FF218" s="297">
        <f>IF(DU218&gt;0,((DU218+DU217+DU216)*60)/((T218+T217+T216)-(BD218+BD217+BD216)),0)</f>
        <v>24.962138084632517</v>
      </c>
      <c r="FL218" s="151">
        <f t="shared" si="1649"/>
        <v>79055</v>
      </c>
      <c r="FM218" s="151">
        <f t="shared" si="1546"/>
        <v>82.036556827525146</v>
      </c>
      <c r="FN218" s="151">
        <f t="shared" si="1547"/>
        <v>90.35734615141358</v>
      </c>
      <c r="FO218" s="151">
        <f t="shared" si="1548"/>
        <v>96.496110302953639</v>
      </c>
      <c r="FR218" s="5">
        <f t="shared" si="1449"/>
        <v>51867</v>
      </c>
      <c r="FS218" s="5">
        <f t="shared" si="1450"/>
        <v>19565</v>
      </c>
      <c r="FT218" s="5">
        <f t="shared" si="1451"/>
        <v>7623</v>
      </c>
      <c r="FU218" s="5">
        <f t="shared" si="1452"/>
        <v>832</v>
      </c>
      <c r="FW218" s="233">
        <f t="shared" si="1453"/>
        <v>0.64925457208306736</v>
      </c>
      <c r="FX218" s="233">
        <f t="shared" si="1454"/>
        <v>0.2449084331618411</v>
      </c>
      <c r="FY218" s="233">
        <f t="shared" si="1455"/>
        <v>9.5422283976116268E-2</v>
      </c>
      <c r="FZ218" s="233">
        <f t="shared" si="1456"/>
        <v>1.0414710778975303E-2</v>
      </c>
      <c r="GA218" s="233"/>
      <c r="GB218" s="5">
        <f t="shared" si="1457"/>
        <v>0.89416300524490855</v>
      </c>
      <c r="GC218" s="5">
        <f t="shared" si="1458"/>
        <v>0.92912480631778882</v>
      </c>
      <c r="GD218" s="5">
        <f t="shared" si="1459"/>
        <v>0.88343829085986703</v>
      </c>
      <c r="GE218" s="5">
        <f t="shared" si="1460"/>
        <v>0.71855372602274659</v>
      </c>
    </row>
    <row r="219" spans="1:187" x14ac:dyDescent="0.2">
      <c r="A219" s="2" t="str">
        <f t="shared" si="1650"/>
        <v>2017 Jul</v>
      </c>
      <c r="B219" s="139">
        <f t="shared" si="1631"/>
        <v>2017</v>
      </c>
      <c r="C219" s="142" t="str">
        <f t="shared" si="1632"/>
        <v>Jul</v>
      </c>
      <c r="D219" s="154">
        <f t="shared" si="1699"/>
        <v>0</v>
      </c>
      <c r="E219" s="129"/>
      <c r="F219" s="129"/>
      <c r="G219" s="129"/>
      <c r="H219" s="154">
        <f t="shared" si="1633"/>
        <v>0</v>
      </c>
      <c r="I219" s="151">
        <f t="shared" si="1651"/>
        <v>0</v>
      </c>
      <c r="J219" s="151">
        <f t="shared" si="1652"/>
        <v>0</v>
      </c>
      <c r="K219" s="151">
        <f t="shared" si="1653"/>
        <v>0</v>
      </c>
      <c r="L219" s="154">
        <f t="shared" si="1634"/>
        <v>0</v>
      </c>
      <c r="M219" s="3"/>
      <c r="N219" s="3"/>
      <c r="O219" s="3"/>
      <c r="P219" s="154">
        <f t="shared" si="1635"/>
        <v>0</v>
      </c>
      <c r="Q219" s="3"/>
      <c r="R219" s="3"/>
      <c r="S219" s="3"/>
      <c r="T219" s="154">
        <f t="shared" si="1636"/>
        <v>0</v>
      </c>
      <c r="U219" s="151">
        <f t="shared" si="1654"/>
        <v>0</v>
      </c>
      <c r="V219" s="151">
        <f t="shared" si="1655"/>
        <v>0</v>
      </c>
      <c r="W219" s="151">
        <f t="shared" si="1656"/>
        <v>0</v>
      </c>
      <c r="X219" s="154">
        <f t="shared" si="1637"/>
        <v>0</v>
      </c>
      <c r="Y219" s="151">
        <f t="shared" si="1657"/>
        <v>0</v>
      </c>
      <c r="Z219" s="151">
        <f t="shared" si="1658"/>
        <v>0</v>
      </c>
      <c r="AA219" s="151">
        <f t="shared" si="1659"/>
        <v>0</v>
      </c>
      <c r="AB219" s="154">
        <f t="shared" si="1638"/>
        <v>0</v>
      </c>
      <c r="AC219" s="3"/>
      <c r="AD219" s="3"/>
      <c r="AE219" s="3"/>
      <c r="AF219" s="154">
        <f t="shared" si="1639"/>
        <v>0</v>
      </c>
      <c r="AG219" s="3"/>
      <c r="AH219" s="3"/>
      <c r="AI219" s="3"/>
      <c r="AJ219" s="154">
        <f t="shared" si="1640"/>
        <v>0</v>
      </c>
      <c r="AK219" s="151">
        <f t="shared" si="1660"/>
        <v>0</v>
      </c>
      <c r="AL219" s="151">
        <f t="shared" si="1661"/>
        <v>0</v>
      </c>
      <c r="AM219" s="151">
        <f t="shared" si="1662"/>
        <v>0</v>
      </c>
      <c r="AN219" s="154">
        <f t="shared" si="1641"/>
        <v>0</v>
      </c>
      <c r="AO219" s="3"/>
      <c r="AP219" s="3"/>
      <c r="AQ219" s="3"/>
      <c r="AR219" s="151">
        <f t="shared" si="1663"/>
        <v>0</v>
      </c>
      <c r="AS219" s="151">
        <f t="shared" si="1664"/>
        <v>0</v>
      </c>
      <c r="AT219" s="151">
        <f t="shared" si="1665"/>
        <v>0</v>
      </c>
      <c r="AU219" s="151">
        <f t="shared" si="1666"/>
        <v>0</v>
      </c>
      <c r="AV219" s="154">
        <f t="shared" si="1642"/>
        <v>0</v>
      </c>
      <c r="AW219" s="3"/>
      <c r="AX219" s="3"/>
      <c r="AY219" s="3"/>
      <c r="AZ219" s="151">
        <f t="shared" si="1667"/>
        <v>0</v>
      </c>
      <c r="BA219" s="151">
        <f t="shared" si="1668"/>
        <v>0</v>
      </c>
      <c r="BB219" s="151">
        <f t="shared" si="1669"/>
        <v>0</v>
      </c>
      <c r="BC219" s="151">
        <f t="shared" si="1670"/>
        <v>0</v>
      </c>
      <c r="BD219" s="154">
        <f t="shared" si="1643"/>
        <v>0</v>
      </c>
      <c r="BE219" s="3"/>
      <c r="BF219" s="3"/>
      <c r="BG219" s="3"/>
      <c r="BH219" s="151">
        <f t="shared" si="1671"/>
        <v>0</v>
      </c>
      <c r="BI219" s="151">
        <f t="shared" si="1672"/>
        <v>0</v>
      </c>
      <c r="BJ219" s="151">
        <f t="shared" si="1673"/>
        <v>0</v>
      </c>
      <c r="BK219" s="151">
        <f t="shared" si="1674"/>
        <v>0</v>
      </c>
      <c r="BL219" s="154">
        <f t="shared" si="1644"/>
        <v>0</v>
      </c>
      <c r="BM219" s="3"/>
      <c r="BN219" s="3"/>
      <c r="BO219" s="3"/>
      <c r="BP219" s="151">
        <f t="shared" si="1675"/>
        <v>0</v>
      </c>
      <c r="BQ219" s="151">
        <f t="shared" si="1676"/>
        <v>0</v>
      </c>
      <c r="BR219" s="151">
        <f t="shared" si="1677"/>
        <v>0</v>
      </c>
      <c r="BS219" s="151">
        <f t="shared" si="1678"/>
        <v>0</v>
      </c>
      <c r="BT219" s="154">
        <f t="shared" si="1645"/>
        <v>0</v>
      </c>
      <c r="BU219" s="3"/>
      <c r="BV219" s="3"/>
      <c r="BW219" s="3"/>
      <c r="BX219" s="151">
        <f t="shared" si="1679"/>
        <v>0</v>
      </c>
      <c r="BY219" s="151">
        <f t="shared" si="1680"/>
        <v>0</v>
      </c>
      <c r="BZ219" s="151">
        <f t="shared" si="1681"/>
        <v>0</v>
      </c>
      <c r="CA219" s="151">
        <f t="shared" si="1682"/>
        <v>0</v>
      </c>
      <c r="CB219" s="154">
        <f t="shared" si="1646"/>
        <v>0</v>
      </c>
      <c r="CC219" s="3"/>
      <c r="CD219" s="3"/>
      <c r="CE219" s="3"/>
      <c r="CF219" s="151">
        <f t="shared" si="1683"/>
        <v>0</v>
      </c>
      <c r="CG219" s="151">
        <f t="shared" si="1684"/>
        <v>0</v>
      </c>
      <c r="CH219" s="151">
        <f t="shared" si="1685"/>
        <v>0</v>
      </c>
      <c r="CI219" s="151">
        <f t="shared" si="1686"/>
        <v>0</v>
      </c>
      <c r="CJ219" s="154">
        <f t="shared" si="1647"/>
        <v>0</v>
      </c>
      <c r="CK219" s="3"/>
      <c r="CL219" s="3"/>
      <c r="CM219" s="3"/>
      <c r="CN219" s="151">
        <f t="shared" si="1687"/>
        <v>0</v>
      </c>
      <c r="CO219" s="151">
        <f t="shared" si="1688"/>
        <v>0</v>
      </c>
      <c r="CP219" s="151">
        <f t="shared" si="1689"/>
        <v>0</v>
      </c>
      <c r="CQ219" s="151">
        <f t="shared" si="1690"/>
        <v>0</v>
      </c>
      <c r="CR219" s="154">
        <f t="shared" si="1648"/>
        <v>0</v>
      </c>
      <c r="CS219" s="3"/>
      <c r="CT219" s="3"/>
      <c r="CU219" s="3"/>
      <c r="CV219" s="151">
        <f t="shared" si="1691"/>
        <v>0</v>
      </c>
      <c r="CW219" s="151">
        <f t="shared" si="1692"/>
        <v>0</v>
      </c>
      <c r="CX219" s="151">
        <f t="shared" si="1693"/>
        <v>0</v>
      </c>
      <c r="CY219" s="151">
        <f t="shared" si="1694"/>
        <v>0</v>
      </c>
      <c r="CZ219" s="151">
        <f t="shared" si="1695"/>
        <v>0</v>
      </c>
      <c r="DA219" s="151">
        <f t="shared" si="1696"/>
        <v>0</v>
      </c>
      <c r="DB219" s="151">
        <f t="shared" si="1697"/>
        <v>0</v>
      </c>
      <c r="DC219" s="151">
        <f t="shared" si="1698"/>
        <v>0</v>
      </c>
      <c r="DD219" s="149"/>
      <c r="DE219" s="3"/>
      <c r="DF219" s="3"/>
      <c r="DG219" s="3"/>
      <c r="DH219" s="129"/>
      <c r="DI219" s="129"/>
      <c r="DJ219" s="129"/>
      <c r="DK219" s="129"/>
      <c r="DL219" s="129"/>
      <c r="DM219" s="129"/>
      <c r="DN219" s="129"/>
      <c r="DO219" s="129"/>
      <c r="DP219" s="3"/>
      <c r="DQ219" s="3"/>
      <c r="DR219" s="3"/>
      <c r="DS219" s="3"/>
      <c r="DU219" s="149"/>
      <c r="DV219" s="3"/>
      <c r="DW219" s="3"/>
      <c r="DX219" s="3"/>
      <c r="DZ219" s="293"/>
      <c r="EA219" s="293"/>
      <c r="EB219" s="293"/>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L219" s="151">
        <f t="shared" si="1649"/>
        <v>0</v>
      </c>
      <c r="FM219" s="151">
        <f t="shared" si="1546"/>
        <v>0</v>
      </c>
      <c r="FN219" s="151">
        <f t="shared" si="1547"/>
        <v>0</v>
      </c>
      <c r="FO219" s="151">
        <f t="shared" si="1548"/>
        <v>0</v>
      </c>
      <c r="FR219" s="5">
        <f t="shared" si="1449"/>
        <v>0</v>
      </c>
      <c r="FS219" s="5">
        <f t="shared" si="1450"/>
        <v>0</v>
      </c>
      <c r="FT219" s="5">
        <f t="shared" si="1451"/>
        <v>0</v>
      </c>
      <c r="FU219" s="5">
        <f t="shared" si="1452"/>
        <v>0</v>
      </c>
      <c r="FW219" s="233" t="e">
        <f t="shared" si="1453"/>
        <v>#DIV/0!</v>
      </c>
      <c r="FX219" s="233" t="e">
        <f t="shared" si="1454"/>
        <v>#DIV/0!</v>
      </c>
      <c r="FY219" s="233" t="e">
        <f t="shared" si="1455"/>
        <v>#DIV/0!</v>
      </c>
      <c r="FZ219" s="233" t="e">
        <f t="shared" si="1456"/>
        <v>#DIV/0!</v>
      </c>
      <c r="GA219" s="233"/>
      <c r="GB219" s="5">
        <f t="shared" si="1457"/>
        <v>0</v>
      </c>
      <c r="GC219" s="5">
        <f t="shared" si="1458"/>
        <v>0</v>
      </c>
      <c r="GD219" s="5">
        <f t="shared" si="1459"/>
        <v>0</v>
      </c>
      <c r="GE219" s="5">
        <f t="shared" si="1460"/>
        <v>0</v>
      </c>
    </row>
    <row r="220" spans="1:187" x14ac:dyDescent="0.2">
      <c r="A220" s="2" t="str">
        <f t="shared" si="1650"/>
        <v>2017 Aug</v>
      </c>
      <c r="B220" s="139">
        <f t="shared" si="1631"/>
        <v>2017</v>
      </c>
      <c r="C220" s="142" t="str">
        <f t="shared" si="1632"/>
        <v>Aug</v>
      </c>
      <c r="D220" s="154">
        <f t="shared" si="1699"/>
        <v>0</v>
      </c>
      <c r="E220" s="129"/>
      <c r="F220" s="129"/>
      <c r="G220" s="129"/>
      <c r="H220" s="154">
        <f t="shared" si="1633"/>
        <v>0</v>
      </c>
      <c r="I220" s="151">
        <f t="shared" si="1651"/>
        <v>0</v>
      </c>
      <c r="J220" s="151">
        <f t="shared" si="1652"/>
        <v>0</v>
      </c>
      <c r="K220" s="151">
        <f t="shared" si="1653"/>
        <v>0</v>
      </c>
      <c r="L220" s="154">
        <f t="shared" si="1634"/>
        <v>0</v>
      </c>
      <c r="M220" s="3"/>
      <c r="N220" s="3"/>
      <c r="O220" s="3"/>
      <c r="P220" s="154">
        <f t="shared" si="1635"/>
        <v>0</v>
      </c>
      <c r="Q220" s="3"/>
      <c r="R220" s="3"/>
      <c r="S220" s="3"/>
      <c r="T220" s="154">
        <f t="shared" si="1636"/>
        <v>0</v>
      </c>
      <c r="U220" s="151">
        <f t="shared" si="1654"/>
        <v>0</v>
      </c>
      <c r="V220" s="151">
        <f t="shared" si="1655"/>
        <v>0</v>
      </c>
      <c r="W220" s="151">
        <f t="shared" si="1656"/>
        <v>0</v>
      </c>
      <c r="X220" s="154">
        <f t="shared" si="1637"/>
        <v>0</v>
      </c>
      <c r="Y220" s="151">
        <f t="shared" si="1657"/>
        <v>0</v>
      </c>
      <c r="Z220" s="151">
        <f t="shared" si="1658"/>
        <v>0</v>
      </c>
      <c r="AA220" s="151">
        <f t="shared" si="1659"/>
        <v>0</v>
      </c>
      <c r="AB220" s="154">
        <f t="shared" si="1638"/>
        <v>0</v>
      </c>
      <c r="AC220" s="3"/>
      <c r="AD220" s="3"/>
      <c r="AE220" s="3"/>
      <c r="AF220" s="154">
        <f t="shared" si="1639"/>
        <v>0</v>
      </c>
      <c r="AG220" s="3"/>
      <c r="AH220" s="3"/>
      <c r="AI220" s="3"/>
      <c r="AJ220" s="154">
        <f t="shared" si="1640"/>
        <v>0</v>
      </c>
      <c r="AK220" s="151">
        <f t="shared" si="1660"/>
        <v>0</v>
      </c>
      <c r="AL220" s="151">
        <f t="shared" si="1661"/>
        <v>0</v>
      </c>
      <c r="AM220" s="151">
        <f t="shared" si="1662"/>
        <v>0</v>
      </c>
      <c r="AN220" s="154">
        <f t="shared" si="1641"/>
        <v>0</v>
      </c>
      <c r="AO220" s="3"/>
      <c r="AP220" s="3"/>
      <c r="AQ220" s="3"/>
      <c r="AR220" s="151">
        <f t="shared" si="1663"/>
        <v>0</v>
      </c>
      <c r="AS220" s="151">
        <f t="shared" si="1664"/>
        <v>0</v>
      </c>
      <c r="AT220" s="151">
        <f t="shared" si="1665"/>
        <v>0</v>
      </c>
      <c r="AU220" s="151">
        <f t="shared" si="1666"/>
        <v>0</v>
      </c>
      <c r="AV220" s="154">
        <f t="shared" si="1642"/>
        <v>0</v>
      </c>
      <c r="AW220" s="3"/>
      <c r="AX220" s="3"/>
      <c r="AY220" s="3"/>
      <c r="AZ220" s="151">
        <f t="shared" si="1667"/>
        <v>0</v>
      </c>
      <c r="BA220" s="151">
        <f t="shared" si="1668"/>
        <v>0</v>
      </c>
      <c r="BB220" s="151">
        <f t="shared" si="1669"/>
        <v>0</v>
      </c>
      <c r="BC220" s="151">
        <f t="shared" si="1670"/>
        <v>0</v>
      </c>
      <c r="BD220" s="154">
        <f t="shared" si="1643"/>
        <v>0</v>
      </c>
      <c r="BE220" s="3"/>
      <c r="BF220" s="3"/>
      <c r="BG220" s="3"/>
      <c r="BH220" s="151">
        <f t="shared" si="1671"/>
        <v>0</v>
      </c>
      <c r="BI220" s="151">
        <f t="shared" si="1672"/>
        <v>0</v>
      </c>
      <c r="BJ220" s="151">
        <f t="shared" si="1673"/>
        <v>0</v>
      </c>
      <c r="BK220" s="151">
        <f t="shared" si="1674"/>
        <v>0</v>
      </c>
      <c r="BL220" s="154">
        <f t="shared" si="1644"/>
        <v>0</v>
      </c>
      <c r="BM220" s="3"/>
      <c r="BN220" s="3"/>
      <c r="BO220" s="3"/>
      <c r="BP220" s="151">
        <f t="shared" si="1675"/>
        <v>0</v>
      </c>
      <c r="BQ220" s="151">
        <f t="shared" si="1676"/>
        <v>0</v>
      </c>
      <c r="BR220" s="151">
        <f t="shared" si="1677"/>
        <v>0</v>
      </c>
      <c r="BS220" s="151">
        <f t="shared" si="1678"/>
        <v>0</v>
      </c>
      <c r="BT220" s="154">
        <f t="shared" si="1645"/>
        <v>0</v>
      </c>
      <c r="BU220" s="3"/>
      <c r="BV220" s="3"/>
      <c r="BW220" s="3"/>
      <c r="BX220" s="151">
        <f t="shared" si="1679"/>
        <v>0</v>
      </c>
      <c r="BY220" s="151">
        <f t="shared" si="1680"/>
        <v>0</v>
      </c>
      <c r="BZ220" s="151">
        <f t="shared" si="1681"/>
        <v>0</v>
      </c>
      <c r="CA220" s="151">
        <f t="shared" si="1682"/>
        <v>0</v>
      </c>
      <c r="CB220" s="154">
        <f t="shared" si="1646"/>
        <v>0</v>
      </c>
      <c r="CC220" s="3"/>
      <c r="CD220" s="3"/>
      <c r="CE220" s="3"/>
      <c r="CF220" s="151">
        <f t="shared" si="1683"/>
        <v>0</v>
      </c>
      <c r="CG220" s="151">
        <f t="shared" si="1684"/>
        <v>0</v>
      </c>
      <c r="CH220" s="151">
        <f t="shared" si="1685"/>
        <v>0</v>
      </c>
      <c r="CI220" s="151">
        <f t="shared" si="1686"/>
        <v>0</v>
      </c>
      <c r="CJ220" s="154">
        <f t="shared" si="1647"/>
        <v>0</v>
      </c>
      <c r="CK220" s="3"/>
      <c r="CL220" s="3"/>
      <c r="CM220" s="3"/>
      <c r="CN220" s="151">
        <f t="shared" si="1687"/>
        <v>0</v>
      </c>
      <c r="CO220" s="151">
        <f t="shared" si="1688"/>
        <v>0</v>
      </c>
      <c r="CP220" s="151">
        <f t="shared" si="1689"/>
        <v>0</v>
      </c>
      <c r="CQ220" s="151">
        <f t="shared" si="1690"/>
        <v>0</v>
      </c>
      <c r="CR220" s="154">
        <f t="shared" si="1648"/>
        <v>0</v>
      </c>
      <c r="CS220" s="3"/>
      <c r="CT220" s="3"/>
      <c r="CU220" s="3"/>
      <c r="CV220" s="151">
        <f t="shared" si="1691"/>
        <v>0</v>
      </c>
      <c r="CW220" s="151">
        <f t="shared" si="1692"/>
        <v>0</v>
      </c>
      <c r="CX220" s="151">
        <f t="shared" si="1693"/>
        <v>0</v>
      </c>
      <c r="CY220" s="151">
        <f t="shared" si="1694"/>
        <v>0</v>
      </c>
      <c r="CZ220" s="151">
        <f t="shared" si="1695"/>
        <v>0</v>
      </c>
      <c r="DA220" s="151">
        <f t="shared" si="1696"/>
        <v>0</v>
      </c>
      <c r="DB220" s="151">
        <f t="shared" si="1697"/>
        <v>0</v>
      </c>
      <c r="DC220" s="151">
        <f t="shared" si="1698"/>
        <v>0</v>
      </c>
      <c r="DD220" s="149"/>
      <c r="DE220" s="3"/>
      <c r="DF220" s="3"/>
      <c r="DG220" s="3"/>
      <c r="DH220" s="129"/>
      <c r="DI220" s="129"/>
      <c r="DJ220" s="129"/>
      <c r="DK220" s="129"/>
      <c r="DL220" s="129"/>
      <c r="DM220" s="129"/>
      <c r="DN220" s="129"/>
      <c r="DO220" s="129"/>
      <c r="DP220" s="3"/>
      <c r="DQ220" s="3"/>
      <c r="DR220" s="3"/>
      <c r="DS220" s="3"/>
      <c r="DU220" s="149"/>
      <c r="DV220" s="3"/>
      <c r="DW220" s="3"/>
      <c r="DX220" s="3"/>
      <c r="DZ220" s="293"/>
      <c r="EA220" s="293"/>
      <c r="EB220" s="293"/>
      <c r="EC220" s="297"/>
      <c r="ED220" s="297"/>
      <c r="EE220" s="297"/>
      <c r="EF220" s="297"/>
      <c r="EG220" s="297"/>
      <c r="EH220" s="297"/>
      <c r="EI220" s="297"/>
      <c r="EJ220" s="297"/>
      <c r="EK220" s="297"/>
      <c r="EL220" s="297"/>
      <c r="EM220" s="297"/>
      <c r="EN220" s="297"/>
      <c r="EO220" s="297"/>
      <c r="EP220" s="297"/>
      <c r="EQ220" s="297"/>
      <c r="ER220" s="297"/>
      <c r="ES220" s="297"/>
      <c r="ET220" s="297"/>
      <c r="EU220" s="297"/>
      <c r="EV220" s="297"/>
      <c r="EW220" s="297"/>
      <c r="EX220" s="297"/>
      <c r="EY220" s="297"/>
      <c r="EZ220" s="297"/>
      <c r="FA220" s="297"/>
      <c r="FB220" s="297"/>
      <c r="FC220" s="297"/>
      <c r="FD220" s="297"/>
      <c r="FE220" s="297"/>
      <c r="FF220" s="297"/>
      <c r="FL220" s="151">
        <f t="shared" si="1649"/>
        <v>0</v>
      </c>
      <c r="FM220" s="151">
        <f t="shared" si="1546"/>
        <v>0</v>
      </c>
      <c r="FN220" s="151">
        <f t="shared" si="1547"/>
        <v>0</v>
      </c>
      <c r="FO220" s="151">
        <f t="shared" si="1548"/>
        <v>0</v>
      </c>
      <c r="FR220" s="5">
        <f t="shared" si="1449"/>
        <v>0</v>
      </c>
      <c r="FS220" s="5">
        <f t="shared" si="1450"/>
        <v>0</v>
      </c>
      <c r="FT220" s="5">
        <f t="shared" si="1451"/>
        <v>0</v>
      </c>
      <c r="FU220" s="5">
        <f t="shared" si="1452"/>
        <v>0</v>
      </c>
      <c r="FW220" s="233" t="e">
        <f t="shared" si="1453"/>
        <v>#DIV/0!</v>
      </c>
      <c r="FX220" s="233" t="e">
        <f t="shared" si="1454"/>
        <v>#DIV/0!</v>
      </c>
      <c r="FY220" s="233" t="e">
        <f t="shared" si="1455"/>
        <v>#DIV/0!</v>
      </c>
      <c r="FZ220" s="233" t="e">
        <f t="shared" si="1456"/>
        <v>#DIV/0!</v>
      </c>
      <c r="GA220" s="233"/>
      <c r="GB220" s="5">
        <f t="shared" si="1457"/>
        <v>0</v>
      </c>
      <c r="GC220" s="5">
        <f t="shared" si="1458"/>
        <v>0</v>
      </c>
      <c r="GD220" s="5">
        <f t="shared" si="1459"/>
        <v>0</v>
      </c>
      <c r="GE220" s="5">
        <f t="shared" si="1460"/>
        <v>0</v>
      </c>
    </row>
    <row r="221" spans="1:187" x14ac:dyDescent="0.2">
      <c r="A221" s="2" t="str">
        <f t="shared" si="1650"/>
        <v>2017 Sep</v>
      </c>
      <c r="B221" s="139">
        <f t="shared" si="1631"/>
        <v>2017</v>
      </c>
      <c r="C221" s="142" t="str">
        <f t="shared" si="1632"/>
        <v>Sep</v>
      </c>
      <c r="D221" s="154">
        <f t="shared" si="1699"/>
        <v>0</v>
      </c>
      <c r="E221" s="129"/>
      <c r="F221" s="129"/>
      <c r="G221" s="129"/>
      <c r="H221" s="154">
        <f t="shared" si="1633"/>
        <v>0</v>
      </c>
      <c r="I221" s="151">
        <f t="shared" si="1651"/>
        <v>0</v>
      </c>
      <c r="J221" s="151">
        <f t="shared" si="1652"/>
        <v>0</v>
      </c>
      <c r="K221" s="151">
        <f t="shared" si="1653"/>
        <v>0</v>
      </c>
      <c r="L221" s="154">
        <f t="shared" si="1634"/>
        <v>0</v>
      </c>
      <c r="M221" s="3"/>
      <c r="N221" s="3"/>
      <c r="O221" s="3"/>
      <c r="P221" s="154">
        <f t="shared" si="1635"/>
        <v>0</v>
      </c>
      <c r="Q221" s="3"/>
      <c r="R221" s="3"/>
      <c r="S221" s="3"/>
      <c r="T221" s="154">
        <f t="shared" si="1636"/>
        <v>0</v>
      </c>
      <c r="U221" s="151">
        <f t="shared" si="1654"/>
        <v>0</v>
      </c>
      <c r="V221" s="151">
        <f t="shared" si="1655"/>
        <v>0</v>
      </c>
      <c r="W221" s="151">
        <f t="shared" si="1656"/>
        <v>0</v>
      </c>
      <c r="X221" s="154">
        <f t="shared" si="1637"/>
        <v>0</v>
      </c>
      <c r="Y221" s="151">
        <f t="shared" si="1657"/>
        <v>0</v>
      </c>
      <c r="Z221" s="151">
        <f t="shared" si="1658"/>
        <v>0</v>
      </c>
      <c r="AA221" s="151">
        <f t="shared" si="1659"/>
        <v>0</v>
      </c>
      <c r="AB221" s="154">
        <f t="shared" si="1638"/>
        <v>0</v>
      </c>
      <c r="AC221" s="3"/>
      <c r="AD221" s="3"/>
      <c r="AE221" s="3"/>
      <c r="AF221" s="154">
        <f t="shared" si="1639"/>
        <v>0</v>
      </c>
      <c r="AG221" s="3"/>
      <c r="AH221" s="3"/>
      <c r="AI221" s="3"/>
      <c r="AJ221" s="154">
        <f t="shared" si="1640"/>
        <v>0</v>
      </c>
      <c r="AK221" s="151">
        <f t="shared" si="1660"/>
        <v>0</v>
      </c>
      <c r="AL221" s="151">
        <f t="shared" si="1661"/>
        <v>0</v>
      </c>
      <c r="AM221" s="151">
        <f t="shared" si="1662"/>
        <v>0</v>
      </c>
      <c r="AN221" s="154">
        <f t="shared" si="1641"/>
        <v>0</v>
      </c>
      <c r="AO221" s="3"/>
      <c r="AP221" s="3"/>
      <c r="AQ221" s="3"/>
      <c r="AR221" s="151">
        <f t="shared" si="1663"/>
        <v>0</v>
      </c>
      <c r="AS221" s="151">
        <f t="shared" si="1664"/>
        <v>0</v>
      </c>
      <c r="AT221" s="151">
        <f t="shared" si="1665"/>
        <v>0</v>
      </c>
      <c r="AU221" s="151">
        <f t="shared" si="1666"/>
        <v>0</v>
      </c>
      <c r="AV221" s="154">
        <f t="shared" si="1642"/>
        <v>0</v>
      </c>
      <c r="AW221" s="3"/>
      <c r="AX221" s="3"/>
      <c r="AY221" s="3"/>
      <c r="AZ221" s="151">
        <f t="shared" si="1667"/>
        <v>0</v>
      </c>
      <c r="BA221" s="151">
        <f t="shared" si="1668"/>
        <v>0</v>
      </c>
      <c r="BB221" s="151">
        <f t="shared" si="1669"/>
        <v>0</v>
      </c>
      <c r="BC221" s="151">
        <f t="shared" si="1670"/>
        <v>0</v>
      </c>
      <c r="BD221" s="154">
        <f t="shared" si="1643"/>
        <v>0</v>
      </c>
      <c r="BE221" s="3"/>
      <c r="BF221" s="3"/>
      <c r="BG221" s="3"/>
      <c r="BH221" s="151">
        <f t="shared" si="1671"/>
        <v>0</v>
      </c>
      <c r="BI221" s="151">
        <f t="shared" si="1672"/>
        <v>0</v>
      </c>
      <c r="BJ221" s="151">
        <f t="shared" si="1673"/>
        <v>0</v>
      </c>
      <c r="BK221" s="151">
        <f t="shared" si="1674"/>
        <v>0</v>
      </c>
      <c r="BL221" s="154">
        <f t="shared" si="1644"/>
        <v>0</v>
      </c>
      <c r="BM221" s="3"/>
      <c r="BN221" s="3"/>
      <c r="BO221" s="3"/>
      <c r="BP221" s="151">
        <f t="shared" si="1675"/>
        <v>0</v>
      </c>
      <c r="BQ221" s="151">
        <f t="shared" si="1676"/>
        <v>0</v>
      </c>
      <c r="BR221" s="151">
        <f t="shared" si="1677"/>
        <v>0</v>
      </c>
      <c r="BS221" s="151">
        <f t="shared" si="1678"/>
        <v>0</v>
      </c>
      <c r="BT221" s="154">
        <f t="shared" si="1645"/>
        <v>0</v>
      </c>
      <c r="BU221" s="3"/>
      <c r="BV221" s="3"/>
      <c r="BW221" s="3"/>
      <c r="BX221" s="151">
        <f t="shared" si="1679"/>
        <v>0</v>
      </c>
      <c r="BY221" s="151">
        <f t="shared" si="1680"/>
        <v>0</v>
      </c>
      <c r="BZ221" s="151">
        <f t="shared" si="1681"/>
        <v>0</v>
      </c>
      <c r="CA221" s="151">
        <f t="shared" si="1682"/>
        <v>0</v>
      </c>
      <c r="CB221" s="154">
        <f t="shared" si="1646"/>
        <v>0</v>
      </c>
      <c r="CC221" s="3"/>
      <c r="CD221" s="3"/>
      <c r="CE221" s="3"/>
      <c r="CF221" s="151">
        <f t="shared" si="1683"/>
        <v>0</v>
      </c>
      <c r="CG221" s="151">
        <f t="shared" si="1684"/>
        <v>0</v>
      </c>
      <c r="CH221" s="151">
        <f t="shared" si="1685"/>
        <v>0</v>
      </c>
      <c r="CI221" s="151">
        <f t="shared" si="1686"/>
        <v>0</v>
      </c>
      <c r="CJ221" s="154">
        <f t="shared" si="1647"/>
        <v>0</v>
      </c>
      <c r="CK221" s="3"/>
      <c r="CL221" s="3"/>
      <c r="CM221" s="3"/>
      <c r="CN221" s="151">
        <f t="shared" si="1687"/>
        <v>0</v>
      </c>
      <c r="CO221" s="151">
        <f t="shared" si="1688"/>
        <v>0</v>
      </c>
      <c r="CP221" s="151">
        <f t="shared" si="1689"/>
        <v>0</v>
      </c>
      <c r="CQ221" s="151">
        <f t="shared" si="1690"/>
        <v>0</v>
      </c>
      <c r="CR221" s="154">
        <f t="shared" si="1648"/>
        <v>0</v>
      </c>
      <c r="CS221" s="3"/>
      <c r="CT221" s="3"/>
      <c r="CU221" s="3"/>
      <c r="CV221" s="151">
        <f t="shared" si="1691"/>
        <v>0</v>
      </c>
      <c r="CW221" s="151">
        <f t="shared" si="1692"/>
        <v>0</v>
      </c>
      <c r="CX221" s="151">
        <f t="shared" si="1693"/>
        <v>0</v>
      </c>
      <c r="CY221" s="151">
        <f t="shared" si="1694"/>
        <v>0</v>
      </c>
      <c r="CZ221" s="151">
        <f t="shared" si="1695"/>
        <v>0</v>
      </c>
      <c r="DA221" s="151">
        <f t="shared" si="1696"/>
        <v>0</v>
      </c>
      <c r="DB221" s="151">
        <f t="shared" si="1697"/>
        <v>0</v>
      </c>
      <c r="DC221" s="151">
        <f t="shared" si="1698"/>
        <v>0</v>
      </c>
      <c r="DD221" s="149"/>
      <c r="DE221" s="3"/>
      <c r="DF221" s="3"/>
      <c r="DG221" s="3"/>
      <c r="DH221" s="129"/>
      <c r="DI221" s="129"/>
      <c r="DJ221" s="129"/>
      <c r="DK221" s="129"/>
      <c r="DL221" s="129"/>
      <c r="DM221" s="129"/>
      <c r="DN221" s="129"/>
      <c r="DO221" s="129"/>
      <c r="DP221" s="3"/>
      <c r="DQ221" s="3"/>
      <c r="DR221" s="3"/>
      <c r="DS221" s="3"/>
      <c r="DU221" s="149"/>
      <c r="DV221" s="3"/>
      <c r="DW221" s="3"/>
      <c r="DX221" s="3"/>
      <c r="DZ221" s="293" t="str">
        <f>CONCATENATE(EA221," ",EB221)</f>
        <v>2017 Kvartal 3</v>
      </c>
      <c r="EA221" s="293">
        <v>2017</v>
      </c>
      <c r="EB221" s="293" t="s">
        <v>447</v>
      </c>
      <c r="EC221" s="297">
        <f>SUM(D219:D221)</f>
        <v>0</v>
      </c>
      <c r="ED221" s="297">
        <f>SUM(H219:H221)</f>
        <v>0</v>
      </c>
      <c r="EE221" s="297">
        <f>SUM(L219:L221)</f>
        <v>0</v>
      </c>
      <c r="EF221" s="297">
        <f>SUM(P219:P221)</f>
        <v>0</v>
      </c>
      <c r="EG221" s="297">
        <f>SUM(T219:T221)</f>
        <v>0</v>
      </c>
      <c r="EH221" s="297">
        <f>SUM(X219:X221)</f>
        <v>0</v>
      </c>
      <c r="EI221" s="297">
        <f>SUM(AB219:AB221)</f>
        <v>0</v>
      </c>
      <c r="EJ221" s="297">
        <f>SUM(AF219:AF221)</f>
        <v>0</v>
      </c>
      <c r="EK221" s="297">
        <f>SUM(AJ219:AJ221)</f>
        <v>0</v>
      </c>
      <c r="EL221" s="297">
        <f>SUM(AN219:AN221)</f>
        <v>0</v>
      </c>
      <c r="EM221" s="297">
        <f>IF(EG221&gt;0,(EL221/EG221)*100,0)</f>
        <v>0</v>
      </c>
      <c r="EN221" s="297">
        <f>SUM(AV219:AV221)</f>
        <v>0</v>
      </c>
      <c r="EO221" s="297">
        <f>IF(EG221&gt;0,(EN221/EG221)*100,0)</f>
        <v>0</v>
      </c>
      <c r="EP221" s="297">
        <f>SUM(BD219:BD221)</f>
        <v>0</v>
      </c>
      <c r="EQ221" s="297">
        <f>IF(EG221&gt;0,(EP221/EG221)*100,0)</f>
        <v>0</v>
      </c>
      <c r="ER221" s="297">
        <f>SUM(BL219:BL221)</f>
        <v>0</v>
      </c>
      <c r="ES221" s="297">
        <f>IF(EG221&gt;0,(ER221/EG221)*100,0)</f>
        <v>0</v>
      </c>
      <c r="ET221" s="297">
        <f>SUM(BT219:BT221)</f>
        <v>0</v>
      </c>
      <c r="EU221" s="297">
        <f>IF(EG221&gt;0,(ET221/EG221)*100,0)</f>
        <v>0</v>
      </c>
      <c r="EV221" s="297">
        <f>SUM(CB219:CB221)</f>
        <v>0</v>
      </c>
      <c r="EW221" s="297">
        <f>IF(EG221&gt;0,(EV221/EG221)*100,0)</f>
        <v>0</v>
      </c>
      <c r="EX221" s="297">
        <f>SUM(CJ219:CJ221)</f>
        <v>0</v>
      </c>
      <c r="EY221" s="297">
        <f>IF(EG221&gt;0,(EX221/EG221)*100,0)</f>
        <v>0</v>
      </c>
      <c r="EZ221" s="297">
        <f>SUM(CR219:CR221)</f>
        <v>0</v>
      </c>
      <c r="FA221" s="297">
        <f>IF(EG221&gt;0,(EZ221/EG221)*100,0)</f>
        <v>0</v>
      </c>
      <c r="FB221" s="297">
        <f>IF(EG221&gt;0,(EK221/EG221)*100,0)</f>
        <v>0</v>
      </c>
      <c r="FC221" s="297">
        <f>IF(DD221&gt;0,DD219+DD220+DD221,0)</f>
        <v>0</v>
      </c>
      <c r="FD221" s="297">
        <f>IF(DD221&gt;0,((DD221+DD220+DD219)*60)/((T219+T220+T221)),0)</f>
        <v>0</v>
      </c>
      <c r="FE221" s="297">
        <f>IF(DD221&gt;0,((DD221+DD220+DD219)*60)/((T221+T220+T219)-(AN221+AN220+AN219)),0)</f>
        <v>0</v>
      </c>
      <c r="FF221" s="297">
        <f>IF(DU221&gt;0,((DU221+DU220+DU219)*60)/((T221+T220+T219)-(BD221+BD220+BD219)),0)</f>
        <v>0</v>
      </c>
      <c r="FL221" s="151">
        <f t="shared" si="1649"/>
        <v>0</v>
      </c>
      <c r="FM221" s="151">
        <f t="shared" si="1546"/>
        <v>0</v>
      </c>
      <c r="FN221" s="151">
        <f t="shared" si="1547"/>
        <v>0</v>
      </c>
      <c r="FO221" s="151">
        <f t="shared" si="1548"/>
        <v>0</v>
      </c>
      <c r="FR221" s="5">
        <f t="shared" si="1449"/>
        <v>0</v>
      </c>
      <c r="FS221" s="5">
        <f t="shared" si="1450"/>
        <v>0</v>
      </c>
      <c r="FT221" s="5">
        <f t="shared" si="1451"/>
        <v>0</v>
      </c>
      <c r="FU221" s="5">
        <f t="shared" si="1452"/>
        <v>0</v>
      </c>
      <c r="FW221" s="233" t="e">
        <f t="shared" si="1453"/>
        <v>#DIV/0!</v>
      </c>
      <c r="FX221" s="233" t="e">
        <f t="shared" si="1454"/>
        <v>#DIV/0!</v>
      </c>
      <c r="FY221" s="233" t="e">
        <f t="shared" si="1455"/>
        <v>#DIV/0!</v>
      </c>
      <c r="FZ221" s="233" t="e">
        <f t="shared" si="1456"/>
        <v>#DIV/0!</v>
      </c>
      <c r="GA221" s="233"/>
      <c r="GB221" s="5">
        <f t="shared" si="1457"/>
        <v>0</v>
      </c>
      <c r="GC221" s="5">
        <f t="shared" si="1458"/>
        <v>0</v>
      </c>
      <c r="GD221" s="5">
        <f t="shared" si="1459"/>
        <v>0</v>
      </c>
      <c r="GE221" s="5">
        <f t="shared" si="1460"/>
        <v>0</v>
      </c>
    </row>
    <row r="222" spans="1:187" x14ac:dyDescent="0.2">
      <c r="A222" s="2" t="str">
        <f t="shared" si="1650"/>
        <v>2017 Okt</v>
      </c>
      <c r="B222" s="139">
        <f t="shared" si="1631"/>
        <v>2017</v>
      </c>
      <c r="C222" s="142" t="str">
        <f t="shared" si="1632"/>
        <v>Okt</v>
      </c>
      <c r="D222" s="154">
        <f t="shared" si="1699"/>
        <v>0</v>
      </c>
      <c r="E222" s="129"/>
      <c r="F222" s="129"/>
      <c r="G222" s="129"/>
      <c r="H222" s="154">
        <f t="shared" si="1633"/>
        <v>0</v>
      </c>
      <c r="I222" s="151">
        <f t="shared" si="1651"/>
        <v>0</v>
      </c>
      <c r="J222" s="151">
        <f t="shared" si="1652"/>
        <v>0</v>
      </c>
      <c r="K222" s="151">
        <f t="shared" si="1653"/>
        <v>0</v>
      </c>
      <c r="L222" s="154">
        <f t="shared" si="1634"/>
        <v>0</v>
      </c>
      <c r="M222" s="3"/>
      <c r="N222" s="3"/>
      <c r="O222" s="3"/>
      <c r="P222" s="154">
        <f t="shared" si="1635"/>
        <v>0</v>
      </c>
      <c r="Q222" s="3"/>
      <c r="R222" s="3"/>
      <c r="S222" s="3"/>
      <c r="T222" s="154">
        <f t="shared" si="1636"/>
        <v>0</v>
      </c>
      <c r="U222" s="151">
        <f t="shared" si="1654"/>
        <v>0</v>
      </c>
      <c r="V222" s="151">
        <f t="shared" si="1655"/>
        <v>0</v>
      </c>
      <c r="W222" s="151">
        <f t="shared" si="1656"/>
        <v>0</v>
      </c>
      <c r="X222" s="154">
        <f t="shared" si="1637"/>
        <v>0</v>
      </c>
      <c r="Y222" s="151">
        <f t="shared" si="1657"/>
        <v>0</v>
      </c>
      <c r="Z222" s="151">
        <f t="shared" si="1658"/>
        <v>0</v>
      </c>
      <c r="AA222" s="151">
        <f t="shared" si="1659"/>
        <v>0</v>
      </c>
      <c r="AB222" s="154">
        <f t="shared" si="1638"/>
        <v>0</v>
      </c>
      <c r="AC222" s="3"/>
      <c r="AD222" s="3"/>
      <c r="AE222" s="3"/>
      <c r="AF222" s="154">
        <f t="shared" si="1639"/>
        <v>0</v>
      </c>
      <c r="AG222" s="3"/>
      <c r="AH222" s="3"/>
      <c r="AI222" s="3"/>
      <c r="AJ222" s="154">
        <f t="shared" si="1640"/>
        <v>0</v>
      </c>
      <c r="AK222" s="151">
        <f t="shared" si="1660"/>
        <v>0</v>
      </c>
      <c r="AL222" s="151">
        <f t="shared" si="1661"/>
        <v>0</v>
      </c>
      <c r="AM222" s="151">
        <f t="shared" si="1662"/>
        <v>0</v>
      </c>
      <c r="AN222" s="154">
        <f t="shared" si="1641"/>
        <v>0</v>
      </c>
      <c r="AO222" s="3"/>
      <c r="AP222" s="3"/>
      <c r="AQ222" s="3"/>
      <c r="AR222" s="151">
        <f t="shared" si="1663"/>
        <v>0</v>
      </c>
      <c r="AS222" s="151">
        <f t="shared" si="1664"/>
        <v>0</v>
      </c>
      <c r="AT222" s="151">
        <f t="shared" si="1665"/>
        <v>0</v>
      </c>
      <c r="AU222" s="151">
        <f t="shared" si="1666"/>
        <v>0</v>
      </c>
      <c r="AV222" s="154">
        <f t="shared" si="1642"/>
        <v>0</v>
      </c>
      <c r="AW222" s="3"/>
      <c r="AX222" s="3"/>
      <c r="AY222" s="3"/>
      <c r="AZ222" s="151">
        <f t="shared" si="1667"/>
        <v>0</v>
      </c>
      <c r="BA222" s="151">
        <f t="shared" si="1668"/>
        <v>0</v>
      </c>
      <c r="BB222" s="151">
        <f t="shared" si="1669"/>
        <v>0</v>
      </c>
      <c r="BC222" s="151">
        <f t="shared" si="1670"/>
        <v>0</v>
      </c>
      <c r="BD222" s="154">
        <f t="shared" si="1643"/>
        <v>0</v>
      </c>
      <c r="BE222" s="3"/>
      <c r="BF222" s="3"/>
      <c r="BG222" s="3"/>
      <c r="BH222" s="151">
        <f t="shared" si="1671"/>
        <v>0</v>
      </c>
      <c r="BI222" s="151">
        <f t="shared" si="1672"/>
        <v>0</v>
      </c>
      <c r="BJ222" s="151">
        <f t="shared" si="1673"/>
        <v>0</v>
      </c>
      <c r="BK222" s="151">
        <f t="shared" si="1674"/>
        <v>0</v>
      </c>
      <c r="BL222" s="154">
        <f t="shared" si="1644"/>
        <v>0</v>
      </c>
      <c r="BM222" s="3"/>
      <c r="BN222" s="3"/>
      <c r="BO222" s="3"/>
      <c r="BP222" s="151">
        <f t="shared" si="1675"/>
        <v>0</v>
      </c>
      <c r="BQ222" s="151">
        <f t="shared" si="1676"/>
        <v>0</v>
      </c>
      <c r="BR222" s="151">
        <f t="shared" si="1677"/>
        <v>0</v>
      </c>
      <c r="BS222" s="151">
        <f t="shared" si="1678"/>
        <v>0</v>
      </c>
      <c r="BT222" s="154">
        <f t="shared" si="1645"/>
        <v>0</v>
      </c>
      <c r="BU222" s="3"/>
      <c r="BV222" s="3"/>
      <c r="BW222" s="3"/>
      <c r="BX222" s="151">
        <f t="shared" si="1679"/>
        <v>0</v>
      </c>
      <c r="BY222" s="151">
        <f t="shared" si="1680"/>
        <v>0</v>
      </c>
      <c r="BZ222" s="151">
        <f t="shared" si="1681"/>
        <v>0</v>
      </c>
      <c r="CA222" s="151">
        <f t="shared" si="1682"/>
        <v>0</v>
      </c>
      <c r="CB222" s="154">
        <f t="shared" si="1646"/>
        <v>0</v>
      </c>
      <c r="CC222" s="3"/>
      <c r="CD222" s="3"/>
      <c r="CE222" s="3"/>
      <c r="CF222" s="151">
        <f t="shared" si="1683"/>
        <v>0</v>
      </c>
      <c r="CG222" s="151">
        <f t="shared" si="1684"/>
        <v>0</v>
      </c>
      <c r="CH222" s="151">
        <f t="shared" si="1685"/>
        <v>0</v>
      </c>
      <c r="CI222" s="151">
        <f t="shared" si="1686"/>
        <v>0</v>
      </c>
      <c r="CJ222" s="154">
        <f t="shared" si="1647"/>
        <v>0</v>
      </c>
      <c r="CK222" s="3"/>
      <c r="CL222" s="3"/>
      <c r="CM222" s="3"/>
      <c r="CN222" s="151">
        <f t="shared" si="1687"/>
        <v>0</v>
      </c>
      <c r="CO222" s="151">
        <f t="shared" si="1688"/>
        <v>0</v>
      </c>
      <c r="CP222" s="151">
        <f t="shared" si="1689"/>
        <v>0</v>
      </c>
      <c r="CQ222" s="151">
        <f t="shared" si="1690"/>
        <v>0</v>
      </c>
      <c r="CR222" s="154">
        <f t="shared" si="1648"/>
        <v>0</v>
      </c>
      <c r="CS222" s="3"/>
      <c r="CT222" s="3"/>
      <c r="CU222" s="3"/>
      <c r="CV222" s="151">
        <f t="shared" si="1691"/>
        <v>0</v>
      </c>
      <c r="CW222" s="151">
        <f t="shared" si="1692"/>
        <v>0</v>
      </c>
      <c r="CX222" s="151">
        <f t="shared" si="1693"/>
        <v>0</v>
      </c>
      <c r="CY222" s="151">
        <f t="shared" si="1694"/>
        <v>0</v>
      </c>
      <c r="CZ222" s="151">
        <f t="shared" si="1695"/>
        <v>0</v>
      </c>
      <c r="DA222" s="151">
        <f t="shared" si="1696"/>
        <v>0</v>
      </c>
      <c r="DB222" s="151">
        <f t="shared" si="1697"/>
        <v>0</v>
      </c>
      <c r="DC222" s="151">
        <f t="shared" si="1698"/>
        <v>0</v>
      </c>
      <c r="DD222" s="149"/>
      <c r="DE222" s="3"/>
      <c r="DF222" s="3"/>
      <c r="DG222" s="3"/>
      <c r="DH222" s="129"/>
      <c r="DI222" s="129"/>
      <c r="DJ222" s="129"/>
      <c r="DK222" s="129"/>
      <c r="DL222" s="129"/>
      <c r="DM222" s="129"/>
      <c r="DN222" s="129"/>
      <c r="DO222" s="129"/>
      <c r="DP222" s="3"/>
      <c r="DQ222" s="3"/>
      <c r="DR222" s="3"/>
      <c r="DS222" s="3"/>
      <c r="DU222" s="149"/>
      <c r="DV222" s="3"/>
      <c r="DW222" s="3"/>
      <c r="DX222" s="3"/>
      <c r="DZ222" s="293"/>
      <c r="EA222" s="293"/>
      <c r="EB222" s="293"/>
      <c r="EC222" s="297"/>
      <c r="ED222" s="297"/>
      <c r="EE222" s="297"/>
      <c r="EF222" s="297"/>
      <c r="EG222" s="297"/>
      <c r="EH222" s="297"/>
      <c r="EI222" s="297"/>
      <c r="EJ222" s="297"/>
      <c r="EK222" s="297"/>
      <c r="EL222" s="297"/>
      <c r="EM222" s="297"/>
      <c r="EN222" s="297"/>
      <c r="EO222" s="297"/>
      <c r="EP222" s="297"/>
      <c r="EQ222" s="297"/>
      <c r="ER222" s="297"/>
      <c r="ES222" s="297"/>
      <c r="ET222" s="297"/>
      <c r="EU222" s="297"/>
      <c r="EV222" s="297"/>
      <c r="EW222" s="297"/>
      <c r="EX222" s="297"/>
      <c r="EY222" s="297"/>
      <c r="EZ222" s="297"/>
      <c r="FA222" s="297"/>
      <c r="FB222" s="297"/>
      <c r="FC222" s="297"/>
      <c r="FD222" s="297"/>
      <c r="FE222" s="297"/>
      <c r="FF222" s="297"/>
      <c r="FL222" s="151">
        <f t="shared" si="1649"/>
        <v>0</v>
      </c>
      <c r="FM222" s="151">
        <f t="shared" si="1546"/>
        <v>0</v>
      </c>
      <c r="FN222" s="151">
        <f t="shared" si="1547"/>
        <v>0</v>
      </c>
      <c r="FO222" s="151">
        <f t="shared" si="1548"/>
        <v>0</v>
      </c>
      <c r="FR222" s="5">
        <f t="shared" si="1449"/>
        <v>0</v>
      </c>
      <c r="FS222" s="5">
        <f t="shared" si="1450"/>
        <v>0</v>
      </c>
      <c r="FT222" s="5">
        <f t="shared" si="1451"/>
        <v>0</v>
      </c>
      <c r="FU222" s="5">
        <f t="shared" si="1452"/>
        <v>0</v>
      </c>
      <c r="FW222" s="233" t="e">
        <f t="shared" si="1453"/>
        <v>#DIV/0!</v>
      </c>
      <c r="FX222" s="233" t="e">
        <f t="shared" si="1454"/>
        <v>#DIV/0!</v>
      </c>
      <c r="FY222" s="233" t="e">
        <f t="shared" si="1455"/>
        <v>#DIV/0!</v>
      </c>
      <c r="FZ222" s="233" t="e">
        <f t="shared" si="1456"/>
        <v>#DIV/0!</v>
      </c>
      <c r="GA222" s="233"/>
      <c r="GB222" s="5">
        <f t="shared" si="1457"/>
        <v>0</v>
      </c>
      <c r="GC222" s="5">
        <f t="shared" si="1458"/>
        <v>0</v>
      </c>
      <c r="GD222" s="5">
        <f t="shared" si="1459"/>
        <v>0</v>
      </c>
      <c r="GE222" s="5">
        <f t="shared" si="1460"/>
        <v>0</v>
      </c>
    </row>
    <row r="223" spans="1:187" x14ac:dyDescent="0.2">
      <c r="A223" s="2" t="str">
        <f t="shared" si="1650"/>
        <v>2017 Nov</v>
      </c>
      <c r="B223" s="139">
        <f t="shared" si="1631"/>
        <v>2017</v>
      </c>
      <c r="C223" s="142" t="str">
        <f t="shared" si="1632"/>
        <v>Nov</v>
      </c>
      <c r="D223" s="154">
        <f t="shared" si="1699"/>
        <v>0</v>
      </c>
      <c r="E223" s="129"/>
      <c r="F223" s="129"/>
      <c r="G223" s="129"/>
      <c r="H223" s="154">
        <f t="shared" si="1633"/>
        <v>0</v>
      </c>
      <c r="I223" s="151">
        <f t="shared" si="1651"/>
        <v>0</v>
      </c>
      <c r="J223" s="151">
        <f t="shared" si="1652"/>
        <v>0</v>
      </c>
      <c r="K223" s="151">
        <f t="shared" si="1653"/>
        <v>0</v>
      </c>
      <c r="L223" s="154">
        <f t="shared" si="1634"/>
        <v>0</v>
      </c>
      <c r="M223" s="3"/>
      <c r="N223" s="3"/>
      <c r="O223" s="3"/>
      <c r="P223" s="154">
        <f t="shared" si="1635"/>
        <v>0</v>
      </c>
      <c r="Q223" s="3"/>
      <c r="R223" s="3"/>
      <c r="S223" s="3"/>
      <c r="T223" s="154">
        <f t="shared" si="1636"/>
        <v>0</v>
      </c>
      <c r="U223" s="151">
        <f t="shared" si="1654"/>
        <v>0</v>
      </c>
      <c r="V223" s="151">
        <f t="shared" si="1655"/>
        <v>0</v>
      </c>
      <c r="W223" s="151">
        <f t="shared" si="1656"/>
        <v>0</v>
      </c>
      <c r="X223" s="154">
        <f t="shared" si="1637"/>
        <v>0</v>
      </c>
      <c r="Y223" s="151">
        <f t="shared" si="1657"/>
        <v>0</v>
      </c>
      <c r="Z223" s="151">
        <f t="shared" si="1658"/>
        <v>0</v>
      </c>
      <c r="AA223" s="151">
        <f t="shared" si="1659"/>
        <v>0</v>
      </c>
      <c r="AB223" s="154">
        <f t="shared" si="1638"/>
        <v>0</v>
      </c>
      <c r="AC223" s="3"/>
      <c r="AD223" s="3"/>
      <c r="AE223" s="3"/>
      <c r="AF223" s="154">
        <f t="shared" si="1639"/>
        <v>0</v>
      </c>
      <c r="AG223" s="3"/>
      <c r="AH223" s="3"/>
      <c r="AI223" s="3"/>
      <c r="AJ223" s="154">
        <f t="shared" si="1640"/>
        <v>0</v>
      </c>
      <c r="AK223" s="151">
        <f t="shared" si="1660"/>
        <v>0</v>
      </c>
      <c r="AL223" s="151">
        <f t="shared" si="1661"/>
        <v>0</v>
      </c>
      <c r="AM223" s="151">
        <f t="shared" si="1662"/>
        <v>0</v>
      </c>
      <c r="AN223" s="154">
        <f t="shared" si="1641"/>
        <v>0</v>
      </c>
      <c r="AO223" s="3"/>
      <c r="AP223" s="3"/>
      <c r="AQ223" s="3"/>
      <c r="AR223" s="151">
        <f t="shared" si="1663"/>
        <v>0</v>
      </c>
      <c r="AS223" s="151">
        <f t="shared" si="1664"/>
        <v>0</v>
      </c>
      <c r="AT223" s="151">
        <f t="shared" si="1665"/>
        <v>0</v>
      </c>
      <c r="AU223" s="151">
        <f t="shared" si="1666"/>
        <v>0</v>
      </c>
      <c r="AV223" s="154">
        <f t="shared" si="1642"/>
        <v>0</v>
      </c>
      <c r="AW223" s="3"/>
      <c r="AX223" s="3"/>
      <c r="AY223" s="3"/>
      <c r="AZ223" s="151">
        <f t="shared" si="1667"/>
        <v>0</v>
      </c>
      <c r="BA223" s="151">
        <f t="shared" si="1668"/>
        <v>0</v>
      </c>
      <c r="BB223" s="151">
        <f t="shared" si="1669"/>
        <v>0</v>
      </c>
      <c r="BC223" s="151">
        <f t="shared" si="1670"/>
        <v>0</v>
      </c>
      <c r="BD223" s="154">
        <f t="shared" si="1643"/>
        <v>0</v>
      </c>
      <c r="BE223" s="3"/>
      <c r="BF223" s="3"/>
      <c r="BG223" s="3"/>
      <c r="BH223" s="151">
        <f t="shared" si="1671"/>
        <v>0</v>
      </c>
      <c r="BI223" s="151">
        <f t="shared" si="1672"/>
        <v>0</v>
      </c>
      <c r="BJ223" s="151">
        <f t="shared" si="1673"/>
        <v>0</v>
      </c>
      <c r="BK223" s="151">
        <f t="shared" si="1674"/>
        <v>0</v>
      </c>
      <c r="BL223" s="154">
        <f t="shared" si="1644"/>
        <v>0</v>
      </c>
      <c r="BM223" s="3"/>
      <c r="BN223" s="3"/>
      <c r="BO223" s="3"/>
      <c r="BP223" s="151">
        <f t="shared" si="1675"/>
        <v>0</v>
      </c>
      <c r="BQ223" s="151">
        <f t="shared" si="1676"/>
        <v>0</v>
      </c>
      <c r="BR223" s="151">
        <f t="shared" si="1677"/>
        <v>0</v>
      </c>
      <c r="BS223" s="151">
        <f t="shared" si="1678"/>
        <v>0</v>
      </c>
      <c r="BT223" s="154">
        <f t="shared" si="1645"/>
        <v>0</v>
      </c>
      <c r="BU223" s="3"/>
      <c r="BV223" s="3"/>
      <c r="BW223" s="3"/>
      <c r="BX223" s="151">
        <f t="shared" si="1679"/>
        <v>0</v>
      </c>
      <c r="BY223" s="151">
        <f t="shared" si="1680"/>
        <v>0</v>
      </c>
      <c r="BZ223" s="151">
        <f t="shared" si="1681"/>
        <v>0</v>
      </c>
      <c r="CA223" s="151">
        <f t="shared" si="1682"/>
        <v>0</v>
      </c>
      <c r="CB223" s="154">
        <f t="shared" si="1646"/>
        <v>0</v>
      </c>
      <c r="CC223" s="3"/>
      <c r="CD223" s="3"/>
      <c r="CE223" s="3"/>
      <c r="CF223" s="151">
        <f t="shared" si="1683"/>
        <v>0</v>
      </c>
      <c r="CG223" s="151">
        <f t="shared" si="1684"/>
        <v>0</v>
      </c>
      <c r="CH223" s="151">
        <f t="shared" si="1685"/>
        <v>0</v>
      </c>
      <c r="CI223" s="151">
        <f t="shared" si="1686"/>
        <v>0</v>
      </c>
      <c r="CJ223" s="154">
        <f t="shared" si="1647"/>
        <v>0</v>
      </c>
      <c r="CK223" s="3"/>
      <c r="CL223" s="3"/>
      <c r="CM223" s="3"/>
      <c r="CN223" s="151">
        <f t="shared" si="1687"/>
        <v>0</v>
      </c>
      <c r="CO223" s="151">
        <f t="shared" si="1688"/>
        <v>0</v>
      </c>
      <c r="CP223" s="151">
        <f t="shared" si="1689"/>
        <v>0</v>
      </c>
      <c r="CQ223" s="151">
        <f t="shared" si="1690"/>
        <v>0</v>
      </c>
      <c r="CR223" s="154">
        <f t="shared" si="1648"/>
        <v>0</v>
      </c>
      <c r="CS223" s="3"/>
      <c r="CT223" s="3"/>
      <c r="CU223" s="3"/>
      <c r="CV223" s="151">
        <f t="shared" si="1691"/>
        <v>0</v>
      </c>
      <c r="CW223" s="151">
        <f t="shared" si="1692"/>
        <v>0</v>
      </c>
      <c r="CX223" s="151">
        <f t="shared" si="1693"/>
        <v>0</v>
      </c>
      <c r="CY223" s="151">
        <f t="shared" si="1694"/>
        <v>0</v>
      </c>
      <c r="CZ223" s="151">
        <f t="shared" si="1695"/>
        <v>0</v>
      </c>
      <c r="DA223" s="151">
        <f t="shared" si="1696"/>
        <v>0</v>
      </c>
      <c r="DB223" s="151">
        <f t="shared" si="1697"/>
        <v>0</v>
      </c>
      <c r="DC223" s="151">
        <f t="shared" si="1698"/>
        <v>0</v>
      </c>
      <c r="DD223" s="149"/>
      <c r="DE223" s="3"/>
      <c r="DF223" s="3"/>
      <c r="DG223" s="3"/>
      <c r="DH223" s="129"/>
      <c r="DI223" s="129"/>
      <c r="DJ223" s="129"/>
      <c r="DK223" s="129"/>
      <c r="DL223" s="129"/>
      <c r="DM223" s="129"/>
      <c r="DN223" s="129"/>
      <c r="DO223" s="129"/>
      <c r="DP223" s="3"/>
      <c r="DQ223" s="3"/>
      <c r="DR223" s="3"/>
      <c r="DS223" s="3"/>
      <c r="DU223" s="149"/>
      <c r="DV223" s="3"/>
      <c r="DW223" s="3"/>
      <c r="DX223" s="3"/>
      <c r="DZ223" s="293"/>
      <c r="EA223" s="293"/>
      <c r="EB223" s="293"/>
      <c r="EC223" s="297"/>
      <c r="ED223" s="297"/>
      <c r="EE223" s="297"/>
      <c r="EF223" s="297"/>
      <c r="EG223" s="297"/>
      <c r="EH223" s="297"/>
      <c r="EI223" s="297"/>
      <c r="EJ223" s="297"/>
      <c r="EK223" s="297"/>
      <c r="EL223" s="297"/>
      <c r="EM223" s="297"/>
      <c r="EN223" s="297"/>
      <c r="EO223" s="297"/>
      <c r="EP223" s="297"/>
      <c r="EQ223" s="297"/>
      <c r="ER223" s="297"/>
      <c r="ES223" s="297"/>
      <c r="ET223" s="297"/>
      <c r="EU223" s="297"/>
      <c r="EV223" s="297"/>
      <c r="EW223" s="297"/>
      <c r="EX223" s="297"/>
      <c r="EY223" s="297"/>
      <c r="EZ223" s="297"/>
      <c r="FA223" s="297"/>
      <c r="FB223" s="297"/>
      <c r="FC223" s="297"/>
      <c r="FD223" s="297"/>
      <c r="FE223" s="297"/>
      <c r="FF223" s="297"/>
      <c r="FL223" s="151">
        <f t="shared" si="1649"/>
        <v>0</v>
      </c>
      <c r="FM223" s="151">
        <f t="shared" si="1546"/>
        <v>0</v>
      </c>
      <c r="FN223" s="151">
        <f t="shared" si="1547"/>
        <v>0</v>
      </c>
      <c r="FO223" s="151">
        <f t="shared" si="1548"/>
        <v>0</v>
      </c>
      <c r="FR223" s="5">
        <f t="shared" si="1449"/>
        <v>0</v>
      </c>
      <c r="FS223" s="5">
        <f t="shared" si="1450"/>
        <v>0</v>
      </c>
      <c r="FT223" s="5">
        <f t="shared" si="1451"/>
        <v>0</v>
      </c>
      <c r="FU223" s="5">
        <f t="shared" si="1452"/>
        <v>0</v>
      </c>
      <c r="FW223" s="233" t="e">
        <f t="shared" si="1453"/>
        <v>#DIV/0!</v>
      </c>
      <c r="FX223" s="233" t="e">
        <f t="shared" si="1454"/>
        <v>#DIV/0!</v>
      </c>
      <c r="FY223" s="233" t="e">
        <f t="shared" si="1455"/>
        <v>#DIV/0!</v>
      </c>
      <c r="FZ223" s="233" t="e">
        <f t="shared" si="1456"/>
        <v>#DIV/0!</v>
      </c>
      <c r="GA223" s="233"/>
      <c r="GB223" s="5">
        <f t="shared" si="1457"/>
        <v>0</v>
      </c>
      <c r="GC223" s="5">
        <f t="shared" si="1458"/>
        <v>0</v>
      </c>
      <c r="GD223" s="5">
        <f t="shared" si="1459"/>
        <v>0</v>
      </c>
      <c r="GE223" s="5">
        <f t="shared" si="1460"/>
        <v>0</v>
      </c>
    </row>
    <row r="224" spans="1:187" ht="13.5" thickBot="1" x14ac:dyDescent="0.25">
      <c r="A224" s="2" t="str">
        <f t="shared" si="1650"/>
        <v>2017 Dec</v>
      </c>
      <c r="B224" s="139">
        <f t="shared" si="1631"/>
        <v>2017</v>
      </c>
      <c r="C224" s="142" t="str">
        <f t="shared" si="1632"/>
        <v>Dec</v>
      </c>
      <c r="D224" s="154">
        <f t="shared" si="1699"/>
        <v>0</v>
      </c>
      <c r="E224" s="129"/>
      <c r="F224" s="129"/>
      <c r="G224" s="129"/>
      <c r="H224" s="154">
        <f t="shared" si="1633"/>
        <v>0</v>
      </c>
      <c r="I224" s="151">
        <f t="shared" si="1651"/>
        <v>0</v>
      </c>
      <c r="J224" s="151">
        <f t="shared" si="1652"/>
        <v>0</v>
      </c>
      <c r="K224" s="151">
        <f t="shared" si="1653"/>
        <v>0</v>
      </c>
      <c r="L224" s="154">
        <f t="shared" si="1634"/>
        <v>0</v>
      </c>
      <c r="M224" s="3"/>
      <c r="N224" s="3"/>
      <c r="O224" s="3"/>
      <c r="P224" s="154">
        <f t="shared" si="1635"/>
        <v>0</v>
      </c>
      <c r="Q224" s="3"/>
      <c r="R224" s="3"/>
      <c r="S224" s="3"/>
      <c r="T224" s="154">
        <f t="shared" si="1636"/>
        <v>0</v>
      </c>
      <c r="U224" s="151">
        <f t="shared" si="1654"/>
        <v>0</v>
      </c>
      <c r="V224" s="151">
        <f t="shared" si="1655"/>
        <v>0</v>
      </c>
      <c r="W224" s="151">
        <f t="shared" si="1656"/>
        <v>0</v>
      </c>
      <c r="X224" s="154">
        <f t="shared" si="1637"/>
        <v>0</v>
      </c>
      <c r="Y224" s="151">
        <f t="shared" si="1657"/>
        <v>0</v>
      </c>
      <c r="Z224" s="151">
        <f t="shared" si="1658"/>
        <v>0</v>
      </c>
      <c r="AA224" s="151">
        <f t="shared" si="1659"/>
        <v>0</v>
      </c>
      <c r="AB224" s="154">
        <f t="shared" si="1638"/>
        <v>0</v>
      </c>
      <c r="AC224" s="3"/>
      <c r="AD224" s="3"/>
      <c r="AE224" s="3"/>
      <c r="AF224" s="154">
        <f t="shared" si="1639"/>
        <v>0</v>
      </c>
      <c r="AG224" s="3"/>
      <c r="AH224" s="3"/>
      <c r="AI224" s="3"/>
      <c r="AJ224" s="154">
        <f t="shared" si="1640"/>
        <v>0</v>
      </c>
      <c r="AK224" s="151">
        <f t="shared" si="1660"/>
        <v>0</v>
      </c>
      <c r="AL224" s="151">
        <f t="shared" si="1661"/>
        <v>0</v>
      </c>
      <c r="AM224" s="151">
        <f t="shared" si="1662"/>
        <v>0</v>
      </c>
      <c r="AN224" s="154">
        <f t="shared" si="1641"/>
        <v>0</v>
      </c>
      <c r="AO224" s="3"/>
      <c r="AP224" s="3"/>
      <c r="AQ224" s="3"/>
      <c r="AR224" s="151">
        <f t="shared" si="1663"/>
        <v>0</v>
      </c>
      <c r="AS224" s="151">
        <f t="shared" si="1664"/>
        <v>0</v>
      </c>
      <c r="AT224" s="151">
        <f t="shared" si="1665"/>
        <v>0</v>
      </c>
      <c r="AU224" s="151">
        <f t="shared" si="1666"/>
        <v>0</v>
      </c>
      <c r="AV224" s="154">
        <f t="shared" si="1642"/>
        <v>0</v>
      </c>
      <c r="AW224" s="3"/>
      <c r="AX224" s="3"/>
      <c r="AY224" s="3"/>
      <c r="AZ224" s="151">
        <f t="shared" si="1667"/>
        <v>0</v>
      </c>
      <c r="BA224" s="151">
        <f t="shared" si="1668"/>
        <v>0</v>
      </c>
      <c r="BB224" s="151">
        <f t="shared" si="1669"/>
        <v>0</v>
      </c>
      <c r="BC224" s="151">
        <f t="shared" si="1670"/>
        <v>0</v>
      </c>
      <c r="BD224" s="154">
        <f t="shared" si="1643"/>
        <v>0</v>
      </c>
      <c r="BE224" s="3"/>
      <c r="BF224" s="3"/>
      <c r="BG224" s="3"/>
      <c r="BH224" s="151">
        <f t="shared" si="1671"/>
        <v>0</v>
      </c>
      <c r="BI224" s="151">
        <f t="shared" si="1672"/>
        <v>0</v>
      </c>
      <c r="BJ224" s="151">
        <f t="shared" si="1673"/>
        <v>0</v>
      </c>
      <c r="BK224" s="151">
        <f t="shared" si="1674"/>
        <v>0</v>
      </c>
      <c r="BL224" s="154">
        <f t="shared" si="1644"/>
        <v>0</v>
      </c>
      <c r="BM224" s="3"/>
      <c r="BN224" s="3"/>
      <c r="BO224" s="3"/>
      <c r="BP224" s="151">
        <f t="shared" si="1675"/>
        <v>0</v>
      </c>
      <c r="BQ224" s="151">
        <f t="shared" si="1676"/>
        <v>0</v>
      </c>
      <c r="BR224" s="151">
        <f t="shared" si="1677"/>
        <v>0</v>
      </c>
      <c r="BS224" s="151">
        <f t="shared" si="1678"/>
        <v>0</v>
      </c>
      <c r="BT224" s="154">
        <f t="shared" si="1645"/>
        <v>0</v>
      </c>
      <c r="BU224" s="3"/>
      <c r="BV224" s="3"/>
      <c r="BW224" s="3"/>
      <c r="BX224" s="151">
        <f t="shared" si="1679"/>
        <v>0</v>
      </c>
      <c r="BY224" s="151">
        <f t="shared" si="1680"/>
        <v>0</v>
      </c>
      <c r="BZ224" s="151">
        <f t="shared" si="1681"/>
        <v>0</v>
      </c>
      <c r="CA224" s="151">
        <f t="shared" si="1682"/>
        <v>0</v>
      </c>
      <c r="CB224" s="154">
        <f t="shared" si="1646"/>
        <v>0</v>
      </c>
      <c r="CC224" s="3"/>
      <c r="CD224" s="3"/>
      <c r="CE224" s="3"/>
      <c r="CF224" s="151">
        <f t="shared" si="1683"/>
        <v>0</v>
      </c>
      <c r="CG224" s="151">
        <f t="shared" si="1684"/>
        <v>0</v>
      </c>
      <c r="CH224" s="151">
        <f t="shared" si="1685"/>
        <v>0</v>
      </c>
      <c r="CI224" s="151">
        <f t="shared" si="1686"/>
        <v>0</v>
      </c>
      <c r="CJ224" s="154">
        <f t="shared" si="1647"/>
        <v>0</v>
      </c>
      <c r="CK224" s="3"/>
      <c r="CL224" s="3"/>
      <c r="CM224" s="3"/>
      <c r="CN224" s="151">
        <f t="shared" si="1687"/>
        <v>0</v>
      </c>
      <c r="CO224" s="151">
        <f t="shared" si="1688"/>
        <v>0</v>
      </c>
      <c r="CP224" s="151">
        <f t="shared" si="1689"/>
        <v>0</v>
      </c>
      <c r="CQ224" s="151">
        <f t="shared" si="1690"/>
        <v>0</v>
      </c>
      <c r="CR224" s="154">
        <f t="shared" si="1648"/>
        <v>0</v>
      </c>
      <c r="CS224" s="3"/>
      <c r="CT224" s="3"/>
      <c r="CU224" s="3"/>
      <c r="CV224" s="151">
        <f t="shared" si="1691"/>
        <v>0</v>
      </c>
      <c r="CW224" s="151">
        <f t="shared" si="1692"/>
        <v>0</v>
      </c>
      <c r="CX224" s="151">
        <f t="shared" si="1693"/>
        <v>0</v>
      </c>
      <c r="CY224" s="151">
        <f t="shared" si="1694"/>
        <v>0</v>
      </c>
      <c r="CZ224" s="151">
        <f t="shared" si="1695"/>
        <v>0</v>
      </c>
      <c r="DA224" s="151">
        <f t="shared" si="1696"/>
        <v>0</v>
      </c>
      <c r="DB224" s="151">
        <f t="shared" si="1697"/>
        <v>0</v>
      </c>
      <c r="DC224" s="151">
        <f t="shared" si="1698"/>
        <v>0</v>
      </c>
      <c r="DD224" s="149"/>
      <c r="DE224" s="3"/>
      <c r="DF224" s="3"/>
      <c r="DG224" s="3"/>
      <c r="DH224" s="129"/>
      <c r="DI224" s="129"/>
      <c r="DJ224" s="129"/>
      <c r="DK224" s="129"/>
      <c r="DL224" s="129"/>
      <c r="DM224" s="129"/>
      <c r="DN224" s="129"/>
      <c r="DO224" s="129"/>
      <c r="DP224" s="3"/>
      <c r="DQ224" s="3"/>
      <c r="DR224" s="3"/>
      <c r="DS224" s="3"/>
      <c r="DU224" s="149"/>
      <c r="DV224" s="3"/>
      <c r="DW224" s="3"/>
      <c r="DX224" s="3"/>
      <c r="DZ224" s="293" t="str">
        <f>CONCATENATE(EA224," ",EB224)</f>
        <v>2017 Kvartal 4</v>
      </c>
      <c r="EA224" s="293">
        <v>2017</v>
      </c>
      <c r="EB224" s="293" t="s">
        <v>448</v>
      </c>
      <c r="EC224" s="297">
        <f>SUM(D222:D224)</f>
        <v>0</v>
      </c>
      <c r="ED224" s="297">
        <f>SUM(H222:H224)</f>
        <v>0</v>
      </c>
      <c r="EE224" s="297">
        <f>SUM(L222:L224)</f>
        <v>0</v>
      </c>
      <c r="EF224" s="297">
        <f>SUM(P222:P224)</f>
        <v>0</v>
      </c>
      <c r="EG224" s="297">
        <f>SUM(T222:T224)</f>
        <v>0</v>
      </c>
      <c r="EH224" s="297">
        <f>SUM(X222:X224)</f>
        <v>0</v>
      </c>
      <c r="EI224" s="297">
        <f>SUM(AB222:AB224)</f>
        <v>0</v>
      </c>
      <c r="EJ224" s="297">
        <f>SUM(AF222:AF224)</f>
        <v>0</v>
      </c>
      <c r="EK224" s="297">
        <f>SUM(AJ222:AJ224)</f>
        <v>0</v>
      </c>
      <c r="EL224" s="297">
        <f>SUM(AN222:AN224)</f>
        <v>0</v>
      </c>
      <c r="EM224" s="297">
        <f>IF(EG224&gt;0,(EL224/EG224)*100,0)</f>
        <v>0</v>
      </c>
      <c r="EN224" s="297">
        <f>SUM(AV222:AV224)</f>
        <v>0</v>
      </c>
      <c r="EO224" s="297">
        <f>IF(EG224&gt;0,(EN224/EG224)*100,0)</f>
        <v>0</v>
      </c>
      <c r="EP224" s="297">
        <f>SUM(BD222:BD224)</f>
        <v>0</v>
      </c>
      <c r="EQ224" s="297">
        <f>IF(EG224&gt;0,(EP224/EG224)*100,0)</f>
        <v>0</v>
      </c>
      <c r="ER224" s="297">
        <f>SUM(BL222:BL224)</f>
        <v>0</v>
      </c>
      <c r="ES224" s="297">
        <f>IF(EG224&gt;0,(ER224/EG224)*100,0)</f>
        <v>0</v>
      </c>
      <c r="ET224" s="297">
        <f>SUM(BT222:BT224)</f>
        <v>0</v>
      </c>
      <c r="EU224" s="297">
        <f>IF(EG224&gt;0,(ET224/EG224)*100,0)</f>
        <v>0</v>
      </c>
      <c r="EV224" s="297">
        <f>SUM(CB222:CB224)</f>
        <v>0</v>
      </c>
      <c r="EW224" s="297">
        <f>IF(EG224&gt;0,(EV224/EG224)*100,0)</f>
        <v>0</v>
      </c>
      <c r="EX224" s="297">
        <f>SUM(CJ222:CJ224)</f>
        <v>0</v>
      </c>
      <c r="EY224" s="297">
        <f>IF(EG224&gt;0,(EX224/EG224)*100,0)</f>
        <v>0</v>
      </c>
      <c r="EZ224" s="297">
        <f>SUM(CR222:CR224)</f>
        <v>0</v>
      </c>
      <c r="FA224" s="297">
        <f>IF(EG224&gt;0,(EZ224/EG224)*100,0)</f>
        <v>0</v>
      </c>
      <c r="FB224" s="297">
        <f>IF(EG224&gt;0,(EK224/EG224)*100,0)</f>
        <v>0</v>
      </c>
      <c r="FC224" s="297">
        <f>IF(DD224&gt;0,DD222+DD223+DD224,0)</f>
        <v>0</v>
      </c>
      <c r="FD224" s="297">
        <f>IF(DD224&gt;0,((DD224+DD223+DD222)*60)/((T222+T223+T224)),0)</f>
        <v>0</v>
      </c>
      <c r="FE224" s="297">
        <f>IF(DD224&gt;0,((DD224+DD223+DD222)*60)/((T224+T223+T222)-(AN224+AN223+AN222)),0)</f>
        <v>0</v>
      </c>
      <c r="FF224" s="297">
        <f>IF(DU224&gt;0,((DU224+DU223+DU222)*60)/((T224+T223+T222)-(BD224+BD223+BD222)),0)</f>
        <v>0</v>
      </c>
      <c r="FL224" s="151">
        <f t="shared" si="1649"/>
        <v>0</v>
      </c>
      <c r="FM224" s="151">
        <f t="shared" si="1546"/>
        <v>0</v>
      </c>
      <c r="FN224" s="151">
        <f t="shared" si="1547"/>
        <v>0</v>
      </c>
      <c r="FO224" s="151">
        <f t="shared" si="1548"/>
        <v>0</v>
      </c>
      <c r="FR224" s="5">
        <f t="shared" si="1449"/>
        <v>0</v>
      </c>
      <c r="FS224" s="5">
        <f t="shared" si="1450"/>
        <v>0</v>
      </c>
      <c r="FT224" s="5">
        <f t="shared" si="1451"/>
        <v>0</v>
      </c>
      <c r="FU224" s="5">
        <f t="shared" si="1452"/>
        <v>0</v>
      </c>
      <c r="FW224" s="233" t="e">
        <f t="shared" si="1453"/>
        <v>#DIV/0!</v>
      </c>
      <c r="FX224" s="233" t="e">
        <f t="shared" si="1454"/>
        <v>#DIV/0!</v>
      </c>
      <c r="FY224" s="233" t="e">
        <f t="shared" si="1455"/>
        <v>#DIV/0!</v>
      </c>
      <c r="FZ224" s="233" t="e">
        <f t="shared" si="1456"/>
        <v>#DIV/0!</v>
      </c>
      <c r="GA224" s="233"/>
      <c r="GB224" s="5">
        <f t="shared" si="1457"/>
        <v>0</v>
      </c>
      <c r="GC224" s="5">
        <f t="shared" si="1458"/>
        <v>0</v>
      </c>
      <c r="GD224" s="5">
        <f t="shared" si="1459"/>
        <v>0</v>
      </c>
      <c r="GE224" s="5">
        <f t="shared" si="1460"/>
        <v>0</v>
      </c>
    </row>
    <row r="225" spans="1:187" ht="13.5" thickBot="1" x14ac:dyDescent="0.25">
      <c r="A225" s="217" t="s">
        <v>371</v>
      </c>
      <c r="B225" s="218"/>
      <c r="C225" s="219"/>
      <c r="D225" s="220">
        <f>SUM(D213:D224)</f>
        <v>502516</v>
      </c>
      <c r="E225" s="220">
        <f t="shared" ref="E225" si="1700">SUM(E213:E224)</f>
        <v>243486</v>
      </c>
      <c r="F225" s="220">
        <f t="shared" ref="F225" si="1701">SUM(F213:F224)</f>
        <v>218197</v>
      </c>
      <c r="G225" s="220">
        <f t="shared" ref="G225" si="1702">SUM(G213:G224)</f>
        <v>40833</v>
      </c>
      <c r="H225" s="220">
        <f t="shared" ref="H225" si="1703">SUM(H213:H224)</f>
        <v>-8503</v>
      </c>
      <c r="I225" s="220">
        <f t="shared" ref="I225" si="1704">SUM(I213:I224)</f>
        <v>1225</v>
      </c>
      <c r="J225" s="220">
        <f t="shared" ref="J225" si="1705">SUM(J213:J224)</f>
        <v>-5754</v>
      </c>
      <c r="K225" s="220">
        <f t="shared" ref="K225" si="1706">SUM(K213:K224)</f>
        <v>-3974</v>
      </c>
      <c r="L225" s="220">
        <f t="shared" ref="L225" si="1707">SUM(L213:L224)</f>
        <v>13489</v>
      </c>
      <c r="M225" s="220">
        <f t="shared" ref="M225" si="1708">SUM(M213:M224)</f>
        <v>5275</v>
      </c>
      <c r="N225" s="220">
        <f t="shared" ref="N225" si="1709">SUM(N213:N224)</f>
        <v>5510</v>
      </c>
      <c r="O225" s="220">
        <f t="shared" ref="O225" si="1710">SUM(O213:O224)</f>
        <v>2704</v>
      </c>
      <c r="P225" s="220">
        <f t="shared" ref="P225" si="1711">SUM(P213:P224)</f>
        <v>-21992</v>
      </c>
      <c r="Q225" s="220">
        <f t="shared" ref="Q225" si="1712">SUM(Q213:Q224)</f>
        <v>-4050</v>
      </c>
      <c r="R225" s="220">
        <f t="shared" ref="R225" si="1713">SUM(R213:R224)</f>
        <v>-11264</v>
      </c>
      <c r="S225" s="220">
        <f t="shared" ref="S225" si="1714">SUM(S213:S224)</f>
        <v>-6678</v>
      </c>
      <c r="T225" s="220">
        <f t="shared" ref="T225" si="1715">SUM(T213:T224)</f>
        <v>494013</v>
      </c>
      <c r="U225" s="220">
        <f t="shared" ref="U225" si="1716">SUM(U213:U224)</f>
        <v>244711</v>
      </c>
      <c r="V225" s="220">
        <f t="shared" ref="V225" si="1717">SUM(V213:V224)</f>
        <v>212443</v>
      </c>
      <c r="W225" s="220">
        <f t="shared" ref="W225" si="1718">SUM(W213:W224)</f>
        <v>36859</v>
      </c>
      <c r="X225" s="220">
        <f t="shared" ref="X225" si="1719">SUM(X213:X224)</f>
        <v>-8042</v>
      </c>
      <c r="Y225" s="220">
        <f t="shared" ref="Y225" si="1720">SUM(Y213:Y224)</f>
        <v>-2341</v>
      </c>
      <c r="Z225" s="220">
        <f t="shared" ref="Z225" si="1721">SUM(Z213:Z224)</f>
        <v>-5345</v>
      </c>
      <c r="AA225" s="220">
        <f t="shared" ref="AA225" si="1722">SUM(AA213:AA224)</f>
        <v>-356</v>
      </c>
      <c r="AB225" s="220">
        <f t="shared" ref="AB225" si="1723">SUM(AB213:AB224)</f>
        <v>2117</v>
      </c>
      <c r="AC225" s="220">
        <f t="shared" ref="AC225" si="1724">SUM(AC213:AC224)</f>
        <v>998</v>
      </c>
      <c r="AD225" s="220">
        <f t="shared" ref="AD225" si="1725">SUM(AD213:AD224)</f>
        <v>932</v>
      </c>
      <c r="AE225" s="220">
        <f t="shared" ref="AE225" si="1726">SUM(AE213:AE224)</f>
        <v>187</v>
      </c>
      <c r="AF225" s="220">
        <f t="shared" ref="AF225" si="1727">SUM(AF213:AF224)</f>
        <v>-10159</v>
      </c>
      <c r="AG225" s="220">
        <f t="shared" ref="AG225" si="1728">SUM(AG213:AG224)</f>
        <v>-3339</v>
      </c>
      <c r="AH225" s="220">
        <f t="shared" ref="AH225" si="1729">SUM(AH213:AH224)</f>
        <v>-6277</v>
      </c>
      <c r="AI225" s="220">
        <f t="shared" ref="AI225" si="1730">SUM(AI213:AI224)</f>
        <v>-543</v>
      </c>
      <c r="AJ225" s="220">
        <f t="shared" ref="AJ225" si="1731">SUM(AJ213:AJ224)</f>
        <v>485971</v>
      </c>
      <c r="AK225" s="220">
        <f t="shared" ref="AK225" si="1732">SUM(AK213:AK224)</f>
        <v>242370</v>
      </c>
      <c r="AL225" s="220">
        <f t="shared" ref="AL225" si="1733">SUM(AL213:AL224)</f>
        <v>207098</v>
      </c>
      <c r="AM225" s="220">
        <f>SUM(AM213:AM224)</f>
        <v>36503</v>
      </c>
      <c r="AN225" s="220">
        <f>SUM(AN213:AN224)</f>
        <v>326789</v>
      </c>
      <c r="AO225" s="220">
        <f t="shared" ref="AO225" si="1734">SUM(AO213:AO224)</f>
        <v>173776</v>
      </c>
      <c r="AP225" s="220">
        <f t="shared" ref="AP225" si="1735">SUM(AP213:AP224)</f>
        <v>133495</v>
      </c>
      <c r="AQ225" s="220">
        <f t="shared" ref="AQ225" si="1736">SUM(AQ213:AQ224)</f>
        <v>19518</v>
      </c>
      <c r="AR225" s="222">
        <f>IF(AN225&gt;0,(AN225/T225)*100,0)</f>
        <v>66.149878646918197</v>
      </c>
      <c r="AS225" s="222">
        <f t="shared" si="1664"/>
        <v>71.012745646905941</v>
      </c>
      <c r="AT225" s="222">
        <f t="shared" si="1665"/>
        <v>62.838031848542911</v>
      </c>
      <c r="AU225" s="222">
        <f t="shared" si="1666"/>
        <v>52.953145771724685</v>
      </c>
      <c r="AV225" s="220">
        <f>SUM(AV213:AV224)</f>
        <v>407408</v>
      </c>
      <c r="AW225" s="220">
        <f t="shared" ref="AW225" si="1737">SUM(AW213:AW224)</f>
        <v>212016</v>
      </c>
      <c r="AX225" s="220">
        <f t="shared" ref="AX225" si="1738">SUM(AX213:AX224)</f>
        <v>170857</v>
      </c>
      <c r="AY225" s="220">
        <f t="shared" ref="AY225" si="1739">SUM(AY213:AY224)</f>
        <v>24535</v>
      </c>
      <c r="AZ225" s="222">
        <f t="shared" si="1667"/>
        <v>82.469084821654491</v>
      </c>
      <c r="BA225" s="222">
        <f t="shared" si="1668"/>
        <v>86.639341917608931</v>
      </c>
      <c r="BB225" s="222">
        <f t="shared" si="1669"/>
        <v>80.424866905475824</v>
      </c>
      <c r="BC225" s="222">
        <f t="shared" si="1670"/>
        <v>66.564475433408404</v>
      </c>
      <c r="BD225" s="220">
        <f t="shared" ref="BD225" si="1740">SUM(BD213:BD224)</f>
        <v>446510</v>
      </c>
      <c r="BE225" s="220">
        <f t="shared" ref="BE225" si="1741">SUM(BE213:BE224)</f>
        <v>228787</v>
      </c>
      <c r="BF225" s="220">
        <f t="shared" ref="BF225" si="1742">SUM(BF213:BF224)</f>
        <v>189290</v>
      </c>
      <c r="BG225" s="220">
        <f t="shared" ref="BG225" si="1743">SUM(BG213:BG224)</f>
        <v>28433</v>
      </c>
      <c r="BH225" s="222">
        <f t="shared" si="1671"/>
        <v>90.384261142925396</v>
      </c>
      <c r="BI225" s="222">
        <f t="shared" si="1672"/>
        <v>93.4927322433401</v>
      </c>
      <c r="BJ225" s="222">
        <f t="shared" si="1673"/>
        <v>89.101547238553408</v>
      </c>
      <c r="BK225" s="222">
        <f t="shared" si="1674"/>
        <v>77.139911554844133</v>
      </c>
      <c r="BL225" s="220">
        <f t="shared" ref="BL225" si="1744">SUM(BL213:BL224)</f>
        <v>465341</v>
      </c>
      <c r="BM225" s="220">
        <f t="shared" ref="BM225" si="1745">SUM(BM213:BM224)</f>
        <v>236201</v>
      </c>
      <c r="BN225" s="220">
        <f t="shared" ref="BN225" si="1746">SUM(BN213:BN224)</f>
        <v>197978</v>
      </c>
      <c r="BO225" s="220">
        <f t="shared" ref="BO225" si="1747">SUM(BO213:BO224)</f>
        <v>31162</v>
      </c>
      <c r="BP225" s="222">
        <f t="shared" si="1675"/>
        <v>94.196104151105331</v>
      </c>
      <c r="BQ225" s="222">
        <f t="shared" si="1676"/>
        <v>96.522428497288644</v>
      </c>
      <c r="BR225" s="222">
        <f t="shared" si="1677"/>
        <v>93.191114793144507</v>
      </c>
      <c r="BS225" s="222">
        <f t="shared" si="1678"/>
        <v>84.543802056485532</v>
      </c>
      <c r="BT225" s="220">
        <f t="shared" ref="BT225" si="1748">SUM(BT213:BT224)</f>
        <v>472796</v>
      </c>
      <c r="BU225" s="220">
        <f t="shared" ref="BU225" si="1749">SUM(BU213:BU224)</f>
        <v>238835</v>
      </c>
      <c r="BV225" s="220">
        <f t="shared" ref="BV225" si="1750">SUM(BV213:BV224)</f>
        <v>201343</v>
      </c>
      <c r="BW225" s="220">
        <f t="shared" ref="BW225" si="1751">SUM(BW213:BW224)</f>
        <v>32618</v>
      </c>
      <c r="BX225" s="222">
        <f t="shared" si="1679"/>
        <v>95.705173750488342</v>
      </c>
      <c r="BY225" s="222">
        <f t="shared" si="1680"/>
        <v>97.598800217399301</v>
      </c>
      <c r="BZ225" s="222">
        <f t="shared" si="1681"/>
        <v>94.775069077352512</v>
      </c>
      <c r="CA225" s="222">
        <f t="shared" si="1682"/>
        <v>88.49399061287609</v>
      </c>
      <c r="CB225" s="220">
        <f t="shared" ref="CB225" si="1752">SUM(CB213:CB224)</f>
        <v>481006</v>
      </c>
      <c r="CC225" s="220">
        <f t="shared" ref="CC225" si="1753">SUM(CC213:CC224)</f>
        <v>241447</v>
      </c>
      <c r="CD225" s="220">
        <f t="shared" ref="CD225" si="1754">SUM(CD213:CD224)</f>
        <v>204943</v>
      </c>
      <c r="CE225" s="220">
        <f t="shared" ref="CE225" si="1755">SUM(CE213:CE224)</f>
        <v>34616</v>
      </c>
      <c r="CF225" s="222">
        <f t="shared" si="1683"/>
        <v>97.367073336126779</v>
      </c>
      <c r="CG225" s="222">
        <f t="shared" si="1684"/>
        <v>98.666181740910702</v>
      </c>
      <c r="CH225" s="222">
        <f t="shared" si="1685"/>
        <v>96.469641268481439</v>
      </c>
      <c r="CI225" s="222">
        <f t="shared" si="1686"/>
        <v>93.914647711549421</v>
      </c>
      <c r="CJ225" s="220">
        <f t="shared" ref="CJ225" si="1756">SUM(CJ213:CJ224)</f>
        <v>483313</v>
      </c>
      <c r="CK225" s="220">
        <f t="shared" ref="CK225" si="1757">SUM(CK213:CK224)</f>
        <v>241973</v>
      </c>
      <c r="CL225" s="220">
        <f t="shared" ref="CL225" si="1758">SUM(CL213:CL224)</f>
        <v>206036</v>
      </c>
      <c r="CM225" s="220">
        <f t="shared" ref="CM225" si="1759">SUM(CM213:CM224)</f>
        <v>35304</v>
      </c>
      <c r="CN225" s="222">
        <f t="shared" si="1687"/>
        <v>97.834065095452942</v>
      </c>
      <c r="CO225" s="222">
        <f t="shared" si="1688"/>
        <v>98.881129168692866</v>
      </c>
      <c r="CP225" s="222">
        <f t="shared" si="1689"/>
        <v>96.984132214288067</v>
      </c>
      <c r="CQ225" s="222">
        <f t="shared" si="1690"/>
        <v>95.781220326107601</v>
      </c>
      <c r="CR225" s="220">
        <f t="shared" ref="CR225" si="1760">SUM(CR213:CR224)</f>
        <v>484403</v>
      </c>
      <c r="CS225" s="220">
        <f t="shared" ref="CS225" si="1761">SUM(CS213:CS224)</f>
        <v>242186</v>
      </c>
      <c r="CT225" s="220">
        <f t="shared" ref="CT225" si="1762">SUM(CT213:CT224)</f>
        <v>206502</v>
      </c>
      <c r="CU225" s="220">
        <f t="shared" ref="CU225" si="1763">SUM(CU213:CU224)</f>
        <v>35715</v>
      </c>
      <c r="CV225" s="222">
        <f>IF(CR225&gt;0,(CR225/T225)*100,0)</f>
        <v>98.054707062364756</v>
      </c>
      <c r="CW225" s="222">
        <f t="shared" si="1692"/>
        <v>98.968170617585642</v>
      </c>
      <c r="CX225" s="222">
        <f t="shared" si="1693"/>
        <v>97.203485170139757</v>
      </c>
      <c r="CY225" s="222">
        <f t="shared" si="1694"/>
        <v>96.896280419978837</v>
      </c>
      <c r="CZ225" s="222">
        <f t="shared" si="1695"/>
        <v>98.372107616601184</v>
      </c>
      <c r="DA225" s="222">
        <f t="shared" si="1696"/>
        <v>99.043361352779399</v>
      </c>
      <c r="DB225" s="222">
        <f t="shared" si="1697"/>
        <v>97.484031010671103</v>
      </c>
      <c r="DC225" s="222">
        <f t="shared" si="1698"/>
        <v>99.034157193629781</v>
      </c>
      <c r="DD225" s="220">
        <f t="shared" ref="DD225" si="1764">SUM(DD213:DD224)</f>
        <v>23730</v>
      </c>
      <c r="DE225" s="220">
        <f t="shared" ref="DE225" si="1765">SUM(DE213:DE224)</f>
        <v>6244</v>
      </c>
      <c r="DF225" s="220">
        <f t="shared" ref="DF225" si="1766">SUM(DF213:DF224)</f>
        <v>12640</v>
      </c>
      <c r="DG225" s="220">
        <f t="shared" ref="DG225" si="1767">SUM(DG213:DG224)</f>
        <v>4846</v>
      </c>
      <c r="DH225" s="221">
        <f>IF(DD225&gt;0,(DD225*60)/T225,0)</f>
        <v>2.8821103898075555</v>
      </c>
      <c r="DI225" s="221">
        <f t="shared" ref="DI225" si="1768">IF(DE225&gt;0,(DE225*60)/U225,0)</f>
        <v>1.5309487517929312</v>
      </c>
      <c r="DJ225" s="221">
        <f t="shared" ref="DJ225" si="1769">IF(DF225&gt;0,(DF225*60)/V225,0)</f>
        <v>3.5698987493115801</v>
      </c>
      <c r="DK225" s="221">
        <f t="shared" ref="DK225" si="1770">IF(DG225&gt;0,(DG225*60)/W225,0)</f>
        <v>7.8884397297810578</v>
      </c>
      <c r="DL225" s="221">
        <f>IF(DD225&gt;0,(DD225*60)/(T225-AN225),0)</f>
        <v>8.514328086877482</v>
      </c>
      <c r="DM225" s="221">
        <f t="shared" ref="DM225" si="1771">IF(DE225&gt;0,(DE225*60)/(U225-AO225),0)</f>
        <v>5.281454853034468</v>
      </c>
      <c r="DN225" s="221">
        <f t="shared" ref="DN225" si="1772">IF(DF225&gt;0,(DF225*60)/(V225-AP225),0)</f>
        <v>9.6063231494148038</v>
      </c>
      <c r="DO225" s="221">
        <f t="shared" ref="DO225" si="1773">IF(DG225&gt;0,(DG225*60)/(W225-AQ225),0)</f>
        <v>16.767199123464621</v>
      </c>
      <c r="DP225" s="221">
        <f>IF(DU225&gt;0,(DU225*60)/(T225-BD225),0)</f>
        <v>24.559290992147865</v>
      </c>
      <c r="DQ225" s="221">
        <f t="shared" ref="DQ225" si="1774">IF(DV225&gt;0,(DV225*60)/(U225-BE225),0)</f>
        <v>16.3715146948003</v>
      </c>
      <c r="DR225" s="221">
        <f t="shared" ref="DR225" si="1775">IF(DW225&gt;0,(DW225*60)/(V225-BF225),0)</f>
        <v>27.529045911976851</v>
      </c>
      <c r="DS225" s="221">
        <f t="shared" ref="DS225" si="1776">IF(DX225&gt;0,(DX225*60)/(W225-BG225),0)</f>
        <v>31.872774744837407</v>
      </c>
      <c r="DU225" s="220">
        <f t="shared" ref="DU225" si="1777">SUM(DU213:DU224)</f>
        <v>19444</v>
      </c>
      <c r="DV225" s="220">
        <f t="shared" ref="DV225" si="1778">SUM(DV213:DV224)</f>
        <v>4345</v>
      </c>
      <c r="DW225" s="220">
        <f t="shared" ref="DW225" si="1779">SUM(DW213:DW224)</f>
        <v>10623</v>
      </c>
      <c r="DX225" s="220">
        <f t="shared" ref="DX225" si="1780">SUM(DX213:DX224)</f>
        <v>4476</v>
      </c>
      <c r="DZ225" s="293"/>
      <c r="EA225" s="293"/>
      <c r="EB225" s="293"/>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8"/>
      <c r="FE225" s="298"/>
      <c r="FF225" s="298"/>
      <c r="FL225" s="223">
        <f t="shared" ref="FL225" si="1781">SUM(FL213:FL224)</f>
        <v>485971</v>
      </c>
      <c r="FM225" s="222">
        <f t="shared" si="1546"/>
        <v>83.833809013295038</v>
      </c>
      <c r="FN225" s="222">
        <f t="shared" si="1547"/>
        <v>91.879968146247421</v>
      </c>
      <c r="FO225" s="224">
        <f t="shared" si="1548"/>
        <v>97.288932878710867</v>
      </c>
      <c r="FR225" s="277">
        <f t="shared" si="1449"/>
        <v>326789</v>
      </c>
      <c r="FS225" s="278">
        <f t="shared" si="1450"/>
        <v>119721</v>
      </c>
      <c r="FT225" s="278">
        <f t="shared" si="1451"/>
        <v>39461</v>
      </c>
      <c r="FU225" s="279">
        <f t="shared" si="1452"/>
        <v>8042</v>
      </c>
      <c r="FV225" s="239"/>
      <c r="FW225" s="280">
        <f t="shared" si="1453"/>
        <v>0.66149878646918203</v>
      </c>
      <c r="FX225" s="281">
        <f t="shared" si="1454"/>
        <v>0.2423438249600719</v>
      </c>
      <c r="FY225" s="281">
        <f t="shared" si="1455"/>
        <v>7.9878464736757943E-2</v>
      </c>
      <c r="FZ225" s="282">
        <f t="shared" si="1456"/>
        <v>1.6278923833988174E-2</v>
      </c>
      <c r="GA225" s="283"/>
      <c r="GB225" s="277">
        <f t="shared" si="1457"/>
        <v>0.90384261142925393</v>
      </c>
      <c r="GC225" s="278">
        <f t="shared" si="1458"/>
        <v>0.93492732243340104</v>
      </c>
      <c r="GD225" s="278">
        <f t="shared" si="1459"/>
        <v>0.89101547238553414</v>
      </c>
      <c r="GE225" s="279">
        <f t="shared" si="1460"/>
        <v>0.77139911554844132</v>
      </c>
    </row>
    <row r="226" spans="1:187" x14ac:dyDescent="0.2">
      <c r="A226" s="2" t="str">
        <f t="shared" si="1650"/>
        <v>2018 Jan</v>
      </c>
      <c r="B226" s="139">
        <f t="shared" ref="B226" si="1782">B213+1</f>
        <v>2018</v>
      </c>
      <c r="C226" s="142" t="str">
        <f t="shared" ref="C226:C237" si="1783">C213</f>
        <v>Jan</v>
      </c>
      <c r="D226" s="154">
        <f t="shared" si="1699"/>
        <v>0</v>
      </c>
      <c r="E226" s="129"/>
      <c r="F226" s="129"/>
      <c r="G226" s="129"/>
      <c r="H226" s="154">
        <f t="shared" si="1633"/>
        <v>0</v>
      </c>
      <c r="I226" s="151">
        <f t="shared" si="1651"/>
        <v>0</v>
      </c>
      <c r="J226" s="151">
        <f t="shared" si="1652"/>
        <v>0</v>
      </c>
      <c r="K226" s="151">
        <f t="shared" si="1653"/>
        <v>0</v>
      </c>
      <c r="L226" s="154">
        <f t="shared" si="1634"/>
        <v>0</v>
      </c>
      <c r="M226" s="3"/>
      <c r="N226" s="3"/>
      <c r="O226" s="3"/>
      <c r="P226" s="154">
        <f t="shared" si="1635"/>
        <v>0</v>
      </c>
      <c r="Q226" s="3"/>
      <c r="R226" s="3"/>
      <c r="S226" s="3"/>
      <c r="T226" s="154">
        <f t="shared" si="1636"/>
        <v>0</v>
      </c>
      <c r="U226" s="151">
        <f t="shared" si="1654"/>
        <v>0</v>
      </c>
      <c r="V226" s="151">
        <f t="shared" si="1655"/>
        <v>0</v>
      </c>
      <c r="W226" s="151">
        <f t="shared" si="1656"/>
        <v>0</v>
      </c>
      <c r="X226" s="154">
        <f t="shared" si="1637"/>
        <v>0</v>
      </c>
      <c r="Y226" s="151">
        <f t="shared" si="1657"/>
        <v>0</v>
      </c>
      <c r="Z226" s="151">
        <f t="shared" si="1658"/>
        <v>0</v>
      </c>
      <c r="AA226" s="151">
        <f t="shared" si="1659"/>
        <v>0</v>
      </c>
      <c r="AB226" s="154">
        <f t="shared" si="1638"/>
        <v>0</v>
      </c>
      <c r="AC226" s="3"/>
      <c r="AD226" s="3"/>
      <c r="AE226" s="3"/>
      <c r="AF226" s="154">
        <f t="shared" si="1639"/>
        <v>0</v>
      </c>
      <c r="AG226" s="3"/>
      <c r="AH226" s="3"/>
      <c r="AI226" s="3"/>
      <c r="AJ226" s="154">
        <f t="shared" si="1640"/>
        <v>0</v>
      </c>
      <c r="AK226" s="151">
        <f t="shared" si="1660"/>
        <v>0</v>
      </c>
      <c r="AL226" s="151">
        <f t="shared" si="1661"/>
        <v>0</v>
      </c>
      <c r="AM226" s="151">
        <f t="shared" si="1662"/>
        <v>0</v>
      </c>
      <c r="AN226" s="154">
        <f t="shared" si="1641"/>
        <v>0</v>
      </c>
      <c r="AO226" s="3"/>
      <c r="AP226" s="3"/>
      <c r="AQ226" s="3"/>
      <c r="AR226" s="151">
        <f t="shared" si="1663"/>
        <v>0</v>
      </c>
      <c r="AS226" s="151">
        <f t="shared" si="1664"/>
        <v>0</v>
      </c>
      <c r="AT226" s="151">
        <f t="shared" si="1665"/>
        <v>0</v>
      </c>
      <c r="AU226" s="151">
        <f t="shared" si="1666"/>
        <v>0</v>
      </c>
      <c r="AV226" s="154">
        <f t="shared" si="1642"/>
        <v>0</v>
      </c>
      <c r="AW226" s="3"/>
      <c r="AX226" s="3"/>
      <c r="AY226" s="3"/>
      <c r="AZ226" s="151">
        <f t="shared" si="1667"/>
        <v>0</v>
      </c>
      <c r="BA226" s="151">
        <f t="shared" si="1668"/>
        <v>0</v>
      </c>
      <c r="BB226" s="151">
        <f t="shared" si="1669"/>
        <v>0</v>
      </c>
      <c r="BC226" s="151">
        <f t="shared" si="1670"/>
        <v>0</v>
      </c>
      <c r="BD226" s="154">
        <f t="shared" si="1643"/>
        <v>0</v>
      </c>
      <c r="BE226" s="3"/>
      <c r="BF226" s="3"/>
      <c r="BG226" s="3"/>
      <c r="BH226" s="151">
        <f t="shared" si="1671"/>
        <v>0</v>
      </c>
      <c r="BI226" s="151">
        <f t="shared" si="1672"/>
        <v>0</v>
      </c>
      <c r="BJ226" s="151">
        <f t="shared" si="1673"/>
        <v>0</v>
      </c>
      <c r="BK226" s="151">
        <f t="shared" si="1674"/>
        <v>0</v>
      </c>
      <c r="BL226" s="154">
        <f t="shared" si="1644"/>
        <v>0</v>
      </c>
      <c r="BM226" s="3"/>
      <c r="BN226" s="3"/>
      <c r="BO226" s="3"/>
      <c r="BP226" s="151">
        <f t="shared" si="1675"/>
        <v>0</v>
      </c>
      <c r="BQ226" s="151">
        <f t="shared" si="1676"/>
        <v>0</v>
      </c>
      <c r="BR226" s="151">
        <f t="shared" si="1677"/>
        <v>0</v>
      </c>
      <c r="BS226" s="151">
        <f t="shared" si="1678"/>
        <v>0</v>
      </c>
      <c r="BT226" s="154">
        <f t="shared" si="1645"/>
        <v>0</v>
      </c>
      <c r="BU226" s="3"/>
      <c r="BV226" s="3"/>
      <c r="BW226" s="3"/>
      <c r="BX226" s="151">
        <f t="shared" si="1679"/>
        <v>0</v>
      </c>
      <c r="BY226" s="151">
        <f t="shared" si="1680"/>
        <v>0</v>
      </c>
      <c r="BZ226" s="151">
        <f t="shared" si="1681"/>
        <v>0</v>
      </c>
      <c r="CA226" s="151">
        <f t="shared" si="1682"/>
        <v>0</v>
      </c>
      <c r="CB226" s="154">
        <f t="shared" si="1646"/>
        <v>0</v>
      </c>
      <c r="CC226" s="3"/>
      <c r="CD226" s="3"/>
      <c r="CE226" s="3"/>
      <c r="CF226" s="151">
        <f t="shared" si="1683"/>
        <v>0</v>
      </c>
      <c r="CG226" s="151">
        <f t="shared" si="1684"/>
        <v>0</v>
      </c>
      <c r="CH226" s="151">
        <f t="shared" si="1685"/>
        <v>0</v>
      </c>
      <c r="CI226" s="151">
        <f t="shared" si="1686"/>
        <v>0</v>
      </c>
      <c r="CJ226" s="154">
        <f t="shared" si="1647"/>
        <v>0</v>
      </c>
      <c r="CK226" s="3"/>
      <c r="CL226" s="3"/>
      <c r="CM226" s="3"/>
      <c r="CN226" s="151">
        <f t="shared" si="1687"/>
        <v>0</v>
      </c>
      <c r="CO226" s="151">
        <f t="shared" si="1688"/>
        <v>0</v>
      </c>
      <c r="CP226" s="151">
        <f t="shared" si="1689"/>
        <v>0</v>
      </c>
      <c r="CQ226" s="151">
        <f t="shared" si="1690"/>
        <v>0</v>
      </c>
      <c r="CR226" s="154">
        <f t="shared" si="1648"/>
        <v>0</v>
      </c>
      <c r="CS226" s="3"/>
      <c r="CT226" s="3"/>
      <c r="CU226" s="3"/>
      <c r="CV226" s="151">
        <f t="shared" si="1691"/>
        <v>0</v>
      </c>
      <c r="CW226" s="151">
        <f t="shared" si="1692"/>
        <v>0</v>
      </c>
      <c r="CX226" s="151">
        <f t="shared" si="1693"/>
        <v>0</v>
      </c>
      <c r="CY226" s="151">
        <f t="shared" si="1694"/>
        <v>0</v>
      </c>
      <c r="CZ226" s="151">
        <f t="shared" si="1695"/>
        <v>0</v>
      </c>
      <c r="DA226" s="151">
        <f t="shared" si="1696"/>
        <v>0</v>
      </c>
      <c r="DB226" s="151">
        <f t="shared" si="1697"/>
        <v>0</v>
      </c>
      <c r="DC226" s="151">
        <f t="shared" si="1698"/>
        <v>0</v>
      </c>
      <c r="DD226" s="149"/>
      <c r="DE226" s="3"/>
      <c r="DF226" s="3"/>
      <c r="DG226" s="3"/>
      <c r="DH226" s="129"/>
      <c r="DI226" s="129"/>
      <c r="DJ226" s="129"/>
      <c r="DK226" s="129"/>
      <c r="DL226" s="129"/>
      <c r="DM226" s="129"/>
      <c r="DN226" s="129"/>
      <c r="DO226" s="129"/>
      <c r="DP226" s="3"/>
      <c r="DQ226" s="3"/>
      <c r="DR226" s="3"/>
      <c r="DS226" s="3"/>
      <c r="DU226" s="149"/>
      <c r="DV226" s="3"/>
      <c r="DW226" s="3"/>
      <c r="DX226" s="3"/>
      <c r="DZ226" s="293"/>
      <c r="EA226" s="293"/>
      <c r="EB226" s="293"/>
      <c r="EC226" s="297"/>
      <c r="ED226" s="297"/>
      <c r="EE226" s="297"/>
      <c r="EF226" s="297"/>
      <c r="EG226" s="297"/>
      <c r="EH226" s="297"/>
      <c r="EI226" s="297"/>
      <c r="EJ226" s="297"/>
      <c r="EK226" s="297"/>
      <c r="EL226" s="297"/>
      <c r="EM226" s="297"/>
      <c r="EN226" s="297"/>
      <c r="EO226" s="297"/>
      <c r="EP226" s="297"/>
      <c r="EQ226" s="297"/>
      <c r="ER226" s="297"/>
      <c r="ES226" s="297"/>
      <c r="ET226" s="297"/>
      <c r="EU226" s="297"/>
      <c r="EV226" s="297"/>
      <c r="EW226" s="297"/>
      <c r="EX226" s="297"/>
      <c r="EY226" s="297"/>
      <c r="EZ226" s="297"/>
      <c r="FA226" s="297"/>
      <c r="FB226" s="297"/>
      <c r="FC226" s="297"/>
      <c r="FD226" s="297"/>
      <c r="FE226" s="297"/>
      <c r="FF226" s="297"/>
      <c r="FL226" s="151">
        <f t="shared" ref="FL226:FL237" si="1784">AJ226</f>
        <v>0</v>
      </c>
      <c r="FM226" s="151">
        <f t="shared" si="1546"/>
        <v>0</v>
      </c>
      <c r="FN226" s="151">
        <f t="shared" si="1547"/>
        <v>0</v>
      </c>
      <c r="FO226" s="151">
        <f t="shared" si="1548"/>
        <v>0</v>
      </c>
      <c r="FR226" s="5">
        <f t="shared" si="1449"/>
        <v>0</v>
      </c>
      <c r="FS226" s="5">
        <f t="shared" si="1450"/>
        <v>0</v>
      </c>
      <c r="FT226" s="5">
        <f t="shared" si="1451"/>
        <v>0</v>
      </c>
      <c r="FU226" s="5">
        <f t="shared" si="1452"/>
        <v>0</v>
      </c>
      <c r="FW226" s="233" t="e">
        <f t="shared" si="1453"/>
        <v>#DIV/0!</v>
      </c>
      <c r="FX226" s="233" t="e">
        <f t="shared" si="1454"/>
        <v>#DIV/0!</v>
      </c>
      <c r="FY226" s="233" t="e">
        <f t="shared" si="1455"/>
        <v>#DIV/0!</v>
      </c>
      <c r="FZ226" s="233" t="e">
        <f t="shared" si="1456"/>
        <v>#DIV/0!</v>
      </c>
      <c r="GA226" s="233"/>
      <c r="GB226" s="5">
        <f t="shared" si="1457"/>
        <v>0</v>
      </c>
      <c r="GC226" s="5">
        <f t="shared" si="1458"/>
        <v>0</v>
      </c>
      <c r="GD226" s="5">
        <f t="shared" si="1459"/>
        <v>0</v>
      </c>
      <c r="GE226" s="5">
        <f t="shared" si="1460"/>
        <v>0</v>
      </c>
    </row>
    <row r="227" spans="1:187" x14ac:dyDescent="0.2">
      <c r="A227" s="2" t="str">
        <f t="shared" si="1650"/>
        <v>2018 Feb</v>
      </c>
      <c r="B227" s="139">
        <f t="shared" ref="B227:B237" si="1785">B214+1</f>
        <v>2018</v>
      </c>
      <c r="C227" s="142" t="str">
        <f t="shared" si="1783"/>
        <v>Feb</v>
      </c>
      <c r="D227" s="154">
        <f t="shared" si="1699"/>
        <v>0</v>
      </c>
      <c r="E227" s="129"/>
      <c r="F227" s="129"/>
      <c r="G227" s="129"/>
      <c r="H227" s="154">
        <f t="shared" si="1633"/>
        <v>0</v>
      </c>
      <c r="I227" s="151">
        <f t="shared" si="1651"/>
        <v>0</v>
      </c>
      <c r="J227" s="151">
        <f t="shared" si="1652"/>
        <v>0</v>
      </c>
      <c r="K227" s="151">
        <f t="shared" si="1653"/>
        <v>0</v>
      </c>
      <c r="L227" s="154">
        <f t="shared" si="1634"/>
        <v>0</v>
      </c>
      <c r="M227" s="3"/>
      <c r="N227" s="3"/>
      <c r="O227" s="3"/>
      <c r="P227" s="154">
        <f t="shared" si="1635"/>
        <v>0</v>
      </c>
      <c r="Q227" s="3"/>
      <c r="R227" s="3"/>
      <c r="S227" s="3"/>
      <c r="T227" s="154">
        <f t="shared" si="1636"/>
        <v>0</v>
      </c>
      <c r="U227" s="151">
        <f t="shared" si="1654"/>
        <v>0</v>
      </c>
      <c r="V227" s="151">
        <f t="shared" si="1655"/>
        <v>0</v>
      </c>
      <c r="W227" s="151">
        <f t="shared" si="1656"/>
        <v>0</v>
      </c>
      <c r="X227" s="154">
        <f t="shared" si="1637"/>
        <v>0</v>
      </c>
      <c r="Y227" s="151">
        <f t="shared" si="1657"/>
        <v>0</v>
      </c>
      <c r="Z227" s="151">
        <f t="shared" si="1658"/>
        <v>0</v>
      </c>
      <c r="AA227" s="151">
        <f t="shared" si="1659"/>
        <v>0</v>
      </c>
      <c r="AB227" s="154">
        <f t="shared" si="1638"/>
        <v>0</v>
      </c>
      <c r="AC227" s="3"/>
      <c r="AD227" s="3"/>
      <c r="AE227" s="3"/>
      <c r="AF227" s="154">
        <f t="shared" si="1639"/>
        <v>0</v>
      </c>
      <c r="AG227" s="3"/>
      <c r="AH227" s="3"/>
      <c r="AI227" s="3"/>
      <c r="AJ227" s="154">
        <f t="shared" si="1640"/>
        <v>0</v>
      </c>
      <c r="AK227" s="151">
        <f t="shared" si="1660"/>
        <v>0</v>
      </c>
      <c r="AL227" s="151">
        <f t="shared" si="1661"/>
        <v>0</v>
      </c>
      <c r="AM227" s="151">
        <f t="shared" si="1662"/>
        <v>0</v>
      </c>
      <c r="AN227" s="154">
        <f t="shared" si="1641"/>
        <v>0</v>
      </c>
      <c r="AO227" s="3"/>
      <c r="AP227" s="3"/>
      <c r="AQ227" s="3"/>
      <c r="AR227" s="151">
        <f t="shared" si="1663"/>
        <v>0</v>
      </c>
      <c r="AS227" s="151">
        <f t="shared" si="1664"/>
        <v>0</v>
      </c>
      <c r="AT227" s="151">
        <f t="shared" si="1665"/>
        <v>0</v>
      </c>
      <c r="AU227" s="151">
        <f t="shared" si="1666"/>
        <v>0</v>
      </c>
      <c r="AV227" s="154">
        <f t="shared" si="1642"/>
        <v>0</v>
      </c>
      <c r="AW227" s="3"/>
      <c r="AX227" s="3"/>
      <c r="AY227" s="3"/>
      <c r="AZ227" s="151">
        <f t="shared" si="1667"/>
        <v>0</v>
      </c>
      <c r="BA227" s="151">
        <f t="shared" si="1668"/>
        <v>0</v>
      </c>
      <c r="BB227" s="151">
        <f t="shared" si="1669"/>
        <v>0</v>
      </c>
      <c r="BC227" s="151">
        <f t="shared" si="1670"/>
        <v>0</v>
      </c>
      <c r="BD227" s="154">
        <f t="shared" si="1643"/>
        <v>0</v>
      </c>
      <c r="BE227" s="3"/>
      <c r="BF227" s="3"/>
      <c r="BG227" s="3"/>
      <c r="BH227" s="151">
        <f t="shared" si="1671"/>
        <v>0</v>
      </c>
      <c r="BI227" s="151">
        <f t="shared" si="1672"/>
        <v>0</v>
      </c>
      <c r="BJ227" s="151">
        <f t="shared" si="1673"/>
        <v>0</v>
      </c>
      <c r="BK227" s="151">
        <f t="shared" si="1674"/>
        <v>0</v>
      </c>
      <c r="BL227" s="154">
        <f t="shared" si="1644"/>
        <v>0</v>
      </c>
      <c r="BM227" s="3"/>
      <c r="BN227" s="3"/>
      <c r="BO227" s="3"/>
      <c r="BP227" s="151">
        <f t="shared" si="1675"/>
        <v>0</v>
      </c>
      <c r="BQ227" s="151">
        <f t="shared" si="1676"/>
        <v>0</v>
      </c>
      <c r="BR227" s="151">
        <f t="shared" si="1677"/>
        <v>0</v>
      </c>
      <c r="BS227" s="151">
        <f t="shared" si="1678"/>
        <v>0</v>
      </c>
      <c r="BT227" s="154">
        <f t="shared" si="1645"/>
        <v>0</v>
      </c>
      <c r="BU227" s="3"/>
      <c r="BV227" s="3"/>
      <c r="BW227" s="3"/>
      <c r="BX227" s="151">
        <f t="shared" si="1679"/>
        <v>0</v>
      </c>
      <c r="BY227" s="151">
        <f t="shared" si="1680"/>
        <v>0</v>
      </c>
      <c r="BZ227" s="151">
        <f t="shared" si="1681"/>
        <v>0</v>
      </c>
      <c r="CA227" s="151">
        <f t="shared" si="1682"/>
        <v>0</v>
      </c>
      <c r="CB227" s="154">
        <f t="shared" si="1646"/>
        <v>0</v>
      </c>
      <c r="CC227" s="3"/>
      <c r="CD227" s="3"/>
      <c r="CE227" s="3"/>
      <c r="CF227" s="151">
        <f t="shared" si="1683"/>
        <v>0</v>
      </c>
      <c r="CG227" s="151">
        <f t="shared" si="1684"/>
        <v>0</v>
      </c>
      <c r="CH227" s="151">
        <f t="shared" si="1685"/>
        <v>0</v>
      </c>
      <c r="CI227" s="151">
        <f t="shared" si="1686"/>
        <v>0</v>
      </c>
      <c r="CJ227" s="154">
        <f t="shared" si="1647"/>
        <v>0</v>
      </c>
      <c r="CK227" s="3"/>
      <c r="CL227" s="3"/>
      <c r="CM227" s="3"/>
      <c r="CN227" s="151">
        <f t="shared" si="1687"/>
        <v>0</v>
      </c>
      <c r="CO227" s="151">
        <f t="shared" si="1688"/>
        <v>0</v>
      </c>
      <c r="CP227" s="151">
        <f t="shared" si="1689"/>
        <v>0</v>
      </c>
      <c r="CQ227" s="151">
        <f t="shared" si="1690"/>
        <v>0</v>
      </c>
      <c r="CR227" s="154">
        <f t="shared" si="1648"/>
        <v>0</v>
      </c>
      <c r="CS227" s="3"/>
      <c r="CT227" s="3"/>
      <c r="CU227" s="3"/>
      <c r="CV227" s="151">
        <f t="shared" si="1691"/>
        <v>0</v>
      </c>
      <c r="CW227" s="151">
        <f t="shared" si="1692"/>
        <v>0</v>
      </c>
      <c r="CX227" s="151">
        <f t="shared" si="1693"/>
        <v>0</v>
      </c>
      <c r="CY227" s="151">
        <f t="shared" si="1694"/>
        <v>0</v>
      </c>
      <c r="CZ227" s="151">
        <f t="shared" si="1695"/>
        <v>0</v>
      </c>
      <c r="DA227" s="151">
        <f t="shared" si="1696"/>
        <v>0</v>
      </c>
      <c r="DB227" s="151">
        <f t="shared" si="1697"/>
        <v>0</v>
      </c>
      <c r="DC227" s="151">
        <f t="shared" si="1698"/>
        <v>0</v>
      </c>
      <c r="DD227" s="149"/>
      <c r="DE227" s="3"/>
      <c r="DF227" s="3"/>
      <c r="DG227" s="3"/>
      <c r="DH227" s="129"/>
      <c r="DI227" s="129"/>
      <c r="DJ227" s="129"/>
      <c r="DK227" s="129"/>
      <c r="DL227" s="129"/>
      <c r="DM227" s="129"/>
      <c r="DN227" s="129"/>
      <c r="DO227" s="129"/>
      <c r="DP227" s="3"/>
      <c r="DQ227" s="3"/>
      <c r="DR227" s="3"/>
      <c r="DS227" s="3"/>
      <c r="DU227" s="149"/>
      <c r="DV227" s="3"/>
      <c r="DW227" s="3"/>
      <c r="DX227" s="3"/>
      <c r="DZ227" s="293"/>
      <c r="EA227" s="293"/>
      <c r="EB227" s="293"/>
      <c r="EC227" s="297"/>
      <c r="ED227" s="297"/>
      <c r="EE227" s="297"/>
      <c r="EF227" s="297"/>
      <c r="EG227" s="297"/>
      <c r="EH227" s="297"/>
      <c r="EI227" s="297"/>
      <c r="EJ227" s="297"/>
      <c r="EK227" s="297"/>
      <c r="EL227" s="297"/>
      <c r="EM227" s="297"/>
      <c r="EN227" s="297"/>
      <c r="EO227" s="297"/>
      <c r="EP227" s="297"/>
      <c r="EQ227" s="297"/>
      <c r="ER227" s="297"/>
      <c r="ES227" s="297"/>
      <c r="ET227" s="297"/>
      <c r="EU227" s="297"/>
      <c r="EV227" s="297"/>
      <c r="EW227" s="297"/>
      <c r="EX227" s="297"/>
      <c r="EY227" s="297"/>
      <c r="EZ227" s="297"/>
      <c r="FA227" s="297"/>
      <c r="FB227" s="297"/>
      <c r="FC227" s="297"/>
      <c r="FD227" s="297"/>
      <c r="FE227" s="297"/>
      <c r="FF227" s="297"/>
      <c r="FL227" s="151">
        <f t="shared" si="1784"/>
        <v>0</v>
      </c>
      <c r="FM227" s="151">
        <f t="shared" si="1546"/>
        <v>0</v>
      </c>
      <c r="FN227" s="151">
        <f t="shared" si="1547"/>
        <v>0</v>
      </c>
      <c r="FO227" s="151">
        <f t="shared" si="1548"/>
        <v>0</v>
      </c>
      <c r="FR227" s="5">
        <f t="shared" si="1449"/>
        <v>0</v>
      </c>
      <c r="FS227" s="5">
        <f t="shared" si="1450"/>
        <v>0</v>
      </c>
      <c r="FT227" s="5">
        <f t="shared" si="1451"/>
        <v>0</v>
      </c>
      <c r="FU227" s="5">
        <f t="shared" si="1452"/>
        <v>0</v>
      </c>
      <c r="FW227" s="233" t="e">
        <f t="shared" si="1453"/>
        <v>#DIV/0!</v>
      </c>
      <c r="FX227" s="233" t="e">
        <f t="shared" si="1454"/>
        <v>#DIV/0!</v>
      </c>
      <c r="FY227" s="233" t="e">
        <f t="shared" si="1455"/>
        <v>#DIV/0!</v>
      </c>
      <c r="FZ227" s="233" t="e">
        <f t="shared" si="1456"/>
        <v>#DIV/0!</v>
      </c>
      <c r="GA227" s="233"/>
      <c r="GB227" s="5">
        <f t="shared" si="1457"/>
        <v>0</v>
      </c>
      <c r="GC227" s="5">
        <f t="shared" si="1458"/>
        <v>0</v>
      </c>
      <c r="GD227" s="5">
        <f t="shared" si="1459"/>
        <v>0</v>
      </c>
      <c r="GE227" s="5">
        <f t="shared" si="1460"/>
        <v>0</v>
      </c>
    </row>
    <row r="228" spans="1:187" x14ac:dyDescent="0.2">
      <c r="A228" s="2" t="str">
        <f t="shared" si="1650"/>
        <v>2018 Mar</v>
      </c>
      <c r="B228" s="139">
        <f t="shared" si="1785"/>
        <v>2018</v>
      </c>
      <c r="C228" s="142" t="str">
        <f t="shared" si="1783"/>
        <v>Mar</v>
      </c>
      <c r="D228" s="154">
        <f>E228+F228+G228</f>
        <v>0</v>
      </c>
      <c r="E228" s="129"/>
      <c r="F228" s="129"/>
      <c r="G228" s="129"/>
      <c r="H228" s="154">
        <f>I228+J228+K228</f>
        <v>0</v>
      </c>
      <c r="I228" s="151">
        <f t="shared" si="1651"/>
        <v>0</v>
      </c>
      <c r="J228" s="151">
        <f t="shared" si="1652"/>
        <v>0</v>
      </c>
      <c r="K228" s="151">
        <f t="shared" si="1653"/>
        <v>0</v>
      </c>
      <c r="L228" s="154">
        <f>M228+N228+O228</f>
        <v>0</v>
      </c>
      <c r="M228" s="3"/>
      <c r="N228" s="3"/>
      <c r="O228" s="3"/>
      <c r="P228" s="154">
        <f>Q228+R228+S228</f>
        <v>0</v>
      </c>
      <c r="Q228" s="3"/>
      <c r="R228" s="3"/>
      <c r="S228" s="3"/>
      <c r="T228" s="154">
        <f>U228+V228+W228</f>
        <v>0</v>
      </c>
      <c r="U228" s="151">
        <f t="shared" si="1654"/>
        <v>0</v>
      </c>
      <c r="V228" s="151">
        <f t="shared" si="1655"/>
        <v>0</v>
      </c>
      <c r="W228" s="151">
        <f t="shared" si="1656"/>
        <v>0</v>
      </c>
      <c r="X228" s="154">
        <f>Y228+Z228+AA228</f>
        <v>0</v>
      </c>
      <c r="Y228" s="151">
        <f t="shared" si="1657"/>
        <v>0</v>
      </c>
      <c r="Z228" s="151">
        <f t="shared" si="1658"/>
        <v>0</v>
      </c>
      <c r="AA228" s="151">
        <f t="shared" si="1659"/>
        <v>0</v>
      </c>
      <c r="AB228" s="154">
        <f>AC228+AD228+AE228</f>
        <v>0</v>
      </c>
      <c r="AC228" s="3"/>
      <c r="AD228" s="3"/>
      <c r="AE228" s="3"/>
      <c r="AF228" s="154">
        <f>AG228+AH228+AI228</f>
        <v>0</v>
      </c>
      <c r="AG228" s="3"/>
      <c r="AH228" s="3"/>
      <c r="AI228" s="3"/>
      <c r="AJ228" s="154">
        <f>AK228+AL228+AM228</f>
        <v>0</v>
      </c>
      <c r="AK228" s="151">
        <f t="shared" si="1660"/>
        <v>0</v>
      </c>
      <c r="AL228" s="151">
        <f t="shared" si="1661"/>
        <v>0</v>
      </c>
      <c r="AM228" s="151">
        <f t="shared" si="1662"/>
        <v>0</v>
      </c>
      <c r="AN228" s="154">
        <f>AO228+AP228+AQ228</f>
        <v>0</v>
      </c>
      <c r="AO228" s="3"/>
      <c r="AP228" s="3"/>
      <c r="AQ228" s="3"/>
      <c r="AR228" s="151">
        <f t="shared" si="1663"/>
        <v>0</v>
      </c>
      <c r="AS228" s="151">
        <f t="shared" si="1664"/>
        <v>0</v>
      </c>
      <c r="AT228" s="151">
        <f t="shared" si="1665"/>
        <v>0</v>
      </c>
      <c r="AU228" s="151">
        <f t="shared" si="1666"/>
        <v>0</v>
      </c>
      <c r="AV228" s="154">
        <f>AW228+AX228+AY228</f>
        <v>0</v>
      </c>
      <c r="AW228" s="3"/>
      <c r="AX228" s="3"/>
      <c r="AY228" s="3"/>
      <c r="AZ228" s="151">
        <f t="shared" si="1667"/>
        <v>0</v>
      </c>
      <c r="BA228" s="151">
        <f t="shared" si="1668"/>
        <v>0</v>
      </c>
      <c r="BB228" s="151">
        <f t="shared" si="1669"/>
        <v>0</v>
      </c>
      <c r="BC228" s="151">
        <f t="shared" si="1670"/>
        <v>0</v>
      </c>
      <c r="BD228" s="154">
        <f>BE228+BF228+BG228</f>
        <v>0</v>
      </c>
      <c r="BE228" s="3"/>
      <c r="BF228" s="3"/>
      <c r="BG228" s="3"/>
      <c r="BH228" s="151">
        <f t="shared" si="1671"/>
        <v>0</v>
      </c>
      <c r="BI228" s="151">
        <f t="shared" si="1672"/>
        <v>0</v>
      </c>
      <c r="BJ228" s="151">
        <f t="shared" si="1673"/>
        <v>0</v>
      </c>
      <c r="BK228" s="151">
        <f t="shared" si="1674"/>
        <v>0</v>
      </c>
      <c r="BL228" s="154">
        <f>BM228+BN228+BO228</f>
        <v>0</v>
      </c>
      <c r="BM228" s="3"/>
      <c r="BN228" s="3"/>
      <c r="BO228" s="3"/>
      <c r="BP228" s="151">
        <f t="shared" si="1675"/>
        <v>0</v>
      </c>
      <c r="BQ228" s="151">
        <f t="shared" si="1676"/>
        <v>0</v>
      </c>
      <c r="BR228" s="151">
        <f t="shared" si="1677"/>
        <v>0</v>
      </c>
      <c r="BS228" s="151">
        <f t="shared" si="1678"/>
        <v>0</v>
      </c>
      <c r="BT228" s="154">
        <f>BU228+BV228+BW228</f>
        <v>0</v>
      </c>
      <c r="BU228" s="3"/>
      <c r="BV228" s="3"/>
      <c r="BW228" s="3"/>
      <c r="BX228" s="151">
        <f t="shared" si="1679"/>
        <v>0</v>
      </c>
      <c r="BY228" s="151">
        <f t="shared" si="1680"/>
        <v>0</v>
      </c>
      <c r="BZ228" s="151">
        <f t="shared" si="1681"/>
        <v>0</v>
      </c>
      <c r="CA228" s="151">
        <f t="shared" si="1682"/>
        <v>0</v>
      </c>
      <c r="CB228" s="154">
        <f>CC228+CD228+CE228</f>
        <v>0</v>
      </c>
      <c r="CC228" s="3"/>
      <c r="CD228" s="3"/>
      <c r="CE228" s="3"/>
      <c r="CF228" s="151">
        <f t="shared" si="1683"/>
        <v>0</v>
      </c>
      <c r="CG228" s="151">
        <f t="shared" si="1684"/>
        <v>0</v>
      </c>
      <c r="CH228" s="151">
        <f t="shared" si="1685"/>
        <v>0</v>
      </c>
      <c r="CI228" s="151">
        <f t="shared" si="1686"/>
        <v>0</v>
      </c>
      <c r="CJ228" s="154">
        <f>CK228+CL228+CM228</f>
        <v>0</v>
      </c>
      <c r="CK228" s="3"/>
      <c r="CL228" s="3"/>
      <c r="CM228" s="3"/>
      <c r="CN228" s="151">
        <f t="shared" si="1687"/>
        <v>0</v>
      </c>
      <c r="CO228" s="151">
        <f t="shared" si="1688"/>
        <v>0</v>
      </c>
      <c r="CP228" s="151">
        <f t="shared" si="1689"/>
        <v>0</v>
      </c>
      <c r="CQ228" s="151">
        <f t="shared" si="1690"/>
        <v>0</v>
      </c>
      <c r="CR228" s="154">
        <f>CS228+CT228+CU228</f>
        <v>0</v>
      </c>
      <c r="CS228" s="3"/>
      <c r="CT228" s="3"/>
      <c r="CU228" s="3"/>
      <c r="CV228" s="151">
        <f t="shared" si="1691"/>
        <v>0</v>
      </c>
      <c r="CW228" s="151">
        <f t="shared" si="1692"/>
        <v>0</v>
      </c>
      <c r="CX228" s="151">
        <f t="shared" si="1693"/>
        <v>0</v>
      </c>
      <c r="CY228" s="151">
        <f t="shared" si="1694"/>
        <v>0</v>
      </c>
      <c r="CZ228" s="151">
        <f t="shared" si="1695"/>
        <v>0</v>
      </c>
      <c r="DA228" s="151">
        <f t="shared" si="1696"/>
        <v>0</v>
      </c>
      <c r="DB228" s="151">
        <f t="shared" si="1697"/>
        <v>0</v>
      </c>
      <c r="DC228" s="151">
        <f t="shared" si="1698"/>
        <v>0</v>
      </c>
      <c r="DD228" s="149"/>
      <c r="DE228" s="3"/>
      <c r="DF228" s="3"/>
      <c r="DG228" s="3"/>
      <c r="DH228" s="129"/>
      <c r="DI228" s="129"/>
      <c r="DJ228" s="129"/>
      <c r="DK228" s="129"/>
      <c r="DL228" s="129"/>
      <c r="DM228" s="129"/>
      <c r="DN228" s="129"/>
      <c r="DO228" s="129"/>
      <c r="DP228" s="3"/>
      <c r="DQ228" s="3"/>
      <c r="DR228" s="3"/>
      <c r="DS228" s="3"/>
      <c r="DU228" s="149"/>
      <c r="DV228" s="3"/>
      <c r="DW228" s="3"/>
      <c r="DX228" s="3"/>
      <c r="DZ228" s="293" t="str">
        <f>CONCATENATE(EA228," ",EB228)</f>
        <v>2018 Kvartal 1</v>
      </c>
      <c r="EA228" s="293">
        <v>2018</v>
      </c>
      <c r="EB228" s="293" t="s">
        <v>444</v>
      </c>
      <c r="EC228" s="297">
        <f>SUM(D226:D228)</f>
        <v>0</v>
      </c>
      <c r="ED228" s="297">
        <f>SUM(H226:H228)</f>
        <v>0</v>
      </c>
      <c r="EE228" s="297">
        <f>SUM(L226:L228)</f>
        <v>0</v>
      </c>
      <c r="EF228" s="297">
        <f>SUM(P226:P228)</f>
        <v>0</v>
      </c>
      <c r="EG228" s="297">
        <f>SUM(T226:T228)</f>
        <v>0</v>
      </c>
      <c r="EH228" s="297">
        <f>SUM(X226:X228)</f>
        <v>0</v>
      </c>
      <c r="EI228" s="297">
        <f>SUM(AB226:AB228)</f>
        <v>0</v>
      </c>
      <c r="EJ228" s="297">
        <f>SUM(AF226:AF228)</f>
        <v>0</v>
      </c>
      <c r="EK228" s="297">
        <f>SUM(AJ226:AJ228)</f>
        <v>0</v>
      </c>
      <c r="EL228" s="297">
        <f>SUM(AN226:AN228)</f>
        <v>0</v>
      </c>
      <c r="EM228" s="297">
        <f>IF(EG228&gt;0,(EL228/EG228)*100,0)</f>
        <v>0</v>
      </c>
      <c r="EN228" s="297">
        <f>SUM(AV226:AV228)</f>
        <v>0</v>
      </c>
      <c r="EO228" s="297">
        <f>IF(EG228&gt;0,(EN228/EG228)*100,0)</f>
        <v>0</v>
      </c>
      <c r="EP228" s="297">
        <f>SUM(BD226:BD228)</f>
        <v>0</v>
      </c>
      <c r="EQ228" s="297">
        <f>IF(EG228&gt;0,(EP228/EG228)*100,0)</f>
        <v>0</v>
      </c>
      <c r="ER228" s="297">
        <f>SUM(BL226:BL228)</f>
        <v>0</v>
      </c>
      <c r="ES228" s="297">
        <f>IF(EG228&gt;0,(ER228/EG228)*100,0)</f>
        <v>0</v>
      </c>
      <c r="ET228" s="297">
        <f>SUM(BT226:BT228)</f>
        <v>0</v>
      </c>
      <c r="EU228" s="297">
        <f>IF(EG228&gt;0,(ET228/EG228)*100,0)</f>
        <v>0</v>
      </c>
      <c r="EV228" s="297">
        <f>SUM(CB226:CB228)</f>
        <v>0</v>
      </c>
      <c r="EW228" s="297">
        <f>IF(EG228&gt;0,(EV228/EG228)*100,0)</f>
        <v>0</v>
      </c>
      <c r="EX228" s="297">
        <f>SUM(CJ226:CJ228)</f>
        <v>0</v>
      </c>
      <c r="EY228" s="297">
        <f>IF(EG228&gt;0,(EX228/EG228)*100,0)</f>
        <v>0</v>
      </c>
      <c r="EZ228" s="297">
        <f>SUM(CR226:CR228)</f>
        <v>0</v>
      </c>
      <c r="FA228" s="297">
        <f>IF(EG228&gt;0,(EZ228/EG228)*100,0)</f>
        <v>0</v>
      </c>
      <c r="FB228" s="297">
        <f>IF(EG228&gt;0,(EK228/EG228)*100,0)</f>
        <v>0</v>
      </c>
      <c r="FC228" s="297">
        <f>IF(DD228&gt;0,DD226+DD227+DD228,0)</f>
        <v>0</v>
      </c>
      <c r="FD228" s="297">
        <f>IF(DD228&gt;0,((DD228+DD227+DD226)*60)/((T226+T227+T228)),0)</f>
        <v>0</v>
      </c>
      <c r="FE228" s="297">
        <f>IF(DD228&gt;0,((DD228+DD227+DD226)*60)/((T228+T227+T226)-(AN228+AN227+AN226)),0)</f>
        <v>0</v>
      </c>
      <c r="FF228" s="297">
        <f>IF(DU228&gt;0,((DU228+DU227+DU226)*60)/((T228+T227+T226)-(BD228+BD227+BD226)),0)</f>
        <v>0</v>
      </c>
      <c r="FL228" s="151">
        <f t="shared" si="1784"/>
        <v>0</v>
      </c>
      <c r="FM228" s="151">
        <f t="shared" si="1546"/>
        <v>0</v>
      </c>
      <c r="FN228" s="151">
        <f t="shared" si="1547"/>
        <v>0</v>
      </c>
      <c r="FO228" s="151">
        <f t="shared" si="1548"/>
        <v>0</v>
      </c>
      <c r="FR228" s="5">
        <f t="shared" si="1449"/>
        <v>0</v>
      </c>
      <c r="FS228" s="5">
        <f t="shared" si="1450"/>
        <v>0</v>
      </c>
      <c r="FT228" s="5">
        <f t="shared" si="1451"/>
        <v>0</v>
      </c>
      <c r="FU228" s="5">
        <f t="shared" si="1452"/>
        <v>0</v>
      </c>
      <c r="FW228" s="233" t="e">
        <f t="shared" si="1453"/>
        <v>#DIV/0!</v>
      </c>
      <c r="FX228" s="233" t="e">
        <f t="shared" si="1454"/>
        <v>#DIV/0!</v>
      </c>
      <c r="FY228" s="233" t="e">
        <f t="shared" si="1455"/>
        <v>#DIV/0!</v>
      </c>
      <c r="FZ228" s="233" t="e">
        <f t="shared" si="1456"/>
        <v>#DIV/0!</v>
      </c>
      <c r="GA228" s="233"/>
      <c r="GB228" s="5">
        <f t="shared" si="1457"/>
        <v>0</v>
      </c>
      <c r="GC228" s="5">
        <f t="shared" si="1458"/>
        <v>0</v>
      </c>
      <c r="GD228" s="5">
        <f t="shared" si="1459"/>
        <v>0</v>
      </c>
      <c r="GE228" s="5">
        <f t="shared" si="1460"/>
        <v>0</v>
      </c>
    </row>
    <row r="229" spans="1:187" x14ac:dyDescent="0.2">
      <c r="A229" s="2" t="str">
        <f t="shared" si="1650"/>
        <v>2018 Apr</v>
      </c>
      <c r="B229" s="139">
        <f t="shared" si="1785"/>
        <v>2018</v>
      </c>
      <c r="C229" s="142" t="str">
        <f t="shared" si="1783"/>
        <v>Apr</v>
      </c>
      <c r="D229" s="154">
        <f t="shared" ref="D229:D263" si="1786">E229+F229+G229</f>
        <v>0</v>
      </c>
      <c r="E229" s="129"/>
      <c r="F229" s="129"/>
      <c r="G229" s="129"/>
      <c r="H229" s="154">
        <f t="shared" ref="H229:H263" si="1787">I229+J229+K229</f>
        <v>0</v>
      </c>
      <c r="I229" s="151">
        <f t="shared" si="1651"/>
        <v>0</v>
      </c>
      <c r="J229" s="151">
        <f t="shared" si="1652"/>
        <v>0</v>
      </c>
      <c r="K229" s="151">
        <f t="shared" si="1653"/>
        <v>0</v>
      </c>
      <c r="L229" s="154">
        <f t="shared" ref="L229:L296" si="1788">M229+N229+O229</f>
        <v>0</v>
      </c>
      <c r="M229" s="3"/>
      <c r="N229" s="3"/>
      <c r="O229" s="3"/>
      <c r="P229" s="154">
        <f t="shared" ref="P229:P263" si="1789">Q229+R229+S229</f>
        <v>0</v>
      </c>
      <c r="Q229" s="3"/>
      <c r="R229" s="3"/>
      <c r="S229" s="3"/>
      <c r="T229" s="154">
        <f t="shared" ref="T229:T263" si="1790">U229+V229+W229</f>
        <v>0</v>
      </c>
      <c r="U229" s="151">
        <f t="shared" si="1654"/>
        <v>0</v>
      </c>
      <c r="V229" s="151">
        <f t="shared" si="1655"/>
        <v>0</v>
      </c>
      <c r="W229" s="151">
        <f t="shared" si="1656"/>
        <v>0</v>
      </c>
      <c r="X229" s="154">
        <f t="shared" ref="X229:X263" si="1791">Y229+Z229+AA229</f>
        <v>0</v>
      </c>
      <c r="Y229" s="151">
        <f t="shared" si="1657"/>
        <v>0</v>
      </c>
      <c r="Z229" s="151">
        <f t="shared" si="1658"/>
        <v>0</v>
      </c>
      <c r="AA229" s="151">
        <f t="shared" si="1659"/>
        <v>0</v>
      </c>
      <c r="AB229" s="154">
        <f t="shared" ref="AB229:AB263" si="1792">AC229+AD229+AE229</f>
        <v>0</v>
      </c>
      <c r="AC229" s="3"/>
      <c r="AD229" s="3"/>
      <c r="AE229" s="3"/>
      <c r="AF229" s="154">
        <f t="shared" ref="AF229:AF263" si="1793">AG229+AH229+AI229</f>
        <v>0</v>
      </c>
      <c r="AG229" s="3"/>
      <c r="AH229" s="3"/>
      <c r="AI229" s="3"/>
      <c r="AJ229" s="154">
        <f t="shared" ref="AJ229:AJ263" si="1794">AK229+AL229+AM229</f>
        <v>0</v>
      </c>
      <c r="AK229" s="151">
        <f t="shared" si="1660"/>
        <v>0</v>
      </c>
      <c r="AL229" s="151">
        <f t="shared" si="1661"/>
        <v>0</v>
      </c>
      <c r="AM229" s="151">
        <f t="shared" si="1662"/>
        <v>0</v>
      </c>
      <c r="AN229" s="154">
        <f t="shared" ref="AN229:AN263" si="1795">AO229+AP229+AQ229</f>
        <v>0</v>
      </c>
      <c r="AO229" s="3"/>
      <c r="AP229" s="3"/>
      <c r="AQ229" s="3"/>
      <c r="AR229" s="151">
        <f t="shared" si="1663"/>
        <v>0</v>
      </c>
      <c r="AS229" s="151">
        <f t="shared" si="1664"/>
        <v>0</v>
      </c>
      <c r="AT229" s="151">
        <f t="shared" si="1665"/>
        <v>0</v>
      </c>
      <c r="AU229" s="151">
        <f t="shared" si="1666"/>
        <v>0</v>
      </c>
      <c r="AV229" s="154">
        <f t="shared" ref="AV229:AV263" si="1796">AW229+AX229+AY229</f>
        <v>0</v>
      </c>
      <c r="AW229" s="3"/>
      <c r="AX229" s="3"/>
      <c r="AY229" s="3"/>
      <c r="AZ229" s="151">
        <f t="shared" si="1667"/>
        <v>0</v>
      </c>
      <c r="BA229" s="151">
        <f t="shared" si="1668"/>
        <v>0</v>
      </c>
      <c r="BB229" s="151">
        <f t="shared" si="1669"/>
        <v>0</v>
      </c>
      <c r="BC229" s="151">
        <f t="shared" si="1670"/>
        <v>0</v>
      </c>
      <c r="BD229" s="154">
        <f t="shared" ref="BD229:BD263" si="1797">BE229+BF229+BG229</f>
        <v>0</v>
      </c>
      <c r="BE229" s="3"/>
      <c r="BF229" s="3"/>
      <c r="BG229" s="3"/>
      <c r="BH229" s="151">
        <f t="shared" si="1671"/>
        <v>0</v>
      </c>
      <c r="BI229" s="151">
        <f t="shared" si="1672"/>
        <v>0</v>
      </c>
      <c r="BJ229" s="151">
        <f t="shared" si="1673"/>
        <v>0</v>
      </c>
      <c r="BK229" s="151">
        <f t="shared" si="1674"/>
        <v>0</v>
      </c>
      <c r="BL229" s="154">
        <f t="shared" ref="BL229:BL263" si="1798">BM229+BN229+BO229</f>
        <v>0</v>
      </c>
      <c r="BM229" s="3"/>
      <c r="BN229" s="3"/>
      <c r="BO229" s="3"/>
      <c r="BP229" s="151">
        <f t="shared" si="1675"/>
        <v>0</v>
      </c>
      <c r="BQ229" s="151">
        <f t="shared" si="1676"/>
        <v>0</v>
      </c>
      <c r="BR229" s="151">
        <f t="shared" si="1677"/>
        <v>0</v>
      </c>
      <c r="BS229" s="151">
        <f t="shared" si="1678"/>
        <v>0</v>
      </c>
      <c r="BT229" s="154">
        <f t="shared" ref="BT229:BT263" si="1799">BU229+BV229+BW229</f>
        <v>0</v>
      </c>
      <c r="BU229" s="3"/>
      <c r="BV229" s="3"/>
      <c r="BW229" s="3"/>
      <c r="BX229" s="151">
        <f t="shared" si="1679"/>
        <v>0</v>
      </c>
      <c r="BY229" s="151">
        <f t="shared" si="1680"/>
        <v>0</v>
      </c>
      <c r="BZ229" s="151">
        <f t="shared" si="1681"/>
        <v>0</v>
      </c>
      <c r="CA229" s="151">
        <f t="shared" si="1682"/>
        <v>0</v>
      </c>
      <c r="CB229" s="154">
        <f t="shared" ref="CB229:CB263" si="1800">CC229+CD229+CE229</f>
        <v>0</v>
      </c>
      <c r="CC229" s="3"/>
      <c r="CD229" s="3"/>
      <c r="CE229" s="3"/>
      <c r="CF229" s="151">
        <f t="shared" si="1683"/>
        <v>0</v>
      </c>
      <c r="CG229" s="151">
        <f t="shared" si="1684"/>
        <v>0</v>
      </c>
      <c r="CH229" s="151">
        <f t="shared" si="1685"/>
        <v>0</v>
      </c>
      <c r="CI229" s="151">
        <f t="shared" si="1686"/>
        <v>0</v>
      </c>
      <c r="CJ229" s="154">
        <f t="shared" ref="CJ229:CJ263" si="1801">CK229+CL229+CM229</f>
        <v>0</v>
      </c>
      <c r="CK229" s="3"/>
      <c r="CL229" s="3"/>
      <c r="CM229" s="3"/>
      <c r="CN229" s="151">
        <f t="shared" si="1687"/>
        <v>0</v>
      </c>
      <c r="CO229" s="151">
        <f t="shared" si="1688"/>
        <v>0</v>
      </c>
      <c r="CP229" s="151">
        <f t="shared" si="1689"/>
        <v>0</v>
      </c>
      <c r="CQ229" s="151">
        <f t="shared" si="1690"/>
        <v>0</v>
      </c>
      <c r="CR229" s="154">
        <f t="shared" ref="CR229:CR263" si="1802">CS229+CT229+CU229</f>
        <v>0</v>
      </c>
      <c r="CS229" s="3"/>
      <c r="CT229" s="3"/>
      <c r="CU229" s="3"/>
      <c r="CV229" s="151">
        <f t="shared" si="1691"/>
        <v>0</v>
      </c>
      <c r="CW229" s="151">
        <f t="shared" si="1692"/>
        <v>0</v>
      </c>
      <c r="CX229" s="151">
        <f t="shared" si="1693"/>
        <v>0</v>
      </c>
      <c r="CY229" s="151">
        <f t="shared" si="1694"/>
        <v>0</v>
      </c>
      <c r="CZ229" s="151">
        <f t="shared" si="1695"/>
        <v>0</v>
      </c>
      <c r="DA229" s="151">
        <f t="shared" si="1696"/>
        <v>0</v>
      </c>
      <c r="DB229" s="151">
        <f t="shared" si="1697"/>
        <v>0</v>
      </c>
      <c r="DC229" s="151">
        <f t="shared" si="1698"/>
        <v>0</v>
      </c>
      <c r="DD229" s="149"/>
      <c r="DE229" s="3"/>
      <c r="DF229" s="3"/>
      <c r="DG229" s="3"/>
      <c r="DH229" s="129"/>
      <c r="DI229" s="129"/>
      <c r="DJ229" s="129"/>
      <c r="DK229" s="129"/>
      <c r="DL229" s="129"/>
      <c r="DM229" s="129"/>
      <c r="DN229" s="129"/>
      <c r="DO229" s="129"/>
      <c r="DP229" s="3"/>
      <c r="DQ229" s="3"/>
      <c r="DR229" s="3"/>
      <c r="DS229" s="3"/>
      <c r="DU229" s="149"/>
      <c r="DV229" s="3"/>
      <c r="DW229" s="3"/>
      <c r="DX229" s="3"/>
      <c r="DZ229" s="293"/>
      <c r="EA229" s="293"/>
      <c r="EB229" s="293"/>
      <c r="EC229" s="297"/>
      <c r="ED229" s="297"/>
      <c r="EE229" s="297"/>
      <c r="EF229" s="297"/>
      <c r="EG229" s="297"/>
      <c r="EH229" s="297"/>
      <c r="EI229" s="297"/>
      <c r="EJ229" s="297"/>
      <c r="EK229" s="297"/>
      <c r="EL229" s="297"/>
      <c r="EM229" s="297"/>
      <c r="EN229" s="297"/>
      <c r="EO229" s="297"/>
      <c r="EP229" s="297"/>
      <c r="EQ229" s="297"/>
      <c r="ER229" s="297"/>
      <c r="ES229" s="297"/>
      <c r="ET229" s="297"/>
      <c r="EU229" s="297"/>
      <c r="EV229" s="297"/>
      <c r="EW229" s="297"/>
      <c r="EX229" s="297"/>
      <c r="EY229" s="297"/>
      <c r="EZ229" s="297"/>
      <c r="FA229" s="297"/>
      <c r="FB229" s="297"/>
      <c r="FC229" s="297"/>
      <c r="FD229" s="297"/>
      <c r="FE229" s="297"/>
      <c r="FF229" s="297"/>
      <c r="FL229" s="151">
        <f t="shared" si="1784"/>
        <v>0</v>
      </c>
      <c r="FM229" s="151">
        <f t="shared" si="1546"/>
        <v>0</v>
      </c>
      <c r="FN229" s="151">
        <f t="shared" si="1547"/>
        <v>0</v>
      </c>
      <c r="FO229" s="151">
        <f t="shared" si="1548"/>
        <v>0</v>
      </c>
      <c r="FR229" s="5">
        <f t="shared" si="1449"/>
        <v>0</v>
      </c>
      <c r="FS229" s="5">
        <f t="shared" si="1450"/>
        <v>0</v>
      </c>
      <c r="FT229" s="5">
        <f t="shared" si="1451"/>
        <v>0</v>
      </c>
      <c r="FU229" s="5">
        <f t="shared" si="1452"/>
        <v>0</v>
      </c>
      <c r="FW229" s="233" t="e">
        <f t="shared" si="1453"/>
        <v>#DIV/0!</v>
      </c>
      <c r="FX229" s="233" t="e">
        <f t="shared" si="1454"/>
        <v>#DIV/0!</v>
      </c>
      <c r="FY229" s="233" t="e">
        <f t="shared" si="1455"/>
        <v>#DIV/0!</v>
      </c>
      <c r="FZ229" s="233" t="e">
        <f t="shared" si="1456"/>
        <v>#DIV/0!</v>
      </c>
      <c r="GA229" s="233"/>
      <c r="GB229" s="5">
        <f t="shared" si="1457"/>
        <v>0</v>
      </c>
      <c r="GC229" s="5">
        <f t="shared" si="1458"/>
        <v>0</v>
      </c>
      <c r="GD229" s="5">
        <f t="shared" si="1459"/>
        <v>0</v>
      </c>
      <c r="GE229" s="5">
        <f t="shared" si="1460"/>
        <v>0</v>
      </c>
    </row>
    <row r="230" spans="1:187" x14ac:dyDescent="0.2">
      <c r="A230" s="2" t="str">
        <f t="shared" si="1650"/>
        <v>2018 Maj</v>
      </c>
      <c r="B230" s="139">
        <f t="shared" si="1785"/>
        <v>2018</v>
      </c>
      <c r="C230" s="142" t="str">
        <f t="shared" si="1783"/>
        <v>Maj</v>
      </c>
      <c r="D230" s="154">
        <f t="shared" si="1786"/>
        <v>0</v>
      </c>
      <c r="E230" s="129"/>
      <c r="F230" s="129"/>
      <c r="G230" s="129"/>
      <c r="H230" s="154">
        <f t="shared" si="1787"/>
        <v>0</v>
      </c>
      <c r="I230" s="151">
        <f t="shared" si="1651"/>
        <v>0</v>
      </c>
      <c r="J230" s="151">
        <f t="shared" si="1652"/>
        <v>0</v>
      </c>
      <c r="K230" s="151">
        <f t="shared" si="1653"/>
        <v>0</v>
      </c>
      <c r="L230" s="154">
        <f t="shared" si="1788"/>
        <v>0</v>
      </c>
      <c r="M230" s="3"/>
      <c r="N230" s="3"/>
      <c r="O230" s="3"/>
      <c r="P230" s="154">
        <f t="shared" si="1789"/>
        <v>0</v>
      </c>
      <c r="Q230" s="3"/>
      <c r="R230" s="3"/>
      <c r="S230" s="3"/>
      <c r="T230" s="154">
        <f t="shared" si="1790"/>
        <v>0</v>
      </c>
      <c r="U230" s="151">
        <f t="shared" si="1654"/>
        <v>0</v>
      </c>
      <c r="V230" s="151">
        <f t="shared" si="1655"/>
        <v>0</v>
      </c>
      <c r="W230" s="151">
        <f t="shared" si="1656"/>
        <v>0</v>
      </c>
      <c r="X230" s="154">
        <f t="shared" si="1791"/>
        <v>0</v>
      </c>
      <c r="Y230" s="151">
        <f t="shared" si="1657"/>
        <v>0</v>
      </c>
      <c r="Z230" s="151">
        <f t="shared" si="1658"/>
        <v>0</v>
      </c>
      <c r="AA230" s="151">
        <f t="shared" si="1659"/>
        <v>0</v>
      </c>
      <c r="AB230" s="154">
        <f t="shared" si="1792"/>
        <v>0</v>
      </c>
      <c r="AC230" s="3"/>
      <c r="AD230" s="3"/>
      <c r="AE230" s="3"/>
      <c r="AF230" s="154">
        <f t="shared" si="1793"/>
        <v>0</v>
      </c>
      <c r="AG230" s="3"/>
      <c r="AH230" s="3"/>
      <c r="AI230" s="3"/>
      <c r="AJ230" s="154">
        <f t="shared" si="1794"/>
        <v>0</v>
      </c>
      <c r="AK230" s="151">
        <f t="shared" si="1660"/>
        <v>0</v>
      </c>
      <c r="AL230" s="151">
        <f t="shared" si="1661"/>
        <v>0</v>
      </c>
      <c r="AM230" s="151">
        <f t="shared" si="1662"/>
        <v>0</v>
      </c>
      <c r="AN230" s="154">
        <f t="shared" si="1795"/>
        <v>0</v>
      </c>
      <c r="AO230" s="3"/>
      <c r="AP230" s="3"/>
      <c r="AQ230" s="3"/>
      <c r="AR230" s="151">
        <f t="shared" si="1663"/>
        <v>0</v>
      </c>
      <c r="AS230" s="151">
        <f t="shared" si="1664"/>
        <v>0</v>
      </c>
      <c r="AT230" s="151">
        <f t="shared" si="1665"/>
        <v>0</v>
      </c>
      <c r="AU230" s="151">
        <f t="shared" si="1666"/>
        <v>0</v>
      </c>
      <c r="AV230" s="154">
        <f t="shared" si="1796"/>
        <v>0</v>
      </c>
      <c r="AW230" s="3"/>
      <c r="AX230" s="3"/>
      <c r="AY230" s="3"/>
      <c r="AZ230" s="151">
        <f t="shared" si="1667"/>
        <v>0</v>
      </c>
      <c r="BA230" s="151">
        <f t="shared" si="1668"/>
        <v>0</v>
      </c>
      <c r="BB230" s="151">
        <f t="shared" si="1669"/>
        <v>0</v>
      </c>
      <c r="BC230" s="151">
        <f t="shared" si="1670"/>
        <v>0</v>
      </c>
      <c r="BD230" s="154">
        <f t="shared" si="1797"/>
        <v>0</v>
      </c>
      <c r="BE230" s="3"/>
      <c r="BF230" s="3"/>
      <c r="BG230" s="3"/>
      <c r="BH230" s="151">
        <f t="shared" si="1671"/>
        <v>0</v>
      </c>
      <c r="BI230" s="151">
        <f t="shared" si="1672"/>
        <v>0</v>
      </c>
      <c r="BJ230" s="151">
        <f t="shared" si="1673"/>
        <v>0</v>
      </c>
      <c r="BK230" s="151">
        <f t="shared" si="1674"/>
        <v>0</v>
      </c>
      <c r="BL230" s="154">
        <f t="shared" si="1798"/>
        <v>0</v>
      </c>
      <c r="BM230" s="3"/>
      <c r="BN230" s="3"/>
      <c r="BO230" s="3"/>
      <c r="BP230" s="151">
        <f t="shared" si="1675"/>
        <v>0</v>
      </c>
      <c r="BQ230" s="151">
        <f t="shared" si="1676"/>
        <v>0</v>
      </c>
      <c r="BR230" s="151">
        <f t="shared" si="1677"/>
        <v>0</v>
      </c>
      <c r="BS230" s="151">
        <f t="shared" si="1678"/>
        <v>0</v>
      </c>
      <c r="BT230" s="154">
        <f t="shared" si="1799"/>
        <v>0</v>
      </c>
      <c r="BU230" s="3"/>
      <c r="BV230" s="3"/>
      <c r="BW230" s="3"/>
      <c r="BX230" s="151">
        <f t="shared" si="1679"/>
        <v>0</v>
      </c>
      <c r="BY230" s="151">
        <f t="shared" si="1680"/>
        <v>0</v>
      </c>
      <c r="BZ230" s="151">
        <f t="shared" si="1681"/>
        <v>0</v>
      </c>
      <c r="CA230" s="151">
        <f t="shared" si="1682"/>
        <v>0</v>
      </c>
      <c r="CB230" s="154">
        <f t="shared" si="1800"/>
        <v>0</v>
      </c>
      <c r="CC230" s="3"/>
      <c r="CD230" s="3"/>
      <c r="CE230" s="3"/>
      <c r="CF230" s="151">
        <f t="shared" si="1683"/>
        <v>0</v>
      </c>
      <c r="CG230" s="151">
        <f t="shared" si="1684"/>
        <v>0</v>
      </c>
      <c r="CH230" s="151">
        <f t="shared" si="1685"/>
        <v>0</v>
      </c>
      <c r="CI230" s="151">
        <f t="shared" si="1686"/>
        <v>0</v>
      </c>
      <c r="CJ230" s="154">
        <f t="shared" si="1801"/>
        <v>0</v>
      </c>
      <c r="CK230" s="3"/>
      <c r="CL230" s="3"/>
      <c r="CM230" s="3"/>
      <c r="CN230" s="151">
        <f t="shared" si="1687"/>
        <v>0</v>
      </c>
      <c r="CO230" s="151">
        <f t="shared" si="1688"/>
        <v>0</v>
      </c>
      <c r="CP230" s="151">
        <f t="shared" si="1689"/>
        <v>0</v>
      </c>
      <c r="CQ230" s="151">
        <f t="shared" si="1690"/>
        <v>0</v>
      </c>
      <c r="CR230" s="154">
        <f t="shared" si="1802"/>
        <v>0</v>
      </c>
      <c r="CS230" s="3"/>
      <c r="CT230" s="3"/>
      <c r="CU230" s="3"/>
      <c r="CV230" s="151">
        <f t="shared" si="1691"/>
        <v>0</v>
      </c>
      <c r="CW230" s="151">
        <f t="shared" si="1692"/>
        <v>0</v>
      </c>
      <c r="CX230" s="151">
        <f t="shared" si="1693"/>
        <v>0</v>
      </c>
      <c r="CY230" s="151">
        <f t="shared" si="1694"/>
        <v>0</v>
      </c>
      <c r="CZ230" s="151">
        <f t="shared" si="1695"/>
        <v>0</v>
      </c>
      <c r="DA230" s="151">
        <f t="shared" si="1696"/>
        <v>0</v>
      </c>
      <c r="DB230" s="151">
        <f t="shared" si="1697"/>
        <v>0</v>
      </c>
      <c r="DC230" s="151">
        <f t="shared" si="1698"/>
        <v>0</v>
      </c>
      <c r="DD230" s="149"/>
      <c r="DE230" s="3"/>
      <c r="DF230" s="3"/>
      <c r="DG230" s="3"/>
      <c r="DH230" s="129"/>
      <c r="DI230" s="129"/>
      <c r="DJ230" s="129"/>
      <c r="DK230" s="129"/>
      <c r="DL230" s="129"/>
      <c r="DM230" s="129"/>
      <c r="DN230" s="129"/>
      <c r="DO230" s="129"/>
      <c r="DP230" s="3"/>
      <c r="DQ230" s="3"/>
      <c r="DR230" s="3"/>
      <c r="DS230" s="3"/>
      <c r="DU230" s="149"/>
      <c r="DV230" s="3"/>
      <c r="DW230" s="3"/>
      <c r="DX230" s="3"/>
      <c r="DZ230" s="293"/>
      <c r="EA230" s="293"/>
      <c r="EB230" s="293"/>
      <c r="EC230" s="297"/>
      <c r="ED230" s="297"/>
      <c r="EE230" s="297"/>
      <c r="EF230" s="297"/>
      <c r="EG230" s="297"/>
      <c r="EH230" s="297"/>
      <c r="EI230" s="297"/>
      <c r="EJ230" s="297"/>
      <c r="EK230" s="297"/>
      <c r="EL230" s="297"/>
      <c r="EM230" s="297"/>
      <c r="EN230" s="297"/>
      <c r="EO230" s="297"/>
      <c r="EP230" s="297"/>
      <c r="EQ230" s="297"/>
      <c r="ER230" s="297"/>
      <c r="ES230" s="297"/>
      <c r="ET230" s="297"/>
      <c r="EU230" s="297"/>
      <c r="EV230" s="297"/>
      <c r="EW230" s="297"/>
      <c r="EX230" s="297"/>
      <c r="EY230" s="297"/>
      <c r="EZ230" s="297"/>
      <c r="FA230" s="297"/>
      <c r="FB230" s="297"/>
      <c r="FC230" s="297"/>
      <c r="FD230" s="297"/>
      <c r="FE230" s="297"/>
      <c r="FF230" s="297"/>
      <c r="FL230" s="151">
        <f t="shared" si="1784"/>
        <v>0</v>
      </c>
      <c r="FM230" s="151">
        <f t="shared" si="1546"/>
        <v>0</v>
      </c>
      <c r="FN230" s="151">
        <f t="shared" si="1547"/>
        <v>0</v>
      </c>
      <c r="FO230" s="151">
        <f t="shared" si="1548"/>
        <v>0</v>
      </c>
      <c r="FR230" s="5">
        <f t="shared" si="1449"/>
        <v>0</v>
      </c>
      <c r="FS230" s="5">
        <f t="shared" si="1450"/>
        <v>0</v>
      </c>
      <c r="FT230" s="5">
        <f t="shared" si="1451"/>
        <v>0</v>
      </c>
      <c r="FU230" s="5">
        <f t="shared" si="1452"/>
        <v>0</v>
      </c>
      <c r="FW230" s="233" t="e">
        <f t="shared" si="1453"/>
        <v>#DIV/0!</v>
      </c>
      <c r="FX230" s="233" t="e">
        <f t="shared" si="1454"/>
        <v>#DIV/0!</v>
      </c>
      <c r="FY230" s="233" t="e">
        <f t="shared" si="1455"/>
        <v>#DIV/0!</v>
      </c>
      <c r="FZ230" s="233" t="e">
        <f t="shared" si="1456"/>
        <v>#DIV/0!</v>
      </c>
      <c r="GA230" s="233"/>
      <c r="GB230" s="5">
        <f t="shared" si="1457"/>
        <v>0</v>
      </c>
      <c r="GC230" s="5">
        <f t="shared" si="1458"/>
        <v>0</v>
      </c>
      <c r="GD230" s="5">
        <f t="shared" si="1459"/>
        <v>0</v>
      </c>
      <c r="GE230" s="5">
        <f t="shared" si="1460"/>
        <v>0</v>
      </c>
    </row>
    <row r="231" spans="1:187" x14ac:dyDescent="0.2">
      <c r="A231" s="2" t="str">
        <f t="shared" si="1650"/>
        <v>2018 Jun</v>
      </c>
      <c r="B231" s="139">
        <f t="shared" si="1785"/>
        <v>2018</v>
      </c>
      <c r="C231" s="142" t="str">
        <f t="shared" si="1783"/>
        <v>Jun</v>
      </c>
      <c r="D231" s="154">
        <f t="shared" si="1786"/>
        <v>0</v>
      </c>
      <c r="E231" s="129"/>
      <c r="F231" s="129"/>
      <c r="G231" s="129"/>
      <c r="H231" s="154">
        <f t="shared" si="1787"/>
        <v>0</v>
      </c>
      <c r="I231" s="151">
        <f t="shared" si="1651"/>
        <v>0</v>
      </c>
      <c r="J231" s="151">
        <f t="shared" si="1652"/>
        <v>0</v>
      </c>
      <c r="K231" s="151">
        <f t="shared" si="1653"/>
        <v>0</v>
      </c>
      <c r="L231" s="154">
        <f t="shared" si="1788"/>
        <v>0</v>
      </c>
      <c r="M231" s="3"/>
      <c r="N231" s="3"/>
      <c r="O231" s="3"/>
      <c r="P231" s="154">
        <f t="shared" si="1789"/>
        <v>0</v>
      </c>
      <c r="Q231" s="3"/>
      <c r="R231" s="3"/>
      <c r="S231" s="3"/>
      <c r="T231" s="154">
        <f t="shared" si="1790"/>
        <v>0</v>
      </c>
      <c r="U231" s="151">
        <f t="shared" si="1654"/>
        <v>0</v>
      </c>
      <c r="V231" s="151">
        <f t="shared" si="1655"/>
        <v>0</v>
      </c>
      <c r="W231" s="151">
        <f t="shared" si="1656"/>
        <v>0</v>
      </c>
      <c r="X231" s="154">
        <f t="shared" si="1791"/>
        <v>0</v>
      </c>
      <c r="Y231" s="151">
        <f t="shared" si="1657"/>
        <v>0</v>
      </c>
      <c r="Z231" s="151">
        <f t="shared" si="1658"/>
        <v>0</v>
      </c>
      <c r="AA231" s="151">
        <f t="shared" si="1659"/>
        <v>0</v>
      </c>
      <c r="AB231" s="154">
        <f t="shared" si="1792"/>
        <v>0</v>
      </c>
      <c r="AC231" s="3"/>
      <c r="AD231" s="3"/>
      <c r="AE231" s="3"/>
      <c r="AF231" s="154">
        <f t="shared" si="1793"/>
        <v>0</v>
      </c>
      <c r="AG231" s="3"/>
      <c r="AH231" s="3"/>
      <c r="AI231" s="3"/>
      <c r="AJ231" s="154">
        <f t="shared" si="1794"/>
        <v>0</v>
      </c>
      <c r="AK231" s="151">
        <f t="shared" si="1660"/>
        <v>0</v>
      </c>
      <c r="AL231" s="151">
        <f t="shared" si="1661"/>
        <v>0</v>
      </c>
      <c r="AM231" s="151">
        <f t="shared" si="1662"/>
        <v>0</v>
      </c>
      <c r="AN231" s="154">
        <f t="shared" si="1795"/>
        <v>0</v>
      </c>
      <c r="AO231" s="3"/>
      <c r="AP231" s="3"/>
      <c r="AQ231" s="3"/>
      <c r="AR231" s="151">
        <f t="shared" si="1663"/>
        <v>0</v>
      </c>
      <c r="AS231" s="151">
        <f t="shared" si="1664"/>
        <v>0</v>
      </c>
      <c r="AT231" s="151">
        <f t="shared" si="1665"/>
        <v>0</v>
      </c>
      <c r="AU231" s="151">
        <f t="shared" si="1666"/>
        <v>0</v>
      </c>
      <c r="AV231" s="154">
        <f t="shared" si="1796"/>
        <v>0</v>
      </c>
      <c r="AW231" s="3"/>
      <c r="AX231" s="3"/>
      <c r="AY231" s="3"/>
      <c r="AZ231" s="151">
        <f t="shared" si="1667"/>
        <v>0</v>
      </c>
      <c r="BA231" s="151">
        <f t="shared" si="1668"/>
        <v>0</v>
      </c>
      <c r="BB231" s="151">
        <f t="shared" si="1669"/>
        <v>0</v>
      </c>
      <c r="BC231" s="151">
        <f t="shared" si="1670"/>
        <v>0</v>
      </c>
      <c r="BD231" s="154">
        <f t="shared" si="1797"/>
        <v>0</v>
      </c>
      <c r="BE231" s="3"/>
      <c r="BF231" s="3"/>
      <c r="BG231" s="3"/>
      <c r="BH231" s="151">
        <f t="shared" si="1671"/>
        <v>0</v>
      </c>
      <c r="BI231" s="151">
        <f t="shared" si="1672"/>
        <v>0</v>
      </c>
      <c r="BJ231" s="151">
        <f t="shared" si="1673"/>
        <v>0</v>
      </c>
      <c r="BK231" s="151">
        <f t="shared" si="1674"/>
        <v>0</v>
      </c>
      <c r="BL231" s="154">
        <f t="shared" si="1798"/>
        <v>0</v>
      </c>
      <c r="BM231" s="3"/>
      <c r="BN231" s="3"/>
      <c r="BO231" s="3"/>
      <c r="BP231" s="151">
        <f t="shared" si="1675"/>
        <v>0</v>
      </c>
      <c r="BQ231" s="151">
        <f t="shared" si="1676"/>
        <v>0</v>
      </c>
      <c r="BR231" s="151">
        <f t="shared" si="1677"/>
        <v>0</v>
      </c>
      <c r="BS231" s="151">
        <f t="shared" si="1678"/>
        <v>0</v>
      </c>
      <c r="BT231" s="154">
        <f t="shared" si="1799"/>
        <v>0</v>
      </c>
      <c r="BU231" s="3"/>
      <c r="BV231" s="3"/>
      <c r="BW231" s="3"/>
      <c r="BX231" s="151">
        <f t="shared" si="1679"/>
        <v>0</v>
      </c>
      <c r="BY231" s="151">
        <f t="shared" si="1680"/>
        <v>0</v>
      </c>
      <c r="BZ231" s="151">
        <f t="shared" si="1681"/>
        <v>0</v>
      </c>
      <c r="CA231" s="151">
        <f t="shared" si="1682"/>
        <v>0</v>
      </c>
      <c r="CB231" s="154">
        <f t="shared" si="1800"/>
        <v>0</v>
      </c>
      <c r="CC231" s="3"/>
      <c r="CD231" s="3"/>
      <c r="CE231" s="3"/>
      <c r="CF231" s="151">
        <f t="shared" si="1683"/>
        <v>0</v>
      </c>
      <c r="CG231" s="151">
        <f t="shared" si="1684"/>
        <v>0</v>
      </c>
      <c r="CH231" s="151">
        <f t="shared" si="1685"/>
        <v>0</v>
      </c>
      <c r="CI231" s="151">
        <f t="shared" si="1686"/>
        <v>0</v>
      </c>
      <c r="CJ231" s="154">
        <f t="shared" si="1801"/>
        <v>0</v>
      </c>
      <c r="CK231" s="3"/>
      <c r="CL231" s="3"/>
      <c r="CM231" s="3"/>
      <c r="CN231" s="151">
        <f t="shared" si="1687"/>
        <v>0</v>
      </c>
      <c r="CO231" s="151">
        <f t="shared" si="1688"/>
        <v>0</v>
      </c>
      <c r="CP231" s="151">
        <f t="shared" si="1689"/>
        <v>0</v>
      </c>
      <c r="CQ231" s="151">
        <f t="shared" si="1690"/>
        <v>0</v>
      </c>
      <c r="CR231" s="154">
        <f t="shared" si="1802"/>
        <v>0</v>
      </c>
      <c r="CS231" s="3"/>
      <c r="CT231" s="3"/>
      <c r="CU231" s="3"/>
      <c r="CV231" s="151">
        <f t="shared" si="1691"/>
        <v>0</v>
      </c>
      <c r="CW231" s="151">
        <f t="shared" si="1692"/>
        <v>0</v>
      </c>
      <c r="CX231" s="151">
        <f t="shared" si="1693"/>
        <v>0</v>
      </c>
      <c r="CY231" s="151">
        <f t="shared" si="1694"/>
        <v>0</v>
      </c>
      <c r="CZ231" s="151">
        <f t="shared" si="1695"/>
        <v>0</v>
      </c>
      <c r="DA231" s="151">
        <f t="shared" si="1696"/>
        <v>0</v>
      </c>
      <c r="DB231" s="151">
        <f t="shared" si="1697"/>
        <v>0</v>
      </c>
      <c r="DC231" s="151">
        <f t="shared" si="1698"/>
        <v>0</v>
      </c>
      <c r="DD231" s="149"/>
      <c r="DE231" s="3"/>
      <c r="DF231" s="3"/>
      <c r="DG231" s="3"/>
      <c r="DH231" s="129"/>
      <c r="DI231" s="129"/>
      <c r="DJ231" s="129"/>
      <c r="DK231" s="129"/>
      <c r="DL231" s="129"/>
      <c r="DM231" s="129"/>
      <c r="DN231" s="129"/>
      <c r="DO231" s="129"/>
      <c r="DP231" s="3"/>
      <c r="DQ231" s="3"/>
      <c r="DR231" s="3"/>
      <c r="DS231" s="3"/>
      <c r="DU231" s="149"/>
      <c r="DV231" s="3"/>
      <c r="DW231" s="3"/>
      <c r="DX231" s="3"/>
      <c r="DZ231" s="293" t="str">
        <f>CONCATENATE(EA231," ",EB231)</f>
        <v>2018 Kvartal 2</v>
      </c>
      <c r="EA231" s="293">
        <v>2018</v>
      </c>
      <c r="EB231" s="293" t="s">
        <v>446</v>
      </c>
      <c r="EC231" s="297">
        <f>SUM(D229:D231)</f>
        <v>0</v>
      </c>
      <c r="ED231" s="297">
        <f>SUM(H229:H231)</f>
        <v>0</v>
      </c>
      <c r="EE231" s="297">
        <f>SUM(L229:L231)</f>
        <v>0</v>
      </c>
      <c r="EF231" s="297">
        <f>SUM(P229:P231)</f>
        <v>0</v>
      </c>
      <c r="EG231" s="297">
        <f>SUM(T229:T231)</f>
        <v>0</v>
      </c>
      <c r="EH231" s="297">
        <f>SUM(X229:X231)</f>
        <v>0</v>
      </c>
      <c r="EI231" s="297">
        <f>SUM(AB229:AB231)</f>
        <v>0</v>
      </c>
      <c r="EJ231" s="297">
        <f>SUM(AF229:AF231)</f>
        <v>0</v>
      </c>
      <c r="EK231" s="297">
        <f>SUM(AJ229:AJ231)</f>
        <v>0</v>
      </c>
      <c r="EL231" s="297">
        <f>SUM(AN229:AN231)</f>
        <v>0</v>
      </c>
      <c r="EM231" s="297">
        <f>IF(EG231&gt;0,(EL231/EG231)*100,0)</f>
        <v>0</v>
      </c>
      <c r="EN231" s="297">
        <f>SUM(AV229:AV231)</f>
        <v>0</v>
      </c>
      <c r="EO231" s="297">
        <f>IF(EG231&gt;0,(EN231/EG231)*100,0)</f>
        <v>0</v>
      </c>
      <c r="EP231" s="297">
        <f>SUM(BD229:BD231)</f>
        <v>0</v>
      </c>
      <c r="EQ231" s="297">
        <f>IF(EG231&gt;0,(EP231/EG231)*100,0)</f>
        <v>0</v>
      </c>
      <c r="ER231" s="297">
        <f>SUM(BL229:BL231)</f>
        <v>0</v>
      </c>
      <c r="ES231" s="297">
        <f>IF(EG231&gt;0,(ER231/EG231)*100,0)</f>
        <v>0</v>
      </c>
      <c r="ET231" s="297">
        <f>SUM(BT229:BT231)</f>
        <v>0</v>
      </c>
      <c r="EU231" s="297">
        <f>IF(EG231&gt;0,(ET231/EG231)*100,0)</f>
        <v>0</v>
      </c>
      <c r="EV231" s="297">
        <f>SUM(CB229:CB231)</f>
        <v>0</v>
      </c>
      <c r="EW231" s="297">
        <f>IF(EG231&gt;0,(EV231/EG231)*100,0)</f>
        <v>0</v>
      </c>
      <c r="EX231" s="297">
        <f>SUM(CJ229:CJ231)</f>
        <v>0</v>
      </c>
      <c r="EY231" s="297">
        <f>IF(EG231&gt;0,(EX231/EG231)*100,0)</f>
        <v>0</v>
      </c>
      <c r="EZ231" s="297">
        <f>SUM(CR229:CR231)</f>
        <v>0</v>
      </c>
      <c r="FA231" s="297">
        <f>IF(EG231&gt;0,(EZ231/EG231)*100,0)</f>
        <v>0</v>
      </c>
      <c r="FB231" s="297">
        <f>IF(EG231&gt;0,(EK231/EG231)*100,0)</f>
        <v>0</v>
      </c>
      <c r="FC231" s="297">
        <f>IF(DD231&gt;0,DD229+DD230+DD231,0)</f>
        <v>0</v>
      </c>
      <c r="FD231" s="297">
        <f>IF(DD231&gt;0,((DD231+DD230+DD229)*60)/((T229+T230+T231)),0)</f>
        <v>0</v>
      </c>
      <c r="FE231" s="297">
        <f>IF(DD231&gt;0,((DD231+DD230+DD229)*60)/((T231+T230+T229)-(AN231+AN230+AN229)),0)</f>
        <v>0</v>
      </c>
      <c r="FF231" s="297">
        <f>IF(DU231&gt;0,((DU231+DU230+DU229)*60)/((T231+T230+T229)-(BD231+BD230+BD229)),0)</f>
        <v>0</v>
      </c>
      <c r="FL231" s="151">
        <f t="shared" si="1784"/>
        <v>0</v>
      </c>
      <c r="FM231" s="151">
        <f t="shared" si="1546"/>
        <v>0</v>
      </c>
      <c r="FN231" s="151">
        <f t="shared" si="1547"/>
        <v>0</v>
      </c>
      <c r="FO231" s="151">
        <f t="shared" si="1548"/>
        <v>0</v>
      </c>
      <c r="FR231" s="5">
        <f t="shared" si="1449"/>
        <v>0</v>
      </c>
      <c r="FS231" s="5">
        <f t="shared" si="1450"/>
        <v>0</v>
      </c>
      <c r="FT231" s="5">
        <f t="shared" si="1451"/>
        <v>0</v>
      </c>
      <c r="FU231" s="5">
        <f t="shared" si="1452"/>
        <v>0</v>
      </c>
      <c r="FW231" s="233" t="e">
        <f t="shared" si="1453"/>
        <v>#DIV/0!</v>
      </c>
      <c r="FX231" s="233" t="e">
        <f t="shared" si="1454"/>
        <v>#DIV/0!</v>
      </c>
      <c r="FY231" s="233" t="e">
        <f t="shared" si="1455"/>
        <v>#DIV/0!</v>
      </c>
      <c r="FZ231" s="233" t="e">
        <f t="shared" si="1456"/>
        <v>#DIV/0!</v>
      </c>
      <c r="GA231" s="233"/>
      <c r="GB231" s="5">
        <f t="shared" si="1457"/>
        <v>0</v>
      </c>
      <c r="GC231" s="5">
        <f t="shared" si="1458"/>
        <v>0</v>
      </c>
      <c r="GD231" s="5">
        <f t="shared" si="1459"/>
        <v>0</v>
      </c>
      <c r="GE231" s="5">
        <f t="shared" si="1460"/>
        <v>0</v>
      </c>
    </row>
    <row r="232" spans="1:187" x14ac:dyDescent="0.2">
      <c r="A232" s="2" t="str">
        <f t="shared" si="1650"/>
        <v>2018 Jul</v>
      </c>
      <c r="B232" s="139">
        <f t="shared" si="1785"/>
        <v>2018</v>
      </c>
      <c r="C232" s="142" t="str">
        <f t="shared" si="1783"/>
        <v>Jul</v>
      </c>
      <c r="D232" s="154">
        <f t="shared" si="1786"/>
        <v>0</v>
      </c>
      <c r="E232" s="129"/>
      <c r="F232" s="129"/>
      <c r="G232" s="129"/>
      <c r="H232" s="154">
        <f t="shared" si="1787"/>
        <v>0</v>
      </c>
      <c r="I232" s="151">
        <f t="shared" si="1651"/>
        <v>0</v>
      </c>
      <c r="J232" s="151">
        <f t="shared" si="1652"/>
        <v>0</v>
      </c>
      <c r="K232" s="151">
        <f t="shared" si="1653"/>
        <v>0</v>
      </c>
      <c r="L232" s="154">
        <f t="shared" si="1788"/>
        <v>0</v>
      </c>
      <c r="M232" s="3"/>
      <c r="N232" s="3"/>
      <c r="O232" s="3"/>
      <c r="P232" s="154">
        <f t="shared" si="1789"/>
        <v>0</v>
      </c>
      <c r="Q232" s="3"/>
      <c r="R232" s="3"/>
      <c r="S232" s="3"/>
      <c r="T232" s="154">
        <f t="shared" si="1790"/>
        <v>0</v>
      </c>
      <c r="U232" s="151">
        <f t="shared" si="1654"/>
        <v>0</v>
      </c>
      <c r="V232" s="151">
        <f t="shared" si="1655"/>
        <v>0</v>
      </c>
      <c r="W232" s="151">
        <f t="shared" si="1656"/>
        <v>0</v>
      </c>
      <c r="X232" s="154">
        <f t="shared" si="1791"/>
        <v>0</v>
      </c>
      <c r="Y232" s="151">
        <f t="shared" si="1657"/>
        <v>0</v>
      </c>
      <c r="Z232" s="151">
        <f t="shared" si="1658"/>
        <v>0</v>
      </c>
      <c r="AA232" s="151">
        <f t="shared" si="1659"/>
        <v>0</v>
      </c>
      <c r="AB232" s="154">
        <f t="shared" si="1792"/>
        <v>0</v>
      </c>
      <c r="AC232" s="3"/>
      <c r="AD232" s="3"/>
      <c r="AE232" s="3"/>
      <c r="AF232" s="154">
        <f t="shared" si="1793"/>
        <v>0</v>
      </c>
      <c r="AG232" s="3"/>
      <c r="AH232" s="3"/>
      <c r="AI232" s="3"/>
      <c r="AJ232" s="154">
        <f t="shared" si="1794"/>
        <v>0</v>
      </c>
      <c r="AK232" s="151">
        <f t="shared" si="1660"/>
        <v>0</v>
      </c>
      <c r="AL232" s="151">
        <f t="shared" si="1661"/>
        <v>0</v>
      </c>
      <c r="AM232" s="151">
        <f t="shared" si="1662"/>
        <v>0</v>
      </c>
      <c r="AN232" s="154">
        <f t="shared" si="1795"/>
        <v>0</v>
      </c>
      <c r="AO232" s="3"/>
      <c r="AP232" s="3"/>
      <c r="AQ232" s="3"/>
      <c r="AR232" s="151">
        <f t="shared" si="1663"/>
        <v>0</v>
      </c>
      <c r="AS232" s="151">
        <f t="shared" si="1664"/>
        <v>0</v>
      </c>
      <c r="AT232" s="151">
        <f t="shared" si="1665"/>
        <v>0</v>
      </c>
      <c r="AU232" s="151">
        <f t="shared" si="1666"/>
        <v>0</v>
      </c>
      <c r="AV232" s="154">
        <f t="shared" si="1796"/>
        <v>0</v>
      </c>
      <c r="AW232" s="3"/>
      <c r="AX232" s="3"/>
      <c r="AY232" s="3"/>
      <c r="AZ232" s="151">
        <f t="shared" si="1667"/>
        <v>0</v>
      </c>
      <c r="BA232" s="151">
        <f t="shared" si="1668"/>
        <v>0</v>
      </c>
      <c r="BB232" s="151">
        <f t="shared" si="1669"/>
        <v>0</v>
      </c>
      <c r="BC232" s="151">
        <f t="shared" si="1670"/>
        <v>0</v>
      </c>
      <c r="BD232" s="154">
        <f t="shared" si="1797"/>
        <v>0</v>
      </c>
      <c r="BE232" s="3"/>
      <c r="BF232" s="3"/>
      <c r="BG232" s="3"/>
      <c r="BH232" s="151">
        <f t="shared" si="1671"/>
        <v>0</v>
      </c>
      <c r="BI232" s="151">
        <f t="shared" si="1672"/>
        <v>0</v>
      </c>
      <c r="BJ232" s="151">
        <f t="shared" si="1673"/>
        <v>0</v>
      </c>
      <c r="BK232" s="151">
        <f t="shared" si="1674"/>
        <v>0</v>
      </c>
      <c r="BL232" s="154">
        <f t="shared" si="1798"/>
        <v>0</v>
      </c>
      <c r="BM232" s="3"/>
      <c r="BN232" s="3"/>
      <c r="BO232" s="3"/>
      <c r="BP232" s="151">
        <f t="shared" si="1675"/>
        <v>0</v>
      </c>
      <c r="BQ232" s="151">
        <f t="shared" si="1676"/>
        <v>0</v>
      </c>
      <c r="BR232" s="151">
        <f t="shared" si="1677"/>
        <v>0</v>
      </c>
      <c r="BS232" s="151">
        <f t="shared" si="1678"/>
        <v>0</v>
      </c>
      <c r="BT232" s="154">
        <f t="shared" si="1799"/>
        <v>0</v>
      </c>
      <c r="BU232" s="3"/>
      <c r="BV232" s="3"/>
      <c r="BW232" s="3"/>
      <c r="BX232" s="151">
        <f t="shared" si="1679"/>
        <v>0</v>
      </c>
      <c r="BY232" s="151">
        <f t="shared" si="1680"/>
        <v>0</v>
      </c>
      <c r="BZ232" s="151">
        <f t="shared" si="1681"/>
        <v>0</v>
      </c>
      <c r="CA232" s="151">
        <f t="shared" si="1682"/>
        <v>0</v>
      </c>
      <c r="CB232" s="154">
        <f t="shared" si="1800"/>
        <v>0</v>
      </c>
      <c r="CC232" s="3"/>
      <c r="CD232" s="3"/>
      <c r="CE232" s="3"/>
      <c r="CF232" s="151">
        <f t="shared" si="1683"/>
        <v>0</v>
      </c>
      <c r="CG232" s="151">
        <f t="shared" si="1684"/>
        <v>0</v>
      </c>
      <c r="CH232" s="151">
        <f t="shared" si="1685"/>
        <v>0</v>
      </c>
      <c r="CI232" s="151">
        <f t="shared" si="1686"/>
        <v>0</v>
      </c>
      <c r="CJ232" s="154">
        <f t="shared" si="1801"/>
        <v>0</v>
      </c>
      <c r="CK232" s="3"/>
      <c r="CL232" s="3"/>
      <c r="CM232" s="3"/>
      <c r="CN232" s="151">
        <f t="shared" si="1687"/>
        <v>0</v>
      </c>
      <c r="CO232" s="151">
        <f t="shared" si="1688"/>
        <v>0</v>
      </c>
      <c r="CP232" s="151">
        <f t="shared" si="1689"/>
        <v>0</v>
      </c>
      <c r="CQ232" s="151">
        <f t="shared" si="1690"/>
        <v>0</v>
      </c>
      <c r="CR232" s="154">
        <f t="shared" si="1802"/>
        <v>0</v>
      </c>
      <c r="CS232" s="3"/>
      <c r="CT232" s="3"/>
      <c r="CU232" s="3"/>
      <c r="CV232" s="151">
        <f t="shared" si="1691"/>
        <v>0</v>
      </c>
      <c r="CW232" s="151">
        <f t="shared" si="1692"/>
        <v>0</v>
      </c>
      <c r="CX232" s="151">
        <f t="shared" si="1693"/>
        <v>0</v>
      </c>
      <c r="CY232" s="151">
        <f t="shared" si="1694"/>
        <v>0</v>
      </c>
      <c r="CZ232" s="151">
        <f t="shared" si="1695"/>
        <v>0</v>
      </c>
      <c r="DA232" s="151">
        <f t="shared" si="1696"/>
        <v>0</v>
      </c>
      <c r="DB232" s="151">
        <f t="shared" si="1697"/>
        <v>0</v>
      </c>
      <c r="DC232" s="151">
        <f t="shared" si="1698"/>
        <v>0</v>
      </c>
      <c r="DD232" s="149"/>
      <c r="DE232" s="3"/>
      <c r="DF232" s="3"/>
      <c r="DG232" s="3"/>
      <c r="DH232" s="129"/>
      <c r="DI232" s="129"/>
      <c r="DJ232" s="129"/>
      <c r="DK232" s="129"/>
      <c r="DL232" s="129"/>
      <c r="DM232" s="129"/>
      <c r="DN232" s="129"/>
      <c r="DO232" s="129"/>
      <c r="DP232" s="3"/>
      <c r="DQ232" s="3"/>
      <c r="DR232" s="3"/>
      <c r="DS232" s="3"/>
      <c r="DU232" s="149"/>
      <c r="DV232" s="3"/>
      <c r="DW232" s="3"/>
      <c r="DX232" s="3"/>
      <c r="DZ232" s="293"/>
      <c r="EA232" s="293"/>
      <c r="EB232" s="293"/>
      <c r="EC232" s="297"/>
      <c r="ED232" s="297"/>
      <c r="EE232" s="297"/>
      <c r="EF232" s="297"/>
      <c r="EG232" s="297"/>
      <c r="EH232" s="297"/>
      <c r="EI232" s="297"/>
      <c r="EJ232" s="297"/>
      <c r="EK232" s="297"/>
      <c r="EL232" s="297"/>
      <c r="EM232" s="297"/>
      <c r="EN232" s="297"/>
      <c r="EO232" s="297"/>
      <c r="EP232" s="297"/>
      <c r="EQ232" s="297"/>
      <c r="ER232" s="297"/>
      <c r="ES232" s="297"/>
      <c r="ET232" s="297"/>
      <c r="EU232" s="297"/>
      <c r="EV232" s="297"/>
      <c r="EW232" s="297"/>
      <c r="EX232" s="297"/>
      <c r="EY232" s="297"/>
      <c r="EZ232" s="297"/>
      <c r="FA232" s="297"/>
      <c r="FB232" s="297"/>
      <c r="FC232" s="297"/>
      <c r="FD232" s="297"/>
      <c r="FE232" s="297"/>
      <c r="FF232" s="297"/>
      <c r="FL232" s="151">
        <f t="shared" si="1784"/>
        <v>0</v>
      </c>
      <c r="FM232" s="151">
        <f t="shared" si="1546"/>
        <v>0</v>
      </c>
      <c r="FN232" s="151">
        <f t="shared" si="1547"/>
        <v>0</v>
      </c>
      <c r="FO232" s="151">
        <f t="shared" si="1548"/>
        <v>0</v>
      </c>
      <c r="FR232" s="5">
        <f t="shared" si="1449"/>
        <v>0</v>
      </c>
      <c r="FS232" s="5">
        <f t="shared" si="1450"/>
        <v>0</v>
      </c>
      <c r="FT232" s="5">
        <f t="shared" si="1451"/>
        <v>0</v>
      </c>
      <c r="FU232" s="5">
        <f t="shared" si="1452"/>
        <v>0</v>
      </c>
      <c r="FW232" s="233" t="e">
        <f t="shared" si="1453"/>
        <v>#DIV/0!</v>
      </c>
      <c r="FX232" s="233" t="e">
        <f t="shared" si="1454"/>
        <v>#DIV/0!</v>
      </c>
      <c r="FY232" s="233" t="e">
        <f t="shared" si="1455"/>
        <v>#DIV/0!</v>
      </c>
      <c r="FZ232" s="233" t="e">
        <f t="shared" si="1456"/>
        <v>#DIV/0!</v>
      </c>
      <c r="GA232" s="233"/>
      <c r="GB232" s="5">
        <f t="shared" si="1457"/>
        <v>0</v>
      </c>
      <c r="GC232" s="5">
        <f t="shared" si="1458"/>
        <v>0</v>
      </c>
      <c r="GD232" s="5">
        <f t="shared" si="1459"/>
        <v>0</v>
      </c>
      <c r="GE232" s="5">
        <f t="shared" si="1460"/>
        <v>0</v>
      </c>
    </row>
    <row r="233" spans="1:187" x14ac:dyDescent="0.2">
      <c r="A233" s="2" t="str">
        <f t="shared" si="1650"/>
        <v>2018 Aug</v>
      </c>
      <c r="B233" s="139">
        <f t="shared" si="1785"/>
        <v>2018</v>
      </c>
      <c r="C233" s="142" t="str">
        <f t="shared" si="1783"/>
        <v>Aug</v>
      </c>
      <c r="D233" s="154">
        <f t="shared" si="1786"/>
        <v>0</v>
      </c>
      <c r="E233" s="129"/>
      <c r="F233" s="129"/>
      <c r="G233" s="129"/>
      <c r="H233" s="154">
        <f t="shared" si="1787"/>
        <v>0</v>
      </c>
      <c r="I233" s="151">
        <f t="shared" si="1651"/>
        <v>0</v>
      </c>
      <c r="J233" s="151">
        <f t="shared" si="1652"/>
        <v>0</v>
      </c>
      <c r="K233" s="151">
        <f t="shared" si="1653"/>
        <v>0</v>
      </c>
      <c r="L233" s="154">
        <f t="shared" si="1788"/>
        <v>0</v>
      </c>
      <c r="M233" s="3"/>
      <c r="N233" s="3"/>
      <c r="O233" s="3"/>
      <c r="P233" s="154">
        <f t="shared" si="1789"/>
        <v>0</v>
      </c>
      <c r="Q233" s="3"/>
      <c r="R233" s="3"/>
      <c r="S233" s="3"/>
      <c r="T233" s="154">
        <f t="shared" si="1790"/>
        <v>0</v>
      </c>
      <c r="U233" s="151">
        <f t="shared" si="1654"/>
        <v>0</v>
      </c>
      <c r="V233" s="151">
        <f t="shared" si="1655"/>
        <v>0</v>
      </c>
      <c r="W233" s="151">
        <f t="shared" si="1656"/>
        <v>0</v>
      </c>
      <c r="X233" s="154">
        <f t="shared" si="1791"/>
        <v>0</v>
      </c>
      <c r="Y233" s="151">
        <f t="shared" si="1657"/>
        <v>0</v>
      </c>
      <c r="Z233" s="151">
        <f t="shared" si="1658"/>
        <v>0</v>
      </c>
      <c r="AA233" s="151">
        <f t="shared" si="1659"/>
        <v>0</v>
      </c>
      <c r="AB233" s="154">
        <f t="shared" si="1792"/>
        <v>0</v>
      </c>
      <c r="AC233" s="3"/>
      <c r="AD233" s="3"/>
      <c r="AE233" s="3"/>
      <c r="AF233" s="154">
        <f t="shared" si="1793"/>
        <v>0</v>
      </c>
      <c r="AG233" s="3"/>
      <c r="AH233" s="3"/>
      <c r="AI233" s="3"/>
      <c r="AJ233" s="154">
        <f t="shared" si="1794"/>
        <v>0</v>
      </c>
      <c r="AK233" s="151">
        <f t="shared" si="1660"/>
        <v>0</v>
      </c>
      <c r="AL233" s="151">
        <f t="shared" si="1661"/>
        <v>0</v>
      </c>
      <c r="AM233" s="151">
        <f t="shared" si="1662"/>
        <v>0</v>
      </c>
      <c r="AN233" s="154">
        <f t="shared" si="1795"/>
        <v>0</v>
      </c>
      <c r="AO233" s="3"/>
      <c r="AP233" s="3"/>
      <c r="AQ233" s="3"/>
      <c r="AR233" s="151">
        <f t="shared" si="1663"/>
        <v>0</v>
      </c>
      <c r="AS233" s="151">
        <f t="shared" si="1664"/>
        <v>0</v>
      </c>
      <c r="AT233" s="151">
        <f t="shared" si="1665"/>
        <v>0</v>
      </c>
      <c r="AU233" s="151">
        <f t="shared" si="1666"/>
        <v>0</v>
      </c>
      <c r="AV233" s="154">
        <f t="shared" si="1796"/>
        <v>0</v>
      </c>
      <c r="AW233" s="3"/>
      <c r="AX233" s="3"/>
      <c r="AY233" s="3"/>
      <c r="AZ233" s="151">
        <f t="shared" si="1667"/>
        <v>0</v>
      </c>
      <c r="BA233" s="151">
        <f t="shared" si="1668"/>
        <v>0</v>
      </c>
      <c r="BB233" s="151">
        <f t="shared" si="1669"/>
        <v>0</v>
      </c>
      <c r="BC233" s="151">
        <f t="shared" si="1670"/>
        <v>0</v>
      </c>
      <c r="BD233" s="154">
        <f t="shared" si="1797"/>
        <v>0</v>
      </c>
      <c r="BE233" s="3"/>
      <c r="BF233" s="3"/>
      <c r="BG233" s="3"/>
      <c r="BH233" s="151">
        <f t="shared" si="1671"/>
        <v>0</v>
      </c>
      <c r="BI233" s="151">
        <f t="shared" si="1672"/>
        <v>0</v>
      </c>
      <c r="BJ233" s="151">
        <f t="shared" si="1673"/>
        <v>0</v>
      </c>
      <c r="BK233" s="151">
        <f t="shared" si="1674"/>
        <v>0</v>
      </c>
      <c r="BL233" s="154">
        <f t="shared" si="1798"/>
        <v>0</v>
      </c>
      <c r="BM233" s="3"/>
      <c r="BN233" s="3"/>
      <c r="BO233" s="3"/>
      <c r="BP233" s="151">
        <f t="shared" si="1675"/>
        <v>0</v>
      </c>
      <c r="BQ233" s="151">
        <f t="shared" si="1676"/>
        <v>0</v>
      </c>
      <c r="BR233" s="151">
        <f t="shared" si="1677"/>
        <v>0</v>
      </c>
      <c r="BS233" s="151">
        <f t="shared" si="1678"/>
        <v>0</v>
      </c>
      <c r="BT233" s="154">
        <f t="shared" si="1799"/>
        <v>0</v>
      </c>
      <c r="BU233" s="3"/>
      <c r="BV233" s="3"/>
      <c r="BW233" s="3"/>
      <c r="BX233" s="151">
        <f t="shared" si="1679"/>
        <v>0</v>
      </c>
      <c r="BY233" s="151">
        <f t="shared" si="1680"/>
        <v>0</v>
      </c>
      <c r="BZ233" s="151">
        <f t="shared" si="1681"/>
        <v>0</v>
      </c>
      <c r="CA233" s="151">
        <f t="shared" si="1682"/>
        <v>0</v>
      </c>
      <c r="CB233" s="154">
        <f t="shared" si="1800"/>
        <v>0</v>
      </c>
      <c r="CC233" s="3"/>
      <c r="CD233" s="3"/>
      <c r="CE233" s="3"/>
      <c r="CF233" s="151">
        <f t="shared" si="1683"/>
        <v>0</v>
      </c>
      <c r="CG233" s="151">
        <f t="shared" si="1684"/>
        <v>0</v>
      </c>
      <c r="CH233" s="151">
        <f t="shared" si="1685"/>
        <v>0</v>
      </c>
      <c r="CI233" s="151">
        <f t="shared" si="1686"/>
        <v>0</v>
      </c>
      <c r="CJ233" s="154">
        <f t="shared" si="1801"/>
        <v>0</v>
      </c>
      <c r="CK233" s="3"/>
      <c r="CL233" s="3"/>
      <c r="CM233" s="3"/>
      <c r="CN233" s="151">
        <f t="shared" si="1687"/>
        <v>0</v>
      </c>
      <c r="CO233" s="151">
        <f t="shared" si="1688"/>
        <v>0</v>
      </c>
      <c r="CP233" s="151">
        <f t="shared" si="1689"/>
        <v>0</v>
      </c>
      <c r="CQ233" s="151">
        <f t="shared" si="1690"/>
        <v>0</v>
      </c>
      <c r="CR233" s="154">
        <f t="shared" si="1802"/>
        <v>0</v>
      </c>
      <c r="CS233" s="3"/>
      <c r="CT233" s="3"/>
      <c r="CU233" s="3"/>
      <c r="CV233" s="151">
        <f t="shared" si="1691"/>
        <v>0</v>
      </c>
      <c r="CW233" s="151">
        <f t="shared" si="1692"/>
        <v>0</v>
      </c>
      <c r="CX233" s="151">
        <f t="shared" si="1693"/>
        <v>0</v>
      </c>
      <c r="CY233" s="151">
        <f t="shared" si="1694"/>
        <v>0</v>
      </c>
      <c r="CZ233" s="151">
        <f t="shared" si="1695"/>
        <v>0</v>
      </c>
      <c r="DA233" s="151">
        <f t="shared" si="1696"/>
        <v>0</v>
      </c>
      <c r="DB233" s="151">
        <f t="shared" si="1697"/>
        <v>0</v>
      </c>
      <c r="DC233" s="151">
        <f t="shared" si="1698"/>
        <v>0</v>
      </c>
      <c r="DD233" s="149"/>
      <c r="DE233" s="3"/>
      <c r="DF233" s="3"/>
      <c r="DG233" s="3"/>
      <c r="DH233" s="129"/>
      <c r="DI233" s="129"/>
      <c r="DJ233" s="129"/>
      <c r="DK233" s="129"/>
      <c r="DL233" s="129"/>
      <c r="DM233" s="129"/>
      <c r="DN233" s="129"/>
      <c r="DO233" s="129"/>
      <c r="DP233" s="3"/>
      <c r="DQ233" s="3"/>
      <c r="DR233" s="3"/>
      <c r="DS233" s="3"/>
      <c r="DU233" s="149"/>
      <c r="DV233" s="3"/>
      <c r="DW233" s="3"/>
      <c r="DX233" s="3"/>
      <c r="DZ233" s="293"/>
      <c r="EA233" s="293"/>
      <c r="EB233" s="293"/>
      <c r="EC233" s="297"/>
      <c r="ED233" s="297"/>
      <c r="EE233" s="297"/>
      <c r="EF233" s="297"/>
      <c r="EG233" s="297"/>
      <c r="EH233" s="297"/>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L233" s="151">
        <f t="shared" si="1784"/>
        <v>0</v>
      </c>
      <c r="FM233" s="151">
        <f t="shared" si="1546"/>
        <v>0</v>
      </c>
      <c r="FN233" s="151">
        <f t="shared" si="1547"/>
        <v>0</v>
      </c>
      <c r="FO233" s="151">
        <f t="shared" si="1548"/>
        <v>0</v>
      </c>
      <c r="FR233" s="5">
        <f t="shared" si="1449"/>
        <v>0</v>
      </c>
      <c r="FS233" s="5">
        <f t="shared" si="1450"/>
        <v>0</v>
      </c>
      <c r="FT233" s="5">
        <f t="shared" si="1451"/>
        <v>0</v>
      </c>
      <c r="FU233" s="5">
        <f t="shared" si="1452"/>
        <v>0</v>
      </c>
      <c r="FW233" s="233" t="e">
        <f t="shared" si="1453"/>
        <v>#DIV/0!</v>
      </c>
      <c r="FX233" s="233" t="e">
        <f t="shared" si="1454"/>
        <v>#DIV/0!</v>
      </c>
      <c r="FY233" s="233" t="e">
        <f t="shared" si="1455"/>
        <v>#DIV/0!</v>
      </c>
      <c r="FZ233" s="233" t="e">
        <f t="shared" si="1456"/>
        <v>#DIV/0!</v>
      </c>
      <c r="GA233" s="233"/>
      <c r="GB233" s="5">
        <f t="shared" si="1457"/>
        <v>0</v>
      </c>
      <c r="GC233" s="5">
        <f t="shared" si="1458"/>
        <v>0</v>
      </c>
      <c r="GD233" s="5">
        <f t="shared" si="1459"/>
        <v>0</v>
      </c>
      <c r="GE233" s="5">
        <f t="shared" si="1460"/>
        <v>0</v>
      </c>
    </row>
    <row r="234" spans="1:187" x14ac:dyDescent="0.2">
      <c r="A234" s="2" t="str">
        <f t="shared" si="1650"/>
        <v>2018 Sep</v>
      </c>
      <c r="B234" s="139">
        <f t="shared" si="1785"/>
        <v>2018</v>
      </c>
      <c r="C234" s="142" t="str">
        <f t="shared" si="1783"/>
        <v>Sep</v>
      </c>
      <c r="D234" s="154">
        <f t="shared" si="1786"/>
        <v>0</v>
      </c>
      <c r="E234" s="129"/>
      <c r="F234" s="129"/>
      <c r="G234" s="129"/>
      <c r="H234" s="154">
        <f t="shared" si="1787"/>
        <v>0</v>
      </c>
      <c r="I234" s="151">
        <f t="shared" si="1651"/>
        <v>0</v>
      </c>
      <c r="J234" s="151">
        <f t="shared" si="1652"/>
        <v>0</v>
      </c>
      <c r="K234" s="151">
        <f t="shared" si="1653"/>
        <v>0</v>
      </c>
      <c r="L234" s="154">
        <f t="shared" si="1788"/>
        <v>0</v>
      </c>
      <c r="M234" s="3"/>
      <c r="N234" s="3"/>
      <c r="O234" s="3"/>
      <c r="P234" s="154">
        <f t="shared" si="1789"/>
        <v>0</v>
      </c>
      <c r="Q234" s="3"/>
      <c r="R234" s="3"/>
      <c r="S234" s="3"/>
      <c r="T234" s="154">
        <f t="shared" si="1790"/>
        <v>0</v>
      </c>
      <c r="U234" s="151">
        <f t="shared" si="1654"/>
        <v>0</v>
      </c>
      <c r="V234" s="151">
        <f t="shared" si="1655"/>
        <v>0</v>
      </c>
      <c r="W234" s="151">
        <f t="shared" si="1656"/>
        <v>0</v>
      </c>
      <c r="X234" s="154">
        <f t="shared" si="1791"/>
        <v>0</v>
      </c>
      <c r="Y234" s="151">
        <f t="shared" si="1657"/>
        <v>0</v>
      </c>
      <c r="Z234" s="151">
        <f t="shared" si="1658"/>
        <v>0</v>
      </c>
      <c r="AA234" s="151">
        <f t="shared" si="1659"/>
        <v>0</v>
      </c>
      <c r="AB234" s="154">
        <f t="shared" si="1792"/>
        <v>0</v>
      </c>
      <c r="AC234" s="3"/>
      <c r="AD234" s="3"/>
      <c r="AE234" s="3"/>
      <c r="AF234" s="154">
        <f t="shared" si="1793"/>
        <v>0</v>
      </c>
      <c r="AG234" s="3"/>
      <c r="AH234" s="3"/>
      <c r="AI234" s="3"/>
      <c r="AJ234" s="154">
        <f t="shared" si="1794"/>
        <v>0</v>
      </c>
      <c r="AK234" s="151">
        <f t="shared" si="1660"/>
        <v>0</v>
      </c>
      <c r="AL234" s="151">
        <f t="shared" si="1661"/>
        <v>0</v>
      </c>
      <c r="AM234" s="151">
        <f t="shared" si="1662"/>
        <v>0</v>
      </c>
      <c r="AN234" s="154">
        <f t="shared" si="1795"/>
        <v>0</v>
      </c>
      <c r="AO234" s="3"/>
      <c r="AP234" s="3"/>
      <c r="AQ234" s="3"/>
      <c r="AR234" s="151">
        <f t="shared" si="1663"/>
        <v>0</v>
      </c>
      <c r="AS234" s="151">
        <f t="shared" si="1664"/>
        <v>0</v>
      </c>
      <c r="AT234" s="151">
        <f t="shared" si="1665"/>
        <v>0</v>
      </c>
      <c r="AU234" s="151">
        <f t="shared" si="1666"/>
        <v>0</v>
      </c>
      <c r="AV234" s="154">
        <f t="shared" si="1796"/>
        <v>0</v>
      </c>
      <c r="AW234" s="3"/>
      <c r="AX234" s="3"/>
      <c r="AY234" s="3"/>
      <c r="AZ234" s="151">
        <f t="shared" si="1667"/>
        <v>0</v>
      </c>
      <c r="BA234" s="151">
        <f t="shared" si="1668"/>
        <v>0</v>
      </c>
      <c r="BB234" s="151">
        <f t="shared" si="1669"/>
        <v>0</v>
      </c>
      <c r="BC234" s="151">
        <f t="shared" si="1670"/>
        <v>0</v>
      </c>
      <c r="BD234" s="154">
        <f t="shared" si="1797"/>
        <v>0</v>
      </c>
      <c r="BE234" s="3"/>
      <c r="BF234" s="3"/>
      <c r="BG234" s="3"/>
      <c r="BH234" s="151">
        <f t="shared" si="1671"/>
        <v>0</v>
      </c>
      <c r="BI234" s="151">
        <f t="shared" si="1672"/>
        <v>0</v>
      </c>
      <c r="BJ234" s="151">
        <f t="shared" si="1673"/>
        <v>0</v>
      </c>
      <c r="BK234" s="151">
        <f t="shared" si="1674"/>
        <v>0</v>
      </c>
      <c r="BL234" s="154">
        <f t="shared" si="1798"/>
        <v>0</v>
      </c>
      <c r="BM234" s="3"/>
      <c r="BN234" s="3"/>
      <c r="BO234" s="3"/>
      <c r="BP234" s="151">
        <f t="shared" si="1675"/>
        <v>0</v>
      </c>
      <c r="BQ234" s="151">
        <f t="shared" si="1676"/>
        <v>0</v>
      </c>
      <c r="BR234" s="151">
        <f t="shared" si="1677"/>
        <v>0</v>
      </c>
      <c r="BS234" s="151">
        <f t="shared" si="1678"/>
        <v>0</v>
      </c>
      <c r="BT234" s="154">
        <f t="shared" si="1799"/>
        <v>0</v>
      </c>
      <c r="BU234" s="3"/>
      <c r="BV234" s="3"/>
      <c r="BW234" s="3"/>
      <c r="BX234" s="151">
        <f t="shared" si="1679"/>
        <v>0</v>
      </c>
      <c r="BY234" s="151">
        <f t="shared" si="1680"/>
        <v>0</v>
      </c>
      <c r="BZ234" s="151">
        <f t="shared" si="1681"/>
        <v>0</v>
      </c>
      <c r="CA234" s="151">
        <f t="shared" si="1682"/>
        <v>0</v>
      </c>
      <c r="CB234" s="154">
        <f t="shared" si="1800"/>
        <v>0</v>
      </c>
      <c r="CC234" s="3"/>
      <c r="CD234" s="3"/>
      <c r="CE234" s="3"/>
      <c r="CF234" s="151">
        <f t="shared" si="1683"/>
        <v>0</v>
      </c>
      <c r="CG234" s="151">
        <f t="shared" si="1684"/>
        <v>0</v>
      </c>
      <c r="CH234" s="151">
        <f t="shared" si="1685"/>
        <v>0</v>
      </c>
      <c r="CI234" s="151">
        <f t="shared" si="1686"/>
        <v>0</v>
      </c>
      <c r="CJ234" s="154">
        <f t="shared" si="1801"/>
        <v>0</v>
      </c>
      <c r="CK234" s="3"/>
      <c r="CL234" s="3"/>
      <c r="CM234" s="3"/>
      <c r="CN234" s="151">
        <f t="shared" si="1687"/>
        <v>0</v>
      </c>
      <c r="CO234" s="151">
        <f t="shared" si="1688"/>
        <v>0</v>
      </c>
      <c r="CP234" s="151">
        <f t="shared" si="1689"/>
        <v>0</v>
      </c>
      <c r="CQ234" s="151">
        <f t="shared" si="1690"/>
        <v>0</v>
      </c>
      <c r="CR234" s="154">
        <f t="shared" si="1802"/>
        <v>0</v>
      </c>
      <c r="CS234" s="3"/>
      <c r="CT234" s="3"/>
      <c r="CU234" s="3"/>
      <c r="CV234" s="151">
        <f t="shared" si="1691"/>
        <v>0</v>
      </c>
      <c r="CW234" s="151">
        <f t="shared" si="1692"/>
        <v>0</v>
      </c>
      <c r="CX234" s="151">
        <f t="shared" si="1693"/>
        <v>0</v>
      </c>
      <c r="CY234" s="151">
        <f t="shared" si="1694"/>
        <v>0</v>
      </c>
      <c r="CZ234" s="151">
        <f t="shared" si="1695"/>
        <v>0</v>
      </c>
      <c r="DA234" s="151">
        <f t="shared" si="1696"/>
        <v>0</v>
      </c>
      <c r="DB234" s="151">
        <f t="shared" si="1697"/>
        <v>0</v>
      </c>
      <c r="DC234" s="151">
        <f t="shared" si="1698"/>
        <v>0</v>
      </c>
      <c r="DD234" s="149"/>
      <c r="DE234" s="3"/>
      <c r="DF234" s="3"/>
      <c r="DG234" s="3"/>
      <c r="DH234" s="129"/>
      <c r="DI234" s="129"/>
      <c r="DJ234" s="129"/>
      <c r="DK234" s="129"/>
      <c r="DL234" s="129"/>
      <c r="DM234" s="129"/>
      <c r="DN234" s="129"/>
      <c r="DO234" s="129"/>
      <c r="DP234" s="3"/>
      <c r="DQ234" s="3"/>
      <c r="DR234" s="3"/>
      <c r="DS234" s="3"/>
      <c r="DU234" s="149"/>
      <c r="DV234" s="3"/>
      <c r="DW234" s="3"/>
      <c r="DX234" s="3"/>
      <c r="DZ234" s="293" t="str">
        <f>CONCATENATE(EA234," ",EB234)</f>
        <v>2018 Kvartal 3</v>
      </c>
      <c r="EA234" s="293">
        <v>2018</v>
      </c>
      <c r="EB234" s="293" t="s">
        <v>447</v>
      </c>
      <c r="EC234" s="297">
        <f>SUM(D232:D234)</f>
        <v>0</v>
      </c>
      <c r="ED234" s="297">
        <f>SUM(H232:H234)</f>
        <v>0</v>
      </c>
      <c r="EE234" s="297">
        <f>SUM(L232:L234)</f>
        <v>0</v>
      </c>
      <c r="EF234" s="297">
        <f>SUM(P232:P234)</f>
        <v>0</v>
      </c>
      <c r="EG234" s="297">
        <f>SUM(T232:T234)</f>
        <v>0</v>
      </c>
      <c r="EH234" s="297">
        <f>SUM(X232:X234)</f>
        <v>0</v>
      </c>
      <c r="EI234" s="297">
        <f>SUM(AB232:AB234)</f>
        <v>0</v>
      </c>
      <c r="EJ234" s="297">
        <f>SUM(AF232:AF234)</f>
        <v>0</v>
      </c>
      <c r="EK234" s="297">
        <f>SUM(AJ232:AJ234)</f>
        <v>0</v>
      </c>
      <c r="EL234" s="297">
        <f>SUM(AN232:AN234)</f>
        <v>0</v>
      </c>
      <c r="EM234" s="297">
        <f>IF(EG234&gt;0,(EL234/EG234)*100,0)</f>
        <v>0</v>
      </c>
      <c r="EN234" s="297">
        <f>SUM(AV232:AV234)</f>
        <v>0</v>
      </c>
      <c r="EO234" s="297">
        <f>IF(EG234&gt;0,(EN234/EG234)*100,0)</f>
        <v>0</v>
      </c>
      <c r="EP234" s="297">
        <f>SUM(BD232:BD234)</f>
        <v>0</v>
      </c>
      <c r="EQ234" s="297">
        <f>IF(EG234&gt;0,(EP234/EG234)*100,0)</f>
        <v>0</v>
      </c>
      <c r="ER234" s="297">
        <f>SUM(BL232:BL234)</f>
        <v>0</v>
      </c>
      <c r="ES234" s="297">
        <f>IF(EG234&gt;0,(ER234/EG234)*100,0)</f>
        <v>0</v>
      </c>
      <c r="ET234" s="297">
        <f>SUM(BT232:BT234)</f>
        <v>0</v>
      </c>
      <c r="EU234" s="297">
        <f>IF(EG234&gt;0,(ET234/EG234)*100,0)</f>
        <v>0</v>
      </c>
      <c r="EV234" s="297">
        <f>SUM(CB232:CB234)</f>
        <v>0</v>
      </c>
      <c r="EW234" s="297">
        <f>IF(EG234&gt;0,(EV234/EG234)*100,0)</f>
        <v>0</v>
      </c>
      <c r="EX234" s="297">
        <f>SUM(CJ232:CJ234)</f>
        <v>0</v>
      </c>
      <c r="EY234" s="297">
        <f>IF(EG234&gt;0,(EX234/EG234)*100,0)</f>
        <v>0</v>
      </c>
      <c r="EZ234" s="297">
        <f>SUM(CR232:CR234)</f>
        <v>0</v>
      </c>
      <c r="FA234" s="297">
        <f>IF(EG234&gt;0,(EZ234/EG234)*100,0)</f>
        <v>0</v>
      </c>
      <c r="FB234" s="297">
        <f>IF(EG234&gt;0,(EK234/EG234)*100,0)</f>
        <v>0</v>
      </c>
      <c r="FC234" s="297">
        <f>IF(DD234&gt;0,DD232+DD233+DD234,0)</f>
        <v>0</v>
      </c>
      <c r="FD234" s="297">
        <f>IF(DD234&gt;0,((DD234+DD233+DD232)*60)/((T232+T233+T234)),0)</f>
        <v>0</v>
      </c>
      <c r="FE234" s="297">
        <f>IF(DD234&gt;0,((DD234+DD233+DD232)*60)/((T234+T233+T232)-(AN234+AN233+AN232)),0)</f>
        <v>0</v>
      </c>
      <c r="FF234" s="297">
        <f>IF(DU234&gt;0,((DU234+DU233+DU232)*60)/((T234+T233+T232)-(BD234+BD233+BD232)),0)</f>
        <v>0</v>
      </c>
      <c r="FL234" s="151">
        <f t="shared" si="1784"/>
        <v>0</v>
      </c>
      <c r="FM234" s="151">
        <f t="shared" si="1546"/>
        <v>0</v>
      </c>
      <c r="FN234" s="151">
        <f t="shared" si="1547"/>
        <v>0</v>
      </c>
      <c r="FO234" s="151">
        <f t="shared" si="1548"/>
        <v>0</v>
      </c>
      <c r="FR234" s="5">
        <f t="shared" si="1449"/>
        <v>0</v>
      </c>
      <c r="FS234" s="5">
        <f t="shared" si="1450"/>
        <v>0</v>
      </c>
      <c r="FT234" s="5">
        <f t="shared" si="1451"/>
        <v>0</v>
      </c>
      <c r="FU234" s="5">
        <f t="shared" si="1452"/>
        <v>0</v>
      </c>
      <c r="FW234" s="233" t="e">
        <f t="shared" si="1453"/>
        <v>#DIV/0!</v>
      </c>
      <c r="FX234" s="233" t="e">
        <f t="shared" si="1454"/>
        <v>#DIV/0!</v>
      </c>
      <c r="FY234" s="233" t="e">
        <f t="shared" si="1455"/>
        <v>#DIV/0!</v>
      </c>
      <c r="FZ234" s="233" t="e">
        <f t="shared" si="1456"/>
        <v>#DIV/0!</v>
      </c>
      <c r="GA234" s="233"/>
      <c r="GB234" s="5">
        <f t="shared" si="1457"/>
        <v>0</v>
      </c>
      <c r="GC234" s="5">
        <f t="shared" si="1458"/>
        <v>0</v>
      </c>
      <c r="GD234" s="5">
        <f t="shared" si="1459"/>
        <v>0</v>
      </c>
      <c r="GE234" s="5">
        <f t="shared" si="1460"/>
        <v>0</v>
      </c>
    </row>
    <row r="235" spans="1:187" x14ac:dyDescent="0.2">
      <c r="A235" s="2" t="str">
        <f t="shared" si="1650"/>
        <v>2018 Okt</v>
      </c>
      <c r="B235" s="139">
        <f t="shared" si="1785"/>
        <v>2018</v>
      </c>
      <c r="C235" s="142" t="str">
        <f t="shared" si="1783"/>
        <v>Okt</v>
      </c>
      <c r="D235" s="154">
        <f t="shared" si="1786"/>
        <v>0</v>
      </c>
      <c r="E235" s="129"/>
      <c r="F235" s="129"/>
      <c r="G235" s="129"/>
      <c r="H235" s="154">
        <f t="shared" si="1787"/>
        <v>0</v>
      </c>
      <c r="I235" s="151">
        <f t="shared" si="1651"/>
        <v>0</v>
      </c>
      <c r="J235" s="151">
        <f t="shared" si="1652"/>
        <v>0</v>
      </c>
      <c r="K235" s="151">
        <f t="shared" si="1653"/>
        <v>0</v>
      </c>
      <c r="L235" s="154">
        <f t="shared" si="1788"/>
        <v>0</v>
      </c>
      <c r="M235" s="3"/>
      <c r="N235" s="3"/>
      <c r="O235" s="3"/>
      <c r="P235" s="154">
        <f t="shared" si="1789"/>
        <v>0</v>
      </c>
      <c r="Q235" s="3"/>
      <c r="R235" s="3"/>
      <c r="S235" s="3"/>
      <c r="T235" s="154">
        <f t="shared" si="1790"/>
        <v>0</v>
      </c>
      <c r="U235" s="151">
        <f t="shared" si="1654"/>
        <v>0</v>
      </c>
      <c r="V235" s="151">
        <f t="shared" si="1655"/>
        <v>0</v>
      </c>
      <c r="W235" s="151">
        <f t="shared" si="1656"/>
        <v>0</v>
      </c>
      <c r="X235" s="154">
        <f t="shared" si="1791"/>
        <v>0</v>
      </c>
      <c r="Y235" s="151">
        <f t="shared" si="1657"/>
        <v>0</v>
      </c>
      <c r="Z235" s="151">
        <f t="shared" si="1658"/>
        <v>0</v>
      </c>
      <c r="AA235" s="151">
        <f t="shared" si="1659"/>
        <v>0</v>
      </c>
      <c r="AB235" s="154">
        <f t="shared" si="1792"/>
        <v>0</v>
      </c>
      <c r="AC235" s="3"/>
      <c r="AD235" s="3"/>
      <c r="AE235" s="3"/>
      <c r="AF235" s="154">
        <f t="shared" si="1793"/>
        <v>0</v>
      </c>
      <c r="AG235" s="3"/>
      <c r="AH235" s="3"/>
      <c r="AI235" s="3"/>
      <c r="AJ235" s="154">
        <f t="shared" si="1794"/>
        <v>0</v>
      </c>
      <c r="AK235" s="151">
        <f t="shared" si="1660"/>
        <v>0</v>
      </c>
      <c r="AL235" s="151">
        <f t="shared" si="1661"/>
        <v>0</v>
      </c>
      <c r="AM235" s="151">
        <f t="shared" si="1662"/>
        <v>0</v>
      </c>
      <c r="AN235" s="154">
        <f t="shared" si="1795"/>
        <v>0</v>
      </c>
      <c r="AO235" s="3"/>
      <c r="AP235" s="3"/>
      <c r="AQ235" s="3"/>
      <c r="AR235" s="151">
        <f t="shared" si="1663"/>
        <v>0</v>
      </c>
      <c r="AS235" s="151">
        <f t="shared" si="1664"/>
        <v>0</v>
      </c>
      <c r="AT235" s="151">
        <f t="shared" si="1665"/>
        <v>0</v>
      </c>
      <c r="AU235" s="151">
        <f t="shared" si="1666"/>
        <v>0</v>
      </c>
      <c r="AV235" s="154">
        <f t="shared" si="1796"/>
        <v>0</v>
      </c>
      <c r="AW235" s="3"/>
      <c r="AX235" s="3"/>
      <c r="AY235" s="3"/>
      <c r="AZ235" s="151">
        <f t="shared" si="1667"/>
        <v>0</v>
      </c>
      <c r="BA235" s="151">
        <f t="shared" si="1668"/>
        <v>0</v>
      </c>
      <c r="BB235" s="151">
        <f t="shared" si="1669"/>
        <v>0</v>
      </c>
      <c r="BC235" s="151">
        <f t="shared" si="1670"/>
        <v>0</v>
      </c>
      <c r="BD235" s="154">
        <f t="shared" si="1797"/>
        <v>0</v>
      </c>
      <c r="BE235" s="3"/>
      <c r="BF235" s="3"/>
      <c r="BG235" s="3"/>
      <c r="BH235" s="151">
        <f t="shared" si="1671"/>
        <v>0</v>
      </c>
      <c r="BI235" s="151">
        <f t="shared" si="1672"/>
        <v>0</v>
      </c>
      <c r="BJ235" s="151">
        <f t="shared" si="1673"/>
        <v>0</v>
      </c>
      <c r="BK235" s="151">
        <f t="shared" si="1674"/>
        <v>0</v>
      </c>
      <c r="BL235" s="154">
        <f t="shared" si="1798"/>
        <v>0</v>
      </c>
      <c r="BM235" s="3"/>
      <c r="BN235" s="3"/>
      <c r="BO235" s="3"/>
      <c r="BP235" s="151">
        <f t="shared" si="1675"/>
        <v>0</v>
      </c>
      <c r="BQ235" s="151">
        <f t="shared" si="1676"/>
        <v>0</v>
      </c>
      <c r="BR235" s="151">
        <f t="shared" si="1677"/>
        <v>0</v>
      </c>
      <c r="BS235" s="151">
        <f t="shared" si="1678"/>
        <v>0</v>
      </c>
      <c r="BT235" s="154">
        <f t="shared" si="1799"/>
        <v>0</v>
      </c>
      <c r="BU235" s="3"/>
      <c r="BV235" s="3"/>
      <c r="BW235" s="3"/>
      <c r="BX235" s="151">
        <f t="shared" si="1679"/>
        <v>0</v>
      </c>
      <c r="BY235" s="151">
        <f t="shared" si="1680"/>
        <v>0</v>
      </c>
      <c r="BZ235" s="151">
        <f t="shared" si="1681"/>
        <v>0</v>
      </c>
      <c r="CA235" s="151">
        <f t="shared" si="1682"/>
        <v>0</v>
      </c>
      <c r="CB235" s="154">
        <f t="shared" si="1800"/>
        <v>0</v>
      </c>
      <c r="CC235" s="3"/>
      <c r="CD235" s="3"/>
      <c r="CE235" s="3"/>
      <c r="CF235" s="151">
        <f t="shared" si="1683"/>
        <v>0</v>
      </c>
      <c r="CG235" s="151">
        <f t="shared" si="1684"/>
        <v>0</v>
      </c>
      <c r="CH235" s="151">
        <f t="shared" si="1685"/>
        <v>0</v>
      </c>
      <c r="CI235" s="151">
        <f t="shared" si="1686"/>
        <v>0</v>
      </c>
      <c r="CJ235" s="154">
        <f t="shared" si="1801"/>
        <v>0</v>
      </c>
      <c r="CK235" s="3"/>
      <c r="CL235" s="3"/>
      <c r="CM235" s="3"/>
      <c r="CN235" s="151">
        <f t="shared" si="1687"/>
        <v>0</v>
      </c>
      <c r="CO235" s="151">
        <f t="shared" si="1688"/>
        <v>0</v>
      </c>
      <c r="CP235" s="151">
        <f t="shared" si="1689"/>
        <v>0</v>
      </c>
      <c r="CQ235" s="151">
        <f t="shared" si="1690"/>
        <v>0</v>
      </c>
      <c r="CR235" s="154">
        <f t="shared" si="1802"/>
        <v>0</v>
      </c>
      <c r="CS235" s="3"/>
      <c r="CT235" s="3"/>
      <c r="CU235" s="3"/>
      <c r="CV235" s="151">
        <f t="shared" si="1691"/>
        <v>0</v>
      </c>
      <c r="CW235" s="151">
        <f t="shared" si="1692"/>
        <v>0</v>
      </c>
      <c r="CX235" s="151">
        <f t="shared" si="1693"/>
        <v>0</v>
      </c>
      <c r="CY235" s="151">
        <f t="shared" si="1694"/>
        <v>0</v>
      </c>
      <c r="CZ235" s="151">
        <f t="shared" si="1695"/>
        <v>0</v>
      </c>
      <c r="DA235" s="151">
        <f t="shared" si="1696"/>
        <v>0</v>
      </c>
      <c r="DB235" s="151">
        <f t="shared" si="1697"/>
        <v>0</v>
      </c>
      <c r="DC235" s="151">
        <f t="shared" si="1698"/>
        <v>0</v>
      </c>
      <c r="DD235" s="149"/>
      <c r="DE235" s="3"/>
      <c r="DF235" s="3"/>
      <c r="DG235" s="3"/>
      <c r="DH235" s="129"/>
      <c r="DI235" s="129"/>
      <c r="DJ235" s="129"/>
      <c r="DK235" s="129"/>
      <c r="DL235" s="129"/>
      <c r="DM235" s="129"/>
      <c r="DN235" s="129"/>
      <c r="DO235" s="129"/>
      <c r="DP235" s="3"/>
      <c r="DQ235" s="3"/>
      <c r="DR235" s="3"/>
      <c r="DS235" s="3"/>
      <c r="DU235" s="149"/>
      <c r="DV235" s="3"/>
      <c r="DW235" s="3"/>
      <c r="DX235" s="3"/>
      <c r="DZ235" s="293"/>
      <c r="EA235" s="293"/>
      <c r="EB235" s="293"/>
      <c r="EC235" s="297"/>
      <c r="ED235" s="297"/>
      <c r="EE235" s="297"/>
      <c r="EF235" s="297"/>
      <c r="EG235" s="297"/>
      <c r="EH235" s="297"/>
      <c r="EI235" s="297"/>
      <c r="EJ235" s="297"/>
      <c r="EK235" s="297"/>
      <c r="EL235" s="297"/>
      <c r="EM235" s="297"/>
      <c r="EN235" s="297"/>
      <c r="EO235" s="297"/>
      <c r="EP235" s="297"/>
      <c r="EQ235" s="297"/>
      <c r="ER235" s="297"/>
      <c r="ES235" s="297"/>
      <c r="ET235" s="297"/>
      <c r="EU235" s="297"/>
      <c r="EV235" s="297"/>
      <c r="EW235" s="297"/>
      <c r="EX235" s="297"/>
      <c r="EY235" s="297"/>
      <c r="EZ235" s="297"/>
      <c r="FA235" s="297"/>
      <c r="FB235" s="297"/>
      <c r="FC235" s="297"/>
      <c r="FD235" s="297"/>
      <c r="FE235" s="297"/>
      <c r="FF235" s="297"/>
      <c r="FL235" s="151">
        <f t="shared" si="1784"/>
        <v>0</v>
      </c>
      <c r="FM235" s="151">
        <f t="shared" si="1546"/>
        <v>0</v>
      </c>
      <c r="FN235" s="151">
        <f t="shared" si="1547"/>
        <v>0</v>
      </c>
      <c r="FO235" s="151">
        <f t="shared" si="1548"/>
        <v>0</v>
      </c>
      <c r="FR235" s="5">
        <f t="shared" si="1449"/>
        <v>0</v>
      </c>
      <c r="FS235" s="5">
        <f t="shared" si="1450"/>
        <v>0</v>
      </c>
      <c r="FT235" s="5">
        <f t="shared" si="1451"/>
        <v>0</v>
      </c>
      <c r="FU235" s="5">
        <f t="shared" si="1452"/>
        <v>0</v>
      </c>
      <c r="FW235" s="233" t="e">
        <f t="shared" si="1453"/>
        <v>#DIV/0!</v>
      </c>
      <c r="FX235" s="233" t="e">
        <f t="shared" si="1454"/>
        <v>#DIV/0!</v>
      </c>
      <c r="FY235" s="233" t="e">
        <f t="shared" si="1455"/>
        <v>#DIV/0!</v>
      </c>
      <c r="FZ235" s="233" t="e">
        <f t="shared" si="1456"/>
        <v>#DIV/0!</v>
      </c>
      <c r="GA235" s="233"/>
      <c r="GB235" s="5">
        <f t="shared" si="1457"/>
        <v>0</v>
      </c>
      <c r="GC235" s="5">
        <f t="shared" si="1458"/>
        <v>0</v>
      </c>
      <c r="GD235" s="5">
        <f t="shared" si="1459"/>
        <v>0</v>
      </c>
      <c r="GE235" s="5">
        <f t="shared" si="1460"/>
        <v>0</v>
      </c>
    </row>
    <row r="236" spans="1:187" x14ac:dyDescent="0.2">
      <c r="A236" s="2" t="str">
        <f t="shared" si="1650"/>
        <v>2018 Nov</v>
      </c>
      <c r="B236" s="139">
        <f t="shared" si="1785"/>
        <v>2018</v>
      </c>
      <c r="C236" s="142" t="str">
        <f t="shared" si="1783"/>
        <v>Nov</v>
      </c>
      <c r="D236" s="154">
        <f t="shared" si="1786"/>
        <v>0</v>
      </c>
      <c r="E236" s="129"/>
      <c r="F236" s="129"/>
      <c r="G236" s="129"/>
      <c r="H236" s="154">
        <f t="shared" si="1787"/>
        <v>0</v>
      </c>
      <c r="I236" s="151">
        <f t="shared" si="1651"/>
        <v>0</v>
      </c>
      <c r="J236" s="151">
        <f t="shared" si="1652"/>
        <v>0</v>
      </c>
      <c r="K236" s="151">
        <f t="shared" si="1653"/>
        <v>0</v>
      </c>
      <c r="L236" s="154">
        <f t="shared" si="1788"/>
        <v>0</v>
      </c>
      <c r="M236" s="3"/>
      <c r="N236" s="3"/>
      <c r="O236" s="3"/>
      <c r="P236" s="154">
        <f t="shared" si="1789"/>
        <v>0</v>
      </c>
      <c r="Q236" s="3"/>
      <c r="R236" s="3"/>
      <c r="S236" s="3"/>
      <c r="T236" s="154">
        <f t="shared" si="1790"/>
        <v>0</v>
      </c>
      <c r="U236" s="151">
        <f t="shared" si="1654"/>
        <v>0</v>
      </c>
      <c r="V236" s="151">
        <f t="shared" si="1655"/>
        <v>0</v>
      </c>
      <c r="W236" s="151">
        <f t="shared" si="1656"/>
        <v>0</v>
      </c>
      <c r="X236" s="154">
        <f t="shared" si="1791"/>
        <v>0</v>
      </c>
      <c r="Y236" s="151">
        <f t="shared" si="1657"/>
        <v>0</v>
      </c>
      <c r="Z236" s="151">
        <f t="shared" si="1658"/>
        <v>0</v>
      </c>
      <c r="AA236" s="151">
        <f t="shared" si="1659"/>
        <v>0</v>
      </c>
      <c r="AB236" s="154">
        <f t="shared" si="1792"/>
        <v>0</v>
      </c>
      <c r="AC236" s="3"/>
      <c r="AD236" s="3"/>
      <c r="AE236" s="3"/>
      <c r="AF236" s="154">
        <f t="shared" si="1793"/>
        <v>0</v>
      </c>
      <c r="AG236" s="3"/>
      <c r="AH236" s="3"/>
      <c r="AI236" s="3"/>
      <c r="AJ236" s="154">
        <f t="shared" si="1794"/>
        <v>0</v>
      </c>
      <c r="AK236" s="151">
        <f t="shared" si="1660"/>
        <v>0</v>
      </c>
      <c r="AL236" s="151">
        <f t="shared" si="1661"/>
        <v>0</v>
      </c>
      <c r="AM236" s="151">
        <f t="shared" si="1662"/>
        <v>0</v>
      </c>
      <c r="AN236" s="154">
        <f t="shared" si="1795"/>
        <v>0</v>
      </c>
      <c r="AO236" s="3"/>
      <c r="AP236" s="3"/>
      <c r="AQ236" s="3"/>
      <c r="AR236" s="151">
        <f t="shared" si="1663"/>
        <v>0</v>
      </c>
      <c r="AS236" s="151">
        <f t="shared" si="1664"/>
        <v>0</v>
      </c>
      <c r="AT236" s="151">
        <f t="shared" si="1665"/>
        <v>0</v>
      </c>
      <c r="AU236" s="151">
        <f t="shared" si="1666"/>
        <v>0</v>
      </c>
      <c r="AV236" s="154">
        <f t="shared" si="1796"/>
        <v>0</v>
      </c>
      <c r="AW236" s="3"/>
      <c r="AX236" s="3"/>
      <c r="AY236" s="3"/>
      <c r="AZ236" s="151">
        <f t="shared" si="1667"/>
        <v>0</v>
      </c>
      <c r="BA236" s="151">
        <f t="shared" si="1668"/>
        <v>0</v>
      </c>
      <c r="BB236" s="151">
        <f t="shared" si="1669"/>
        <v>0</v>
      </c>
      <c r="BC236" s="151">
        <f t="shared" si="1670"/>
        <v>0</v>
      </c>
      <c r="BD236" s="154">
        <f t="shared" si="1797"/>
        <v>0</v>
      </c>
      <c r="BE236" s="3"/>
      <c r="BF236" s="3"/>
      <c r="BG236" s="3"/>
      <c r="BH236" s="151">
        <f t="shared" si="1671"/>
        <v>0</v>
      </c>
      <c r="BI236" s="151">
        <f t="shared" si="1672"/>
        <v>0</v>
      </c>
      <c r="BJ236" s="151">
        <f t="shared" si="1673"/>
        <v>0</v>
      </c>
      <c r="BK236" s="151">
        <f t="shared" si="1674"/>
        <v>0</v>
      </c>
      <c r="BL236" s="154">
        <f t="shared" si="1798"/>
        <v>0</v>
      </c>
      <c r="BM236" s="3"/>
      <c r="BN236" s="3"/>
      <c r="BO236" s="3"/>
      <c r="BP236" s="151">
        <f t="shared" si="1675"/>
        <v>0</v>
      </c>
      <c r="BQ236" s="151">
        <f t="shared" si="1676"/>
        <v>0</v>
      </c>
      <c r="BR236" s="151">
        <f t="shared" si="1677"/>
        <v>0</v>
      </c>
      <c r="BS236" s="151">
        <f t="shared" si="1678"/>
        <v>0</v>
      </c>
      <c r="BT236" s="154">
        <f t="shared" si="1799"/>
        <v>0</v>
      </c>
      <c r="BU236" s="3"/>
      <c r="BV236" s="3"/>
      <c r="BW236" s="3"/>
      <c r="BX236" s="151">
        <f t="shared" si="1679"/>
        <v>0</v>
      </c>
      <c r="BY236" s="151">
        <f t="shared" si="1680"/>
        <v>0</v>
      </c>
      <c r="BZ236" s="151">
        <f t="shared" si="1681"/>
        <v>0</v>
      </c>
      <c r="CA236" s="151">
        <f t="shared" si="1682"/>
        <v>0</v>
      </c>
      <c r="CB236" s="154">
        <f t="shared" si="1800"/>
        <v>0</v>
      </c>
      <c r="CC236" s="3"/>
      <c r="CD236" s="3"/>
      <c r="CE236" s="3"/>
      <c r="CF236" s="151">
        <f t="shared" si="1683"/>
        <v>0</v>
      </c>
      <c r="CG236" s="151">
        <f t="shared" si="1684"/>
        <v>0</v>
      </c>
      <c r="CH236" s="151">
        <f t="shared" si="1685"/>
        <v>0</v>
      </c>
      <c r="CI236" s="151">
        <f t="shared" si="1686"/>
        <v>0</v>
      </c>
      <c r="CJ236" s="154">
        <f t="shared" si="1801"/>
        <v>0</v>
      </c>
      <c r="CK236" s="3"/>
      <c r="CL236" s="3"/>
      <c r="CM236" s="3"/>
      <c r="CN236" s="151">
        <f t="shared" si="1687"/>
        <v>0</v>
      </c>
      <c r="CO236" s="151">
        <f t="shared" si="1688"/>
        <v>0</v>
      </c>
      <c r="CP236" s="151">
        <f t="shared" si="1689"/>
        <v>0</v>
      </c>
      <c r="CQ236" s="151">
        <f t="shared" si="1690"/>
        <v>0</v>
      </c>
      <c r="CR236" s="154">
        <f t="shared" si="1802"/>
        <v>0</v>
      </c>
      <c r="CS236" s="3"/>
      <c r="CT236" s="3"/>
      <c r="CU236" s="3"/>
      <c r="CV236" s="151">
        <f t="shared" si="1691"/>
        <v>0</v>
      </c>
      <c r="CW236" s="151">
        <f t="shared" si="1692"/>
        <v>0</v>
      </c>
      <c r="CX236" s="151">
        <f t="shared" si="1693"/>
        <v>0</v>
      </c>
      <c r="CY236" s="151">
        <f t="shared" si="1694"/>
        <v>0</v>
      </c>
      <c r="CZ236" s="151">
        <f t="shared" si="1695"/>
        <v>0</v>
      </c>
      <c r="DA236" s="151">
        <f t="shared" si="1696"/>
        <v>0</v>
      </c>
      <c r="DB236" s="151">
        <f t="shared" si="1697"/>
        <v>0</v>
      </c>
      <c r="DC236" s="151">
        <f t="shared" si="1698"/>
        <v>0</v>
      </c>
      <c r="DD236" s="149"/>
      <c r="DE236" s="3"/>
      <c r="DF236" s="3"/>
      <c r="DG236" s="3"/>
      <c r="DH236" s="129"/>
      <c r="DI236" s="129"/>
      <c r="DJ236" s="129"/>
      <c r="DK236" s="129"/>
      <c r="DL236" s="129"/>
      <c r="DM236" s="129"/>
      <c r="DN236" s="129"/>
      <c r="DO236" s="129"/>
      <c r="DP236" s="3"/>
      <c r="DQ236" s="3"/>
      <c r="DR236" s="3"/>
      <c r="DS236" s="3"/>
      <c r="DU236" s="149"/>
      <c r="DV236" s="3"/>
      <c r="DW236" s="3"/>
      <c r="DX236" s="3"/>
      <c r="DZ236" s="293"/>
      <c r="EA236" s="293"/>
      <c r="EB236" s="293"/>
      <c r="EC236" s="297"/>
      <c r="ED236" s="297"/>
      <c r="EE236" s="297"/>
      <c r="EF236" s="297"/>
      <c r="EG236" s="297"/>
      <c r="EH236" s="297"/>
      <c r="EI236" s="297"/>
      <c r="EJ236" s="297"/>
      <c r="EK236" s="297"/>
      <c r="EL236" s="297"/>
      <c r="EM236" s="297"/>
      <c r="EN236" s="297"/>
      <c r="EO236" s="297"/>
      <c r="EP236" s="297"/>
      <c r="EQ236" s="297"/>
      <c r="ER236" s="297"/>
      <c r="ES236" s="297"/>
      <c r="ET236" s="297"/>
      <c r="EU236" s="297"/>
      <c r="EV236" s="297"/>
      <c r="EW236" s="297"/>
      <c r="EX236" s="297"/>
      <c r="EY236" s="297"/>
      <c r="EZ236" s="297"/>
      <c r="FA236" s="297"/>
      <c r="FB236" s="297"/>
      <c r="FC236" s="297"/>
      <c r="FD236" s="297"/>
      <c r="FE236" s="297"/>
      <c r="FF236" s="297"/>
      <c r="FL236" s="151">
        <f t="shared" si="1784"/>
        <v>0</v>
      </c>
      <c r="FM236" s="151">
        <f t="shared" si="1546"/>
        <v>0</v>
      </c>
      <c r="FN236" s="151">
        <f t="shared" si="1547"/>
        <v>0</v>
      </c>
      <c r="FO236" s="151">
        <f t="shared" si="1548"/>
        <v>0</v>
      </c>
      <c r="FR236" s="5">
        <f t="shared" si="1449"/>
        <v>0</v>
      </c>
      <c r="FS236" s="5">
        <f t="shared" si="1450"/>
        <v>0</v>
      </c>
      <c r="FT236" s="5">
        <f t="shared" si="1451"/>
        <v>0</v>
      </c>
      <c r="FU236" s="5">
        <f t="shared" si="1452"/>
        <v>0</v>
      </c>
      <c r="FW236" s="233" t="e">
        <f t="shared" si="1453"/>
        <v>#DIV/0!</v>
      </c>
      <c r="FX236" s="233" t="e">
        <f t="shared" si="1454"/>
        <v>#DIV/0!</v>
      </c>
      <c r="FY236" s="233" t="e">
        <f t="shared" si="1455"/>
        <v>#DIV/0!</v>
      </c>
      <c r="FZ236" s="233" t="e">
        <f t="shared" si="1456"/>
        <v>#DIV/0!</v>
      </c>
      <c r="GA236" s="233"/>
      <c r="GB236" s="5">
        <f t="shared" si="1457"/>
        <v>0</v>
      </c>
      <c r="GC236" s="5">
        <f t="shared" si="1458"/>
        <v>0</v>
      </c>
      <c r="GD236" s="5">
        <f t="shared" si="1459"/>
        <v>0</v>
      </c>
      <c r="GE236" s="5">
        <f t="shared" si="1460"/>
        <v>0</v>
      </c>
    </row>
    <row r="237" spans="1:187" ht="13.5" thickBot="1" x14ac:dyDescent="0.25">
      <c r="A237" s="2" t="str">
        <f t="shared" si="1650"/>
        <v>2018 Dec</v>
      </c>
      <c r="B237" s="139">
        <f t="shared" si="1785"/>
        <v>2018</v>
      </c>
      <c r="C237" s="142" t="str">
        <f t="shared" si="1783"/>
        <v>Dec</v>
      </c>
      <c r="D237" s="154">
        <f t="shared" si="1786"/>
        <v>0</v>
      </c>
      <c r="E237" s="129"/>
      <c r="F237" s="129"/>
      <c r="G237" s="129"/>
      <c r="H237" s="154">
        <f t="shared" si="1787"/>
        <v>0</v>
      </c>
      <c r="I237" s="151">
        <f t="shared" si="1651"/>
        <v>0</v>
      </c>
      <c r="J237" s="151">
        <f t="shared" si="1652"/>
        <v>0</v>
      </c>
      <c r="K237" s="151">
        <f t="shared" si="1653"/>
        <v>0</v>
      </c>
      <c r="L237" s="154">
        <f t="shared" si="1788"/>
        <v>0</v>
      </c>
      <c r="M237" s="3"/>
      <c r="N237" s="3"/>
      <c r="O237" s="3"/>
      <c r="P237" s="154">
        <f t="shared" si="1789"/>
        <v>0</v>
      </c>
      <c r="Q237" s="3"/>
      <c r="R237" s="3"/>
      <c r="S237" s="3"/>
      <c r="T237" s="154">
        <f t="shared" si="1790"/>
        <v>0</v>
      </c>
      <c r="U237" s="151">
        <f t="shared" si="1654"/>
        <v>0</v>
      </c>
      <c r="V237" s="151">
        <f t="shared" si="1655"/>
        <v>0</v>
      </c>
      <c r="W237" s="151">
        <f t="shared" si="1656"/>
        <v>0</v>
      </c>
      <c r="X237" s="154">
        <f t="shared" si="1791"/>
        <v>0</v>
      </c>
      <c r="Y237" s="151">
        <f t="shared" si="1657"/>
        <v>0</v>
      </c>
      <c r="Z237" s="151">
        <f t="shared" si="1658"/>
        <v>0</v>
      </c>
      <c r="AA237" s="151">
        <f t="shared" si="1659"/>
        <v>0</v>
      </c>
      <c r="AB237" s="154">
        <f t="shared" si="1792"/>
        <v>0</v>
      </c>
      <c r="AC237" s="3"/>
      <c r="AD237" s="3"/>
      <c r="AE237" s="3"/>
      <c r="AF237" s="154">
        <f t="shared" si="1793"/>
        <v>0</v>
      </c>
      <c r="AG237" s="3"/>
      <c r="AH237" s="3"/>
      <c r="AI237" s="3"/>
      <c r="AJ237" s="154">
        <f t="shared" si="1794"/>
        <v>0</v>
      </c>
      <c r="AK237" s="151">
        <f t="shared" si="1660"/>
        <v>0</v>
      </c>
      <c r="AL237" s="151">
        <f t="shared" si="1661"/>
        <v>0</v>
      </c>
      <c r="AM237" s="151">
        <f t="shared" si="1662"/>
        <v>0</v>
      </c>
      <c r="AN237" s="154">
        <f t="shared" si="1795"/>
        <v>0</v>
      </c>
      <c r="AO237" s="3"/>
      <c r="AP237" s="3"/>
      <c r="AQ237" s="3"/>
      <c r="AR237" s="151">
        <f t="shared" si="1663"/>
        <v>0</v>
      </c>
      <c r="AS237" s="151">
        <f t="shared" si="1664"/>
        <v>0</v>
      </c>
      <c r="AT237" s="151">
        <f t="shared" si="1665"/>
        <v>0</v>
      </c>
      <c r="AU237" s="151">
        <f t="shared" si="1666"/>
        <v>0</v>
      </c>
      <c r="AV237" s="154">
        <f t="shared" si="1796"/>
        <v>0</v>
      </c>
      <c r="AW237" s="3"/>
      <c r="AX237" s="3"/>
      <c r="AY237" s="3"/>
      <c r="AZ237" s="151">
        <f t="shared" si="1667"/>
        <v>0</v>
      </c>
      <c r="BA237" s="151">
        <f t="shared" si="1668"/>
        <v>0</v>
      </c>
      <c r="BB237" s="151">
        <f t="shared" si="1669"/>
        <v>0</v>
      </c>
      <c r="BC237" s="151">
        <f t="shared" si="1670"/>
        <v>0</v>
      </c>
      <c r="BD237" s="154">
        <f t="shared" si="1797"/>
        <v>0</v>
      </c>
      <c r="BE237" s="3"/>
      <c r="BF237" s="3"/>
      <c r="BG237" s="3"/>
      <c r="BH237" s="151">
        <f t="shared" si="1671"/>
        <v>0</v>
      </c>
      <c r="BI237" s="151">
        <f t="shared" si="1672"/>
        <v>0</v>
      </c>
      <c r="BJ237" s="151">
        <f t="shared" si="1673"/>
        <v>0</v>
      </c>
      <c r="BK237" s="151">
        <f t="shared" si="1674"/>
        <v>0</v>
      </c>
      <c r="BL237" s="154">
        <f t="shared" si="1798"/>
        <v>0</v>
      </c>
      <c r="BM237" s="3"/>
      <c r="BN237" s="3"/>
      <c r="BO237" s="3"/>
      <c r="BP237" s="151">
        <f t="shared" si="1675"/>
        <v>0</v>
      </c>
      <c r="BQ237" s="151">
        <f t="shared" si="1676"/>
        <v>0</v>
      </c>
      <c r="BR237" s="151">
        <f t="shared" si="1677"/>
        <v>0</v>
      </c>
      <c r="BS237" s="151">
        <f t="shared" si="1678"/>
        <v>0</v>
      </c>
      <c r="BT237" s="154">
        <f t="shared" si="1799"/>
        <v>0</v>
      </c>
      <c r="BU237" s="3"/>
      <c r="BV237" s="3"/>
      <c r="BW237" s="3"/>
      <c r="BX237" s="151">
        <f t="shared" si="1679"/>
        <v>0</v>
      </c>
      <c r="BY237" s="151">
        <f t="shared" si="1680"/>
        <v>0</v>
      </c>
      <c r="BZ237" s="151">
        <f t="shared" si="1681"/>
        <v>0</v>
      </c>
      <c r="CA237" s="151">
        <f t="shared" si="1682"/>
        <v>0</v>
      </c>
      <c r="CB237" s="154">
        <f t="shared" si="1800"/>
        <v>0</v>
      </c>
      <c r="CC237" s="3"/>
      <c r="CD237" s="3"/>
      <c r="CE237" s="3"/>
      <c r="CF237" s="151">
        <f t="shared" si="1683"/>
        <v>0</v>
      </c>
      <c r="CG237" s="151">
        <f t="shared" si="1684"/>
        <v>0</v>
      </c>
      <c r="CH237" s="151">
        <f t="shared" si="1685"/>
        <v>0</v>
      </c>
      <c r="CI237" s="151">
        <f t="shared" si="1686"/>
        <v>0</v>
      </c>
      <c r="CJ237" s="154">
        <f t="shared" si="1801"/>
        <v>0</v>
      </c>
      <c r="CK237" s="3"/>
      <c r="CL237" s="3"/>
      <c r="CM237" s="3"/>
      <c r="CN237" s="151">
        <f t="shared" si="1687"/>
        <v>0</v>
      </c>
      <c r="CO237" s="151">
        <f t="shared" si="1688"/>
        <v>0</v>
      </c>
      <c r="CP237" s="151">
        <f t="shared" si="1689"/>
        <v>0</v>
      </c>
      <c r="CQ237" s="151">
        <f t="shared" si="1690"/>
        <v>0</v>
      </c>
      <c r="CR237" s="154">
        <f t="shared" si="1802"/>
        <v>0</v>
      </c>
      <c r="CS237" s="3"/>
      <c r="CT237" s="3"/>
      <c r="CU237" s="3"/>
      <c r="CV237" s="151">
        <f t="shared" si="1691"/>
        <v>0</v>
      </c>
      <c r="CW237" s="151">
        <f t="shared" si="1692"/>
        <v>0</v>
      </c>
      <c r="CX237" s="151">
        <f t="shared" si="1693"/>
        <v>0</v>
      </c>
      <c r="CY237" s="151">
        <f t="shared" si="1694"/>
        <v>0</v>
      </c>
      <c r="CZ237" s="151">
        <f t="shared" si="1695"/>
        <v>0</v>
      </c>
      <c r="DA237" s="151">
        <f t="shared" si="1696"/>
        <v>0</v>
      </c>
      <c r="DB237" s="151">
        <f t="shared" si="1697"/>
        <v>0</v>
      </c>
      <c r="DC237" s="151">
        <f t="shared" si="1698"/>
        <v>0</v>
      </c>
      <c r="DD237" s="149"/>
      <c r="DE237" s="3"/>
      <c r="DF237" s="3"/>
      <c r="DG237" s="3"/>
      <c r="DH237" s="129"/>
      <c r="DI237" s="129"/>
      <c r="DJ237" s="129"/>
      <c r="DK237" s="129"/>
      <c r="DL237" s="129"/>
      <c r="DM237" s="129"/>
      <c r="DN237" s="129"/>
      <c r="DO237" s="129"/>
      <c r="DP237" s="3"/>
      <c r="DQ237" s="3"/>
      <c r="DR237" s="3"/>
      <c r="DS237" s="3"/>
      <c r="DU237" s="149"/>
      <c r="DV237" s="3"/>
      <c r="DW237" s="3"/>
      <c r="DX237" s="3"/>
      <c r="DZ237" s="293" t="str">
        <f>CONCATENATE(EA237," ",EB237)</f>
        <v>2018 Kvartal 4</v>
      </c>
      <c r="EA237" s="293">
        <v>2018</v>
      </c>
      <c r="EB237" s="293" t="s">
        <v>448</v>
      </c>
      <c r="EC237" s="297">
        <f>SUM(D235:D237)</f>
        <v>0</v>
      </c>
      <c r="ED237" s="297">
        <f>SUM(H235:H237)</f>
        <v>0</v>
      </c>
      <c r="EE237" s="297">
        <f>SUM(L235:L237)</f>
        <v>0</v>
      </c>
      <c r="EF237" s="297">
        <f>SUM(P235:P237)</f>
        <v>0</v>
      </c>
      <c r="EG237" s="297">
        <f>SUM(T235:T237)</f>
        <v>0</v>
      </c>
      <c r="EH237" s="297">
        <f>SUM(X235:X237)</f>
        <v>0</v>
      </c>
      <c r="EI237" s="297">
        <f>SUM(AB235:AB237)</f>
        <v>0</v>
      </c>
      <c r="EJ237" s="297">
        <f>SUM(AF235:AF237)</f>
        <v>0</v>
      </c>
      <c r="EK237" s="297">
        <f>SUM(AJ235:AJ237)</f>
        <v>0</v>
      </c>
      <c r="EL237" s="297">
        <f>SUM(AN235:AN237)</f>
        <v>0</v>
      </c>
      <c r="EM237" s="297">
        <f>IF(EG237&gt;0,(EL237/EG237)*100,0)</f>
        <v>0</v>
      </c>
      <c r="EN237" s="297">
        <f>SUM(AV235:AV237)</f>
        <v>0</v>
      </c>
      <c r="EO237" s="297">
        <f>IF(EG237&gt;0,(EN237/EG237)*100,0)</f>
        <v>0</v>
      </c>
      <c r="EP237" s="297">
        <f>SUM(BD235:BD237)</f>
        <v>0</v>
      </c>
      <c r="EQ237" s="297">
        <f>IF(EG237&gt;0,(EP237/EG237)*100,0)</f>
        <v>0</v>
      </c>
      <c r="ER237" s="297">
        <f>SUM(BL235:BL237)</f>
        <v>0</v>
      </c>
      <c r="ES237" s="297">
        <f>IF(EG237&gt;0,(ER237/EG237)*100,0)</f>
        <v>0</v>
      </c>
      <c r="ET237" s="297">
        <f>SUM(BT235:BT237)</f>
        <v>0</v>
      </c>
      <c r="EU237" s="297">
        <f>IF(EG237&gt;0,(ET237/EG237)*100,0)</f>
        <v>0</v>
      </c>
      <c r="EV237" s="297">
        <f>SUM(CB235:CB237)</f>
        <v>0</v>
      </c>
      <c r="EW237" s="297">
        <f>IF(EG237&gt;0,(EV237/EG237)*100,0)</f>
        <v>0</v>
      </c>
      <c r="EX237" s="297">
        <f>SUM(CJ235:CJ237)</f>
        <v>0</v>
      </c>
      <c r="EY237" s="297">
        <f>IF(EG237&gt;0,(EX237/EG237)*100,0)</f>
        <v>0</v>
      </c>
      <c r="EZ237" s="297">
        <f>SUM(CR235:CR237)</f>
        <v>0</v>
      </c>
      <c r="FA237" s="297">
        <f>IF(EG237&gt;0,(EZ237/EG237)*100,0)</f>
        <v>0</v>
      </c>
      <c r="FB237" s="297">
        <f>IF(EG237&gt;0,(EK237/EG237)*100,0)</f>
        <v>0</v>
      </c>
      <c r="FC237" s="297">
        <f>IF(DD237&gt;0,DD235+DD236+DD237,0)</f>
        <v>0</v>
      </c>
      <c r="FD237" s="297">
        <f>IF(DD237&gt;0,((DD237+DD236+DD235)*60)/((T235+T236+T237)),0)</f>
        <v>0</v>
      </c>
      <c r="FE237" s="297">
        <f>IF(DD237&gt;0,((DD237+DD236+DD235)*60)/((T237+T236+T235)-(AN237+AN236+AN235)),0)</f>
        <v>0</v>
      </c>
      <c r="FF237" s="297">
        <f>IF(DU237&gt;0,((DU237+DU236+DU235)*60)/((T237+T236+T235)-(BD237+BD236+BD235)),0)</f>
        <v>0</v>
      </c>
      <c r="FL237" s="151">
        <f t="shared" si="1784"/>
        <v>0</v>
      </c>
      <c r="FM237" s="151">
        <f t="shared" si="1546"/>
        <v>0</v>
      </c>
      <c r="FN237" s="151">
        <f t="shared" si="1547"/>
        <v>0</v>
      </c>
      <c r="FO237" s="151">
        <f t="shared" si="1548"/>
        <v>0</v>
      </c>
      <c r="FR237" s="5">
        <f t="shared" si="1449"/>
        <v>0</v>
      </c>
      <c r="FS237" s="5">
        <f t="shared" si="1450"/>
        <v>0</v>
      </c>
      <c r="FT237" s="5">
        <f t="shared" si="1451"/>
        <v>0</v>
      </c>
      <c r="FU237" s="5">
        <f t="shared" si="1452"/>
        <v>0</v>
      </c>
      <c r="FW237" s="233" t="e">
        <f t="shared" si="1453"/>
        <v>#DIV/0!</v>
      </c>
      <c r="FX237" s="233" t="e">
        <f t="shared" si="1454"/>
        <v>#DIV/0!</v>
      </c>
      <c r="FY237" s="233" t="e">
        <f t="shared" si="1455"/>
        <v>#DIV/0!</v>
      </c>
      <c r="FZ237" s="233" t="e">
        <f t="shared" si="1456"/>
        <v>#DIV/0!</v>
      </c>
      <c r="GA237" s="233"/>
      <c r="GB237" s="5">
        <f t="shared" si="1457"/>
        <v>0</v>
      </c>
      <c r="GC237" s="5">
        <f t="shared" si="1458"/>
        <v>0</v>
      </c>
      <c r="GD237" s="5">
        <f t="shared" si="1459"/>
        <v>0</v>
      </c>
      <c r="GE237" s="5">
        <f t="shared" si="1460"/>
        <v>0</v>
      </c>
    </row>
    <row r="238" spans="1:187" ht="13.5" thickBot="1" x14ac:dyDescent="0.25">
      <c r="A238" s="217" t="s">
        <v>370</v>
      </c>
      <c r="B238" s="218"/>
      <c r="C238" s="219"/>
      <c r="D238" s="220">
        <f>SUM(D226:D237)</f>
        <v>0</v>
      </c>
      <c r="E238" s="220">
        <f t="shared" ref="E238" si="1803">SUM(E226:E237)</f>
        <v>0</v>
      </c>
      <c r="F238" s="220">
        <f t="shared" ref="F238" si="1804">SUM(F226:F237)</f>
        <v>0</v>
      </c>
      <c r="G238" s="220">
        <f t="shared" ref="G238" si="1805">SUM(G226:G237)</f>
        <v>0</v>
      </c>
      <c r="H238" s="220">
        <f t="shared" ref="H238" si="1806">SUM(H226:H237)</f>
        <v>0</v>
      </c>
      <c r="I238" s="220">
        <f t="shared" ref="I238" si="1807">SUM(I226:I237)</f>
        <v>0</v>
      </c>
      <c r="J238" s="220">
        <f t="shared" ref="J238" si="1808">SUM(J226:J237)</f>
        <v>0</v>
      </c>
      <c r="K238" s="220">
        <f t="shared" ref="K238" si="1809">SUM(K226:K237)</f>
        <v>0</v>
      </c>
      <c r="L238" s="220">
        <f t="shared" ref="L238" si="1810">SUM(L226:L237)</f>
        <v>0</v>
      </c>
      <c r="M238" s="220">
        <f t="shared" ref="M238" si="1811">SUM(M226:M237)</f>
        <v>0</v>
      </c>
      <c r="N238" s="220">
        <f t="shared" ref="N238" si="1812">SUM(N226:N237)</f>
        <v>0</v>
      </c>
      <c r="O238" s="220">
        <f t="shared" ref="O238" si="1813">SUM(O226:O237)</f>
        <v>0</v>
      </c>
      <c r="P238" s="220">
        <f t="shared" ref="P238" si="1814">SUM(P226:P237)</f>
        <v>0</v>
      </c>
      <c r="Q238" s="220">
        <f t="shared" ref="Q238" si="1815">SUM(Q226:Q237)</f>
        <v>0</v>
      </c>
      <c r="R238" s="220">
        <f t="shared" ref="R238" si="1816">SUM(R226:R237)</f>
        <v>0</v>
      </c>
      <c r="S238" s="220">
        <f t="shared" ref="S238" si="1817">SUM(S226:S237)</f>
        <v>0</v>
      </c>
      <c r="T238" s="220">
        <f t="shared" ref="T238" si="1818">SUM(T226:T237)</f>
        <v>0</v>
      </c>
      <c r="U238" s="220">
        <f t="shared" ref="U238" si="1819">SUM(U226:U237)</f>
        <v>0</v>
      </c>
      <c r="V238" s="220">
        <f t="shared" ref="V238" si="1820">SUM(V226:V237)</f>
        <v>0</v>
      </c>
      <c r="W238" s="220">
        <f t="shared" ref="W238" si="1821">SUM(W226:W237)</f>
        <v>0</v>
      </c>
      <c r="X238" s="220">
        <f t="shared" ref="X238" si="1822">SUM(X226:X237)</f>
        <v>0</v>
      </c>
      <c r="Y238" s="220">
        <f t="shared" ref="Y238" si="1823">SUM(Y226:Y237)</f>
        <v>0</v>
      </c>
      <c r="Z238" s="220">
        <f t="shared" ref="Z238" si="1824">SUM(Z226:Z237)</f>
        <v>0</v>
      </c>
      <c r="AA238" s="220">
        <f t="shared" ref="AA238" si="1825">SUM(AA226:AA237)</f>
        <v>0</v>
      </c>
      <c r="AB238" s="220">
        <f t="shared" ref="AB238" si="1826">SUM(AB226:AB237)</f>
        <v>0</v>
      </c>
      <c r="AC238" s="220">
        <f t="shared" ref="AC238" si="1827">SUM(AC226:AC237)</f>
        <v>0</v>
      </c>
      <c r="AD238" s="220">
        <f t="shared" ref="AD238" si="1828">SUM(AD226:AD237)</f>
        <v>0</v>
      </c>
      <c r="AE238" s="220">
        <f t="shared" ref="AE238" si="1829">SUM(AE226:AE237)</f>
        <v>0</v>
      </c>
      <c r="AF238" s="220">
        <f t="shared" ref="AF238" si="1830">SUM(AF226:AF237)</f>
        <v>0</v>
      </c>
      <c r="AG238" s="220">
        <f t="shared" ref="AG238" si="1831">SUM(AG226:AG237)</f>
        <v>0</v>
      </c>
      <c r="AH238" s="220">
        <f t="shared" ref="AH238" si="1832">SUM(AH226:AH237)</f>
        <v>0</v>
      </c>
      <c r="AI238" s="220">
        <f t="shared" ref="AI238" si="1833">SUM(AI226:AI237)</f>
        <v>0</v>
      </c>
      <c r="AJ238" s="220">
        <f t="shared" ref="AJ238" si="1834">SUM(AJ226:AJ237)</f>
        <v>0</v>
      </c>
      <c r="AK238" s="220">
        <f t="shared" ref="AK238" si="1835">SUM(AK226:AK237)</f>
        <v>0</v>
      </c>
      <c r="AL238" s="220">
        <f t="shared" ref="AL238" si="1836">SUM(AL226:AL237)</f>
        <v>0</v>
      </c>
      <c r="AM238" s="220">
        <f>SUM(AM226:AM237)</f>
        <v>0</v>
      </c>
      <c r="AN238" s="220">
        <f>SUM(AN226:AN237)</f>
        <v>0</v>
      </c>
      <c r="AO238" s="220">
        <f t="shared" ref="AO238" si="1837">SUM(AO226:AO237)</f>
        <v>0</v>
      </c>
      <c r="AP238" s="220">
        <f t="shared" ref="AP238" si="1838">SUM(AP226:AP237)</f>
        <v>0</v>
      </c>
      <c r="AQ238" s="220">
        <f t="shared" ref="AQ238" si="1839">SUM(AQ226:AQ237)</f>
        <v>0</v>
      </c>
      <c r="AR238" s="222">
        <f>IF(AN238&gt;0,(AN238/T238)*100,0)</f>
        <v>0</v>
      </c>
      <c r="AS238" s="222">
        <f t="shared" si="1664"/>
        <v>0</v>
      </c>
      <c r="AT238" s="222">
        <f t="shared" si="1665"/>
        <v>0</v>
      </c>
      <c r="AU238" s="222">
        <f t="shared" si="1666"/>
        <v>0</v>
      </c>
      <c r="AV238" s="220">
        <f>SUM(AV226:AV237)</f>
        <v>0</v>
      </c>
      <c r="AW238" s="220">
        <f t="shared" ref="AW238" si="1840">SUM(AW226:AW237)</f>
        <v>0</v>
      </c>
      <c r="AX238" s="220">
        <f t="shared" ref="AX238" si="1841">SUM(AX226:AX237)</f>
        <v>0</v>
      </c>
      <c r="AY238" s="220">
        <f t="shared" ref="AY238" si="1842">SUM(AY226:AY237)</f>
        <v>0</v>
      </c>
      <c r="AZ238" s="222">
        <f t="shared" si="1667"/>
        <v>0</v>
      </c>
      <c r="BA238" s="222">
        <f t="shared" si="1668"/>
        <v>0</v>
      </c>
      <c r="BB238" s="222">
        <f t="shared" si="1669"/>
        <v>0</v>
      </c>
      <c r="BC238" s="222">
        <f t="shared" si="1670"/>
        <v>0</v>
      </c>
      <c r="BD238" s="220">
        <f t="shared" ref="BD238" si="1843">SUM(BD226:BD237)</f>
        <v>0</v>
      </c>
      <c r="BE238" s="220">
        <f t="shared" ref="BE238" si="1844">SUM(BE226:BE237)</f>
        <v>0</v>
      </c>
      <c r="BF238" s="220">
        <f t="shared" ref="BF238" si="1845">SUM(BF226:BF237)</f>
        <v>0</v>
      </c>
      <c r="BG238" s="220">
        <f t="shared" ref="BG238" si="1846">SUM(BG226:BG237)</f>
        <v>0</v>
      </c>
      <c r="BH238" s="222">
        <f t="shared" si="1671"/>
        <v>0</v>
      </c>
      <c r="BI238" s="222">
        <f t="shared" si="1672"/>
        <v>0</v>
      </c>
      <c r="BJ238" s="222">
        <f t="shared" si="1673"/>
        <v>0</v>
      </c>
      <c r="BK238" s="222">
        <f t="shared" si="1674"/>
        <v>0</v>
      </c>
      <c r="BL238" s="220">
        <f t="shared" ref="BL238" si="1847">SUM(BL226:BL237)</f>
        <v>0</v>
      </c>
      <c r="BM238" s="220">
        <f t="shared" ref="BM238" si="1848">SUM(BM226:BM237)</f>
        <v>0</v>
      </c>
      <c r="BN238" s="220">
        <f t="shared" ref="BN238" si="1849">SUM(BN226:BN237)</f>
        <v>0</v>
      </c>
      <c r="BO238" s="220">
        <f t="shared" ref="BO238" si="1850">SUM(BO226:BO237)</f>
        <v>0</v>
      </c>
      <c r="BP238" s="222">
        <f t="shared" si="1675"/>
        <v>0</v>
      </c>
      <c r="BQ238" s="222">
        <f t="shared" si="1676"/>
        <v>0</v>
      </c>
      <c r="BR238" s="222">
        <f t="shared" si="1677"/>
        <v>0</v>
      </c>
      <c r="BS238" s="222">
        <f t="shared" si="1678"/>
        <v>0</v>
      </c>
      <c r="BT238" s="220">
        <f t="shared" ref="BT238" si="1851">SUM(BT226:BT237)</f>
        <v>0</v>
      </c>
      <c r="BU238" s="220">
        <f t="shared" ref="BU238" si="1852">SUM(BU226:BU237)</f>
        <v>0</v>
      </c>
      <c r="BV238" s="220">
        <f t="shared" ref="BV238" si="1853">SUM(BV226:BV237)</f>
        <v>0</v>
      </c>
      <c r="BW238" s="220">
        <f t="shared" ref="BW238" si="1854">SUM(BW226:BW237)</f>
        <v>0</v>
      </c>
      <c r="BX238" s="222">
        <f t="shared" si="1679"/>
        <v>0</v>
      </c>
      <c r="BY238" s="222">
        <f t="shared" si="1680"/>
        <v>0</v>
      </c>
      <c r="BZ238" s="222">
        <f t="shared" si="1681"/>
        <v>0</v>
      </c>
      <c r="CA238" s="222">
        <f t="shared" si="1682"/>
        <v>0</v>
      </c>
      <c r="CB238" s="220">
        <f t="shared" ref="CB238" si="1855">SUM(CB226:CB237)</f>
        <v>0</v>
      </c>
      <c r="CC238" s="220">
        <f t="shared" ref="CC238" si="1856">SUM(CC226:CC237)</f>
        <v>0</v>
      </c>
      <c r="CD238" s="220">
        <f t="shared" ref="CD238" si="1857">SUM(CD226:CD237)</f>
        <v>0</v>
      </c>
      <c r="CE238" s="220">
        <f t="shared" ref="CE238" si="1858">SUM(CE226:CE237)</f>
        <v>0</v>
      </c>
      <c r="CF238" s="222">
        <f t="shared" si="1683"/>
        <v>0</v>
      </c>
      <c r="CG238" s="222">
        <f t="shared" si="1684"/>
        <v>0</v>
      </c>
      <c r="CH238" s="222">
        <f t="shared" si="1685"/>
        <v>0</v>
      </c>
      <c r="CI238" s="222">
        <f t="shared" si="1686"/>
        <v>0</v>
      </c>
      <c r="CJ238" s="220">
        <f t="shared" ref="CJ238" si="1859">SUM(CJ226:CJ237)</f>
        <v>0</v>
      </c>
      <c r="CK238" s="220">
        <f t="shared" ref="CK238" si="1860">SUM(CK226:CK237)</f>
        <v>0</v>
      </c>
      <c r="CL238" s="220">
        <f t="shared" ref="CL238" si="1861">SUM(CL226:CL237)</f>
        <v>0</v>
      </c>
      <c r="CM238" s="220">
        <f t="shared" ref="CM238" si="1862">SUM(CM226:CM237)</f>
        <v>0</v>
      </c>
      <c r="CN238" s="222">
        <f t="shared" si="1687"/>
        <v>0</v>
      </c>
      <c r="CO238" s="222">
        <f t="shared" si="1688"/>
        <v>0</v>
      </c>
      <c r="CP238" s="222">
        <f t="shared" si="1689"/>
        <v>0</v>
      </c>
      <c r="CQ238" s="222">
        <f t="shared" si="1690"/>
        <v>0</v>
      </c>
      <c r="CR238" s="220">
        <f t="shared" ref="CR238" si="1863">SUM(CR226:CR237)</f>
        <v>0</v>
      </c>
      <c r="CS238" s="220">
        <f t="shared" ref="CS238" si="1864">SUM(CS226:CS237)</f>
        <v>0</v>
      </c>
      <c r="CT238" s="220">
        <f t="shared" ref="CT238" si="1865">SUM(CT226:CT237)</f>
        <v>0</v>
      </c>
      <c r="CU238" s="220">
        <f t="shared" ref="CU238" si="1866">SUM(CU226:CU237)</f>
        <v>0</v>
      </c>
      <c r="CV238" s="222">
        <f>IF(CR238&gt;0,(CR238/T238)*100,0)</f>
        <v>0</v>
      </c>
      <c r="CW238" s="222">
        <f t="shared" si="1692"/>
        <v>0</v>
      </c>
      <c r="CX238" s="222">
        <f t="shared" si="1693"/>
        <v>0</v>
      </c>
      <c r="CY238" s="222">
        <f t="shared" si="1694"/>
        <v>0</v>
      </c>
      <c r="CZ238" s="222">
        <f t="shared" si="1695"/>
        <v>0</v>
      </c>
      <c r="DA238" s="222">
        <f t="shared" si="1696"/>
        <v>0</v>
      </c>
      <c r="DB238" s="222">
        <f t="shared" si="1697"/>
        <v>0</v>
      </c>
      <c r="DC238" s="222">
        <f t="shared" si="1698"/>
        <v>0</v>
      </c>
      <c r="DD238" s="220">
        <f t="shared" ref="DD238" si="1867">SUM(DD226:DD237)</f>
        <v>0</v>
      </c>
      <c r="DE238" s="220">
        <f t="shared" ref="DE238" si="1868">SUM(DE226:DE237)</f>
        <v>0</v>
      </c>
      <c r="DF238" s="220">
        <f t="shared" ref="DF238" si="1869">SUM(DF226:DF237)</f>
        <v>0</v>
      </c>
      <c r="DG238" s="220">
        <f t="shared" ref="DG238" si="1870">SUM(DG226:DG237)</f>
        <v>0</v>
      </c>
      <c r="DH238" s="221">
        <f>IF(DD238&gt;0,(DD238*60)/T238,0)</f>
        <v>0</v>
      </c>
      <c r="DI238" s="221">
        <f t="shared" ref="DI238" si="1871">IF(DE238&gt;0,(DE238*60)/U238,0)</f>
        <v>0</v>
      </c>
      <c r="DJ238" s="221">
        <f t="shared" ref="DJ238" si="1872">IF(DF238&gt;0,(DF238*60)/V238,0)</f>
        <v>0</v>
      </c>
      <c r="DK238" s="221">
        <f t="shared" ref="DK238" si="1873">IF(DG238&gt;0,(DG238*60)/W238,0)</f>
        <v>0</v>
      </c>
      <c r="DL238" s="221">
        <f>IF(DD238&gt;0,(DD238*60)/(T238-AN238),0)</f>
        <v>0</v>
      </c>
      <c r="DM238" s="221">
        <f t="shared" ref="DM238" si="1874">IF(DE238&gt;0,(DE238*60)/(U238-AO238),0)</f>
        <v>0</v>
      </c>
      <c r="DN238" s="221">
        <f t="shared" ref="DN238" si="1875">IF(DF238&gt;0,(DF238*60)/(V238-AP238),0)</f>
        <v>0</v>
      </c>
      <c r="DO238" s="221">
        <f t="shared" ref="DO238" si="1876">IF(DG238&gt;0,(DG238*60)/(W238-AQ238),0)</f>
        <v>0</v>
      </c>
      <c r="DP238" s="221">
        <f>IF(DU238&gt;0,(DU238*60)/(T238-BD238),0)</f>
        <v>0</v>
      </c>
      <c r="DQ238" s="221">
        <f t="shared" ref="DQ238" si="1877">IF(DV238&gt;0,(DV238*60)/(U238-BE238),0)</f>
        <v>0</v>
      </c>
      <c r="DR238" s="221">
        <f t="shared" ref="DR238" si="1878">IF(DW238&gt;0,(DW238*60)/(V238-BF238),0)</f>
        <v>0</v>
      </c>
      <c r="DS238" s="221">
        <f t="shared" ref="DS238" si="1879">IF(DX238&gt;0,(DX238*60)/(W238-BG238),0)</f>
        <v>0</v>
      </c>
      <c r="DU238" s="220">
        <f t="shared" ref="DU238" si="1880">SUM(DU226:DU237)</f>
        <v>0</v>
      </c>
      <c r="DV238" s="220">
        <f t="shared" ref="DV238" si="1881">SUM(DV226:DV237)</f>
        <v>0</v>
      </c>
      <c r="DW238" s="220">
        <f t="shared" ref="DW238" si="1882">SUM(DW226:DW237)</f>
        <v>0</v>
      </c>
      <c r="DX238" s="220">
        <f t="shared" ref="DX238" si="1883">SUM(DX226:DX237)</f>
        <v>0</v>
      </c>
      <c r="DZ238" s="293"/>
      <c r="EA238" s="293"/>
      <c r="EB238" s="293"/>
      <c r="EC238" s="297"/>
      <c r="ED238" s="297"/>
      <c r="EE238" s="297"/>
      <c r="EF238" s="297"/>
      <c r="EG238" s="297"/>
      <c r="EH238" s="297"/>
      <c r="EI238" s="297"/>
      <c r="EJ238" s="297"/>
      <c r="EK238" s="297"/>
      <c r="EL238" s="297"/>
      <c r="EM238" s="297"/>
      <c r="EN238" s="297"/>
      <c r="EO238" s="297"/>
      <c r="EP238" s="297"/>
      <c r="EQ238" s="297"/>
      <c r="ER238" s="297"/>
      <c r="ES238" s="297"/>
      <c r="ET238" s="297"/>
      <c r="EU238" s="297"/>
      <c r="EV238" s="297"/>
      <c r="EW238" s="297"/>
      <c r="EX238" s="297"/>
      <c r="EY238" s="297"/>
      <c r="EZ238" s="297"/>
      <c r="FA238" s="297"/>
      <c r="FB238" s="297"/>
      <c r="FC238" s="297"/>
      <c r="FD238" s="298"/>
      <c r="FE238" s="298"/>
      <c r="FF238" s="298"/>
      <c r="FL238" s="223">
        <f t="shared" ref="FL238" si="1884">SUM(FL226:FL237)</f>
        <v>0</v>
      </c>
      <c r="FM238" s="222">
        <f t="shared" ref="FM238:FM269" si="1885">IF(AJ238&gt;0,(AV238/AJ238)*100,0)</f>
        <v>0</v>
      </c>
      <c r="FN238" s="222">
        <f t="shared" ref="FN238:FN269" si="1886">IF(AJ238&gt;0,(BD238/AJ238)*100,0)</f>
        <v>0</v>
      </c>
      <c r="FO238" s="224">
        <f t="shared" ref="FO238:FO269" si="1887">IF(AJ238&gt;0,(BT238/AJ238)*100,0)</f>
        <v>0</v>
      </c>
      <c r="FR238" s="277">
        <f t="shared" si="1449"/>
        <v>0</v>
      </c>
      <c r="FS238" s="278">
        <f t="shared" si="1450"/>
        <v>0</v>
      </c>
      <c r="FT238" s="278">
        <f t="shared" si="1451"/>
        <v>0</v>
      </c>
      <c r="FU238" s="279">
        <f t="shared" si="1452"/>
        <v>0</v>
      </c>
      <c r="FV238" s="239"/>
      <c r="FW238" s="280" t="e">
        <f t="shared" si="1453"/>
        <v>#DIV/0!</v>
      </c>
      <c r="FX238" s="281" t="e">
        <f t="shared" si="1454"/>
        <v>#DIV/0!</v>
      </c>
      <c r="FY238" s="281" t="e">
        <f t="shared" si="1455"/>
        <v>#DIV/0!</v>
      </c>
      <c r="FZ238" s="282" t="e">
        <f t="shared" si="1456"/>
        <v>#DIV/0!</v>
      </c>
      <c r="GA238" s="283"/>
      <c r="GB238" s="277">
        <f t="shared" si="1457"/>
        <v>0</v>
      </c>
      <c r="GC238" s="278">
        <f t="shared" si="1458"/>
        <v>0</v>
      </c>
      <c r="GD238" s="278">
        <f t="shared" si="1459"/>
        <v>0</v>
      </c>
      <c r="GE238" s="279">
        <f t="shared" si="1460"/>
        <v>0</v>
      </c>
    </row>
    <row r="239" spans="1:187" x14ac:dyDescent="0.2">
      <c r="A239" s="2" t="str">
        <f t="shared" si="1650"/>
        <v>2019 Jan</v>
      </c>
      <c r="B239" s="139">
        <f t="shared" ref="B239:B250" si="1888">B226+1</f>
        <v>2019</v>
      </c>
      <c r="C239" s="142" t="str">
        <f t="shared" ref="C239:C250" si="1889">C226</f>
        <v>Jan</v>
      </c>
      <c r="D239" s="154">
        <f t="shared" si="1786"/>
        <v>0</v>
      </c>
      <c r="E239" s="129"/>
      <c r="F239" s="129"/>
      <c r="G239" s="129"/>
      <c r="H239" s="154">
        <f t="shared" si="1787"/>
        <v>0</v>
      </c>
      <c r="I239" s="151">
        <f t="shared" si="1651"/>
        <v>0</v>
      </c>
      <c r="J239" s="151">
        <f t="shared" si="1652"/>
        <v>0</v>
      </c>
      <c r="K239" s="151">
        <f t="shared" si="1653"/>
        <v>0</v>
      </c>
      <c r="L239" s="154">
        <f t="shared" si="1788"/>
        <v>0</v>
      </c>
      <c r="M239" s="3"/>
      <c r="N239" s="3"/>
      <c r="O239" s="3"/>
      <c r="P239" s="154">
        <f t="shared" si="1789"/>
        <v>0</v>
      </c>
      <c r="Q239" s="3"/>
      <c r="R239" s="3"/>
      <c r="S239" s="3"/>
      <c r="T239" s="154">
        <f t="shared" si="1790"/>
        <v>0</v>
      </c>
      <c r="U239" s="151">
        <f t="shared" si="1654"/>
        <v>0</v>
      </c>
      <c r="V239" s="151">
        <f t="shared" si="1655"/>
        <v>0</v>
      </c>
      <c r="W239" s="151">
        <f t="shared" si="1656"/>
        <v>0</v>
      </c>
      <c r="X239" s="154">
        <f t="shared" si="1791"/>
        <v>0</v>
      </c>
      <c r="Y239" s="151">
        <f t="shared" si="1657"/>
        <v>0</v>
      </c>
      <c r="Z239" s="151">
        <f t="shared" si="1658"/>
        <v>0</v>
      </c>
      <c r="AA239" s="151">
        <f t="shared" si="1659"/>
        <v>0</v>
      </c>
      <c r="AB239" s="154">
        <f t="shared" si="1792"/>
        <v>0</v>
      </c>
      <c r="AC239" s="3"/>
      <c r="AD239" s="3"/>
      <c r="AE239" s="3"/>
      <c r="AF239" s="154">
        <f t="shared" si="1793"/>
        <v>0</v>
      </c>
      <c r="AG239" s="3"/>
      <c r="AH239" s="3"/>
      <c r="AI239" s="3"/>
      <c r="AJ239" s="154">
        <f t="shared" si="1794"/>
        <v>0</v>
      </c>
      <c r="AK239" s="151">
        <f t="shared" si="1660"/>
        <v>0</v>
      </c>
      <c r="AL239" s="151">
        <f t="shared" si="1661"/>
        <v>0</v>
      </c>
      <c r="AM239" s="151">
        <f t="shared" si="1662"/>
        <v>0</v>
      </c>
      <c r="AN239" s="154">
        <f t="shared" si="1795"/>
        <v>0</v>
      </c>
      <c r="AO239" s="3"/>
      <c r="AP239" s="3"/>
      <c r="AQ239" s="3"/>
      <c r="AR239" s="151">
        <f t="shared" si="1663"/>
        <v>0</v>
      </c>
      <c r="AS239" s="151">
        <f t="shared" si="1664"/>
        <v>0</v>
      </c>
      <c r="AT239" s="151">
        <f t="shared" si="1665"/>
        <v>0</v>
      </c>
      <c r="AU239" s="151">
        <f t="shared" si="1666"/>
        <v>0</v>
      </c>
      <c r="AV239" s="154">
        <f t="shared" si="1796"/>
        <v>0</v>
      </c>
      <c r="AW239" s="3"/>
      <c r="AX239" s="3"/>
      <c r="AY239" s="3"/>
      <c r="AZ239" s="151">
        <f t="shared" si="1667"/>
        <v>0</v>
      </c>
      <c r="BA239" s="151">
        <f t="shared" si="1668"/>
        <v>0</v>
      </c>
      <c r="BB239" s="151">
        <f t="shared" si="1669"/>
        <v>0</v>
      </c>
      <c r="BC239" s="151">
        <f t="shared" si="1670"/>
        <v>0</v>
      </c>
      <c r="BD239" s="154">
        <f t="shared" si="1797"/>
        <v>0</v>
      </c>
      <c r="BE239" s="3"/>
      <c r="BF239" s="3"/>
      <c r="BG239" s="3"/>
      <c r="BH239" s="151">
        <f t="shared" si="1671"/>
        <v>0</v>
      </c>
      <c r="BI239" s="151">
        <f t="shared" si="1672"/>
        <v>0</v>
      </c>
      <c r="BJ239" s="151">
        <f t="shared" si="1673"/>
        <v>0</v>
      </c>
      <c r="BK239" s="151">
        <f t="shared" si="1674"/>
        <v>0</v>
      </c>
      <c r="BL239" s="154">
        <f t="shared" si="1798"/>
        <v>0</v>
      </c>
      <c r="BM239" s="3"/>
      <c r="BN239" s="3"/>
      <c r="BO239" s="3"/>
      <c r="BP239" s="151">
        <f t="shared" si="1675"/>
        <v>0</v>
      </c>
      <c r="BQ239" s="151">
        <f t="shared" si="1676"/>
        <v>0</v>
      </c>
      <c r="BR239" s="151">
        <f t="shared" si="1677"/>
        <v>0</v>
      </c>
      <c r="BS239" s="151">
        <f t="shared" si="1678"/>
        <v>0</v>
      </c>
      <c r="BT239" s="154">
        <f t="shared" si="1799"/>
        <v>0</v>
      </c>
      <c r="BU239" s="3"/>
      <c r="BV239" s="3"/>
      <c r="BW239" s="3"/>
      <c r="BX239" s="151">
        <f t="shared" si="1679"/>
        <v>0</v>
      </c>
      <c r="BY239" s="151">
        <f t="shared" si="1680"/>
        <v>0</v>
      </c>
      <c r="BZ239" s="151">
        <f t="shared" si="1681"/>
        <v>0</v>
      </c>
      <c r="CA239" s="151">
        <f t="shared" si="1682"/>
        <v>0</v>
      </c>
      <c r="CB239" s="154">
        <f t="shared" si="1800"/>
        <v>0</v>
      </c>
      <c r="CC239" s="3"/>
      <c r="CD239" s="3"/>
      <c r="CE239" s="3"/>
      <c r="CF239" s="151">
        <f t="shared" si="1683"/>
        <v>0</v>
      </c>
      <c r="CG239" s="151">
        <f t="shared" si="1684"/>
        <v>0</v>
      </c>
      <c r="CH239" s="151">
        <f t="shared" si="1685"/>
        <v>0</v>
      </c>
      <c r="CI239" s="151">
        <f t="shared" si="1686"/>
        <v>0</v>
      </c>
      <c r="CJ239" s="154">
        <f t="shared" si="1801"/>
        <v>0</v>
      </c>
      <c r="CK239" s="3"/>
      <c r="CL239" s="3"/>
      <c r="CM239" s="3"/>
      <c r="CN239" s="151">
        <f t="shared" si="1687"/>
        <v>0</v>
      </c>
      <c r="CO239" s="151">
        <f t="shared" si="1688"/>
        <v>0</v>
      </c>
      <c r="CP239" s="151">
        <f t="shared" si="1689"/>
        <v>0</v>
      </c>
      <c r="CQ239" s="151">
        <f t="shared" si="1690"/>
        <v>0</v>
      </c>
      <c r="CR239" s="154">
        <f t="shared" si="1802"/>
        <v>0</v>
      </c>
      <c r="CS239" s="3"/>
      <c r="CT239" s="3"/>
      <c r="CU239" s="3"/>
      <c r="CV239" s="151">
        <f t="shared" si="1691"/>
        <v>0</v>
      </c>
      <c r="CW239" s="151">
        <f t="shared" si="1692"/>
        <v>0</v>
      </c>
      <c r="CX239" s="151">
        <f t="shared" si="1693"/>
        <v>0</v>
      </c>
      <c r="CY239" s="151">
        <f t="shared" si="1694"/>
        <v>0</v>
      </c>
      <c r="CZ239" s="151">
        <f t="shared" si="1695"/>
        <v>0</v>
      </c>
      <c r="DA239" s="151">
        <f t="shared" si="1696"/>
        <v>0</v>
      </c>
      <c r="DB239" s="151">
        <f t="shared" si="1697"/>
        <v>0</v>
      </c>
      <c r="DC239" s="151">
        <f t="shared" si="1698"/>
        <v>0</v>
      </c>
      <c r="DD239" s="149"/>
      <c r="DE239" s="3"/>
      <c r="DF239" s="3"/>
      <c r="DG239" s="3"/>
      <c r="DH239" s="129"/>
      <c r="DI239" s="129"/>
      <c r="DJ239" s="129"/>
      <c r="DK239" s="129"/>
      <c r="DL239" s="129"/>
      <c r="DM239" s="129"/>
      <c r="DN239" s="129"/>
      <c r="DO239" s="129"/>
      <c r="DP239" s="3"/>
      <c r="DQ239" s="3"/>
      <c r="DR239" s="3"/>
      <c r="DS239" s="3"/>
      <c r="DU239" s="149"/>
      <c r="DV239" s="3"/>
      <c r="DW239" s="3"/>
      <c r="DX239" s="3"/>
      <c r="DZ239" s="293"/>
      <c r="EA239" s="293"/>
      <c r="EB239" s="293"/>
      <c r="EC239" s="297"/>
      <c r="ED239" s="297"/>
      <c r="EE239" s="297"/>
      <c r="EF239" s="297"/>
      <c r="EG239" s="297"/>
      <c r="EH239" s="297"/>
      <c r="EI239" s="297"/>
      <c r="EJ239" s="297"/>
      <c r="EK239" s="297"/>
      <c r="EL239" s="297"/>
      <c r="EM239" s="297"/>
      <c r="EN239" s="297"/>
      <c r="EO239" s="297"/>
      <c r="EP239" s="297"/>
      <c r="EQ239" s="297"/>
      <c r="ER239" s="297"/>
      <c r="ES239" s="297"/>
      <c r="ET239" s="297"/>
      <c r="EU239" s="297"/>
      <c r="EV239" s="297"/>
      <c r="EW239" s="297"/>
      <c r="EX239" s="297"/>
      <c r="EY239" s="297"/>
      <c r="EZ239" s="297"/>
      <c r="FA239" s="297"/>
      <c r="FB239" s="297"/>
      <c r="FC239" s="297"/>
      <c r="FD239" s="297"/>
      <c r="FE239" s="297"/>
      <c r="FF239" s="297"/>
      <c r="FL239" s="151">
        <f t="shared" ref="FL239:FL250" si="1890">AJ239</f>
        <v>0</v>
      </c>
      <c r="FM239" s="151">
        <f t="shared" si="1885"/>
        <v>0</v>
      </c>
      <c r="FN239" s="151">
        <f t="shared" si="1886"/>
        <v>0</v>
      </c>
      <c r="FO239" s="151">
        <f t="shared" si="1887"/>
        <v>0</v>
      </c>
      <c r="FR239" s="5">
        <f t="shared" si="1449"/>
        <v>0</v>
      </c>
      <c r="FS239" s="5">
        <f t="shared" si="1450"/>
        <v>0</v>
      </c>
      <c r="FT239" s="5">
        <f t="shared" si="1451"/>
        <v>0</v>
      </c>
      <c r="FU239" s="5">
        <f t="shared" si="1452"/>
        <v>0</v>
      </c>
      <c r="FW239" s="233" t="e">
        <f t="shared" si="1453"/>
        <v>#DIV/0!</v>
      </c>
      <c r="FX239" s="233" t="e">
        <f t="shared" si="1454"/>
        <v>#DIV/0!</v>
      </c>
      <c r="FY239" s="233" t="e">
        <f t="shared" si="1455"/>
        <v>#DIV/0!</v>
      </c>
      <c r="FZ239" s="233" t="e">
        <f t="shared" si="1456"/>
        <v>#DIV/0!</v>
      </c>
      <c r="GA239" s="233"/>
      <c r="GB239" s="5">
        <f t="shared" si="1457"/>
        <v>0</v>
      </c>
      <c r="GC239" s="5">
        <f t="shared" si="1458"/>
        <v>0</v>
      </c>
      <c r="GD239" s="5">
        <f t="shared" si="1459"/>
        <v>0</v>
      </c>
      <c r="GE239" s="5">
        <f t="shared" si="1460"/>
        <v>0</v>
      </c>
    </row>
    <row r="240" spans="1:187" x14ac:dyDescent="0.2">
      <c r="A240" s="2" t="str">
        <f t="shared" si="1650"/>
        <v>2019 Feb</v>
      </c>
      <c r="B240" s="139">
        <f t="shared" si="1888"/>
        <v>2019</v>
      </c>
      <c r="C240" s="142" t="str">
        <f t="shared" si="1889"/>
        <v>Feb</v>
      </c>
      <c r="D240" s="154">
        <f t="shared" si="1786"/>
        <v>0</v>
      </c>
      <c r="E240" s="129"/>
      <c r="F240" s="129"/>
      <c r="G240" s="129"/>
      <c r="H240" s="154">
        <f t="shared" si="1787"/>
        <v>0</v>
      </c>
      <c r="I240" s="151">
        <f t="shared" si="1651"/>
        <v>0</v>
      </c>
      <c r="J240" s="151">
        <f t="shared" si="1652"/>
        <v>0</v>
      </c>
      <c r="K240" s="151">
        <f t="shared" si="1653"/>
        <v>0</v>
      </c>
      <c r="L240" s="154">
        <f t="shared" si="1788"/>
        <v>0</v>
      </c>
      <c r="M240" s="3"/>
      <c r="N240" s="3"/>
      <c r="O240" s="3"/>
      <c r="P240" s="154">
        <f t="shared" si="1789"/>
        <v>0</v>
      </c>
      <c r="Q240" s="3"/>
      <c r="R240" s="3"/>
      <c r="S240" s="3"/>
      <c r="T240" s="154">
        <f t="shared" si="1790"/>
        <v>0</v>
      </c>
      <c r="U240" s="151">
        <f t="shared" si="1654"/>
        <v>0</v>
      </c>
      <c r="V240" s="151">
        <f t="shared" si="1655"/>
        <v>0</v>
      </c>
      <c r="W240" s="151">
        <f t="shared" si="1656"/>
        <v>0</v>
      </c>
      <c r="X240" s="154">
        <f t="shared" si="1791"/>
        <v>0</v>
      </c>
      <c r="Y240" s="151">
        <f t="shared" si="1657"/>
        <v>0</v>
      </c>
      <c r="Z240" s="151">
        <f t="shared" si="1658"/>
        <v>0</v>
      </c>
      <c r="AA240" s="151">
        <f t="shared" si="1659"/>
        <v>0</v>
      </c>
      <c r="AB240" s="154">
        <f t="shared" si="1792"/>
        <v>0</v>
      </c>
      <c r="AC240" s="3"/>
      <c r="AD240" s="3"/>
      <c r="AE240" s="3"/>
      <c r="AF240" s="154">
        <f t="shared" si="1793"/>
        <v>0</v>
      </c>
      <c r="AG240" s="3"/>
      <c r="AH240" s="3"/>
      <c r="AI240" s="3"/>
      <c r="AJ240" s="154">
        <f t="shared" si="1794"/>
        <v>0</v>
      </c>
      <c r="AK240" s="151">
        <f t="shared" si="1660"/>
        <v>0</v>
      </c>
      <c r="AL240" s="151">
        <f t="shared" si="1661"/>
        <v>0</v>
      </c>
      <c r="AM240" s="151">
        <f t="shared" si="1662"/>
        <v>0</v>
      </c>
      <c r="AN240" s="154">
        <f t="shared" si="1795"/>
        <v>0</v>
      </c>
      <c r="AO240" s="3"/>
      <c r="AP240" s="3"/>
      <c r="AQ240" s="3"/>
      <c r="AR240" s="151">
        <f t="shared" si="1663"/>
        <v>0</v>
      </c>
      <c r="AS240" s="151">
        <f t="shared" si="1664"/>
        <v>0</v>
      </c>
      <c r="AT240" s="151">
        <f t="shared" si="1665"/>
        <v>0</v>
      </c>
      <c r="AU240" s="151">
        <f t="shared" si="1666"/>
        <v>0</v>
      </c>
      <c r="AV240" s="154">
        <f t="shared" si="1796"/>
        <v>0</v>
      </c>
      <c r="AW240" s="3"/>
      <c r="AX240" s="3"/>
      <c r="AY240" s="3"/>
      <c r="AZ240" s="151">
        <f t="shared" si="1667"/>
        <v>0</v>
      </c>
      <c r="BA240" s="151">
        <f t="shared" si="1668"/>
        <v>0</v>
      </c>
      <c r="BB240" s="151">
        <f t="shared" si="1669"/>
        <v>0</v>
      </c>
      <c r="BC240" s="151">
        <f t="shared" si="1670"/>
        <v>0</v>
      </c>
      <c r="BD240" s="154">
        <f t="shared" si="1797"/>
        <v>0</v>
      </c>
      <c r="BE240" s="3"/>
      <c r="BF240" s="3"/>
      <c r="BG240" s="3"/>
      <c r="BH240" s="151">
        <f t="shared" si="1671"/>
        <v>0</v>
      </c>
      <c r="BI240" s="151">
        <f t="shared" si="1672"/>
        <v>0</v>
      </c>
      <c r="BJ240" s="151">
        <f t="shared" si="1673"/>
        <v>0</v>
      </c>
      <c r="BK240" s="151">
        <f t="shared" si="1674"/>
        <v>0</v>
      </c>
      <c r="BL240" s="154">
        <f t="shared" si="1798"/>
        <v>0</v>
      </c>
      <c r="BM240" s="3"/>
      <c r="BN240" s="3"/>
      <c r="BO240" s="3"/>
      <c r="BP240" s="151">
        <f t="shared" si="1675"/>
        <v>0</v>
      </c>
      <c r="BQ240" s="151">
        <f t="shared" si="1676"/>
        <v>0</v>
      </c>
      <c r="BR240" s="151">
        <f t="shared" si="1677"/>
        <v>0</v>
      </c>
      <c r="BS240" s="151">
        <f t="shared" si="1678"/>
        <v>0</v>
      </c>
      <c r="BT240" s="154">
        <f t="shared" si="1799"/>
        <v>0</v>
      </c>
      <c r="BU240" s="3"/>
      <c r="BV240" s="3"/>
      <c r="BW240" s="3"/>
      <c r="BX240" s="151">
        <f t="shared" si="1679"/>
        <v>0</v>
      </c>
      <c r="BY240" s="151">
        <f t="shared" si="1680"/>
        <v>0</v>
      </c>
      <c r="BZ240" s="151">
        <f t="shared" si="1681"/>
        <v>0</v>
      </c>
      <c r="CA240" s="151">
        <f t="shared" si="1682"/>
        <v>0</v>
      </c>
      <c r="CB240" s="154">
        <f t="shared" si="1800"/>
        <v>0</v>
      </c>
      <c r="CC240" s="3"/>
      <c r="CD240" s="3"/>
      <c r="CE240" s="3"/>
      <c r="CF240" s="151">
        <f t="shared" si="1683"/>
        <v>0</v>
      </c>
      <c r="CG240" s="151">
        <f t="shared" si="1684"/>
        <v>0</v>
      </c>
      <c r="CH240" s="151">
        <f t="shared" si="1685"/>
        <v>0</v>
      </c>
      <c r="CI240" s="151">
        <f t="shared" si="1686"/>
        <v>0</v>
      </c>
      <c r="CJ240" s="154">
        <f t="shared" si="1801"/>
        <v>0</v>
      </c>
      <c r="CK240" s="3"/>
      <c r="CL240" s="3"/>
      <c r="CM240" s="3"/>
      <c r="CN240" s="151">
        <f t="shared" si="1687"/>
        <v>0</v>
      </c>
      <c r="CO240" s="151">
        <f t="shared" si="1688"/>
        <v>0</v>
      </c>
      <c r="CP240" s="151">
        <f t="shared" si="1689"/>
        <v>0</v>
      </c>
      <c r="CQ240" s="151">
        <f t="shared" si="1690"/>
        <v>0</v>
      </c>
      <c r="CR240" s="154">
        <f t="shared" si="1802"/>
        <v>0</v>
      </c>
      <c r="CS240" s="3"/>
      <c r="CT240" s="3"/>
      <c r="CU240" s="3"/>
      <c r="CV240" s="151">
        <f t="shared" si="1691"/>
        <v>0</v>
      </c>
      <c r="CW240" s="151">
        <f t="shared" si="1692"/>
        <v>0</v>
      </c>
      <c r="CX240" s="151">
        <f t="shared" si="1693"/>
        <v>0</v>
      </c>
      <c r="CY240" s="151">
        <f t="shared" si="1694"/>
        <v>0</v>
      </c>
      <c r="CZ240" s="151">
        <f t="shared" si="1695"/>
        <v>0</v>
      </c>
      <c r="DA240" s="151">
        <f t="shared" si="1696"/>
        <v>0</v>
      </c>
      <c r="DB240" s="151">
        <f t="shared" si="1697"/>
        <v>0</v>
      </c>
      <c r="DC240" s="151">
        <f t="shared" si="1698"/>
        <v>0</v>
      </c>
      <c r="DD240" s="149"/>
      <c r="DE240" s="3"/>
      <c r="DF240" s="3"/>
      <c r="DG240" s="3"/>
      <c r="DH240" s="129"/>
      <c r="DI240" s="129"/>
      <c r="DJ240" s="129"/>
      <c r="DK240" s="129"/>
      <c r="DL240" s="129"/>
      <c r="DM240" s="129"/>
      <c r="DN240" s="129"/>
      <c r="DO240" s="129"/>
      <c r="DP240" s="3"/>
      <c r="DQ240" s="3"/>
      <c r="DR240" s="3"/>
      <c r="DS240" s="3"/>
      <c r="DU240" s="149"/>
      <c r="DV240" s="3"/>
      <c r="DW240" s="3"/>
      <c r="DX240" s="3"/>
      <c r="DZ240" s="293"/>
      <c r="EA240" s="293"/>
      <c r="EB240" s="293"/>
      <c r="EC240" s="297"/>
      <c r="ED240" s="297"/>
      <c r="EE240" s="297"/>
      <c r="EF240" s="297"/>
      <c r="EG240" s="297"/>
      <c r="EH240" s="297"/>
      <c r="EI240" s="297"/>
      <c r="EJ240" s="297"/>
      <c r="EK240" s="297"/>
      <c r="EL240" s="297"/>
      <c r="EM240" s="297"/>
      <c r="EN240" s="297"/>
      <c r="EO240" s="297"/>
      <c r="EP240" s="297"/>
      <c r="EQ240" s="297"/>
      <c r="ER240" s="297"/>
      <c r="ES240" s="297"/>
      <c r="ET240" s="297"/>
      <c r="EU240" s="297"/>
      <c r="EV240" s="297"/>
      <c r="EW240" s="297"/>
      <c r="EX240" s="297"/>
      <c r="EY240" s="297"/>
      <c r="EZ240" s="297"/>
      <c r="FA240" s="297"/>
      <c r="FB240" s="297"/>
      <c r="FC240" s="297"/>
      <c r="FD240" s="297"/>
      <c r="FE240" s="297"/>
      <c r="FF240" s="297"/>
      <c r="FL240" s="151">
        <f t="shared" si="1890"/>
        <v>0</v>
      </c>
      <c r="FM240" s="151">
        <f t="shared" si="1885"/>
        <v>0</v>
      </c>
      <c r="FN240" s="151">
        <f t="shared" si="1886"/>
        <v>0</v>
      </c>
      <c r="FO240" s="151">
        <f t="shared" si="1887"/>
        <v>0</v>
      </c>
      <c r="FR240" s="5">
        <f t="shared" si="1449"/>
        <v>0</v>
      </c>
      <c r="FS240" s="5">
        <f t="shared" si="1450"/>
        <v>0</v>
      </c>
      <c r="FT240" s="5">
        <f t="shared" si="1451"/>
        <v>0</v>
      </c>
      <c r="FU240" s="5">
        <f t="shared" si="1452"/>
        <v>0</v>
      </c>
      <c r="FW240" s="233" t="e">
        <f t="shared" si="1453"/>
        <v>#DIV/0!</v>
      </c>
      <c r="FX240" s="233" t="e">
        <f t="shared" si="1454"/>
        <v>#DIV/0!</v>
      </c>
      <c r="FY240" s="233" t="e">
        <f t="shared" si="1455"/>
        <v>#DIV/0!</v>
      </c>
      <c r="FZ240" s="233" t="e">
        <f t="shared" si="1456"/>
        <v>#DIV/0!</v>
      </c>
      <c r="GA240" s="233"/>
      <c r="GB240" s="5">
        <f t="shared" si="1457"/>
        <v>0</v>
      </c>
      <c r="GC240" s="5">
        <f t="shared" si="1458"/>
        <v>0</v>
      </c>
      <c r="GD240" s="5">
        <f t="shared" si="1459"/>
        <v>0</v>
      </c>
      <c r="GE240" s="5">
        <f t="shared" si="1460"/>
        <v>0</v>
      </c>
    </row>
    <row r="241" spans="1:187" x14ac:dyDescent="0.2">
      <c r="A241" s="2" t="str">
        <f t="shared" si="1650"/>
        <v>2019 Mar</v>
      </c>
      <c r="B241" s="139">
        <f t="shared" si="1888"/>
        <v>2019</v>
      </c>
      <c r="C241" s="142" t="str">
        <f t="shared" si="1889"/>
        <v>Mar</v>
      </c>
      <c r="D241" s="154">
        <f t="shared" si="1786"/>
        <v>0</v>
      </c>
      <c r="E241" s="129"/>
      <c r="F241" s="129"/>
      <c r="G241" s="129"/>
      <c r="H241" s="154">
        <f t="shared" si="1787"/>
        <v>0</v>
      </c>
      <c r="I241" s="151">
        <f t="shared" si="1651"/>
        <v>0</v>
      </c>
      <c r="J241" s="151">
        <f t="shared" si="1652"/>
        <v>0</v>
      </c>
      <c r="K241" s="151">
        <f t="shared" si="1653"/>
        <v>0</v>
      </c>
      <c r="L241" s="154">
        <f t="shared" si="1788"/>
        <v>0</v>
      </c>
      <c r="M241" s="3"/>
      <c r="N241" s="3"/>
      <c r="O241" s="3"/>
      <c r="P241" s="154">
        <f t="shared" si="1789"/>
        <v>0</v>
      </c>
      <c r="Q241" s="3"/>
      <c r="R241" s="3"/>
      <c r="S241" s="3"/>
      <c r="T241" s="154">
        <f t="shared" si="1790"/>
        <v>0</v>
      </c>
      <c r="U241" s="151">
        <f t="shared" si="1654"/>
        <v>0</v>
      </c>
      <c r="V241" s="151">
        <f t="shared" si="1655"/>
        <v>0</v>
      </c>
      <c r="W241" s="151">
        <f t="shared" si="1656"/>
        <v>0</v>
      </c>
      <c r="X241" s="154">
        <f t="shared" si="1791"/>
        <v>0</v>
      </c>
      <c r="Y241" s="151">
        <f t="shared" si="1657"/>
        <v>0</v>
      </c>
      <c r="Z241" s="151">
        <f t="shared" si="1658"/>
        <v>0</v>
      </c>
      <c r="AA241" s="151">
        <f t="shared" si="1659"/>
        <v>0</v>
      </c>
      <c r="AB241" s="154">
        <f t="shared" si="1792"/>
        <v>0</v>
      </c>
      <c r="AC241" s="3"/>
      <c r="AD241" s="3"/>
      <c r="AE241" s="3"/>
      <c r="AF241" s="154">
        <f t="shared" si="1793"/>
        <v>0</v>
      </c>
      <c r="AG241" s="3"/>
      <c r="AH241" s="3"/>
      <c r="AI241" s="3"/>
      <c r="AJ241" s="154">
        <f t="shared" si="1794"/>
        <v>0</v>
      </c>
      <c r="AK241" s="151">
        <f t="shared" si="1660"/>
        <v>0</v>
      </c>
      <c r="AL241" s="151">
        <f t="shared" si="1661"/>
        <v>0</v>
      </c>
      <c r="AM241" s="151">
        <f t="shared" si="1662"/>
        <v>0</v>
      </c>
      <c r="AN241" s="154">
        <f t="shared" si="1795"/>
        <v>0</v>
      </c>
      <c r="AO241" s="3"/>
      <c r="AP241" s="3"/>
      <c r="AQ241" s="3"/>
      <c r="AR241" s="151">
        <f t="shared" si="1663"/>
        <v>0</v>
      </c>
      <c r="AS241" s="151">
        <f t="shared" si="1664"/>
        <v>0</v>
      </c>
      <c r="AT241" s="151">
        <f t="shared" si="1665"/>
        <v>0</v>
      </c>
      <c r="AU241" s="151">
        <f t="shared" si="1666"/>
        <v>0</v>
      </c>
      <c r="AV241" s="154">
        <f t="shared" si="1796"/>
        <v>0</v>
      </c>
      <c r="AW241" s="3"/>
      <c r="AX241" s="3"/>
      <c r="AY241" s="3"/>
      <c r="AZ241" s="151">
        <f t="shared" si="1667"/>
        <v>0</v>
      </c>
      <c r="BA241" s="151">
        <f t="shared" si="1668"/>
        <v>0</v>
      </c>
      <c r="BB241" s="151">
        <f t="shared" si="1669"/>
        <v>0</v>
      </c>
      <c r="BC241" s="151">
        <f t="shared" si="1670"/>
        <v>0</v>
      </c>
      <c r="BD241" s="154">
        <f t="shared" si="1797"/>
        <v>0</v>
      </c>
      <c r="BE241" s="3"/>
      <c r="BF241" s="3"/>
      <c r="BG241" s="3"/>
      <c r="BH241" s="151">
        <f t="shared" si="1671"/>
        <v>0</v>
      </c>
      <c r="BI241" s="151">
        <f t="shared" si="1672"/>
        <v>0</v>
      </c>
      <c r="BJ241" s="151">
        <f t="shared" si="1673"/>
        <v>0</v>
      </c>
      <c r="BK241" s="151">
        <f t="shared" si="1674"/>
        <v>0</v>
      </c>
      <c r="BL241" s="154">
        <f t="shared" si="1798"/>
        <v>0</v>
      </c>
      <c r="BM241" s="3"/>
      <c r="BN241" s="3"/>
      <c r="BO241" s="3"/>
      <c r="BP241" s="151">
        <f t="shared" si="1675"/>
        <v>0</v>
      </c>
      <c r="BQ241" s="151">
        <f t="shared" si="1676"/>
        <v>0</v>
      </c>
      <c r="BR241" s="151">
        <f t="shared" si="1677"/>
        <v>0</v>
      </c>
      <c r="BS241" s="151">
        <f t="shared" si="1678"/>
        <v>0</v>
      </c>
      <c r="BT241" s="154">
        <f t="shared" si="1799"/>
        <v>0</v>
      </c>
      <c r="BU241" s="3"/>
      <c r="BV241" s="3"/>
      <c r="BW241" s="3"/>
      <c r="BX241" s="151">
        <f t="shared" si="1679"/>
        <v>0</v>
      </c>
      <c r="BY241" s="151">
        <f t="shared" si="1680"/>
        <v>0</v>
      </c>
      <c r="BZ241" s="151">
        <f t="shared" si="1681"/>
        <v>0</v>
      </c>
      <c r="CA241" s="151">
        <f t="shared" si="1682"/>
        <v>0</v>
      </c>
      <c r="CB241" s="154">
        <f t="shared" si="1800"/>
        <v>0</v>
      </c>
      <c r="CC241" s="3"/>
      <c r="CD241" s="3"/>
      <c r="CE241" s="3"/>
      <c r="CF241" s="151">
        <f t="shared" si="1683"/>
        <v>0</v>
      </c>
      <c r="CG241" s="151">
        <f t="shared" si="1684"/>
        <v>0</v>
      </c>
      <c r="CH241" s="151">
        <f t="shared" si="1685"/>
        <v>0</v>
      </c>
      <c r="CI241" s="151">
        <f t="shared" si="1686"/>
        <v>0</v>
      </c>
      <c r="CJ241" s="154">
        <f t="shared" si="1801"/>
        <v>0</v>
      </c>
      <c r="CK241" s="3"/>
      <c r="CL241" s="3"/>
      <c r="CM241" s="3"/>
      <c r="CN241" s="151">
        <f t="shared" si="1687"/>
        <v>0</v>
      </c>
      <c r="CO241" s="151">
        <f t="shared" si="1688"/>
        <v>0</v>
      </c>
      <c r="CP241" s="151">
        <f t="shared" si="1689"/>
        <v>0</v>
      </c>
      <c r="CQ241" s="151">
        <f t="shared" si="1690"/>
        <v>0</v>
      </c>
      <c r="CR241" s="154">
        <f t="shared" si="1802"/>
        <v>0</v>
      </c>
      <c r="CS241" s="3"/>
      <c r="CT241" s="3"/>
      <c r="CU241" s="3"/>
      <c r="CV241" s="151">
        <f t="shared" si="1691"/>
        <v>0</v>
      </c>
      <c r="CW241" s="151">
        <f t="shared" si="1692"/>
        <v>0</v>
      </c>
      <c r="CX241" s="151">
        <f t="shared" si="1693"/>
        <v>0</v>
      </c>
      <c r="CY241" s="151">
        <f t="shared" si="1694"/>
        <v>0</v>
      </c>
      <c r="CZ241" s="151">
        <f t="shared" si="1695"/>
        <v>0</v>
      </c>
      <c r="DA241" s="151">
        <f t="shared" si="1696"/>
        <v>0</v>
      </c>
      <c r="DB241" s="151">
        <f t="shared" si="1697"/>
        <v>0</v>
      </c>
      <c r="DC241" s="151">
        <f t="shared" si="1698"/>
        <v>0</v>
      </c>
      <c r="DD241" s="149"/>
      <c r="DE241" s="3"/>
      <c r="DF241" s="3"/>
      <c r="DG241" s="3"/>
      <c r="DH241" s="129"/>
      <c r="DI241" s="129"/>
      <c r="DJ241" s="129"/>
      <c r="DK241" s="129"/>
      <c r="DL241" s="129"/>
      <c r="DM241" s="129"/>
      <c r="DN241" s="129"/>
      <c r="DO241" s="129"/>
      <c r="DP241" s="3"/>
      <c r="DQ241" s="3"/>
      <c r="DR241" s="3"/>
      <c r="DS241" s="3"/>
      <c r="DU241" s="149"/>
      <c r="DV241" s="3"/>
      <c r="DW241" s="3"/>
      <c r="DX241" s="3"/>
      <c r="DZ241" s="293" t="str">
        <f>CONCATENATE(EA241," ",EB241)</f>
        <v>2019 Kvartal 1</v>
      </c>
      <c r="EA241" s="293">
        <v>2019</v>
      </c>
      <c r="EB241" s="293" t="s">
        <v>444</v>
      </c>
      <c r="EC241" s="297">
        <f>SUM(D239:D241)</f>
        <v>0</v>
      </c>
      <c r="ED241" s="297">
        <f>SUM(H239:H241)</f>
        <v>0</v>
      </c>
      <c r="EE241" s="297">
        <f>SUM(L239:L241)</f>
        <v>0</v>
      </c>
      <c r="EF241" s="297">
        <f>SUM(P239:P241)</f>
        <v>0</v>
      </c>
      <c r="EG241" s="297">
        <f>SUM(T239:T241)</f>
        <v>0</v>
      </c>
      <c r="EH241" s="297">
        <f>SUM(X239:X241)</f>
        <v>0</v>
      </c>
      <c r="EI241" s="297">
        <f>SUM(AB239:AB241)</f>
        <v>0</v>
      </c>
      <c r="EJ241" s="297">
        <f>SUM(AF239:AF241)</f>
        <v>0</v>
      </c>
      <c r="EK241" s="297">
        <f>SUM(AJ239:AJ241)</f>
        <v>0</v>
      </c>
      <c r="EL241" s="297">
        <f>SUM(AN239:AN241)</f>
        <v>0</v>
      </c>
      <c r="EM241" s="297">
        <f>IF(EG241&gt;0,(EL241/EG241)*100,0)</f>
        <v>0</v>
      </c>
      <c r="EN241" s="297">
        <f>SUM(AV239:AV241)</f>
        <v>0</v>
      </c>
      <c r="EO241" s="297">
        <f>IF(EG241&gt;0,(EN241/EG241)*100,0)</f>
        <v>0</v>
      </c>
      <c r="EP241" s="297">
        <f>SUM(BD239:BD241)</f>
        <v>0</v>
      </c>
      <c r="EQ241" s="297">
        <f>IF(EG241&gt;0,(EP241/EG241)*100,0)</f>
        <v>0</v>
      </c>
      <c r="ER241" s="297">
        <f>SUM(BL239:BL241)</f>
        <v>0</v>
      </c>
      <c r="ES241" s="297">
        <f>IF(EG241&gt;0,(ER241/EG241)*100,0)</f>
        <v>0</v>
      </c>
      <c r="ET241" s="297">
        <f>SUM(BT239:BT241)</f>
        <v>0</v>
      </c>
      <c r="EU241" s="297">
        <f>IF(EG241&gt;0,(ET241/EG241)*100,0)</f>
        <v>0</v>
      </c>
      <c r="EV241" s="297">
        <f>SUM(CB239:CB241)</f>
        <v>0</v>
      </c>
      <c r="EW241" s="297">
        <f>IF(EG241&gt;0,(EV241/EG241)*100,0)</f>
        <v>0</v>
      </c>
      <c r="EX241" s="297">
        <f>SUM(CJ239:CJ241)</f>
        <v>0</v>
      </c>
      <c r="EY241" s="297">
        <f>IF(EG241&gt;0,(EX241/EG241)*100,0)</f>
        <v>0</v>
      </c>
      <c r="EZ241" s="297">
        <f>SUM(CR239:CR241)</f>
        <v>0</v>
      </c>
      <c r="FA241" s="297">
        <f>IF(EG241&gt;0,(EZ241/EG241)*100,0)</f>
        <v>0</v>
      </c>
      <c r="FB241" s="297">
        <f>IF(EG241&gt;0,(EK241/EG241)*100,0)</f>
        <v>0</v>
      </c>
      <c r="FC241" s="297">
        <f>IF(DD241&gt;0,DD239+DD240+DD241,0)</f>
        <v>0</v>
      </c>
      <c r="FD241" s="297">
        <f>IF(DD241&gt;0,((DD241+DD240+DD239)*60)/((T239+T240+T241)),0)</f>
        <v>0</v>
      </c>
      <c r="FE241" s="297">
        <f>IF(DD241&gt;0,((DD241+DD240+DD239)*60)/((T241+T240+T239)-(AN241+AN240+AN239)),0)</f>
        <v>0</v>
      </c>
      <c r="FF241" s="297">
        <f>IF(DU241&gt;0,((DU241+DU240+DU239)*60)/((T241+T240+T239)-(BD241+BD240+BD239)),0)</f>
        <v>0</v>
      </c>
      <c r="FL241" s="151">
        <f t="shared" si="1890"/>
        <v>0</v>
      </c>
      <c r="FM241" s="151">
        <f t="shared" si="1885"/>
        <v>0</v>
      </c>
      <c r="FN241" s="151">
        <f t="shared" si="1886"/>
        <v>0</v>
      </c>
      <c r="FO241" s="151">
        <f t="shared" si="1887"/>
        <v>0</v>
      </c>
      <c r="FR241" s="5">
        <f t="shared" si="1449"/>
        <v>0</v>
      </c>
      <c r="FS241" s="5">
        <f t="shared" si="1450"/>
        <v>0</v>
      </c>
      <c r="FT241" s="5">
        <f t="shared" si="1451"/>
        <v>0</v>
      </c>
      <c r="FU241" s="5">
        <f t="shared" si="1452"/>
        <v>0</v>
      </c>
      <c r="FW241" s="233" t="e">
        <f t="shared" si="1453"/>
        <v>#DIV/0!</v>
      </c>
      <c r="FX241" s="233" t="e">
        <f t="shared" si="1454"/>
        <v>#DIV/0!</v>
      </c>
      <c r="FY241" s="233" t="e">
        <f t="shared" si="1455"/>
        <v>#DIV/0!</v>
      </c>
      <c r="FZ241" s="233" t="e">
        <f t="shared" si="1456"/>
        <v>#DIV/0!</v>
      </c>
      <c r="GA241" s="233"/>
      <c r="GB241" s="5">
        <f t="shared" si="1457"/>
        <v>0</v>
      </c>
      <c r="GC241" s="5">
        <f t="shared" si="1458"/>
        <v>0</v>
      </c>
      <c r="GD241" s="5">
        <f t="shared" si="1459"/>
        <v>0</v>
      </c>
      <c r="GE241" s="5">
        <f t="shared" si="1460"/>
        <v>0</v>
      </c>
    </row>
    <row r="242" spans="1:187" x14ac:dyDescent="0.2">
      <c r="A242" s="2" t="str">
        <f t="shared" si="1650"/>
        <v>2019 Apr</v>
      </c>
      <c r="B242" s="139">
        <f t="shared" si="1888"/>
        <v>2019</v>
      </c>
      <c r="C242" s="142" t="str">
        <f t="shared" si="1889"/>
        <v>Apr</v>
      </c>
      <c r="D242" s="154">
        <f t="shared" si="1786"/>
        <v>0</v>
      </c>
      <c r="E242" s="129"/>
      <c r="F242" s="129"/>
      <c r="G242" s="129"/>
      <c r="H242" s="154">
        <f t="shared" si="1787"/>
        <v>0</v>
      </c>
      <c r="I242" s="151">
        <f t="shared" si="1651"/>
        <v>0</v>
      </c>
      <c r="J242" s="151">
        <f t="shared" si="1652"/>
        <v>0</v>
      </c>
      <c r="K242" s="151">
        <f t="shared" si="1653"/>
        <v>0</v>
      </c>
      <c r="L242" s="154">
        <f t="shared" si="1788"/>
        <v>0</v>
      </c>
      <c r="M242" s="3"/>
      <c r="N242" s="3"/>
      <c r="O242" s="3"/>
      <c r="P242" s="154">
        <f t="shared" si="1789"/>
        <v>0</v>
      </c>
      <c r="Q242" s="3"/>
      <c r="R242" s="3"/>
      <c r="S242" s="3"/>
      <c r="T242" s="154">
        <f t="shared" si="1790"/>
        <v>0</v>
      </c>
      <c r="U242" s="151">
        <f t="shared" si="1654"/>
        <v>0</v>
      </c>
      <c r="V242" s="151">
        <f t="shared" si="1655"/>
        <v>0</v>
      </c>
      <c r="W242" s="151">
        <f t="shared" si="1656"/>
        <v>0</v>
      </c>
      <c r="X242" s="154">
        <f t="shared" si="1791"/>
        <v>0</v>
      </c>
      <c r="Y242" s="151">
        <f t="shared" si="1657"/>
        <v>0</v>
      </c>
      <c r="Z242" s="151">
        <f t="shared" si="1658"/>
        <v>0</v>
      </c>
      <c r="AA242" s="151">
        <f t="shared" si="1659"/>
        <v>0</v>
      </c>
      <c r="AB242" s="154">
        <f t="shared" si="1792"/>
        <v>0</v>
      </c>
      <c r="AC242" s="3"/>
      <c r="AD242" s="3"/>
      <c r="AE242" s="3"/>
      <c r="AF242" s="154">
        <f t="shared" si="1793"/>
        <v>0</v>
      </c>
      <c r="AG242" s="3"/>
      <c r="AH242" s="3"/>
      <c r="AI242" s="3"/>
      <c r="AJ242" s="154">
        <f t="shared" si="1794"/>
        <v>0</v>
      </c>
      <c r="AK242" s="151">
        <f t="shared" si="1660"/>
        <v>0</v>
      </c>
      <c r="AL242" s="151">
        <f t="shared" si="1661"/>
        <v>0</v>
      </c>
      <c r="AM242" s="151">
        <f t="shared" si="1662"/>
        <v>0</v>
      </c>
      <c r="AN242" s="154">
        <f t="shared" si="1795"/>
        <v>0</v>
      </c>
      <c r="AO242" s="3"/>
      <c r="AP242" s="3"/>
      <c r="AQ242" s="3"/>
      <c r="AR242" s="151">
        <f t="shared" si="1663"/>
        <v>0</v>
      </c>
      <c r="AS242" s="151">
        <f t="shared" si="1664"/>
        <v>0</v>
      </c>
      <c r="AT242" s="151">
        <f t="shared" si="1665"/>
        <v>0</v>
      </c>
      <c r="AU242" s="151">
        <f t="shared" si="1666"/>
        <v>0</v>
      </c>
      <c r="AV242" s="154">
        <f t="shared" si="1796"/>
        <v>0</v>
      </c>
      <c r="AW242" s="3"/>
      <c r="AX242" s="3"/>
      <c r="AY242" s="3"/>
      <c r="AZ242" s="151">
        <f t="shared" si="1667"/>
        <v>0</v>
      </c>
      <c r="BA242" s="151">
        <f t="shared" si="1668"/>
        <v>0</v>
      </c>
      <c r="BB242" s="151">
        <f t="shared" si="1669"/>
        <v>0</v>
      </c>
      <c r="BC242" s="151">
        <f t="shared" si="1670"/>
        <v>0</v>
      </c>
      <c r="BD242" s="154">
        <f t="shared" si="1797"/>
        <v>0</v>
      </c>
      <c r="BE242" s="3"/>
      <c r="BF242" s="3"/>
      <c r="BG242" s="3"/>
      <c r="BH242" s="151">
        <f t="shared" si="1671"/>
        <v>0</v>
      </c>
      <c r="BI242" s="151">
        <f t="shared" si="1672"/>
        <v>0</v>
      </c>
      <c r="BJ242" s="151">
        <f t="shared" si="1673"/>
        <v>0</v>
      </c>
      <c r="BK242" s="151">
        <f t="shared" si="1674"/>
        <v>0</v>
      </c>
      <c r="BL242" s="154">
        <f t="shared" si="1798"/>
        <v>0</v>
      </c>
      <c r="BM242" s="3"/>
      <c r="BN242" s="3"/>
      <c r="BO242" s="3"/>
      <c r="BP242" s="151">
        <f t="shared" si="1675"/>
        <v>0</v>
      </c>
      <c r="BQ242" s="151">
        <f t="shared" si="1676"/>
        <v>0</v>
      </c>
      <c r="BR242" s="151">
        <f t="shared" si="1677"/>
        <v>0</v>
      </c>
      <c r="BS242" s="151">
        <f t="shared" si="1678"/>
        <v>0</v>
      </c>
      <c r="BT242" s="154">
        <f t="shared" si="1799"/>
        <v>0</v>
      </c>
      <c r="BU242" s="3"/>
      <c r="BV242" s="3"/>
      <c r="BW242" s="3"/>
      <c r="BX242" s="151">
        <f t="shared" si="1679"/>
        <v>0</v>
      </c>
      <c r="BY242" s="151">
        <f t="shared" si="1680"/>
        <v>0</v>
      </c>
      <c r="BZ242" s="151">
        <f t="shared" si="1681"/>
        <v>0</v>
      </c>
      <c r="CA242" s="151">
        <f t="shared" si="1682"/>
        <v>0</v>
      </c>
      <c r="CB242" s="154">
        <f t="shared" si="1800"/>
        <v>0</v>
      </c>
      <c r="CC242" s="3"/>
      <c r="CD242" s="3"/>
      <c r="CE242" s="3"/>
      <c r="CF242" s="151">
        <f t="shared" si="1683"/>
        <v>0</v>
      </c>
      <c r="CG242" s="151">
        <f t="shared" si="1684"/>
        <v>0</v>
      </c>
      <c r="CH242" s="151">
        <f t="shared" si="1685"/>
        <v>0</v>
      </c>
      <c r="CI242" s="151">
        <f t="shared" si="1686"/>
        <v>0</v>
      </c>
      <c r="CJ242" s="154">
        <f t="shared" si="1801"/>
        <v>0</v>
      </c>
      <c r="CK242" s="3"/>
      <c r="CL242" s="3"/>
      <c r="CM242" s="3"/>
      <c r="CN242" s="151">
        <f t="shared" si="1687"/>
        <v>0</v>
      </c>
      <c r="CO242" s="151">
        <f t="shared" si="1688"/>
        <v>0</v>
      </c>
      <c r="CP242" s="151">
        <f t="shared" si="1689"/>
        <v>0</v>
      </c>
      <c r="CQ242" s="151">
        <f t="shared" si="1690"/>
        <v>0</v>
      </c>
      <c r="CR242" s="154">
        <f t="shared" si="1802"/>
        <v>0</v>
      </c>
      <c r="CS242" s="3"/>
      <c r="CT242" s="3"/>
      <c r="CU242" s="3"/>
      <c r="CV242" s="151">
        <f t="shared" si="1691"/>
        <v>0</v>
      </c>
      <c r="CW242" s="151">
        <f t="shared" si="1692"/>
        <v>0</v>
      </c>
      <c r="CX242" s="151">
        <f t="shared" si="1693"/>
        <v>0</v>
      </c>
      <c r="CY242" s="151">
        <f t="shared" si="1694"/>
        <v>0</v>
      </c>
      <c r="CZ242" s="151">
        <f t="shared" si="1695"/>
        <v>0</v>
      </c>
      <c r="DA242" s="151">
        <f t="shared" si="1696"/>
        <v>0</v>
      </c>
      <c r="DB242" s="151">
        <f t="shared" si="1697"/>
        <v>0</v>
      </c>
      <c r="DC242" s="151">
        <f t="shared" si="1698"/>
        <v>0</v>
      </c>
      <c r="DD242" s="149"/>
      <c r="DE242" s="3"/>
      <c r="DF242" s="3"/>
      <c r="DG242" s="3"/>
      <c r="DH242" s="129"/>
      <c r="DI242" s="129"/>
      <c r="DJ242" s="129"/>
      <c r="DK242" s="129"/>
      <c r="DL242" s="129"/>
      <c r="DM242" s="129"/>
      <c r="DN242" s="129"/>
      <c r="DO242" s="129"/>
      <c r="DP242" s="3"/>
      <c r="DQ242" s="3"/>
      <c r="DR242" s="3"/>
      <c r="DS242" s="3"/>
      <c r="DU242" s="149"/>
      <c r="DV242" s="3"/>
      <c r="DW242" s="3"/>
      <c r="DX242" s="3"/>
      <c r="DZ242" s="293"/>
      <c r="EA242" s="293"/>
      <c r="EB242" s="293"/>
      <c r="EC242" s="297"/>
      <c r="ED242" s="297"/>
      <c r="EE242" s="297"/>
      <c r="EF242" s="297"/>
      <c r="EG242" s="297"/>
      <c r="EH242" s="297"/>
      <c r="EI242" s="297"/>
      <c r="EJ242" s="297"/>
      <c r="EK242" s="297"/>
      <c r="EL242" s="297"/>
      <c r="EM242" s="297"/>
      <c r="EN242" s="297"/>
      <c r="EO242" s="297"/>
      <c r="EP242" s="297"/>
      <c r="EQ242" s="297"/>
      <c r="ER242" s="297"/>
      <c r="ES242" s="297"/>
      <c r="ET242" s="297"/>
      <c r="EU242" s="297"/>
      <c r="EV242" s="297"/>
      <c r="EW242" s="297"/>
      <c r="EX242" s="297"/>
      <c r="EY242" s="297"/>
      <c r="EZ242" s="297"/>
      <c r="FA242" s="297"/>
      <c r="FB242" s="297"/>
      <c r="FC242" s="297"/>
      <c r="FD242" s="297"/>
      <c r="FE242" s="297"/>
      <c r="FF242" s="297"/>
      <c r="FL242" s="151">
        <f t="shared" si="1890"/>
        <v>0</v>
      </c>
      <c r="FM242" s="151">
        <f t="shared" si="1885"/>
        <v>0</v>
      </c>
      <c r="FN242" s="151">
        <f t="shared" si="1886"/>
        <v>0</v>
      </c>
      <c r="FO242" s="151">
        <f t="shared" si="1887"/>
        <v>0</v>
      </c>
      <c r="FR242" s="5">
        <f t="shared" si="1449"/>
        <v>0</v>
      </c>
      <c r="FS242" s="5">
        <f t="shared" si="1450"/>
        <v>0</v>
      </c>
      <c r="FT242" s="5">
        <f t="shared" si="1451"/>
        <v>0</v>
      </c>
      <c r="FU242" s="5">
        <f t="shared" si="1452"/>
        <v>0</v>
      </c>
      <c r="FW242" s="233" t="e">
        <f t="shared" si="1453"/>
        <v>#DIV/0!</v>
      </c>
      <c r="FX242" s="233" t="e">
        <f t="shared" si="1454"/>
        <v>#DIV/0!</v>
      </c>
      <c r="FY242" s="233" t="e">
        <f t="shared" si="1455"/>
        <v>#DIV/0!</v>
      </c>
      <c r="FZ242" s="233" t="e">
        <f t="shared" si="1456"/>
        <v>#DIV/0!</v>
      </c>
      <c r="GA242" s="233"/>
      <c r="GB242" s="5">
        <f t="shared" si="1457"/>
        <v>0</v>
      </c>
      <c r="GC242" s="5">
        <f t="shared" si="1458"/>
        <v>0</v>
      </c>
      <c r="GD242" s="5">
        <f t="shared" si="1459"/>
        <v>0</v>
      </c>
      <c r="GE242" s="5">
        <f t="shared" si="1460"/>
        <v>0</v>
      </c>
    </row>
    <row r="243" spans="1:187" x14ac:dyDescent="0.2">
      <c r="A243" s="2" t="str">
        <f t="shared" si="1650"/>
        <v>2019 Maj</v>
      </c>
      <c r="B243" s="139">
        <f t="shared" si="1888"/>
        <v>2019</v>
      </c>
      <c r="C243" s="142" t="str">
        <f t="shared" si="1889"/>
        <v>Maj</v>
      </c>
      <c r="D243" s="154">
        <f t="shared" si="1786"/>
        <v>0</v>
      </c>
      <c r="E243" s="129"/>
      <c r="F243" s="129"/>
      <c r="G243" s="129"/>
      <c r="H243" s="154">
        <f t="shared" si="1787"/>
        <v>0</v>
      </c>
      <c r="I243" s="151">
        <f t="shared" si="1651"/>
        <v>0</v>
      </c>
      <c r="J243" s="151">
        <f t="shared" si="1652"/>
        <v>0</v>
      </c>
      <c r="K243" s="151">
        <f t="shared" si="1653"/>
        <v>0</v>
      </c>
      <c r="L243" s="154">
        <f t="shared" si="1788"/>
        <v>0</v>
      </c>
      <c r="M243" s="3"/>
      <c r="N243" s="3"/>
      <c r="O243" s="3"/>
      <c r="P243" s="154">
        <f t="shared" si="1789"/>
        <v>0</v>
      </c>
      <c r="Q243" s="3"/>
      <c r="R243" s="3"/>
      <c r="S243" s="3"/>
      <c r="T243" s="154">
        <f t="shared" si="1790"/>
        <v>0</v>
      </c>
      <c r="U243" s="151">
        <f t="shared" si="1654"/>
        <v>0</v>
      </c>
      <c r="V243" s="151">
        <f t="shared" si="1655"/>
        <v>0</v>
      </c>
      <c r="W243" s="151">
        <f t="shared" si="1656"/>
        <v>0</v>
      </c>
      <c r="X243" s="154">
        <f t="shared" si="1791"/>
        <v>0</v>
      </c>
      <c r="Y243" s="151">
        <f t="shared" si="1657"/>
        <v>0</v>
      </c>
      <c r="Z243" s="151">
        <f t="shared" si="1658"/>
        <v>0</v>
      </c>
      <c r="AA243" s="151">
        <f t="shared" si="1659"/>
        <v>0</v>
      </c>
      <c r="AB243" s="154">
        <f t="shared" si="1792"/>
        <v>0</v>
      </c>
      <c r="AC243" s="3"/>
      <c r="AD243" s="3"/>
      <c r="AE243" s="3"/>
      <c r="AF243" s="154">
        <f t="shared" si="1793"/>
        <v>0</v>
      </c>
      <c r="AG243" s="3"/>
      <c r="AH243" s="3"/>
      <c r="AI243" s="3"/>
      <c r="AJ243" s="154">
        <f t="shared" si="1794"/>
        <v>0</v>
      </c>
      <c r="AK243" s="151">
        <f t="shared" si="1660"/>
        <v>0</v>
      </c>
      <c r="AL243" s="151">
        <f t="shared" si="1661"/>
        <v>0</v>
      </c>
      <c r="AM243" s="151">
        <f t="shared" si="1662"/>
        <v>0</v>
      </c>
      <c r="AN243" s="154">
        <f t="shared" si="1795"/>
        <v>0</v>
      </c>
      <c r="AO243" s="3"/>
      <c r="AP243" s="3"/>
      <c r="AQ243" s="3"/>
      <c r="AR243" s="151">
        <f t="shared" si="1663"/>
        <v>0</v>
      </c>
      <c r="AS243" s="151">
        <f t="shared" si="1664"/>
        <v>0</v>
      </c>
      <c r="AT243" s="151">
        <f t="shared" si="1665"/>
        <v>0</v>
      </c>
      <c r="AU243" s="151">
        <f t="shared" si="1666"/>
        <v>0</v>
      </c>
      <c r="AV243" s="154">
        <f t="shared" si="1796"/>
        <v>0</v>
      </c>
      <c r="AW243" s="3"/>
      <c r="AX243" s="3"/>
      <c r="AY243" s="3"/>
      <c r="AZ243" s="151">
        <f t="shared" si="1667"/>
        <v>0</v>
      </c>
      <c r="BA243" s="151">
        <f t="shared" si="1668"/>
        <v>0</v>
      </c>
      <c r="BB243" s="151">
        <f t="shared" si="1669"/>
        <v>0</v>
      </c>
      <c r="BC243" s="151">
        <f t="shared" si="1670"/>
        <v>0</v>
      </c>
      <c r="BD243" s="154">
        <f t="shared" si="1797"/>
        <v>0</v>
      </c>
      <c r="BE243" s="3"/>
      <c r="BF243" s="3"/>
      <c r="BG243" s="3"/>
      <c r="BH243" s="151">
        <f t="shared" si="1671"/>
        <v>0</v>
      </c>
      <c r="BI243" s="151">
        <f t="shared" si="1672"/>
        <v>0</v>
      </c>
      <c r="BJ243" s="151">
        <f t="shared" si="1673"/>
        <v>0</v>
      </c>
      <c r="BK243" s="151">
        <f t="shared" si="1674"/>
        <v>0</v>
      </c>
      <c r="BL243" s="154">
        <f t="shared" si="1798"/>
        <v>0</v>
      </c>
      <c r="BM243" s="3"/>
      <c r="BN243" s="3"/>
      <c r="BO243" s="3"/>
      <c r="BP243" s="151">
        <f t="shared" si="1675"/>
        <v>0</v>
      </c>
      <c r="BQ243" s="151">
        <f t="shared" si="1676"/>
        <v>0</v>
      </c>
      <c r="BR243" s="151">
        <f t="shared" si="1677"/>
        <v>0</v>
      </c>
      <c r="BS243" s="151">
        <f t="shared" si="1678"/>
        <v>0</v>
      </c>
      <c r="BT243" s="154">
        <f t="shared" si="1799"/>
        <v>0</v>
      </c>
      <c r="BU243" s="3"/>
      <c r="BV243" s="3"/>
      <c r="BW243" s="3"/>
      <c r="BX243" s="151">
        <f t="shared" si="1679"/>
        <v>0</v>
      </c>
      <c r="BY243" s="151">
        <f t="shared" si="1680"/>
        <v>0</v>
      </c>
      <c r="BZ243" s="151">
        <f t="shared" si="1681"/>
        <v>0</v>
      </c>
      <c r="CA243" s="151">
        <f t="shared" si="1682"/>
        <v>0</v>
      </c>
      <c r="CB243" s="154">
        <f t="shared" si="1800"/>
        <v>0</v>
      </c>
      <c r="CC243" s="3"/>
      <c r="CD243" s="3"/>
      <c r="CE243" s="3"/>
      <c r="CF243" s="151">
        <f t="shared" si="1683"/>
        <v>0</v>
      </c>
      <c r="CG243" s="151">
        <f t="shared" si="1684"/>
        <v>0</v>
      </c>
      <c r="CH243" s="151">
        <f t="shared" si="1685"/>
        <v>0</v>
      </c>
      <c r="CI243" s="151">
        <f t="shared" si="1686"/>
        <v>0</v>
      </c>
      <c r="CJ243" s="154">
        <f t="shared" si="1801"/>
        <v>0</v>
      </c>
      <c r="CK243" s="3"/>
      <c r="CL243" s="3"/>
      <c r="CM243" s="3"/>
      <c r="CN243" s="151">
        <f t="shared" si="1687"/>
        <v>0</v>
      </c>
      <c r="CO243" s="151">
        <f t="shared" si="1688"/>
        <v>0</v>
      </c>
      <c r="CP243" s="151">
        <f t="shared" si="1689"/>
        <v>0</v>
      </c>
      <c r="CQ243" s="151">
        <f t="shared" si="1690"/>
        <v>0</v>
      </c>
      <c r="CR243" s="154">
        <f t="shared" si="1802"/>
        <v>0</v>
      </c>
      <c r="CS243" s="3"/>
      <c r="CT243" s="3"/>
      <c r="CU243" s="3"/>
      <c r="CV243" s="151">
        <f t="shared" si="1691"/>
        <v>0</v>
      </c>
      <c r="CW243" s="151">
        <f t="shared" si="1692"/>
        <v>0</v>
      </c>
      <c r="CX243" s="151">
        <f t="shared" si="1693"/>
        <v>0</v>
      </c>
      <c r="CY243" s="151">
        <f t="shared" si="1694"/>
        <v>0</v>
      </c>
      <c r="CZ243" s="151">
        <f t="shared" si="1695"/>
        <v>0</v>
      </c>
      <c r="DA243" s="151">
        <f t="shared" si="1696"/>
        <v>0</v>
      </c>
      <c r="DB243" s="151">
        <f t="shared" si="1697"/>
        <v>0</v>
      </c>
      <c r="DC243" s="151">
        <f t="shared" si="1698"/>
        <v>0</v>
      </c>
      <c r="DD243" s="149"/>
      <c r="DE243" s="3"/>
      <c r="DF243" s="3"/>
      <c r="DG243" s="3"/>
      <c r="DH243" s="129"/>
      <c r="DI243" s="129"/>
      <c r="DJ243" s="129"/>
      <c r="DK243" s="129"/>
      <c r="DL243" s="129"/>
      <c r="DM243" s="129"/>
      <c r="DN243" s="129"/>
      <c r="DO243" s="129"/>
      <c r="DP243" s="3"/>
      <c r="DQ243" s="3"/>
      <c r="DR243" s="3"/>
      <c r="DS243" s="3"/>
      <c r="DU243" s="149"/>
      <c r="DV243" s="3"/>
      <c r="DW243" s="3"/>
      <c r="DX243" s="3"/>
      <c r="DZ243" s="293"/>
      <c r="EA243" s="293"/>
      <c r="EB243" s="293"/>
      <c r="EC243" s="297"/>
      <c r="ED243" s="297"/>
      <c r="EE243" s="297"/>
      <c r="EF243" s="297"/>
      <c r="EG243" s="297"/>
      <c r="EH243" s="297"/>
      <c r="EI243" s="297"/>
      <c r="EJ243" s="297"/>
      <c r="EK243" s="297"/>
      <c r="EL243" s="297"/>
      <c r="EM243" s="297"/>
      <c r="EN243" s="297"/>
      <c r="EO243" s="297"/>
      <c r="EP243" s="297"/>
      <c r="EQ243" s="297"/>
      <c r="ER243" s="297"/>
      <c r="ES243" s="297"/>
      <c r="ET243" s="297"/>
      <c r="EU243" s="297"/>
      <c r="EV243" s="297"/>
      <c r="EW243" s="297"/>
      <c r="EX243" s="297"/>
      <c r="EY243" s="297"/>
      <c r="EZ243" s="297"/>
      <c r="FA243" s="297"/>
      <c r="FB243" s="297"/>
      <c r="FC243" s="297"/>
      <c r="FD243" s="297"/>
      <c r="FE243" s="297"/>
      <c r="FF243" s="297"/>
      <c r="FL243" s="151">
        <f t="shared" si="1890"/>
        <v>0</v>
      </c>
      <c r="FM243" s="151">
        <f t="shared" si="1885"/>
        <v>0</v>
      </c>
      <c r="FN243" s="151">
        <f t="shared" si="1886"/>
        <v>0</v>
      </c>
      <c r="FO243" s="151">
        <f t="shared" si="1887"/>
        <v>0</v>
      </c>
      <c r="FR243" s="5">
        <f t="shared" si="1449"/>
        <v>0</v>
      </c>
      <c r="FS243" s="5">
        <f t="shared" si="1450"/>
        <v>0</v>
      </c>
      <c r="FT243" s="5">
        <f t="shared" si="1451"/>
        <v>0</v>
      </c>
      <c r="FU243" s="5">
        <f t="shared" si="1452"/>
        <v>0</v>
      </c>
      <c r="FW243" s="233" t="e">
        <f t="shared" si="1453"/>
        <v>#DIV/0!</v>
      </c>
      <c r="FX243" s="233" t="e">
        <f t="shared" si="1454"/>
        <v>#DIV/0!</v>
      </c>
      <c r="FY243" s="233" t="e">
        <f t="shared" si="1455"/>
        <v>#DIV/0!</v>
      </c>
      <c r="FZ243" s="233" t="e">
        <f t="shared" si="1456"/>
        <v>#DIV/0!</v>
      </c>
      <c r="GA243" s="233"/>
      <c r="GB243" s="5">
        <f t="shared" si="1457"/>
        <v>0</v>
      </c>
      <c r="GC243" s="5">
        <f t="shared" si="1458"/>
        <v>0</v>
      </c>
      <c r="GD243" s="5">
        <f t="shared" si="1459"/>
        <v>0</v>
      </c>
      <c r="GE243" s="5">
        <f t="shared" si="1460"/>
        <v>0</v>
      </c>
    </row>
    <row r="244" spans="1:187" x14ac:dyDescent="0.2">
      <c r="A244" s="2" t="str">
        <f t="shared" si="1650"/>
        <v>2019 Jun</v>
      </c>
      <c r="B244" s="139">
        <f t="shared" si="1888"/>
        <v>2019</v>
      </c>
      <c r="C244" s="142" t="str">
        <f t="shared" si="1889"/>
        <v>Jun</v>
      </c>
      <c r="D244" s="154">
        <f t="shared" si="1786"/>
        <v>0</v>
      </c>
      <c r="E244" s="129"/>
      <c r="F244" s="129"/>
      <c r="G244" s="129"/>
      <c r="H244" s="154">
        <f t="shared" si="1787"/>
        <v>0</v>
      </c>
      <c r="I244" s="151">
        <f t="shared" si="1651"/>
        <v>0</v>
      </c>
      <c r="J244" s="151">
        <f t="shared" si="1652"/>
        <v>0</v>
      </c>
      <c r="K244" s="151">
        <f t="shared" si="1653"/>
        <v>0</v>
      </c>
      <c r="L244" s="154">
        <f t="shared" si="1788"/>
        <v>0</v>
      </c>
      <c r="M244" s="3"/>
      <c r="N244" s="3"/>
      <c r="O244" s="3"/>
      <c r="P244" s="154">
        <f t="shared" si="1789"/>
        <v>0</v>
      </c>
      <c r="Q244" s="3"/>
      <c r="R244" s="3"/>
      <c r="S244" s="3"/>
      <c r="T244" s="154">
        <f t="shared" si="1790"/>
        <v>0</v>
      </c>
      <c r="U244" s="151">
        <f t="shared" si="1654"/>
        <v>0</v>
      </c>
      <c r="V244" s="151">
        <f t="shared" si="1655"/>
        <v>0</v>
      </c>
      <c r="W244" s="151">
        <f t="shared" si="1656"/>
        <v>0</v>
      </c>
      <c r="X244" s="154">
        <f t="shared" si="1791"/>
        <v>0</v>
      </c>
      <c r="Y244" s="151">
        <f t="shared" si="1657"/>
        <v>0</v>
      </c>
      <c r="Z244" s="151">
        <f t="shared" si="1658"/>
        <v>0</v>
      </c>
      <c r="AA244" s="151">
        <f t="shared" si="1659"/>
        <v>0</v>
      </c>
      <c r="AB244" s="154">
        <f t="shared" si="1792"/>
        <v>0</v>
      </c>
      <c r="AC244" s="3"/>
      <c r="AD244" s="3"/>
      <c r="AE244" s="3"/>
      <c r="AF244" s="154">
        <f t="shared" si="1793"/>
        <v>0</v>
      </c>
      <c r="AG244" s="3"/>
      <c r="AH244" s="3"/>
      <c r="AI244" s="3"/>
      <c r="AJ244" s="154">
        <f t="shared" si="1794"/>
        <v>0</v>
      </c>
      <c r="AK244" s="151">
        <f t="shared" si="1660"/>
        <v>0</v>
      </c>
      <c r="AL244" s="151">
        <f t="shared" si="1661"/>
        <v>0</v>
      </c>
      <c r="AM244" s="151">
        <f t="shared" si="1662"/>
        <v>0</v>
      </c>
      <c r="AN244" s="154">
        <f t="shared" si="1795"/>
        <v>0</v>
      </c>
      <c r="AO244" s="3"/>
      <c r="AP244" s="3"/>
      <c r="AQ244" s="3"/>
      <c r="AR244" s="151">
        <f t="shared" si="1663"/>
        <v>0</v>
      </c>
      <c r="AS244" s="151">
        <f t="shared" si="1664"/>
        <v>0</v>
      </c>
      <c r="AT244" s="151">
        <f t="shared" si="1665"/>
        <v>0</v>
      </c>
      <c r="AU244" s="151">
        <f t="shared" si="1666"/>
        <v>0</v>
      </c>
      <c r="AV244" s="154">
        <f t="shared" si="1796"/>
        <v>0</v>
      </c>
      <c r="AW244" s="3"/>
      <c r="AX244" s="3"/>
      <c r="AY244" s="3"/>
      <c r="AZ244" s="151">
        <f t="shared" si="1667"/>
        <v>0</v>
      </c>
      <c r="BA244" s="151">
        <f t="shared" si="1668"/>
        <v>0</v>
      </c>
      <c r="BB244" s="151">
        <f t="shared" si="1669"/>
        <v>0</v>
      </c>
      <c r="BC244" s="151">
        <f t="shared" si="1670"/>
        <v>0</v>
      </c>
      <c r="BD244" s="154">
        <f t="shared" si="1797"/>
        <v>0</v>
      </c>
      <c r="BE244" s="3"/>
      <c r="BF244" s="3"/>
      <c r="BG244" s="3"/>
      <c r="BH244" s="151">
        <f t="shared" si="1671"/>
        <v>0</v>
      </c>
      <c r="BI244" s="151">
        <f t="shared" si="1672"/>
        <v>0</v>
      </c>
      <c r="BJ244" s="151">
        <f t="shared" si="1673"/>
        <v>0</v>
      </c>
      <c r="BK244" s="151">
        <f t="shared" si="1674"/>
        <v>0</v>
      </c>
      <c r="BL244" s="154">
        <f t="shared" si="1798"/>
        <v>0</v>
      </c>
      <c r="BM244" s="3"/>
      <c r="BN244" s="3"/>
      <c r="BO244" s="3"/>
      <c r="BP244" s="151">
        <f t="shared" si="1675"/>
        <v>0</v>
      </c>
      <c r="BQ244" s="151">
        <f t="shared" si="1676"/>
        <v>0</v>
      </c>
      <c r="BR244" s="151">
        <f t="shared" si="1677"/>
        <v>0</v>
      </c>
      <c r="BS244" s="151">
        <f t="shared" si="1678"/>
        <v>0</v>
      </c>
      <c r="BT244" s="154">
        <f t="shared" si="1799"/>
        <v>0</v>
      </c>
      <c r="BU244" s="3"/>
      <c r="BV244" s="3"/>
      <c r="BW244" s="3"/>
      <c r="BX244" s="151">
        <f t="shared" si="1679"/>
        <v>0</v>
      </c>
      <c r="BY244" s="151">
        <f t="shared" si="1680"/>
        <v>0</v>
      </c>
      <c r="BZ244" s="151">
        <f t="shared" si="1681"/>
        <v>0</v>
      </c>
      <c r="CA244" s="151">
        <f t="shared" si="1682"/>
        <v>0</v>
      </c>
      <c r="CB244" s="154">
        <f t="shared" si="1800"/>
        <v>0</v>
      </c>
      <c r="CC244" s="3"/>
      <c r="CD244" s="3"/>
      <c r="CE244" s="3"/>
      <c r="CF244" s="151">
        <f t="shared" si="1683"/>
        <v>0</v>
      </c>
      <c r="CG244" s="151">
        <f t="shared" si="1684"/>
        <v>0</v>
      </c>
      <c r="CH244" s="151">
        <f t="shared" si="1685"/>
        <v>0</v>
      </c>
      <c r="CI244" s="151">
        <f t="shared" si="1686"/>
        <v>0</v>
      </c>
      <c r="CJ244" s="154">
        <f t="shared" si="1801"/>
        <v>0</v>
      </c>
      <c r="CK244" s="3"/>
      <c r="CL244" s="3"/>
      <c r="CM244" s="3"/>
      <c r="CN244" s="151">
        <f t="shared" si="1687"/>
        <v>0</v>
      </c>
      <c r="CO244" s="151">
        <f t="shared" si="1688"/>
        <v>0</v>
      </c>
      <c r="CP244" s="151">
        <f t="shared" si="1689"/>
        <v>0</v>
      </c>
      <c r="CQ244" s="151">
        <f t="shared" si="1690"/>
        <v>0</v>
      </c>
      <c r="CR244" s="154">
        <f t="shared" si="1802"/>
        <v>0</v>
      </c>
      <c r="CS244" s="3"/>
      <c r="CT244" s="3"/>
      <c r="CU244" s="3"/>
      <c r="CV244" s="151">
        <f t="shared" si="1691"/>
        <v>0</v>
      </c>
      <c r="CW244" s="151">
        <f t="shared" si="1692"/>
        <v>0</v>
      </c>
      <c r="CX244" s="151">
        <f t="shared" si="1693"/>
        <v>0</v>
      </c>
      <c r="CY244" s="151">
        <f t="shared" si="1694"/>
        <v>0</v>
      </c>
      <c r="CZ244" s="151">
        <f t="shared" si="1695"/>
        <v>0</v>
      </c>
      <c r="DA244" s="151">
        <f t="shared" si="1696"/>
        <v>0</v>
      </c>
      <c r="DB244" s="151">
        <f t="shared" si="1697"/>
        <v>0</v>
      </c>
      <c r="DC244" s="151">
        <f t="shared" si="1698"/>
        <v>0</v>
      </c>
      <c r="DD244" s="149"/>
      <c r="DE244" s="3"/>
      <c r="DF244" s="3"/>
      <c r="DG244" s="3"/>
      <c r="DH244" s="129"/>
      <c r="DI244" s="129"/>
      <c r="DJ244" s="129"/>
      <c r="DK244" s="129"/>
      <c r="DL244" s="129"/>
      <c r="DM244" s="129"/>
      <c r="DN244" s="129"/>
      <c r="DO244" s="129"/>
      <c r="DP244" s="3"/>
      <c r="DQ244" s="3"/>
      <c r="DR244" s="3"/>
      <c r="DS244" s="3"/>
      <c r="DU244" s="149"/>
      <c r="DV244" s="3"/>
      <c r="DW244" s="3"/>
      <c r="DX244" s="3"/>
      <c r="DZ244" s="293" t="str">
        <f>CONCATENATE(EA244," ",EB244)</f>
        <v>2019 Kvartal 2</v>
      </c>
      <c r="EA244" s="293">
        <v>2019</v>
      </c>
      <c r="EB244" s="293" t="s">
        <v>446</v>
      </c>
      <c r="EC244" s="297">
        <f>SUM(D242:D244)</f>
        <v>0</v>
      </c>
      <c r="ED244" s="297">
        <f>SUM(H242:H244)</f>
        <v>0</v>
      </c>
      <c r="EE244" s="297">
        <f>SUM(L242:L244)</f>
        <v>0</v>
      </c>
      <c r="EF244" s="297">
        <f>SUM(P242:P244)</f>
        <v>0</v>
      </c>
      <c r="EG244" s="297">
        <f>SUM(T242:T244)</f>
        <v>0</v>
      </c>
      <c r="EH244" s="297">
        <f>SUM(X242:X244)</f>
        <v>0</v>
      </c>
      <c r="EI244" s="297">
        <f>SUM(AB242:AB244)</f>
        <v>0</v>
      </c>
      <c r="EJ244" s="297">
        <f>SUM(AF242:AF244)</f>
        <v>0</v>
      </c>
      <c r="EK244" s="297">
        <f>SUM(AJ242:AJ244)</f>
        <v>0</v>
      </c>
      <c r="EL244" s="297">
        <f>SUM(AN242:AN244)</f>
        <v>0</v>
      </c>
      <c r="EM244" s="297">
        <f>IF(EG244&gt;0,(EL244/EG244)*100,0)</f>
        <v>0</v>
      </c>
      <c r="EN244" s="297">
        <f>SUM(AV242:AV244)</f>
        <v>0</v>
      </c>
      <c r="EO244" s="297">
        <f>IF(EG244&gt;0,(EN244/EG244)*100,0)</f>
        <v>0</v>
      </c>
      <c r="EP244" s="297">
        <f>SUM(BD242:BD244)</f>
        <v>0</v>
      </c>
      <c r="EQ244" s="297">
        <f>IF(EG244&gt;0,(EP244/EG244)*100,0)</f>
        <v>0</v>
      </c>
      <c r="ER244" s="297">
        <f>SUM(BL242:BL244)</f>
        <v>0</v>
      </c>
      <c r="ES244" s="297">
        <f>IF(EG244&gt;0,(ER244/EG244)*100,0)</f>
        <v>0</v>
      </c>
      <c r="ET244" s="297">
        <f>SUM(BT242:BT244)</f>
        <v>0</v>
      </c>
      <c r="EU244" s="297">
        <f>IF(EG244&gt;0,(ET244/EG244)*100,0)</f>
        <v>0</v>
      </c>
      <c r="EV244" s="297">
        <f>SUM(CB242:CB244)</f>
        <v>0</v>
      </c>
      <c r="EW244" s="297">
        <f>IF(EG244&gt;0,(EV244/EG244)*100,0)</f>
        <v>0</v>
      </c>
      <c r="EX244" s="297">
        <f>SUM(CJ242:CJ244)</f>
        <v>0</v>
      </c>
      <c r="EY244" s="297">
        <f>IF(EG244&gt;0,(EX244/EG244)*100,0)</f>
        <v>0</v>
      </c>
      <c r="EZ244" s="297">
        <f>SUM(CR242:CR244)</f>
        <v>0</v>
      </c>
      <c r="FA244" s="297">
        <f>IF(EG244&gt;0,(EZ244/EG244)*100,0)</f>
        <v>0</v>
      </c>
      <c r="FB244" s="297">
        <f>IF(EG244&gt;0,(EK244/EG244)*100,0)</f>
        <v>0</v>
      </c>
      <c r="FC244" s="297">
        <f>IF(DD244&gt;0,DD242+DD243+DD244,0)</f>
        <v>0</v>
      </c>
      <c r="FD244" s="297">
        <f>IF(DD244&gt;0,((DD244+DD243+DD242)*60)/((T242+T243+T244)),0)</f>
        <v>0</v>
      </c>
      <c r="FE244" s="297">
        <f>IF(DD244&gt;0,((DD244+DD243+DD242)*60)/((T244+T243+T242)-(AN244+AN243+AN242)),0)</f>
        <v>0</v>
      </c>
      <c r="FF244" s="297">
        <f>IF(DU244&gt;0,((DU244+DU243+DU242)*60)/((T244+T243+T242)-(BD244+BD243+BD242)),0)</f>
        <v>0</v>
      </c>
      <c r="FL244" s="151">
        <f t="shared" si="1890"/>
        <v>0</v>
      </c>
      <c r="FM244" s="151">
        <f t="shared" si="1885"/>
        <v>0</v>
      </c>
      <c r="FN244" s="151">
        <f t="shared" si="1886"/>
        <v>0</v>
      </c>
      <c r="FO244" s="151">
        <f t="shared" si="1887"/>
        <v>0</v>
      </c>
      <c r="FR244" s="5">
        <f t="shared" si="1449"/>
        <v>0</v>
      </c>
      <c r="FS244" s="5">
        <f t="shared" si="1450"/>
        <v>0</v>
      </c>
      <c r="FT244" s="5">
        <f t="shared" si="1451"/>
        <v>0</v>
      </c>
      <c r="FU244" s="5">
        <f t="shared" si="1452"/>
        <v>0</v>
      </c>
      <c r="FW244" s="233" t="e">
        <f t="shared" si="1453"/>
        <v>#DIV/0!</v>
      </c>
      <c r="FX244" s="233" t="e">
        <f t="shared" si="1454"/>
        <v>#DIV/0!</v>
      </c>
      <c r="FY244" s="233" t="e">
        <f t="shared" si="1455"/>
        <v>#DIV/0!</v>
      </c>
      <c r="FZ244" s="233" t="e">
        <f t="shared" si="1456"/>
        <v>#DIV/0!</v>
      </c>
      <c r="GA244" s="233"/>
      <c r="GB244" s="5">
        <f t="shared" si="1457"/>
        <v>0</v>
      </c>
      <c r="GC244" s="5">
        <f t="shared" si="1458"/>
        <v>0</v>
      </c>
      <c r="GD244" s="5">
        <f t="shared" si="1459"/>
        <v>0</v>
      </c>
      <c r="GE244" s="5">
        <f t="shared" si="1460"/>
        <v>0</v>
      </c>
    </row>
    <row r="245" spans="1:187" x14ac:dyDescent="0.2">
      <c r="A245" s="2" t="str">
        <f t="shared" si="1650"/>
        <v>2019 Jul</v>
      </c>
      <c r="B245" s="139">
        <f t="shared" si="1888"/>
        <v>2019</v>
      </c>
      <c r="C245" s="142" t="str">
        <f t="shared" si="1889"/>
        <v>Jul</v>
      </c>
      <c r="D245" s="154">
        <f t="shared" si="1786"/>
        <v>0</v>
      </c>
      <c r="E245" s="129"/>
      <c r="F245" s="129"/>
      <c r="G245" s="129"/>
      <c r="H245" s="154">
        <f t="shared" si="1787"/>
        <v>0</v>
      </c>
      <c r="I245" s="151">
        <f t="shared" si="1651"/>
        <v>0</v>
      </c>
      <c r="J245" s="151">
        <f t="shared" si="1652"/>
        <v>0</v>
      </c>
      <c r="K245" s="151">
        <f t="shared" si="1653"/>
        <v>0</v>
      </c>
      <c r="L245" s="154">
        <f t="shared" si="1788"/>
        <v>0</v>
      </c>
      <c r="M245" s="3"/>
      <c r="N245" s="3"/>
      <c r="O245" s="3"/>
      <c r="P245" s="154">
        <f t="shared" si="1789"/>
        <v>0</v>
      </c>
      <c r="Q245" s="3"/>
      <c r="R245" s="3"/>
      <c r="S245" s="3"/>
      <c r="T245" s="154">
        <f t="shared" si="1790"/>
        <v>0</v>
      </c>
      <c r="U245" s="151">
        <f t="shared" si="1654"/>
        <v>0</v>
      </c>
      <c r="V245" s="151">
        <f t="shared" si="1655"/>
        <v>0</v>
      </c>
      <c r="W245" s="151">
        <f t="shared" si="1656"/>
        <v>0</v>
      </c>
      <c r="X245" s="154">
        <f t="shared" si="1791"/>
        <v>0</v>
      </c>
      <c r="Y245" s="151">
        <f t="shared" si="1657"/>
        <v>0</v>
      </c>
      <c r="Z245" s="151">
        <f t="shared" si="1658"/>
        <v>0</v>
      </c>
      <c r="AA245" s="151">
        <f t="shared" si="1659"/>
        <v>0</v>
      </c>
      <c r="AB245" s="154">
        <f t="shared" si="1792"/>
        <v>0</v>
      </c>
      <c r="AC245" s="3"/>
      <c r="AD245" s="3"/>
      <c r="AE245" s="3"/>
      <c r="AF245" s="154">
        <f t="shared" si="1793"/>
        <v>0</v>
      </c>
      <c r="AG245" s="3"/>
      <c r="AH245" s="3"/>
      <c r="AI245" s="3"/>
      <c r="AJ245" s="154">
        <f t="shared" si="1794"/>
        <v>0</v>
      </c>
      <c r="AK245" s="151">
        <f t="shared" si="1660"/>
        <v>0</v>
      </c>
      <c r="AL245" s="151">
        <f t="shared" si="1661"/>
        <v>0</v>
      </c>
      <c r="AM245" s="151">
        <f t="shared" si="1662"/>
        <v>0</v>
      </c>
      <c r="AN245" s="154">
        <f t="shared" si="1795"/>
        <v>0</v>
      </c>
      <c r="AO245" s="3"/>
      <c r="AP245" s="3"/>
      <c r="AQ245" s="3"/>
      <c r="AR245" s="151">
        <f t="shared" si="1663"/>
        <v>0</v>
      </c>
      <c r="AS245" s="151">
        <f t="shared" si="1664"/>
        <v>0</v>
      </c>
      <c r="AT245" s="151">
        <f t="shared" si="1665"/>
        <v>0</v>
      </c>
      <c r="AU245" s="151">
        <f t="shared" si="1666"/>
        <v>0</v>
      </c>
      <c r="AV245" s="154">
        <f t="shared" si="1796"/>
        <v>0</v>
      </c>
      <c r="AW245" s="3"/>
      <c r="AX245" s="3"/>
      <c r="AY245" s="3"/>
      <c r="AZ245" s="151">
        <f t="shared" si="1667"/>
        <v>0</v>
      </c>
      <c r="BA245" s="151">
        <f t="shared" si="1668"/>
        <v>0</v>
      </c>
      <c r="BB245" s="151">
        <f t="shared" si="1669"/>
        <v>0</v>
      </c>
      <c r="BC245" s="151">
        <f t="shared" si="1670"/>
        <v>0</v>
      </c>
      <c r="BD245" s="154">
        <f t="shared" si="1797"/>
        <v>0</v>
      </c>
      <c r="BE245" s="3"/>
      <c r="BF245" s="3"/>
      <c r="BG245" s="3"/>
      <c r="BH245" s="151">
        <f t="shared" si="1671"/>
        <v>0</v>
      </c>
      <c r="BI245" s="151">
        <f t="shared" si="1672"/>
        <v>0</v>
      </c>
      <c r="BJ245" s="151">
        <f t="shared" si="1673"/>
        <v>0</v>
      </c>
      <c r="BK245" s="151">
        <f t="shared" si="1674"/>
        <v>0</v>
      </c>
      <c r="BL245" s="154">
        <f t="shared" si="1798"/>
        <v>0</v>
      </c>
      <c r="BM245" s="3"/>
      <c r="BN245" s="3"/>
      <c r="BO245" s="3"/>
      <c r="BP245" s="151">
        <f t="shared" si="1675"/>
        <v>0</v>
      </c>
      <c r="BQ245" s="151">
        <f t="shared" si="1676"/>
        <v>0</v>
      </c>
      <c r="BR245" s="151">
        <f t="shared" si="1677"/>
        <v>0</v>
      </c>
      <c r="BS245" s="151">
        <f t="shared" si="1678"/>
        <v>0</v>
      </c>
      <c r="BT245" s="154">
        <f t="shared" si="1799"/>
        <v>0</v>
      </c>
      <c r="BU245" s="3"/>
      <c r="BV245" s="3"/>
      <c r="BW245" s="3"/>
      <c r="BX245" s="151">
        <f t="shared" si="1679"/>
        <v>0</v>
      </c>
      <c r="BY245" s="151">
        <f t="shared" si="1680"/>
        <v>0</v>
      </c>
      <c r="BZ245" s="151">
        <f t="shared" si="1681"/>
        <v>0</v>
      </c>
      <c r="CA245" s="151">
        <f t="shared" si="1682"/>
        <v>0</v>
      </c>
      <c r="CB245" s="154">
        <f t="shared" si="1800"/>
        <v>0</v>
      </c>
      <c r="CC245" s="3"/>
      <c r="CD245" s="3"/>
      <c r="CE245" s="3"/>
      <c r="CF245" s="151">
        <f t="shared" si="1683"/>
        <v>0</v>
      </c>
      <c r="CG245" s="151">
        <f t="shared" si="1684"/>
        <v>0</v>
      </c>
      <c r="CH245" s="151">
        <f t="shared" si="1685"/>
        <v>0</v>
      </c>
      <c r="CI245" s="151">
        <f t="shared" si="1686"/>
        <v>0</v>
      </c>
      <c r="CJ245" s="154">
        <f t="shared" si="1801"/>
        <v>0</v>
      </c>
      <c r="CK245" s="3"/>
      <c r="CL245" s="3"/>
      <c r="CM245" s="3"/>
      <c r="CN245" s="151">
        <f t="shared" si="1687"/>
        <v>0</v>
      </c>
      <c r="CO245" s="151">
        <f t="shared" si="1688"/>
        <v>0</v>
      </c>
      <c r="CP245" s="151">
        <f t="shared" si="1689"/>
        <v>0</v>
      </c>
      <c r="CQ245" s="151">
        <f t="shared" si="1690"/>
        <v>0</v>
      </c>
      <c r="CR245" s="154">
        <f t="shared" si="1802"/>
        <v>0</v>
      </c>
      <c r="CS245" s="3"/>
      <c r="CT245" s="3"/>
      <c r="CU245" s="3"/>
      <c r="CV245" s="151">
        <f t="shared" si="1691"/>
        <v>0</v>
      </c>
      <c r="CW245" s="151">
        <f t="shared" si="1692"/>
        <v>0</v>
      </c>
      <c r="CX245" s="151">
        <f t="shared" si="1693"/>
        <v>0</v>
      </c>
      <c r="CY245" s="151">
        <f t="shared" si="1694"/>
        <v>0</v>
      </c>
      <c r="CZ245" s="151">
        <f t="shared" si="1695"/>
        <v>0</v>
      </c>
      <c r="DA245" s="151">
        <f t="shared" si="1696"/>
        <v>0</v>
      </c>
      <c r="DB245" s="151">
        <f t="shared" si="1697"/>
        <v>0</v>
      </c>
      <c r="DC245" s="151">
        <f t="shared" si="1698"/>
        <v>0</v>
      </c>
      <c r="DD245" s="149"/>
      <c r="DE245" s="3"/>
      <c r="DF245" s="3"/>
      <c r="DG245" s="3"/>
      <c r="DH245" s="129"/>
      <c r="DI245" s="129"/>
      <c r="DJ245" s="129"/>
      <c r="DK245" s="129"/>
      <c r="DL245" s="129"/>
      <c r="DM245" s="129"/>
      <c r="DN245" s="129"/>
      <c r="DO245" s="129"/>
      <c r="DP245" s="3"/>
      <c r="DQ245" s="3"/>
      <c r="DR245" s="3"/>
      <c r="DS245" s="3"/>
      <c r="DU245" s="149"/>
      <c r="DV245" s="3"/>
      <c r="DW245" s="3"/>
      <c r="DX245" s="3"/>
      <c r="DZ245" s="293"/>
      <c r="EA245" s="293"/>
      <c r="EB245" s="293"/>
      <c r="EC245" s="297"/>
      <c r="ED245" s="297"/>
      <c r="EE245" s="297"/>
      <c r="EF245" s="297"/>
      <c r="EG245" s="297"/>
      <c r="EH245" s="297"/>
      <c r="EI245" s="297"/>
      <c r="EJ245" s="297"/>
      <c r="EK245" s="297"/>
      <c r="EL245" s="297"/>
      <c r="EM245" s="297"/>
      <c r="EN245" s="297"/>
      <c r="EO245" s="297"/>
      <c r="EP245" s="297"/>
      <c r="EQ245" s="297"/>
      <c r="ER245" s="297"/>
      <c r="ES245" s="297"/>
      <c r="ET245" s="297"/>
      <c r="EU245" s="297"/>
      <c r="EV245" s="297"/>
      <c r="EW245" s="297"/>
      <c r="EX245" s="297"/>
      <c r="EY245" s="297"/>
      <c r="EZ245" s="297"/>
      <c r="FA245" s="297"/>
      <c r="FB245" s="297"/>
      <c r="FC245" s="297"/>
      <c r="FD245" s="297"/>
      <c r="FE245" s="297"/>
      <c r="FF245" s="297"/>
      <c r="FL245" s="151">
        <f t="shared" si="1890"/>
        <v>0</v>
      </c>
      <c r="FM245" s="151">
        <f t="shared" si="1885"/>
        <v>0</v>
      </c>
      <c r="FN245" s="151">
        <f t="shared" si="1886"/>
        <v>0</v>
      </c>
      <c r="FO245" s="151">
        <f t="shared" si="1887"/>
        <v>0</v>
      </c>
      <c r="FR245" s="5">
        <f t="shared" si="1449"/>
        <v>0</v>
      </c>
      <c r="FS245" s="5">
        <f t="shared" si="1450"/>
        <v>0</v>
      </c>
      <c r="FT245" s="5">
        <f t="shared" si="1451"/>
        <v>0</v>
      </c>
      <c r="FU245" s="5">
        <f t="shared" si="1452"/>
        <v>0</v>
      </c>
      <c r="FW245" s="233" t="e">
        <f t="shared" si="1453"/>
        <v>#DIV/0!</v>
      </c>
      <c r="FX245" s="233" t="e">
        <f t="shared" si="1454"/>
        <v>#DIV/0!</v>
      </c>
      <c r="FY245" s="233" t="e">
        <f t="shared" si="1455"/>
        <v>#DIV/0!</v>
      </c>
      <c r="FZ245" s="233" t="e">
        <f t="shared" si="1456"/>
        <v>#DIV/0!</v>
      </c>
      <c r="GA245" s="233"/>
      <c r="GB245" s="5">
        <f t="shared" si="1457"/>
        <v>0</v>
      </c>
      <c r="GC245" s="5">
        <f t="shared" si="1458"/>
        <v>0</v>
      </c>
      <c r="GD245" s="5">
        <f t="shared" si="1459"/>
        <v>0</v>
      </c>
      <c r="GE245" s="5">
        <f t="shared" si="1460"/>
        <v>0</v>
      </c>
    </row>
    <row r="246" spans="1:187" x14ac:dyDescent="0.2">
      <c r="A246" s="2" t="str">
        <f t="shared" si="1650"/>
        <v>2019 Aug</v>
      </c>
      <c r="B246" s="139">
        <f t="shared" si="1888"/>
        <v>2019</v>
      </c>
      <c r="C246" s="142" t="str">
        <f t="shared" si="1889"/>
        <v>Aug</v>
      </c>
      <c r="D246" s="154">
        <f t="shared" si="1786"/>
        <v>0</v>
      </c>
      <c r="E246" s="129"/>
      <c r="F246" s="129"/>
      <c r="G246" s="129"/>
      <c r="H246" s="154">
        <f t="shared" si="1787"/>
        <v>0</v>
      </c>
      <c r="I246" s="151">
        <f t="shared" si="1651"/>
        <v>0</v>
      </c>
      <c r="J246" s="151">
        <f t="shared" si="1652"/>
        <v>0</v>
      </c>
      <c r="K246" s="151">
        <f t="shared" si="1653"/>
        <v>0</v>
      </c>
      <c r="L246" s="154">
        <f t="shared" si="1788"/>
        <v>0</v>
      </c>
      <c r="M246" s="3"/>
      <c r="N246" s="3"/>
      <c r="O246" s="3"/>
      <c r="P246" s="154">
        <f t="shared" si="1789"/>
        <v>0</v>
      </c>
      <c r="Q246" s="3"/>
      <c r="R246" s="3"/>
      <c r="S246" s="3"/>
      <c r="T246" s="154">
        <f t="shared" si="1790"/>
        <v>0</v>
      </c>
      <c r="U246" s="151">
        <f t="shared" si="1654"/>
        <v>0</v>
      </c>
      <c r="V246" s="151">
        <f t="shared" si="1655"/>
        <v>0</v>
      </c>
      <c r="W246" s="151">
        <f t="shared" si="1656"/>
        <v>0</v>
      </c>
      <c r="X246" s="154">
        <f t="shared" si="1791"/>
        <v>0</v>
      </c>
      <c r="Y246" s="151">
        <f t="shared" si="1657"/>
        <v>0</v>
      </c>
      <c r="Z246" s="151">
        <f t="shared" si="1658"/>
        <v>0</v>
      </c>
      <c r="AA246" s="151">
        <f t="shared" si="1659"/>
        <v>0</v>
      </c>
      <c r="AB246" s="154">
        <f t="shared" si="1792"/>
        <v>0</v>
      </c>
      <c r="AC246" s="3"/>
      <c r="AD246" s="3"/>
      <c r="AE246" s="3"/>
      <c r="AF246" s="154">
        <f t="shared" si="1793"/>
        <v>0</v>
      </c>
      <c r="AG246" s="3"/>
      <c r="AH246" s="3"/>
      <c r="AI246" s="3"/>
      <c r="AJ246" s="154">
        <f t="shared" si="1794"/>
        <v>0</v>
      </c>
      <c r="AK246" s="151">
        <f t="shared" si="1660"/>
        <v>0</v>
      </c>
      <c r="AL246" s="151">
        <f t="shared" si="1661"/>
        <v>0</v>
      </c>
      <c r="AM246" s="151">
        <f t="shared" si="1662"/>
        <v>0</v>
      </c>
      <c r="AN246" s="154">
        <f t="shared" si="1795"/>
        <v>0</v>
      </c>
      <c r="AO246" s="3"/>
      <c r="AP246" s="3"/>
      <c r="AQ246" s="3"/>
      <c r="AR246" s="151">
        <f t="shared" si="1663"/>
        <v>0</v>
      </c>
      <c r="AS246" s="151">
        <f t="shared" si="1664"/>
        <v>0</v>
      </c>
      <c r="AT246" s="151">
        <f t="shared" si="1665"/>
        <v>0</v>
      </c>
      <c r="AU246" s="151">
        <f t="shared" si="1666"/>
        <v>0</v>
      </c>
      <c r="AV246" s="154">
        <f t="shared" si="1796"/>
        <v>0</v>
      </c>
      <c r="AW246" s="3"/>
      <c r="AX246" s="3"/>
      <c r="AY246" s="3"/>
      <c r="AZ246" s="151">
        <f t="shared" si="1667"/>
        <v>0</v>
      </c>
      <c r="BA246" s="151">
        <f t="shared" si="1668"/>
        <v>0</v>
      </c>
      <c r="BB246" s="151">
        <f t="shared" si="1669"/>
        <v>0</v>
      </c>
      <c r="BC246" s="151">
        <f t="shared" si="1670"/>
        <v>0</v>
      </c>
      <c r="BD246" s="154">
        <f t="shared" si="1797"/>
        <v>0</v>
      </c>
      <c r="BE246" s="3"/>
      <c r="BF246" s="3"/>
      <c r="BG246" s="3"/>
      <c r="BH246" s="151">
        <f t="shared" si="1671"/>
        <v>0</v>
      </c>
      <c r="BI246" s="151">
        <f t="shared" si="1672"/>
        <v>0</v>
      </c>
      <c r="BJ246" s="151">
        <f t="shared" si="1673"/>
        <v>0</v>
      </c>
      <c r="BK246" s="151">
        <f t="shared" si="1674"/>
        <v>0</v>
      </c>
      <c r="BL246" s="154">
        <f t="shared" si="1798"/>
        <v>0</v>
      </c>
      <c r="BM246" s="3"/>
      <c r="BN246" s="3"/>
      <c r="BO246" s="3"/>
      <c r="BP246" s="151">
        <f t="shared" si="1675"/>
        <v>0</v>
      </c>
      <c r="BQ246" s="151">
        <f t="shared" si="1676"/>
        <v>0</v>
      </c>
      <c r="BR246" s="151">
        <f t="shared" si="1677"/>
        <v>0</v>
      </c>
      <c r="BS246" s="151">
        <f t="shared" si="1678"/>
        <v>0</v>
      </c>
      <c r="BT246" s="154">
        <f t="shared" si="1799"/>
        <v>0</v>
      </c>
      <c r="BU246" s="3"/>
      <c r="BV246" s="3"/>
      <c r="BW246" s="3"/>
      <c r="BX246" s="151">
        <f t="shared" si="1679"/>
        <v>0</v>
      </c>
      <c r="BY246" s="151">
        <f t="shared" si="1680"/>
        <v>0</v>
      </c>
      <c r="BZ246" s="151">
        <f t="shared" si="1681"/>
        <v>0</v>
      </c>
      <c r="CA246" s="151">
        <f t="shared" si="1682"/>
        <v>0</v>
      </c>
      <c r="CB246" s="154">
        <f t="shared" si="1800"/>
        <v>0</v>
      </c>
      <c r="CC246" s="3"/>
      <c r="CD246" s="3"/>
      <c r="CE246" s="3"/>
      <c r="CF246" s="151">
        <f t="shared" si="1683"/>
        <v>0</v>
      </c>
      <c r="CG246" s="151">
        <f t="shared" si="1684"/>
        <v>0</v>
      </c>
      <c r="CH246" s="151">
        <f t="shared" si="1685"/>
        <v>0</v>
      </c>
      <c r="CI246" s="151">
        <f t="shared" si="1686"/>
        <v>0</v>
      </c>
      <c r="CJ246" s="154">
        <f t="shared" si="1801"/>
        <v>0</v>
      </c>
      <c r="CK246" s="3"/>
      <c r="CL246" s="3"/>
      <c r="CM246" s="3"/>
      <c r="CN246" s="151">
        <f t="shared" si="1687"/>
        <v>0</v>
      </c>
      <c r="CO246" s="151">
        <f t="shared" si="1688"/>
        <v>0</v>
      </c>
      <c r="CP246" s="151">
        <f t="shared" si="1689"/>
        <v>0</v>
      </c>
      <c r="CQ246" s="151">
        <f t="shared" si="1690"/>
        <v>0</v>
      </c>
      <c r="CR246" s="154">
        <f t="shared" si="1802"/>
        <v>0</v>
      </c>
      <c r="CS246" s="3"/>
      <c r="CT246" s="3"/>
      <c r="CU246" s="3"/>
      <c r="CV246" s="151">
        <f t="shared" si="1691"/>
        <v>0</v>
      </c>
      <c r="CW246" s="151">
        <f t="shared" si="1692"/>
        <v>0</v>
      </c>
      <c r="CX246" s="151">
        <f t="shared" si="1693"/>
        <v>0</v>
      </c>
      <c r="CY246" s="151">
        <f t="shared" si="1694"/>
        <v>0</v>
      </c>
      <c r="CZ246" s="151">
        <f t="shared" si="1695"/>
        <v>0</v>
      </c>
      <c r="DA246" s="151">
        <f t="shared" si="1696"/>
        <v>0</v>
      </c>
      <c r="DB246" s="151">
        <f t="shared" si="1697"/>
        <v>0</v>
      </c>
      <c r="DC246" s="151">
        <f t="shared" si="1698"/>
        <v>0</v>
      </c>
      <c r="DD246" s="149"/>
      <c r="DE246" s="3"/>
      <c r="DF246" s="3"/>
      <c r="DG246" s="3"/>
      <c r="DH246" s="129"/>
      <c r="DI246" s="129"/>
      <c r="DJ246" s="129"/>
      <c r="DK246" s="129"/>
      <c r="DL246" s="129"/>
      <c r="DM246" s="129"/>
      <c r="DN246" s="129"/>
      <c r="DO246" s="129"/>
      <c r="DP246" s="3"/>
      <c r="DQ246" s="3"/>
      <c r="DR246" s="3"/>
      <c r="DS246" s="3"/>
      <c r="DU246" s="149"/>
      <c r="DV246" s="3"/>
      <c r="DW246" s="3"/>
      <c r="DX246" s="3"/>
      <c r="DZ246" s="293"/>
      <c r="EA246" s="293"/>
      <c r="EB246" s="293"/>
      <c r="EC246" s="297"/>
      <c r="ED246" s="297"/>
      <c r="EE246" s="297"/>
      <c r="EF246" s="297"/>
      <c r="EG246" s="297"/>
      <c r="EH246" s="297"/>
      <c r="EI246" s="297"/>
      <c r="EJ246" s="297"/>
      <c r="EK246" s="297"/>
      <c r="EL246" s="297"/>
      <c r="EM246" s="297"/>
      <c r="EN246" s="297"/>
      <c r="EO246" s="297"/>
      <c r="EP246" s="297"/>
      <c r="EQ246" s="297"/>
      <c r="ER246" s="297"/>
      <c r="ES246" s="297"/>
      <c r="ET246" s="297"/>
      <c r="EU246" s="297"/>
      <c r="EV246" s="297"/>
      <c r="EW246" s="297"/>
      <c r="EX246" s="297"/>
      <c r="EY246" s="297"/>
      <c r="EZ246" s="297"/>
      <c r="FA246" s="297"/>
      <c r="FB246" s="297"/>
      <c r="FC246" s="297"/>
      <c r="FD246" s="297"/>
      <c r="FE246" s="297"/>
      <c r="FF246" s="297"/>
      <c r="FL246" s="151">
        <f t="shared" si="1890"/>
        <v>0</v>
      </c>
      <c r="FM246" s="151">
        <f t="shared" si="1885"/>
        <v>0</v>
      </c>
      <c r="FN246" s="151">
        <f t="shared" si="1886"/>
        <v>0</v>
      </c>
      <c r="FO246" s="151">
        <f t="shared" si="1887"/>
        <v>0</v>
      </c>
      <c r="FR246" s="5">
        <f t="shared" si="1449"/>
        <v>0</v>
      </c>
      <c r="FS246" s="5">
        <f t="shared" si="1450"/>
        <v>0</v>
      </c>
      <c r="FT246" s="5">
        <f t="shared" si="1451"/>
        <v>0</v>
      </c>
      <c r="FU246" s="5">
        <f t="shared" si="1452"/>
        <v>0</v>
      </c>
      <c r="FW246" s="233" t="e">
        <f t="shared" si="1453"/>
        <v>#DIV/0!</v>
      </c>
      <c r="FX246" s="233" t="e">
        <f t="shared" si="1454"/>
        <v>#DIV/0!</v>
      </c>
      <c r="FY246" s="233" t="e">
        <f t="shared" si="1455"/>
        <v>#DIV/0!</v>
      </c>
      <c r="FZ246" s="233" t="e">
        <f t="shared" si="1456"/>
        <v>#DIV/0!</v>
      </c>
      <c r="GA246" s="233"/>
      <c r="GB246" s="5">
        <f t="shared" si="1457"/>
        <v>0</v>
      </c>
      <c r="GC246" s="5">
        <f t="shared" si="1458"/>
        <v>0</v>
      </c>
      <c r="GD246" s="5">
        <f t="shared" si="1459"/>
        <v>0</v>
      </c>
      <c r="GE246" s="5">
        <f t="shared" si="1460"/>
        <v>0</v>
      </c>
    </row>
    <row r="247" spans="1:187" x14ac:dyDescent="0.2">
      <c r="A247" s="2" t="str">
        <f t="shared" si="1650"/>
        <v>2019 Sep</v>
      </c>
      <c r="B247" s="139">
        <f t="shared" si="1888"/>
        <v>2019</v>
      </c>
      <c r="C247" s="142" t="str">
        <f t="shared" si="1889"/>
        <v>Sep</v>
      </c>
      <c r="D247" s="154">
        <f t="shared" si="1786"/>
        <v>0</v>
      </c>
      <c r="E247" s="129"/>
      <c r="F247" s="129"/>
      <c r="G247" s="129"/>
      <c r="H247" s="154">
        <f t="shared" si="1787"/>
        <v>0</v>
      </c>
      <c r="I247" s="151">
        <f t="shared" si="1651"/>
        <v>0</v>
      </c>
      <c r="J247" s="151">
        <f t="shared" si="1652"/>
        <v>0</v>
      </c>
      <c r="K247" s="151">
        <f t="shared" si="1653"/>
        <v>0</v>
      </c>
      <c r="L247" s="154">
        <f t="shared" si="1788"/>
        <v>0</v>
      </c>
      <c r="M247" s="3"/>
      <c r="N247" s="3"/>
      <c r="O247" s="3"/>
      <c r="P247" s="154">
        <f t="shared" si="1789"/>
        <v>0</v>
      </c>
      <c r="Q247" s="3"/>
      <c r="R247" s="3"/>
      <c r="S247" s="3"/>
      <c r="T247" s="154">
        <f t="shared" si="1790"/>
        <v>0</v>
      </c>
      <c r="U247" s="151">
        <f t="shared" si="1654"/>
        <v>0</v>
      </c>
      <c r="V247" s="151">
        <f t="shared" si="1655"/>
        <v>0</v>
      </c>
      <c r="W247" s="151">
        <f t="shared" si="1656"/>
        <v>0</v>
      </c>
      <c r="X247" s="154">
        <f t="shared" si="1791"/>
        <v>0</v>
      </c>
      <c r="Y247" s="151">
        <f t="shared" si="1657"/>
        <v>0</v>
      </c>
      <c r="Z247" s="151">
        <f t="shared" si="1658"/>
        <v>0</v>
      </c>
      <c r="AA247" s="151">
        <f t="shared" si="1659"/>
        <v>0</v>
      </c>
      <c r="AB247" s="154">
        <f t="shared" si="1792"/>
        <v>0</v>
      </c>
      <c r="AC247" s="3"/>
      <c r="AD247" s="3"/>
      <c r="AE247" s="3"/>
      <c r="AF247" s="154">
        <f t="shared" si="1793"/>
        <v>0</v>
      </c>
      <c r="AG247" s="3"/>
      <c r="AH247" s="3"/>
      <c r="AI247" s="3"/>
      <c r="AJ247" s="154">
        <f t="shared" si="1794"/>
        <v>0</v>
      </c>
      <c r="AK247" s="151">
        <f t="shared" si="1660"/>
        <v>0</v>
      </c>
      <c r="AL247" s="151">
        <f t="shared" si="1661"/>
        <v>0</v>
      </c>
      <c r="AM247" s="151">
        <f t="shared" si="1662"/>
        <v>0</v>
      </c>
      <c r="AN247" s="154">
        <f t="shared" si="1795"/>
        <v>0</v>
      </c>
      <c r="AO247" s="3"/>
      <c r="AP247" s="3"/>
      <c r="AQ247" s="3"/>
      <c r="AR247" s="151">
        <f t="shared" si="1663"/>
        <v>0</v>
      </c>
      <c r="AS247" s="151">
        <f t="shared" si="1664"/>
        <v>0</v>
      </c>
      <c r="AT247" s="151">
        <f t="shared" si="1665"/>
        <v>0</v>
      </c>
      <c r="AU247" s="151">
        <f t="shared" si="1666"/>
        <v>0</v>
      </c>
      <c r="AV247" s="154">
        <f t="shared" si="1796"/>
        <v>0</v>
      </c>
      <c r="AW247" s="3"/>
      <c r="AX247" s="3"/>
      <c r="AY247" s="3"/>
      <c r="AZ247" s="151">
        <f t="shared" si="1667"/>
        <v>0</v>
      </c>
      <c r="BA247" s="151">
        <f t="shared" si="1668"/>
        <v>0</v>
      </c>
      <c r="BB247" s="151">
        <f t="shared" si="1669"/>
        <v>0</v>
      </c>
      <c r="BC247" s="151">
        <f t="shared" si="1670"/>
        <v>0</v>
      </c>
      <c r="BD247" s="154">
        <f t="shared" si="1797"/>
        <v>0</v>
      </c>
      <c r="BE247" s="3"/>
      <c r="BF247" s="3"/>
      <c r="BG247" s="3"/>
      <c r="BH247" s="151">
        <f t="shared" si="1671"/>
        <v>0</v>
      </c>
      <c r="BI247" s="151">
        <f t="shared" si="1672"/>
        <v>0</v>
      </c>
      <c r="BJ247" s="151">
        <f t="shared" si="1673"/>
        <v>0</v>
      </c>
      <c r="BK247" s="151">
        <f t="shared" si="1674"/>
        <v>0</v>
      </c>
      <c r="BL247" s="154">
        <f t="shared" si="1798"/>
        <v>0</v>
      </c>
      <c r="BM247" s="3"/>
      <c r="BN247" s="3"/>
      <c r="BO247" s="3"/>
      <c r="BP247" s="151">
        <f t="shared" si="1675"/>
        <v>0</v>
      </c>
      <c r="BQ247" s="151">
        <f t="shared" si="1676"/>
        <v>0</v>
      </c>
      <c r="BR247" s="151">
        <f t="shared" si="1677"/>
        <v>0</v>
      </c>
      <c r="BS247" s="151">
        <f t="shared" si="1678"/>
        <v>0</v>
      </c>
      <c r="BT247" s="154">
        <f t="shared" si="1799"/>
        <v>0</v>
      </c>
      <c r="BU247" s="3"/>
      <c r="BV247" s="3"/>
      <c r="BW247" s="3"/>
      <c r="BX247" s="151">
        <f t="shared" si="1679"/>
        <v>0</v>
      </c>
      <c r="BY247" s="151">
        <f t="shared" si="1680"/>
        <v>0</v>
      </c>
      <c r="BZ247" s="151">
        <f t="shared" si="1681"/>
        <v>0</v>
      </c>
      <c r="CA247" s="151">
        <f t="shared" si="1682"/>
        <v>0</v>
      </c>
      <c r="CB247" s="154">
        <f t="shared" si="1800"/>
        <v>0</v>
      </c>
      <c r="CC247" s="3"/>
      <c r="CD247" s="3"/>
      <c r="CE247" s="3"/>
      <c r="CF247" s="151">
        <f t="shared" si="1683"/>
        <v>0</v>
      </c>
      <c r="CG247" s="151">
        <f t="shared" si="1684"/>
        <v>0</v>
      </c>
      <c r="CH247" s="151">
        <f t="shared" si="1685"/>
        <v>0</v>
      </c>
      <c r="CI247" s="151">
        <f t="shared" si="1686"/>
        <v>0</v>
      </c>
      <c r="CJ247" s="154">
        <f t="shared" si="1801"/>
        <v>0</v>
      </c>
      <c r="CK247" s="3"/>
      <c r="CL247" s="3"/>
      <c r="CM247" s="3"/>
      <c r="CN247" s="151">
        <f t="shared" si="1687"/>
        <v>0</v>
      </c>
      <c r="CO247" s="151">
        <f t="shared" si="1688"/>
        <v>0</v>
      </c>
      <c r="CP247" s="151">
        <f t="shared" si="1689"/>
        <v>0</v>
      </c>
      <c r="CQ247" s="151">
        <f t="shared" si="1690"/>
        <v>0</v>
      </c>
      <c r="CR247" s="154">
        <f t="shared" si="1802"/>
        <v>0</v>
      </c>
      <c r="CS247" s="3"/>
      <c r="CT247" s="3"/>
      <c r="CU247" s="3"/>
      <c r="CV247" s="151">
        <f t="shared" si="1691"/>
        <v>0</v>
      </c>
      <c r="CW247" s="151">
        <f t="shared" si="1692"/>
        <v>0</v>
      </c>
      <c r="CX247" s="151">
        <f t="shared" si="1693"/>
        <v>0</v>
      </c>
      <c r="CY247" s="151">
        <f t="shared" si="1694"/>
        <v>0</v>
      </c>
      <c r="CZ247" s="151">
        <f t="shared" si="1695"/>
        <v>0</v>
      </c>
      <c r="DA247" s="151">
        <f t="shared" si="1696"/>
        <v>0</v>
      </c>
      <c r="DB247" s="151">
        <f t="shared" si="1697"/>
        <v>0</v>
      </c>
      <c r="DC247" s="151">
        <f t="shared" si="1698"/>
        <v>0</v>
      </c>
      <c r="DD247" s="149"/>
      <c r="DE247" s="3"/>
      <c r="DF247" s="3"/>
      <c r="DG247" s="3"/>
      <c r="DH247" s="129"/>
      <c r="DI247" s="129"/>
      <c r="DJ247" s="129"/>
      <c r="DK247" s="129"/>
      <c r="DL247" s="129"/>
      <c r="DM247" s="129"/>
      <c r="DN247" s="129"/>
      <c r="DO247" s="129"/>
      <c r="DP247" s="3"/>
      <c r="DQ247" s="3"/>
      <c r="DR247" s="3"/>
      <c r="DS247" s="3"/>
      <c r="DU247" s="149"/>
      <c r="DV247" s="3"/>
      <c r="DW247" s="3"/>
      <c r="DX247" s="3"/>
      <c r="DZ247" s="293" t="str">
        <f>CONCATENATE(EA247," ",EB247)</f>
        <v>2019 Kvartal 3</v>
      </c>
      <c r="EA247" s="293">
        <v>2019</v>
      </c>
      <c r="EB247" s="293" t="s">
        <v>447</v>
      </c>
      <c r="EC247" s="297">
        <f>SUM(D245:D247)</f>
        <v>0</v>
      </c>
      <c r="ED247" s="297">
        <f>SUM(H245:H247)</f>
        <v>0</v>
      </c>
      <c r="EE247" s="297">
        <f>SUM(L245:L247)</f>
        <v>0</v>
      </c>
      <c r="EF247" s="297">
        <f>SUM(P245:P247)</f>
        <v>0</v>
      </c>
      <c r="EG247" s="297">
        <f>SUM(T245:T247)</f>
        <v>0</v>
      </c>
      <c r="EH247" s="297">
        <f>SUM(X245:X247)</f>
        <v>0</v>
      </c>
      <c r="EI247" s="297">
        <f>SUM(AB245:AB247)</f>
        <v>0</v>
      </c>
      <c r="EJ247" s="297">
        <f>SUM(AF245:AF247)</f>
        <v>0</v>
      </c>
      <c r="EK247" s="297">
        <f>SUM(AJ245:AJ247)</f>
        <v>0</v>
      </c>
      <c r="EL247" s="297">
        <f>SUM(AN245:AN247)</f>
        <v>0</v>
      </c>
      <c r="EM247" s="297">
        <f>IF(EG247&gt;0,(EL247/EG247)*100,0)</f>
        <v>0</v>
      </c>
      <c r="EN247" s="297">
        <f>SUM(AV245:AV247)</f>
        <v>0</v>
      </c>
      <c r="EO247" s="297">
        <f>IF(EG247&gt;0,(EN247/EG247)*100,0)</f>
        <v>0</v>
      </c>
      <c r="EP247" s="297">
        <f>SUM(BD245:BD247)</f>
        <v>0</v>
      </c>
      <c r="EQ247" s="297">
        <f>IF(EG247&gt;0,(EP247/EG247)*100,0)</f>
        <v>0</v>
      </c>
      <c r="ER247" s="297">
        <f>SUM(BL245:BL247)</f>
        <v>0</v>
      </c>
      <c r="ES247" s="297">
        <f>IF(EG247&gt;0,(ER247/EG247)*100,0)</f>
        <v>0</v>
      </c>
      <c r="ET247" s="297">
        <f>SUM(BT245:BT247)</f>
        <v>0</v>
      </c>
      <c r="EU247" s="297">
        <f>IF(EG247&gt;0,(ET247/EG247)*100,0)</f>
        <v>0</v>
      </c>
      <c r="EV247" s="297">
        <f>SUM(CB245:CB247)</f>
        <v>0</v>
      </c>
      <c r="EW247" s="297">
        <f>IF(EG247&gt;0,(EV247/EG247)*100,0)</f>
        <v>0</v>
      </c>
      <c r="EX247" s="297">
        <f>SUM(CJ245:CJ247)</f>
        <v>0</v>
      </c>
      <c r="EY247" s="297">
        <f>IF(EG247&gt;0,(EX247/EG247)*100,0)</f>
        <v>0</v>
      </c>
      <c r="EZ247" s="297">
        <f>SUM(CR245:CR247)</f>
        <v>0</v>
      </c>
      <c r="FA247" s="297">
        <f>IF(EG247&gt;0,(EZ247/EG247)*100,0)</f>
        <v>0</v>
      </c>
      <c r="FB247" s="297">
        <f>IF(EG247&gt;0,(EK247/EG247)*100,0)</f>
        <v>0</v>
      </c>
      <c r="FC247" s="297">
        <f>IF(DD247&gt;0,DD245+DD246+DD247,0)</f>
        <v>0</v>
      </c>
      <c r="FD247" s="297">
        <f>IF(DD247&gt;0,((DD247+DD246+DD245)*60)/((T245+T246+T247)),0)</f>
        <v>0</v>
      </c>
      <c r="FE247" s="297">
        <f>IF(DD247&gt;0,((DD247+DD246+DD245)*60)/((T247+T246+T245)-(AN247+AN246+AN245)),0)</f>
        <v>0</v>
      </c>
      <c r="FF247" s="297">
        <f>IF(DU247&gt;0,((DU247+DU246+DU245)*60)/((T247+T246+T245)-(BD247+BD246+BD245)),0)</f>
        <v>0</v>
      </c>
      <c r="FL247" s="151">
        <f t="shared" si="1890"/>
        <v>0</v>
      </c>
      <c r="FM247" s="151">
        <f t="shared" si="1885"/>
        <v>0</v>
      </c>
      <c r="FN247" s="151">
        <f t="shared" si="1886"/>
        <v>0</v>
      </c>
      <c r="FO247" s="151">
        <f t="shared" si="1887"/>
        <v>0</v>
      </c>
      <c r="FR247" s="5">
        <f t="shared" si="1449"/>
        <v>0</v>
      </c>
      <c r="FS247" s="5">
        <f t="shared" si="1450"/>
        <v>0</v>
      </c>
      <c r="FT247" s="5">
        <f t="shared" si="1451"/>
        <v>0</v>
      </c>
      <c r="FU247" s="5">
        <f t="shared" si="1452"/>
        <v>0</v>
      </c>
      <c r="FW247" s="233" t="e">
        <f t="shared" si="1453"/>
        <v>#DIV/0!</v>
      </c>
      <c r="FX247" s="233" t="e">
        <f t="shared" si="1454"/>
        <v>#DIV/0!</v>
      </c>
      <c r="FY247" s="233" t="e">
        <f t="shared" si="1455"/>
        <v>#DIV/0!</v>
      </c>
      <c r="FZ247" s="233" t="e">
        <f t="shared" si="1456"/>
        <v>#DIV/0!</v>
      </c>
      <c r="GA247" s="233"/>
      <c r="GB247" s="5">
        <f t="shared" si="1457"/>
        <v>0</v>
      </c>
      <c r="GC247" s="5">
        <f t="shared" si="1458"/>
        <v>0</v>
      </c>
      <c r="GD247" s="5">
        <f t="shared" si="1459"/>
        <v>0</v>
      </c>
      <c r="GE247" s="5">
        <f t="shared" si="1460"/>
        <v>0</v>
      </c>
    </row>
    <row r="248" spans="1:187" x14ac:dyDescent="0.2">
      <c r="A248" s="2" t="str">
        <f t="shared" si="1650"/>
        <v>2019 Okt</v>
      </c>
      <c r="B248" s="139">
        <f t="shared" si="1888"/>
        <v>2019</v>
      </c>
      <c r="C248" s="142" t="str">
        <f t="shared" si="1889"/>
        <v>Okt</v>
      </c>
      <c r="D248" s="154">
        <f t="shared" si="1786"/>
        <v>0</v>
      </c>
      <c r="E248" s="129"/>
      <c r="F248" s="129"/>
      <c r="G248" s="129"/>
      <c r="H248" s="154">
        <f t="shared" si="1787"/>
        <v>0</v>
      </c>
      <c r="I248" s="151">
        <f t="shared" si="1651"/>
        <v>0</v>
      </c>
      <c r="J248" s="151">
        <f t="shared" si="1652"/>
        <v>0</v>
      </c>
      <c r="K248" s="151">
        <f t="shared" si="1653"/>
        <v>0</v>
      </c>
      <c r="L248" s="154">
        <f t="shared" si="1788"/>
        <v>0</v>
      </c>
      <c r="M248" s="3"/>
      <c r="N248" s="3"/>
      <c r="O248" s="3"/>
      <c r="P248" s="154">
        <f t="shared" si="1789"/>
        <v>0</v>
      </c>
      <c r="Q248" s="3"/>
      <c r="R248" s="3"/>
      <c r="S248" s="3"/>
      <c r="T248" s="154">
        <f t="shared" si="1790"/>
        <v>0</v>
      </c>
      <c r="U248" s="151">
        <f t="shared" si="1654"/>
        <v>0</v>
      </c>
      <c r="V248" s="151">
        <f t="shared" si="1655"/>
        <v>0</v>
      </c>
      <c r="W248" s="151">
        <f t="shared" si="1656"/>
        <v>0</v>
      </c>
      <c r="X248" s="154">
        <f t="shared" si="1791"/>
        <v>0</v>
      </c>
      <c r="Y248" s="151">
        <f t="shared" si="1657"/>
        <v>0</v>
      </c>
      <c r="Z248" s="151">
        <f t="shared" si="1658"/>
        <v>0</v>
      </c>
      <c r="AA248" s="151">
        <f t="shared" si="1659"/>
        <v>0</v>
      </c>
      <c r="AB248" s="154">
        <f t="shared" si="1792"/>
        <v>0</v>
      </c>
      <c r="AC248" s="3"/>
      <c r="AD248" s="3"/>
      <c r="AE248" s="3"/>
      <c r="AF248" s="154">
        <f t="shared" si="1793"/>
        <v>0</v>
      </c>
      <c r="AG248" s="3"/>
      <c r="AH248" s="3"/>
      <c r="AI248" s="3"/>
      <c r="AJ248" s="154">
        <f t="shared" si="1794"/>
        <v>0</v>
      </c>
      <c r="AK248" s="151">
        <f t="shared" si="1660"/>
        <v>0</v>
      </c>
      <c r="AL248" s="151">
        <f t="shared" si="1661"/>
        <v>0</v>
      </c>
      <c r="AM248" s="151">
        <f t="shared" si="1662"/>
        <v>0</v>
      </c>
      <c r="AN248" s="154">
        <f t="shared" si="1795"/>
        <v>0</v>
      </c>
      <c r="AO248" s="3"/>
      <c r="AP248" s="3"/>
      <c r="AQ248" s="3"/>
      <c r="AR248" s="151">
        <f t="shared" si="1663"/>
        <v>0</v>
      </c>
      <c r="AS248" s="151">
        <f t="shared" si="1664"/>
        <v>0</v>
      </c>
      <c r="AT248" s="151">
        <f t="shared" si="1665"/>
        <v>0</v>
      </c>
      <c r="AU248" s="151">
        <f t="shared" si="1666"/>
        <v>0</v>
      </c>
      <c r="AV248" s="154">
        <f t="shared" si="1796"/>
        <v>0</v>
      </c>
      <c r="AW248" s="3"/>
      <c r="AX248" s="3"/>
      <c r="AY248" s="3"/>
      <c r="AZ248" s="151">
        <f t="shared" si="1667"/>
        <v>0</v>
      </c>
      <c r="BA248" s="151">
        <f t="shared" si="1668"/>
        <v>0</v>
      </c>
      <c r="BB248" s="151">
        <f t="shared" si="1669"/>
        <v>0</v>
      </c>
      <c r="BC248" s="151">
        <f t="shared" si="1670"/>
        <v>0</v>
      </c>
      <c r="BD248" s="154">
        <f t="shared" si="1797"/>
        <v>0</v>
      </c>
      <c r="BE248" s="3"/>
      <c r="BF248" s="3"/>
      <c r="BG248" s="3"/>
      <c r="BH248" s="151">
        <f t="shared" si="1671"/>
        <v>0</v>
      </c>
      <c r="BI248" s="151">
        <f t="shared" si="1672"/>
        <v>0</v>
      </c>
      <c r="BJ248" s="151">
        <f t="shared" si="1673"/>
        <v>0</v>
      </c>
      <c r="BK248" s="151">
        <f t="shared" si="1674"/>
        <v>0</v>
      </c>
      <c r="BL248" s="154">
        <f t="shared" si="1798"/>
        <v>0</v>
      </c>
      <c r="BM248" s="3"/>
      <c r="BN248" s="3"/>
      <c r="BO248" s="3"/>
      <c r="BP248" s="151">
        <f t="shared" si="1675"/>
        <v>0</v>
      </c>
      <c r="BQ248" s="151">
        <f t="shared" si="1676"/>
        <v>0</v>
      </c>
      <c r="BR248" s="151">
        <f t="shared" si="1677"/>
        <v>0</v>
      </c>
      <c r="BS248" s="151">
        <f t="shared" si="1678"/>
        <v>0</v>
      </c>
      <c r="BT248" s="154">
        <f t="shared" si="1799"/>
        <v>0</v>
      </c>
      <c r="BU248" s="3"/>
      <c r="BV248" s="3"/>
      <c r="BW248" s="3"/>
      <c r="BX248" s="151">
        <f t="shared" si="1679"/>
        <v>0</v>
      </c>
      <c r="BY248" s="151">
        <f t="shared" si="1680"/>
        <v>0</v>
      </c>
      <c r="BZ248" s="151">
        <f t="shared" si="1681"/>
        <v>0</v>
      </c>
      <c r="CA248" s="151">
        <f t="shared" si="1682"/>
        <v>0</v>
      </c>
      <c r="CB248" s="154">
        <f t="shared" si="1800"/>
        <v>0</v>
      </c>
      <c r="CC248" s="3"/>
      <c r="CD248" s="3"/>
      <c r="CE248" s="3"/>
      <c r="CF248" s="151">
        <f t="shared" si="1683"/>
        <v>0</v>
      </c>
      <c r="CG248" s="151">
        <f t="shared" si="1684"/>
        <v>0</v>
      </c>
      <c r="CH248" s="151">
        <f t="shared" si="1685"/>
        <v>0</v>
      </c>
      <c r="CI248" s="151">
        <f t="shared" si="1686"/>
        <v>0</v>
      </c>
      <c r="CJ248" s="154">
        <f t="shared" si="1801"/>
        <v>0</v>
      </c>
      <c r="CK248" s="3"/>
      <c r="CL248" s="3"/>
      <c r="CM248" s="3"/>
      <c r="CN248" s="151">
        <f t="shared" si="1687"/>
        <v>0</v>
      </c>
      <c r="CO248" s="151">
        <f t="shared" si="1688"/>
        <v>0</v>
      </c>
      <c r="CP248" s="151">
        <f t="shared" si="1689"/>
        <v>0</v>
      </c>
      <c r="CQ248" s="151">
        <f t="shared" si="1690"/>
        <v>0</v>
      </c>
      <c r="CR248" s="154">
        <f t="shared" si="1802"/>
        <v>0</v>
      </c>
      <c r="CS248" s="3"/>
      <c r="CT248" s="3"/>
      <c r="CU248" s="3"/>
      <c r="CV248" s="151">
        <f t="shared" si="1691"/>
        <v>0</v>
      </c>
      <c r="CW248" s="151">
        <f t="shared" si="1692"/>
        <v>0</v>
      </c>
      <c r="CX248" s="151">
        <f t="shared" si="1693"/>
        <v>0</v>
      </c>
      <c r="CY248" s="151">
        <f t="shared" si="1694"/>
        <v>0</v>
      </c>
      <c r="CZ248" s="151">
        <f t="shared" si="1695"/>
        <v>0</v>
      </c>
      <c r="DA248" s="151">
        <f t="shared" si="1696"/>
        <v>0</v>
      </c>
      <c r="DB248" s="151">
        <f t="shared" si="1697"/>
        <v>0</v>
      </c>
      <c r="DC248" s="151">
        <f t="shared" si="1698"/>
        <v>0</v>
      </c>
      <c r="DD248" s="149"/>
      <c r="DE248" s="3"/>
      <c r="DF248" s="3"/>
      <c r="DG248" s="3"/>
      <c r="DH248" s="129"/>
      <c r="DI248" s="129"/>
      <c r="DJ248" s="129"/>
      <c r="DK248" s="129"/>
      <c r="DL248" s="129"/>
      <c r="DM248" s="129"/>
      <c r="DN248" s="129"/>
      <c r="DO248" s="129"/>
      <c r="DP248" s="3"/>
      <c r="DQ248" s="3"/>
      <c r="DR248" s="3"/>
      <c r="DS248" s="3"/>
      <c r="DU248" s="149"/>
      <c r="DV248" s="3"/>
      <c r="DW248" s="3"/>
      <c r="DX248" s="3"/>
      <c r="DZ248" s="293"/>
      <c r="EA248" s="293"/>
      <c r="EB248" s="293"/>
      <c r="EC248" s="297"/>
      <c r="ED248" s="297"/>
      <c r="EE248" s="297"/>
      <c r="EF248" s="297"/>
      <c r="EG248" s="297"/>
      <c r="EH248" s="297"/>
      <c r="EI248" s="297"/>
      <c r="EJ248" s="297"/>
      <c r="EK248" s="297"/>
      <c r="EL248" s="297"/>
      <c r="EM248" s="297"/>
      <c r="EN248" s="297"/>
      <c r="EO248" s="297"/>
      <c r="EP248" s="297"/>
      <c r="EQ248" s="297"/>
      <c r="ER248" s="297"/>
      <c r="ES248" s="297"/>
      <c r="ET248" s="297"/>
      <c r="EU248" s="297"/>
      <c r="EV248" s="297"/>
      <c r="EW248" s="297"/>
      <c r="EX248" s="297"/>
      <c r="EY248" s="297"/>
      <c r="EZ248" s="297"/>
      <c r="FA248" s="297"/>
      <c r="FB248" s="297"/>
      <c r="FC248" s="297"/>
      <c r="FD248" s="297"/>
      <c r="FE248" s="297"/>
      <c r="FF248" s="297"/>
      <c r="FL248" s="151">
        <f t="shared" si="1890"/>
        <v>0</v>
      </c>
      <c r="FM248" s="151">
        <f t="shared" si="1885"/>
        <v>0</v>
      </c>
      <c r="FN248" s="151">
        <f t="shared" si="1886"/>
        <v>0</v>
      </c>
      <c r="FO248" s="151">
        <f t="shared" si="1887"/>
        <v>0</v>
      </c>
      <c r="FR248" s="5">
        <f t="shared" si="1449"/>
        <v>0</v>
      </c>
      <c r="FS248" s="5">
        <f t="shared" si="1450"/>
        <v>0</v>
      </c>
      <c r="FT248" s="5">
        <f t="shared" si="1451"/>
        <v>0</v>
      </c>
      <c r="FU248" s="5">
        <f t="shared" si="1452"/>
        <v>0</v>
      </c>
      <c r="FW248" s="233" t="e">
        <f t="shared" si="1453"/>
        <v>#DIV/0!</v>
      </c>
      <c r="FX248" s="233" t="e">
        <f t="shared" si="1454"/>
        <v>#DIV/0!</v>
      </c>
      <c r="FY248" s="233" t="e">
        <f t="shared" si="1455"/>
        <v>#DIV/0!</v>
      </c>
      <c r="FZ248" s="233" t="e">
        <f t="shared" si="1456"/>
        <v>#DIV/0!</v>
      </c>
      <c r="GA248" s="233"/>
      <c r="GB248" s="5">
        <f t="shared" si="1457"/>
        <v>0</v>
      </c>
      <c r="GC248" s="5">
        <f t="shared" si="1458"/>
        <v>0</v>
      </c>
      <c r="GD248" s="5">
        <f t="shared" si="1459"/>
        <v>0</v>
      </c>
      <c r="GE248" s="5">
        <f t="shared" si="1460"/>
        <v>0</v>
      </c>
    </row>
    <row r="249" spans="1:187" x14ac:dyDescent="0.2">
      <c r="A249" s="2" t="str">
        <f t="shared" si="1650"/>
        <v>2019 Nov</v>
      </c>
      <c r="B249" s="139">
        <f t="shared" si="1888"/>
        <v>2019</v>
      </c>
      <c r="C249" s="142" t="str">
        <f t="shared" si="1889"/>
        <v>Nov</v>
      </c>
      <c r="D249" s="154">
        <f t="shared" si="1786"/>
        <v>0</v>
      </c>
      <c r="E249" s="129"/>
      <c r="F249" s="129"/>
      <c r="G249" s="129"/>
      <c r="H249" s="154">
        <f t="shared" si="1787"/>
        <v>0</v>
      </c>
      <c r="I249" s="151">
        <f t="shared" si="1651"/>
        <v>0</v>
      </c>
      <c r="J249" s="151">
        <f t="shared" si="1652"/>
        <v>0</v>
      </c>
      <c r="K249" s="151">
        <f t="shared" si="1653"/>
        <v>0</v>
      </c>
      <c r="L249" s="154">
        <f t="shared" si="1788"/>
        <v>0</v>
      </c>
      <c r="M249" s="3"/>
      <c r="N249" s="3"/>
      <c r="O249" s="3"/>
      <c r="P249" s="154">
        <f t="shared" si="1789"/>
        <v>0</v>
      </c>
      <c r="Q249" s="3"/>
      <c r="R249" s="3"/>
      <c r="S249" s="3"/>
      <c r="T249" s="154">
        <f t="shared" si="1790"/>
        <v>0</v>
      </c>
      <c r="U249" s="151">
        <f t="shared" si="1654"/>
        <v>0</v>
      </c>
      <c r="V249" s="151">
        <f t="shared" si="1655"/>
        <v>0</v>
      </c>
      <c r="W249" s="151">
        <f t="shared" si="1656"/>
        <v>0</v>
      </c>
      <c r="X249" s="154">
        <f t="shared" si="1791"/>
        <v>0</v>
      </c>
      <c r="Y249" s="151">
        <f t="shared" si="1657"/>
        <v>0</v>
      </c>
      <c r="Z249" s="151">
        <f t="shared" si="1658"/>
        <v>0</v>
      </c>
      <c r="AA249" s="151">
        <f t="shared" si="1659"/>
        <v>0</v>
      </c>
      <c r="AB249" s="154">
        <f t="shared" si="1792"/>
        <v>0</v>
      </c>
      <c r="AC249" s="3"/>
      <c r="AD249" s="3"/>
      <c r="AE249" s="3"/>
      <c r="AF249" s="154">
        <f t="shared" si="1793"/>
        <v>0</v>
      </c>
      <c r="AG249" s="3"/>
      <c r="AH249" s="3"/>
      <c r="AI249" s="3"/>
      <c r="AJ249" s="154">
        <f t="shared" si="1794"/>
        <v>0</v>
      </c>
      <c r="AK249" s="151">
        <f t="shared" si="1660"/>
        <v>0</v>
      </c>
      <c r="AL249" s="151">
        <f t="shared" si="1661"/>
        <v>0</v>
      </c>
      <c r="AM249" s="151">
        <f t="shared" si="1662"/>
        <v>0</v>
      </c>
      <c r="AN249" s="154">
        <f t="shared" si="1795"/>
        <v>0</v>
      </c>
      <c r="AO249" s="3"/>
      <c r="AP249" s="3"/>
      <c r="AQ249" s="3"/>
      <c r="AR249" s="151">
        <f t="shared" si="1663"/>
        <v>0</v>
      </c>
      <c r="AS249" s="151">
        <f t="shared" si="1664"/>
        <v>0</v>
      </c>
      <c r="AT249" s="151">
        <f t="shared" si="1665"/>
        <v>0</v>
      </c>
      <c r="AU249" s="151">
        <f t="shared" si="1666"/>
        <v>0</v>
      </c>
      <c r="AV249" s="154">
        <f t="shared" si="1796"/>
        <v>0</v>
      </c>
      <c r="AW249" s="3"/>
      <c r="AX249" s="3"/>
      <c r="AY249" s="3"/>
      <c r="AZ249" s="151">
        <f t="shared" si="1667"/>
        <v>0</v>
      </c>
      <c r="BA249" s="151">
        <f t="shared" si="1668"/>
        <v>0</v>
      </c>
      <c r="BB249" s="151">
        <f t="shared" si="1669"/>
        <v>0</v>
      </c>
      <c r="BC249" s="151">
        <f t="shared" si="1670"/>
        <v>0</v>
      </c>
      <c r="BD249" s="154">
        <f t="shared" si="1797"/>
        <v>0</v>
      </c>
      <c r="BE249" s="3"/>
      <c r="BF249" s="3"/>
      <c r="BG249" s="3"/>
      <c r="BH249" s="151">
        <f t="shared" si="1671"/>
        <v>0</v>
      </c>
      <c r="BI249" s="151">
        <f t="shared" si="1672"/>
        <v>0</v>
      </c>
      <c r="BJ249" s="151">
        <f t="shared" si="1673"/>
        <v>0</v>
      </c>
      <c r="BK249" s="151">
        <f t="shared" si="1674"/>
        <v>0</v>
      </c>
      <c r="BL249" s="154">
        <f t="shared" si="1798"/>
        <v>0</v>
      </c>
      <c r="BM249" s="3"/>
      <c r="BN249" s="3"/>
      <c r="BO249" s="3"/>
      <c r="BP249" s="151">
        <f t="shared" si="1675"/>
        <v>0</v>
      </c>
      <c r="BQ249" s="151">
        <f t="shared" si="1676"/>
        <v>0</v>
      </c>
      <c r="BR249" s="151">
        <f t="shared" si="1677"/>
        <v>0</v>
      </c>
      <c r="BS249" s="151">
        <f t="shared" si="1678"/>
        <v>0</v>
      </c>
      <c r="BT249" s="154">
        <f t="shared" si="1799"/>
        <v>0</v>
      </c>
      <c r="BU249" s="3"/>
      <c r="BV249" s="3"/>
      <c r="BW249" s="3"/>
      <c r="BX249" s="151">
        <f t="shared" si="1679"/>
        <v>0</v>
      </c>
      <c r="BY249" s="151">
        <f t="shared" si="1680"/>
        <v>0</v>
      </c>
      <c r="BZ249" s="151">
        <f t="shared" si="1681"/>
        <v>0</v>
      </c>
      <c r="CA249" s="151">
        <f t="shared" si="1682"/>
        <v>0</v>
      </c>
      <c r="CB249" s="154">
        <f t="shared" si="1800"/>
        <v>0</v>
      </c>
      <c r="CC249" s="3"/>
      <c r="CD249" s="3"/>
      <c r="CE249" s="3"/>
      <c r="CF249" s="151">
        <f t="shared" si="1683"/>
        <v>0</v>
      </c>
      <c r="CG249" s="151">
        <f t="shared" si="1684"/>
        <v>0</v>
      </c>
      <c r="CH249" s="151">
        <f t="shared" si="1685"/>
        <v>0</v>
      </c>
      <c r="CI249" s="151">
        <f t="shared" si="1686"/>
        <v>0</v>
      </c>
      <c r="CJ249" s="154">
        <f t="shared" si="1801"/>
        <v>0</v>
      </c>
      <c r="CK249" s="3"/>
      <c r="CL249" s="3"/>
      <c r="CM249" s="3"/>
      <c r="CN249" s="151">
        <f t="shared" si="1687"/>
        <v>0</v>
      </c>
      <c r="CO249" s="151">
        <f t="shared" si="1688"/>
        <v>0</v>
      </c>
      <c r="CP249" s="151">
        <f t="shared" si="1689"/>
        <v>0</v>
      </c>
      <c r="CQ249" s="151">
        <f t="shared" si="1690"/>
        <v>0</v>
      </c>
      <c r="CR249" s="154">
        <f t="shared" si="1802"/>
        <v>0</v>
      </c>
      <c r="CS249" s="3"/>
      <c r="CT249" s="3"/>
      <c r="CU249" s="3"/>
      <c r="CV249" s="151">
        <f t="shared" si="1691"/>
        <v>0</v>
      </c>
      <c r="CW249" s="151">
        <f t="shared" si="1692"/>
        <v>0</v>
      </c>
      <c r="CX249" s="151">
        <f t="shared" si="1693"/>
        <v>0</v>
      </c>
      <c r="CY249" s="151">
        <f t="shared" si="1694"/>
        <v>0</v>
      </c>
      <c r="CZ249" s="151">
        <f t="shared" si="1695"/>
        <v>0</v>
      </c>
      <c r="DA249" s="151">
        <f t="shared" si="1696"/>
        <v>0</v>
      </c>
      <c r="DB249" s="151">
        <f t="shared" si="1697"/>
        <v>0</v>
      </c>
      <c r="DC249" s="151">
        <f t="shared" si="1698"/>
        <v>0</v>
      </c>
      <c r="DD249" s="149"/>
      <c r="DE249" s="3"/>
      <c r="DF249" s="3"/>
      <c r="DG249" s="3"/>
      <c r="DH249" s="129"/>
      <c r="DI249" s="129"/>
      <c r="DJ249" s="129"/>
      <c r="DK249" s="129"/>
      <c r="DL249" s="129"/>
      <c r="DM249" s="129"/>
      <c r="DN249" s="129"/>
      <c r="DO249" s="129"/>
      <c r="DP249" s="3"/>
      <c r="DQ249" s="3"/>
      <c r="DR249" s="3"/>
      <c r="DS249" s="3"/>
      <c r="DU249" s="149"/>
      <c r="DV249" s="3"/>
      <c r="DW249" s="3"/>
      <c r="DX249" s="3"/>
      <c r="DZ249" s="293"/>
      <c r="EA249" s="293"/>
      <c r="EB249" s="293"/>
      <c r="EC249" s="297"/>
      <c r="ED249" s="297"/>
      <c r="EE249" s="297"/>
      <c r="EF249" s="297"/>
      <c r="EG249" s="297"/>
      <c r="EH249" s="297"/>
      <c r="EI249" s="297"/>
      <c r="EJ249" s="297"/>
      <c r="EK249" s="297"/>
      <c r="EL249" s="297"/>
      <c r="EM249" s="297"/>
      <c r="EN249" s="297"/>
      <c r="EO249" s="297"/>
      <c r="EP249" s="297"/>
      <c r="EQ249" s="297"/>
      <c r="ER249" s="297"/>
      <c r="ES249" s="297"/>
      <c r="ET249" s="297"/>
      <c r="EU249" s="297"/>
      <c r="EV249" s="297"/>
      <c r="EW249" s="297"/>
      <c r="EX249" s="297"/>
      <c r="EY249" s="297"/>
      <c r="EZ249" s="297"/>
      <c r="FA249" s="297"/>
      <c r="FB249" s="297"/>
      <c r="FC249" s="297"/>
      <c r="FD249" s="297"/>
      <c r="FE249" s="297"/>
      <c r="FF249" s="297"/>
      <c r="FL249" s="151">
        <f t="shared" si="1890"/>
        <v>0</v>
      </c>
      <c r="FM249" s="151">
        <f t="shared" si="1885"/>
        <v>0</v>
      </c>
      <c r="FN249" s="151">
        <f t="shared" si="1886"/>
        <v>0</v>
      </c>
      <c r="FO249" s="151">
        <f t="shared" si="1887"/>
        <v>0</v>
      </c>
      <c r="FR249" s="5">
        <f t="shared" si="1449"/>
        <v>0</v>
      </c>
      <c r="FS249" s="5">
        <f t="shared" si="1450"/>
        <v>0</v>
      </c>
      <c r="FT249" s="5">
        <f t="shared" si="1451"/>
        <v>0</v>
      </c>
      <c r="FU249" s="5">
        <f t="shared" si="1452"/>
        <v>0</v>
      </c>
      <c r="FW249" s="233" t="e">
        <f t="shared" si="1453"/>
        <v>#DIV/0!</v>
      </c>
      <c r="FX249" s="233" t="e">
        <f t="shared" si="1454"/>
        <v>#DIV/0!</v>
      </c>
      <c r="FY249" s="233" t="e">
        <f t="shared" si="1455"/>
        <v>#DIV/0!</v>
      </c>
      <c r="FZ249" s="233" t="e">
        <f t="shared" si="1456"/>
        <v>#DIV/0!</v>
      </c>
      <c r="GA249" s="233"/>
      <c r="GB249" s="5">
        <f t="shared" si="1457"/>
        <v>0</v>
      </c>
      <c r="GC249" s="5">
        <f t="shared" si="1458"/>
        <v>0</v>
      </c>
      <c r="GD249" s="5">
        <f t="shared" si="1459"/>
        <v>0</v>
      </c>
      <c r="GE249" s="5">
        <f t="shared" si="1460"/>
        <v>0</v>
      </c>
    </row>
    <row r="250" spans="1:187" ht="13.5" thickBot="1" x14ac:dyDescent="0.25">
      <c r="A250" s="2" t="str">
        <f t="shared" si="1650"/>
        <v>2019 Dec</v>
      </c>
      <c r="B250" s="139">
        <f t="shared" si="1888"/>
        <v>2019</v>
      </c>
      <c r="C250" s="142" t="str">
        <f t="shared" si="1889"/>
        <v>Dec</v>
      </c>
      <c r="D250" s="154">
        <f t="shared" si="1786"/>
        <v>0</v>
      </c>
      <c r="E250" s="129"/>
      <c r="F250" s="129"/>
      <c r="G250" s="129"/>
      <c r="H250" s="154">
        <f t="shared" si="1787"/>
        <v>0</v>
      </c>
      <c r="I250" s="151">
        <f t="shared" si="1651"/>
        <v>0</v>
      </c>
      <c r="J250" s="151">
        <f t="shared" si="1652"/>
        <v>0</v>
      </c>
      <c r="K250" s="151">
        <f t="shared" si="1653"/>
        <v>0</v>
      </c>
      <c r="L250" s="154">
        <f t="shared" si="1788"/>
        <v>0</v>
      </c>
      <c r="M250" s="3"/>
      <c r="N250" s="3"/>
      <c r="O250" s="3"/>
      <c r="P250" s="154">
        <f t="shared" si="1789"/>
        <v>0</v>
      </c>
      <c r="Q250" s="3"/>
      <c r="R250" s="3"/>
      <c r="S250" s="3"/>
      <c r="T250" s="154">
        <f t="shared" si="1790"/>
        <v>0</v>
      </c>
      <c r="U250" s="151">
        <f t="shared" si="1654"/>
        <v>0</v>
      </c>
      <c r="V250" s="151">
        <f t="shared" si="1655"/>
        <v>0</v>
      </c>
      <c r="W250" s="151">
        <f t="shared" si="1656"/>
        <v>0</v>
      </c>
      <c r="X250" s="154">
        <f t="shared" si="1791"/>
        <v>0</v>
      </c>
      <c r="Y250" s="151">
        <f t="shared" si="1657"/>
        <v>0</v>
      </c>
      <c r="Z250" s="151">
        <f t="shared" si="1658"/>
        <v>0</v>
      </c>
      <c r="AA250" s="151">
        <f t="shared" si="1659"/>
        <v>0</v>
      </c>
      <c r="AB250" s="154">
        <f t="shared" si="1792"/>
        <v>0</v>
      </c>
      <c r="AC250" s="3"/>
      <c r="AD250" s="3"/>
      <c r="AE250" s="3"/>
      <c r="AF250" s="154">
        <f t="shared" si="1793"/>
        <v>0</v>
      </c>
      <c r="AG250" s="3"/>
      <c r="AH250" s="3"/>
      <c r="AI250" s="3"/>
      <c r="AJ250" s="154">
        <f t="shared" si="1794"/>
        <v>0</v>
      </c>
      <c r="AK250" s="151">
        <f t="shared" si="1660"/>
        <v>0</v>
      </c>
      <c r="AL250" s="151">
        <f t="shared" si="1661"/>
        <v>0</v>
      </c>
      <c r="AM250" s="151">
        <f t="shared" si="1662"/>
        <v>0</v>
      </c>
      <c r="AN250" s="154">
        <f t="shared" si="1795"/>
        <v>0</v>
      </c>
      <c r="AO250" s="3"/>
      <c r="AP250" s="3"/>
      <c r="AQ250" s="3"/>
      <c r="AR250" s="151">
        <f t="shared" si="1663"/>
        <v>0</v>
      </c>
      <c r="AS250" s="151">
        <f t="shared" si="1664"/>
        <v>0</v>
      </c>
      <c r="AT250" s="151">
        <f t="shared" si="1665"/>
        <v>0</v>
      </c>
      <c r="AU250" s="151">
        <f t="shared" si="1666"/>
        <v>0</v>
      </c>
      <c r="AV250" s="154">
        <f t="shared" si="1796"/>
        <v>0</v>
      </c>
      <c r="AW250" s="3"/>
      <c r="AX250" s="3"/>
      <c r="AY250" s="3"/>
      <c r="AZ250" s="151">
        <f t="shared" si="1667"/>
        <v>0</v>
      </c>
      <c r="BA250" s="151">
        <f t="shared" si="1668"/>
        <v>0</v>
      </c>
      <c r="BB250" s="151">
        <f t="shared" si="1669"/>
        <v>0</v>
      </c>
      <c r="BC250" s="151">
        <f t="shared" si="1670"/>
        <v>0</v>
      </c>
      <c r="BD250" s="154">
        <f t="shared" si="1797"/>
        <v>0</v>
      </c>
      <c r="BE250" s="3"/>
      <c r="BF250" s="3"/>
      <c r="BG250" s="3"/>
      <c r="BH250" s="151">
        <f t="shared" si="1671"/>
        <v>0</v>
      </c>
      <c r="BI250" s="151">
        <f t="shared" si="1672"/>
        <v>0</v>
      </c>
      <c r="BJ250" s="151">
        <f t="shared" si="1673"/>
        <v>0</v>
      </c>
      <c r="BK250" s="151">
        <f t="shared" si="1674"/>
        <v>0</v>
      </c>
      <c r="BL250" s="154">
        <f t="shared" si="1798"/>
        <v>0</v>
      </c>
      <c r="BM250" s="3"/>
      <c r="BN250" s="3"/>
      <c r="BO250" s="3"/>
      <c r="BP250" s="151">
        <f t="shared" si="1675"/>
        <v>0</v>
      </c>
      <c r="BQ250" s="151">
        <f t="shared" si="1676"/>
        <v>0</v>
      </c>
      <c r="BR250" s="151">
        <f t="shared" si="1677"/>
        <v>0</v>
      </c>
      <c r="BS250" s="151">
        <f t="shared" si="1678"/>
        <v>0</v>
      </c>
      <c r="BT250" s="154">
        <f t="shared" si="1799"/>
        <v>0</v>
      </c>
      <c r="BU250" s="3"/>
      <c r="BV250" s="3"/>
      <c r="BW250" s="3"/>
      <c r="BX250" s="151">
        <f t="shared" si="1679"/>
        <v>0</v>
      </c>
      <c r="BY250" s="151">
        <f t="shared" si="1680"/>
        <v>0</v>
      </c>
      <c r="BZ250" s="151">
        <f t="shared" si="1681"/>
        <v>0</v>
      </c>
      <c r="CA250" s="151">
        <f t="shared" si="1682"/>
        <v>0</v>
      </c>
      <c r="CB250" s="154">
        <f t="shared" si="1800"/>
        <v>0</v>
      </c>
      <c r="CC250" s="3"/>
      <c r="CD250" s="3"/>
      <c r="CE250" s="3"/>
      <c r="CF250" s="151">
        <f t="shared" si="1683"/>
        <v>0</v>
      </c>
      <c r="CG250" s="151">
        <f t="shared" si="1684"/>
        <v>0</v>
      </c>
      <c r="CH250" s="151">
        <f t="shared" si="1685"/>
        <v>0</v>
      </c>
      <c r="CI250" s="151">
        <f t="shared" si="1686"/>
        <v>0</v>
      </c>
      <c r="CJ250" s="154">
        <f t="shared" si="1801"/>
        <v>0</v>
      </c>
      <c r="CK250" s="3"/>
      <c r="CL250" s="3"/>
      <c r="CM250" s="3"/>
      <c r="CN250" s="151">
        <f t="shared" si="1687"/>
        <v>0</v>
      </c>
      <c r="CO250" s="151">
        <f t="shared" si="1688"/>
        <v>0</v>
      </c>
      <c r="CP250" s="151">
        <f t="shared" si="1689"/>
        <v>0</v>
      </c>
      <c r="CQ250" s="151">
        <f t="shared" si="1690"/>
        <v>0</v>
      </c>
      <c r="CR250" s="154">
        <f t="shared" si="1802"/>
        <v>0</v>
      </c>
      <c r="CS250" s="3"/>
      <c r="CT250" s="3"/>
      <c r="CU250" s="3"/>
      <c r="CV250" s="151">
        <f t="shared" si="1691"/>
        <v>0</v>
      </c>
      <c r="CW250" s="151">
        <f t="shared" si="1692"/>
        <v>0</v>
      </c>
      <c r="CX250" s="151">
        <f t="shared" si="1693"/>
        <v>0</v>
      </c>
      <c r="CY250" s="151">
        <f t="shared" si="1694"/>
        <v>0</v>
      </c>
      <c r="CZ250" s="151">
        <f t="shared" si="1695"/>
        <v>0</v>
      </c>
      <c r="DA250" s="151">
        <f t="shared" si="1696"/>
        <v>0</v>
      </c>
      <c r="DB250" s="151">
        <f t="shared" si="1697"/>
        <v>0</v>
      </c>
      <c r="DC250" s="151">
        <f t="shared" si="1698"/>
        <v>0</v>
      </c>
      <c r="DD250" s="149"/>
      <c r="DE250" s="3"/>
      <c r="DF250" s="3"/>
      <c r="DG250" s="3"/>
      <c r="DH250" s="129"/>
      <c r="DI250" s="129"/>
      <c r="DJ250" s="129"/>
      <c r="DK250" s="129"/>
      <c r="DL250" s="129"/>
      <c r="DM250" s="129"/>
      <c r="DN250" s="129"/>
      <c r="DO250" s="129"/>
      <c r="DP250" s="3"/>
      <c r="DQ250" s="3"/>
      <c r="DR250" s="3"/>
      <c r="DS250" s="3"/>
      <c r="DU250" s="149"/>
      <c r="DV250" s="3"/>
      <c r="DW250" s="3"/>
      <c r="DX250" s="3"/>
      <c r="DZ250" s="293" t="str">
        <f>CONCATENATE(EA250," ",EB250)</f>
        <v>2019 Kvartal 4</v>
      </c>
      <c r="EA250" s="293">
        <v>2019</v>
      </c>
      <c r="EB250" s="293" t="s">
        <v>448</v>
      </c>
      <c r="EC250" s="297">
        <f>SUM(D248:D250)</f>
        <v>0</v>
      </c>
      <c r="ED250" s="297">
        <f>SUM(H248:H250)</f>
        <v>0</v>
      </c>
      <c r="EE250" s="297">
        <f>SUM(L248:L250)</f>
        <v>0</v>
      </c>
      <c r="EF250" s="297">
        <f>SUM(P248:P250)</f>
        <v>0</v>
      </c>
      <c r="EG250" s="297">
        <f>SUM(T248:T250)</f>
        <v>0</v>
      </c>
      <c r="EH250" s="297">
        <f>SUM(X248:X250)</f>
        <v>0</v>
      </c>
      <c r="EI250" s="297">
        <f>SUM(AB248:AB250)</f>
        <v>0</v>
      </c>
      <c r="EJ250" s="297">
        <f>SUM(AF248:AF250)</f>
        <v>0</v>
      </c>
      <c r="EK250" s="297">
        <f>SUM(AJ248:AJ250)</f>
        <v>0</v>
      </c>
      <c r="EL250" s="297">
        <f>SUM(AN248:AN250)</f>
        <v>0</v>
      </c>
      <c r="EM250" s="297">
        <f>IF(EG250&gt;0,(EL250/EG250)*100,0)</f>
        <v>0</v>
      </c>
      <c r="EN250" s="297">
        <f>SUM(AV248:AV250)</f>
        <v>0</v>
      </c>
      <c r="EO250" s="297">
        <f>IF(EG250&gt;0,(EN250/EG250)*100,0)</f>
        <v>0</v>
      </c>
      <c r="EP250" s="297">
        <f>SUM(BD248:BD250)</f>
        <v>0</v>
      </c>
      <c r="EQ250" s="297">
        <f>IF(EG250&gt;0,(EP250/EG250)*100,0)</f>
        <v>0</v>
      </c>
      <c r="ER250" s="297">
        <f>SUM(BL248:BL250)</f>
        <v>0</v>
      </c>
      <c r="ES250" s="297">
        <f>IF(EG250&gt;0,(ER250/EG250)*100,0)</f>
        <v>0</v>
      </c>
      <c r="ET250" s="297">
        <f>SUM(BT248:BT250)</f>
        <v>0</v>
      </c>
      <c r="EU250" s="297">
        <f>IF(EG250&gt;0,(ET250/EG250)*100,0)</f>
        <v>0</v>
      </c>
      <c r="EV250" s="297">
        <f>SUM(CB248:CB250)</f>
        <v>0</v>
      </c>
      <c r="EW250" s="297">
        <f>IF(EG250&gt;0,(EV250/EG250)*100,0)</f>
        <v>0</v>
      </c>
      <c r="EX250" s="297">
        <f>SUM(CJ248:CJ250)</f>
        <v>0</v>
      </c>
      <c r="EY250" s="297">
        <f>IF(EG250&gt;0,(EX250/EG250)*100,0)</f>
        <v>0</v>
      </c>
      <c r="EZ250" s="297">
        <f>SUM(CR248:CR250)</f>
        <v>0</v>
      </c>
      <c r="FA250" s="297">
        <f>IF(EG250&gt;0,(EZ250/EG250)*100,0)</f>
        <v>0</v>
      </c>
      <c r="FB250" s="297">
        <f>IF(EG250&gt;0,(EK250/EG250)*100,0)</f>
        <v>0</v>
      </c>
      <c r="FC250" s="297">
        <f>IF(DD250&gt;0,DD248+DD249+DD250,0)</f>
        <v>0</v>
      </c>
      <c r="FD250" s="297">
        <f>IF(DD250&gt;0,((DD250+DD249+DD248)*60)/((T248+T249+T250)),0)</f>
        <v>0</v>
      </c>
      <c r="FE250" s="297">
        <f>IF(DD250&gt;0,((DD250+DD249+DD248)*60)/((T250+T249+T248)-(AN250+AN249+AN248)),0)</f>
        <v>0</v>
      </c>
      <c r="FF250" s="297">
        <f>IF(DU250&gt;0,((DU250+DU249+DU248)*60)/((T250+T249+T248)-(BD250+BD249+BD248)),0)</f>
        <v>0</v>
      </c>
      <c r="FL250" s="151">
        <f t="shared" si="1890"/>
        <v>0</v>
      </c>
      <c r="FM250" s="151">
        <f t="shared" si="1885"/>
        <v>0</v>
      </c>
      <c r="FN250" s="151">
        <f t="shared" si="1886"/>
        <v>0</v>
      </c>
      <c r="FO250" s="151">
        <f t="shared" si="1887"/>
        <v>0</v>
      </c>
      <c r="FR250" s="5">
        <f t="shared" si="1449"/>
        <v>0</v>
      </c>
      <c r="FS250" s="5">
        <f t="shared" si="1450"/>
        <v>0</v>
      </c>
      <c r="FT250" s="5">
        <f t="shared" si="1451"/>
        <v>0</v>
      </c>
      <c r="FU250" s="5">
        <f t="shared" si="1452"/>
        <v>0</v>
      </c>
      <c r="FW250" s="233" t="e">
        <f t="shared" si="1453"/>
        <v>#DIV/0!</v>
      </c>
      <c r="FX250" s="233" t="e">
        <f t="shared" si="1454"/>
        <v>#DIV/0!</v>
      </c>
      <c r="FY250" s="233" t="e">
        <f t="shared" si="1455"/>
        <v>#DIV/0!</v>
      </c>
      <c r="FZ250" s="233" t="e">
        <f t="shared" si="1456"/>
        <v>#DIV/0!</v>
      </c>
      <c r="GA250" s="233"/>
      <c r="GB250" s="5">
        <f t="shared" si="1457"/>
        <v>0</v>
      </c>
      <c r="GC250" s="5">
        <f t="shared" si="1458"/>
        <v>0</v>
      </c>
      <c r="GD250" s="5">
        <f t="shared" si="1459"/>
        <v>0</v>
      </c>
      <c r="GE250" s="5">
        <f t="shared" si="1460"/>
        <v>0</v>
      </c>
    </row>
    <row r="251" spans="1:187" ht="13.5" thickBot="1" x14ac:dyDescent="0.25">
      <c r="A251" s="217" t="s">
        <v>369</v>
      </c>
      <c r="B251" s="218"/>
      <c r="C251" s="219"/>
      <c r="D251" s="220">
        <f>SUM(D239:D250)</f>
        <v>0</v>
      </c>
      <c r="E251" s="220">
        <f t="shared" ref="E251" si="1891">SUM(E239:E250)</f>
        <v>0</v>
      </c>
      <c r="F251" s="220">
        <f t="shared" ref="F251" si="1892">SUM(F239:F250)</f>
        <v>0</v>
      </c>
      <c r="G251" s="220">
        <f t="shared" ref="G251" si="1893">SUM(G239:G250)</f>
        <v>0</v>
      </c>
      <c r="H251" s="220">
        <f t="shared" ref="H251" si="1894">SUM(H239:H250)</f>
        <v>0</v>
      </c>
      <c r="I251" s="220">
        <f t="shared" ref="I251" si="1895">SUM(I239:I250)</f>
        <v>0</v>
      </c>
      <c r="J251" s="220">
        <f t="shared" ref="J251" si="1896">SUM(J239:J250)</f>
        <v>0</v>
      </c>
      <c r="K251" s="220">
        <f t="shared" ref="K251" si="1897">SUM(K239:K250)</f>
        <v>0</v>
      </c>
      <c r="L251" s="220">
        <f t="shared" ref="L251" si="1898">SUM(L239:L250)</f>
        <v>0</v>
      </c>
      <c r="M251" s="220">
        <f t="shared" ref="M251" si="1899">SUM(M239:M250)</f>
        <v>0</v>
      </c>
      <c r="N251" s="220">
        <f t="shared" ref="N251" si="1900">SUM(N239:N250)</f>
        <v>0</v>
      </c>
      <c r="O251" s="220">
        <f t="shared" ref="O251" si="1901">SUM(O239:O250)</f>
        <v>0</v>
      </c>
      <c r="P251" s="220">
        <f t="shared" ref="P251" si="1902">SUM(P239:P250)</f>
        <v>0</v>
      </c>
      <c r="Q251" s="220">
        <f t="shared" ref="Q251" si="1903">SUM(Q239:Q250)</f>
        <v>0</v>
      </c>
      <c r="R251" s="220">
        <f t="shared" ref="R251" si="1904">SUM(R239:R250)</f>
        <v>0</v>
      </c>
      <c r="S251" s="220">
        <f t="shared" ref="S251" si="1905">SUM(S239:S250)</f>
        <v>0</v>
      </c>
      <c r="T251" s="220">
        <f t="shared" ref="T251" si="1906">SUM(T239:T250)</f>
        <v>0</v>
      </c>
      <c r="U251" s="220">
        <f t="shared" ref="U251" si="1907">SUM(U239:U250)</f>
        <v>0</v>
      </c>
      <c r="V251" s="220">
        <f t="shared" ref="V251" si="1908">SUM(V239:V250)</f>
        <v>0</v>
      </c>
      <c r="W251" s="220">
        <f t="shared" ref="W251" si="1909">SUM(W239:W250)</f>
        <v>0</v>
      </c>
      <c r="X251" s="220">
        <f t="shared" ref="X251" si="1910">SUM(X239:X250)</f>
        <v>0</v>
      </c>
      <c r="Y251" s="220">
        <f t="shared" ref="Y251" si="1911">SUM(Y239:Y250)</f>
        <v>0</v>
      </c>
      <c r="Z251" s="220">
        <f t="shared" ref="Z251" si="1912">SUM(Z239:Z250)</f>
        <v>0</v>
      </c>
      <c r="AA251" s="220">
        <f t="shared" ref="AA251" si="1913">SUM(AA239:AA250)</f>
        <v>0</v>
      </c>
      <c r="AB251" s="220">
        <f t="shared" ref="AB251" si="1914">SUM(AB239:AB250)</f>
        <v>0</v>
      </c>
      <c r="AC251" s="220">
        <f t="shared" ref="AC251" si="1915">SUM(AC239:AC250)</f>
        <v>0</v>
      </c>
      <c r="AD251" s="220">
        <f t="shared" ref="AD251" si="1916">SUM(AD239:AD250)</f>
        <v>0</v>
      </c>
      <c r="AE251" s="220">
        <f t="shared" ref="AE251" si="1917">SUM(AE239:AE250)</f>
        <v>0</v>
      </c>
      <c r="AF251" s="220">
        <f t="shared" ref="AF251" si="1918">SUM(AF239:AF250)</f>
        <v>0</v>
      </c>
      <c r="AG251" s="220">
        <f t="shared" ref="AG251" si="1919">SUM(AG239:AG250)</f>
        <v>0</v>
      </c>
      <c r="AH251" s="220">
        <f t="shared" ref="AH251" si="1920">SUM(AH239:AH250)</f>
        <v>0</v>
      </c>
      <c r="AI251" s="220">
        <f t="shared" ref="AI251" si="1921">SUM(AI239:AI250)</f>
        <v>0</v>
      </c>
      <c r="AJ251" s="220">
        <f t="shared" ref="AJ251" si="1922">SUM(AJ239:AJ250)</f>
        <v>0</v>
      </c>
      <c r="AK251" s="220">
        <f t="shared" ref="AK251" si="1923">SUM(AK239:AK250)</f>
        <v>0</v>
      </c>
      <c r="AL251" s="220">
        <f t="shared" ref="AL251" si="1924">SUM(AL239:AL250)</f>
        <v>0</v>
      </c>
      <c r="AM251" s="220">
        <f>SUM(AM239:AM250)</f>
        <v>0</v>
      </c>
      <c r="AN251" s="220">
        <f>SUM(AN239:AN250)</f>
        <v>0</v>
      </c>
      <c r="AO251" s="220">
        <f t="shared" ref="AO251" si="1925">SUM(AO239:AO250)</f>
        <v>0</v>
      </c>
      <c r="AP251" s="220">
        <f t="shared" ref="AP251" si="1926">SUM(AP239:AP250)</f>
        <v>0</v>
      </c>
      <c r="AQ251" s="220">
        <f t="shared" ref="AQ251" si="1927">SUM(AQ239:AQ250)</f>
        <v>0</v>
      </c>
      <c r="AR251" s="222">
        <f>IF(AN251&gt;0,(AN251/T251)*100,0)</f>
        <v>0</v>
      </c>
      <c r="AS251" s="222">
        <f t="shared" si="1664"/>
        <v>0</v>
      </c>
      <c r="AT251" s="222">
        <f t="shared" si="1665"/>
        <v>0</v>
      </c>
      <c r="AU251" s="222">
        <f t="shared" si="1666"/>
        <v>0</v>
      </c>
      <c r="AV251" s="220">
        <f>SUM(AV239:AV250)</f>
        <v>0</v>
      </c>
      <c r="AW251" s="220">
        <f t="shared" ref="AW251" si="1928">SUM(AW239:AW250)</f>
        <v>0</v>
      </c>
      <c r="AX251" s="220">
        <f t="shared" ref="AX251" si="1929">SUM(AX239:AX250)</f>
        <v>0</v>
      </c>
      <c r="AY251" s="220">
        <f t="shared" ref="AY251" si="1930">SUM(AY239:AY250)</f>
        <v>0</v>
      </c>
      <c r="AZ251" s="222">
        <f t="shared" si="1667"/>
        <v>0</v>
      </c>
      <c r="BA251" s="222">
        <f t="shared" si="1668"/>
        <v>0</v>
      </c>
      <c r="BB251" s="222">
        <f t="shared" si="1669"/>
        <v>0</v>
      </c>
      <c r="BC251" s="222">
        <f t="shared" si="1670"/>
        <v>0</v>
      </c>
      <c r="BD251" s="220">
        <f t="shared" ref="BD251" si="1931">SUM(BD239:BD250)</f>
        <v>0</v>
      </c>
      <c r="BE251" s="220">
        <f t="shared" ref="BE251" si="1932">SUM(BE239:BE250)</f>
        <v>0</v>
      </c>
      <c r="BF251" s="220">
        <f t="shared" ref="BF251" si="1933">SUM(BF239:BF250)</f>
        <v>0</v>
      </c>
      <c r="BG251" s="220">
        <f t="shared" ref="BG251" si="1934">SUM(BG239:BG250)</f>
        <v>0</v>
      </c>
      <c r="BH251" s="222">
        <f t="shared" si="1671"/>
        <v>0</v>
      </c>
      <c r="BI251" s="222">
        <f t="shared" si="1672"/>
        <v>0</v>
      </c>
      <c r="BJ251" s="222">
        <f t="shared" si="1673"/>
        <v>0</v>
      </c>
      <c r="BK251" s="222">
        <f t="shared" si="1674"/>
        <v>0</v>
      </c>
      <c r="BL251" s="220">
        <f t="shared" ref="BL251" si="1935">SUM(BL239:BL250)</f>
        <v>0</v>
      </c>
      <c r="BM251" s="220">
        <f t="shared" ref="BM251" si="1936">SUM(BM239:BM250)</f>
        <v>0</v>
      </c>
      <c r="BN251" s="220">
        <f t="shared" ref="BN251" si="1937">SUM(BN239:BN250)</f>
        <v>0</v>
      </c>
      <c r="BO251" s="220">
        <f t="shared" ref="BO251" si="1938">SUM(BO239:BO250)</f>
        <v>0</v>
      </c>
      <c r="BP251" s="222">
        <f t="shared" si="1675"/>
        <v>0</v>
      </c>
      <c r="BQ251" s="222">
        <f t="shared" si="1676"/>
        <v>0</v>
      </c>
      <c r="BR251" s="222">
        <f t="shared" si="1677"/>
        <v>0</v>
      </c>
      <c r="BS251" s="222">
        <f t="shared" si="1678"/>
        <v>0</v>
      </c>
      <c r="BT251" s="220">
        <f t="shared" ref="BT251" si="1939">SUM(BT239:BT250)</f>
        <v>0</v>
      </c>
      <c r="BU251" s="220">
        <f t="shared" ref="BU251" si="1940">SUM(BU239:BU250)</f>
        <v>0</v>
      </c>
      <c r="BV251" s="220">
        <f t="shared" ref="BV251" si="1941">SUM(BV239:BV250)</f>
        <v>0</v>
      </c>
      <c r="BW251" s="220">
        <f t="shared" ref="BW251" si="1942">SUM(BW239:BW250)</f>
        <v>0</v>
      </c>
      <c r="BX251" s="222">
        <f t="shared" si="1679"/>
        <v>0</v>
      </c>
      <c r="BY251" s="222">
        <f t="shared" si="1680"/>
        <v>0</v>
      </c>
      <c r="BZ251" s="222">
        <f t="shared" si="1681"/>
        <v>0</v>
      </c>
      <c r="CA251" s="222">
        <f t="shared" si="1682"/>
        <v>0</v>
      </c>
      <c r="CB251" s="220">
        <f t="shared" ref="CB251" si="1943">SUM(CB239:CB250)</f>
        <v>0</v>
      </c>
      <c r="CC251" s="220">
        <f t="shared" ref="CC251" si="1944">SUM(CC239:CC250)</f>
        <v>0</v>
      </c>
      <c r="CD251" s="220">
        <f t="shared" ref="CD251" si="1945">SUM(CD239:CD250)</f>
        <v>0</v>
      </c>
      <c r="CE251" s="220">
        <f t="shared" ref="CE251" si="1946">SUM(CE239:CE250)</f>
        <v>0</v>
      </c>
      <c r="CF251" s="222">
        <f t="shared" si="1683"/>
        <v>0</v>
      </c>
      <c r="CG251" s="222">
        <f t="shared" si="1684"/>
        <v>0</v>
      </c>
      <c r="CH251" s="222">
        <f t="shared" si="1685"/>
        <v>0</v>
      </c>
      <c r="CI251" s="222">
        <f t="shared" si="1686"/>
        <v>0</v>
      </c>
      <c r="CJ251" s="220">
        <f t="shared" ref="CJ251" si="1947">SUM(CJ239:CJ250)</f>
        <v>0</v>
      </c>
      <c r="CK251" s="220">
        <f t="shared" ref="CK251" si="1948">SUM(CK239:CK250)</f>
        <v>0</v>
      </c>
      <c r="CL251" s="220">
        <f t="shared" ref="CL251" si="1949">SUM(CL239:CL250)</f>
        <v>0</v>
      </c>
      <c r="CM251" s="220">
        <f t="shared" ref="CM251" si="1950">SUM(CM239:CM250)</f>
        <v>0</v>
      </c>
      <c r="CN251" s="222">
        <f t="shared" si="1687"/>
        <v>0</v>
      </c>
      <c r="CO251" s="222">
        <f t="shared" si="1688"/>
        <v>0</v>
      </c>
      <c r="CP251" s="222">
        <f t="shared" si="1689"/>
        <v>0</v>
      </c>
      <c r="CQ251" s="222">
        <f t="shared" si="1690"/>
        <v>0</v>
      </c>
      <c r="CR251" s="220">
        <f t="shared" ref="CR251" si="1951">SUM(CR239:CR250)</f>
        <v>0</v>
      </c>
      <c r="CS251" s="220">
        <f t="shared" ref="CS251" si="1952">SUM(CS239:CS250)</f>
        <v>0</v>
      </c>
      <c r="CT251" s="220">
        <f t="shared" ref="CT251" si="1953">SUM(CT239:CT250)</f>
        <v>0</v>
      </c>
      <c r="CU251" s="220">
        <f t="shared" ref="CU251" si="1954">SUM(CU239:CU250)</f>
        <v>0</v>
      </c>
      <c r="CV251" s="222">
        <f>IF(CR251&gt;0,(CR251/T251)*100,0)</f>
        <v>0</v>
      </c>
      <c r="CW251" s="222">
        <f t="shared" si="1692"/>
        <v>0</v>
      </c>
      <c r="CX251" s="222">
        <f t="shared" si="1693"/>
        <v>0</v>
      </c>
      <c r="CY251" s="222">
        <f t="shared" si="1694"/>
        <v>0</v>
      </c>
      <c r="CZ251" s="222">
        <f t="shared" si="1695"/>
        <v>0</v>
      </c>
      <c r="DA251" s="222">
        <f t="shared" si="1696"/>
        <v>0</v>
      </c>
      <c r="DB251" s="222">
        <f t="shared" si="1697"/>
        <v>0</v>
      </c>
      <c r="DC251" s="222">
        <f t="shared" si="1698"/>
        <v>0</v>
      </c>
      <c r="DD251" s="220">
        <f t="shared" ref="DD251" si="1955">SUM(DD239:DD250)</f>
        <v>0</v>
      </c>
      <c r="DE251" s="220">
        <f t="shared" ref="DE251" si="1956">SUM(DE239:DE250)</f>
        <v>0</v>
      </c>
      <c r="DF251" s="220">
        <f t="shared" ref="DF251" si="1957">SUM(DF239:DF250)</f>
        <v>0</v>
      </c>
      <c r="DG251" s="220">
        <f t="shared" ref="DG251" si="1958">SUM(DG239:DG250)</f>
        <v>0</v>
      </c>
      <c r="DH251" s="221">
        <f>IF(DD251&gt;0,(DD251*60)/T251,0)</f>
        <v>0</v>
      </c>
      <c r="DI251" s="221">
        <f t="shared" ref="DI251" si="1959">IF(DE251&gt;0,(DE251*60)/U251,0)</f>
        <v>0</v>
      </c>
      <c r="DJ251" s="221">
        <f t="shared" ref="DJ251" si="1960">IF(DF251&gt;0,(DF251*60)/V251,0)</f>
        <v>0</v>
      </c>
      <c r="DK251" s="221">
        <f t="shared" ref="DK251" si="1961">IF(DG251&gt;0,(DG251*60)/W251,0)</f>
        <v>0</v>
      </c>
      <c r="DL251" s="221">
        <f>IF(DD251&gt;0,(DD251*60)/(T251-AN251),0)</f>
        <v>0</v>
      </c>
      <c r="DM251" s="221">
        <f t="shared" ref="DM251" si="1962">IF(DE251&gt;0,(DE251*60)/(U251-AO251),0)</f>
        <v>0</v>
      </c>
      <c r="DN251" s="221">
        <f t="shared" ref="DN251" si="1963">IF(DF251&gt;0,(DF251*60)/(V251-AP251),0)</f>
        <v>0</v>
      </c>
      <c r="DO251" s="221">
        <f t="shared" ref="DO251" si="1964">IF(DG251&gt;0,(DG251*60)/(W251-AQ251),0)</f>
        <v>0</v>
      </c>
      <c r="DP251" s="221">
        <f>IF(DU251&gt;0,(DU251*60)/(T251-BD251),0)</f>
        <v>0</v>
      </c>
      <c r="DQ251" s="221">
        <f t="shared" ref="DQ251" si="1965">IF(DV251&gt;0,(DV251*60)/(U251-BE251),0)</f>
        <v>0</v>
      </c>
      <c r="DR251" s="221">
        <f t="shared" ref="DR251" si="1966">IF(DW251&gt;0,(DW251*60)/(V251-BF251),0)</f>
        <v>0</v>
      </c>
      <c r="DS251" s="221">
        <f t="shared" ref="DS251" si="1967">IF(DX251&gt;0,(DX251*60)/(W251-BG251),0)</f>
        <v>0</v>
      </c>
      <c r="DU251" s="220">
        <f t="shared" ref="DU251" si="1968">SUM(DU239:DU250)</f>
        <v>0</v>
      </c>
      <c r="DV251" s="220">
        <f t="shared" ref="DV251" si="1969">SUM(DV239:DV250)</f>
        <v>0</v>
      </c>
      <c r="DW251" s="220">
        <f t="shared" ref="DW251" si="1970">SUM(DW239:DW250)</f>
        <v>0</v>
      </c>
      <c r="DX251" s="220">
        <f t="shared" ref="DX251" si="1971">SUM(DX239:DX250)</f>
        <v>0</v>
      </c>
      <c r="DZ251" s="293"/>
      <c r="EA251" s="293"/>
      <c r="EB251" s="293"/>
      <c r="EC251" s="297"/>
      <c r="ED251" s="297"/>
      <c r="EE251" s="297"/>
      <c r="EF251" s="297"/>
      <c r="EG251" s="297"/>
      <c r="EH251" s="297"/>
      <c r="EI251" s="297"/>
      <c r="EJ251" s="297"/>
      <c r="EK251" s="297"/>
      <c r="EL251" s="297"/>
      <c r="EM251" s="297"/>
      <c r="EN251" s="297"/>
      <c r="EO251" s="297"/>
      <c r="EP251" s="297"/>
      <c r="EQ251" s="297"/>
      <c r="ER251" s="297"/>
      <c r="ES251" s="297"/>
      <c r="ET251" s="297"/>
      <c r="EU251" s="297"/>
      <c r="EV251" s="297"/>
      <c r="EW251" s="297"/>
      <c r="EX251" s="297"/>
      <c r="EY251" s="297"/>
      <c r="EZ251" s="297"/>
      <c r="FA251" s="297"/>
      <c r="FB251" s="297"/>
      <c r="FC251" s="297"/>
      <c r="FD251" s="298"/>
      <c r="FE251" s="298"/>
      <c r="FF251" s="298"/>
      <c r="FL251" s="223">
        <f t="shared" ref="FL251" si="1972">SUM(FL239:FL250)</f>
        <v>0</v>
      </c>
      <c r="FM251" s="222">
        <f t="shared" si="1885"/>
        <v>0</v>
      </c>
      <c r="FN251" s="222">
        <f t="shared" si="1886"/>
        <v>0</v>
      </c>
      <c r="FO251" s="224">
        <f t="shared" si="1887"/>
        <v>0</v>
      </c>
      <c r="FR251" s="277">
        <f t="shared" si="1449"/>
        <v>0</v>
      </c>
      <c r="FS251" s="278">
        <f t="shared" si="1450"/>
        <v>0</v>
      </c>
      <c r="FT251" s="278">
        <f t="shared" si="1451"/>
        <v>0</v>
      </c>
      <c r="FU251" s="279">
        <f t="shared" si="1452"/>
        <v>0</v>
      </c>
      <c r="FV251" s="239"/>
      <c r="FW251" s="280" t="e">
        <f t="shared" si="1453"/>
        <v>#DIV/0!</v>
      </c>
      <c r="FX251" s="281" t="e">
        <f t="shared" si="1454"/>
        <v>#DIV/0!</v>
      </c>
      <c r="FY251" s="281" t="e">
        <f t="shared" si="1455"/>
        <v>#DIV/0!</v>
      </c>
      <c r="FZ251" s="282" t="e">
        <f t="shared" si="1456"/>
        <v>#DIV/0!</v>
      </c>
      <c r="GA251" s="283"/>
      <c r="GB251" s="277">
        <f t="shared" si="1457"/>
        <v>0</v>
      </c>
      <c r="GC251" s="278">
        <f t="shared" si="1458"/>
        <v>0</v>
      </c>
      <c r="GD251" s="278">
        <f t="shared" si="1459"/>
        <v>0</v>
      </c>
      <c r="GE251" s="279">
        <f t="shared" si="1460"/>
        <v>0</v>
      </c>
    </row>
    <row r="252" spans="1:187" x14ac:dyDescent="0.2">
      <c r="A252" s="2" t="str">
        <f t="shared" si="1650"/>
        <v>2020 Jan</v>
      </c>
      <c r="B252" s="139">
        <f t="shared" ref="B252:B263" si="1973">B239+1</f>
        <v>2020</v>
      </c>
      <c r="C252" s="142" t="str">
        <f t="shared" ref="C252:C263" si="1974">C239</f>
        <v>Jan</v>
      </c>
      <c r="D252" s="154">
        <f t="shared" si="1786"/>
        <v>0</v>
      </c>
      <c r="E252" s="129"/>
      <c r="F252" s="129"/>
      <c r="G252" s="129"/>
      <c r="H252" s="154">
        <f t="shared" si="1787"/>
        <v>0</v>
      </c>
      <c r="I252" s="151">
        <f t="shared" si="1651"/>
        <v>0</v>
      </c>
      <c r="J252" s="151">
        <f t="shared" si="1652"/>
        <v>0</v>
      </c>
      <c r="K252" s="151">
        <f t="shared" si="1653"/>
        <v>0</v>
      </c>
      <c r="L252" s="154">
        <f t="shared" si="1788"/>
        <v>0</v>
      </c>
      <c r="M252" s="3"/>
      <c r="N252" s="3"/>
      <c r="O252" s="3"/>
      <c r="P252" s="154">
        <f t="shared" si="1789"/>
        <v>0</v>
      </c>
      <c r="Q252" s="3"/>
      <c r="R252" s="3"/>
      <c r="S252" s="3"/>
      <c r="T252" s="154">
        <f t="shared" si="1790"/>
        <v>0</v>
      </c>
      <c r="U252" s="151">
        <f t="shared" si="1654"/>
        <v>0</v>
      </c>
      <c r="V252" s="151">
        <f t="shared" si="1655"/>
        <v>0</v>
      </c>
      <c r="W252" s="151">
        <f t="shared" si="1656"/>
        <v>0</v>
      </c>
      <c r="X252" s="154">
        <f t="shared" si="1791"/>
        <v>0</v>
      </c>
      <c r="Y252" s="151">
        <f t="shared" si="1657"/>
        <v>0</v>
      </c>
      <c r="Z252" s="151">
        <f t="shared" si="1658"/>
        <v>0</v>
      </c>
      <c r="AA252" s="151">
        <f t="shared" si="1659"/>
        <v>0</v>
      </c>
      <c r="AB252" s="154">
        <f t="shared" si="1792"/>
        <v>0</v>
      </c>
      <c r="AC252" s="3"/>
      <c r="AD252" s="3"/>
      <c r="AE252" s="3"/>
      <c r="AF252" s="154">
        <f t="shared" si="1793"/>
        <v>0</v>
      </c>
      <c r="AG252" s="3"/>
      <c r="AH252" s="3"/>
      <c r="AI252" s="3"/>
      <c r="AJ252" s="154">
        <f t="shared" si="1794"/>
        <v>0</v>
      </c>
      <c r="AK252" s="151">
        <f t="shared" si="1660"/>
        <v>0</v>
      </c>
      <c r="AL252" s="151">
        <f t="shared" si="1661"/>
        <v>0</v>
      </c>
      <c r="AM252" s="151">
        <f t="shared" si="1662"/>
        <v>0</v>
      </c>
      <c r="AN252" s="154">
        <f t="shared" si="1795"/>
        <v>0</v>
      </c>
      <c r="AO252" s="3"/>
      <c r="AP252" s="3"/>
      <c r="AQ252" s="3"/>
      <c r="AR252" s="151">
        <f t="shared" si="1663"/>
        <v>0</v>
      </c>
      <c r="AS252" s="151">
        <f t="shared" si="1664"/>
        <v>0</v>
      </c>
      <c r="AT252" s="151">
        <f t="shared" si="1665"/>
        <v>0</v>
      </c>
      <c r="AU252" s="151">
        <f t="shared" si="1666"/>
        <v>0</v>
      </c>
      <c r="AV252" s="154">
        <f t="shared" si="1796"/>
        <v>0</v>
      </c>
      <c r="AW252" s="3"/>
      <c r="AX252" s="3"/>
      <c r="AY252" s="3"/>
      <c r="AZ252" s="151">
        <f t="shared" si="1667"/>
        <v>0</v>
      </c>
      <c r="BA252" s="151">
        <f t="shared" si="1668"/>
        <v>0</v>
      </c>
      <c r="BB252" s="151">
        <f t="shared" si="1669"/>
        <v>0</v>
      </c>
      <c r="BC252" s="151">
        <f t="shared" si="1670"/>
        <v>0</v>
      </c>
      <c r="BD252" s="154">
        <f t="shared" si="1797"/>
        <v>0</v>
      </c>
      <c r="BE252" s="3"/>
      <c r="BF252" s="3"/>
      <c r="BG252" s="3"/>
      <c r="BH252" s="151">
        <f t="shared" si="1671"/>
        <v>0</v>
      </c>
      <c r="BI252" s="151">
        <f t="shared" si="1672"/>
        <v>0</v>
      </c>
      <c r="BJ252" s="151">
        <f t="shared" si="1673"/>
        <v>0</v>
      </c>
      <c r="BK252" s="151">
        <f t="shared" si="1674"/>
        <v>0</v>
      </c>
      <c r="BL252" s="154">
        <f t="shared" si="1798"/>
        <v>0</v>
      </c>
      <c r="BM252" s="3"/>
      <c r="BN252" s="3"/>
      <c r="BO252" s="3"/>
      <c r="BP252" s="151">
        <f t="shared" si="1675"/>
        <v>0</v>
      </c>
      <c r="BQ252" s="151">
        <f t="shared" si="1676"/>
        <v>0</v>
      </c>
      <c r="BR252" s="151">
        <f t="shared" si="1677"/>
        <v>0</v>
      </c>
      <c r="BS252" s="151">
        <f t="shared" si="1678"/>
        <v>0</v>
      </c>
      <c r="BT252" s="154">
        <f t="shared" si="1799"/>
        <v>0</v>
      </c>
      <c r="BU252" s="3"/>
      <c r="BV252" s="3"/>
      <c r="BW252" s="3"/>
      <c r="BX252" s="151">
        <f t="shared" si="1679"/>
        <v>0</v>
      </c>
      <c r="BY252" s="151">
        <f t="shared" si="1680"/>
        <v>0</v>
      </c>
      <c r="BZ252" s="151">
        <f t="shared" si="1681"/>
        <v>0</v>
      </c>
      <c r="CA252" s="151">
        <f t="shared" si="1682"/>
        <v>0</v>
      </c>
      <c r="CB252" s="154">
        <f t="shared" si="1800"/>
        <v>0</v>
      </c>
      <c r="CC252" s="3"/>
      <c r="CD252" s="3"/>
      <c r="CE252" s="3"/>
      <c r="CF252" s="151">
        <f t="shared" si="1683"/>
        <v>0</v>
      </c>
      <c r="CG252" s="151">
        <f t="shared" si="1684"/>
        <v>0</v>
      </c>
      <c r="CH252" s="151">
        <f t="shared" si="1685"/>
        <v>0</v>
      </c>
      <c r="CI252" s="151">
        <f t="shared" si="1686"/>
        <v>0</v>
      </c>
      <c r="CJ252" s="154">
        <f t="shared" si="1801"/>
        <v>0</v>
      </c>
      <c r="CK252" s="3"/>
      <c r="CL252" s="3"/>
      <c r="CM252" s="3"/>
      <c r="CN252" s="151">
        <f t="shared" si="1687"/>
        <v>0</v>
      </c>
      <c r="CO252" s="151">
        <f t="shared" si="1688"/>
        <v>0</v>
      </c>
      <c r="CP252" s="151">
        <f t="shared" si="1689"/>
        <v>0</v>
      </c>
      <c r="CQ252" s="151">
        <f t="shared" si="1690"/>
        <v>0</v>
      </c>
      <c r="CR252" s="154">
        <f t="shared" si="1802"/>
        <v>0</v>
      </c>
      <c r="CS252" s="3"/>
      <c r="CT252" s="3"/>
      <c r="CU252" s="3"/>
      <c r="CV252" s="151">
        <f t="shared" si="1691"/>
        <v>0</v>
      </c>
      <c r="CW252" s="151">
        <f t="shared" si="1692"/>
        <v>0</v>
      </c>
      <c r="CX252" s="151">
        <f t="shared" si="1693"/>
        <v>0</v>
      </c>
      <c r="CY252" s="151">
        <f t="shared" si="1694"/>
        <v>0</v>
      </c>
      <c r="CZ252" s="151">
        <f t="shared" si="1695"/>
        <v>0</v>
      </c>
      <c r="DA252" s="151">
        <f t="shared" si="1696"/>
        <v>0</v>
      </c>
      <c r="DB252" s="151">
        <f t="shared" si="1697"/>
        <v>0</v>
      </c>
      <c r="DC252" s="151">
        <f t="shared" si="1698"/>
        <v>0</v>
      </c>
      <c r="DD252" s="149"/>
      <c r="DE252" s="3"/>
      <c r="DF252" s="3"/>
      <c r="DG252" s="3"/>
      <c r="DH252" s="129"/>
      <c r="DI252" s="129"/>
      <c r="DJ252" s="129"/>
      <c r="DK252" s="129"/>
      <c r="DL252" s="129"/>
      <c r="DM252" s="129"/>
      <c r="DN252" s="129"/>
      <c r="DO252" s="129"/>
      <c r="DP252" s="3"/>
      <c r="DQ252" s="3"/>
      <c r="DR252" s="3"/>
      <c r="DS252" s="3"/>
      <c r="DU252" s="149"/>
      <c r="DV252" s="3"/>
      <c r="DW252" s="3"/>
      <c r="DX252" s="3"/>
      <c r="DZ252" s="293"/>
      <c r="EA252" s="293"/>
      <c r="EB252" s="293"/>
      <c r="EC252" s="297"/>
      <c r="ED252" s="297"/>
      <c r="EE252" s="297"/>
      <c r="EF252" s="297"/>
      <c r="EG252" s="297"/>
      <c r="EH252" s="297"/>
      <c r="EI252" s="297"/>
      <c r="EJ252" s="297"/>
      <c r="EK252" s="297"/>
      <c r="EL252" s="297"/>
      <c r="EM252" s="297"/>
      <c r="EN252" s="297"/>
      <c r="EO252" s="297"/>
      <c r="EP252" s="297"/>
      <c r="EQ252" s="297"/>
      <c r="ER252" s="297"/>
      <c r="ES252" s="297"/>
      <c r="ET252" s="297"/>
      <c r="EU252" s="297"/>
      <c r="EV252" s="297"/>
      <c r="EW252" s="297"/>
      <c r="EX252" s="297"/>
      <c r="EY252" s="297"/>
      <c r="EZ252" s="297"/>
      <c r="FA252" s="297"/>
      <c r="FB252" s="297"/>
      <c r="FC252" s="297"/>
      <c r="FD252" s="297"/>
      <c r="FE252" s="297"/>
      <c r="FF252" s="297"/>
      <c r="FL252" s="151">
        <f t="shared" ref="FL252:FL263" si="1975">AJ252</f>
        <v>0</v>
      </c>
      <c r="FM252" s="151">
        <f t="shared" si="1885"/>
        <v>0</v>
      </c>
      <c r="FN252" s="151">
        <f t="shared" si="1886"/>
        <v>0</v>
      </c>
      <c r="FO252" s="151">
        <f t="shared" si="1887"/>
        <v>0</v>
      </c>
      <c r="FR252" s="5">
        <f t="shared" si="1449"/>
        <v>0</v>
      </c>
      <c r="FS252" s="5">
        <f t="shared" si="1450"/>
        <v>0</v>
      </c>
      <c r="FT252" s="5">
        <f t="shared" si="1451"/>
        <v>0</v>
      </c>
      <c r="FU252" s="5">
        <f t="shared" si="1452"/>
        <v>0</v>
      </c>
      <c r="FW252" s="233" t="e">
        <f t="shared" si="1453"/>
        <v>#DIV/0!</v>
      </c>
      <c r="FX252" s="233" t="e">
        <f t="shared" si="1454"/>
        <v>#DIV/0!</v>
      </c>
      <c r="FY252" s="233" t="e">
        <f t="shared" si="1455"/>
        <v>#DIV/0!</v>
      </c>
      <c r="FZ252" s="233" t="e">
        <f t="shared" si="1456"/>
        <v>#DIV/0!</v>
      </c>
      <c r="GA252" s="233"/>
      <c r="GB252" s="5">
        <f t="shared" si="1457"/>
        <v>0</v>
      </c>
      <c r="GC252" s="5">
        <f t="shared" si="1458"/>
        <v>0</v>
      </c>
      <c r="GD252" s="5">
        <f t="shared" si="1459"/>
        <v>0</v>
      </c>
      <c r="GE252" s="5">
        <f t="shared" si="1460"/>
        <v>0</v>
      </c>
    </row>
    <row r="253" spans="1:187" x14ac:dyDescent="0.2">
      <c r="A253" s="2" t="str">
        <f t="shared" si="1650"/>
        <v>2020 Feb</v>
      </c>
      <c r="B253" s="139">
        <f t="shared" si="1973"/>
        <v>2020</v>
      </c>
      <c r="C253" s="142" t="str">
        <f t="shared" si="1974"/>
        <v>Feb</v>
      </c>
      <c r="D253" s="154">
        <f t="shared" si="1786"/>
        <v>0</v>
      </c>
      <c r="E253" s="129"/>
      <c r="F253" s="129"/>
      <c r="G253" s="129"/>
      <c r="H253" s="154">
        <f t="shared" si="1787"/>
        <v>0</v>
      </c>
      <c r="I253" s="151">
        <f t="shared" si="1651"/>
        <v>0</v>
      </c>
      <c r="J253" s="151">
        <f t="shared" si="1652"/>
        <v>0</v>
      </c>
      <c r="K253" s="151">
        <f t="shared" si="1653"/>
        <v>0</v>
      </c>
      <c r="L253" s="154">
        <f t="shared" si="1788"/>
        <v>0</v>
      </c>
      <c r="M253" s="3"/>
      <c r="N253" s="3"/>
      <c r="O253" s="3"/>
      <c r="P253" s="154">
        <f t="shared" si="1789"/>
        <v>0</v>
      </c>
      <c r="Q253" s="3"/>
      <c r="R253" s="3"/>
      <c r="S253" s="3"/>
      <c r="T253" s="154">
        <f t="shared" si="1790"/>
        <v>0</v>
      </c>
      <c r="U253" s="151">
        <f t="shared" si="1654"/>
        <v>0</v>
      </c>
      <c r="V253" s="151">
        <f t="shared" si="1655"/>
        <v>0</v>
      </c>
      <c r="W253" s="151">
        <f t="shared" si="1656"/>
        <v>0</v>
      </c>
      <c r="X253" s="154">
        <f t="shared" si="1791"/>
        <v>0</v>
      </c>
      <c r="Y253" s="151">
        <f t="shared" si="1657"/>
        <v>0</v>
      </c>
      <c r="Z253" s="151">
        <f t="shared" si="1658"/>
        <v>0</v>
      </c>
      <c r="AA253" s="151">
        <f t="shared" si="1659"/>
        <v>0</v>
      </c>
      <c r="AB253" s="154">
        <f t="shared" si="1792"/>
        <v>0</v>
      </c>
      <c r="AC253" s="3"/>
      <c r="AD253" s="3"/>
      <c r="AE253" s="3"/>
      <c r="AF253" s="154">
        <f t="shared" si="1793"/>
        <v>0</v>
      </c>
      <c r="AG253" s="3"/>
      <c r="AH253" s="3"/>
      <c r="AI253" s="3"/>
      <c r="AJ253" s="154">
        <f t="shared" si="1794"/>
        <v>0</v>
      </c>
      <c r="AK253" s="151">
        <f t="shared" si="1660"/>
        <v>0</v>
      </c>
      <c r="AL253" s="151">
        <f t="shared" si="1661"/>
        <v>0</v>
      </c>
      <c r="AM253" s="151">
        <f t="shared" si="1662"/>
        <v>0</v>
      </c>
      <c r="AN253" s="154">
        <f t="shared" si="1795"/>
        <v>0</v>
      </c>
      <c r="AO253" s="3"/>
      <c r="AP253" s="3"/>
      <c r="AQ253" s="3"/>
      <c r="AR253" s="151">
        <f t="shared" si="1663"/>
        <v>0</v>
      </c>
      <c r="AS253" s="151">
        <f t="shared" si="1664"/>
        <v>0</v>
      </c>
      <c r="AT253" s="151">
        <f t="shared" si="1665"/>
        <v>0</v>
      </c>
      <c r="AU253" s="151">
        <f t="shared" si="1666"/>
        <v>0</v>
      </c>
      <c r="AV253" s="154">
        <f t="shared" si="1796"/>
        <v>0</v>
      </c>
      <c r="AW253" s="3"/>
      <c r="AX253" s="3"/>
      <c r="AY253" s="3"/>
      <c r="AZ253" s="151">
        <f t="shared" si="1667"/>
        <v>0</v>
      </c>
      <c r="BA253" s="151">
        <f t="shared" si="1668"/>
        <v>0</v>
      </c>
      <c r="BB253" s="151">
        <f t="shared" si="1669"/>
        <v>0</v>
      </c>
      <c r="BC253" s="151">
        <f t="shared" si="1670"/>
        <v>0</v>
      </c>
      <c r="BD253" s="154">
        <f t="shared" si="1797"/>
        <v>0</v>
      </c>
      <c r="BE253" s="3"/>
      <c r="BF253" s="3"/>
      <c r="BG253" s="3"/>
      <c r="BH253" s="151">
        <f t="shared" si="1671"/>
        <v>0</v>
      </c>
      <c r="BI253" s="151">
        <f t="shared" si="1672"/>
        <v>0</v>
      </c>
      <c r="BJ253" s="151">
        <f t="shared" si="1673"/>
        <v>0</v>
      </c>
      <c r="BK253" s="151">
        <f t="shared" si="1674"/>
        <v>0</v>
      </c>
      <c r="BL253" s="154">
        <f t="shared" si="1798"/>
        <v>0</v>
      </c>
      <c r="BM253" s="3"/>
      <c r="BN253" s="3"/>
      <c r="BO253" s="3"/>
      <c r="BP253" s="151">
        <f t="shared" si="1675"/>
        <v>0</v>
      </c>
      <c r="BQ253" s="151">
        <f t="shared" si="1676"/>
        <v>0</v>
      </c>
      <c r="BR253" s="151">
        <f t="shared" si="1677"/>
        <v>0</v>
      </c>
      <c r="BS253" s="151">
        <f t="shared" si="1678"/>
        <v>0</v>
      </c>
      <c r="BT253" s="154">
        <f t="shared" si="1799"/>
        <v>0</v>
      </c>
      <c r="BU253" s="3"/>
      <c r="BV253" s="3"/>
      <c r="BW253" s="3"/>
      <c r="BX253" s="151">
        <f t="shared" si="1679"/>
        <v>0</v>
      </c>
      <c r="BY253" s="151">
        <f t="shared" si="1680"/>
        <v>0</v>
      </c>
      <c r="BZ253" s="151">
        <f t="shared" si="1681"/>
        <v>0</v>
      </c>
      <c r="CA253" s="151">
        <f t="shared" si="1682"/>
        <v>0</v>
      </c>
      <c r="CB253" s="154">
        <f t="shared" si="1800"/>
        <v>0</v>
      </c>
      <c r="CC253" s="3"/>
      <c r="CD253" s="3"/>
      <c r="CE253" s="3"/>
      <c r="CF253" s="151">
        <f t="shared" si="1683"/>
        <v>0</v>
      </c>
      <c r="CG253" s="151">
        <f t="shared" si="1684"/>
        <v>0</v>
      </c>
      <c r="CH253" s="151">
        <f t="shared" si="1685"/>
        <v>0</v>
      </c>
      <c r="CI253" s="151">
        <f t="shared" si="1686"/>
        <v>0</v>
      </c>
      <c r="CJ253" s="154">
        <f t="shared" si="1801"/>
        <v>0</v>
      </c>
      <c r="CK253" s="3"/>
      <c r="CL253" s="3"/>
      <c r="CM253" s="3"/>
      <c r="CN253" s="151">
        <f t="shared" si="1687"/>
        <v>0</v>
      </c>
      <c r="CO253" s="151">
        <f t="shared" si="1688"/>
        <v>0</v>
      </c>
      <c r="CP253" s="151">
        <f t="shared" si="1689"/>
        <v>0</v>
      </c>
      <c r="CQ253" s="151">
        <f t="shared" si="1690"/>
        <v>0</v>
      </c>
      <c r="CR253" s="154">
        <f t="shared" si="1802"/>
        <v>0</v>
      </c>
      <c r="CS253" s="3"/>
      <c r="CT253" s="3"/>
      <c r="CU253" s="3"/>
      <c r="CV253" s="151">
        <f t="shared" si="1691"/>
        <v>0</v>
      </c>
      <c r="CW253" s="151">
        <f t="shared" si="1692"/>
        <v>0</v>
      </c>
      <c r="CX253" s="151">
        <f t="shared" si="1693"/>
        <v>0</v>
      </c>
      <c r="CY253" s="151">
        <f t="shared" si="1694"/>
        <v>0</v>
      </c>
      <c r="CZ253" s="151">
        <f t="shared" si="1695"/>
        <v>0</v>
      </c>
      <c r="DA253" s="151">
        <f t="shared" si="1696"/>
        <v>0</v>
      </c>
      <c r="DB253" s="151">
        <f t="shared" si="1697"/>
        <v>0</v>
      </c>
      <c r="DC253" s="151">
        <f t="shared" si="1698"/>
        <v>0</v>
      </c>
      <c r="DD253" s="149"/>
      <c r="DE253" s="3"/>
      <c r="DF253" s="3"/>
      <c r="DG253" s="3"/>
      <c r="DH253" s="129"/>
      <c r="DI253" s="129"/>
      <c r="DJ253" s="129"/>
      <c r="DK253" s="129"/>
      <c r="DL253" s="129"/>
      <c r="DM253" s="129"/>
      <c r="DN253" s="129"/>
      <c r="DO253" s="129"/>
      <c r="DP253" s="3"/>
      <c r="DQ253" s="3"/>
      <c r="DR253" s="3"/>
      <c r="DS253" s="3"/>
      <c r="DU253" s="149"/>
      <c r="DV253" s="3"/>
      <c r="DW253" s="3"/>
      <c r="DX253" s="3"/>
      <c r="DZ253" s="293"/>
      <c r="EA253" s="293"/>
      <c r="EB253" s="293"/>
      <c r="EC253" s="297"/>
      <c r="ED253" s="297"/>
      <c r="EE253" s="297"/>
      <c r="EF253" s="297"/>
      <c r="EG253" s="297"/>
      <c r="EH253" s="297"/>
      <c r="EI253" s="297"/>
      <c r="EJ253" s="297"/>
      <c r="EK253" s="297"/>
      <c r="EL253" s="297"/>
      <c r="EM253" s="297"/>
      <c r="EN253" s="297"/>
      <c r="EO253" s="297"/>
      <c r="EP253" s="297"/>
      <c r="EQ253" s="297"/>
      <c r="ER253" s="297"/>
      <c r="ES253" s="297"/>
      <c r="ET253" s="297"/>
      <c r="EU253" s="297"/>
      <c r="EV253" s="297"/>
      <c r="EW253" s="297"/>
      <c r="EX253" s="297"/>
      <c r="EY253" s="297"/>
      <c r="EZ253" s="297"/>
      <c r="FA253" s="297"/>
      <c r="FB253" s="297"/>
      <c r="FC253" s="297"/>
      <c r="FD253" s="297"/>
      <c r="FE253" s="297"/>
      <c r="FF253" s="297"/>
      <c r="FL253" s="151">
        <f t="shared" si="1975"/>
        <v>0</v>
      </c>
      <c r="FM253" s="151">
        <f t="shared" si="1885"/>
        <v>0</v>
      </c>
      <c r="FN253" s="151">
        <f t="shared" si="1886"/>
        <v>0</v>
      </c>
      <c r="FO253" s="151">
        <f t="shared" si="1887"/>
        <v>0</v>
      </c>
      <c r="FR253" s="5">
        <f t="shared" si="1449"/>
        <v>0</v>
      </c>
      <c r="FS253" s="5">
        <f t="shared" si="1450"/>
        <v>0</v>
      </c>
      <c r="FT253" s="5">
        <f t="shared" si="1451"/>
        <v>0</v>
      </c>
      <c r="FU253" s="5">
        <f t="shared" si="1452"/>
        <v>0</v>
      </c>
      <c r="FW253" s="233" t="e">
        <f t="shared" si="1453"/>
        <v>#DIV/0!</v>
      </c>
      <c r="FX253" s="233" t="e">
        <f t="shared" si="1454"/>
        <v>#DIV/0!</v>
      </c>
      <c r="FY253" s="233" t="e">
        <f t="shared" si="1455"/>
        <v>#DIV/0!</v>
      </c>
      <c r="FZ253" s="233" t="e">
        <f t="shared" si="1456"/>
        <v>#DIV/0!</v>
      </c>
      <c r="GA253" s="233"/>
      <c r="GB253" s="5">
        <f t="shared" si="1457"/>
        <v>0</v>
      </c>
      <c r="GC253" s="5">
        <f t="shared" si="1458"/>
        <v>0</v>
      </c>
      <c r="GD253" s="5">
        <f t="shared" si="1459"/>
        <v>0</v>
      </c>
      <c r="GE253" s="5">
        <f t="shared" si="1460"/>
        <v>0</v>
      </c>
    </row>
    <row r="254" spans="1:187" x14ac:dyDescent="0.2">
      <c r="A254" s="2" t="str">
        <f t="shared" si="1650"/>
        <v>2020 Mar</v>
      </c>
      <c r="B254" s="139">
        <f t="shared" si="1973"/>
        <v>2020</v>
      </c>
      <c r="C254" s="142" t="str">
        <f t="shared" si="1974"/>
        <v>Mar</v>
      </c>
      <c r="D254" s="154">
        <f t="shared" si="1786"/>
        <v>0</v>
      </c>
      <c r="E254" s="129"/>
      <c r="F254" s="129"/>
      <c r="G254" s="129"/>
      <c r="H254" s="154">
        <f t="shared" si="1787"/>
        <v>0</v>
      </c>
      <c r="I254" s="151">
        <f t="shared" si="1651"/>
        <v>0</v>
      </c>
      <c r="J254" s="151">
        <f t="shared" si="1652"/>
        <v>0</v>
      </c>
      <c r="K254" s="151">
        <f t="shared" si="1653"/>
        <v>0</v>
      </c>
      <c r="L254" s="154">
        <f t="shared" si="1788"/>
        <v>0</v>
      </c>
      <c r="M254" s="3"/>
      <c r="N254" s="3"/>
      <c r="O254" s="3"/>
      <c r="P254" s="154">
        <f t="shared" si="1789"/>
        <v>0</v>
      </c>
      <c r="Q254" s="3"/>
      <c r="R254" s="3"/>
      <c r="S254" s="3"/>
      <c r="T254" s="154">
        <f t="shared" si="1790"/>
        <v>0</v>
      </c>
      <c r="U254" s="151">
        <f t="shared" si="1654"/>
        <v>0</v>
      </c>
      <c r="V254" s="151">
        <f t="shared" si="1655"/>
        <v>0</v>
      </c>
      <c r="W254" s="151">
        <f t="shared" si="1656"/>
        <v>0</v>
      </c>
      <c r="X254" s="154">
        <f t="shared" si="1791"/>
        <v>0</v>
      </c>
      <c r="Y254" s="151">
        <f t="shared" si="1657"/>
        <v>0</v>
      </c>
      <c r="Z254" s="151">
        <f t="shared" si="1658"/>
        <v>0</v>
      </c>
      <c r="AA254" s="151">
        <f t="shared" si="1659"/>
        <v>0</v>
      </c>
      <c r="AB254" s="154">
        <f t="shared" si="1792"/>
        <v>0</v>
      </c>
      <c r="AC254" s="3"/>
      <c r="AD254" s="3"/>
      <c r="AE254" s="3"/>
      <c r="AF254" s="154">
        <f t="shared" si="1793"/>
        <v>0</v>
      </c>
      <c r="AG254" s="3"/>
      <c r="AH254" s="3"/>
      <c r="AI254" s="3"/>
      <c r="AJ254" s="154">
        <f t="shared" si="1794"/>
        <v>0</v>
      </c>
      <c r="AK254" s="151">
        <f t="shared" si="1660"/>
        <v>0</v>
      </c>
      <c r="AL254" s="151">
        <f t="shared" si="1661"/>
        <v>0</v>
      </c>
      <c r="AM254" s="151">
        <f t="shared" si="1662"/>
        <v>0</v>
      </c>
      <c r="AN254" s="154">
        <f t="shared" si="1795"/>
        <v>0</v>
      </c>
      <c r="AO254" s="3"/>
      <c r="AP254" s="3"/>
      <c r="AQ254" s="3"/>
      <c r="AR254" s="151">
        <f t="shared" si="1663"/>
        <v>0</v>
      </c>
      <c r="AS254" s="151">
        <f t="shared" si="1664"/>
        <v>0</v>
      </c>
      <c r="AT254" s="151">
        <f t="shared" si="1665"/>
        <v>0</v>
      </c>
      <c r="AU254" s="151">
        <f t="shared" si="1666"/>
        <v>0</v>
      </c>
      <c r="AV254" s="154">
        <f t="shared" si="1796"/>
        <v>0</v>
      </c>
      <c r="AW254" s="3"/>
      <c r="AX254" s="3"/>
      <c r="AY254" s="3"/>
      <c r="AZ254" s="151">
        <f t="shared" si="1667"/>
        <v>0</v>
      </c>
      <c r="BA254" s="151">
        <f t="shared" si="1668"/>
        <v>0</v>
      </c>
      <c r="BB254" s="151">
        <f t="shared" si="1669"/>
        <v>0</v>
      </c>
      <c r="BC254" s="151">
        <f t="shared" si="1670"/>
        <v>0</v>
      </c>
      <c r="BD254" s="154">
        <f t="shared" si="1797"/>
        <v>0</v>
      </c>
      <c r="BE254" s="3"/>
      <c r="BF254" s="3"/>
      <c r="BG254" s="3"/>
      <c r="BH254" s="151">
        <f t="shared" si="1671"/>
        <v>0</v>
      </c>
      <c r="BI254" s="151">
        <f t="shared" si="1672"/>
        <v>0</v>
      </c>
      <c r="BJ254" s="151">
        <f t="shared" si="1673"/>
        <v>0</v>
      </c>
      <c r="BK254" s="151">
        <f t="shared" si="1674"/>
        <v>0</v>
      </c>
      <c r="BL254" s="154">
        <f t="shared" si="1798"/>
        <v>0</v>
      </c>
      <c r="BM254" s="3"/>
      <c r="BN254" s="3"/>
      <c r="BO254" s="3"/>
      <c r="BP254" s="151">
        <f t="shared" si="1675"/>
        <v>0</v>
      </c>
      <c r="BQ254" s="151">
        <f t="shared" si="1676"/>
        <v>0</v>
      </c>
      <c r="BR254" s="151">
        <f t="shared" si="1677"/>
        <v>0</v>
      </c>
      <c r="BS254" s="151">
        <f t="shared" si="1678"/>
        <v>0</v>
      </c>
      <c r="BT254" s="154">
        <f t="shared" si="1799"/>
        <v>0</v>
      </c>
      <c r="BU254" s="3"/>
      <c r="BV254" s="3"/>
      <c r="BW254" s="3"/>
      <c r="BX254" s="151">
        <f t="shared" si="1679"/>
        <v>0</v>
      </c>
      <c r="BY254" s="151">
        <f t="shared" si="1680"/>
        <v>0</v>
      </c>
      <c r="BZ254" s="151">
        <f t="shared" si="1681"/>
        <v>0</v>
      </c>
      <c r="CA254" s="151">
        <f t="shared" si="1682"/>
        <v>0</v>
      </c>
      <c r="CB254" s="154">
        <f t="shared" si="1800"/>
        <v>0</v>
      </c>
      <c r="CC254" s="3"/>
      <c r="CD254" s="3"/>
      <c r="CE254" s="3"/>
      <c r="CF254" s="151">
        <f t="shared" si="1683"/>
        <v>0</v>
      </c>
      <c r="CG254" s="151">
        <f t="shared" si="1684"/>
        <v>0</v>
      </c>
      <c r="CH254" s="151">
        <f t="shared" si="1685"/>
        <v>0</v>
      </c>
      <c r="CI254" s="151">
        <f t="shared" si="1686"/>
        <v>0</v>
      </c>
      <c r="CJ254" s="154">
        <f t="shared" si="1801"/>
        <v>0</v>
      </c>
      <c r="CK254" s="3"/>
      <c r="CL254" s="3"/>
      <c r="CM254" s="3"/>
      <c r="CN254" s="151">
        <f t="shared" si="1687"/>
        <v>0</v>
      </c>
      <c r="CO254" s="151">
        <f t="shared" si="1688"/>
        <v>0</v>
      </c>
      <c r="CP254" s="151">
        <f t="shared" si="1689"/>
        <v>0</v>
      </c>
      <c r="CQ254" s="151">
        <f t="shared" si="1690"/>
        <v>0</v>
      </c>
      <c r="CR254" s="154">
        <f t="shared" si="1802"/>
        <v>0</v>
      </c>
      <c r="CS254" s="3"/>
      <c r="CT254" s="3"/>
      <c r="CU254" s="3"/>
      <c r="CV254" s="151">
        <f t="shared" si="1691"/>
        <v>0</v>
      </c>
      <c r="CW254" s="151">
        <f t="shared" si="1692"/>
        <v>0</v>
      </c>
      <c r="CX254" s="151">
        <f t="shared" si="1693"/>
        <v>0</v>
      </c>
      <c r="CY254" s="151">
        <f t="shared" si="1694"/>
        <v>0</v>
      </c>
      <c r="CZ254" s="151">
        <f t="shared" si="1695"/>
        <v>0</v>
      </c>
      <c r="DA254" s="151">
        <f t="shared" si="1696"/>
        <v>0</v>
      </c>
      <c r="DB254" s="151">
        <f t="shared" si="1697"/>
        <v>0</v>
      </c>
      <c r="DC254" s="151">
        <f t="shared" si="1698"/>
        <v>0</v>
      </c>
      <c r="DD254" s="149"/>
      <c r="DE254" s="3"/>
      <c r="DF254" s="3"/>
      <c r="DG254" s="3"/>
      <c r="DH254" s="129"/>
      <c r="DI254" s="129"/>
      <c r="DJ254" s="129"/>
      <c r="DK254" s="129"/>
      <c r="DL254" s="129"/>
      <c r="DM254" s="129"/>
      <c r="DN254" s="129"/>
      <c r="DO254" s="129"/>
      <c r="DP254" s="3"/>
      <c r="DQ254" s="3"/>
      <c r="DR254" s="3"/>
      <c r="DS254" s="3"/>
      <c r="DU254" s="149"/>
      <c r="DV254" s="3"/>
      <c r="DW254" s="3"/>
      <c r="DX254" s="3"/>
      <c r="DZ254" s="293" t="str">
        <f>CONCATENATE(EA254," ",EB254)</f>
        <v>2020 Kvartal 1</v>
      </c>
      <c r="EA254" s="293">
        <v>2020</v>
      </c>
      <c r="EB254" s="293" t="s">
        <v>444</v>
      </c>
      <c r="EC254" s="297">
        <f>SUM(D252:D254)</f>
        <v>0</v>
      </c>
      <c r="ED254" s="297">
        <f>SUM(H252:H254)</f>
        <v>0</v>
      </c>
      <c r="EE254" s="297">
        <f>SUM(L252:L254)</f>
        <v>0</v>
      </c>
      <c r="EF254" s="297">
        <f>SUM(P252:P254)</f>
        <v>0</v>
      </c>
      <c r="EG254" s="297">
        <f>SUM(T252:T254)</f>
        <v>0</v>
      </c>
      <c r="EH254" s="297">
        <f>SUM(X252:X254)</f>
        <v>0</v>
      </c>
      <c r="EI254" s="297">
        <f>SUM(AB252:AB254)</f>
        <v>0</v>
      </c>
      <c r="EJ254" s="297">
        <f>SUM(AF252:AF254)</f>
        <v>0</v>
      </c>
      <c r="EK254" s="297">
        <f>SUM(AJ252:AJ254)</f>
        <v>0</v>
      </c>
      <c r="EL254" s="297">
        <f>SUM(AN252:AN254)</f>
        <v>0</v>
      </c>
      <c r="EM254" s="297">
        <f>IF(EG254&gt;0,(EL254/EG254)*100,0)</f>
        <v>0</v>
      </c>
      <c r="EN254" s="297">
        <f>SUM(AV252:AV254)</f>
        <v>0</v>
      </c>
      <c r="EO254" s="297">
        <f>IF(EG254&gt;0,(EN254/EG254)*100,0)</f>
        <v>0</v>
      </c>
      <c r="EP254" s="297">
        <f>SUM(BD252:BD254)</f>
        <v>0</v>
      </c>
      <c r="EQ254" s="297">
        <f>IF(EG254&gt;0,(EP254/EG254)*100,0)</f>
        <v>0</v>
      </c>
      <c r="ER254" s="297">
        <f>SUM(BL252:BL254)</f>
        <v>0</v>
      </c>
      <c r="ES254" s="297">
        <f>IF(EG254&gt;0,(ER254/EG254)*100,0)</f>
        <v>0</v>
      </c>
      <c r="ET254" s="297">
        <f>SUM(BT252:BT254)</f>
        <v>0</v>
      </c>
      <c r="EU254" s="297">
        <f>IF(EG254&gt;0,(ET254/EG254)*100,0)</f>
        <v>0</v>
      </c>
      <c r="EV254" s="297">
        <f>SUM(CB252:CB254)</f>
        <v>0</v>
      </c>
      <c r="EW254" s="297">
        <f>IF(EG254&gt;0,(EV254/EG254)*100,0)</f>
        <v>0</v>
      </c>
      <c r="EX254" s="297">
        <f>SUM(CJ252:CJ254)</f>
        <v>0</v>
      </c>
      <c r="EY254" s="297">
        <f>IF(EG254&gt;0,(EX254/EG254)*100,0)</f>
        <v>0</v>
      </c>
      <c r="EZ254" s="297">
        <f>SUM(CR252:CR254)</f>
        <v>0</v>
      </c>
      <c r="FA254" s="297">
        <f>IF(EG254&gt;0,(EZ254/EG254)*100,0)</f>
        <v>0</v>
      </c>
      <c r="FB254" s="297">
        <f>IF(EG254&gt;0,(EK254/EG254)*100,0)</f>
        <v>0</v>
      </c>
      <c r="FC254" s="297">
        <f>IF(DD254&gt;0,DD252+DD253+DD254,0)</f>
        <v>0</v>
      </c>
      <c r="FD254" s="297">
        <f>IF(DD254&gt;0,((DD254+DD253+DD252)*60)/((T252+T253+T254)),0)</f>
        <v>0</v>
      </c>
      <c r="FE254" s="297">
        <f>IF(DD254&gt;0,((DD254+DD253+DD252)*60)/((T254+T253+T252)-(AN254+AN253+AN252)),0)</f>
        <v>0</v>
      </c>
      <c r="FF254" s="297">
        <f>IF(DU254&gt;0,((DU254+DU253+DU252)*60)/((T254+T253+T252)-(BD254+BD253+BD252)),0)</f>
        <v>0</v>
      </c>
      <c r="FL254" s="151">
        <f t="shared" si="1975"/>
        <v>0</v>
      </c>
      <c r="FM254" s="151">
        <f t="shared" si="1885"/>
        <v>0</v>
      </c>
      <c r="FN254" s="151">
        <f t="shared" si="1886"/>
        <v>0</v>
      </c>
      <c r="FO254" s="151">
        <f t="shared" si="1887"/>
        <v>0</v>
      </c>
      <c r="FR254" s="5">
        <f t="shared" si="1449"/>
        <v>0</v>
      </c>
      <c r="FS254" s="5">
        <f t="shared" si="1450"/>
        <v>0</v>
      </c>
      <c r="FT254" s="5">
        <f t="shared" si="1451"/>
        <v>0</v>
      </c>
      <c r="FU254" s="5">
        <f t="shared" si="1452"/>
        <v>0</v>
      </c>
      <c r="FW254" s="233" t="e">
        <f t="shared" si="1453"/>
        <v>#DIV/0!</v>
      </c>
      <c r="FX254" s="233" t="e">
        <f t="shared" si="1454"/>
        <v>#DIV/0!</v>
      </c>
      <c r="FY254" s="233" t="e">
        <f t="shared" si="1455"/>
        <v>#DIV/0!</v>
      </c>
      <c r="FZ254" s="233" t="e">
        <f t="shared" si="1456"/>
        <v>#DIV/0!</v>
      </c>
      <c r="GA254" s="233"/>
      <c r="GB254" s="5">
        <f t="shared" si="1457"/>
        <v>0</v>
      </c>
      <c r="GC254" s="5">
        <f t="shared" si="1458"/>
        <v>0</v>
      </c>
      <c r="GD254" s="5">
        <f t="shared" si="1459"/>
        <v>0</v>
      </c>
      <c r="GE254" s="5">
        <f t="shared" si="1460"/>
        <v>0</v>
      </c>
    </row>
    <row r="255" spans="1:187" x14ac:dyDescent="0.2">
      <c r="A255" s="2" t="str">
        <f t="shared" si="1650"/>
        <v>2020 Apr</v>
      </c>
      <c r="B255" s="139">
        <f t="shared" si="1973"/>
        <v>2020</v>
      </c>
      <c r="C255" s="142" t="str">
        <f t="shared" si="1974"/>
        <v>Apr</v>
      </c>
      <c r="D255" s="154">
        <f t="shared" si="1786"/>
        <v>0</v>
      </c>
      <c r="E255" s="129"/>
      <c r="F255" s="129"/>
      <c r="G255" s="129"/>
      <c r="H255" s="154">
        <f t="shared" si="1787"/>
        <v>0</v>
      </c>
      <c r="I255" s="151">
        <f t="shared" si="1651"/>
        <v>0</v>
      </c>
      <c r="J255" s="151">
        <f t="shared" si="1652"/>
        <v>0</v>
      </c>
      <c r="K255" s="151">
        <f t="shared" si="1653"/>
        <v>0</v>
      </c>
      <c r="L255" s="154">
        <f t="shared" si="1788"/>
        <v>0</v>
      </c>
      <c r="M255" s="3"/>
      <c r="N255" s="3"/>
      <c r="O255" s="3"/>
      <c r="P255" s="154">
        <f t="shared" si="1789"/>
        <v>0</v>
      </c>
      <c r="Q255" s="3"/>
      <c r="R255" s="3"/>
      <c r="S255" s="3"/>
      <c r="T255" s="154">
        <f t="shared" si="1790"/>
        <v>0</v>
      </c>
      <c r="U255" s="151">
        <f t="shared" si="1654"/>
        <v>0</v>
      </c>
      <c r="V255" s="151">
        <f t="shared" si="1655"/>
        <v>0</v>
      </c>
      <c r="W255" s="151">
        <f t="shared" si="1656"/>
        <v>0</v>
      </c>
      <c r="X255" s="154">
        <f t="shared" si="1791"/>
        <v>0</v>
      </c>
      <c r="Y255" s="151">
        <f t="shared" si="1657"/>
        <v>0</v>
      </c>
      <c r="Z255" s="151">
        <f t="shared" si="1658"/>
        <v>0</v>
      </c>
      <c r="AA255" s="151">
        <f t="shared" si="1659"/>
        <v>0</v>
      </c>
      <c r="AB255" s="154">
        <f t="shared" si="1792"/>
        <v>0</v>
      </c>
      <c r="AC255" s="3"/>
      <c r="AD255" s="3"/>
      <c r="AE255" s="3"/>
      <c r="AF255" s="154">
        <f t="shared" si="1793"/>
        <v>0</v>
      </c>
      <c r="AG255" s="3"/>
      <c r="AH255" s="3"/>
      <c r="AI255" s="3"/>
      <c r="AJ255" s="154">
        <f t="shared" si="1794"/>
        <v>0</v>
      </c>
      <c r="AK255" s="151">
        <f t="shared" si="1660"/>
        <v>0</v>
      </c>
      <c r="AL255" s="151">
        <f t="shared" si="1661"/>
        <v>0</v>
      </c>
      <c r="AM255" s="151">
        <f t="shared" si="1662"/>
        <v>0</v>
      </c>
      <c r="AN255" s="154">
        <f t="shared" si="1795"/>
        <v>0</v>
      </c>
      <c r="AO255" s="3"/>
      <c r="AP255" s="3"/>
      <c r="AQ255" s="3"/>
      <c r="AR255" s="151">
        <f t="shared" si="1663"/>
        <v>0</v>
      </c>
      <c r="AS255" s="151">
        <f t="shared" si="1664"/>
        <v>0</v>
      </c>
      <c r="AT255" s="151">
        <f t="shared" si="1665"/>
        <v>0</v>
      </c>
      <c r="AU255" s="151">
        <f t="shared" si="1666"/>
        <v>0</v>
      </c>
      <c r="AV255" s="154">
        <f t="shared" si="1796"/>
        <v>0</v>
      </c>
      <c r="AW255" s="3"/>
      <c r="AX255" s="3"/>
      <c r="AY255" s="3"/>
      <c r="AZ255" s="151">
        <f t="shared" si="1667"/>
        <v>0</v>
      </c>
      <c r="BA255" s="151">
        <f t="shared" si="1668"/>
        <v>0</v>
      </c>
      <c r="BB255" s="151">
        <f t="shared" si="1669"/>
        <v>0</v>
      </c>
      <c r="BC255" s="151">
        <f t="shared" si="1670"/>
        <v>0</v>
      </c>
      <c r="BD255" s="154">
        <f t="shared" si="1797"/>
        <v>0</v>
      </c>
      <c r="BE255" s="3"/>
      <c r="BF255" s="3"/>
      <c r="BG255" s="3"/>
      <c r="BH255" s="151">
        <f t="shared" si="1671"/>
        <v>0</v>
      </c>
      <c r="BI255" s="151">
        <f t="shared" si="1672"/>
        <v>0</v>
      </c>
      <c r="BJ255" s="151">
        <f t="shared" si="1673"/>
        <v>0</v>
      </c>
      <c r="BK255" s="151">
        <f t="shared" si="1674"/>
        <v>0</v>
      </c>
      <c r="BL255" s="154">
        <f t="shared" si="1798"/>
        <v>0</v>
      </c>
      <c r="BM255" s="3"/>
      <c r="BN255" s="3"/>
      <c r="BO255" s="3"/>
      <c r="BP255" s="151">
        <f t="shared" si="1675"/>
        <v>0</v>
      </c>
      <c r="BQ255" s="151">
        <f t="shared" si="1676"/>
        <v>0</v>
      </c>
      <c r="BR255" s="151">
        <f t="shared" si="1677"/>
        <v>0</v>
      </c>
      <c r="BS255" s="151">
        <f t="shared" si="1678"/>
        <v>0</v>
      </c>
      <c r="BT255" s="154">
        <f t="shared" si="1799"/>
        <v>0</v>
      </c>
      <c r="BU255" s="3"/>
      <c r="BV255" s="3"/>
      <c r="BW255" s="3"/>
      <c r="BX255" s="151">
        <f t="shared" si="1679"/>
        <v>0</v>
      </c>
      <c r="BY255" s="151">
        <f t="shared" si="1680"/>
        <v>0</v>
      </c>
      <c r="BZ255" s="151">
        <f t="shared" si="1681"/>
        <v>0</v>
      </c>
      <c r="CA255" s="151">
        <f t="shared" si="1682"/>
        <v>0</v>
      </c>
      <c r="CB255" s="154">
        <f t="shared" si="1800"/>
        <v>0</v>
      </c>
      <c r="CC255" s="3"/>
      <c r="CD255" s="3"/>
      <c r="CE255" s="3"/>
      <c r="CF255" s="151">
        <f t="shared" si="1683"/>
        <v>0</v>
      </c>
      <c r="CG255" s="151">
        <f t="shared" si="1684"/>
        <v>0</v>
      </c>
      <c r="CH255" s="151">
        <f t="shared" si="1685"/>
        <v>0</v>
      </c>
      <c r="CI255" s="151">
        <f t="shared" si="1686"/>
        <v>0</v>
      </c>
      <c r="CJ255" s="154">
        <f t="shared" si="1801"/>
        <v>0</v>
      </c>
      <c r="CK255" s="3"/>
      <c r="CL255" s="3"/>
      <c r="CM255" s="3"/>
      <c r="CN255" s="151">
        <f t="shared" si="1687"/>
        <v>0</v>
      </c>
      <c r="CO255" s="151">
        <f t="shared" si="1688"/>
        <v>0</v>
      </c>
      <c r="CP255" s="151">
        <f t="shared" si="1689"/>
        <v>0</v>
      </c>
      <c r="CQ255" s="151">
        <f t="shared" si="1690"/>
        <v>0</v>
      </c>
      <c r="CR255" s="154">
        <f t="shared" si="1802"/>
        <v>0</v>
      </c>
      <c r="CS255" s="3"/>
      <c r="CT255" s="3"/>
      <c r="CU255" s="3"/>
      <c r="CV255" s="151">
        <f t="shared" si="1691"/>
        <v>0</v>
      </c>
      <c r="CW255" s="151">
        <f t="shared" si="1692"/>
        <v>0</v>
      </c>
      <c r="CX255" s="151">
        <f t="shared" si="1693"/>
        <v>0</v>
      </c>
      <c r="CY255" s="151">
        <f t="shared" si="1694"/>
        <v>0</v>
      </c>
      <c r="CZ255" s="151">
        <f t="shared" si="1695"/>
        <v>0</v>
      </c>
      <c r="DA255" s="151">
        <f t="shared" si="1696"/>
        <v>0</v>
      </c>
      <c r="DB255" s="151">
        <f t="shared" si="1697"/>
        <v>0</v>
      </c>
      <c r="DC255" s="151">
        <f t="shared" si="1698"/>
        <v>0</v>
      </c>
      <c r="DD255" s="149"/>
      <c r="DE255" s="3"/>
      <c r="DF255" s="3"/>
      <c r="DG255" s="3"/>
      <c r="DH255" s="129"/>
      <c r="DI255" s="129"/>
      <c r="DJ255" s="129"/>
      <c r="DK255" s="129"/>
      <c r="DL255" s="129"/>
      <c r="DM255" s="129"/>
      <c r="DN255" s="129"/>
      <c r="DO255" s="129"/>
      <c r="DP255" s="3"/>
      <c r="DQ255" s="3"/>
      <c r="DR255" s="3"/>
      <c r="DS255" s="3"/>
      <c r="DU255" s="149"/>
      <c r="DV255" s="3"/>
      <c r="DW255" s="3"/>
      <c r="DX255" s="3"/>
      <c r="DZ255" s="293"/>
      <c r="EA255" s="293"/>
      <c r="EB255" s="293"/>
      <c r="EC255" s="297"/>
      <c r="ED255" s="297"/>
      <c r="EE255" s="297"/>
      <c r="EF255" s="297"/>
      <c r="EG255" s="297"/>
      <c r="EH255" s="297"/>
      <c r="EI255" s="297"/>
      <c r="EJ255" s="297"/>
      <c r="EK255" s="297"/>
      <c r="EL255" s="297"/>
      <c r="EM255" s="297"/>
      <c r="EN255" s="297"/>
      <c r="EO255" s="297"/>
      <c r="EP255" s="297"/>
      <c r="EQ255" s="297"/>
      <c r="ER255" s="297"/>
      <c r="ES255" s="297"/>
      <c r="ET255" s="297"/>
      <c r="EU255" s="297"/>
      <c r="EV255" s="297"/>
      <c r="EW255" s="297"/>
      <c r="EX255" s="297"/>
      <c r="EY255" s="297"/>
      <c r="EZ255" s="297"/>
      <c r="FA255" s="297"/>
      <c r="FB255" s="297"/>
      <c r="FC255" s="297"/>
      <c r="FD255" s="297"/>
      <c r="FE255" s="297"/>
      <c r="FF255" s="297"/>
      <c r="FL255" s="151">
        <f t="shared" si="1975"/>
        <v>0</v>
      </c>
      <c r="FM255" s="151">
        <f t="shared" si="1885"/>
        <v>0</v>
      </c>
      <c r="FN255" s="151">
        <f t="shared" si="1886"/>
        <v>0</v>
      </c>
      <c r="FO255" s="151">
        <f t="shared" si="1887"/>
        <v>0</v>
      </c>
      <c r="FR255" s="5">
        <f t="shared" si="1449"/>
        <v>0</v>
      </c>
      <c r="FS255" s="5">
        <f t="shared" si="1450"/>
        <v>0</v>
      </c>
      <c r="FT255" s="5">
        <f t="shared" si="1451"/>
        <v>0</v>
      </c>
      <c r="FU255" s="5">
        <f t="shared" si="1452"/>
        <v>0</v>
      </c>
      <c r="FW255" s="233" t="e">
        <f t="shared" si="1453"/>
        <v>#DIV/0!</v>
      </c>
      <c r="FX255" s="233" t="e">
        <f t="shared" si="1454"/>
        <v>#DIV/0!</v>
      </c>
      <c r="FY255" s="233" t="e">
        <f t="shared" si="1455"/>
        <v>#DIV/0!</v>
      </c>
      <c r="FZ255" s="233" t="e">
        <f t="shared" si="1456"/>
        <v>#DIV/0!</v>
      </c>
      <c r="GA255" s="233"/>
      <c r="GB255" s="5">
        <f t="shared" si="1457"/>
        <v>0</v>
      </c>
      <c r="GC255" s="5">
        <f t="shared" si="1458"/>
        <v>0</v>
      </c>
      <c r="GD255" s="5">
        <f t="shared" si="1459"/>
        <v>0</v>
      </c>
      <c r="GE255" s="5">
        <f t="shared" si="1460"/>
        <v>0</v>
      </c>
    </row>
    <row r="256" spans="1:187" x14ac:dyDescent="0.2">
      <c r="A256" s="2" t="str">
        <f t="shared" si="1650"/>
        <v>2020 Maj</v>
      </c>
      <c r="B256" s="139">
        <f t="shared" si="1973"/>
        <v>2020</v>
      </c>
      <c r="C256" s="142" t="str">
        <f t="shared" si="1974"/>
        <v>Maj</v>
      </c>
      <c r="D256" s="154">
        <f t="shared" si="1786"/>
        <v>0</v>
      </c>
      <c r="E256" s="129"/>
      <c r="F256" s="129"/>
      <c r="G256" s="129"/>
      <c r="H256" s="154">
        <f t="shared" si="1787"/>
        <v>0</v>
      </c>
      <c r="I256" s="151">
        <f t="shared" si="1651"/>
        <v>0</v>
      </c>
      <c r="J256" s="151">
        <f t="shared" si="1652"/>
        <v>0</v>
      </c>
      <c r="K256" s="151">
        <f t="shared" si="1653"/>
        <v>0</v>
      </c>
      <c r="L256" s="154">
        <f t="shared" si="1788"/>
        <v>0</v>
      </c>
      <c r="M256" s="3"/>
      <c r="N256" s="3"/>
      <c r="O256" s="3"/>
      <c r="P256" s="154">
        <f t="shared" si="1789"/>
        <v>0</v>
      </c>
      <c r="Q256" s="3"/>
      <c r="R256" s="3"/>
      <c r="S256" s="3"/>
      <c r="T256" s="154">
        <f t="shared" si="1790"/>
        <v>0</v>
      </c>
      <c r="U256" s="151">
        <f t="shared" si="1654"/>
        <v>0</v>
      </c>
      <c r="V256" s="151">
        <f t="shared" si="1655"/>
        <v>0</v>
      </c>
      <c r="W256" s="151">
        <f t="shared" si="1656"/>
        <v>0</v>
      </c>
      <c r="X256" s="154">
        <f t="shared" si="1791"/>
        <v>0</v>
      </c>
      <c r="Y256" s="151">
        <f t="shared" si="1657"/>
        <v>0</v>
      </c>
      <c r="Z256" s="151">
        <f t="shared" si="1658"/>
        <v>0</v>
      </c>
      <c r="AA256" s="151">
        <f t="shared" si="1659"/>
        <v>0</v>
      </c>
      <c r="AB256" s="154">
        <f t="shared" si="1792"/>
        <v>0</v>
      </c>
      <c r="AC256" s="3"/>
      <c r="AD256" s="3"/>
      <c r="AE256" s="3"/>
      <c r="AF256" s="154">
        <f t="shared" si="1793"/>
        <v>0</v>
      </c>
      <c r="AG256" s="3"/>
      <c r="AH256" s="3"/>
      <c r="AI256" s="3"/>
      <c r="AJ256" s="154">
        <f t="shared" si="1794"/>
        <v>0</v>
      </c>
      <c r="AK256" s="151">
        <f t="shared" si="1660"/>
        <v>0</v>
      </c>
      <c r="AL256" s="151">
        <f t="shared" si="1661"/>
        <v>0</v>
      </c>
      <c r="AM256" s="151">
        <f t="shared" si="1662"/>
        <v>0</v>
      </c>
      <c r="AN256" s="154">
        <f t="shared" si="1795"/>
        <v>0</v>
      </c>
      <c r="AO256" s="3"/>
      <c r="AP256" s="3"/>
      <c r="AQ256" s="3"/>
      <c r="AR256" s="151">
        <f t="shared" si="1663"/>
        <v>0</v>
      </c>
      <c r="AS256" s="151">
        <f t="shared" si="1664"/>
        <v>0</v>
      </c>
      <c r="AT256" s="151">
        <f t="shared" si="1665"/>
        <v>0</v>
      </c>
      <c r="AU256" s="151">
        <f t="shared" si="1666"/>
        <v>0</v>
      </c>
      <c r="AV256" s="154">
        <f t="shared" si="1796"/>
        <v>0</v>
      </c>
      <c r="AW256" s="3"/>
      <c r="AX256" s="3"/>
      <c r="AY256" s="3"/>
      <c r="AZ256" s="151">
        <f t="shared" si="1667"/>
        <v>0</v>
      </c>
      <c r="BA256" s="151">
        <f t="shared" si="1668"/>
        <v>0</v>
      </c>
      <c r="BB256" s="151">
        <f t="shared" si="1669"/>
        <v>0</v>
      </c>
      <c r="BC256" s="151">
        <f t="shared" si="1670"/>
        <v>0</v>
      </c>
      <c r="BD256" s="154">
        <f t="shared" si="1797"/>
        <v>0</v>
      </c>
      <c r="BE256" s="3"/>
      <c r="BF256" s="3"/>
      <c r="BG256" s="3"/>
      <c r="BH256" s="151">
        <f t="shared" si="1671"/>
        <v>0</v>
      </c>
      <c r="BI256" s="151">
        <f t="shared" si="1672"/>
        <v>0</v>
      </c>
      <c r="BJ256" s="151">
        <f t="shared" si="1673"/>
        <v>0</v>
      </c>
      <c r="BK256" s="151">
        <f t="shared" si="1674"/>
        <v>0</v>
      </c>
      <c r="BL256" s="154">
        <f t="shared" si="1798"/>
        <v>0</v>
      </c>
      <c r="BM256" s="3"/>
      <c r="BN256" s="3"/>
      <c r="BO256" s="3"/>
      <c r="BP256" s="151">
        <f t="shared" si="1675"/>
        <v>0</v>
      </c>
      <c r="BQ256" s="151">
        <f t="shared" si="1676"/>
        <v>0</v>
      </c>
      <c r="BR256" s="151">
        <f t="shared" si="1677"/>
        <v>0</v>
      </c>
      <c r="BS256" s="151">
        <f t="shared" si="1678"/>
        <v>0</v>
      </c>
      <c r="BT256" s="154">
        <f t="shared" si="1799"/>
        <v>0</v>
      </c>
      <c r="BU256" s="3"/>
      <c r="BV256" s="3"/>
      <c r="BW256" s="3"/>
      <c r="BX256" s="151">
        <f t="shared" si="1679"/>
        <v>0</v>
      </c>
      <c r="BY256" s="151">
        <f t="shared" si="1680"/>
        <v>0</v>
      </c>
      <c r="BZ256" s="151">
        <f t="shared" si="1681"/>
        <v>0</v>
      </c>
      <c r="CA256" s="151">
        <f t="shared" si="1682"/>
        <v>0</v>
      </c>
      <c r="CB256" s="154">
        <f t="shared" si="1800"/>
        <v>0</v>
      </c>
      <c r="CC256" s="3"/>
      <c r="CD256" s="3"/>
      <c r="CE256" s="3"/>
      <c r="CF256" s="151">
        <f t="shared" si="1683"/>
        <v>0</v>
      </c>
      <c r="CG256" s="151">
        <f t="shared" si="1684"/>
        <v>0</v>
      </c>
      <c r="CH256" s="151">
        <f t="shared" si="1685"/>
        <v>0</v>
      </c>
      <c r="CI256" s="151">
        <f t="shared" si="1686"/>
        <v>0</v>
      </c>
      <c r="CJ256" s="154">
        <f t="shared" si="1801"/>
        <v>0</v>
      </c>
      <c r="CK256" s="3"/>
      <c r="CL256" s="3"/>
      <c r="CM256" s="3"/>
      <c r="CN256" s="151">
        <f t="shared" si="1687"/>
        <v>0</v>
      </c>
      <c r="CO256" s="151">
        <f t="shared" si="1688"/>
        <v>0</v>
      </c>
      <c r="CP256" s="151">
        <f t="shared" si="1689"/>
        <v>0</v>
      </c>
      <c r="CQ256" s="151">
        <f t="shared" si="1690"/>
        <v>0</v>
      </c>
      <c r="CR256" s="154">
        <f t="shared" si="1802"/>
        <v>0</v>
      </c>
      <c r="CS256" s="3"/>
      <c r="CT256" s="3"/>
      <c r="CU256" s="3"/>
      <c r="CV256" s="151">
        <f t="shared" si="1691"/>
        <v>0</v>
      </c>
      <c r="CW256" s="151">
        <f t="shared" si="1692"/>
        <v>0</v>
      </c>
      <c r="CX256" s="151">
        <f t="shared" si="1693"/>
        <v>0</v>
      </c>
      <c r="CY256" s="151">
        <f t="shared" si="1694"/>
        <v>0</v>
      </c>
      <c r="CZ256" s="151">
        <f t="shared" si="1695"/>
        <v>0</v>
      </c>
      <c r="DA256" s="151">
        <f t="shared" si="1696"/>
        <v>0</v>
      </c>
      <c r="DB256" s="151">
        <f t="shared" si="1697"/>
        <v>0</v>
      </c>
      <c r="DC256" s="151">
        <f t="shared" si="1698"/>
        <v>0</v>
      </c>
      <c r="DD256" s="149"/>
      <c r="DE256" s="3"/>
      <c r="DF256" s="3"/>
      <c r="DG256" s="3"/>
      <c r="DH256" s="129"/>
      <c r="DI256" s="129"/>
      <c r="DJ256" s="129"/>
      <c r="DK256" s="129"/>
      <c r="DL256" s="129"/>
      <c r="DM256" s="129"/>
      <c r="DN256" s="129"/>
      <c r="DO256" s="129"/>
      <c r="DP256" s="3"/>
      <c r="DQ256" s="3"/>
      <c r="DR256" s="3"/>
      <c r="DS256" s="3"/>
      <c r="DU256" s="149"/>
      <c r="DV256" s="3"/>
      <c r="DW256" s="3"/>
      <c r="DX256" s="3"/>
      <c r="DZ256" s="293"/>
      <c r="EA256" s="293"/>
      <c r="EB256" s="293"/>
      <c r="EC256" s="297"/>
      <c r="ED256" s="297"/>
      <c r="EE256" s="297"/>
      <c r="EF256" s="297"/>
      <c r="EG256" s="297"/>
      <c r="EH256" s="297"/>
      <c r="EI256" s="297"/>
      <c r="EJ256" s="297"/>
      <c r="EK256" s="297"/>
      <c r="EL256" s="297"/>
      <c r="EM256" s="297"/>
      <c r="EN256" s="297"/>
      <c r="EO256" s="297"/>
      <c r="EP256" s="297"/>
      <c r="EQ256" s="297"/>
      <c r="ER256" s="297"/>
      <c r="ES256" s="297"/>
      <c r="ET256" s="297"/>
      <c r="EU256" s="297"/>
      <c r="EV256" s="297"/>
      <c r="EW256" s="297"/>
      <c r="EX256" s="297"/>
      <c r="EY256" s="297"/>
      <c r="EZ256" s="297"/>
      <c r="FA256" s="297"/>
      <c r="FB256" s="297"/>
      <c r="FC256" s="297"/>
      <c r="FD256" s="297"/>
      <c r="FE256" s="297"/>
      <c r="FF256" s="297"/>
      <c r="FL256" s="151">
        <f t="shared" si="1975"/>
        <v>0</v>
      </c>
      <c r="FM256" s="151">
        <f t="shared" si="1885"/>
        <v>0</v>
      </c>
      <c r="FN256" s="151">
        <f t="shared" si="1886"/>
        <v>0</v>
      </c>
      <c r="FO256" s="151">
        <f t="shared" si="1887"/>
        <v>0</v>
      </c>
      <c r="FR256" s="5">
        <f t="shared" si="1449"/>
        <v>0</v>
      </c>
      <c r="FS256" s="5">
        <f t="shared" si="1450"/>
        <v>0</v>
      </c>
      <c r="FT256" s="5">
        <f t="shared" si="1451"/>
        <v>0</v>
      </c>
      <c r="FU256" s="5">
        <f t="shared" si="1452"/>
        <v>0</v>
      </c>
      <c r="FW256" s="233" t="e">
        <f t="shared" si="1453"/>
        <v>#DIV/0!</v>
      </c>
      <c r="FX256" s="233" t="e">
        <f t="shared" si="1454"/>
        <v>#DIV/0!</v>
      </c>
      <c r="FY256" s="233" t="e">
        <f t="shared" si="1455"/>
        <v>#DIV/0!</v>
      </c>
      <c r="FZ256" s="233" t="e">
        <f t="shared" si="1456"/>
        <v>#DIV/0!</v>
      </c>
      <c r="GA256" s="233"/>
      <c r="GB256" s="5">
        <f t="shared" si="1457"/>
        <v>0</v>
      </c>
      <c r="GC256" s="5">
        <f t="shared" si="1458"/>
        <v>0</v>
      </c>
      <c r="GD256" s="5">
        <f t="shared" si="1459"/>
        <v>0</v>
      </c>
      <c r="GE256" s="5">
        <f t="shared" si="1460"/>
        <v>0</v>
      </c>
    </row>
    <row r="257" spans="1:187" x14ac:dyDescent="0.2">
      <c r="A257" s="2" t="str">
        <f t="shared" si="1650"/>
        <v>2020 Jun</v>
      </c>
      <c r="B257" s="139">
        <f t="shared" si="1973"/>
        <v>2020</v>
      </c>
      <c r="C257" s="142" t="str">
        <f t="shared" si="1974"/>
        <v>Jun</v>
      </c>
      <c r="D257" s="154">
        <f t="shared" si="1786"/>
        <v>0</v>
      </c>
      <c r="E257" s="129"/>
      <c r="F257" s="129"/>
      <c r="G257" s="129"/>
      <c r="H257" s="154">
        <f t="shared" si="1787"/>
        <v>0</v>
      </c>
      <c r="I257" s="151">
        <f t="shared" si="1651"/>
        <v>0</v>
      </c>
      <c r="J257" s="151">
        <f t="shared" si="1652"/>
        <v>0</v>
      </c>
      <c r="K257" s="151">
        <f t="shared" si="1653"/>
        <v>0</v>
      </c>
      <c r="L257" s="154">
        <f t="shared" si="1788"/>
        <v>0</v>
      </c>
      <c r="M257" s="3"/>
      <c r="N257" s="3"/>
      <c r="O257" s="3"/>
      <c r="P257" s="154">
        <f t="shared" si="1789"/>
        <v>0</v>
      </c>
      <c r="Q257" s="3"/>
      <c r="R257" s="3"/>
      <c r="S257" s="3"/>
      <c r="T257" s="154">
        <f t="shared" si="1790"/>
        <v>0</v>
      </c>
      <c r="U257" s="151">
        <f t="shared" si="1654"/>
        <v>0</v>
      </c>
      <c r="V257" s="151">
        <f t="shared" si="1655"/>
        <v>0</v>
      </c>
      <c r="W257" s="151">
        <f t="shared" si="1656"/>
        <v>0</v>
      </c>
      <c r="X257" s="154">
        <f t="shared" si="1791"/>
        <v>0</v>
      </c>
      <c r="Y257" s="151">
        <f t="shared" si="1657"/>
        <v>0</v>
      </c>
      <c r="Z257" s="151">
        <f t="shared" si="1658"/>
        <v>0</v>
      </c>
      <c r="AA257" s="151">
        <f t="shared" si="1659"/>
        <v>0</v>
      </c>
      <c r="AB257" s="154">
        <f t="shared" si="1792"/>
        <v>0</v>
      </c>
      <c r="AC257" s="3"/>
      <c r="AD257" s="3"/>
      <c r="AE257" s="3"/>
      <c r="AF257" s="154">
        <f t="shared" si="1793"/>
        <v>0</v>
      </c>
      <c r="AG257" s="3"/>
      <c r="AH257" s="3"/>
      <c r="AI257" s="3"/>
      <c r="AJ257" s="154">
        <f t="shared" si="1794"/>
        <v>0</v>
      </c>
      <c r="AK257" s="151">
        <f t="shared" si="1660"/>
        <v>0</v>
      </c>
      <c r="AL257" s="151">
        <f t="shared" si="1661"/>
        <v>0</v>
      </c>
      <c r="AM257" s="151">
        <f t="shared" si="1662"/>
        <v>0</v>
      </c>
      <c r="AN257" s="154">
        <f t="shared" si="1795"/>
        <v>0</v>
      </c>
      <c r="AO257" s="3"/>
      <c r="AP257" s="3"/>
      <c r="AQ257" s="3"/>
      <c r="AR257" s="151">
        <f t="shared" si="1663"/>
        <v>0</v>
      </c>
      <c r="AS257" s="151">
        <f t="shared" si="1664"/>
        <v>0</v>
      </c>
      <c r="AT257" s="151">
        <f t="shared" si="1665"/>
        <v>0</v>
      </c>
      <c r="AU257" s="151">
        <f t="shared" si="1666"/>
        <v>0</v>
      </c>
      <c r="AV257" s="154">
        <f t="shared" si="1796"/>
        <v>0</v>
      </c>
      <c r="AW257" s="3"/>
      <c r="AX257" s="3"/>
      <c r="AY257" s="3"/>
      <c r="AZ257" s="151">
        <f t="shared" si="1667"/>
        <v>0</v>
      </c>
      <c r="BA257" s="151">
        <f t="shared" si="1668"/>
        <v>0</v>
      </c>
      <c r="BB257" s="151">
        <f t="shared" si="1669"/>
        <v>0</v>
      </c>
      <c r="BC257" s="151">
        <f t="shared" si="1670"/>
        <v>0</v>
      </c>
      <c r="BD257" s="154">
        <f t="shared" si="1797"/>
        <v>0</v>
      </c>
      <c r="BE257" s="3"/>
      <c r="BF257" s="3"/>
      <c r="BG257" s="3"/>
      <c r="BH257" s="151">
        <f t="shared" si="1671"/>
        <v>0</v>
      </c>
      <c r="BI257" s="151">
        <f t="shared" si="1672"/>
        <v>0</v>
      </c>
      <c r="BJ257" s="151">
        <f t="shared" si="1673"/>
        <v>0</v>
      </c>
      <c r="BK257" s="151">
        <f t="shared" si="1674"/>
        <v>0</v>
      </c>
      <c r="BL257" s="154">
        <f t="shared" si="1798"/>
        <v>0</v>
      </c>
      <c r="BM257" s="3"/>
      <c r="BN257" s="3"/>
      <c r="BO257" s="3"/>
      <c r="BP257" s="151">
        <f t="shared" si="1675"/>
        <v>0</v>
      </c>
      <c r="BQ257" s="151">
        <f t="shared" si="1676"/>
        <v>0</v>
      </c>
      <c r="BR257" s="151">
        <f t="shared" si="1677"/>
        <v>0</v>
      </c>
      <c r="BS257" s="151">
        <f t="shared" si="1678"/>
        <v>0</v>
      </c>
      <c r="BT257" s="154">
        <f t="shared" si="1799"/>
        <v>0</v>
      </c>
      <c r="BU257" s="3"/>
      <c r="BV257" s="3"/>
      <c r="BW257" s="3"/>
      <c r="BX257" s="151">
        <f t="shared" si="1679"/>
        <v>0</v>
      </c>
      <c r="BY257" s="151">
        <f t="shared" si="1680"/>
        <v>0</v>
      </c>
      <c r="BZ257" s="151">
        <f t="shared" si="1681"/>
        <v>0</v>
      </c>
      <c r="CA257" s="151">
        <f t="shared" si="1682"/>
        <v>0</v>
      </c>
      <c r="CB257" s="154">
        <f t="shared" si="1800"/>
        <v>0</v>
      </c>
      <c r="CC257" s="3"/>
      <c r="CD257" s="3"/>
      <c r="CE257" s="3"/>
      <c r="CF257" s="151">
        <f t="shared" si="1683"/>
        <v>0</v>
      </c>
      <c r="CG257" s="151">
        <f t="shared" si="1684"/>
        <v>0</v>
      </c>
      <c r="CH257" s="151">
        <f t="shared" si="1685"/>
        <v>0</v>
      </c>
      <c r="CI257" s="151">
        <f t="shared" si="1686"/>
        <v>0</v>
      </c>
      <c r="CJ257" s="154">
        <f t="shared" si="1801"/>
        <v>0</v>
      </c>
      <c r="CK257" s="3"/>
      <c r="CL257" s="3"/>
      <c r="CM257" s="3"/>
      <c r="CN257" s="151">
        <f t="shared" si="1687"/>
        <v>0</v>
      </c>
      <c r="CO257" s="151">
        <f t="shared" si="1688"/>
        <v>0</v>
      </c>
      <c r="CP257" s="151">
        <f t="shared" si="1689"/>
        <v>0</v>
      </c>
      <c r="CQ257" s="151">
        <f t="shared" si="1690"/>
        <v>0</v>
      </c>
      <c r="CR257" s="154">
        <f t="shared" si="1802"/>
        <v>0</v>
      </c>
      <c r="CS257" s="3"/>
      <c r="CT257" s="3"/>
      <c r="CU257" s="3"/>
      <c r="CV257" s="151">
        <f t="shared" si="1691"/>
        <v>0</v>
      </c>
      <c r="CW257" s="151">
        <f t="shared" si="1692"/>
        <v>0</v>
      </c>
      <c r="CX257" s="151">
        <f t="shared" si="1693"/>
        <v>0</v>
      </c>
      <c r="CY257" s="151">
        <f t="shared" si="1694"/>
        <v>0</v>
      </c>
      <c r="CZ257" s="151">
        <f t="shared" si="1695"/>
        <v>0</v>
      </c>
      <c r="DA257" s="151">
        <f t="shared" si="1696"/>
        <v>0</v>
      </c>
      <c r="DB257" s="151">
        <f t="shared" si="1697"/>
        <v>0</v>
      </c>
      <c r="DC257" s="151">
        <f t="shared" si="1698"/>
        <v>0</v>
      </c>
      <c r="DD257" s="149"/>
      <c r="DE257" s="3"/>
      <c r="DF257" s="3"/>
      <c r="DG257" s="3"/>
      <c r="DH257" s="129"/>
      <c r="DI257" s="129"/>
      <c r="DJ257" s="129"/>
      <c r="DK257" s="129"/>
      <c r="DL257" s="129"/>
      <c r="DM257" s="129"/>
      <c r="DN257" s="129"/>
      <c r="DO257" s="129"/>
      <c r="DP257" s="3"/>
      <c r="DQ257" s="3"/>
      <c r="DR257" s="3"/>
      <c r="DS257" s="3"/>
      <c r="DU257" s="149"/>
      <c r="DV257" s="3"/>
      <c r="DW257" s="3"/>
      <c r="DX257" s="3"/>
      <c r="DZ257" s="293" t="str">
        <f>CONCATENATE(EA257," ",EB257)</f>
        <v>2020 Kvartal 2</v>
      </c>
      <c r="EA257" s="293">
        <v>2020</v>
      </c>
      <c r="EB257" s="293" t="s">
        <v>446</v>
      </c>
      <c r="EC257" s="297">
        <f>SUM(D255:D257)</f>
        <v>0</v>
      </c>
      <c r="ED257" s="297">
        <f>SUM(H255:H257)</f>
        <v>0</v>
      </c>
      <c r="EE257" s="297">
        <f>SUM(L255:L257)</f>
        <v>0</v>
      </c>
      <c r="EF257" s="297">
        <f>SUM(P255:P257)</f>
        <v>0</v>
      </c>
      <c r="EG257" s="297">
        <f>SUM(T255:T257)</f>
        <v>0</v>
      </c>
      <c r="EH257" s="297">
        <f>SUM(X255:X257)</f>
        <v>0</v>
      </c>
      <c r="EI257" s="297">
        <f>SUM(AB255:AB257)</f>
        <v>0</v>
      </c>
      <c r="EJ257" s="297">
        <f>SUM(AF255:AF257)</f>
        <v>0</v>
      </c>
      <c r="EK257" s="297">
        <f>SUM(AJ255:AJ257)</f>
        <v>0</v>
      </c>
      <c r="EL257" s="297">
        <f>SUM(AN255:AN257)</f>
        <v>0</v>
      </c>
      <c r="EM257" s="297">
        <f>IF(EG257&gt;0,(EL257/EG257)*100,0)</f>
        <v>0</v>
      </c>
      <c r="EN257" s="297">
        <f>SUM(AV255:AV257)</f>
        <v>0</v>
      </c>
      <c r="EO257" s="297">
        <f>IF(EG257&gt;0,(EN257/EG257)*100,0)</f>
        <v>0</v>
      </c>
      <c r="EP257" s="297">
        <f>SUM(BD255:BD257)</f>
        <v>0</v>
      </c>
      <c r="EQ257" s="297">
        <f>IF(EG257&gt;0,(EP257/EG257)*100,0)</f>
        <v>0</v>
      </c>
      <c r="ER257" s="297">
        <f>SUM(BL255:BL257)</f>
        <v>0</v>
      </c>
      <c r="ES257" s="297">
        <f>IF(EG257&gt;0,(ER257/EG257)*100,0)</f>
        <v>0</v>
      </c>
      <c r="ET257" s="297">
        <f>SUM(BT255:BT257)</f>
        <v>0</v>
      </c>
      <c r="EU257" s="297">
        <f>IF(EG257&gt;0,(ET257/EG257)*100,0)</f>
        <v>0</v>
      </c>
      <c r="EV257" s="297">
        <f>SUM(CB255:CB257)</f>
        <v>0</v>
      </c>
      <c r="EW257" s="297">
        <f>IF(EG257&gt;0,(EV257/EG257)*100,0)</f>
        <v>0</v>
      </c>
      <c r="EX257" s="297">
        <f>SUM(CJ255:CJ257)</f>
        <v>0</v>
      </c>
      <c r="EY257" s="297">
        <f>IF(EG257&gt;0,(EX257/EG257)*100,0)</f>
        <v>0</v>
      </c>
      <c r="EZ257" s="297">
        <f>SUM(CR255:CR257)</f>
        <v>0</v>
      </c>
      <c r="FA257" s="297">
        <f>IF(EG257&gt;0,(EZ257/EG257)*100,0)</f>
        <v>0</v>
      </c>
      <c r="FB257" s="297">
        <f>IF(EG257&gt;0,(EK257/EG257)*100,0)</f>
        <v>0</v>
      </c>
      <c r="FC257" s="297">
        <f>IF(DD257&gt;0,DD255+DD256+DD257,0)</f>
        <v>0</v>
      </c>
      <c r="FD257" s="297">
        <f>IF(DD257&gt;0,((DD257+DD256+DD255)*60)/((T255+T256+T257)),0)</f>
        <v>0</v>
      </c>
      <c r="FE257" s="297">
        <f>IF(DD257&gt;0,((DD257+DD256+DD255)*60)/((T257+T256+T255)-(AN257+AN256+AN255)),0)</f>
        <v>0</v>
      </c>
      <c r="FF257" s="297">
        <f>IF(DU257&gt;0,((DU257+DU256+DU255)*60)/((T257+T256+T255)-(BD257+BD256+BD255)),0)</f>
        <v>0</v>
      </c>
      <c r="FL257" s="151">
        <f t="shared" si="1975"/>
        <v>0</v>
      </c>
      <c r="FM257" s="151">
        <f t="shared" si="1885"/>
        <v>0</v>
      </c>
      <c r="FN257" s="151">
        <f t="shared" si="1886"/>
        <v>0</v>
      </c>
      <c r="FO257" s="151">
        <f t="shared" si="1887"/>
        <v>0</v>
      </c>
      <c r="FR257" s="5">
        <f t="shared" si="1449"/>
        <v>0</v>
      </c>
      <c r="FS257" s="5">
        <f t="shared" si="1450"/>
        <v>0</v>
      </c>
      <c r="FT257" s="5">
        <f t="shared" si="1451"/>
        <v>0</v>
      </c>
      <c r="FU257" s="5">
        <f t="shared" si="1452"/>
        <v>0</v>
      </c>
      <c r="FW257" s="233" t="e">
        <f t="shared" si="1453"/>
        <v>#DIV/0!</v>
      </c>
      <c r="FX257" s="233" t="e">
        <f t="shared" si="1454"/>
        <v>#DIV/0!</v>
      </c>
      <c r="FY257" s="233" t="e">
        <f t="shared" si="1455"/>
        <v>#DIV/0!</v>
      </c>
      <c r="FZ257" s="233" t="e">
        <f t="shared" si="1456"/>
        <v>#DIV/0!</v>
      </c>
      <c r="GA257" s="233"/>
      <c r="GB257" s="5">
        <f t="shared" si="1457"/>
        <v>0</v>
      </c>
      <c r="GC257" s="5">
        <f t="shared" si="1458"/>
        <v>0</v>
      </c>
      <c r="GD257" s="5">
        <f t="shared" si="1459"/>
        <v>0</v>
      </c>
      <c r="GE257" s="5">
        <f t="shared" si="1460"/>
        <v>0</v>
      </c>
    </row>
    <row r="258" spans="1:187" x14ac:dyDescent="0.2">
      <c r="A258" s="2" t="str">
        <f t="shared" si="1650"/>
        <v>2020 Jul</v>
      </c>
      <c r="B258" s="139">
        <f t="shared" si="1973"/>
        <v>2020</v>
      </c>
      <c r="C258" s="142" t="str">
        <f t="shared" si="1974"/>
        <v>Jul</v>
      </c>
      <c r="D258" s="154">
        <f t="shared" si="1786"/>
        <v>0</v>
      </c>
      <c r="E258" s="129"/>
      <c r="F258" s="129"/>
      <c r="G258" s="129"/>
      <c r="H258" s="154">
        <f t="shared" si="1787"/>
        <v>0</v>
      </c>
      <c r="I258" s="151">
        <f t="shared" si="1651"/>
        <v>0</v>
      </c>
      <c r="J258" s="151">
        <f t="shared" si="1652"/>
        <v>0</v>
      </c>
      <c r="K258" s="151">
        <f t="shared" si="1653"/>
        <v>0</v>
      </c>
      <c r="L258" s="154">
        <f t="shared" si="1788"/>
        <v>0</v>
      </c>
      <c r="M258" s="3"/>
      <c r="N258" s="3"/>
      <c r="O258" s="3"/>
      <c r="P258" s="154">
        <f t="shared" si="1789"/>
        <v>0</v>
      </c>
      <c r="Q258" s="3"/>
      <c r="R258" s="3"/>
      <c r="S258" s="3"/>
      <c r="T258" s="154">
        <f t="shared" si="1790"/>
        <v>0</v>
      </c>
      <c r="U258" s="151">
        <f t="shared" si="1654"/>
        <v>0</v>
      </c>
      <c r="V258" s="151">
        <f t="shared" si="1655"/>
        <v>0</v>
      </c>
      <c r="W258" s="151">
        <f t="shared" si="1656"/>
        <v>0</v>
      </c>
      <c r="X258" s="154">
        <f t="shared" si="1791"/>
        <v>0</v>
      </c>
      <c r="Y258" s="151">
        <f t="shared" si="1657"/>
        <v>0</v>
      </c>
      <c r="Z258" s="151">
        <f t="shared" si="1658"/>
        <v>0</v>
      </c>
      <c r="AA258" s="151">
        <f t="shared" si="1659"/>
        <v>0</v>
      </c>
      <c r="AB258" s="154">
        <f t="shared" si="1792"/>
        <v>0</v>
      </c>
      <c r="AC258" s="3"/>
      <c r="AD258" s="3"/>
      <c r="AE258" s="3"/>
      <c r="AF258" s="154">
        <f t="shared" si="1793"/>
        <v>0</v>
      </c>
      <c r="AG258" s="3"/>
      <c r="AH258" s="3"/>
      <c r="AI258" s="3"/>
      <c r="AJ258" s="154">
        <f t="shared" si="1794"/>
        <v>0</v>
      </c>
      <c r="AK258" s="151">
        <f t="shared" si="1660"/>
        <v>0</v>
      </c>
      <c r="AL258" s="151">
        <f t="shared" si="1661"/>
        <v>0</v>
      </c>
      <c r="AM258" s="151">
        <f t="shared" si="1662"/>
        <v>0</v>
      </c>
      <c r="AN258" s="154">
        <f t="shared" si="1795"/>
        <v>0</v>
      </c>
      <c r="AO258" s="3"/>
      <c r="AP258" s="3"/>
      <c r="AQ258" s="3"/>
      <c r="AR258" s="151">
        <f t="shared" si="1663"/>
        <v>0</v>
      </c>
      <c r="AS258" s="151">
        <f t="shared" si="1664"/>
        <v>0</v>
      </c>
      <c r="AT258" s="151">
        <f t="shared" si="1665"/>
        <v>0</v>
      </c>
      <c r="AU258" s="151">
        <f t="shared" si="1666"/>
        <v>0</v>
      </c>
      <c r="AV258" s="154">
        <f t="shared" si="1796"/>
        <v>0</v>
      </c>
      <c r="AW258" s="3"/>
      <c r="AX258" s="3"/>
      <c r="AY258" s="3"/>
      <c r="AZ258" s="151">
        <f t="shared" si="1667"/>
        <v>0</v>
      </c>
      <c r="BA258" s="151">
        <f t="shared" si="1668"/>
        <v>0</v>
      </c>
      <c r="BB258" s="151">
        <f t="shared" si="1669"/>
        <v>0</v>
      </c>
      <c r="BC258" s="151">
        <f t="shared" si="1670"/>
        <v>0</v>
      </c>
      <c r="BD258" s="154">
        <f t="shared" si="1797"/>
        <v>0</v>
      </c>
      <c r="BE258" s="3"/>
      <c r="BF258" s="3"/>
      <c r="BG258" s="3"/>
      <c r="BH258" s="151">
        <f t="shared" si="1671"/>
        <v>0</v>
      </c>
      <c r="BI258" s="151">
        <f t="shared" si="1672"/>
        <v>0</v>
      </c>
      <c r="BJ258" s="151">
        <f t="shared" si="1673"/>
        <v>0</v>
      </c>
      <c r="BK258" s="151">
        <f t="shared" si="1674"/>
        <v>0</v>
      </c>
      <c r="BL258" s="154">
        <f t="shared" si="1798"/>
        <v>0</v>
      </c>
      <c r="BM258" s="3"/>
      <c r="BN258" s="3"/>
      <c r="BO258" s="3"/>
      <c r="BP258" s="151">
        <f t="shared" si="1675"/>
        <v>0</v>
      </c>
      <c r="BQ258" s="151">
        <f t="shared" si="1676"/>
        <v>0</v>
      </c>
      <c r="BR258" s="151">
        <f t="shared" si="1677"/>
        <v>0</v>
      </c>
      <c r="BS258" s="151">
        <f t="shared" si="1678"/>
        <v>0</v>
      </c>
      <c r="BT258" s="154">
        <f t="shared" si="1799"/>
        <v>0</v>
      </c>
      <c r="BU258" s="3"/>
      <c r="BV258" s="3"/>
      <c r="BW258" s="3"/>
      <c r="BX258" s="151">
        <f t="shared" si="1679"/>
        <v>0</v>
      </c>
      <c r="BY258" s="151">
        <f t="shared" si="1680"/>
        <v>0</v>
      </c>
      <c r="BZ258" s="151">
        <f t="shared" si="1681"/>
        <v>0</v>
      </c>
      <c r="CA258" s="151">
        <f t="shared" si="1682"/>
        <v>0</v>
      </c>
      <c r="CB258" s="154">
        <f t="shared" si="1800"/>
        <v>0</v>
      </c>
      <c r="CC258" s="3"/>
      <c r="CD258" s="3"/>
      <c r="CE258" s="3"/>
      <c r="CF258" s="151">
        <f t="shared" si="1683"/>
        <v>0</v>
      </c>
      <c r="CG258" s="151">
        <f t="shared" si="1684"/>
        <v>0</v>
      </c>
      <c r="CH258" s="151">
        <f t="shared" si="1685"/>
        <v>0</v>
      </c>
      <c r="CI258" s="151">
        <f t="shared" si="1686"/>
        <v>0</v>
      </c>
      <c r="CJ258" s="154">
        <f t="shared" si="1801"/>
        <v>0</v>
      </c>
      <c r="CK258" s="3"/>
      <c r="CL258" s="3"/>
      <c r="CM258" s="3"/>
      <c r="CN258" s="151">
        <f t="shared" si="1687"/>
        <v>0</v>
      </c>
      <c r="CO258" s="151">
        <f t="shared" si="1688"/>
        <v>0</v>
      </c>
      <c r="CP258" s="151">
        <f t="shared" si="1689"/>
        <v>0</v>
      </c>
      <c r="CQ258" s="151">
        <f t="shared" si="1690"/>
        <v>0</v>
      </c>
      <c r="CR258" s="154">
        <f t="shared" si="1802"/>
        <v>0</v>
      </c>
      <c r="CS258" s="3"/>
      <c r="CT258" s="3"/>
      <c r="CU258" s="3"/>
      <c r="CV258" s="151">
        <f t="shared" si="1691"/>
        <v>0</v>
      </c>
      <c r="CW258" s="151">
        <f t="shared" si="1692"/>
        <v>0</v>
      </c>
      <c r="CX258" s="151">
        <f t="shared" si="1693"/>
        <v>0</v>
      </c>
      <c r="CY258" s="151">
        <f t="shared" si="1694"/>
        <v>0</v>
      </c>
      <c r="CZ258" s="151">
        <f t="shared" si="1695"/>
        <v>0</v>
      </c>
      <c r="DA258" s="151">
        <f t="shared" si="1696"/>
        <v>0</v>
      </c>
      <c r="DB258" s="151">
        <f t="shared" si="1697"/>
        <v>0</v>
      </c>
      <c r="DC258" s="151">
        <f t="shared" si="1698"/>
        <v>0</v>
      </c>
      <c r="DD258" s="149"/>
      <c r="DE258" s="3"/>
      <c r="DF258" s="3"/>
      <c r="DG258" s="3"/>
      <c r="DH258" s="129"/>
      <c r="DI258" s="129"/>
      <c r="DJ258" s="129"/>
      <c r="DK258" s="129"/>
      <c r="DL258" s="129"/>
      <c r="DM258" s="129"/>
      <c r="DN258" s="129"/>
      <c r="DO258" s="129"/>
      <c r="DP258" s="3"/>
      <c r="DQ258" s="3"/>
      <c r="DR258" s="3"/>
      <c r="DS258" s="3"/>
      <c r="DU258" s="149"/>
      <c r="DV258" s="3"/>
      <c r="DW258" s="3"/>
      <c r="DX258" s="3"/>
      <c r="DZ258" s="293"/>
      <c r="EA258" s="293"/>
      <c r="EB258" s="293"/>
      <c r="EC258" s="297"/>
      <c r="ED258" s="297"/>
      <c r="EE258" s="297"/>
      <c r="EF258" s="297"/>
      <c r="EG258" s="297"/>
      <c r="EH258" s="297"/>
      <c r="EI258" s="297"/>
      <c r="EJ258" s="297"/>
      <c r="EK258" s="297"/>
      <c r="EL258" s="297"/>
      <c r="EM258" s="297"/>
      <c r="EN258" s="297"/>
      <c r="EO258" s="297"/>
      <c r="EP258" s="297"/>
      <c r="EQ258" s="297"/>
      <c r="ER258" s="297"/>
      <c r="ES258" s="297"/>
      <c r="ET258" s="297"/>
      <c r="EU258" s="297"/>
      <c r="EV258" s="297"/>
      <c r="EW258" s="297"/>
      <c r="EX258" s="297"/>
      <c r="EY258" s="297"/>
      <c r="EZ258" s="297"/>
      <c r="FA258" s="297"/>
      <c r="FB258" s="297"/>
      <c r="FC258" s="297"/>
      <c r="FD258" s="297"/>
      <c r="FE258" s="297"/>
      <c r="FF258" s="297"/>
      <c r="FL258" s="151">
        <f t="shared" si="1975"/>
        <v>0</v>
      </c>
      <c r="FM258" s="151">
        <f t="shared" si="1885"/>
        <v>0</v>
      </c>
      <c r="FN258" s="151">
        <f t="shared" si="1886"/>
        <v>0</v>
      </c>
      <c r="FO258" s="151">
        <f t="shared" si="1887"/>
        <v>0</v>
      </c>
      <c r="FR258" s="5">
        <f t="shared" si="1449"/>
        <v>0</v>
      </c>
      <c r="FS258" s="5">
        <f t="shared" si="1450"/>
        <v>0</v>
      </c>
      <c r="FT258" s="5">
        <f t="shared" si="1451"/>
        <v>0</v>
      </c>
      <c r="FU258" s="5">
        <f t="shared" si="1452"/>
        <v>0</v>
      </c>
      <c r="FW258" s="233" t="e">
        <f t="shared" si="1453"/>
        <v>#DIV/0!</v>
      </c>
      <c r="FX258" s="233" t="e">
        <f t="shared" si="1454"/>
        <v>#DIV/0!</v>
      </c>
      <c r="FY258" s="233" t="e">
        <f t="shared" si="1455"/>
        <v>#DIV/0!</v>
      </c>
      <c r="FZ258" s="233" t="e">
        <f t="shared" si="1456"/>
        <v>#DIV/0!</v>
      </c>
      <c r="GA258" s="233"/>
      <c r="GB258" s="5">
        <f t="shared" si="1457"/>
        <v>0</v>
      </c>
      <c r="GC258" s="5">
        <f t="shared" si="1458"/>
        <v>0</v>
      </c>
      <c r="GD258" s="5">
        <f t="shared" si="1459"/>
        <v>0</v>
      </c>
      <c r="GE258" s="5">
        <f t="shared" si="1460"/>
        <v>0</v>
      </c>
    </row>
    <row r="259" spans="1:187" x14ac:dyDescent="0.2">
      <c r="A259" s="2" t="str">
        <f t="shared" si="1650"/>
        <v>2020 Aug</v>
      </c>
      <c r="B259" s="139">
        <f t="shared" si="1973"/>
        <v>2020</v>
      </c>
      <c r="C259" s="142" t="str">
        <f t="shared" si="1974"/>
        <v>Aug</v>
      </c>
      <c r="D259" s="154">
        <f t="shared" si="1786"/>
        <v>0</v>
      </c>
      <c r="E259" s="129"/>
      <c r="F259" s="129"/>
      <c r="G259" s="129"/>
      <c r="H259" s="154">
        <f t="shared" si="1787"/>
        <v>0</v>
      </c>
      <c r="I259" s="151">
        <f t="shared" si="1651"/>
        <v>0</v>
      </c>
      <c r="J259" s="151">
        <f t="shared" si="1652"/>
        <v>0</v>
      </c>
      <c r="K259" s="151">
        <f t="shared" si="1653"/>
        <v>0</v>
      </c>
      <c r="L259" s="154">
        <f t="shared" si="1788"/>
        <v>0</v>
      </c>
      <c r="M259" s="3"/>
      <c r="N259" s="3"/>
      <c r="O259" s="3"/>
      <c r="P259" s="154">
        <f t="shared" si="1789"/>
        <v>0</v>
      </c>
      <c r="Q259" s="3"/>
      <c r="R259" s="3"/>
      <c r="S259" s="3"/>
      <c r="T259" s="154">
        <f t="shared" si="1790"/>
        <v>0</v>
      </c>
      <c r="U259" s="151">
        <f t="shared" si="1654"/>
        <v>0</v>
      </c>
      <c r="V259" s="151">
        <f t="shared" si="1655"/>
        <v>0</v>
      </c>
      <c r="W259" s="151">
        <f t="shared" si="1656"/>
        <v>0</v>
      </c>
      <c r="X259" s="154">
        <f t="shared" si="1791"/>
        <v>0</v>
      </c>
      <c r="Y259" s="151">
        <f t="shared" si="1657"/>
        <v>0</v>
      </c>
      <c r="Z259" s="151">
        <f t="shared" si="1658"/>
        <v>0</v>
      </c>
      <c r="AA259" s="151">
        <f t="shared" si="1659"/>
        <v>0</v>
      </c>
      <c r="AB259" s="154">
        <f t="shared" si="1792"/>
        <v>0</v>
      </c>
      <c r="AC259" s="3"/>
      <c r="AD259" s="3"/>
      <c r="AE259" s="3"/>
      <c r="AF259" s="154">
        <f t="shared" si="1793"/>
        <v>0</v>
      </c>
      <c r="AG259" s="3"/>
      <c r="AH259" s="3"/>
      <c r="AI259" s="3"/>
      <c r="AJ259" s="154">
        <f t="shared" si="1794"/>
        <v>0</v>
      </c>
      <c r="AK259" s="151">
        <f t="shared" si="1660"/>
        <v>0</v>
      </c>
      <c r="AL259" s="151">
        <f t="shared" si="1661"/>
        <v>0</v>
      </c>
      <c r="AM259" s="151">
        <f t="shared" si="1662"/>
        <v>0</v>
      </c>
      <c r="AN259" s="154">
        <f t="shared" si="1795"/>
        <v>0</v>
      </c>
      <c r="AO259" s="3"/>
      <c r="AP259" s="3"/>
      <c r="AQ259" s="3"/>
      <c r="AR259" s="151">
        <f t="shared" si="1663"/>
        <v>0</v>
      </c>
      <c r="AS259" s="151">
        <f t="shared" si="1664"/>
        <v>0</v>
      </c>
      <c r="AT259" s="151">
        <f t="shared" si="1665"/>
        <v>0</v>
      </c>
      <c r="AU259" s="151">
        <f t="shared" si="1666"/>
        <v>0</v>
      </c>
      <c r="AV259" s="154">
        <f t="shared" si="1796"/>
        <v>0</v>
      </c>
      <c r="AW259" s="3"/>
      <c r="AX259" s="3"/>
      <c r="AY259" s="3"/>
      <c r="AZ259" s="151">
        <f t="shared" si="1667"/>
        <v>0</v>
      </c>
      <c r="BA259" s="151">
        <f t="shared" si="1668"/>
        <v>0</v>
      </c>
      <c r="BB259" s="151">
        <f t="shared" si="1669"/>
        <v>0</v>
      </c>
      <c r="BC259" s="151">
        <f t="shared" si="1670"/>
        <v>0</v>
      </c>
      <c r="BD259" s="154">
        <f t="shared" si="1797"/>
        <v>0</v>
      </c>
      <c r="BE259" s="3"/>
      <c r="BF259" s="3"/>
      <c r="BG259" s="3"/>
      <c r="BH259" s="151">
        <f t="shared" si="1671"/>
        <v>0</v>
      </c>
      <c r="BI259" s="151">
        <f t="shared" si="1672"/>
        <v>0</v>
      </c>
      <c r="BJ259" s="151">
        <f t="shared" si="1673"/>
        <v>0</v>
      </c>
      <c r="BK259" s="151">
        <f t="shared" si="1674"/>
        <v>0</v>
      </c>
      <c r="BL259" s="154">
        <f t="shared" si="1798"/>
        <v>0</v>
      </c>
      <c r="BM259" s="3"/>
      <c r="BN259" s="3"/>
      <c r="BO259" s="3"/>
      <c r="BP259" s="151">
        <f t="shared" si="1675"/>
        <v>0</v>
      </c>
      <c r="BQ259" s="151">
        <f t="shared" si="1676"/>
        <v>0</v>
      </c>
      <c r="BR259" s="151">
        <f t="shared" si="1677"/>
        <v>0</v>
      </c>
      <c r="BS259" s="151">
        <f t="shared" si="1678"/>
        <v>0</v>
      </c>
      <c r="BT259" s="154">
        <f t="shared" si="1799"/>
        <v>0</v>
      </c>
      <c r="BU259" s="3"/>
      <c r="BV259" s="3"/>
      <c r="BW259" s="3"/>
      <c r="BX259" s="151">
        <f t="shared" si="1679"/>
        <v>0</v>
      </c>
      <c r="BY259" s="151">
        <f t="shared" si="1680"/>
        <v>0</v>
      </c>
      <c r="BZ259" s="151">
        <f t="shared" si="1681"/>
        <v>0</v>
      </c>
      <c r="CA259" s="151">
        <f t="shared" si="1682"/>
        <v>0</v>
      </c>
      <c r="CB259" s="154">
        <f t="shared" si="1800"/>
        <v>0</v>
      </c>
      <c r="CC259" s="3"/>
      <c r="CD259" s="3"/>
      <c r="CE259" s="3"/>
      <c r="CF259" s="151">
        <f t="shared" si="1683"/>
        <v>0</v>
      </c>
      <c r="CG259" s="151">
        <f t="shared" si="1684"/>
        <v>0</v>
      </c>
      <c r="CH259" s="151">
        <f t="shared" si="1685"/>
        <v>0</v>
      </c>
      <c r="CI259" s="151">
        <f t="shared" si="1686"/>
        <v>0</v>
      </c>
      <c r="CJ259" s="154">
        <f t="shared" si="1801"/>
        <v>0</v>
      </c>
      <c r="CK259" s="3"/>
      <c r="CL259" s="3"/>
      <c r="CM259" s="3"/>
      <c r="CN259" s="151">
        <f t="shared" si="1687"/>
        <v>0</v>
      </c>
      <c r="CO259" s="151">
        <f t="shared" si="1688"/>
        <v>0</v>
      </c>
      <c r="CP259" s="151">
        <f t="shared" si="1689"/>
        <v>0</v>
      </c>
      <c r="CQ259" s="151">
        <f t="shared" si="1690"/>
        <v>0</v>
      </c>
      <c r="CR259" s="154">
        <f t="shared" si="1802"/>
        <v>0</v>
      </c>
      <c r="CS259" s="3"/>
      <c r="CT259" s="3"/>
      <c r="CU259" s="3"/>
      <c r="CV259" s="151">
        <f t="shared" si="1691"/>
        <v>0</v>
      </c>
      <c r="CW259" s="151">
        <f t="shared" si="1692"/>
        <v>0</v>
      </c>
      <c r="CX259" s="151">
        <f t="shared" si="1693"/>
        <v>0</v>
      </c>
      <c r="CY259" s="151">
        <f t="shared" si="1694"/>
        <v>0</v>
      </c>
      <c r="CZ259" s="151">
        <f t="shared" si="1695"/>
        <v>0</v>
      </c>
      <c r="DA259" s="151">
        <f t="shared" si="1696"/>
        <v>0</v>
      </c>
      <c r="DB259" s="151">
        <f t="shared" si="1697"/>
        <v>0</v>
      </c>
      <c r="DC259" s="151">
        <f t="shared" si="1698"/>
        <v>0</v>
      </c>
      <c r="DD259" s="149"/>
      <c r="DE259" s="3"/>
      <c r="DF259" s="3"/>
      <c r="DG259" s="3"/>
      <c r="DH259" s="129"/>
      <c r="DI259" s="129"/>
      <c r="DJ259" s="129"/>
      <c r="DK259" s="129"/>
      <c r="DL259" s="129"/>
      <c r="DM259" s="129"/>
      <c r="DN259" s="129"/>
      <c r="DO259" s="129"/>
      <c r="DP259" s="3"/>
      <c r="DQ259" s="3"/>
      <c r="DR259" s="3"/>
      <c r="DS259" s="3"/>
      <c r="DU259" s="149"/>
      <c r="DV259" s="3"/>
      <c r="DW259" s="3"/>
      <c r="DX259" s="3"/>
      <c r="DZ259" s="293"/>
      <c r="EA259" s="293"/>
      <c r="EB259" s="293"/>
      <c r="EC259" s="297"/>
      <c r="ED259" s="297"/>
      <c r="EE259" s="297"/>
      <c r="EF259" s="297"/>
      <c r="EG259" s="297"/>
      <c r="EH259" s="297"/>
      <c r="EI259" s="297"/>
      <c r="EJ259" s="297"/>
      <c r="EK259" s="297"/>
      <c r="EL259" s="297"/>
      <c r="EM259" s="297"/>
      <c r="EN259" s="297"/>
      <c r="EO259" s="297"/>
      <c r="EP259" s="297"/>
      <c r="EQ259" s="297"/>
      <c r="ER259" s="297"/>
      <c r="ES259" s="297"/>
      <c r="ET259" s="297"/>
      <c r="EU259" s="297"/>
      <c r="EV259" s="297"/>
      <c r="EW259" s="297"/>
      <c r="EX259" s="297"/>
      <c r="EY259" s="297"/>
      <c r="EZ259" s="297"/>
      <c r="FA259" s="297"/>
      <c r="FB259" s="297"/>
      <c r="FC259" s="297"/>
      <c r="FD259" s="297"/>
      <c r="FE259" s="297"/>
      <c r="FF259" s="297"/>
      <c r="FL259" s="151">
        <f t="shared" si="1975"/>
        <v>0</v>
      </c>
      <c r="FM259" s="151">
        <f t="shared" si="1885"/>
        <v>0</v>
      </c>
      <c r="FN259" s="151">
        <f t="shared" si="1886"/>
        <v>0</v>
      </c>
      <c r="FO259" s="151">
        <f t="shared" si="1887"/>
        <v>0</v>
      </c>
      <c r="FR259" s="5">
        <f t="shared" si="1449"/>
        <v>0</v>
      </c>
      <c r="FS259" s="5">
        <f t="shared" si="1450"/>
        <v>0</v>
      </c>
      <c r="FT259" s="5">
        <f t="shared" si="1451"/>
        <v>0</v>
      </c>
      <c r="FU259" s="5">
        <f t="shared" si="1452"/>
        <v>0</v>
      </c>
      <c r="FW259" s="233" t="e">
        <f t="shared" si="1453"/>
        <v>#DIV/0!</v>
      </c>
      <c r="FX259" s="233" t="e">
        <f t="shared" si="1454"/>
        <v>#DIV/0!</v>
      </c>
      <c r="FY259" s="233" t="e">
        <f t="shared" si="1455"/>
        <v>#DIV/0!</v>
      </c>
      <c r="FZ259" s="233" t="e">
        <f t="shared" si="1456"/>
        <v>#DIV/0!</v>
      </c>
      <c r="GA259" s="233"/>
      <c r="GB259" s="5">
        <f t="shared" si="1457"/>
        <v>0</v>
      </c>
      <c r="GC259" s="5">
        <f t="shared" si="1458"/>
        <v>0</v>
      </c>
      <c r="GD259" s="5">
        <f t="shared" si="1459"/>
        <v>0</v>
      </c>
      <c r="GE259" s="5">
        <f t="shared" si="1460"/>
        <v>0</v>
      </c>
    </row>
    <row r="260" spans="1:187" x14ac:dyDescent="0.2">
      <c r="A260" s="2" t="str">
        <f t="shared" si="1650"/>
        <v>2020 Sep</v>
      </c>
      <c r="B260" s="139">
        <f t="shared" si="1973"/>
        <v>2020</v>
      </c>
      <c r="C260" s="142" t="str">
        <f t="shared" si="1974"/>
        <v>Sep</v>
      </c>
      <c r="D260" s="154">
        <f t="shared" si="1786"/>
        <v>0</v>
      </c>
      <c r="E260" s="129"/>
      <c r="F260" s="129"/>
      <c r="G260" s="129"/>
      <c r="H260" s="154">
        <f t="shared" si="1787"/>
        <v>0</v>
      </c>
      <c r="I260" s="151">
        <f t="shared" si="1651"/>
        <v>0</v>
      </c>
      <c r="J260" s="151">
        <f t="shared" si="1652"/>
        <v>0</v>
      </c>
      <c r="K260" s="151">
        <f t="shared" si="1653"/>
        <v>0</v>
      </c>
      <c r="L260" s="154">
        <f t="shared" si="1788"/>
        <v>0</v>
      </c>
      <c r="M260" s="3"/>
      <c r="N260" s="3"/>
      <c r="O260" s="3"/>
      <c r="P260" s="154">
        <f t="shared" si="1789"/>
        <v>0</v>
      </c>
      <c r="Q260" s="3"/>
      <c r="R260" s="3"/>
      <c r="S260" s="3"/>
      <c r="T260" s="154">
        <f t="shared" si="1790"/>
        <v>0</v>
      </c>
      <c r="U260" s="151">
        <f t="shared" si="1654"/>
        <v>0</v>
      </c>
      <c r="V260" s="151">
        <f t="shared" si="1655"/>
        <v>0</v>
      </c>
      <c r="W260" s="151">
        <f t="shared" si="1656"/>
        <v>0</v>
      </c>
      <c r="X260" s="154">
        <f t="shared" si="1791"/>
        <v>0</v>
      </c>
      <c r="Y260" s="151">
        <f t="shared" si="1657"/>
        <v>0</v>
      </c>
      <c r="Z260" s="151">
        <f t="shared" si="1658"/>
        <v>0</v>
      </c>
      <c r="AA260" s="151">
        <f t="shared" si="1659"/>
        <v>0</v>
      </c>
      <c r="AB260" s="154">
        <f t="shared" si="1792"/>
        <v>0</v>
      </c>
      <c r="AC260" s="3"/>
      <c r="AD260" s="3"/>
      <c r="AE260" s="3"/>
      <c r="AF260" s="154">
        <f t="shared" si="1793"/>
        <v>0</v>
      </c>
      <c r="AG260" s="3"/>
      <c r="AH260" s="3"/>
      <c r="AI260" s="3"/>
      <c r="AJ260" s="154">
        <f t="shared" si="1794"/>
        <v>0</v>
      </c>
      <c r="AK260" s="151">
        <f t="shared" si="1660"/>
        <v>0</v>
      </c>
      <c r="AL260" s="151">
        <f t="shared" si="1661"/>
        <v>0</v>
      </c>
      <c r="AM260" s="151">
        <f t="shared" si="1662"/>
        <v>0</v>
      </c>
      <c r="AN260" s="154">
        <f t="shared" si="1795"/>
        <v>0</v>
      </c>
      <c r="AO260" s="3"/>
      <c r="AP260" s="3"/>
      <c r="AQ260" s="3"/>
      <c r="AR260" s="151">
        <f t="shared" si="1663"/>
        <v>0</v>
      </c>
      <c r="AS260" s="151">
        <f t="shared" si="1664"/>
        <v>0</v>
      </c>
      <c r="AT260" s="151">
        <f t="shared" si="1665"/>
        <v>0</v>
      </c>
      <c r="AU260" s="151">
        <f t="shared" si="1666"/>
        <v>0</v>
      </c>
      <c r="AV260" s="154">
        <f t="shared" si="1796"/>
        <v>0</v>
      </c>
      <c r="AW260" s="3"/>
      <c r="AX260" s="3"/>
      <c r="AY260" s="3"/>
      <c r="AZ260" s="151">
        <f t="shared" si="1667"/>
        <v>0</v>
      </c>
      <c r="BA260" s="151">
        <f t="shared" si="1668"/>
        <v>0</v>
      </c>
      <c r="BB260" s="151">
        <f t="shared" si="1669"/>
        <v>0</v>
      </c>
      <c r="BC260" s="151">
        <f t="shared" si="1670"/>
        <v>0</v>
      </c>
      <c r="BD260" s="154">
        <f t="shared" si="1797"/>
        <v>0</v>
      </c>
      <c r="BE260" s="3"/>
      <c r="BF260" s="3"/>
      <c r="BG260" s="3"/>
      <c r="BH260" s="151">
        <f t="shared" si="1671"/>
        <v>0</v>
      </c>
      <c r="BI260" s="151">
        <f t="shared" si="1672"/>
        <v>0</v>
      </c>
      <c r="BJ260" s="151">
        <f t="shared" si="1673"/>
        <v>0</v>
      </c>
      <c r="BK260" s="151">
        <f t="shared" si="1674"/>
        <v>0</v>
      </c>
      <c r="BL260" s="154">
        <f t="shared" si="1798"/>
        <v>0</v>
      </c>
      <c r="BM260" s="3"/>
      <c r="BN260" s="3"/>
      <c r="BO260" s="3"/>
      <c r="BP260" s="151">
        <f t="shared" si="1675"/>
        <v>0</v>
      </c>
      <c r="BQ260" s="151">
        <f t="shared" si="1676"/>
        <v>0</v>
      </c>
      <c r="BR260" s="151">
        <f t="shared" si="1677"/>
        <v>0</v>
      </c>
      <c r="BS260" s="151">
        <f t="shared" si="1678"/>
        <v>0</v>
      </c>
      <c r="BT260" s="154">
        <f t="shared" si="1799"/>
        <v>0</v>
      </c>
      <c r="BU260" s="3"/>
      <c r="BV260" s="3"/>
      <c r="BW260" s="3"/>
      <c r="BX260" s="151">
        <f t="shared" si="1679"/>
        <v>0</v>
      </c>
      <c r="BY260" s="151">
        <f t="shared" si="1680"/>
        <v>0</v>
      </c>
      <c r="BZ260" s="151">
        <f t="shared" si="1681"/>
        <v>0</v>
      </c>
      <c r="CA260" s="151">
        <f t="shared" si="1682"/>
        <v>0</v>
      </c>
      <c r="CB260" s="154">
        <f t="shared" si="1800"/>
        <v>0</v>
      </c>
      <c r="CC260" s="3"/>
      <c r="CD260" s="3"/>
      <c r="CE260" s="3"/>
      <c r="CF260" s="151">
        <f t="shared" si="1683"/>
        <v>0</v>
      </c>
      <c r="CG260" s="151">
        <f t="shared" si="1684"/>
        <v>0</v>
      </c>
      <c r="CH260" s="151">
        <f t="shared" si="1685"/>
        <v>0</v>
      </c>
      <c r="CI260" s="151">
        <f t="shared" si="1686"/>
        <v>0</v>
      </c>
      <c r="CJ260" s="154">
        <f t="shared" si="1801"/>
        <v>0</v>
      </c>
      <c r="CK260" s="3"/>
      <c r="CL260" s="3"/>
      <c r="CM260" s="3"/>
      <c r="CN260" s="151">
        <f t="shared" si="1687"/>
        <v>0</v>
      </c>
      <c r="CO260" s="151">
        <f t="shared" si="1688"/>
        <v>0</v>
      </c>
      <c r="CP260" s="151">
        <f t="shared" si="1689"/>
        <v>0</v>
      </c>
      <c r="CQ260" s="151">
        <f t="shared" si="1690"/>
        <v>0</v>
      </c>
      <c r="CR260" s="154">
        <f t="shared" si="1802"/>
        <v>0</v>
      </c>
      <c r="CS260" s="3"/>
      <c r="CT260" s="3"/>
      <c r="CU260" s="3"/>
      <c r="CV260" s="151">
        <f t="shared" si="1691"/>
        <v>0</v>
      </c>
      <c r="CW260" s="151">
        <f t="shared" si="1692"/>
        <v>0</v>
      </c>
      <c r="CX260" s="151">
        <f t="shared" si="1693"/>
        <v>0</v>
      </c>
      <c r="CY260" s="151">
        <f t="shared" si="1694"/>
        <v>0</v>
      </c>
      <c r="CZ260" s="151">
        <f t="shared" si="1695"/>
        <v>0</v>
      </c>
      <c r="DA260" s="151">
        <f t="shared" si="1696"/>
        <v>0</v>
      </c>
      <c r="DB260" s="151">
        <f t="shared" si="1697"/>
        <v>0</v>
      </c>
      <c r="DC260" s="151">
        <f t="shared" si="1698"/>
        <v>0</v>
      </c>
      <c r="DD260" s="149"/>
      <c r="DE260" s="3"/>
      <c r="DF260" s="3"/>
      <c r="DG260" s="3"/>
      <c r="DH260" s="129"/>
      <c r="DI260" s="129"/>
      <c r="DJ260" s="129"/>
      <c r="DK260" s="129"/>
      <c r="DL260" s="129"/>
      <c r="DM260" s="129"/>
      <c r="DN260" s="129"/>
      <c r="DO260" s="129"/>
      <c r="DP260" s="3"/>
      <c r="DQ260" s="3"/>
      <c r="DR260" s="3"/>
      <c r="DS260" s="3"/>
      <c r="DU260" s="149"/>
      <c r="DV260" s="3"/>
      <c r="DW260" s="3"/>
      <c r="DX260" s="3"/>
      <c r="DZ260" s="293" t="str">
        <f>CONCATENATE(EA260," ",EB260)</f>
        <v>2020 Kvartal 3</v>
      </c>
      <c r="EA260" s="293">
        <v>2020</v>
      </c>
      <c r="EB260" s="293" t="s">
        <v>447</v>
      </c>
      <c r="EC260" s="297">
        <f>SUM(D258:D260)</f>
        <v>0</v>
      </c>
      <c r="ED260" s="297">
        <f>SUM(H258:H260)</f>
        <v>0</v>
      </c>
      <c r="EE260" s="297">
        <f>SUM(L258:L260)</f>
        <v>0</v>
      </c>
      <c r="EF260" s="297">
        <f>SUM(P258:P260)</f>
        <v>0</v>
      </c>
      <c r="EG260" s="297">
        <f>SUM(T258:T260)</f>
        <v>0</v>
      </c>
      <c r="EH260" s="297">
        <f>SUM(X258:X260)</f>
        <v>0</v>
      </c>
      <c r="EI260" s="297">
        <f>SUM(AB258:AB260)</f>
        <v>0</v>
      </c>
      <c r="EJ260" s="297">
        <f>SUM(AF258:AF260)</f>
        <v>0</v>
      </c>
      <c r="EK260" s="297">
        <f>SUM(AJ258:AJ260)</f>
        <v>0</v>
      </c>
      <c r="EL260" s="297">
        <f>SUM(AN258:AN260)</f>
        <v>0</v>
      </c>
      <c r="EM260" s="297">
        <f>IF(EG260&gt;0,(EL260/EG260)*100,0)</f>
        <v>0</v>
      </c>
      <c r="EN260" s="297">
        <f>SUM(AV258:AV260)</f>
        <v>0</v>
      </c>
      <c r="EO260" s="297">
        <f>IF(EG260&gt;0,(EN260/EG260)*100,0)</f>
        <v>0</v>
      </c>
      <c r="EP260" s="297">
        <f>SUM(BD258:BD260)</f>
        <v>0</v>
      </c>
      <c r="EQ260" s="297">
        <f>IF(EG260&gt;0,(EP260/EG260)*100,0)</f>
        <v>0</v>
      </c>
      <c r="ER260" s="297">
        <f>SUM(BL258:BL260)</f>
        <v>0</v>
      </c>
      <c r="ES260" s="297">
        <f>IF(EG260&gt;0,(ER260/EG260)*100,0)</f>
        <v>0</v>
      </c>
      <c r="ET260" s="297">
        <f>SUM(BT258:BT260)</f>
        <v>0</v>
      </c>
      <c r="EU260" s="297">
        <f>IF(EG260&gt;0,(ET260/EG260)*100,0)</f>
        <v>0</v>
      </c>
      <c r="EV260" s="297">
        <f>SUM(CB258:CB260)</f>
        <v>0</v>
      </c>
      <c r="EW260" s="297">
        <f>IF(EG260&gt;0,(EV260/EG260)*100,0)</f>
        <v>0</v>
      </c>
      <c r="EX260" s="297">
        <f>SUM(CJ258:CJ260)</f>
        <v>0</v>
      </c>
      <c r="EY260" s="297">
        <f>IF(EG260&gt;0,(EX260/EG260)*100,0)</f>
        <v>0</v>
      </c>
      <c r="EZ260" s="297">
        <f>SUM(CR258:CR260)</f>
        <v>0</v>
      </c>
      <c r="FA260" s="297">
        <f>IF(EG260&gt;0,(EZ260/EG260)*100,0)</f>
        <v>0</v>
      </c>
      <c r="FB260" s="297">
        <f>IF(EG260&gt;0,(EK260/EG260)*100,0)</f>
        <v>0</v>
      </c>
      <c r="FC260" s="297">
        <f>IF(DD260&gt;0,DD258+DD259+DD260,0)</f>
        <v>0</v>
      </c>
      <c r="FD260" s="297">
        <f>IF(DD260&gt;0,((DD260+DD259+DD258)*60)/((T258+T259+T260)),0)</f>
        <v>0</v>
      </c>
      <c r="FE260" s="297">
        <f>IF(DD260&gt;0,((DD260+DD259+DD258)*60)/((T260+T259+T258)-(AN260+AN259+AN258)),0)</f>
        <v>0</v>
      </c>
      <c r="FF260" s="297">
        <f>IF(DU260&gt;0,((DU260+DU259+DU258)*60)/((T260+T259+T258)-(BD260+BD259+BD258)),0)</f>
        <v>0</v>
      </c>
      <c r="FL260" s="151">
        <f t="shared" si="1975"/>
        <v>0</v>
      </c>
      <c r="FM260" s="151">
        <f t="shared" si="1885"/>
        <v>0</v>
      </c>
      <c r="FN260" s="151">
        <f t="shared" si="1886"/>
        <v>0</v>
      </c>
      <c r="FO260" s="151">
        <f t="shared" si="1887"/>
        <v>0</v>
      </c>
      <c r="FR260" s="5">
        <f t="shared" si="1449"/>
        <v>0</v>
      </c>
      <c r="FS260" s="5">
        <f t="shared" si="1450"/>
        <v>0</v>
      </c>
      <c r="FT260" s="5">
        <f t="shared" si="1451"/>
        <v>0</v>
      </c>
      <c r="FU260" s="5">
        <f t="shared" si="1452"/>
        <v>0</v>
      </c>
      <c r="FW260" s="233" t="e">
        <f t="shared" si="1453"/>
        <v>#DIV/0!</v>
      </c>
      <c r="FX260" s="233" t="e">
        <f t="shared" si="1454"/>
        <v>#DIV/0!</v>
      </c>
      <c r="FY260" s="233" t="e">
        <f t="shared" si="1455"/>
        <v>#DIV/0!</v>
      </c>
      <c r="FZ260" s="233" t="e">
        <f t="shared" si="1456"/>
        <v>#DIV/0!</v>
      </c>
      <c r="GA260" s="233"/>
      <c r="GB260" s="5">
        <f t="shared" si="1457"/>
        <v>0</v>
      </c>
      <c r="GC260" s="5">
        <f t="shared" si="1458"/>
        <v>0</v>
      </c>
      <c r="GD260" s="5">
        <f t="shared" si="1459"/>
        <v>0</v>
      </c>
      <c r="GE260" s="5">
        <f t="shared" si="1460"/>
        <v>0</v>
      </c>
    </row>
    <row r="261" spans="1:187" x14ac:dyDescent="0.2">
      <c r="A261" s="2" t="str">
        <f t="shared" si="1650"/>
        <v>2020 Okt</v>
      </c>
      <c r="B261" s="139">
        <f t="shared" si="1973"/>
        <v>2020</v>
      </c>
      <c r="C261" s="142" t="str">
        <f t="shared" si="1974"/>
        <v>Okt</v>
      </c>
      <c r="D261" s="154">
        <f t="shared" si="1786"/>
        <v>0</v>
      </c>
      <c r="E261" s="129"/>
      <c r="F261" s="129"/>
      <c r="G261" s="129"/>
      <c r="H261" s="154">
        <f t="shared" si="1787"/>
        <v>0</v>
      </c>
      <c r="I261" s="151">
        <f t="shared" si="1651"/>
        <v>0</v>
      </c>
      <c r="J261" s="151">
        <f t="shared" si="1652"/>
        <v>0</v>
      </c>
      <c r="K261" s="151">
        <f t="shared" si="1653"/>
        <v>0</v>
      </c>
      <c r="L261" s="154">
        <f t="shared" si="1788"/>
        <v>0</v>
      </c>
      <c r="M261" s="3"/>
      <c r="N261" s="3"/>
      <c r="O261" s="3"/>
      <c r="P261" s="154">
        <f t="shared" si="1789"/>
        <v>0</v>
      </c>
      <c r="Q261" s="3"/>
      <c r="R261" s="3"/>
      <c r="S261" s="3"/>
      <c r="T261" s="154">
        <f t="shared" si="1790"/>
        <v>0</v>
      </c>
      <c r="U261" s="151">
        <f t="shared" si="1654"/>
        <v>0</v>
      </c>
      <c r="V261" s="151">
        <f t="shared" si="1655"/>
        <v>0</v>
      </c>
      <c r="W261" s="151">
        <f t="shared" si="1656"/>
        <v>0</v>
      </c>
      <c r="X261" s="154">
        <f t="shared" si="1791"/>
        <v>0</v>
      </c>
      <c r="Y261" s="151">
        <f t="shared" si="1657"/>
        <v>0</v>
      </c>
      <c r="Z261" s="151">
        <f t="shared" si="1658"/>
        <v>0</v>
      </c>
      <c r="AA261" s="151">
        <f t="shared" si="1659"/>
        <v>0</v>
      </c>
      <c r="AB261" s="154">
        <f t="shared" si="1792"/>
        <v>0</v>
      </c>
      <c r="AC261" s="3"/>
      <c r="AD261" s="3"/>
      <c r="AE261" s="3"/>
      <c r="AF261" s="154">
        <f t="shared" si="1793"/>
        <v>0</v>
      </c>
      <c r="AG261" s="3"/>
      <c r="AH261" s="3"/>
      <c r="AI261" s="3"/>
      <c r="AJ261" s="154">
        <f t="shared" si="1794"/>
        <v>0</v>
      </c>
      <c r="AK261" s="151">
        <f t="shared" si="1660"/>
        <v>0</v>
      </c>
      <c r="AL261" s="151">
        <f t="shared" si="1661"/>
        <v>0</v>
      </c>
      <c r="AM261" s="151">
        <f t="shared" si="1662"/>
        <v>0</v>
      </c>
      <c r="AN261" s="154">
        <f t="shared" si="1795"/>
        <v>0</v>
      </c>
      <c r="AO261" s="3"/>
      <c r="AP261" s="3"/>
      <c r="AQ261" s="3"/>
      <c r="AR261" s="151">
        <f t="shared" si="1663"/>
        <v>0</v>
      </c>
      <c r="AS261" s="151">
        <f t="shared" si="1664"/>
        <v>0</v>
      </c>
      <c r="AT261" s="151">
        <f t="shared" si="1665"/>
        <v>0</v>
      </c>
      <c r="AU261" s="151">
        <f t="shared" si="1666"/>
        <v>0</v>
      </c>
      <c r="AV261" s="154">
        <f t="shared" si="1796"/>
        <v>0</v>
      </c>
      <c r="AW261" s="3"/>
      <c r="AX261" s="3"/>
      <c r="AY261" s="3"/>
      <c r="AZ261" s="151">
        <f t="shared" si="1667"/>
        <v>0</v>
      </c>
      <c r="BA261" s="151">
        <f t="shared" si="1668"/>
        <v>0</v>
      </c>
      <c r="BB261" s="151">
        <f t="shared" si="1669"/>
        <v>0</v>
      </c>
      <c r="BC261" s="151">
        <f t="shared" si="1670"/>
        <v>0</v>
      </c>
      <c r="BD261" s="154">
        <f t="shared" si="1797"/>
        <v>0</v>
      </c>
      <c r="BE261" s="3"/>
      <c r="BF261" s="3"/>
      <c r="BG261" s="3"/>
      <c r="BH261" s="151">
        <f t="shared" si="1671"/>
        <v>0</v>
      </c>
      <c r="BI261" s="151">
        <f t="shared" si="1672"/>
        <v>0</v>
      </c>
      <c r="BJ261" s="151">
        <f t="shared" si="1673"/>
        <v>0</v>
      </c>
      <c r="BK261" s="151">
        <f t="shared" si="1674"/>
        <v>0</v>
      </c>
      <c r="BL261" s="154">
        <f t="shared" si="1798"/>
        <v>0</v>
      </c>
      <c r="BM261" s="3"/>
      <c r="BN261" s="3"/>
      <c r="BO261" s="3"/>
      <c r="BP261" s="151">
        <f t="shared" si="1675"/>
        <v>0</v>
      </c>
      <c r="BQ261" s="151">
        <f t="shared" si="1676"/>
        <v>0</v>
      </c>
      <c r="BR261" s="151">
        <f t="shared" si="1677"/>
        <v>0</v>
      </c>
      <c r="BS261" s="151">
        <f t="shared" si="1678"/>
        <v>0</v>
      </c>
      <c r="BT261" s="154">
        <f t="shared" si="1799"/>
        <v>0</v>
      </c>
      <c r="BU261" s="3"/>
      <c r="BV261" s="3"/>
      <c r="BW261" s="3"/>
      <c r="BX261" s="151">
        <f t="shared" si="1679"/>
        <v>0</v>
      </c>
      <c r="BY261" s="151">
        <f t="shared" si="1680"/>
        <v>0</v>
      </c>
      <c r="BZ261" s="151">
        <f t="shared" si="1681"/>
        <v>0</v>
      </c>
      <c r="CA261" s="151">
        <f t="shared" si="1682"/>
        <v>0</v>
      </c>
      <c r="CB261" s="154">
        <f t="shared" si="1800"/>
        <v>0</v>
      </c>
      <c r="CC261" s="3"/>
      <c r="CD261" s="3"/>
      <c r="CE261" s="3"/>
      <c r="CF261" s="151">
        <f t="shared" si="1683"/>
        <v>0</v>
      </c>
      <c r="CG261" s="151">
        <f t="shared" si="1684"/>
        <v>0</v>
      </c>
      <c r="CH261" s="151">
        <f t="shared" si="1685"/>
        <v>0</v>
      </c>
      <c r="CI261" s="151">
        <f t="shared" si="1686"/>
        <v>0</v>
      </c>
      <c r="CJ261" s="154">
        <f t="shared" si="1801"/>
        <v>0</v>
      </c>
      <c r="CK261" s="3"/>
      <c r="CL261" s="3"/>
      <c r="CM261" s="3"/>
      <c r="CN261" s="151">
        <f t="shared" si="1687"/>
        <v>0</v>
      </c>
      <c r="CO261" s="151">
        <f t="shared" si="1688"/>
        <v>0</v>
      </c>
      <c r="CP261" s="151">
        <f t="shared" si="1689"/>
        <v>0</v>
      </c>
      <c r="CQ261" s="151">
        <f t="shared" si="1690"/>
        <v>0</v>
      </c>
      <c r="CR261" s="154">
        <f t="shared" si="1802"/>
        <v>0</v>
      </c>
      <c r="CS261" s="3"/>
      <c r="CT261" s="3"/>
      <c r="CU261" s="3"/>
      <c r="CV261" s="151">
        <f t="shared" si="1691"/>
        <v>0</v>
      </c>
      <c r="CW261" s="151">
        <f t="shared" si="1692"/>
        <v>0</v>
      </c>
      <c r="CX261" s="151">
        <f t="shared" si="1693"/>
        <v>0</v>
      </c>
      <c r="CY261" s="151">
        <f t="shared" si="1694"/>
        <v>0</v>
      </c>
      <c r="CZ261" s="151">
        <f t="shared" si="1695"/>
        <v>0</v>
      </c>
      <c r="DA261" s="151">
        <f t="shared" si="1696"/>
        <v>0</v>
      </c>
      <c r="DB261" s="151">
        <f t="shared" si="1697"/>
        <v>0</v>
      </c>
      <c r="DC261" s="151">
        <f t="shared" si="1698"/>
        <v>0</v>
      </c>
      <c r="DD261" s="149"/>
      <c r="DE261" s="3"/>
      <c r="DF261" s="3"/>
      <c r="DG261" s="3"/>
      <c r="DH261" s="129"/>
      <c r="DI261" s="129"/>
      <c r="DJ261" s="129"/>
      <c r="DK261" s="129"/>
      <c r="DL261" s="129"/>
      <c r="DM261" s="129"/>
      <c r="DN261" s="129"/>
      <c r="DO261" s="129"/>
      <c r="DP261" s="3"/>
      <c r="DQ261" s="3"/>
      <c r="DR261" s="3"/>
      <c r="DS261" s="3"/>
      <c r="DU261" s="149"/>
      <c r="DV261" s="3"/>
      <c r="DW261" s="3"/>
      <c r="DX261" s="3"/>
      <c r="DZ261" s="293"/>
      <c r="EA261" s="293"/>
      <c r="EB261" s="293"/>
      <c r="EC261" s="297"/>
      <c r="ED261" s="297"/>
      <c r="EE261" s="297"/>
      <c r="EF261" s="297"/>
      <c r="EG261" s="297"/>
      <c r="EH261" s="297"/>
      <c r="EI261" s="297"/>
      <c r="EJ261" s="297"/>
      <c r="EK261" s="297"/>
      <c r="EL261" s="297"/>
      <c r="EM261" s="297"/>
      <c r="EN261" s="297"/>
      <c r="EO261" s="297"/>
      <c r="EP261" s="297"/>
      <c r="EQ261" s="297"/>
      <c r="ER261" s="297"/>
      <c r="ES261" s="297"/>
      <c r="ET261" s="297"/>
      <c r="EU261" s="297"/>
      <c r="EV261" s="297"/>
      <c r="EW261" s="297"/>
      <c r="EX261" s="297"/>
      <c r="EY261" s="297"/>
      <c r="EZ261" s="297"/>
      <c r="FA261" s="297"/>
      <c r="FB261" s="297"/>
      <c r="FC261" s="297"/>
      <c r="FD261" s="297"/>
      <c r="FE261" s="297"/>
      <c r="FF261" s="297"/>
      <c r="FL261" s="151">
        <f t="shared" si="1975"/>
        <v>0</v>
      </c>
      <c r="FM261" s="151">
        <f t="shared" si="1885"/>
        <v>0</v>
      </c>
      <c r="FN261" s="151">
        <f t="shared" si="1886"/>
        <v>0</v>
      </c>
      <c r="FO261" s="151">
        <f t="shared" si="1887"/>
        <v>0</v>
      </c>
      <c r="FR261" s="5">
        <f t="shared" ref="FR261:FR324" si="1976">AN261</f>
        <v>0</v>
      </c>
      <c r="FS261" s="5">
        <f t="shared" ref="FS261:FS324" si="1977">BD261-AN261</f>
        <v>0</v>
      </c>
      <c r="FT261" s="5">
        <f t="shared" ref="FT261:FT324" si="1978">T261-FU261-FS261-FR261</f>
        <v>0</v>
      </c>
      <c r="FU261" s="5">
        <f t="shared" ref="FU261:FU324" si="1979">ABS(X261)</f>
        <v>0</v>
      </c>
      <c r="FW261" s="233" t="e">
        <f t="shared" ref="FW261:FW324" si="1980">(FR261/T261)</f>
        <v>#DIV/0!</v>
      </c>
      <c r="FX261" s="233" t="e">
        <f t="shared" ref="FX261:FX324" si="1981">(FS261/T261)</f>
        <v>#DIV/0!</v>
      </c>
      <c r="FY261" s="233" t="e">
        <f t="shared" ref="FY261:FY324" si="1982">(FT261/T261)</f>
        <v>#DIV/0!</v>
      </c>
      <c r="FZ261" s="233" t="e">
        <f t="shared" ref="FZ261:FZ324" si="1983">(FU261/T261)</f>
        <v>#DIV/0!</v>
      </c>
      <c r="GA261" s="233"/>
      <c r="GB261" s="5">
        <f t="shared" ref="GB261:GB325" si="1984">BH261/100</f>
        <v>0</v>
      </c>
      <c r="GC261" s="5">
        <f t="shared" ref="GC261:GC325" si="1985">BI261/100</f>
        <v>0</v>
      </c>
      <c r="GD261" s="5">
        <f t="shared" ref="GD261:GD325" si="1986">BJ261/100</f>
        <v>0</v>
      </c>
      <c r="GE261" s="5">
        <f t="shared" ref="GE261:GE325" si="1987">BK261/100</f>
        <v>0</v>
      </c>
    </row>
    <row r="262" spans="1:187" x14ac:dyDescent="0.2">
      <c r="A262" s="2" t="str">
        <f t="shared" si="1650"/>
        <v>2020 Nov</v>
      </c>
      <c r="B262" s="139">
        <f t="shared" si="1973"/>
        <v>2020</v>
      </c>
      <c r="C262" s="142" t="str">
        <f t="shared" si="1974"/>
        <v>Nov</v>
      </c>
      <c r="D262" s="154">
        <f t="shared" si="1786"/>
        <v>0</v>
      </c>
      <c r="E262" s="129"/>
      <c r="F262" s="129"/>
      <c r="G262" s="129"/>
      <c r="H262" s="154">
        <f t="shared" si="1787"/>
        <v>0</v>
      </c>
      <c r="I262" s="151">
        <f t="shared" si="1651"/>
        <v>0</v>
      </c>
      <c r="J262" s="151">
        <f t="shared" si="1652"/>
        <v>0</v>
      </c>
      <c r="K262" s="151">
        <f t="shared" si="1653"/>
        <v>0</v>
      </c>
      <c r="L262" s="154">
        <f t="shared" si="1788"/>
        <v>0</v>
      </c>
      <c r="M262" s="3"/>
      <c r="N262" s="3"/>
      <c r="O262" s="3"/>
      <c r="P262" s="154">
        <f t="shared" si="1789"/>
        <v>0</v>
      </c>
      <c r="Q262" s="3"/>
      <c r="R262" s="3"/>
      <c r="S262" s="3"/>
      <c r="T262" s="154">
        <f t="shared" si="1790"/>
        <v>0</v>
      </c>
      <c r="U262" s="151">
        <f t="shared" si="1654"/>
        <v>0</v>
      </c>
      <c r="V262" s="151">
        <f t="shared" si="1655"/>
        <v>0</v>
      </c>
      <c r="W262" s="151">
        <f t="shared" si="1656"/>
        <v>0</v>
      </c>
      <c r="X262" s="154">
        <f t="shared" si="1791"/>
        <v>0</v>
      </c>
      <c r="Y262" s="151">
        <f t="shared" si="1657"/>
        <v>0</v>
      </c>
      <c r="Z262" s="151">
        <f t="shared" si="1658"/>
        <v>0</v>
      </c>
      <c r="AA262" s="151">
        <f t="shared" si="1659"/>
        <v>0</v>
      </c>
      <c r="AB262" s="154">
        <f t="shared" si="1792"/>
        <v>0</v>
      </c>
      <c r="AC262" s="3"/>
      <c r="AD262" s="3"/>
      <c r="AE262" s="3"/>
      <c r="AF262" s="154">
        <f t="shared" si="1793"/>
        <v>0</v>
      </c>
      <c r="AG262" s="3"/>
      <c r="AH262" s="3"/>
      <c r="AI262" s="3"/>
      <c r="AJ262" s="154">
        <f t="shared" si="1794"/>
        <v>0</v>
      </c>
      <c r="AK262" s="151">
        <f t="shared" si="1660"/>
        <v>0</v>
      </c>
      <c r="AL262" s="151">
        <f t="shared" si="1661"/>
        <v>0</v>
      </c>
      <c r="AM262" s="151">
        <f t="shared" si="1662"/>
        <v>0</v>
      </c>
      <c r="AN262" s="154">
        <f t="shared" si="1795"/>
        <v>0</v>
      </c>
      <c r="AO262" s="3"/>
      <c r="AP262" s="3"/>
      <c r="AQ262" s="3"/>
      <c r="AR262" s="151">
        <f t="shared" si="1663"/>
        <v>0</v>
      </c>
      <c r="AS262" s="151">
        <f t="shared" si="1664"/>
        <v>0</v>
      </c>
      <c r="AT262" s="151">
        <f t="shared" si="1665"/>
        <v>0</v>
      </c>
      <c r="AU262" s="151">
        <f t="shared" si="1666"/>
        <v>0</v>
      </c>
      <c r="AV262" s="154">
        <f t="shared" si="1796"/>
        <v>0</v>
      </c>
      <c r="AW262" s="3"/>
      <c r="AX262" s="3"/>
      <c r="AY262" s="3"/>
      <c r="AZ262" s="151">
        <f t="shared" si="1667"/>
        <v>0</v>
      </c>
      <c r="BA262" s="151">
        <f t="shared" si="1668"/>
        <v>0</v>
      </c>
      <c r="BB262" s="151">
        <f t="shared" si="1669"/>
        <v>0</v>
      </c>
      <c r="BC262" s="151">
        <f t="shared" si="1670"/>
        <v>0</v>
      </c>
      <c r="BD262" s="154">
        <f t="shared" si="1797"/>
        <v>0</v>
      </c>
      <c r="BE262" s="3"/>
      <c r="BF262" s="3"/>
      <c r="BG262" s="3"/>
      <c r="BH262" s="151">
        <f t="shared" si="1671"/>
        <v>0</v>
      </c>
      <c r="BI262" s="151">
        <f t="shared" si="1672"/>
        <v>0</v>
      </c>
      <c r="BJ262" s="151">
        <f t="shared" si="1673"/>
        <v>0</v>
      </c>
      <c r="BK262" s="151">
        <f t="shared" si="1674"/>
        <v>0</v>
      </c>
      <c r="BL262" s="154">
        <f t="shared" si="1798"/>
        <v>0</v>
      </c>
      <c r="BM262" s="3"/>
      <c r="BN262" s="3"/>
      <c r="BO262" s="3"/>
      <c r="BP262" s="151">
        <f t="shared" si="1675"/>
        <v>0</v>
      </c>
      <c r="BQ262" s="151">
        <f t="shared" si="1676"/>
        <v>0</v>
      </c>
      <c r="BR262" s="151">
        <f t="shared" si="1677"/>
        <v>0</v>
      </c>
      <c r="BS262" s="151">
        <f t="shared" si="1678"/>
        <v>0</v>
      </c>
      <c r="BT262" s="154">
        <f t="shared" si="1799"/>
        <v>0</v>
      </c>
      <c r="BU262" s="3"/>
      <c r="BV262" s="3"/>
      <c r="BW262" s="3"/>
      <c r="BX262" s="151">
        <f t="shared" si="1679"/>
        <v>0</v>
      </c>
      <c r="BY262" s="151">
        <f t="shared" si="1680"/>
        <v>0</v>
      </c>
      <c r="BZ262" s="151">
        <f t="shared" si="1681"/>
        <v>0</v>
      </c>
      <c r="CA262" s="151">
        <f t="shared" si="1682"/>
        <v>0</v>
      </c>
      <c r="CB262" s="154">
        <f t="shared" si="1800"/>
        <v>0</v>
      </c>
      <c r="CC262" s="3"/>
      <c r="CD262" s="3"/>
      <c r="CE262" s="3"/>
      <c r="CF262" s="151">
        <f t="shared" si="1683"/>
        <v>0</v>
      </c>
      <c r="CG262" s="151">
        <f t="shared" si="1684"/>
        <v>0</v>
      </c>
      <c r="CH262" s="151">
        <f t="shared" si="1685"/>
        <v>0</v>
      </c>
      <c r="CI262" s="151">
        <f t="shared" si="1686"/>
        <v>0</v>
      </c>
      <c r="CJ262" s="154">
        <f t="shared" si="1801"/>
        <v>0</v>
      </c>
      <c r="CK262" s="3"/>
      <c r="CL262" s="3"/>
      <c r="CM262" s="3"/>
      <c r="CN262" s="151">
        <f t="shared" si="1687"/>
        <v>0</v>
      </c>
      <c r="CO262" s="151">
        <f t="shared" si="1688"/>
        <v>0</v>
      </c>
      <c r="CP262" s="151">
        <f t="shared" si="1689"/>
        <v>0</v>
      </c>
      <c r="CQ262" s="151">
        <f t="shared" si="1690"/>
        <v>0</v>
      </c>
      <c r="CR262" s="154">
        <f t="shared" si="1802"/>
        <v>0</v>
      </c>
      <c r="CS262" s="3"/>
      <c r="CT262" s="3"/>
      <c r="CU262" s="3"/>
      <c r="CV262" s="151">
        <f t="shared" si="1691"/>
        <v>0</v>
      </c>
      <c r="CW262" s="151">
        <f t="shared" si="1692"/>
        <v>0</v>
      </c>
      <c r="CX262" s="151">
        <f t="shared" si="1693"/>
        <v>0</v>
      </c>
      <c r="CY262" s="151">
        <f t="shared" si="1694"/>
        <v>0</v>
      </c>
      <c r="CZ262" s="151">
        <f t="shared" si="1695"/>
        <v>0</v>
      </c>
      <c r="DA262" s="151">
        <f t="shared" si="1696"/>
        <v>0</v>
      </c>
      <c r="DB262" s="151">
        <f t="shared" si="1697"/>
        <v>0</v>
      </c>
      <c r="DC262" s="151">
        <f t="shared" si="1698"/>
        <v>0</v>
      </c>
      <c r="DD262" s="149"/>
      <c r="DE262" s="3"/>
      <c r="DF262" s="3"/>
      <c r="DG262" s="3"/>
      <c r="DH262" s="129"/>
      <c r="DI262" s="129"/>
      <c r="DJ262" s="129"/>
      <c r="DK262" s="129"/>
      <c r="DL262" s="129"/>
      <c r="DM262" s="129"/>
      <c r="DN262" s="129"/>
      <c r="DO262" s="129"/>
      <c r="DP262" s="3"/>
      <c r="DQ262" s="3"/>
      <c r="DR262" s="3"/>
      <c r="DS262" s="3"/>
      <c r="DU262" s="149"/>
      <c r="DV262" s="3"/>
      <c r="DW262" s="3"/>
      <c r="DX262" s="3"/>
      <c r="DZ262" s="293"/>
      <c r="EA262" s="293"/>
      <c r="EB262" s="293"/>
      <c r="EC262" s="297"/>
      <c r="ED262" s="297"/>
      <c r="EE262" s="297"/>
      <c r="EF262" s="297"/>
      <c r="EG262" s="297"/>
      <c r="EH262" s="297"/>
      <c r="EI262" s="297"/>
      <c r="EJ262" s="297"/>
      <c r="EK262" s="297"/>
      <c r="EL262" s="297"/>
      <c r="EM262" s="297"/>
      <c r="EN262" s="297"/>
      <c r="EO262" s="297"/>
      <c r="EP262" s="297"/>
      <c r="EQ262" s="297"/>
      <c r="ER262" s="297"/>
      <c r="ES262" s="297"/>
      <c r="ET262" s="297"/>
      <c r="EU262" s="297"/>
      <c r="EV262" s="297"/>
      <c r="EW262" s="297"/>
      <c r="EX262" s="297"/>
      <c r="EY262" s="297"/>
      <c r="EZ262" s="297"/>
      <c r="FA262" s="297"/>
      <c r="FB262" s="297"/>
      <c r="FC262" s="297"/>
      <c r="FD262" s="297"/>
      <c r="FE262" s="297"/>
      <c r="FF262" s="297"/>
      <c r="FL262" s="151">
        <f t="shared" si="1975"/>
        <v>0</v>
      </c>
      <c r="FM262" s="151">
        <f t="shared" si="1885"/>
        <v>0</v>
      </c>
      <c r="FN262" s="151">
        <f t="shared" si="1886"/>
        <v>0</v>
      </c>
      <c r="FO262" s="151">
        <f t="shared" si="1887"/>
        <v>0</v>
      </c>
      <c r="FR262" s="5">
        <f t="shared" si="1976"/>
        <v>0</v>
      </c>
      <c r="FS262" s="5">
        <f t="shared" si="1977"/>
        <v>0</v>
      </c>
      <c r="FT262" s="5">
        <f t="shared" si="1978"/>
        <v>0</v>
      </c>
      <c r="FU262" s="5">
        <f t="shared" si="1979"/>
        <v>0</v>
      </c>
      <c r="FW262" s="233" t="e">
        <f t="shared" si="1980"/>
        <v>#DIV/0!</v>
      </c>
      <c r="FX262" s="233" t="e">
        <f t="shared" si="1981"/>
        <v>#DIV/0!</v>
      </c>
      <c r="FY262" s="233" t="e">
        <f t="shared" si="1982"/>
        <v>#DIV/0!</v>
      </c>
      <c r="FZ262" s="233" t="e">
        <f t="shared" si="1983"/>
        <v>#DIV/0!</v>
      </c>
      <c r="GA262" s="233"/>
      <c r="GB262" s="5">
        <f t="shared" si="1984"/>
        <v>0</v>
      </c>
      <c r="GC262" s="5">
        <f t="shared" si="1985"/>
        <v>0</v>
      </c>
      <c r="GD262" s="5">
        <f t="shared" si="1986"/>
        <v>0</v>
      </c>
      <c r="GE262" s="5">
        <f t="shared" si="1987"/>
        <v>0</v>
      </c>
    </row>
    <row r="263" spans="1:187" ht="13.5" thickBot="1" x14ac:dyDescent="0.25">
      <c r="A263" s="2" t="str">
        <f>CONCATENATE(B263," ",C263)</f>
        <v>2020 Dec</v>
      </c>
      <c r="B263" s="139">
        <f t="shared" si="1973"/>
        <v>2020</v>
      </c>
      <c r="C263" s="142" t="str">
        <f t="shared" si="1974"/>
        <v>Dec</v>
      </c>
      <c r="D263" s="154">
        <f t="shared" si="1786"/>
        <v>0</v>
      </c>
      <c r="E263" s="129"/>
      <c r="F263" s="129"/>
      <c r="G263" s="129"/>
      <c r="H263" s="154">
        <f t="shared" si="1787"/>
        <v>0</v>
      </c>
      <c r="I263" s="151">
        <f t="shared" si="1651"/>
        <v>0</v>
      </c>
      <c r="J263" s="151">
        <f t="shared" si="1652"/>
        <v>0</v>
      </c>
      <c r="K263" s="151">
        <f t="shared" si="1653"/>
        <v>0</v>
      </c>
      <c r="L263" s="154">
        <f t="shared" si="1788"/>
        <v>0</v>
      </c>
      <c r="M263" s="3"/>
      <c r="N263" s="3"/>
      <c r="O263" s="3"/>
      <c r="P263" s="154">
        <f t="shared" si="1789"/>
        <v>0</v>
      </c>
      <c r="Q263" s="3"/>
      <c r="R263" s="3"/>
      <c r="S263" s="3"/>
      <c r="T263" s="154">
        <f t="shared" si="1790"/>
        <v>0</v>
      </c>
      <c r="U263" s="151">
        <f t="shared" si="1654"/>
        <v>0</v>
      </c>
      <c r="V263" s="151">
        <f t="shared" si="1655"/>
        <v>0</v>
      </c>
      <c r="W263" s="151">
        <f t="shared" si="1656"/>
        <v>0</v>
      </c>
      <c r="X263" s="154">
        <f t="shared" si="1791"/>
        <v>0</v>
      </c>
      <c r="Y263" s="151">
        <f t="shared" si="1657"/>
        <v>0</v>
      </c>
      <c r="Z263" s="151">
        <f t="shared" si="1658"/>
        <v>0</v>
      </c>
      <c r="AA263" s="151">
        <f t="shared" si="1659"/>
        <v>0</v>
      </c>
      <c r="AB263" s="154">
        <f t="shared" si="1792"/>
        <v>0</v>
      </c>
      <c r="AC263" s="3"/>
      <c r="AD263" s="3"/>
      <c r="AE263" s="3"/>
      <c r="AF263" s="154">
        <f t="shared" si="1793"/>
        <v>0</v>
      </c>
      <c r="AG263" s="3"/>
      <c r="AH263" s="3"/>
      <c r="AI263" s="3"/>
      <c r="AJ263" s="154">
        <f t="shared" si="1794"/>
        <v>0</v>
      </c>
      <c r="AK263" s="151">
        <f t="shared" si="1660"/>
        <v>0</v>
      </c>
      <c r="AL263" s="151">
        <f t="shared" si="1661"/>
        <v>0</v>
      </c>
      <c r="AM263" s="151">
        <f t="shared" si="1662"/>
        <v>0</v>
      </c>
      <c r="AN263" s="154">
        <f t="shared" si="1795"/>
        <v>0</v>
      </c>
      <c r="AO263" s="3"/>
      <c r="AP263" s="3"/>
      <c r="AQ263" s="3"/>
      <c r="AR263" s="151">
        <f t="shared" si="1663"/>
        <v>0</v>
      </c>
      <c r="AS263" s="151">
        <f t="shared" si="1664"/>
        <v>0</v>
      </c>
      <c r="AT263" s="151">
        <f t="shared" si="1665"/>
        <v>0</v>
      </c>
      <c r="AU263" s="151">
        <f t="shared" si="1666"/>
        <v>0</v>
      </c>
      <c r="AV263" s="154">
        <f t="shared" si="1796"/>
        <v>0</v>
      </c>
      <c r="AW263" s="3"/>
      <c r="AX263" s="3"/>
      <c r="AY263" s="3"/>
      <c r="AZ263" s="151">
        <f t="shared" si="1667"/>
        <v>0</v>
      </c>
      <c r="BA263" s="151">
        <f t="shared" si="1668"/>
        <v>0</v>
      </c>
      <c r="BB263" s="151">
        <f t="shared" si="1669"/>
        <v>0</v>
      </c>
      <c r="BC263" s="151">
        <f t="shared" si="1670"/>
        <v>0</v>
      </c>
      <c r="BD263" s="154">
        <f t="shared" si="1797"/>
        <v>0</v>
      </c>
      <c r="BE263" s="3"/>
      <c r="BF263" s="3"/>
      <c r="BG263" s="3"/>
      <c r="BH263" s="151">
        <f t="shared" si="1671"/>
        <v>0</v>
      </c>
      <c r="BI263" s="151">
        <f t="shared" si="1672"/>
        <v>0</v>
      </c>
      <c r="BJ263" s="151">
        <f t="shared" si="1673"/>
        <v>0</v>
      </c>
      <c r="BK263" s="151">
        <f t="shared" si="1674"/>
        <v>0</v>
      </c>
      <c r="BL263" s="154">
        <f t="shared" si="1798"/>
        <v>0</v>
      </c>
      <c r="BM263" s="3"/>
      <c r="BN263" s="3"/>
      <c r="BO263" s="3"/>
      <c r="BP263" s="151">
        <f t="shared" si="1675"/>
        <v>0</v>
      </c>
      <c r="BQ263" s="151">
        <f t="shared" si="1676"/>
        <v>0</v>
      </c>
      <c r="BR263" s="151">
        <f t="shared" si="1677"/>
        <v>0</v>
      </c>
      <c r="BS263" s="151">
        <f t="shared" si="1678"/>
        <v>0</v>
      </c>
      <c r="BT263" s="154">
        <f t="shared" si="1799"/>
        <v>0</v>
      </c>
      <c r="BU263" s="3"/>
      <c r="BV263" s="3"/>
      <c r="BW263" s="3"/>
      <c r="BX263" s="151">
        <f t="shared" si="1679"/>
        <v>0</v>
      </c>
      <c r="BY263" s="151">
        <f t="shared" si="1680"/>
        <v>0</v>
      </c>
      <c r="BZ263" s="151">
        <f t="shared" si="1681"/>
        <v>0</v>
      </c>
      <c r="CA263" s="151">
        <f t="shared" si="1682"/>
        <v>0</v>
      </c>
      <c r="CB263" s="154">
        <f t="shared" si="1800"/>
        <v>0</v>
      </c>
      <c r="CC263" s="3"/>
      <c r="CD263" s="3"/>
      <c r="CE263" s="3"/>
      <c r="CF263" s="151">
        <f t="shared" si="1683"/>
        <v>0</v>
      </c>
      <c r="CG263" s="151">
        <f t="shared" si="1684"/>
        <v>0</v>
      </c>
      <c r="CH263" s="151">
        <f t="shared" si="1685"/>
        <v>0</v>
      </c>
      <c r="CI263" s="151">
        <f t="shared" si="1686"/>
        <v>0</v>
      </c>
      <c r="CJ263" s="154">
        <f t="shared" si="1801"/>
        <v>0</v>
      </c>
      <c r="CK263" s="3"/>
      <c r="CL263" s="3"/>
      <c r="CM263" s="3"/>
      <c r="CN263" s="151">
        <f t="shared" si="1687"/>
        <v>0</v>
      </c>
      <c r="CO263" s="151">
        <f t="shared" si="1688"/>
        <v>0</v>
      </c>
      <c r="CP263" s="151">
        <f t="shared" si="1689"/>
        <v>0</v>
      </c>
      <c r="CQ263" s="151">
        <f t="shared" si="1690"/>
        <v>0</v>
      </c>
      <c r="CR263" s="154">
        <f t="shared" si="1802"/>
        <v>0</v>
      </c>
      <c r="CS263" s="3"/>
      <c r="CT263" s="3"/>
      <c r="CU263" s="3"/>
      <c r="CV263" s="151">
        <f t="shared" si="1691"/>
        <v>0</v>
      </c>
      <c r="CW263" s="151">
        <f t="shared" si="1692"/>
        <v>0</v>
      </c>
      <c r="CX263" s="151">
        <f t="shared" si="1693"/>
        <v>0</v>
      </c>
      <c r="CY263" s="151">
        <f t="shared" si="1694"/>
        <v>0</v>
      </c>
      <c r="CZ263" s="151">
        <f t="shared" si="1695"/>
        <v>0</v>
      </c>
      <c r="DA263" s="151">
        <f t="shared" si="1696"/>
        <v>0</v>
      </c>
      <c r="DB263" s="151">
        <f t="shared" si="1697"/>
        <v>0</v>
      </c>
      <c r="DC263" s="151">
        <f t="shared" si="1698"/>
        <v>0</v>
      </c>
      <c r="DD263" s="149"/>
      <c r="DE263" s="3"/>
      <c r="DF263" s="3"/>
      <c r="DG263" s="3"/>
      <c r="DH263" s="129"/>
      <c r="DI263" s="129"/>
      <c r="DJ263" s="129"/>
      <c r="DK263" s="129"/>
      <c r="DL263" s="129"/>
      <c r="DM263" s="129"/>
      <c r="DN263" s="129"/>
      <c r="DO263" s="129"/>
      <c r="DP263" s="3"/>
      <c r="DQ263" s="3"/>
      <c r="DR263" s="3"/>
      <c r="DS263" s="3"/>
      <c r="DU263" s="149"/>
      <c r="DV263" s="3"/>
      <c r="DW263" s="3"/>
      <c r="DX263" s="3"/>
      <c r="DZ263" s="293" t="str">
        <f>CONCATENATE(EA263," ",EB263)</f>
        <v>2020 Kvartal 4</v>
      </c>
      <c r="EA263" s="293">
        <v>2020</v>
      </c>
      <c r="EB263" s="293" t="s">
        <v>448</v>
      </c>
      <c r="EC263" s="297">
        <f>SUM(D261:D263)</f>
        <v>0</v>
      </c>
      <c r="ED263" s="297">
        <f>SUM(H261:H263)</f>
        <v>0</v>
      </c>
      <c r="EE263" s="297">
        <f>SUM(L261:L263)</f>
        <v>0</v>
      </c>
      <c r="EF263" s="297">
        <f>SUM(P261:P263)</f>
        <v>0</v>
      </c>
      <c r="EG263" s="297">
        <f>SUM(T261:T263)</f>
        <v>0</v>
      </c>
      <c r="EH263" s="297">
        <f>SUM(X261:X263)</f>
        <v>0</v>
      </c>
      <c r="EI263" s="297">
        <f>SUM(AB261:AB263)</f>
        <v>0</v>
      </c>
      <c r="EJ263" s="297">
        <f>SUM(AF261:AF263)</f>
        <v>0</v>
      </c>
      <c r="EK263" s="297">
        <f>SUM(AJ261:AJ263)</f>
        <v>0</v>
      </c>
      <c r="EL263" s="297">
        <f>SUM(AN261:AN263)</f>
        <v>0</v>
      </c>
      <c r="EM263" s="297">
        <f>IF(EG263&gt;0,(EL263/EG263)*100,0)</f>
        <v>0</v>
      </c>
      <c r="EN263" s="297">
        <f>SUM(AV261:AV263)</f>
        <v>0</v>
      </c>
      <c r="EO263" s="297">
        <f>IF(EG263&gt;0,(EN263/EG263)*100,0)</f>
        <v>0</v>
      </c>
      <c r="EP263" s="297">
        <f>SUM(BD261:BD263)</f>
        <v>0</v>
      </c>
      <c r="EQ263" s="297">
        <f>IF(EG263&gt;0,(EP263/EG263)*100,0)</f>
        <v>0</v>
      </c>
      <c r="ER263" s="297">
        <f>SUM(BL261:BL263)</f>
        <v>0</v>
      </c>
      <c r="ES263" s="297">
        <f>IF(EG263&gt;0,(ER263/EG263)*100,0)</f>
        <v>0</v>
      </c>
      <c r="ET263" s="297">
        <f>SUM(BT261:BT263)</f>
        <v>0</v>
      </c>
      <c r="EU263" s="297">
        <f>IF(EG263&gt;0,(ET263/EG263)*100,0)</f>
        <v>0</v>
      </c>
      <c r="EV263" s="297">
        <f>SUM(CB261:CB263)</f>
        <v>0</v>
      </c>
      <c r="EW263" s="297">
        <f>IF(EG263&gt;0,(EV263/EG263)*100,0)</f>
        <v>0</v>
      </c>
      <c r="EX263" s="297">
        <f>SUM(CJ261:CJ263)</f>
        <v>0</v>
      </c>
      <c r="EY263" s="297">
        <f>IF(EG263&gt;0,(EX263/EG263)*100,0)</f>
        <v>0</v>
      </c>
      <c r="EZ263" s="297">
        <f>SUM(CR261:CR263)</f>
        <v>0</v>
      </c>
      <c r="FA263" s="297">
        <f>IF(EG263&gt;0,(EZ263/EG263)*100,0)</f>
        <v>0</v>
      </c>
      <c r="FB263" s="297">
        <f>IF(EG263&gt;0,(EK263/EG263)*100,0)</f>
        <v>0</v>
      </c>
      <c r="FC263" s="297">
        <f>IF(DD263&gt;0,DD261+DD262+DD263,0)</f>
        <v>0</v>
      </c>
      <c r="FD263" s="297">
        <f>IF(DD263&gt;0,((DD263+DD262+DD261)*60)/((T261+T262+T263)),0)</f>
        <v>0</v>
      </c>
      <c r="FE263" s="297">
        <f>IF(DD263&gt;0,((DD263+DD262+DD261)*60)/((T263+T262+T261)-(AN263+AN262+AN261)),0)</f>
        <v>0</v>
      </c>
      <c r="FF263" s="297">
        <f>IF(DU263&gt;0,((DU263+DU262+DU261)*60)/((T263+T262+T261)-(BD263+BD262+BD261)),0)</f>
        <v>0</v>
      </c>
      <c r="FL263" s="151">
        <f t="shared" si="1975"/>
        <v>0</v>
      </c>
      <c r="FM263" s="151">
        <f t="shared" si="1885"/>
        <v>0</v>
      </c>
      <c r="FN263" s="151">
        <f t="shared" si="1886"/>
        <v>0</v>
      </c>
      <c r="FO263" s="151">
        <f t="shared" si="1887"/>
        <v>0</v>
      </c>
      <c r="FR263" s="5">
        <f t="shared" si="1976"/>
        <v>0</v>
      </c>
      <c r="FS263" s="5">
        <f t="shared" si="1977"/>
        <v>0</v>
      </c>
      <c r="FT263" s="5">
        <f t="shared" si="1978"/>
        <v>0</v>
      </c>
      <c r="FU263" s="5">
        <f t="shared" si="1979"/>
        <v>0</v>
      </c>
      <c r="FW263" s="233" t="e">
        <f t="shared" si="1980"/>
        <v>#DIV/0!</v>
      </c>
      <c r="FX263" s="233" t="e">
        <f t="shared" si="1981"/>
        <v>#DIV/0!</v>
      </c>
      <c r="FY263" s="233" t="e">
        <f t="shared" si="1982"/>
        <v>#DIV/0!</v>
      </c>
      <c r="FZ263" s="233" t="e">
        <f t="shared" si="1983"/>
        <v>#DIV/0!</v>
      </c>
      <c r="GA263" s="233"/>
      <c r="GB263" s="5">
        <f t="shared" si="1984"/>
        <v>0</v>
      </c>
      <c r="GC263" s="5">
        <f t="shared" si="1985"/>
        <v>0</v>
      </c>
      <c r="GD263" s="5">
        <f t="shared" si="1986"/>
        <v>0</v>
      </c>
      <c r="GE263" s="5">
        <f t="shared" si="1987"/>
        <v>0</v>
      </c>
    </row>
    <row r="264" spans="1:187" ht="13.5" thickBot="1" x14ac:dyDescent="0.25">
      <c r="A264" s="217" t="s">
        <v>368</v>
      </c>
      <c r="B264" s="218"/>
      <c r="C264" s="219"/>
      <c r="D264" s="220">
        <f>SUM(D252:D263)</f>
        <v>0</v>
      </c>
      <c r="E264" s="220">
        <f t="shared" ref="E264" si="1988">SUM(E252:E263)</f>
        <v>0</v>
      </c>
      <c r="F264" s="220">
        <f t="shared" ref="F264" si="1989">SUM(F252:F263)</f>
        <v>0</v>
      </c>
      <c r="G264" s="220">
        <f t="shared" ref="G264" si="1990">SUM(G252:G263)</f>
        <v>0</v>
      </c>
      <c r="H264" s="220">
        <f t="shared" ref="H264" si="1991">SUM(H252:H263)</f>
        <v>0</v>
      </c>
      <c r="I264" s="220">
        <f t="shared" ref="I264" si="1992">SUM(I252:I263)</f>
        <v>0</v>
      </c>
      <c r="J264" s="220">
        <f t="shared" ref="J264" si="1993">SUM(J252:J263)</f>
        <v>0</v>
      </c>
      <c r="K264" s="220">
        <f t="shared" ref="K264" si="1994">SUM(K252:K263)</f>
        <v>0</v>
      </c>
      <c r="L264" s="220">
        <f t="shared" ref="L264" si="1995">SUM(L252:L263)</f>
        <v>0</v>
      </c>
      <c r="M264" s="220">
        <f t="shared" ref="M264" si="1996">SUM(M252:M263)</f>
        <v>0</v>
      </c>
      <c r="N264" s="220">
        <f t="shared" ref="N264" si="1997">SUM(N252:N263)</f>
        <v>0</v>
      </c>
      <c r="O264" s="220">
        <f t="shared" ref="O264" si="1998">SUM(O252:O263)</f>
        <v>0</v>
      </c>
      <c r="P264" s="220">
        <f t="shared" ref="P264" si="1999">SUM(P252:P263)</f>
        <v>0</v>
      </c>
      <c r="Q264" s="220">
        <f t="shared" ref="Q264" si="2000">SUM(Q252:Q263)</f>
        <v>0</v>
      </c>
      <c r="R264" s="220">
        <f t="shared" ref="R264" si="2001">SUM(R252:R263)</f>
        <v>0</v>
      </c>
      <c r="S264" s="220">
        <f t="shared" ref="S264" si="2002">SUM(S252:S263)</f>
        <v>0</v>
      </c>
      <c r="T264" s="220">
        <f t="shared" ref="T264" si="2003">SUM(T252:T263)</f>
        <v>0</v>
      </c>
      <c r="U264" s="220">
        <f t="shared" ref="U264" si="2004">SUM(U252:U263)</f>
        <v>0</v>
      </c>
      <c r="V264" s="220">
        <f t="shared" ref="V264" si="2005">SUM(V252:V263)</f>
        <v>0</v>
      </c>
      <c r="W264" s="220">
        <f t="shared" ref="W264" si="2006">SUM(W252:W263)</f>
        <v>0</v>
      </c>
      <c r="X264" s="220">
        <f t="shared" ref="X264" si="2007">SUM(X252:X263)</f>
        <v>0</v>
      </c>
      <c r="Y264" s="220">
        <f t="shared" ref="Y264" si="2008">SUM(Y252:Y263)</f>
        <v>0</v>
      </c>
      <c r="Z264" s="220">
        <f t="shared" ref="Z264" si="2009">SUM(Z252:Z263)</f>
        <v>0</v>
      </c>
      <c r="AA264" s="220">
        <f t="shared" ref="AA264" si="2010">SUM(AA252:AA263)</f>
        <v>0</v>
      </c>
      <c r="AB264" s="220">
        <f t="shared" ref="AB264" si="2011">SUM(AB252:AB263)</f>
        <v>0</v>
      </c>
      <c r="AC264" s="220">
        <f t="shared" ref="AC264" si="2012">SUM(AC252:AC263)</f>
        <v>0</v>
      </c>
      <c r="AD264" s="220">
        <f t="shared" ref="AD264" si="2013">SUM(AD252:AD263)</f>
        <v>0</v>
      </c>
      <c r="AE264" s="220">
        <f t="shared" ref="AE264" si="2014">SUM(AE252:AE263)</f>
        <v>0</v>
      </c>
      <c r="AF264" s="220">
        <f t="shared" ref="AF264" si="2015">SUM(AF252:AF263)</f>
        <v>0</v>
      </c>
      <c r="AG264" s="220">
        <f t="shared" ref="AG264" si="2016">SUM(AG252:AG263)</f>
        <v>0</v>
      </c>
      <c r="AH264" s="220">
        <f t="shared" ref="AH264" si="2017">SUM(AH252:AH263)</f>
        <v>0</v>
      </c>
      <c r="AI264" s="220">
        <f t="shared" ref="AI264" si="2018">SUM(AI252:AI263)</f>
        <v>0</v>
      </c>
      <c r="AJ264" s="220">
        <f t="shared" ref="AJ264" si="2019">SUM(AJ252:AJ263)</f>
        <v>0</v>
      </c>
      <c r="AK264" s="220">
        <f t="shared" ref="AK264" si="2020">SUM(AK252:AK263)</f>
        <v>0</v>
      </c>
      <c r="AL264" s="220">
        <f t="shared" ref="AL264" si="2021">SUM(AL252:AL263)</f>
        <v>0</v>
      </c>
      <c r="AM264" s="220">
        <f>SUM(AM252:AM263)</f>
        <v>0</v>
      </c>
      <c r="AN264" s="220">
        <f>SUM(AN252:AN263)</f>
        <v>0</v>
      </c>
      <c r="AO264" s="220">
        <f t="shared" ref="AO264" si="2022">SUM(AO252:AO263)</f>
        <v>0</v>
      </c>
      <c r="AP264" s="220">
        <f t="shared" ref="AP264" si="2023">SUM(AP252:AP263)</f>
        <v>0</v>
      </c>
      <c r="AQ264" s="220">
        <f t="shared" ref="AQ264" si="2024">SUM(AQ252:AQ263)</f>
        <v>0</v>
      </c>
      <c r="AR264" s="222">
        <f>IF(AN264&gt;0,(AN264/T264)*100,0)</f>
        <v>0</v>
      </c>
      <c r="AS264" s="222">
        <f t="shared" si="1664"/>
        <v>0</v>
      </c>
      <c r="AT264" s="222">
        <f t="shared" si="1665"/>
        <v>0</v>
      </c>
      <c r="AU264" s="222">
        <f t="shared" si="1666"/>
        <v>0</v>
      </c>
      <c r="AV264" s="220">
        <f>SUM(AV252:AV263)</f>
        <v>0</v>
      </c>
      <c r="AW264" s="220">
        <f t="shared" ref="AW264" si="2025">SUM(AW252:AW263)</f>
        <v>0</v>
      </c>
      <c r="AX264" s="220">
        <f t="shared" ref="AX264" si="2026">SUM(AX252:AX263)</f>
        <v>0</v>
      </c>
      <c r="AY264" s="220">
        <f t="shared" ref="AY264" si="2027">SUM(AY252:AY263)</f>
        <v>0</v>
      </c>
      <c r="AZ264" s="222">
        <f t="shared" si="1667"/>
        <v>0</v>
      </c>
      <c r="BA264" s="222">
        <f t="shared" si="1668"/>
        <v>0</v>
      </c>
      <c r="BB264" s="222">
        <f t="shared" si="1669"/>
        <v>0</v>
      </c>
      <c r="BC264" s="222">
        <f t="shared" si="1670"/>
        <v>0</v>
      </c>
      <c r="BD264" s="220">
        <f t="shared" ref="BD264" si="2028">SUM(BD252:BD263)</f>
        <v>0</v>
      </c>
      <c r="BE264" s="220">
        <f t="shared" ref="BE264" si="2029">SUM(BE252:BE263)</f>
        <v>0</v>
      </c>
      <c r="BF264" s="220">
        <f t="shared" ref="BF264" si="2030">SUM(BF252:BF263)</f>
        <v>0</v>
      </c>
      <c r="BG264" s="220">
        <f t="shared" ref="BG264" si="2031">SUM(BG252:BG263)</f>
        <v>0</v>
      </c>
      <c r="BH264" s="222">
        <f t="shared" si="1671"/>
        <v>0</v>
      </c>
      <c r="BI264" s="222">
        <f t="shared" si="1672"/>
        <v>0</v>
      </c>
      <c r="BJ264" s="222">
        <f t="shared" si="1673"/>
        <v>0</v>
      </c>
      <c r="BK264" s="222">
        <f t="shared" si="1674"/>
        <v>0</v>
      </c>
      <c r="BL264" s="220">
        <f t="shared" ref="BL264" si="2032">SUM(BL252:BL263)</f>
        <v>0</v>
      </c>
      <c r="BM264" s="220">
        <f t="shared" ref="BM264" si="2033">SUM(BM252:BM263)</f>
        <v>0</v>
      </c>
      <c r="BN264" s="220">
        <f t="shared" ref="BN264" si="2034">SUM(BN252:BN263)</f>
        <v>0</v>
      </c>
      <c r="BO264" s="220">
        <f t="shared" ref="BO264" si="2035">SUM(BO252:BO263)</f>
        <v>0</v>
      </c>
      <c r="BP264" s="222">
        <f t="shared" si="1675"/>
        <v>0</v>
      </c>
      <c r="BQ264" s="222">
        <f t="shared" si="1676"/>
        <v>0</v>
      </c>
      <c r="BR264" s="222">
        <f t="shared" si="1677"/>
        <v>0</v>
      </c>
      <c r="BS264" s="222">
        <f t="shared" si="1678"/>
        <v>0</v>
      </c>
      <c r="BT264" s="220">
        <f t="shared" ref="BT264" si="2036">SUM(BT252:BT263)</f>
        <v>0</v>
      </c>
      <c r="BU264" s="220">
        <f t="shared" ref="BU264" si="2037">SUM(BU252:BU263)</f>
        <v>0</v>
      </c>
      <c r="BV264" s="220">
        <f t="shared" ref="BV264" si="2038">SUM(BV252:BV263)</f>
        <v>0</v>
      </c>
      <c r="BW264" s="220">
        <f t="shared" ref="BW264" si="2039">SUM(BW252:BW263)</f>
        <v>0</v>
      </c>
      <c r="BX264" s="222">
        <f t="shared" si="1679"/>
        <v>0</v>
      </c>
      <c r="BY264" s="222">
        <f t="shared" si="1680"/>
        <v>0</v>
      </c>
      <c r="BZ264" s="222">
        <f t="shared" si="1681"/>
        <v>0</v>
      </c>
      <c r="CA264" s="222">
        <f t="shared" si="1682"/>
        <v>0</v>
      </c>
      <c r="CB264" s="220">
        <f t="shared" ref="CB264" si="2040">SUM(CB252:CB263)</f>
        <v>0</v>
      </c>
      <c r="CC264" s="220">
        <f t="shared" ref="CC264" si="2041">SUM(CC252:CC263)</f>
        <v>0</v>
      </c>
      <c r="CD264" s="220">
        <f t="shared" ref="CD264" si="2042">SUM(CD252:CD263)</f>
        <v>0</v>
      </c>
      <c r="CE264" s="220">
        <f t="shared" ref="CE264" si="2043">SUM(CE252:CE263)</f>
        <v>0</v>
      </c>
      <c r="CF264" s="222">
        <f t="shared" si="1683"/>
        <v>0</v>
      </c>
      <c r="CG264" s="222">
        <f t="shared" si="1684"/>
        <v>0</v>
      </c>
      <c r="CH264" s="222">
        <f t="shared" si="1685"/>
        <v>0</v>
      </c>
      <c r="CI264" s="222">
        <f t="shared" si="1686"/>
        <v>0</v>
      </c>
      <c r="CJ264" s="220">
        <f t="shared" ref="CJ264" si="2044">SUM(CJ252:CJ263)</f>
        <v>0</v>
      </c>
      <c r="CK264" s="220">
        <f t="shared" ref="CK264" si="2045">SUM(CK252:CK263)</f>
        <v>0</v>
      </c>
      <c r="CL264" s="220">
        <f t="shared" ref="CL264" si="2046">SUM(CL252:CL263)</f>
        <v>0</v>
      </c>
      <c r="CM264" s="220">
        <f t="shared" ref="CM264" si="2047">SUM(CM252:CM263)</f>
        <v>0</v>
      </c>
      <c r="CN264" s="222">
        <f t="shared" si="1687"/>
        <v>0</v>
      </c>
      <c r="CO264" s="222">
        <f t="shared" si="1688"/>
        <v>0</v>
      </c>
      <c r="CP264" s="222">
        <f t="shared" si="1689"/>
        <v>0</v>
      </c>
      <c r="CQ264" s="222">
        <f t="shared" si="1690"/>
        <v>0</v>
      </c>
      <c r="CR264" s="220">
        <f t="shared" ref="CR264" si="2048">SUM(CR252:CR263)</f>
        <v>0</v>
      </c>
      <c r="CS264" s="220">
        <f t="shared" ref="CS264" si="2049">SUM(CS252:CS263)</f>
        <v>0</v>
      </c>
      <c r="CT264" s="220">
        <f t="shared" ref="CT264" si="2050">SUM(CT252:CT263)</f>
        <v>0</v>
      </c>
      <c r="CU264" s="220">
        <f t="shared" ref="CU264" si="2051">SUM(CU252:CU263)</f>
        <v>0</v>
      </c>
      <c r="CV264" s="222">
        <f>IF(CR264&gt;0,(CR264/T264)*100,0)</f>
        <v>0</v>
      </c>
      <c r="CW264" s="222">
        <f t="shared" si="1692"/>
        <v>0</v>
      </c>
      <c r="CX264" s="222">
        <f t="shared" si="1693"/>
        <v>0</v>
      </c>
      <c r="CY264" s="222">
        <f t="shared" si="1694"/>
        <v>0</v>
      </c>
      <c r="CZ264" s="222">
        <f t="shared" si="1695"/>
        <v>0</v>
      </c>
      <c r="DA264" s="222">
        <f t="shared" si="1696"/>
        <v>0</v>
      </c>
      <c r="DB264" s="222">
        <f t="shared" si="1697"/>
        <v>0</v>
      </c>
      <c r="DC264" s="222">
        <f t="shared" si="1698"/>
        <v>0</v>
      </c>
      <c r="DD264" s="220">
        <f t="shared" ref="DD264" si="2052">SUM(DD252:DD263)</f>
        <v>0</v>
      </c>
      <c r="DE264" s="220">
        <f t="shared" ref="DE264" si="2053">SUM(DE252:DE263)</f>
        <v>0</v>
      </c>
      <c r="DF264" s="220">
        <f t="shared" ref="DF264" si="2054">SUM(DF252:DF263)</f>
        <v>0</v>
      </c>
      <c r="DG264" s="220">
        <f t="shared" ref="DG264" si="2055">SUM(DG252:DG263)</f>
        <v>0</v>
      </c>
      <c r="DH264" s="221">
        <f>IF(DD264&gt;0,(DD264*60)/T264,0)</f>
        <v>0</v>
      </c>
      <c r="DI264" s="221">
        <f t="shared" ref="DI264" si="2056">IF(DE264&gt;0,(DE264*60)/U264,0)</f>
        <v>0</v>
      </c>
      <c r="DJ264" s="221">
        <f t="shared" ref="DJ264" si="2057">IF(DF264&gt;0,(DF264*60)/V264,0)</f>
        <v>0</v>
      </c>
      <c r="DK264" s="221">
        <f t="shared" ref="DK264" si="2058">IF(DG264&gt;0,(DG264*60)/W264,0)</f>
        <v>0</v>
      </c>
      <c r="DL264" s="221">
        <f>IF(DD264&gt;0,(DD264*60)/(T264-AN264),0)</f>
        <v>0</v>
      </c>
      <c r="DM264" s="221">
        <f t="shared" ref="DM264" si="2059">IF(DE264&gt;0,(DE264*60)/(U264-AO264),0)</f>
        <v>0</v>
      </c>
      <c r="DN264" s="221">
        <f t="shared" ref="DN264" si="2060">IF(DF264&gt;0,(DF264*60)/(V264-AP264),0)</f>
        <v>0</v>
      </c>
      <c r="DO264" s="221">
        <f t="shared" ref="DO264" si="2061">IF(DG264&gt;0,(DG264*60)/(W264-AQ264),0)</f>
        <v>0</v>
      </c>
      <c r="DP264" s="221">
        <f>IF(DU264&gt;0,(DU264*60)/(T264-BD264),0)</f>
        <v>0</v>
      </c>
      <c r="DQ264" s="221">
        <f t="shared" ref="DQ264" si="2062">IF(DV264&gt;0,(DV264*60)/(U264-BE264),0)</f>
        <v>0</v>
      </c>
      <c r="DR264" s="221">
        <f t="shared" ref="DR264" si="2063">IF(DW264&gt;0,(DW264*60)/(V264-BF264),0)</f>
        <v>0</v>
      </c>
      <c r="DS264" s="221">
        <f t="shared" ref="DS264" si="2064">IF(DX264&gt;0,(DX264*60)/(W264-BG264),0)</f>
        <v>0</v>
      </c>
      <c r="DU264" s="220">
        <f t="shared" ref="DU264" si="2065">SUM(DU252:DU263)</f>
        <v>0</v>
      </c>
      <c r="DV264" s="220">
        <f t="shared" ref="DV264" si="2066">SUM(DV252:DV263)</f>
        <v>0</v>
      </c>
      <c r="DW264" s="220">
        <f t="shared" ref="DW264" si="2067">SUM(DW252:DW263)</f>
        <v>0</v>
      </c>
      <c r="DX264" s="220">
        <f t="shared" ref="DX264" si="2068">SUM(DX252:DX263)</f>
        <v>0</v>
      </c>
      <c r="DZ264" s="293"/>
      <c r="EA264" s="293"/>
      <c r="EB264" s="293"/>
      <c r="EC264" s="297"/>
      <c r="ED264" s="297"/>
      <c r="EE264" s="297"/>
      <c r="EF264" s="297"/>
      <c r="EG264" s="297"/>
      <c r="EH264" s="297"/>
      <c r="EI264" s="297"/>
      <c r="EJ264" s="297"/>
      <c r="EK264" s="297"/>
      <c r="EL264" s="297"/>
      <c r="EM264" s="297"/>
      <c r="EN264" s="297"/>
      <c r="EO264" s="297"/>
      <c r="EP264" s="297"/>
      <c r="EQ264" s="297"/>
      <c r="ER264" s="297"/>
      <c r="ES264" s="297"/>
      <c r="ET264" s="297"/>
      <c r="EU264" s="297"/>
      <c r="EV264" s="297"/>
      <c r="EW264" s="297"/>
      <c r="EX264" s="297"/>
      <c r="EY264" s="297"/>
      <c r="EZ264" s="297"/>
      <c r="FA264" s="297"/>
      <c r="FB264" s="297"/>
      <c r="FC264" s="297"/>
      <c r="FD264" s="298"/>
      <c r="FE264" s="298"/>
      <c r="FF264" s="298"/>
      <c r="FL264" s="223">
        <f t="shared" ref="FL264" si="2069">SUM(FL252:FL263)</f>
        <v>0</v>
      </c>
      <c r="FM264" s="222">
        <f t="shared" si="1885"/>
        <v>0</v>
      </c>
      <c r="FN264" s="222">
        <f t="shared" si="1886"/>
        <v>0</v>
      </c>
      <c r="FO264" s="224">
        <f t="shared" si="1887"/>
        <v>0</v>
      </c>
      <c r="FR264" s="277">
        <f t="shared" si="1976"/>
        <v>0</v>
      </c>
      <c r="FS264" s="278">
        <f t="shared" si="1977"/>
        <v>0</v>
      </c>
      <c r="FT264" s="278">
        <f t="shared" si="1978"/>
        <v>0</v>
      </c>
      <c r="FU264" s="279">
        <f t="shared" si="1979"/>
        <v>0</v>
      </c>
      <c r="FV264" s="239"/>
      <c r="FW264" s="280" t="e">
        <f t="shared" si="1980"/>
        <v>#DIV/0!</v>
      </c>
      <c r="FX264" s="281" t="e">
        <f t="shared" si="1981"/>
        <v>#DIV/0!</v>
      </c>
      <c r="FY264" s="281" t="e">
        <f t="shared" si="1982"/>
        <v>#DIV/0!</v>
      </c>
      <c r="FZ264" s="282" t="e">
        <f t="shared" si="1983"/>
        <v>#DIV/0!</v>
      </c>
      <c r="GA264" s="283"/>
      <c r="GB264" s="277">
        <f t="shared" si="1984"/>
        <v>0</v>
      </c>
      <c r="GC264" s="278">
        <f t="shared" si="1985"/>
        <v>0</v>
      </c>
      <c r="GD264" s="278">
        <f t="shared" si="1986"/>
        <v>0</v>
      </c>
      <c r="GE264" s="279">
        <f t="shared" si="1987"/>
        <v>0</v>
      </c>
    </row>
    <row r="265" spans="1:187" x14ac:dyDescent="0.2">
      <c r="B265" s="139">
        <f t="shared" ref="B265:B276" si="2070">B252+1</f>
        <v>2021</v>
      </c>
      <c r="C265" s="142" t="str">
        <f t="shared" ref="C265:C276" si="2071">C252</f>
        <v>Jan</v>
      </c>
      <c r="D265" s="154">
        <f t="shared" ref="D265:D329" si="2072">E265+F265+G265</f>
        <v>0</v>
      </c>
      <c r="E265" s="129"/>
      <c r="F265" s="129"/>
      <c r="G265" s="129"/>
      <c r="H265" s="154">
        <f t="shared" ref="H265:H329" si="2073">I265+J265+K265</f>
        <v>0</v>
      </c>
      <c r="I265" s="151">
        <f t="shared" si="1651"/>
        <v>0</v>
      </c>
      <c r="J265" s="151">
        <f t="shared" si="1652"/>
        <v>0</v>
      </c>
      <c r="K265" s="151">
        <f t="shared" si="1653"/>
        <v>0</v>
      </c>
      <c r="L265" s="154">
        <f t="shared" si="1788"/>
        <v>0</v>
      </c>
      <c r="M265" s="3"/>
      <c r="N265" s="3"/>
      <c r="O265" s="3"/>
      <c r="P265" s="154">
        <f t="shared" ref="P265:P329" si="2074">Q265+R265+S265</f>
        <v>0</v>
      </c>
      <c r="Q265" s="3"/>
      <c r="R265" s="3"/>
      <c r="S265" s="3"/>
      <c r="T265" s="154">
        <f t="shared" ref="T265:T329" si="2075">U265+V265+W265</f>
        <v>0</v>
      </c>
      <c r="U265" s="151">
        <f t="shared" si="1654"/>
        <v>0</v>
      </c>
      <c r="V265" s="151">
        <f t="shared" si="1655"/>
        <v>0</v>
      </c>
      <c r="W265" s="151">
        <f t="shared" si="1656"/>
        <v>0</v>
      </c>
      <c r="X265" s="154">
        <f t="shared" ref="X265:X329" si="2076">Y265+Z265+AA265</f>
        <v>0</v>
      </c>
      <c r="Y265" s="151">
        <f t="shared" si="1657"/>
        <v>0</v>
      </c>
      <c r="Z265" s="151">
        <f t="shared" si="1658"/>
        <v>0</v>
      </c>
      <c r="AA265" s="151">
        <f t="shared" si="1659"/>
        <v>0</v>
      </c>
      <c r="AB265" s="154">
        <f t="shared" ref="AB265:AB329" si="2077">AC265+AD265+AE265</f>
        <v>0</v>
      </c>
      <c r="AC265" s="3"/>
      <c r="AD265" s="3"/>
      <c r="AE265" s="3"/>
      <c r="AF265" s="154">
        <f t="shared" ref="AF265:AF329" si="2078">AG265+AH265+AI265</f>
        <v>0</v>
      </c>
      <c r="AG265" s="3"/>
      <c r="AH265" s="3"/>
      <c r="AI265" s="3"/>
      <c r="AJ265" s="154">
        <f t="shared" ref="AJ265:AJ329" si="2079">AK265+AL265+AM265</f>
        <v>0</v>
      </c>
      <c r="AK265" s="151">
        <f t="shared" si="1660"/>
        <v>0</v>
      </c>
      <c r="AL265" s="151">
        <f t="shared" si="1661"/>
        <v>0</v>
      </c>
      <c r="AM265" s="151">
        <f t="shared" si="1662"/>
        <v>0</v>
      </c>
      <c r="AN265" s="154">
        <f t="shared" ref="AN265:AN329" si="2080">AO265+AP265+AQ265</f>
        <v>0</v>
      </c>
      <c r="AO265" s="3"/>
      <c r="AP265" s="3"/>
      <c r="AQ265" s="3"/>
      <c r="AR265" s="151">
        <f t="shared" si="1663"/>
        <v>0</v>
      </c>
      <c r="AS265" s="151">
        <f t="shared" si="1664"/>
        <v>0</v>
      </c>
      <c r="AT265" s="151">
        <f t="shared" si="1665"/>
        <v>0</v>
      </c>
      <c r="AU265" s="151">
        <f t="shared" si="1666"/>
        <v>0</v>
      </c>
      <c r="AV265" s="154">
        <f t="shared" ref="AV265:AV329" si="2081">AW265+AX265+AY265</f>
        <v>0</v>
      </c>
      <c r="AW265" s="3"/>
      <c r="AX265" s="3"/>
      <c r="AY265" s="3"/>
      <c r="AZ265" s="151">
        <f t="shared" si="1667"/>
        <v>0</v>
      </c>
      <c r="BA265" s="151">
        <f t="shared" si="1668"/>
        <v>0</v>
      </c>
      <c r="BB265" s="151">
        <f t="shared" si="1669"/>
        <v>0</v>
      </c>
      <c r="BC265" s="151">
        <f t="shared" si="1670"/>
        <v>0</v>
      </c>
      <c r="BD265" s="154">
        <f t="shared" ref="BD265:BD329" si="2082">BE265+BF265+BG265</f>
        <v>0</v>
      </c>
      <c r="BE265" s="3"/>
      <c r="BF265" s="3"/>
      <c r="BG265" s="3"/>
      <c r="BH265" s="151">
        <f t="shared" si="1671"/>
        <v>0</v>
      </c>
      <c r="BI265" s="151">
        <f t="shared" si="1672"/>
        <v>0</v>
      </c>
      <c r="BJ265" s="151">
        <f t="shared" si="1673"/>
        <v>0</v>
      </c>
      <c r="BK265" s="151">
        <f t="shared" si="1674"/>
        <v>0</v>
      </c>
      <c r="BL265" s="154">
        <f t="shared" ref="BL265:BL329" si="2083">BM265+BN265+BO265</f>
        <v>0</v>
      </c>
      <c r="BM265" s="3"/>
      <c r="BN265" s="3"/>
      <c r="BO265" s="3"/>
      <c r="BP265" s="151">
        <f t="shared" si="1675"/>
        <v>0</v>
      </c>
      <c r="BQ265" s="151">
        <f t="shared" si="1676"/>
        <v>0</v>
      </c>
      <c r="BR265" s="151">
        <f t="shared" si="1677"/>
        <v>0</v>
      </c>
      <c r="BS265" s="151">
        <f t="shared" si="1678"/>
        <v>0</v>
      </c>
      <c r="BT265" s="154">
        <f t="shared" ref="BT265:BT329" si="2084">BU265+BV265+BW265</f>
        <v>0</v>
      </c>
      <c r="BU265" s="3"/>
      <c r="BV265" s="3"/>
      <c r="BW265" s="3"/>
      <c r="BX265" s="151">
        <f t="shared" si="1679"/>
        <v>0</v>
      </c>
      <c r="BY265" s="151">
        <f t="shared" si="1680"/>
        <v>0</v>
      </c>
      <c r="BZ265" s="151">
        <f t="shared" si="1681"/>
        <v>0</v>
      </c>
      <c r="CA265" s="151">
        <f t="shared" si="1682"/>
        <v>0</v>
      </c>
      <c r="CB265" s="154">
        <f t="shared" ref="CB265:CB329" si="2085">CC265+CD265+CE265</f>
        <v>0</v>
      </c>
      <c r="CC265" s="3"/>
      <c r="CD265" s="3"/>
      <c r="CE265" s="3"/>
      <c r="CF265" s="151">
        <f t="shared" si="1683"/>
        <v>0</v>
      </c>
      <c r="CG265" s="151">
        <f t="shared" si="1684"/>
        <v>0</v>
      </c>
      <c r="CH265" s="151">
        <f t="shared" si="1685"/>
        <v>0</v>
      </c>
      <c r="CI265" s="151">
        <f t="shared" si="1686"/>
        <v>0</v>
      </c>
      <c r="CJ265" s="154">
        <f t="shared" ref="CJ265:CJ329" si="2086">CK265+CL265+CM265</f>
        <v>0</v>
      </c>
      <c r="CK265" s="3"/>
      <c r="CL265" s="3"/>
      <c r="CM265" s="3"/>
      <c r="CN265" s="151">
        <f t="shared" si="1687"/>
        <v>0</v>
      </c>
      <c r="CO265" s="151">
        <f t="shared" si="1688"/>
        <v>0</v>
      </c>
      <c r="CP265" s="151">
        <f t="shared" si="1689"/>
        <v>0</v>
      </c>
      <c r="CQ265" s="151">
        <f t="shared" si="1690"/>
        <v>0</v>
      </c>
      <c r="CR265" s="154">
        <f t="shared" ref="CR265:CR329" si="2087">CS265+CT265+CU265</f>
        <v>0</v>
      </c>
      <c r="CS265" s="3"/>
      <c r="CT265" s="3"/>
      <c r="CU265" s="3"/>
      <c r="CV265" s="151">
        <f t="shared" si="1691"/>
        <v>0</v>
      </c>
      <c r="CW265" s="151">
        <f t="shared" si="1692"/>
        <v>0</v>
      </c>
      <c r="CX265" s="151">
        <f t="shared" si="1693"/>
        <v>0</v>
      </c>
      <c r="CY265" s="151">
        <f t="shared" si="1694"/>
        <v>0</v>
      </c>
      <c r="CZ265" s="151">
        <f t="shared" si="1695"/>
        <v>0</v>
      </c>
      <c r="DA265" s="151">
        <f t="shared" si="1696"/>
        <v>0</v>
      </c>
      <c r="DB265" s="151">
        <f t="shared" si="1697"/>
        <v>0</v>
      </c>
      <c r="DC265" s="151">
        <f t="shared" si="1698"/>
        <v>0</v>
      </c>
      <c r="DD265" s="149"/>
      <c r="DE265" s="3"/>
      <c r="DF265" s="3"/>
      <c r="DG265" s="3"/>
      <c r="DH265" s="129"/>
      <c r="DI265" s="129"/>
      <c r="DJ265" s="129"/>
      <c r="DK265" s="129"/>
      <c r="DL265" s="129"/>
      <c r="DM265" s="129"/>
      <c r="DN265" s="129"/>
      <c r="DO265" s="129"/>
      <c r="DP265" s="3"/>
      <c r="DQ265" s="3"/>
      <c r="DR265" s="3"/>
      <c r="DS265" s="3"/>
      <c r="DU265" s="149"/>
      <c r="DV265" s="3"/>
      <c r="DW265" s="3"/>
      <c r="DX265" s="3"/>
      <c r="DZ265" s="293"/>
      <c r="EA265" s="293"/>
      <c r="EB265" s="293"/>
      <c r="EC265" s="297"/>
      <c r="ED265" s="297"/>
      <c r="EE265" s="297"/>
      <c r="EF265" s="297"/>
      <c r="EG265" s="297"/>
      <c r="EH265" s="297"/>
      <c r="EI265" s="297"/>
      <c r="EJ265" s="297"/>
      <c r="EK265" s="297"/>
      <c r="EL265" s="297"/>
      <c r="EM265" s="297"/>
      <c r="EN265" s="297"/>
      <c r="EO265" s="297"/>
      <c r="EP265" s="297"/>
      <c r="EQ265" s="297"/>
      <c r="ER265" s="297"/>
      <c r="ES265" s="297"/>
      <c r="ET265" s="297"/>
      <c r="EU265" s="297"/>
      <c r="EV265" s="297"/>
      <c r="EW265" s="297"/>
      <c r="EX265" s="297"/>
      <c r="EY265" s="297"/>
      <c r="EZ265" s="297"/>
      <c r="FA265" s="297"/>
      <c r="FB265" s="297"/>
      <c r="FC265" s="297"/>
      <c r="FD265" s="297"/>
      <c r="FE265" s="297"/>
      <c r="FF265" s="297"/>
      <c r="FL265" s="151">
        <f t="shared" ref="FL265:FL276" si="2088">AJ265</f>
        <v>0</v>
      </c>
      <c r="FM265" s="151">
        <f t="shared" si="1885"/>
        <v>0</v>
      </c>
      <c r="FN265" s="151">
        <f t="shared" si="1886"/>
        <v>0</v>
      </c>
      <c r="FO265" s="151">
        <f t="shared" si="1887"/>
        <v>0</v>
      </c>
      <c r="FR265" s="5">
        <f t="shared" si="1976"/>
        <v>0</v>
      </c>
      <c r="FS265" s="5">
        <f t="shared" si="1977"/>
        <v>0</v>
      </c>
      <c r="FT265" s="5">
        <f t="shared" si="1978"/>
        <v>0</v>
      </c>
      <c r="FU265" s="5">
        <f t="shared" si="1979"/>
        <v>0</v>
      </c>
      <c r="FW265" s="233" t="e">
        <f t="shared" si="1980"/>
        <v>#DIV/0!</v>
      </c>
      <c r="FX265" s="233" t="e">
        <f t="shared" si="1981"/>
        <v>#DIV/0!</v>
      </c>
      <c r="FY265" s="233" t="e">
        <f t="shared" si="1982"/>
        <v>#DIV/0!</v>
      </c>
      <c r="FZ265" s="233" t="e">
        <f t="shared" si="1983"/>
        <v>#DIV/0!</v>
      </c>
      <c r="GA265" s="233"/>
      <c r="GB265" s="5">
        <f t="shared" si="1984"/>
        <v>0</v>
      </c>
      <c r="GC265" s="5">
        <f t="shared" si="1985"/>
        <v>0</v>
      </c>
      <c r="GD265" s="5">
        <f t="shared" si="1986"/>
        <v>0</v>
      </c>
      <c r="GE265" s="5">
        <f t="shared" si="1987"/>
        <v>0</v>
      </c>
    </row>
    <row r="266" spans="1:187" x14ac:dyDescent="0.2">
      <c r="B266" s="139">
        <f t="shared" si="2070"/>
        <v>2021</v>
      </c>
      <c r="C266" s="142" t="str">
        <f t="shared" si="2071"/>
        <v>Feb</v>
      </c>
      <c r="D266" s="154">
        <f t="shared" si="2072"/>
        <v>0</v>
      </c>
      <c r="E266" s="129"/>
      <c r="F266" s="129"/>
      <c r="G266" s="129"/>
      <c r="H266" s="154">
        <f t="shared" si="2073"/>
        <v>0</v>
      </c>
      <c r="I266" s="151">
        <f t="shared" si="1651"/>
        <v>0</v>
      </c>
      <c r="J266" s="151">
        <f t="shared" si="1652"/>
        <v>0</v>
      </c>
      <c r="K266" s="151">
        <f t="shared" si="1653"/>
        <v>0</v>
      </c>
      <c r="L266" s="154">
        <f t="shared" si="1788"/>
        <v>0</v>
      </c>
      <c r="M266" s="3"/>
      <c r="N266" s="3"/>
      <c r="O266" s="3"/>
      <c r="P266" s="154">
        <f t="shared" si="2074"/>
        <v>0</v>
      </c>
      <c r="Q266" s="3"/>
      <c r="R266" s="3"/>
      <c r="S266" s="3"/>
      <c r="T266" s="154">
        <f t="shared" si="2075"/>
        <v>0</v>
      </c>
      <c r="U266" s="151">
        <f t="shared" si="1654"/>
        <v>0</v>
      </c>
      <c r="V266" s="151">
        <f t="shared" si="1655"/>
        <v>0</v>
      </c>
      <c r="W266" s="151">
        <f t="shared" si="1656"/>
        <v>0</v>
      </c>
      <c r="X266" s="154">
        <f t="shared" si="2076"/>
        <v>0</v>
      </c>
      <c r="Y266" s="151">
        <f t="shared" si="1657"/>
        <v>0</v>
      </c>
      <c r="Z266" s="151">
        <f t="shared" si="1658"/>
        <v>0</v>
      </c>
      <c r="AA266" s="151">
        <f t="shared" si="1659"/>
        <v>0</v>
      </c>
      <c r="AB266" s="154">
        <f t="shared" si="2077"/>
        <v>0</v>
      </c>
      <c r="AC266" s="3"/>
      <c r="AD266" s="3"/>
      <c r="AE266" s="3"/>
      <c r="AF266" s="154">
        <f t="shared" si="2078"/>
        <v>0</v>
      </c>
      <c r="AG266" s="3"/>
      <c r="AH266" s="3"/>
      <c r="AI266" s="3"/>
      <c r="AJ266" s="154">
        <f t="shared" si="2079"/>
        <v>0</v>
      </c>
      <c r="AK266" s="151">
        <f t="shared" si="1660"/>
        <v>0</v>
      </c>
      <c r="AL266" s="151">
        <f t="shared" si="1661"/>
        <v>0</v>
      </c>
      <c r="AM266" s="151">
        <f t="shared" si="1662"/>
        <v>0</v>
      </c>
      <c r="AN266" s="154">
        <f t="shared" si="2080"/>
        <v>0</v>
      </c>
      <c r="AO266" s="3"/>
      <c r="AP266" s="3"/>
      <c r="AQ266" s="3"/>
      <c r="AR266" s="151">
        <f t="shared" si="1663"/>
        <v>0</v>
      </c>
      <c r="AS266" s="151">
        <f t="shared" si="1664"/>
        <v>0</v>
      </c>
      <c r="AT266" s="151">
        <f t="shared" si="1665"/>
        <v>0</v>
      </c>
      <c r="AU266" s="151">
        <f t="shared" si="1666"/>
        <v>0</v>
      </c>
      <c r="AV266" s="154">
        <f t="shared" si="2081"/>
        <v>0</v>
      </c>
      <c r="AW266" s="3"/>
      <c r="AX266" s="3"/>
      <c r="AY266" s="3"/>
      <c r="AZ266" s="151">
        <f t="shared" si="1667"/>
        <v>0</v>
      </c>
      <c r="BA266" s="151">
        <f t="shared" si="1668"/>
        <v>0</v>
      </c>
      <c r="BB266" s="151">
        <f t="shared" si="1669"/>
        <v>0</v>
      </c>
      <c r="BC266" s="151">
        <f t="shared" si="1670"/>
        <v>0</v>
      </c>
      <c r="BD266" s="154">
        <f t="shared" si="2082"/>
        <v>0</v>
      </c>
      <c r="BE266" s="3"/>
      <c r="BF266" s="3"/>
      <c r="BG266" s="3"/>
      <c r="BH266" s="151">
        <f t="shared" si="1671"/>
        <v>0</v>
      </c>
      <c r="BI266" s="151">
        <f t="shared" si="1672"/>
        <v>0</v>
      </c>
      <c r="BJ266" s="151">
        <f t="shared" si="1673"/>
        <v>0</v>
      </c>
      <c r="BK266" s="151">
        <f t="shared" si="1674"/>
        <v>0</v>
      </c>
      <c r="BL266" s="154">
        <f t="shared" si="2083"/>
        <v>0</v>
      </c>
      <c r="BM266" s="3"/>
      <c r="BN266" s="3"/>
      <c r="BO266" s="3"/>
      <c r="BP266" s="151">
        <f t="shared" si="1675"/>
        <v>0</v>
      </c>
      <c r="BQ266" s="151">
        <f t="shared" si="1676"/>
        <v>0</v>
      </c>
      <c r="BR266" s="151">
        <f t="shared" si="1677"/>
        <v>0</v>
      </c>
      <c r="BS266" s="151">
        <f t="shared" si="1678"/>
        <v>0</v>
      </c>
      <c r="BT266" s="154">
        <f t="shared" si="2084"/>
        <v>0</v>
      </c>
      <c r="BU266" s="3"/>
      <c r="BV266" s="3"/>
      <c r="BW266" s="3"/>
      <c r="BX266" s="151">
        <f t="shared" si="1679"/>
        <v>0</v>
      </c>
      <c r="BY266" s="151">
        <f t="shared" si="1680"/>
        <v>0</v>
      </c>
      <c r="BZ266" s="151">
        <f t="shared" si="1681"/>
        <v>0</v>
      </c>
      <c r="CA266" s="151">
        <f t="shared" si="1682"/>
        <v>0</v>
      </c>
      <c r="CB266" s="154">
        <f t="shared" si="2085"/>
        <v>0</v>
      </c>
      <c r="CC266" s="3"/>
      <c r="CD266" s="3"/>
      <c r="CE266" s="3"/>
      <c r="CF266" s="151">
        <f t="shared" si="1683"/>
        <v>0</v>
      </c>
      <c r="CG266" s="151">
        <f t="shared" si="1684"/>
        <v>0</v>
      </c>
      <c r="CH266" s="151">
        <f t="shared" si="1685"/>
        <v>0</v>
      </c>
      <c r="CI266" s="151">
        <f t="shared" si="1686"/>
        <v>0</v>
      </c>
      <c r="CJ266" s="154">
        <f t="shared" si="2086"/>
        <v>0</v>
      </c>
      <c r="CK266" s="3"/>
      <c r="CL266" s="3"/>
      <c r="CM266" s="3"/>
      <c r="CN266" s="151">
        <f t="shared" si="1687"/>
        <v>0</v>
      </c>
      <c r="CO266" s="151">
        <f t="shared" si="1688"/>
        <v>0</v>
      </c>
      <c r="CP266" s="151">
        <f t="shared" si="1689"/>
        <v>0</v>
      </c>
      <c r="CQ266" s="151">
        <f t="shared" si="1690"/>
        <v>0</v>
      </c>
      <c r="CR266" s="154">
        <f t="shared" si="2087"/>
        <v>0</v>
      </c>
      <c r="CS266" s="3"/>
      <c r="CT266" s="3"/>
      <c r="CU266" s="3"/>
      <c r="CV266" s="151">
        <f t="shared" si="1691"/>
        <v>0</v>
      </c>
      <c r="CW266" s="151">
        <f t="shared" si="1692"/>
        <v>0</v>
      </c>
      <c r="CX266" s="151">
        <f t="shared" si="1693"/>
        <v>0</v>
      </c>
      <c r="CY266" s="151">
        <f t="shared" si="1694"/>
        <v>0</v>
      </c>
      <c r="CZ266" s="151">
        <f t="shared" si="1695"/>
        <v>0</v>
      </c>
      <c r="DA266" s="151">
        <f t="shared" si="1696"/>
        <v>0</v>
      </c>
      <c r="DB266" s="151">
        <f t="shared" si="1697"/>
        <v>0</v>
      </c>
      <c r="DC266" s="151">
        <f t="shared" si="1698"/>
        <v>0</v>
      </c>
      <c r="DD266" s="149"/>
      <c r="DE266" s="3"/>
      <c r="DF266" s="3"/>
      <c r="DG266" s="3"/>
      <c r="DH266" s="129"/>
      <c r="DI266" s="129"/>
      <c r="DJ266" s="129"/>
      <c r="DK266" s="129"/>
      <c r="DL266" s="129"/>
      <c r="DM266" s="129"/>
      <c r="DN266" s="129"/>
      <c r="DO266" s="129"/>
      <c r="DP266" s="3"/>
      <c r="DQ266" s="3"/>
      <c r="DR266" s="3"/>
      <c r="DS266" s="3"/>
      <c r="DU266" s="149"/>
      <c r="DV266" s="3"/>
      <c r="DW266" s="3"/>
      <c r="DX266" s="3"/>
      <c r="DZ266" s="293"/>
      <c r="EA266" s="293"/>
      <c r="EB266" s="293"/>
      <c r="EC266" s="297"/>
      <c r="ED266" s="297"/>
      <c r="EE266" s="297"/>
      <c r="EF266" s="297"/>
      <c r="EG266" s="297"/>
      <c r="EH266" s="297"/>
      <c r="EI266" s="297"/>
      <c r="EJ266" s="297"/>
      <c r="EK266" s="297"/>
      <c r="EL266" s="297"/>
      <c r="EM266" s="297"/>
      <c r="EN266" s="297"/>
      <c r="EO266" s="297"/>
      <c r="EP266" s="297"/>
      <c r="EQ266" s="297"/>
      <c r="ER266" s="297"/>
      <c r="ES266" s="297"/>
      <c r="ET266" s="297"/>
      <c r="EU266" s="297"/>
      <c r="EV266" s="297"/>
      <c r="EW266" s="297"/>
      <c r="EX266" s="297"/>
      <c r="EY266" s="297"/>
      <c r="EZ266" s="297"/>
      <c r="FA266" s="297"/>
      <c r="FB266" s="297"/>
      <c r="FC266" s="297"/>
      <c r="FD266" s="297"/>
      <c r="FE266" s="297"/>
      <c r="FF266" s="297"/>
      <c r="FL266" s="151">
        <f t="shared" si="2088"/>
        <v>0</v>
      </c>
      <c r="FM266" s="151">
        <f t="shared" si="1885"/>
        <v>0</v>
      </c>
      <c r="FN266" s="151">
        <f t="shared" si="1886"/>
        <v>0</v>
      </c>
      <c r="FO266" s="151">
        <f t="shared" si="1887"/>
        <v>0</v>
      </c>
      <c r="FR266" s="5">
        <f t="shared" si="1976"/>
        <v>0</v>
      </c>
      <c r="FS266" s="5">
        <f t="shared" si="1977"/>
        <v>0</v>
      </c>
      <c r="FT266" s="5">
        <f t="shared" si="1978"/>
        <v>0</v>
      </c>
      <c r="FU266" s="5">
        <f t="shared" si="1979"/>
        <v>0</v>
      </c>
      <c r="FW266" s="233" t="e">
        <f t="shared" si="1980"/>
        <v>#DIV/0!</v>
      </c>
      <c r="FX266" s="233" t="e">
        <f t="shared" si="1981"/>
        <v>#DIV/0!</v>
      </c>
      <c r="FY266" s="233" t="e">
        <f t="shared" si="1982"/>
        <v>#DIV/0!</v>
      </c>
      <c r="FZ266" s="233" t="e">
        <f t="shared" si="1983"/>
        <v>#DIV/0!</v>
      </c>
      <c r="GA266" s="233"/>
      <c r="GB266" s="5">
        <f t="shared" si="1984"/>
        <v>0</v>
      </c>
      <c r="GC266" s="5">
        <f t="shared" si="1985"/>
        <v>0</v>
      </c>
      <c r="GD266" s="5">
        <f t="shared" si="1986"/>
        <v>0</v>
      </c>
      <c r="GE266" s="5">
        <f t="shared" si="1987"/>
        <v>0</v>
      </c>
    </row>
    <row r="267" spans="1:187" x14ac:dyDescent="0.2">
      <c r="B267" s="139">
        <f t="shared" si="2070"/>
        <v>2021</v>
      </c>
      <c r="C267" s="142" t="str">
        <f t="shared" si="2071"/>
        <v>Mar</v>
      </c>
      <c r="D267" s="154">
        <f t="shared" si="2072"/>
        <v>0</v>
      </c>
      <c r="E267" s="129"/>
      <c r="F267" s="129"/>
      <c r="G267" s="129"/>
      <c r="H267" s="154">
        <f t="shared" si="2073"/>
        <v>0</v>
      </c>
      <c r="I267" s="151">
        <f t="shared" si="1651"/>
        <v>0</v>
      </c>
      <c r="J267" s="151">
        <f t="shared" si="1652"/>
        <v>0</v>
      </c>
      <c r="K267" s="151">
        <f t="shared" si="1653"/>
        <v>0</v>
      </c>
      <c r="L267" s="154">
        <f t="shared" si="1788"/>
        <v>0</v>
      </c>
      <c r="M267" s="3"/>
      <c r="N267" s="3"/>
      <c r="O267" s="3"/>
      <c r="P267" s="154">
        <f t="shared" si="2074"/>
        <v>0</v>
      </c>
      <c r="Q267" s="3"/>
      <c r="R267" s="3"/>
      <c r="S267" s="3"/>
      <c r="T267" s="154">
        <f t="shared" si="2075"/>
        <v>0</v>
      </c>
      <c r="U267" s="151">
        <f t="shared" si="1654"/>
        <v>0</v>
      </c>
      <c r="V267" s="151">
        <f t="shared" si="1655"/>
        <v>0</v>
      </c>
      <c r="W267" s="151">
        <f t="shared" si="1656"/>
        <v>0</v>
      </c>
      <c r="X267" s="154">
        <f t="shared" si="2076"/>
        <v>0</v>
      </c>
      <c r="Y267" s="151">
        <f t="shared" si="1657"/>
        <v>0</v>
      </c>
      <c r="Z267" s="151">
        <f t="shared" si="1658"/>
        <v>0</v>
      </c>
      <c r="AA267" s="151">
        <f t="shared" si="1659"/>
        <v>0</v>
      </c>
      <c r="AB267" s="154">
        <f t="shared" si="2077"/>
        <v>0</v>
      </c>
      <c r="AC267" s="3"/>
      <c r="AD267" s="3"/>
      <c r="AE267" s="3"/>
      <c r="AF267" s="154">
        <f t="shared" si="2078"/>
        <v>0</v>
      </c>
      <c r="AG267" s="3"/>
      <c r="AH267" s="3"/>
      <c r="AI267" s="3"/>
      <c r="AJ267" s="154">
        <f t="shared" si="2079"/>
        <v>0</v>
      </c>
      <c r="AK267" s="151">
        <f t="shared" si="1660"/>
        <v>0</v>
      </c>
      <c r="AL267" s="151">
        <f t="shared" si="1661"/>
        <v>0</v>
      </c>
      <c r="AM267" s="151">
        <f t="shared" si="1662"/>
        <v>0</v>
      </c>
      <c r="AN267" s="154">
        <f t="shared" si="2080"/>
        <v>0</v>
      </c>
      <c r="AO267" s="3"/>
      <c r="AP267" s="3"/>
      <c r="AQ267" s="3"/>
      <c r="AR267" s="151">
        <f t="shared" si="1663"/>
        <v>0</v>
      </c>
      <c r="AS267" s="151">
        <f t="shared" si="1664"/>
        <v>0</v>
      </c>
      <c r="AT267" s="151">
        <f t="shared" si="1665"/>
        <v>0</v>
      </c>
      <c r="AU267" s="151">
        <f t="shared" si="1666"/>
        <v>0</v>
      </c>
      <c r="AV267" s="154">
        <f t="shared" si="2081"/>
        <v>0</v>
      </c>
      <c r="AW267" s="3"/>
      <c r="AX267" s="3"/>
      <c r="AY267" s="3"/>
      <c r="AZ267" s="151">
        <f t="shared" si="1667"/>
        <v>0</v>
      </c>
      <c r="BA267" s="151">
        <f t="shared" si="1668"/>
        <v>0</v>
      </c>
      <c r="BB267" s="151">
        <f t="shared" si="1669"/>
        <v>0</v>
      </c>
      <c r="BC267" s="151">
        <f t="shared" si="1670"/>
        <v>0</v>
      </c>
      <c r="BD267" s="154">
        <f t="shared" si="2082"/>
        <v>0</v>
      </c>
      <c r="BE267" s="3"/>
      <c r="BF267" s="3"/>
      <c r="BG267" s="3"/>
      <c r="BH267" s="151">
        <f t="shared" si="1671"/>
        <v>0</v>
      </c>
      <c r="BI267" s="151">
        <f t="shared" si="1672"/>
        <v>0</v>
      </c>
      <c r="BJ267" s="151">
        <f t="shared" si="1673"/>
        <v>0</v>
      </c>
      <c r="BK267" s="151">
        <f t="shared" si="1674"/>
        <v>0</v>
      </c>
      <c r="BL267" s="154">
        <f t="shared" si="2083"/>
        <v>0</v>
      </c>
      <c r="BM267" s="3"/>
      <c r="BN267" s="3"/>
      <c r="BO267" s="3"/>
      <c r="BP267" s="151">
        <f t="shared" si="1675"/>
        <v>0</v>
      </c>
      <c r="BQ267" s="151">
        <f t="shared" si="1676"/>
        <v>0</v>
      </c>
      <c r="BR267" s="151">
        <f t="shared" si="1677"/>
        <v>0</v>
      </c>
      <c r="BS267" s="151">
        <f t="shared" si="1678"/>
        <v>0</v>
      </c>
      <c r="BT267" s="154">
        <f t="shared" si="2084"/>
        <v>0</v>
      </c>
      <c r="BU267" s="3"/>
      <c r="BV267" s="3"/>
      <c r="BW267" s="3"/>
      <c r="BX267" s="151">
        <f t="shared" si="1679"/>
        <v>0</v>
      </c>
      <c r="BY267" s="151">
        <f t="shared" si="1680"/>
        <v>0</v>
      </c>
      <c r="BZ267" s="151">
        <f t="shared" si="1681"/>
        <v>0</v>
      </c>
      <c r="CA267" s="151">
        <f t="shared" si="1682"/>
        <v>0</v>
      </c>
      <c r="CB267" s="154">
        <f t="shared" si="2085"/>
        <v>0</v>
      </c>
      <c r="CC267" s="3"/>
      <c r="CD267" s="3"/>
      <c r="CE267" s="3"/>
      <c r="CF267" s="151">
        <f t="shared" si="1683"/>
        <v>0</v>
      </c>
      <c r="CG267" s="151">
        <f t="shared" si="1684"/>
        <v>0</v>
      </c>
      <c r="CH267" s="151">
        <f t="shared" si="1685"/>
        <v>0</v>
      </c>
      <c r="CI267" s="151">
        <f t="shared" si="1686"/>
        <v>0</v>
      </c>
      <c r="CJ267" s="154">
        <f t="shared" si="2086"/>
        <v>0</v>
      </c>
      <c r="CK267" s="3"/>
      <c r="CL267" s="3"/>
      <c r="CM267" s="3"/>
      <c r="CN267" s="151">
        <f t="shared" si="1687"/>
        <v>0</v>
      </c>
      <c r="CO267" s="151">
        <f t="shared" si="1688"/>
        <v>0</v>
      </c>
      <c r="CP267" s="151">
        <f t="shared" si="1689"/>
        <v>0</v>
      </c>
      <c r="CQ267" s="151">
        <f t="shared" si="1690"/>
        <v>0</v>
      </c>
      <c r="CR267" s="154">
        <f t="shared" si="2087"/>
        <v>0</v>
      </c>
      <c r="CS267" s="3"/>
      <c r="CT267" s="3"/>
      <c r="CU267" s="3"/>
      <c r="CV267" s="151">
        <f t="shared" si="1691"/>
        <v>0</v>
      </c>
      <c r="CW267" s="151">
        <f t="shared" si="1692"/>
        <v>0</v>
      </c>
      <c r="CX267" s="151">
        <f t="shared" si="1693"/>
        <v>0</v>
      </c>
      <c r="CY267" s="151">
        <f t="shared" si="1694"/>
        <v>0</v>
      </c>
      <c r="CZ267" s="151">
        <f t="shared" si="1695"/>
        <v>0</v>
      </c>
      <c r="DA267" s="151">
        <f t="shared" si="1696"/>
        <v>0</v>
      </c>
      <c r="DB267" s="151">
        <f t="shared" si="1697"/>
        <v>0</v>
      </c>
      <c r="DC267" s="151">
        <f t="shared" si="1698"/>
        <v>0</v>
      </c>
      <c r="DD267" s="149"/>
      <c r="DE267" s="3"/>
      <c r="DF267" s="3"/>
      <c r="DG267" s="3"/>
      <c r="DH267" s="129"/>
      <c r="DI267" s="129"/>
      <c r="DJ267" s="129"/>
      <c r="DK267" s="129"/>
      <c r="DL267" s="129"/>
      <c r="DM267" s="129"/>
      <c r="DN267" s="129"/>
      <c r="DO267" s="129"/>
      <c r="DP267" s="3"/>
      <c r="DQ267" s="3"/>
      <c r="DR267" s="3"/>
      <c r="DS267" s="3"/>
      <c r="DU267" s="149"/>
      <c r="DV267" s="3"/>
      <c r="DW267" s="3"/>
      <c r="DX267" s="3"/>
      <c r="DZ267" s="293" t="str">
        <f>CONCATENATE(EA267," ",EB267)</f>
        <v>2021 Kvartal 1</v>
      </c>
      <c r="EA267" s="293">
        <v>2021</v>
      </c>
      <c r="EB267" s="293" t="s">
        <v>444</v>
      </c>
      <c r="EC267" s="297">
        <f>SUM(D265:D267)</f>
        <v>0</v>
      </c>
      <c r="ED267" s="297">
        <f>SUM(H265:H267)</f>
        <v>0</v>
      </c>
      <c r="EE267" s="297">
        <f>SUM(L265:L267)</f>
        <v>0</v>
      </c>
      <c r="EF267" s="297">
        <f>SUM(P265:P267)</f>
        <v>0</v>
      </c>
      <c r="EG267" s="297">
        <f>SUM(T265:T267)</f>
        <v>0</v>
      </c>
      <c r="EH267" s="297">
        <f>SUM(X265:X267)</f>
        <v>0</v>
      </c>
      <c r="EI267" s="297">
        <f>SUM(AB265:AB267)</f>
        <v>0</v>
      </c>
      <c r="EJ267" s="297">
        <f>SUM(AF265:AF267)</f>
        <v>0</v>
      </c>
      <c r="EK267" s="297">
        <f>SUM(AJ265:AJ267)</f>
        <v>0</v>
      </c>
      <c r="EL267" s="297">
        <f>SUM(AN265:AN267)</f>
        <v>0</v>
      </c>
      <c r="EM267" s="297">
        <f>IF(EG267&gt;0,(EL267/EG267)*100,0)</f>
        <v>0</v>
      </c>
      <c r="EN267" s="297">
        <f>SUM(AV265:AV267)</f>
        <v>0</v>
      </c>
      <c r="EO267" s="297">
        <f>IF(EG267&gt;0,(EN267/EG267)*100,0)</f>
        <v>0</v>
      </c>
      <c r="EP267" s="297">
        <f>SUM(BD265:BD267)</f>
        <v>0</v>
      </c>
      <c r="EQ267" s="297">
        <f>IF(EG267&gt;0,(EP267/EG267)*100,0)</f>
        <v>0</v>
      </c>
      <c r="ER267" s="297">
        <f>SUM(BL265:BL267)</f>
        <v>0</v>
      </c>
      <c r="ES267" s="297">
        <f>IF(EG267&gt;0,(ER267/EG267)*100,0)</f>
        <v>0</v>
      </c>
      <c r="ET267" s="297">
        <f>SUM(BT265:BT267)</f>
        <v>0</v>
      </c>
      <c r="EU267" s="297">
        <f>IF(EG267&gt;0,(ET267/EG267)*100,0)</f>
        <v>0</v>
      </c>
      <c r="EV267" s="297">
        <f>SUM(CB265:CB267)</f>
        <v>0</v>
      </c>
      <c r="EW267" s="297">
        <f>IF(EG267&gt;0,(EV267/EG267)*100,0)</f>
        <v>0</v>
      </c>
      <c r="EX267" s="297">
        <f>SUM(CJ265:CJ267)</f>
        <v>0</v>
      </c>
      <c r="EY267" s="297">
        <f>IF(EG267&gt;0,(EX267/EG267)*100,0)</f>
        <v>0</v>
      </c>
      <c r="EZ267" s="297">
        <f>SUM(CR265:CR267)</f>
        <v>0</v>
      </c>
      <c r="FA267" s="297">
        <f>IF(EG267&gt;0,(EZ267/EG267)*100,0)</f>
        <v>0</v>
      </c>
      <c r="FB267" s="297">
        <f>IF(EG267&gt;0,(EK267/EG267)*100,0)</f>
        <v>0</v>
      </c>
      <c r="FC267" s="297">
        <f>IF(DD267&gt;0,DD265+DD266+DD267,0)</f>
        <v>0</v>
      </c>
      <c r="FD267" s="297">
        <f>IF(DD267&gt;0,((DD267+DD266+DD265)*60)/((T265+T266+T267)),0)</f>
        <v>0</v>
      </c>
      <c r="FE267" s="297">
        <f>IF(DD267&gt;0,((DD267+DD266+DD265)*60)/((T267+T266+T265)-(AN267+AN266+AN265)),0)</f>
        <v>0</v>
      </c>
      <c r="FF267" s="297">
        <f>IF(DU267&gt;0,((DU267+DU266+DU265)*60)/((T267+T266+T265)-(BD267+BD266+BD265)),0)</f>
        <v>0</v>
      </c>
      <c r="FL267" s="151">
        <f t="shared" si="2088"/>
        <v>0</v>
      </c>
      <c r="FM267" s="151">
        <f t="shared" si="1885"/>
        <v>0</v>
      </c>
      <c r="FN267" s="151">
        <f t="shared" si="1886"/>
        <v>0</v>
      </c>
      <c r="FO267" s="151">
        <f t="shared" si="1887"/>
        <v>0</v>
      </c>
      <c r="FR267" s="5">
        <f t="shared" si="1976"/>
        <v>0</v>
      </c>
      <c r="FS267" s="5">
        <f t="shared" si="1977"/>
        <v>0</v>
      </c>
      <c r="FT267" s="5">
        <f t="shared" si="1978"/>
        <v>0</v>
      </c>
      <c r="FU267" s="5">
        <f t="shared" si="1979"/>
        <v>0</v>
      </c>
      <c r="FW267" s="233" t="e">
        <f t="shared" si="1980"/>
        <v>#DIV/0!</v>
      </c>
      <c r="FX267" s="233" t="e">
        <f t="shared" si="1981"/>
        <v>#DIV/0!</v>
      </c>
      <c r="FY267" s="233" t="e">
        <f t="shared" si="1982"/>
        <v>#DIV/0!</v>
      </c>
      <c r="FZ267" s="233" t="e">
        <f t="shared" si="1983"/>
        <v>#DIV/0!</v>
      </c>
      <c r="GA267" s="233"/>
      <c r="GB267" s="5">
        <f t="shared" si="1984"/>
        <v>0</v>
      </c>
      <c r="GC267" s="5">
        <f t="shared" si="1985"/>
        <v>0</v>
      </c>
      <c r="GD267" s="5">
        <f t="shared" si="1986"/>
        <v>0</v>
      </c>
      <c r="GE267" s="5">
        <f t="shared" si="1987"/>
        <v>0</v>
      </c>
    </row>
    <row r="268" spans="1:187" x14ac:dyDescent="0.2">
      <c r="B268" s="139">
        <f t="shared" si="2070"/>
        <v>2021</v>
      </c>
      <c r="C268" s="142" t="str">
        <f t="shared" si="2071"/>
        <v>Apr</v>
      </c>
      <c r="D268" s="154">
        <f t="shared" si="2072"/>
        <v>0</v>
      </c>
      <c r="E268" s="129"/>
      <c r="F268" s="129"/>
      <c r="G268" s="129"/>
      <c r="H268" s="154">
        <f t="shared" si="2073"/>
        <v>0</v>
      </c>
      <c r="I268" s="151">
        <f t="shared" si="1651"/>
        <v>0</v>
      </c>
      <c r="J268" s="151">
        <f t="shared" si="1652"/>
        <v>0</v>
      </c>
      <c r="K268" s="151">
        <f t="shared" si="1653"/>
        <v>0</v>
      </c>
      <c r="L268" s="154">
        <f t="shared" si="1788"/>
        <v>0</v>
      </c>
      <c r="M268" s="3"/>
      <c r="N268" s="3"/>
      <c r="O268" s="3"/>
      <c r="P268" s="154">
        <f t="shared" si="2074"/>
        <v>0</v>
      </c>
      <c r="Q268" s="3"/>
      <c r="R268" s="3"/>
      <c r="S268" s="3"/>
      <c r="T268" s="154">
        <f t="shared" si="2075"/>
        <v>0</v>
      </c>
      <c r="U268" s="151">
        <f t="shared" si="1654"/>
        <v>0</v>
      </c>
      <c r="V268" s="151">
        <f t="shared" si="1655"/>
        <v>0</v>
      </c>
      <c r="W268" s="151">
        <f t="shared" si="1656"/>
        <v>0</v>
      </c>
      <c r="X268" s="154">
        <f t="shared" si="2076"/>
        <v>0</v>
      </c>
      <c r="Y268" s="151">
        <f t="shared" si="1657"/>
        <v>0</v>
      </c>
      <c r="Z268" s="151">
        <f t="shared" si="1658"/>
        <v>0</v>
      </c>
      <c r="AA268" s="151">
        <f t="shared" si="1659"/>
        <v>0</v>
      </c>
      <c r="AB268" s="154">
        <f t="shared" si="2077"/>
        <v>0</v>
      </c>
      <c r="AC268" s="3"/>
      <c r="AD268" s="3"/>
      <c r="AE268" s="3"/>
      <c r="AF268" s="154">
        <f t="shared" si="2078"/>
        <v>0</v>
      </c>
      <c r="AG268" s="3"/>
      <c r="AH268" s="3"/>
      <c r="AI268" s="3"/>
      <c r="AJ268" s="154">
        <f t="shared" si="2079"/>
        <v>0</v>
      </c>
      <c r="AK268" s="151">
        <f t="shared" si="1660"/>
        <v>0</v>
      </c>
      <c r="AL268" s="151">
        <f t="shared" si="1661"/>
        <v>0</v>
      </c>
      <c r="AM268" s="151">
        <f t="shared" si="1662"/>
        <v>0</v>
      </c>
      <c r="AN268" s="154">
        <f t="shared" si="2080"/>
        <v>0</v>
      </c>
      <c r="AO268" s="3"/>
      <c r="AP268" s="3"/>
      <c r="AQ268" s="3"/>
      <c r="AR268" s="151">
        <f t="shared" si="1663"/>
        <v>0</v>
      </c>
      <c r="AS268" s="151">
        <f t="shared" si="1664"/>
        <v>0</v>
      </c>
      <c r="AT268" s="151">
        <f t="shared" si="1665"/>
        <v>0</v>
      </c>
      <c r="AU268" s="151">
        <f t="shared" si="1666"/>
        <v>0</v>
      </c>
      <c r="AV268" s="154">
        <f t="shared" si="2081"/>
        <v>0</v>
      </c>
      <c r="AW268" s="3"/>
      <c r="AX268" s="3"/>
      <c r="AY268" s="3"/>
      <c r="AZ268" s="151">
        <f t="shared" si="1667"/>
        <v>0</v>
      </c>
      <c r="BA268" s="151">
        <f t="shared" si="1668"/>
        <v>0</v>
      </c>
      <c r="BB268" s="151">
        <f t="shared" si="1669"/>
        <v>0</v>
      </c>
      <c r="BC268" s="151">
        <f t="shared" si="1670"/>
        <v>0</v>
      </c>
      <c r="BD268" s="154">
        <f t="shared" si="2082"/>
        <v>0</v>
      </c>
      <c r="BE268" s="3"/>
      <c r="BF268" s="3"/>
      <c r="BG268" s="3"/>
      <c r="BH268" s="151">
        <f t="shared" si="1671"/>
        <v>0</v>
      </c>
      <c r="BI268" s="151">
        <f t="shared" si="1672"/>
        <v>0</v>
      </c>
      <c r="BJ268" s="151">
        <f t="shared" si="1673"/>
        <v>0</v>
      </c>
      <c r="BK268" s="151">
        <f t="shared" si="1674"/>
        <v>0</v>
      </c>
      <c r="BL268" s="154">
        <f t="shared" si="2083"/>
        <v>0</v>
      </c>
      <c r="BM268" s="3"/>
      <c r="BN268" s="3"/>
      <c r="BO268" s="3"/>
      <c r="BP268" s="151">
        <f t="shared" si="1675"/>
        <v>0</v>
      </c>
      <c r="BQ268" s="151">
        <f t="shared" si="1676"/>
        <v>0</v>
      </c>
      <c r="BR268" s="151">
        <f t="shared" si="1677"/>
        <v>0</v>
      </c>
      <c r="BS268" s="151">
        <f t="shared" si="1678"/>
        <v>0</v>
      </c>
      <c r="BT268" s="154">
        <f t="shared" si="2084"/>
        <v>0</v>
      </c>
      <c r="BU268" s="3"/>
      <c r="BV268" s="3"/>
      <c r="BW268" s="3"/>
      <c r="BX268" s="151">
        <f t="shared" si="1679"/>
        <v>0</v>
      </c>
      <c r="BY268" s="151">
        <f t="shared" si="1680"/>
        <v>0</v>
      </c>
      <c r="BZ268" s="151">
        <f t="shared" si="1681"/>
        <v>0</v>
      </c>
      <c r="CA268" s="151">
        <f t="shared" si="1682"/>
        <v>0</v>
      </c>
      <c r="CB268" s="154">
        <f t="shared" si="2085"/>
        <v>0</v>
      </c>
      <c r="CC268" s="3"/>
      <c r="CD268" s="3"/>
      <c r="CE268" s="3"/>
      <c r="CF268" s="151">
        <f t="shared" si="1683"/>
        <v>0</v>
      </c>
      <c r="CG268" s="151">
        <f t="shared" si="1684"/>
        <v>0</v>
      </c>
      <c r="CH268" s="151">
        <f t="shared" si="1685"/>
        <v>0</v>
      </c>
      <c r="CI268" s="151">
        <f t="shared" si="1686"/>
        <v>0</v>
      </c>
      <c r="CJ268" s="154">
        <f t="shared" si="2086"/>
        <v>0</v>
      </c>
      <c r="CK268" s="3"/>
      <c r="CL268" s="3"/>
      <c r="CM268" s="3"/>
      <c r="CN268" s="151">
        <f t="shared" si="1687"/>
        <v>0</v>
      </c>
      <c r="CO268" s="151">
        <f t="shared" si="1688"/>
        <v>0</v>
      </c>
      <c r="CP268" s="151">
        <f t="shared" si="1689"/>
        <v>0</v>
      </c>
      <c r="CQ268" s="151">
        <f t="shared" si="1690"/>
        <v>0</v>
      </c>
      <c r="CR268" s="154">
        <f t="shared" si="2087"/>
        <v>0</v>
      </c>
      <c r="CS268" s="3"/>
      <c r="CT268" s="3"/>
      <c r="CU268" s="3"/>
      <c r="CV268" s="151">
        <f t="shared" si="1691"/>
        <v>0</v>
      </c>
      <c r="CW268" s="151">
        <f t="shared" si="1692"/>
        <v>0</v>
      </c>
      <c r="CX268" s="151">
        <f t="shared" si="1693"/>
        <v>0</v>
      </c>
      <c r="CY268" s="151">
        <f t="shared" si="1694"/>
        <v>0</v>
      </c>
      <c r="CZ268" s="151">
        <f t="shared" si="1695"/>
        <v>0</v>
      </c>
      <c r="DA268" s="151">
        <f t="shared" si="1696"/>
        <v>0</v>
      </c>
      <c r="DB268" s="151">
        <f t="shared" si="1697"/>
        <v>0</v>
      </c>
      <c r="DC268" s="151">
        <f t="shared" si="1698"/>
        <v>0</v>
      </c>
      <c r="DD268" s="149"/>
      <c r="DE268" s="3"/>
      <c r="DF268" s="3"/>
      <c r="DG268" s="3"/>
      <c r="DH268" s="129"/>
      <c r="DI268" s="129"/>
      <c r="DJ268" s="129"/>
      <c r="DK268" s="129"/>
      <c r="DL268" s="129"/>
      <c r="DM268" s="129"/>
      <c r="DN268" s="129"/>
      <c r="DO268" s="129"/>
      <c r="DP268" s="3"/>
      <c r="DQ268" s="3"/>
      <c r="DR268" s="3"/>
      <c r="DS268" s="3"/>
      <c r="DU268" s="149"/>
      <c r="DV268" s="3"/>
      <c r="DW268" s="3"/>
      <c r="DX268" s="3"/>
      <c r="DZ268" s="293"/>
      <c r="EA268" s="293"/>
      <c r="EB268" s="293"/>
      <c r="EC268" s="297"/>
      <c r="ED268" s="297"/>
      <c r="EE268" s="297"/>
      <c r="EF268" s="297"/>
      <c r="EG268" s="297"/>
      <c r="EH268" s="297"/>
      <c r="EI268" s="297"/>
      <c r="EJ268" s="297"/>
      <c r="EK268" s="297"/>
      <c r="EL268" s="297"/>
      <c r="EM268" s="297"/>
      <c r="EN268" s="297"/>
      <c r="EO268" s="297"/>
      <c r="EP268" s="297"/>
      <c r="EQ268" s="297"/>
      <c r="ER268" s="297"/>
      <c r="ES268" s="297"/>
      <c r="ET268" s="297"/>
      <c r="EU268" s="297"/>
      <c r="EV268" s="297"/>
      <c r="EW268" s="297"/>
      <c r="EX268" s="297"/>
      <c r="EY268" s="297"/>
      <c r="EZ268" s="297"/>
      <c r="FA268" s="297"/>
      <c r="FB268" s="297"/>
      <c r="FC268" s="297"/>
      <c r="FD268" s="297"/>
      <c r="FE268" s="297"/>
      <c r="FF268" s="297"/>
      <c r="FL268" s="151">
        <f t="shared" si="2088"/>
        <v>0</v>
      </c>
      <c r="FM268" s="151">
        <f t="shared" si="1885"/>
        <v>0</v>
      </c>
      <c r="FN268" s="151">
        <f t="shared" si="1886"/>
        <v>0</v>
      </c>
      <c r="FO268" s="151">
        <f t="shared" si="1887"/>
        <v>0</v>
      </c>
      <c r="FR268" s="5">
        <f t="shared" si="1976"/>
        <v>0</v>
      </c>
      <c r="FS268" s="5">
        <f t="shared" si="1977"/>
        <v>0</v>
      </c>
      <c r="FT268" s="5">
        <f t="shared" si="1978"/>
        <v>0</v>
      </c>
      <c r="FU268" s="5">
        <f t="shared" si="1979"/>
        <v>0</v>
      </c>
      <c r="FW268" s="233" t="e">
        <f t="shared" si="1980"/>
        <v>#DIV/0!</v>
      </c>
      <c r="FX268" s="233" t="e">
        <f t="shared" si="1981"/>
        <v>#DIV/0!</v>
      </c>
      <c r="FY268" s="233" t="e">
        <f t="shared" si="1982"/>
        <v>#DIV/0!</v>
      </c>
      <c r="FZ268" s="233" t="e">
        <f t="shared" si="1983"/>
        <v>#DIV/0!</v>
      </c>
      <c r="GA268" s="233"/>
      <c r="GB268" s="5">
        <f t="shared" si="1984"/>
        <v>0</v>
      </c>
      <c r="GC268" s="5">
        <f t="shared" si="1985"/>
        <v>0</v>
      </c>
      <c r="GD268" s="5">
        <f t="shared" si="1986"/>
        <v>0</v>
      </c>
      <c r="GE268" s="5">
        <f t="shared" si="1987"/>
        <v>0</v>
      </c>
    </row>
    <row r="269" spans="1:187" x14ac:dyDescent="0.2">
      <c r="B269" s="139">
        <f t="shared" si="2070"/>
        <v>2021</v>
      </c>
      <c r="C269" s="142" t="str">
        <f t="shared" si="2071"/>
        <v>Maj</v>
      </c>
      <c r="D269" s="154">
        <f t="shared" si="2072"/>
        <v>0</v>
      </c>
      <c r="E269" s="129"/>
      <c r="F269" s="129"/>
      <c r="G269" s="129"/>
      <c r="H269" s="154">
        <f t="shared" si="2073"/>
        <v>0</v>
      </c>
      <c r="I269" s="151">
        <f t="shared" si="1651"/>
        <v>0</v>
      </c>
      <c r="J269" s="151">
        <f t="shared" si="1652"/>
        <v>0</v>
      </c>
      <c r="K269" s="151">
        <f t="shared" si="1653"/>
        <v>0</v>
      </c>
      <c r="L269" s="154">
        <f t="shared" si="1788"/>
        <v>0</v>
      </c>
      <c r="M269" s="3"/>
      <c r="N269" s="3"/>
      <c r="O269" s="3"/>
      <c r="P269" s="154">
        <f t="shared" si="2074"/>
        <v>0</v>
      </c>
      <c r="Q269" s="3"/>
      <c r="R269" s="3"/>
      <c r="S269" s="3"/>
      <c r="T269" s="154">
        <f t="shared" si="2075"/>
        <v>0</v>
      </c>
      <c r="U269" s="151">
        <f t="shared" si="1654"/>
        <v>0</v>
      </c>
      <c r="V269" s="151">
        <f t="shared" si="1655"/>
        <v>0</v>
      </c>
      <c r="W269" s="151">
        <f t="shared" si="1656"/>
        <v>0</v>
      </c>
      <c r="X269" s="154">
        <f t="shared" si="2076"/>
        <v>0</v>
      </c>
      <c r="Y269" s="151">
        <f t="shared" si="1657"/>
        <v>0</v>
      </c>
      <c r="Z269" s="151">
        <f t="shared" si="1658"/>
        <v>0</v>
      </c>
      <c r="AA269" s="151">
        <f t="shared" si="1659"/>
        <v>0</v>
      </c>
      <c r="AB269" s="154">
        <f t="shared" si="2077"/>
        <v>0</v>
      </c>
      <c r="AC269" s="3"/>
      <c r="AD269" s="3"/>
      <c r="AE269" s="3"/>
      <c r="AF269" s="154">
        <f t="shared" si="2078"/>
        <v>0</v>
      </c>
      <c r="AG269" s="3"/>
      <c r="AH269" s="3"/>
      <c r="AI269" s="3"/>
      <c r="AJ269" s="154">
        <f t="shared" si="2079"/>
        <v>0</v>
      </c>
      <c r="AK269" s="151">
        <f t="shared" si="1660"/>
        <v>0</v>
      </c>
      <c r="AL269" s="151">
        <f t="shared" si="1661"/>
        <v>0</v>
      </c>
      <c r="AM269" s="151">
        <f t="shared" si="1662"/>
        <v>0</v>
      </c>
      <c r="AN269" s="154">
        <f t="shared" si="2080"/>
        <v>0</v>
      </c>
      <c r="AO269" s="3"/>
      <c r="AP269" s="3"/>
      <c r="AQ269" s="3"/>
      <c r="AR269" s="151">
        <f t="shared" si="1663"/>
        <v>0</v>
      </c>
      <c r="AS269" s="151">
        <f t="shared" si="1664"/>
        <v>0</v>
      </c>
      <c r="AT269" s="151">
        <f t="shared" si="1665"/>
        <v>0</v>
      </c>
      <c r="AU269" s="151">
        <f t="shared" si="1666"/>
        <v>0</v>
      </c>
      <c r="AV269" s="154">
        <f t="shared" si="2081"/>
        <v>0</v>
      </c>
      <c r="AW269" s="3"/>
      <c r="AX269" s="3"/>
      <c r="AY269" s="3"/>
      <c r="AZ269" s="151">
        <f t="shared" si="1667"/>
        <v>0</v>
      </c>
      <c r="BA269" s="151">
        <f t="shared" si="1668"/>
        <v>0</v>
      </c>
      <c r="BB269" s="151">
        <f t="shared" si="1669"/>
        <v>0</v>
      </c>
      <c r="BC269" s="151">
        <f t="shared" si="1670"/>
        <v>0</v>
      </c>
      <c r="BD269" s="154">
        <f t="shared" si="2082"/>
        <v>0</v>
      </c>
      <c r="BE269" s="3"/>
      <c r="BF269" s="3"/>
      <c r="BG269" s="3"/>
      <c r="BH269" s="151">
        <f t="shared" si="1671"/>
        <v>0</v>
      </c>
      <c r="BI269" s="151">
        <f t="shared" si="1672"/>
        <v>0</v>
      </c>
      <c r="BJ269" s="151">
        <f t="shared" si="1673"/>
        <v>0</v>
      </c>
      <c r="BK269" s="151">
        <f t="shared" si="1674"/>
        <v>0</v>
      </c>
      <c r="BL269" s="154">
        <f t="shared" si="2083"/>
        <v>0</v>
      </c>
      <c r="BM269" s="3"/>
      <c r="BN269" s="3"/>
      <c r="BO269" s="3"/>
      <c r="BP269" s="151">
        <f t="shared" si="1675"/>
        <v>0</v>
      </c>
      <c r="BQ269" s="151">
        <f t="shared" si="1676"/>
        <v>0</v>
      </c>
      <c r="BR269" s="151">
        <f t="shared" si="1677"/>
        <v>0</v>
      </c>
      <c r="BS269" s="151">
        <f t="shared" si="1678"/>
        <v>0</v>
      </c>
      <c r="BT269" s="154">
        <f t="shared" si="2084"/>
        <v>0</v>
      </c>
      <c r="BU269" s="3"/>
      <c r="BV269" s="3"/>
      <c r="BW269" s="3"/>
      <c r="BX269" s="151">
        <f t="shared" si="1679"/>
        <v>0</v>
      </c>
      <c r="BY269" s="151">
        <f t="shared" si="1680"/>
        <v>0</v>
      </c>
      <c r="BZ269" s="151">
        <f t="shared" si="1681"/>
        <v>0</v>
      </c>
      <c r="CA269" s="151">
        <f t="shared" si="1682"/>
        <v>0</v>
      </c>
      <c r="CB269" s="154">
        <f t="shared" si="2085"/>
        <v>0</v>
      </c>
      <c r="CC269" s="3"/>
      <c r="CD269" s="3"/>
      <c r="CE269" s="3"/>
      <c r="CF269" s="151">
        <f t="shared" si="1683"/>
        <v>0</v>
      </c>
      <c r="CG269" s="151">
        <f t="shared" si="1684"/>
        <v>0</v>
      </c>
      <c r="CH269" s="151">
        <f t="shared" si="1685"/>
        <v>0</v>
      </c>
      <c r="CI269" s="151">
        <f t="shared" si="1686"/>
        <v>0</v>
      </c>
      <c r="CJ269" s="154">
        <f t="shared" si="2086"/>
        <v>0</v>
      </c>
      <c r="CK269" s="3"/>
      <c r="CL269" s="3"/>
      <c r="CM269" s="3"/>
      <c r="CN269" s="151">
        <f t="shared" si="1687"/>
        <v>0</v>
      </c>
      <c r="CO269" s="151">
        <f t="shared" si="1688"/>
        <v>0</v>
      </c>
      <c r="CP269" s="151">
        <f t="shared" si="1689"/>
        <v>0</v>
      </c>
      <c r="CQ269" s="151">
        <f t="shared" si="1690"/>
        <v>0</v>
      </c>
      <c r="CR269" s="154">
        <f t="shared" si="2087"/>
        <v>0</v>
      </c>
      <c r="CS269" s="3"/>
      <c r="CT269" s="3"/>
      <c r="CU269" s="3"/>
      <c r="CV269" s="151">
        <f t="shared" si="1691"/>
        <v>0</v>
      </c>
      <c r="CW269" s="151">
        <f t="shared" si="1692"/>
        <v>0</v>
      </c>
      <c r="CX269" s="151">
        <f t="shared" si="1693"/>
        <v>0</v>
      </c>
      <c r="CY269" s="151">
        <f t="shared" si="1694"/>
        <v>0</v>
      </c>
      <c r="CZ269" s="151">
        <f t="shared" si="1695"/>
        <v>0</v>
      </c>
      <c r="DA269" s="151">
        <f t="shared" si="1696"/>
        <v>0</v>
      </c>
      <c r="DB269" s="151">
        <f t="shared" si="1697"/>
        <v>0</v>
      </c>
      <c r="DC269" s="151">
        <f t="shared" si="1698"/>
        <v>0</v>
      </c>
      <c r="DD269" s="149"/>
      <c r="DE269" s="3"/>
      <c r="DF269" s="3"/>
      <c r="DG269" s="3"/>
      <c r="DH269" s="129"/>
      <c r="DI269" s="129"/>
      <c r="DJ269" s="129"/>
      <c r="DK269" s="129"/>
      <c r="DL269" s="129"/>
      <c r="DM269" s="129"/>
      <c r="DN269" s="129"/>
      <c r="DO269" s="129"/>
      <c r="DP269" s="3"/>
      <c r="DQ269" s="3"/>
      <c r="DR269" s="3"/>
      <c r="DS269" s="3"/>
      <c r="DU269" s="149"/>
      <c r="DV269" s="3"/>
      <c r="DW269" s="3"/>
      <c r="DX269" s="3"/>
      <c r="DZ269" s="293"/>
      <c r="EA269" s="293"/>
      <c r="EB269" s="293"/>
      <c r="EC269" s="297"/>
      <c r="ED269" s="297"/>
      <c r="EE269" s="297"/>
      <c r="EF269" s="297"/>
      <c r="EG269" s="297"/>
      <c r="EH269" s="297"/>
      <c r="EI269" s="297"/>
      <c r="EJ269" s="297"/>
      <c r="EK269" s="297"/>
      <c r="EL269" s="297"/>
      <c r="EM269" s="297"/>
      <c r="EN269" s="297"/>
      <c r="EO269" s="297"/>
      <c r="EP269" s="297"/>
      <c r="EQ269" s="297"/>
      <c r="ER269" s="297"/>
      <c r="ES269" s="297"/>
      <c r="ET269" s="297"/>
      <c r="EU269" s="297"/>
      <c r="EV269" s="297"/>
      <c r="EW269" s="297"/>
      <c r="EX269" s="297"/>
      <c r="EY269" s="297"/>
      <c r="EZ269" s="297"/>
      <c r="FA269" s="297"/>
      <c r="FB269" s="297"/>
      <c r="FC269" s="297"/>
      <c r="FD269" s="297"/>
      <c r="FE269" s="297"/>
      <c r="FF269" s="297"/>
      <c r="FL269" s="151">
        <f t="shared" si="2088"/>
        <v>0</v>
      </c>
      <c r="FM269" s="151">
        <f t="shared" si="1885"/>
        <v>0</v>
      </c>
      <c r="FN269" s="151">
        <f t="shared" si="1886"/>
        <v>0</v>
      </c>
      <c r="FO269" s="151">
        <f t="shared" si="1887"/>
        <v>0</v>
      </c>
      <c r="FR269" s="5">
        <f t="shared" si="1976"/>
        <v>0</v>
      </c>
      <c r="FS269" s="5">
        <f t="shared" si="1977"/>
        <v>0</v>
      </c>
      <c r="FT269" s="5">
        <f t="shared" si="1978"/>
        <v>0</v>
      </c>
      <c r="FU269" s="5">
        <f t="shared" si="1979"/>
        <v>0</v>
      </c>
      <c r="FW269" s="233" t="e">
        <f t="shared" si="1980"/>
        <v>#DIV/0!</v>
      </c>
      <c r="FX269" s="233" t="e">
        <f t="shared" si="1981"/>
        <v>#DIV/0!</v>
      </c>
      <c r="FY269" s="233" t="e">
        <f t="shared" si="1982"/>
        <v>#DIV/0!</v>
      </c>
      <c r="FZ269" s="233" t="e">
        <f t="shared" si="1983"/>
        <v>#DIV/0!</v>
      </c>
      <c r="GA269" s="233"/>
      <c r="GB269" s="5">
        <f t="shared" si="1984"/>
        <v>0</v>
      </c>
      <c r="GC269" s="5">
        <f t="shared" si="1985"/>
        <v>0</v>
      </c>
      <c r="GD269" s="5">
        <f t="shared" si="1986"/>
        <v>0</v>
      </c>
      <c r="GE269" s="5">
        <f t="shared" si="1987"/>
        <v>0</v>
      </c>
    </row>
    <row r="270" spans="1:187" x14ac:dyDescent="0.2">
      <c r="B270" s="139">
        <f t="shared" si="2070"/>
        <v>2021</v>
      </c>
      <c r="C270" s="142" t="str">
        <f t="shared" si="2071"/>
        <v>Jun</v>
      </c>
      <c r="D270" s="154">
        <f t="shared" si="2072"/>
        <v>0</v>
      </c>
      <c r="E270" s="129"/>
      <c r="F270" s="129"/>
      <c r="G270" s="129"/>
      <c r="H270" s="154">
        <f t="shared" si="2073"/>
        <v>0</v>
      </c>
      <c r="I270" s="151">
        <f t="shared" si="1651"/>
        <v>0</v>
      </c>
      <c r="J270" s="151">
        <f t="shared" si="1652"/>
        <v>0</v>
      </c>
      <c r="K270" s="151">
        <f t="shared" si="1653"/>
        <v>0</v>
      </c>
      <c r="L270" s="154">
        <f t="shared" si="1788"/>
        <v>0</v>
      </c>
      <c r="M270" s="3"/>
      <c r="N270" s="3"/>
      <c r="O270" s="3"/>
      <c r="P270" s="154">
        <f t="shared" si="2074"/>
        <v>0</v>
      </c>
      <c r="Q270" s="3"/>
      <c r="R270" s="3"/>
      <c r="S270" s="3"/>
      <c r="T270" s="154">
        <f t="shared" si="2075"/>
        <v>0</v>
      </c>
      <c r="U270" s="151">
        <f t="shared" si="1654"/>
        <v>0</v>
      </c>
      <c r="V270" s="151">
        <f t="shared" si="1655"/>
        <v>0</v>
      </c>
      <c r="W270" s="151">
        <f t="shared" si="1656"/>
        <v>0</v>
      </c>
      <c r="X270" s="154">
        <f t="shared" si="2076"/>
        <v>0</v>
      </c>
      <c r="Y270" s="151">
        <f t="shared" si="1657"/>
        <v>0</v>
      </c>
      <c r="Z270" s="151">
        <f t="shared" si="1658"/>
        <v>0</v>
      </c>
      <c r="AA270" s="151">
        <f t="shared" si="1659"/>
        <v>0</v>
      </c>
      <c r="AB270" s="154">
        <f t="shared" si="2077"/>
        <v>0</v>
      </c>
      <c r="AC270" s="3"/>
      <c r="AD270" s="3"/>
      <c r="AE270" s="3"/>
      <c r="AF270" s="154">
        <f t="shared" si="2078"/>
        <v>0</v>
      </c>
      <c r="AG270" s="3"/>
      <c r="AH270" s="3"/>
      <c r="AI270" s="3"/>
      <c r="AJ270" s="154">
        <f t="shared" si="2079"/>
        <v>0</v>
      </c>
      <c r="AK270" s="151">
        <f t="shared" si="1660"/>
        <v>0</v>
      </c>
      <c r="AL270" s="151">
        <f t="shared" si="1661"/>
        <v>0</v>
      </c>
      <c r="AM270" s="151">
        <f t="shared" si="1662"/>
        <v>0</v>
      </c>
      <c r="AN270" s="154">
        <f t="shared" si="2080"/>
        <v>0</v>
      </c>
      <c r="AO270" s="3"/>
      <c r="AP270" s="3"/>
      <c r="AQ270" s="3"/>
      <c r="AR270" s="151">
        <f t="shared" si="1663"/>
        <v>0</v>
      </c>
      <c r="AS270" s="151">
        <f t="shared" si="1664"/>
        <v>0</v>
      </c>
      <c r="AT270" s="151">
        <f t="shared" si="1665"/>
        <v>0</v>
      </c>
      <c r="AU270" s="151">
        <f t="shared" si="1666"/>
        <v>0</v>
      </c>
      <c r="AV270" s="154">
        <f t="shared" si="2081"/>
        <v>0</v>
      </c>
      <c r="AW270" s="3"/>
      <c r="AX270" s="3"/>
      <c r="AY270" s="3"/>
      <c r="AZ270" s="151">
        <f t="shared" si="1667"/>
        <v>0</v>
      </c>
      <c r="BA270" s="151">
        <f t="shared" si="1668"/>
        <v>0</v>
      </c>
      <c r="BB270" s="151">
        <f t="shared" si="1669"/>
        <v>0</v>
      </c>
      <c r="BC270" s="151">
        <f t="shared" si="1670"/>
        <v>0</v>
      </c>
      <c r="BD270" s="154">
        <f t="shared" si="2082"/>
        <v>0</v>
      </c>
      <c r="BE270" s="3"/>
      <c r="BF270" s="3"/>
      <c r="BG270" s="3"/>
      <c r="BH270" s="151">
        <f t="shared" si="1671"/>
        <v>0</v>
      </c>
      <c r="BI270" s="151">
        <f t="shared" si="1672"/>
        <v>0</v>
      </c>
      <c r="BJ270" s="151">
        <f t="shared" si="1673"/>
        <v>0</v>
      </c>
      <c r="BK270" s="151">
        <f t="shared" si="1674"/>
        <v>0</v>
      </c>
      <c r="BL270" s="154">
        <f t="shared" si="2083"/>
        <v>0</v>
      </c>
      <c r="BM270" s="3"/>
      <c r="BN270" s="3"/>
      <c r="BO270" s="3"/>
      <c r="BP270" s="151">
        <f t="shared" si="1675"/>
        <v>0</v>
      </c>
      <c r="BQ270" s="151">
        <f t="shared" si="1676"/>
        <v>0</v>
      </c>
      <c r="BR270" s="151">
        <f t="shared" si="1677"/>
        <v>0</v>
      </c>
      <c r="BS270" s="151">
        <f t="shared" si="1678"/>
        <v>0</v>
      </c>
      <c r="BT270" s="154">
        <f t="shared" si="2084"/>
        <v>0</v>
      </c>
      <c r="BU270" s="3"/>
      <c r="BV270" s="3"/>
      <c r="BW270" s="3"/>
      <c r="BX270" s="151">
        <f t="shared" si="1679"/>
        <v>0</v>
      </c>
      <c r="BY270" s="151">
        <f t="shared" si="1680"/>
        <v>0</v>
      </c>
      <c r="BZ270" s="151">
        <f t="shared" si="1681"/>
        <v>0</v>
      </c>
      <c r="CA270" s="151">
        <f t="shared" si="1682"/>
        <v>0</v>
      </c>
      <c r="CB270" s="154">
        <f t="shared" si="2085"/>
        <v>0</v>
      </c>
      <c r="CC270" s="3"/>
      <c r="CD270" s="3"/>
      <c r="CE270" s="3"/>
      <c r="CF270" s="151">
        <f t="shared" si="1683"/>
        <v>0</v>
      </c>
      <c r="CG270" s="151">
        <f t="shared" si="1684"/>
        <v>0</v>
      </c>
      <c r="CH270" s="151">
        <f t="shared" si="1685"/>
        <v>0</v>
      </c>
      <c r="CI270" s="151">
        <f t="shared" si="1686"/>
        <v>0</v>
      </c>
      <c r="CJ270" s="154">
        <f t="shared" si="2086"/>
        <v>0</v>
      </c>
      <c r="CK270" s="3"/>
      <c r="CL270" s="3"/>
      <c r="CM270" s="3"/>
      <c r="CN270" s="151">
        <f t="shared" si="1687"/>
        <v>0</v>
      </c>
      <c r="CO270" s="151">
        <f t="shared" si="1688"/>
        <v>0</v>
      </c>
      <c r="CP270" s="151">
        <f t="shared" si="1689"/>
        <v>0</v>
      </c>
      <c r="CQ270" s="151">
        <f t="shared" si="1690"/>
        <v>0</v>
      </c>
      <c r="CR270" s="154">
        <f t="shared" si="2087"/>
        <v>0</v>
      </c>
      <c r="CS270" s="3"/>
      <c r="CT270" s="3"/>
      <c r="CU270" s="3"/>
      <c r="CV270" s="151">
        <f t="shared" si="1691"/>
        <v>0</v>
      </c>
      <c r="CW270" s="151">
        <f t="shared" si="1692"/>
        <v>0</v>
      </c>
      <c r="CX270" s="151">
        <f t="shared" si="1693"/>
        <v>0</v>
      </c>
      <c r="CY270" s="151">
        <f t="shared" si="1694"/>
        <v>0</v>
      </c>
      <c r="CZ270" s="151">
        <f t="shared" si="1695"/>
        <v>0</v>
      </c>
      <c r="DA270" s="151">
        <f t="shared" si="1696"/>
        <v>0</v>
      </c>
      <c r="DB270" s="151">
        <f t="shared" si="1697"/>
        <v>0</v>
      </c>
      <c r="DC270" s="151">
        <f t="shared" si="1698"/>
        <v>0</v>
      </c>
      <c r="DD270" s="149"/>
      <c r="DE270" s="3"/>
      <c r="DF270" s="3"/>
      <c r="DG270" s="3"/>
      <c r="DH270" s="129"/>
      <c r="DI270" s="129"/>
      <c r="DJ270" s="129"/>
      <c r="DK270" s="129"/>
      <c r="DL270" s="129"/>
      <c r="DM270" s="129"/>
      <c r="DN270" s="129"/>
      <c r="DO270" s="129"/>
      <c r="DP270" s="3"/>
      <c r="DQ270" s="3"/>
      <c r="DR270" s="3"/>
      <c r="DS270" s="3"/>
      <c r="DU270" s="149"/>
      <c r="DV270" s="3"/>
      <c r="DW270" s="3"/>
      <c r="DX270" s="3"/>
      <c r="DZ270" s="293" t="str">
        <f>CONCATENATE(EA270," ",EB270)</f>
        <v>2021 Kvartal 2</v>
      </c>
      <c r="EA270" s="293">
        <v>2021</v>
      </c>
      <c r="EB270" s="293" t="s">
        <v>446</v>
      </c>
      <c r="EC270" s="297">
        <f>SUM(D268:D270)</f>
        <v>0</v>
      </c>
      <c r="ED270" s="297">
        <f>SUM(H268:H270)</f>
        <v>0</v>
      </c>
      <c r="EE270" s="297">
        <f>SUM(L268:L270)</f>
        <v>0</v>
      </c>
      <c r="EF270" s="297">
        <f>SUM(P268:P270)</f>
        <v>0</v>
      </c>
      <c r="EG270" s="297">
        <f>SUM(T268:T270)</f>
        <v>0</v>
      </c>
      <c r="EH270" s="297">
        <f>SUM(X268:X270)</f>
        <v>0</v>
      </c>
      <c r="EI270" s="297">
        <f>SUM(AB268:AB270)</f>
        <v>0</v>
      </c>
      <c r="EJ270" s="297">
        <f>SUM(AF268:AF270)</f>
        <v>0</v>
      </c>
      <c r="EK270" s="297">
        <f>SUM(AJ268:AJ270)</f>
        <v>0</v>
      </c>
      <c r="EL270" s="297">
        <f>SUM(AN268:AN270)</f>
        <v>0</v>
      </c>
      <c r="EM270" s="297">
        <f>IF(EG270&gt;0,(EL270/EG270)*100,0)</f>
        <v>0</v>
      </c>
      <c r="EN270" s="297">
        <f>SUM(AV268:AV270)</f>
        <v>0</v>
      </c>
      <c r="EO270" s="297">
        <f>IF(EG270&gt;0,(EN270/EG270)*100,0)</f>
        <v>0</v>
      </c>
      <c r="EP270" s="297">
        <f>SUM(BD268:BD270)</f>
        <v>0</v>
      </c>
      <c r="EQ270" s="297">
        <f>IF(EG270&gt;0,(EP270/EG270)*100,0)</f>
        <v>0</v>
      </c>
      <c r="ER270" s="297">
        <f>SUM(BL268:BL270)</f>
        <v>0</v>
      </c>
      <c r="ES270" s="297">
        <f>IF(EG270&gt;0,(ER270/EG270)*100,0)</f>
        <v>0</v>
      </c>
      <c r="ET270" s="297">
        <f>SUM(BT268:BT270)</f>
        <v>0</v>
      </c>
      <c r="EU270" s="297">
        <f>IF(EG270&gt;0,(ET270/EG270)*100,0)</f>
        <v>0</v>
      </c>
      <c r="EV270" s="297">
        <f>SUM(CB268:CB270)</f>
        <v>0</v>
      </c>
      <c r="EW270" s="297">
        <f>IF(EG270&gt;0,(EV270/EG270)*100,0)</f>
        <v>0</v>
      </c>
      <c r="EX270" s="297">
        <f>SUM(CJ268:CJ270)</f>
        <v>0</v>
      </c>
      <c r="EY270" s="297">
        <f>IF(EG270&gt;0,(EX270/EG270)*100,0)</f>
        <v>0</v>
      </c>
      <c r="EZ270" s="297">
        <f>SUM(CR268:CR270)</f>
        <v>0</v>
      </c>
      <c r="FA270" s="297">
        <f>IF(EG270&gt;0,(EZ270/EG270)*100,0)</f>
        <v>0</v>
      </c>
      <c r="FB270" s="297">
        <f>IF(EG270&gt;0,(EK270/EG270)*100,0)</f>
        <v>0</v>
      </c>
      <c r="FC270" s="297">
        <f>IF(DD270&gt;0,DD268+DD269+DD270,0)</f>
        <v>0</v>
      </c>
      <c r="FD270" s="297">
        <f>IF(DD270&gt;0,((DD270+DD269+DD268)*60)/((T268+T269+T270)),0)</f>
        <v>0</v>
      </c>
      <c r="FE270" s="297">
        <f>IF(DD270&gt;0,((DD270+DD269+DD268)*60)/((T270+T269+T268)-(AN270+AN269+AN268)),0)</f>
        <v>0</v>
      </c>
      <c r="FF270" s="297">
        <f>IF(DU270&gt;0,((DU270+DU269+DU268)*60)/((T270+T269+T268)-(BD270+BD269+BD268)),0)</f>
        <v>0</v>
      </c>
      <c r="FL270" s="151">
        <f t="shared" si="2088"/>
        <v>0</v>
      </c>
      <c r="FM270" s="151">
        <f t="shared" ref="FM270:FM301" si="2089">IF(AJ270&gt;0,(AV270/AJ270)*100,0)</f>
        <v>0</v>
      </c>
      <c r="FN270" s="151">
        <f t="shared" ref="FN270:FN301" si="2090">IF(AJ270&gt;0,(BD270/AJ270)*100,0)</f>
        <v>0</v>
      </c>
      <c r="FO270" s="151">
        <f t="shared" ref="FO270:FO301" si="2091">IF(AJ270&gt;0,(BT270/AJ270)*100,0)</f>
        <v>0</v>
      </c>
      <c r="FR270" s="5">
        <f t="shared" si="1976"/>
        <v>0</v>
      </c>
      <c r="FS270" s="5">
        <f t="shared" si="1977"/>
        <v>0</v>
      </c>
      <c r="FT270" s="5">
        <f t="shared" si="1978"/>
        <v>0</v>
      </c>
      <c r="FU270" s="5">
        <f t="shared" si="1979"/>
        <v>0</v>
      </c>
      <c r="FW270" s="233" t="e">
        <f t="shared" si="1980"/>
        <v>#DIV/0!</v>
      </c>
      <c r="FX270" s="233" t="e">
        <f t="shared" si="1981"/>
        <v>#DIV/0!</v>
      </c>
      <c r="FY270" s="233" t="e">
        <f t="shared" si="1982"/>
        <v>#DIV/0!</v>
      </c>
      <c r="FZ270" s="233" t="e">
        <f t="shared" si="1983"/>
        <v>#DIV/0!</v>
      </c>
      <c r="GA270" s="233"/>
      <c r="GB270" s="5">
        <f t="shared" si="1984"/>
        <v>0</v>
      </c>
      <c r="GC270" s="5">
        <f t="shared" si="1985"/>
        <v>0</v>
      </c>
      <c r="GD270" s="5">
        <f t="shared" si="1986"/>
        <v>0</v>
      </c>
      <c r="GE270" s="5">
        <f t="shared" si="1987"/>
        <v>0</v>
      </c>
    </row>
    <row r="271" spans="1:187" x14ac:dyDescent="0.2">
      <c r="B271" s="139">
        <f t="shared" si="2070"/>
        <v>2021</v>
      </c>
      <c r="C271" s="142" t="str">
        <f t="shared" si="2071"/>
        <v>Jul</v>
      </c>
      <c r="D271" s="154">
        <f t="shared" si="2072"/>
        <v>0</v>
      </c>
      <c r="E271" s="129"/>
      <c r="F271" s="129"/>
      <c r="G271" s="129"/>
      <c r="H271" s="154">
        <f t="shared" si="2073"/>
        <v>0</v>
      </c>
      <c r="I271" s="151">
        <f t="shared" si="1651"/>
        <v>0</v>
      </c>
      <c r="J271" s="151">
        <f t="shared" si="1652"/>
        <v>0</v>
      </c>
      <c r="K271" s="151">
        <f t="shared" si="1653"/>
        <v>0</v>
      </c>
      <c r="L271" s="154">
        <f t="shared" si="1788"/>
        <v>0</v>
      </c>
      <c r="M271" s="3"/>
      <c r="N271" s="3"/>
      <c r="O271" s="3"/>
      <c r="P271" s="154">
        <f t="shared" si="2074"/>
        <v>0</v>
      </c>
      <c r="Q271" s="3"/>
      <c r="R271" s="3"/>
      <c r="S271" s="3"/>
      <c r="T271" s="154">
        <f t="shared" si="2075"/>
        <v>0</v>
      </c>
      <c r="U271" s="151">
        <f t="shared" si="1654"/>
        <v>0</v>
      </c>
      <c r="V271" s="151">
        <f t="shared" si="1655"/>
        <v>0</v>
      </c>
      <c r="W271" s="151">
        <f t="shared" si="1656"/>
        <v>0</v>
      </c>
      <c r="X271" s="154">
        <f t="shared" si="2076"/>
        <v>0</v>
      </c>
      <c r="Y271" s="151">
        <f t="shared" si="1657"/>
        <v>0</v>
      </c>
      <c r="Z271" s="151">
        <f t="shared" si="1658"/>
        <v>0</v>
      </c>
      <c r="AA271" s="151">
        <f t="shared" si="1659"/>
        <v>0</v>
      </c>
      <c r="AB271" s="154">
        <f t="shared" si="2077"/>
        <v>0</v>
      </c>
      <c r="AC271" s="3"/>
      <c r="AD271" s="3"/>
      <c r="AE271" s="3"/>
      <c r="AF271" s="154">
        <f t="shared" si="2078"/>
        <v>0</v>
      </c>
      <c r="AG271" s="3"/>
      <c r="AH271" s="3"/>
      <c r="AI271" s="3"/>
      <c r="AJ271" s="154">
        <f t="shared" si="2079"/>
        <v>0</v>
      </c>
      <c r="AK271" s="151">
        <f t="shared" si="1660"/>
        <v>0</v>
      </c>
      <c r="AL271" s="151">
        <f t="shared" si="1661"/>
        <v>0</v>
      </c>
      <c r="AM271" s="151">
        <f t="shared" si="1662"/>
        <v>0</v>
      </c>
      <c r="AN271" s="154">
        <f t="shared" si="2080"/>
        <v>0</v>
      </c>
      <c r="AO271" s="3"/>
      <c r="AP271" s="3"/>
      <c r="AQ271" s="3"/>
      <c r="AR271" s="151">
        <f t="shared" si="1663"/>
        <v>0</v>
      </c>
      <c r="AS271" s="151">
        <f t="shared" si="1664"/>
        <v>0</v>
      </c>
      <c r="AT271" s="151">
        <f t="shared" si="1665"/>
        <v>0</v>
      </c>
      <c r="AU271" s="151">
        <f t="shared" si="1666"/>
        <v>0</v>
      </c>
      <c r="AV271" s="154">
        <f t="shared" si="2081"/>
        <v>0</v>
      </c>
      <c r="AW271" s="3"/>
      <c r="AX271" s="3"/>
      <c r="AY271" s="3"/>
      <c r="AZ271" s="151">
        <f t="shared" si="1667"/>
        <v>0</v>
      </c>
      <c r="BA271" s="151">
        <f t="shared" si="1668"/>
        <v>0</v>
      </c>
      <c r="BB271" s="151">
        <f t="shared" si="1669"/>
        <v>0</v>
      </c>
      <c r="BC271" s="151">
        <f t="shared" si="1670"/>
        <v>0</v>
      </c>
      <c r="BD271" s="154">
        <f t="shared" si="2082"/>
        <v>0</v>
      </c>
      <c r="BE271" s="3"/>
      <c r="BF271" s="3"/>
      <c r="BG271" s="3"/>
      <c r="BH271" s="151">
        <f t="shared" si="1671"/>
        <v>0</v>
      </c>
      <c r="BI271" s="151">
        <f t="shared" si="1672"/>
        <v>0</v>
      </c>
      <c r="BJ271" s="151">
        <f t="shared" si="1673"/>
        <v>0</v>
      </c>
      <c r="BK271" s="151">
        <f t="shared" si="1674"/>
        <v>0</v>
      </c>
      <c r="BL271" s="154">
        <f t="shared" si="2083"/>
        <v>0</v>
      </c>
      <c r="BM271" s="3"/>
      <c r="BN271" s="3"/>
      <c r="BO271" s="3"/>
      <c r="BP271" s="151">
        <f t="shared" si="1675"/>
        <v>0</v>
      </c>
      <c r="BQ271" s="151">
        <f t="shared" si="1676"/>
        <v>0</v>
      </c>
      <c r="BR271" s="151">
        <f t="shared" si="1677"/>
        <v>0</v>
      </c>
      <c r="BS271" s="151">
        <f t="shared" si="1678"/>
        <v>0</v>
      </c>
      <c r="BT271" s="154">
        <f t="shared" si="2084"/>
        <v>0</v>
      </c>
      <c r="BU271" s="3"/>
      <c r="BV271" s="3"/>
      <c r="BW271" s="3"/>
      <c r="BX271" s="151">
        <f t="shared" si="1679"/>
        <v>0</v>
      </c>
      <c r="BY271" s="151">
        <f t="shared" si="1680"/>
        <v>0</v>
      </c>
      <c r="BZ271" s="151">
        <f t="shared" si="1681"/>
        <v>0</v>
      </c>
      <c r="CA271" s="151">
        <f t="shared" si="1682"/>
        <v>0</v>
      </c>
      <c r="CB271" s="154">
        <f t="shared" si="2085"/>
        <v>0</v>
      </c>
      <c r="CC271" s="3"/>
      <c r="CD271" s="3"/>
      <c r="CE271" s="3"/>
      <c r="CF271" s="151">
        <f t="shared" si="1683"/>
        <v>0</v>
      </c>
      <c r="CG271" s="151">
        <f t="shared" si="1684"/>
        <v>0</v>
      </c>
      <c r="CH271" s="151">
        <f t="shared" si="1685"/>
        <v>0</v>
      </c>
      <c r="CI271" s="151">
        <f t="shared" si="1686"/>
        <v>0</v>
      </c>
      <c r="CJ271" s="154">
        <f t="shared" si="2086"/>
        <v>0</v>
      </c>
      <c r="CK271" s="3"/>
      <c r="CL271" s="3"/>
      <c r="CM271" s="3"/>
      <c r="CN271" s="151">
        <f t="shared" si="1687"/>
        <v>0</v>
      </c>
      <c r="CO271" s="151">
        <f t="shared" si="1688"/>
        <v>0</v>
      </c>
      <c r="CP271" s="151">
        <f t="shared" si="1689"/>
        <v>0</v>
      </c>
      <c r="CQ271" s="151">
        <f t="shared" si="1690"/>
        <v>0</v>
      </c>
      <c r="CR271" s="154">
        <f t="shared" si="2087"/>
        <v>0</v>
      </c>
      <c r="CS271" s="3"/>
      <c r="CT271" s="3"/>
      <c r="CU271" s="3"/>
      <c r="CV271" s="151">
        <f t="shared" si="1691"/>
        <v>0</v>
      </c>
      <c r="CW271" s="151">
        <f t="shared" si="1692"/>
        <v>0</v>
      </c>
      <c r="CX271" s="151">
        <f t="shared" si="1693"/>
        <v>0</v>
      </c>
      <c r="CY271" s="151">
        <f t="shared" si="1694"/>
        <v>0</v>
      </c>
      <c r="CZ271" s="151">
        <f t="shared" si="1695"/>
        <v>0</v>
      </c>
      <c r="DA271" s="151">
        <f t="shared" si="1696"/>
        <v>0</v>
      </c>
      <c r="DB271" s="151">
        <f t="shared" si="1697"/>
        <v>0</v>
      </c>
      <c r="DC271" s="151">
        <f t="shared" si="1698"/>
        <v>0</v>
      </c>
      <c r="DD271" s="149"/>
      <c r="DE271" s="3"/>
      <c r="DF271" s="3"/>
      <c r="DG271" s="3"/>
      <c r="DH271" s="129"/>
      <c r="DI271" s="129"/>
      <c r="DJ271" s="129"/>
      <c r="DK271" s="129"/>
      <c r="DL271" s="129"/>
      <c r="DM271" s="129"/>
      <c r="DN271" s="129"/>
      <c r="DO271" s="129"/>
      <c r="DP271" s="3"/>
      <c r="DQ271" s="3"/>
      <c r="DR271" s="3"/>
      <c r="DS271" s="3"/>
      <c r="DU271" s="149"/>
      <c r="DV271" s="3"/>
      <c r="DW271" s="3"/>
      <c r="DX271" s="3"/>
      <c r="DZ271" s="293"/>
      <c r="EA271" s="293"/>
      <c r="EB271" s="293"/>
      <c r="EC271" s="297"/>
      <c r="ED271" s="297"/>
      <c r="EE271" s="297"/>
      <c r="EF271" s="297"/>
      <c r="EG271" s="297"/>
      <c r="EH271" s="297"/>
      <c r="EI271" s="297"/>
      <c r="EJ271" s="297"/>
      <c r="EK271" s="297"/>
      <c r="EL271" s="297"/>
      <c r="EM271" s="297"/>
      <c r="EN271" s="297"/>
      <c r="EO271" s="297"/>
      <c r="EP271" s="297"/>
      <c r="EQ271" s="297"/>
      <c r="ER271" s="297"/>
      <c r="ES271" s="297"/>
      <c r="ET271" s="297"/>
      <c r="EU271" s="297"/>
      <c r="EV271" s="297"/>
      <c r="EW271" s="297"/>
      <c r="EX271" s="297"/>
      <c r="EY271" s="297"/>
      <c r="EZ271" s="297"/>
      <c r="FA271" s="297"/>
      <c r="FB271" s="297"/>
      <c r="FC271" s="297"/>
      <c r="FD271" s="297"/>
      <c r="FE271" s="297"/>
      <c r="FF271" s="297"/>
      <c r="FL271" s="151">
        <f t="shared" si="2088"/>
        <v>0</v>
      </c>
      <c r="FM271" s="151">
        <f t="shared" si="2089"/>
        <v>0</v>
      </c>
      <c r="FN271" s="151">
        <f t="shared" si="2090"/>
        <v>0</v>
      </c>
      <c r="FO271" s="151">
        <f t="shared" si="2091"/>
        <v>0</v>
      </c>
      <c r="FR271" s="5">
        <f t="shared" si="1976"/>
        <v>0</v>
      </c>
      <c r="FS271" s="5">
        <f t="shared" si="1977"/>
        <v>0</v>
      </c>
      <c r="FT271" s="5">
        <f t="shared" si="1978"/>
        <v>0</v>
      </c>
      <c r="FU271" s="5">
        <f t="shared" si="1979"/>
        <v>0</v>
      </c>
      <c r="FW271" s="233" t="e">
        <f t="shared" si="1980"/>
        <v>#DIV/0!</v>
      </c>
      <c r="FX271" s="233" t="e">
        <f t="shared" si="1981"/>
        <v>#DIV/0!</v>
      </c>
      <c r="FY271" s="233" t="e">
        <f t="shared" si="1982"/>
        <v>#DIV/0!</v>
      </c>
      <c r="FZ271" s="233" t="e">
        <f t="shared" si="1983"/>
        <v>#DIV/0!</v>
      </c>
      <c r="GA271" s="233"/>
      <c r="GB271" s="5">
        <f t="shared" si="1984"/>
        <v>0</v>
      </c>
      <c r="GC271" s="5">
        <f t="shared" si="1985"/>
        <v>0</v>
      </c>
      <c r="GD271" s="5">
        <f t="shared" si="1986"/>
        <v>0</v>
      </c>
      <c r="GE271" s="5">
        <f t="shared" si="1987"/>
        <v>0</v>
      </c>
    </row>
    <row r="272" spans="1:187" x14ac:dyDescent="0.2">
      <c r="B272" s="139">
        <f t="shared" si="2070"/>
        <v>2021</v>
      </c>
      <c r="C272" s="142" t="str">
        <f t="shared" si="2071"/>
        <v>Aug</v>
      </c>
      <c r="D272" s="154">
        <f t="shared" si="2072"/>
        <v>0</v>
      </c>
      <c r="E272" s="129"/>
      <c r="F272" s="129"/>
      <c r="G272" s="129"/>
      <c r="H272" s="154">
        <f t="shared" si="2073"/>
        <v>0</v>
      </c>
      <c r="I272" s="151">
        <f t="shared" si="1651"/>
        <v>0</v>
      </c>
      <c r="J272" s="151">
        <f t="shared" si="1652"/>
        <v>0</v>
      </c>
      <c r="K272" s="151">
        <f t="shared" si="1653"/>
        <v>0</v>
      </c>
      <c r="L272" s="154">
        <f t="shared" si="1788"/>
        <v>0</v>
      </c>
      <c r="M272" s="3"/>
      <c r="N272" s="3"/>
      <c r="O272" s="3"/>
      <c r="P272" s="154">
        <f t="shared" si="2074"/>
        <v>0</v>
      </c>
      <c r="Q272" s="3"/>
      <c r="R272" s="3"/>
      <c r="S272" s="3"/>
      <c r="T272" s="154">
        <f t="shared" si="2075"/>
        <v>0</v>
      </c>
      <c r="U272" s="151">
        <f t="shared" si="1654"/>
        <v>0</v>
      </c>
      <c r="V272" s="151">
        <f t="shared" si="1655"/>
        <v>0</v>
      </c>
      <c r="W272" s="151">
        <f t="shared" si="1656"/>
        <v>0</v>
      </c>
      <c r="X272" s="154">
        <f t="shared" si="2076"/>
        <v>0</v>
      </c>
      <c r="Y272" s="151">
        <f t="shared" si="1657"/>
        <v>0</v>
      </c>
      <c r="Z272" s="151">
        <f t="shared" si="1658"/>
        <v>0</v>
      </c>
      <c r="AA272" s="151">
        <f t="shared" si="1659"/>
        <v>0</v>
      </c>
      <c r="AB272" s="154">
        <f t="shared" si="2077"/>
        <v>0</v>
      </c>
      <c r="AC272" s="3"/>
      <c r="AD272" s="3"/>
      <c r="AE272" s="3"/>
      <c r="AF272" s="154">
        <f t="shared" si="2078"/>
        <v>0</v>
      </c>
      <c r="AG272" s="3"/>
      <c r="AH272" s="3"/>
      <c r="AI272" s="3"/>
      <c r="AJ272" s="154">
        <f t="shared" si="2079"/>
        <v>0</v>
      </c>
      <c r="AK272" s="151">
        <f t="shared" si="1660"/>
        <v>0</v>
      </c>
      <c r="AL272" s="151">
        <f t="shared" si="1661"/>
        <v>0</v>
      </c>
      <c r="AM272" s="151">
        <f t="shared" si="1662"/>
        <v>0</v>
      </c>
      <c r="AN272" s="154">
        <f t="shared" si="2080"/>
        <v>0</v>
      </c>
      <c r="AO272" s="3"/>
      <c r="AP272" s="3"/>
      <c r="AQ272" s="3"/>
      <c r="AR272" s="151">
        <f t="shared" si="1663"/>
        <v>0</v>
      </c>
      <c r="AS272" s="151">
        <f t="shared" si="1664"/>
        <v>0</v>
      </c>
      <c r="AT272" s="151">
        <f t="shared" si="1665"/>
        <v>0</v>
      </c>
      <c r="AU272" s="151">
        <f t="shared" si="1666"/>
        <v>0</v>
      </c>
      <c r="AV272" s="154">
        <f t="shared" si="2081"/>
        <v>0</v>
      </c>
      <c r="AW272" s="3"/>
      <c r="AX272" s="3"/>
      <c r="AY272" s="3"/>
      <c r="AZ272" s="151">
        <f t="shared" si="1667"/>
        <v>0</v>
      </c>
      <c r="BA272" s="151">
        <f t="shared" si="1668"/>
        <v>0</v>
      </c>
      <c r="BB272" s="151">
        <f t="shared" si="1669"/>
        <v>0</v>
      </c>
      <c r="BC272" s="151">
        <f t="shared" si="1670"/>
        <v>0</v>
      </c>
      <c r="BD272" s="154">
        <f t="shared" si="2082"/>
        <v>0</v>
      </c>
      <c r="BE272" s="3"/>
      <c r="BF272" s="3"/>
      <c r="BG272" s="3"/>
      <c r="BH272" s="151">
        <f t="shared" si="1671"/>
        <v>0</v>
      </c>
      <c r="BI272" s="151">
        <f t="shared" si="1672"/>
        <v>0</v>
      </c>
      <c r="BJ272" s="151">
        <f t="shared" si="1673"/>
        <v>0</v>
      </c>
      <c r="BK272" s="151">
        <f t="shared" si="1674"/>
        <v>0</v>
      </c>
      <c r="BL272" s="154">
        <f t="shared" si="2083"/>
        <v>0</v>
      </c>
      <c r="BM272" s="3"/>
      <c r="BN272" s="3"/>
      <c r="BO272" s="3"/>
      <c r="BP272" s="151">
        <f t="shared" si="1675"/>
        <v>0</v>
      </c>
      <c r="BQ272" s="151">
        <f t="shared" si="1676"/>
        <v>0</v>
      </c>
      <c r="BR272" s="151">
        <f t="shared" si="1677"/>
        <v>0</v>
      </c>
      <c r="BS272" s="151">
        <f t="shared" si="1678"/>
        <v>0</v>
      </c>
      <c r="BT272" s="154">
        <f t="shared" si="2084"/>
        <v>0</v>
      </c>
      <c r="BU272" s="3"/>
      <c r="BV272" s="3"/>
      <c r="BW272" s="3"/>
      <c r="BX272" s="151">
        <f t="shared" si="1679"/>
        <v>0</v>
      </c>
      <c r="BY272" s="151">
        <f t="shared" si="1680"/>
        <v>0</v>
      </c>
      <c r="BZ272" s="151">
        <f t="shared" si="1681"/>
        <v>0</v>
      </c>
      <c r="CA272" s="151">
        <f t="shared" si="1682"/>
        <v>0</v>
      </c>
      <c r="CB272" s="154">
        <f t="shared" si="2085"/>
        <v>0</v>
      </c>
      <c r="CC272" s="3"/>
      <c r="CD272" s="3"/>
      <c r="CE272" s="3"/>
      <c r="CF272" s="151">
        <f t="shared" si="1683"/>
        <v>0</v>
      </c>
      <c r="CG272" s="151">
        <f t="shared" si="1684"/>
        <v>0</v>
      </c>
      <c r="CH272" s="151">
        <f t="shared" si="1685"/>
        <v>0</v>
      </c>
      <c r="CI272" s="151">
        <f t="shared" si="1686"/>
        <v>0</v>
      </c>
      <c r="CJ272" s="154">
        <f t="shared" si="2086"/>
        <v>0</v>
      </c>
      <c r="CK272" s="3"/>
      <c r="CL272" s="3"/>
      <c r="CM272" s="3"/>
      <c r="CN272" s="151">
        <f t="shared" si="1687"/>
        <v>0</v>
      </c>
      <c r="CO272" s="151">
        <f t="shared" si="1688"/>
        <v>0</v>
      </c>
      <c r="CP272" s="151">
        <f t="shared" si="1689"/>
        <v>0</v>
      </c>
      <c r="CQ272" s="151">
        <f t="shared" si="1690"/>
        <v>0</v>
      </c>
      <c r="CR272" s="154">
        <f t="shared" si="2087"/>
        <v>0</v>
      </c>
      <c r="CS272" s="3"/>
      <c r="CT272" s="3"/>
      <c r="CU272" s="3"/>
      <c r="CV272" s="151">
        <f t="shared" si="1691"/>
        <v>0</v>
      </c>
      <c r="CW272" s="151">
        <f t="shared" si="1692"/>
        <v>0</v>
      </c>
      <c r="CX272" s="151">
        <f t="shared" si="1693"/>
        <v>0</v>
      </c>
      <c r="CY272" s="151">
        <f t="shared" si="1694"/>
        <v>0</v>
      </c>
      <c r="CZ272" s="151">
        <f t="shared" si="1695"/>
        <v>0</v>
      </c>
      <c r="DA272" s="151">
        <f t="shared" si="1696"/>
        <v>0</v>
      </c>
      <c r="DB272" s="151">
        <f t="shared" si="1697"/>
        <v>0</v>
      </c>
      <c r="DC272" s="151">
        <f t="shared" si="1698"/>
        <v>0</v>
      </c>
      <c r="DD272" s="149"/>
      <c r="DE272" s="3"/>
      <c r="DF272" s="3"/>
      <c r="DG272" s="3"/>
      <c r="DH272" s="129"/>
      <c r="DI272" s="129"/>
      <c r="DJ272" s="129"/>
      <c r="DK272" s="129"/>
      <c r="DL272" s="129"/>
      <c r="DM272" s="129"/>
      <c r="DN272" s="129"/>
      <c r="DO272" s="129"/>
      <c r="DP272" s="3"/>
      <c r="DQ272" s="3"/>
      <c r="DR272" s="3"/>
      <c r="DS272" s="3"/>
      <c r="DU272" s="149"/>
      <c r="DV272" s="3"/>
      <c r="DW272" s="3"/>
      <c r="DX272" s="3"/>
      <c r="DZ272" s="293"/>
      <c r="EA272" s="293"/>
      <c r="EB272" s="293"/>
      <c r="EC272" s="297"/>
      <c r="ED272" s="297"/>
      <c r="EE272" s="297"/>
      <c r="EF272" s="297"/>
      <c r="EG272" s="297"/>
      <c r="EH272" s="297"/>
      <c r="EI272" s="297"/>
      <c r="EJ272" s="297"/>
      <c r="EK272" s="297"/>
      <c r="EL272" s="297"/>
      <c r="EM272" s="297"/>
      <c r="EN272" s="297"/>
      <c r="EO272" s="297"/>
      <c r="EP272" s="297"/>
      <c r="EQ272" s="297"/>
      <c r="ER272" s="297"/>
      <c r="ES272" s="297"/>
      <c r="ET272" s="297"/>
      <c r="EU272" s="297"/>
      <c r="EV272" s="297"/>
      <c r="EW272" s="297"/>
      <c r="EX272" s="297"/>
      <c r="EY272" s="297"/>
      <c r="EZ272" s="297"/>
      <c r="FA272" s="297"/>
      <c r="FB272" s="297"/>
      <c r="FC272" s="297"/>
      <c r="FD272" s="297"/>
      <c r="FE272" s="297"/>
      <c r="FF272" s="297"/>
      <c r="FL272" s="151">
        <f t="shared" si="2088"/>
        <v>0</v>
      </c>
      <c r="FM272" s="151">
        <f t="shared" si="2089"/>
        <v>0</v>
      </c>
      <c r="FN272" s="151">
        <f t="shared" si="2090"/>
        <v>0</v>
      </c>
      <c r="FO272" s="151">
        <f t="shared" si="2091"/>
        <v>0</v>
      </c>
      <c r="FR272" s="5">
        <f t="shared" si="1976"/>
        <v>0</v>
      </c>
      <c r="FS272" s="5">
        <f t="shared" si="1977"/>
        <v>0</v>
      </c>
      <c r="FT272" s="5">
        <f t="shared" si="1978"/>
        <v>0</v>
      </c>
      <c r="FU272" s="5">
        <f t="shared" si="1979"/>
        <v>0</v>
      </c>
      <c r="FW272" s="233" t="e">
        <f t="shared" si="1980"/>
        <v>#DIV/0!</v>
      </c>
      <c r="FX272" s="233" t="e">
        <f t="shared" si="1981"/>
        <v>#DIV/0!</v>
      </c>
      <c r="FY272" s="233" t="e">
        <f t="shared" si="1982"/>
        <v>#DIV/0!</v>
      </c>
      <c r="FZ272" s="233" t="e">
        <f t="shared" si="1983"/>
        <v>#DIV/0!</v>
      </c>
      <c r="GA272" s="233"/>
      <c r="GB272" s="5">
        <f t="shared" si="1984"/>
        <v>0</v>
      </c>
      <c r="GC272" s="5">
        <f t="shared" si="1985"/>
        <v>0</v>
      </c>
      <c r="GD272" s="5">
        <f t="shared" si="1986"/>
        <v>0</v>
      </c>
      <c r="GE272" s="5">
        <f t="shared" si="1987"/>
        <v>0</v>
      </c>
    </row>
    <row r="273" spans="1:187" x14ac:dyDescent="0.2">
      <c r="B273" s="139">
        <f t="shared" si="2070"/>
        <v>2021</v>
      </c>
      <c r="C273" s="142" t="str">
        <f t="shared" si="2071"/>
        <v>Sep</v>
      </c>
      <c r="D273" s="154">
        <f t="shared" si="2072"/>
        <v>0</v>
      </c>
      <c r="E273" s="129"/>
      <c r="F273" s="129"/>
      <c r="G273" s="129"/>
      <c r="H273" s="154">
        <f t="shared" si="2073"/>
        <v>0</v>
      </c>
      <c r="I273" s="151">
        <f t="shared" si="1651"/>
        <v>0</v>
      </c>
      <c r="J273" s="151">
        <f t="shared" si="1652"/>
        <v>0</v>
      </c>
      <c r="K273" s="151">
        <f t="shared" si="1653"/>
        <v>0</v>
      </c>
      <c r="L273" s="154">
        <f t="shared" si="1788"/>
        <v>0</v>
      </c>
      <c r="M273" s="3"/>
      <c r="N273" s="3"/>
      <c r="O273" s="3"/>
      <c r="P273" s="154">
        <f t="shared" si="2074"/>
        <v>0</v>
      </c>
      <c r="Q273" s="3"/>
      <c r="R273" s="3"/>
      <c r="S273" s="3"/>
      <c r="T273" s="154">
        <f t="shared" si="2075"/>
        <v>0</v>
      </c>
      <c r="U273" s="151">
        <f t="shared" si="1654"/>
        <v>0</v>
      </c>
      <c r="V273" s="151">
        <f t="shared" si="1655"/>
        <v>0</v>
      </c>
      <c r="W273" s="151">
        <f t="shared" si="1656"/>
        <v>0</v>
      </c>
      <c r="X273" s="154">
        <f t="shared" si="2076"/>
        <v>0</v>
      </c>
      <c r="Y273" s="151">
        <f t="shared" si="1657"/>
        <v>0</v>
      </c>
      <c r="Z273" s="151">
        <f t="shared" si="1658"/>
        <v>0</v>
      </c>
      <c r="AA273" s="151">
        <f t="shared" si="1659"/>
        <v>0</v>
      </c>
      <c r="AB273" s="154">
        <f t="shared" si="2077"/>
        <v>0</v>
      </c>
      <c r="AC273" s="3"/>
      <c r="AD273" s="3"/>
      <c r="AE273" s="3"/>
      <c r="AF273" s="154">
        <f t="shared" si="2078"/>
        <v>0</v>
      </c>
      <c r="AG273" s="3"/>
      <c r="AH273" s="3"/>
      <c r="AI273" s="3"/>
      <c r="AJ273" s="154">
        <f t="shared" si="2079"/>
        <v>0</v>
      </c>
      <c r="AK273" s="151">
        <f t="shared" si="1660"/>
        <v>0</v>
      </c>
      <c r="AL273" s="151">
        <f t="shared" si="1661"/>
        <v>0</v>
      </c>
      <c r="AM273" s="151">
        <f t="shared" si="1662"/>
        <v>0</v>
      </c>
      <c r="AN273" s="154">
        <f t="shared" si="2080"/>
        <v>0</v>
      </c>
      <c r="AO273" s="3"/>
      <c r="AP273" s="3"/>
      <c r="AQ273" s="3"/>
      <c r="AR273" s="151">
        <f t="shared" si="1663"/>
        <v>0</v>
      </c>
      <c r="AS273" s="151">
        <f t="shared" si="1664"/>
        <v>0</v>
      </c>
      <c r="AT273" s="151">
        <f t="shared" si="1665"/>
        <v>0</v>
      </c>
      <c r="AU273" s="151">
        <f t="shared" si="1666"/>
        <v>0</v>
      </c>
      <c r="AV273" s="154">
        <f t="shared" si="2081"/>
        <v>0</v>
      </c>
      <c r="AW273" s="3"/>
      <c r="AX273" s="3"/>
      <c r="AY273" s="3"/>
      <c r="AZ273" s="151">
        <f t="shared" si="1667"/>
        <v>0</v>
      </c>
      <c r="BA273" s="151">
        <f t="shared" si="1668"/>
        <v>0</v>
      </c>
      <c r="BB273" s="151">
        <f t="shared" si="1669"/>
        <v>0</v>
      </c>
      <c r="BC273" s="151">
        <f t="shared" si="1670"/>
        <v>0</v>
      </c>
      <c r="BD273" s="154">
        <f t="shared" si="2082"/>
        <v>0</v>
      </c>
      <c r="BE273" s="3"/>
      <c r="BF273" s="3"/>
      <c r="BG273" s="3"/>
      <c r="BH273" s="151">
        <f t="shared" si="1671"/>
        <v>0</v>
      </c>
      <c r="BI273" s="151">
        <f t="shared" si="1672"/>
        <v>0</v>
      </c>
      <c r="BJ273" s="151">
        <f t="shared" si="1673"/>
        <v>0</v>
      </c>
      <c r="BK273" s="151">
        <f t="shared" si="1674"/>
        <v>0</v>
      </c>
      <c r="BL273" s="154">
        <f t="shared" si="2083"/>
        <v>0</v>
      </c>
      <c r="BM273" s="3"/>
      <c r="BN273" s="3"/>
      <c r="BO273" s="3"/>
      <c r="BP273" s="151">
        <f t="shared" si="1675"/>
        <v>0</v>
      </c>
      <c r="BQ273" s="151">
        <f t="shared" si="1676"/>
        <v>0</v>
      </c>
      <c r="BR273" s="151">
        <f t="shared" si="1677"/>
        <v>0</v>
      </c>
      <c r="BS273" s="151">
        <f t="shared" si="1678"/>
        <v>0</v>
      </c>
      <c r="BT273" s="154">
        <f t="shared" si="2084"/>
        <v>0</v>
      </c>
      <c r="BU273" s="3"/>
      <c r="BV273" s="3"/>
      <c r="BW273" s="3"/>
      <c r="BX273" s="151">
        <f t="shared" si="1679"/>
        <v>0</v>
      </c>
      <c r="BY273" s="151">
        <f t="shared" si="1680"/>
        <v>0</v>
      </c>
      <c r="BZ273" s="151">
        <f t="shared" si="1681"/>
        <v>0</v>
      </c>
      <c r="CA273" s="151">
        <f t="shared" si="1682"/>
        <v>0</v>
      </c>
      <c r="CB273" s="154">
        <f t="shared" si="2085"/>
        <v>0</v>
      </c>
      <c r="CC273" s="3"/>
      <c r="CD273" s="3"/>
      <c r="CE273" s="3"/>
      <c r="CF273" s="151">
        <f t="shared" si="1683"/>
        <v>0</v>
      </c>
      <c r="CG273" s="151">
        <f t="shared" si="1684"/>
        <v>0</v>
      </c>
      <c r="CH273" s="151">
        <f t="shared" si="1685"/>
        <v>0</v>
      </c>
      <c r="CI273" s="151">
        <f t="shared" si="1686"/>
        <v>0</v>
      </c>
      <c r="CJ273" s="154">
        <f t="shared" si="2086"/>
        <v>0</v>
      </c>
      <c r="CK273" s="3"/>
      <c r="CL273" s="3"/>
      <c r="CM273" s="3"/>
      <c r="CN273" s="151">
        <f t="shared" si="1687"/>
        <v>0</v>
      </c>
      <c r="CO273" s="151">
        <f t="shared" si="1688"/>
        <v>0</v>
      </c>
      <c r="CP273" s="151">
        <f t="shared" si="1689"/>
        <v>0</v>
      </c>
      <c r="CQ273" s="151">
        <f t="shared" si="1690"/>
        <v>0</v>
      </c>
      <c r="CR273" s="154">
        <f t="shared" si="2087"/>
        <v>0</v>
      </c>
      <c r="CS273" s="3"/>
      <c r="CT273" s="3"/>
      <c r="CU273" s="3"/>
      <c r="CV273" s="151">
        <f t="shared" si="1691"/>
        <v>0</v>
      </c>
      <c r="CW273" s="151">
        <f t="shared" si="1692"/>
        <v>0</v>
      </c>
      <c r="CX273" s="151">
        <f t="shared" si="1693"/>
        <v>0</v>
      </c>
      <c r="CY273" s="151">
        <f t="shared" si="1694"/>
        <v>0</v>
      </c>
      <c r="CZ273" s="151">
        <f t="shared" si="1695"/>
        <v>0</v>
      </c>
      <c r="DA273" s="151">
        <f t="shared" si="1696"/>
        <v>0</v>
      </c>
      <c r="DB273" s="151">
        <f t="shared" si="1697"/>
        <v>0</v>
      </c>
      <c r="DC273" s="151">
        <f t="shared" si="1698"/>
        <v>0</v>
      </c>
      <c r="DD273" s="149"/>
      <c r="DE273" s="3"/>
      <c r="DF273" s="3"/>
      <c r="DG273" s="3"/>
      <c r="DH273" s="129"/>
      <c r="DI273" s="129"/>
      <c r="DJ273" s="129"/>
      <c r="DK273" s="129"/>
      <c r="DL273" s="129"/>
      <c r="DM273" s="129"/>
      <c r="DN273" s="129"/>
      <c r="DO273" s="129"/>
      <c r="DP273" s="3"/>
      <c r="DQ273" s="3"/>
      <c r="DR273" s="3"/>
      <c r="DS273" s="3"/>
      <c r="DU273" s="149"/>
      <c r="DV273" s="3"/>
      <c r="DW273" s="3"/>
      <c r="DX273" s="3"/>
      <c r="DZ273" s="293" t="str">
        <f>CONCATENATE(EA273," ",EB273)</f>
        <v>2021 Kvartal 3</v>
      </c>
      <c r="EA273" s="293">
        <v>2021</v>
      </c>
      <c r="EB273" s="293" t="s">
        <v>447</v>
      </c>
      <c r="EC273" s="297">
        <f>SUM(D271:D273)</f>
        <v>0</v>
      </c>
      <c r="ED273" s="297">
        <f>SUM(H271:H273)</f>
        <v>0</v>
      </c>
      <c r="EE273" s="297">
        <f>SUM(L271:L273)</f>
        <v>0</v>
      </c>
      <c r="EF273" s="297">
        <f>SUM(P271:P273)</f>
        <v>0</v>
      </c>
      <c r="EG273" s="297">
        <f>SUM(T271:T273)</f>
        <v>0</v>
      </c>
      <c r="EH273" s="297">
        <f>SUM(X271:X273)</f>
        <v>0</v>
      </c>
      <c r="EI273" s="297">
        <f>SUM(AB271:AB273)</f>
        <v>0</v>
      </c>
      <c r="EJ273" s="297">
        <f>SUM(AF271:AF273)</f>
        <v>0</v>
      </c>
      <c r="EK273" s="297">
        <f>SUM(AJ271:AJ273)</f>
        <v>0</v>
      </c>
      <c r="EL273" s="297">
        <f>SUM(AN271:AN273)</f>
        <v>0</v>
      </c>
      <c r="EM273" s="297">
        <f>IF(EG273&gt;0,(EL273/EG273)*100,0)</f>
        <v>0</v>
      </c>
      <c r="EN273" s="297">
        <f>SUM(AV271:AV273)</f>
        <v>0</v>
      </c>
      <c r="EO273" s="297">
        <f>IF(EG273&gt;0,(EN273/EG273)*100,0)</f>
        <v>0</v>
      </c>
      <c r="EP273" s="297">
        <f>SUM(BD271:BD273)</f>
        <v>0</v>
      </c>
      <c r="EQ273" s="297">
        <f>IF(EG273&gt;0,(EP273/EG273)*100,0)</f>
        <v>0</v>
      </c>
      <c r="ER273" s="297">
        <f>SUM(BL271:BL273)</f>
        <v>0</v>
      </c>
      <c r="ES273" s="297">
        <f>IF(EG273&gt;0,(ER273/EG273)*100,0)</f>
        <v>0</v>
      </c>
      <c r="ET273" s="297">
        <f>SUM(BT271:BT273)</f>
        <v>0</v>
      </c>
      <c r="EU273" s="297">
        <f>IF(EG273&gt;0,(ET273/EG273)*100,0)</f>
        <v>0</v>
      </c>
      <c r="EV273" s="297">
        <f>SUM(CB271:CB273)</f>
        <v>0</v>
      </c>
      <c r="EW273" s="297">
        <f>IF(EG273&gt;0,(EV273/EG273)*100,0)</f>
        <v>0</v>
      </c>
      <c r="EX273" s="297">
        <f>SUM(CJ271:CJ273)</f>
        <v>0</v>
      </c>
      <c r="EY273" s="297">
        <f>IF(EG273&gt;0,(EX273/EG273)*100,0)</f>
        <v>0</v>
      </c>
      <c r="EZ273" s="297">
        <f>SUM(CR271:CR273)</f>
        <v>0</v>
      </c>
      <c r="FA273" s="297">
        <f>IF(EG273&gt;0,(EZ273/EG273)*100,0)</f>
        <v>0</v>
      </c>
      <c r="FB273" s="297">
        <f>IF(EG273&gt;0,(EK273/EG273)*100,0)</f>
        <v>0</v>
      </c>
      <c r="FC273" s="297">
        <f>IF(DD273&gt;0,DD271+DD272+DD273,0)</f>
        <v>0</v>
      </c>
      <c r="FD273" s="297">
        <f>IF(DD273&gt;0,((DD273+DD272+DD271)*60)/((T271+T272+T273)),0)</f>
        <v>0</v>
      </c>
      <c r="FE273" s="297">
        <f>IF(DD273&gt;0,((DD273+DD272+DD271)*60)/((T273+T272+T271)-(AN273+AN272+AN271)),0)</f>
        <v>0</v>
      </c>
      <c r="FF273" s="297">
        <f>IF(DU273&gt;0,((DU273+DU272+DU271)*60)/((T273+T272+T271)-(BD273+BD272+BD271)),0)</f>
        <v>0</v>
      </c>
      <c r="FL273" s="151">
        <f t="shared" si="2088"/>
        <v>0</v>
      </c>
      <c r="FM273" s="151">
        <f t="shared" si="2089"/>
        <v>0</v>
      </c>
      <c r="FN273" s="151">
        <f t="shared" si="2090"/>
        <v>0</v>
      </c>
      <c r="FO273" s="151">
        <f t="shared" si="2091"/>
        <v>0</v>
      </c>
      <c r="FR273" s="5">
        <f t="shared" si="1976"/>
        <v>0</v>
      </c>
      <c r="FS273" s="5">
        <f t="shared" si="1977"/>
        <v>0</v>
      </c>
      <c r="FT273" s="5">
        <f t="shared" si="1978"/>
        <v>0</v>
      </c>
      <c r="FU273" s="5">
        <f t="shared" si="1979"/>
        <v>0</v>
      </c>
      <c r="FW273" s="233" t="e">
        <f t="shared" si="1980"/>
        <v>#DIV/0!</v>
      </c>
      <c r="FX273" s="233" t="e">
        <f t="shared" si="1981"/>
        <v>#DIV/0!</v>
      </c>
      <c r="FY273" s="233" t="e">
        <f t="shared" si="1982"/>
        <v>#DIV/0!</v>
      </c>
      <c r="FZ273" s="233" t="e">
        <f t="shared" si="1983"/>
        <v>#DIV/0!</v>
      </c>
      <c r="GA273" s="233"/>
      <c r="GB273" s="5">
        <f t="shared" si="1984"/>
        <v>0</v>
      </c>
      <c r="GC273" s="5">
        <f t="shared" si="1985"/>
        <v>0</v>
      </c>
      <c r="GD273" s="5">
        <f t="shared" si="1986"/>
        <v>0</v>
      </c>
      <c r="GE273" s="5">
        <f t="shared" si="1987"/>
        <v>0</v>
      </c>
    </row>
    <row r="274" spans="1:187" x14ac:dyDescent="0.2">
      <c r="B274" s="139">
        <f t="shared" si="2070"/>
        <v>2021</v>
      </c>
      <c r="C274" s="142" t="str">
        <f t="shared" si="2071"/>
        <v>Okt</v>
      </c>
      <c r="D274" s="154">
        <f t="shared" si="2072"/>
        <v>0</v>
      </c>
      <c r="E274" s="129"/>
      <c r="F274" s="129"/>
      <c r="G274" s="129"/>
      <c r="H274" s="154">
        <f t="shared" si="2073"/>
        <v>0</v>
      </c>
      <c r="I274" s="151">
        <f t="shared" si="1651"/>
        <v>0</v>
      </c>
      <c r="J274" s="151">
        <f t="shared" si="1652"/>
        <v>0</v>
      </c>
      <c r="K274" s="151">
        <f t="shared" si="1653"/>
        <v>0</v>
      </c>
      <c r="L274" s="154">
        <f t="shared" si="1788"/>
        <v>0</v>
      </c>
      <c r="M274" s="3"/>
      <c r="N274" s="3"/>
      <c r="O274" s="3"/>
      <c r="P274" s="154">
        <f t="shared" si="2074"/>
        <v>0</v>
      </c>
      <c r="Q274" s="3"/>
      <c r="R274" s="3"/>
      <c r="S274" s="3"/>
      <c r="T274" s="154">
        <f t="shared" si="2075"/>
        <v>0</v>
      </c>
      <c r="U274" s="151">
        <f t="shared" si="1654"/>
        <v>0</v>
      </c>
      <c r="V274" s="151">
        <f t="shared" si="1655"/>
        <v>0</v>
      </c>
      <c r="W274" s="151">
        <f t="shared" si="1656"/>
        <v>0</v>
      </c>
      <c r="X274" s="154">
        <f t="shared" si="2076"/>
        <v>0</v>
      </c>
      <c r="Y274" s="151">
        <f t="shared" si="1657"/>
        <v>0</v>
      </c>
      <c r="Z274" s="151">
        <f t="shared" si="1658"/>
        <v>0</v>
      </c>
      <c r="AA274" s="151">
        <f t="shared" si="1659"/>
        <v>0</v>
      </c>
      <c r="AB274" s="154">
        <f t="shared" si="2077"/>
        <v>0</v>
      </c>
      <c r="AC274" s="3"/>
      <c r="AD274" s="3"/>
      <c r="AE274" s="3"/>
      <c r="AF274" s="154">
        <f t="shared" si="2078"/>
        <v>0</v>
      </c>
      <c r="AG274" s="3"/>
      <c r="AH274" s="3"/>
      <c r="AI274" s="3"/>
      <c r="AJ274" s="154">
        <f t="shared" si="2079"/>
        <v>0</v>
      </c>
      <c r="AK274" s="151">
        <f t="shared" si="1660"/>
        <v>0</v>
      </c>
      <c r="AL274" s="151">
        <f t="shared" si="1661"/>
        <v>0</v>
      </c>
      <c r="AM274" s="151">
        <f t="shared" si="1662"/>
        <v>0</v>
      </c>
      <c r="AN274" s="154">
        <f t="shared" si="2080"/>
        <v>0</v>
      </c>
      <c r="AO274" s="3"/>
      <c r="AP274" s="3"/>
      <c r="AQ274" s="3"/>
      <c r="AR274" s="151">
        <f t="shared" si="1663"/>
        <v>0</v>
      </c>
      <c r="AS274" s="151">
        <f t="shared" si="1664"/>
        <v>0</v>
      </c>
      <c r="AT274" s="151">
        <f t="shared" si="1665"/>
        <v>0</v>
      </c>
      <c r="AU274" s="151">
        <f t="shared" si="1666"/>
        <v>0</v>
      </c>
      <c r="AV274" s="154">
        <f t="shared" si="2081"/>
        <v>0</v>
      </c>
      <c r="AW274" s="3"/>
      <c r="AX274" s="3"/>
      <c r="AY274" s="3"/>
      <c r="AZ274" s="151">
        <f t="shared" si="1667"/>
        <v>0</v>
      </c>
      <c r="BA274" s="151">
        <f t="shared" si="1668"/>
        <v>0</v>
      </c>
      <c r="BB274" s="151">
        <f t="shared" si="1669"/>
        <v>0</v>
      </c>
      <c r="BC274" s="151">
        <f t="shared" si="1670"/>
        <v>0</v>
      </c>
      <c r="BD274" s="154">
        <f t="shared" si="2082"/>
        <v>0</v>
      </c>
      <c r="BE274" s="3"/>
      <c r="BF274" s="3"/>
      <c r="BG274" s="3"/>
      <c r="BH274" s="151">
        <f t="shared" si="1671"/>
        <v>0</v>
      </c>
      <c r="BI274" s="151">
        <f t="shared" si="1672"/>
        <v>0</v>
      </c>
      <c r="BJ274" s="151">
        <f t="shared" si="1673"/>
        <v>0</v>
      </c>
      <c r="BK274" s="151">
        <f t="shared" si="1674"/>
        <v>0</v>
      </c>
      <c r="BL274" s="154">
        <f t="shared" si="2083"/>
        <v>0</v>
      </c>
      <c r="BM274" s="3"/>
      <c r="BN274" s="3"/>
      <c r="BO274" s="3"/>
      <c r="BP274" s="151">
        <f t="shared" si="1675"/>
        <v>0</v>
      </c>
      <c r="BQ274" s="151">
        <f t="shared" si="1676"/>
        <v>0</v>
      </c>
      <c r="BR274" s="151">
        <f t="shared" si="1677"/>
        <v>0</v>
      </c>
      <c r="BS274" s="151">
        <f t="shared" si="1678"/>
        <v>0</v>
      </c>
      <c r="BT274" s="154">
        <f t="shared" si="2084"/>
        <v>0</v>
      </c>
      <c r="BU274" s="3"/>
      <c r="BV274" s="3"/>
      <c r="BW274" s="3"/>
      <c r="BX274" s="151">
        <f t="shared" si="1679"/>
        <v>0</v>
      </c>
      <c r="BY274" s="151">
        <f t="shared" si="1680"/>
        <v>0</v>
      </c>
      <c r="BZ274" s="151">
        <f t="shared" si="1681"/>
        <v>0</v>
      </c>
      <c r="CA274" s="151">
        <f t="shared" si="1682"/>
        <v>0</v>
      </c>
      <c r="CB274" s="154">
        <f t="shared" si="2085"/>
        <v>0</v>
      </c>
      <c r="CC274" s="3"/>
      <c r="CD274" s="3"/>
      <c r="CE274" s="3"/>
      <c r="CF274" s="151">
        <f t="shared" si="1683"/>
        <v>0</v>
      </c>
      <c r="CG274" s="151">
        <f t="shared" si="1684"/>
        <v>0</v>
      </c>
      <c r="CH274" s="151">
        <f t="shared" si="1685"/>
        <v>0</v>
      </c>
      <c r="CI274" s="151">
        <f t="shared" si="1686"/>
        <v>0</v>
      </c>
      <c r="CJ274" s="154">
        <f t="shared" si="2086"/>
        <v>0</v>
      </c>
      <c r="CK274" s="3"/>
      <c r="CL274" s="3"/>
      <c r="CM274" s="3"/>
      <c r="CN274" s="151">
        <f t="shared" si="1687"/>
        <v>0</v>
      </c>
      <c r="CO274" s="151">
        <f t="shared" si="1688"/>
        <v>0</v>
      </c>
      <c r="CP274" s="151">
        <f t="shared" si="1689"/>
        <v>0</v>
      </c>
      <c r="CQ274" s="151">
        <f t="shared" si="1690"/>
        <v>0</v>
      </c>
      <c r="CR274" s="154">
        <f t="shared" si="2087"/>
        <v>0</v>
      </c>
      <c r="CS274" s="3"/>
      <c r="CT274" s="3"/>
      <c r="CU274" s="3"/>
      <c r="CV274" s="151">
        <f t="shared" si="1691"/>
        <v>0</v>
      </c>
      <c r="CW274" s="151">
        <f t="shared" si="1692"/>
        <v>0</v>
      </c>
      <c r="CX274" s="151">
        <f t="shared" si="1693"/>
        <v>0</v>
      </c>
      <c r="CY274" s="151">
        <f t="shared" si="1694"/>
        <v>0</v>
      </c>
      <c r="CZ274" s="151">
        <f t="shared" si="1695"/>
        <v>0</v>
      </c>
      <c r="DA274" s="151">
        <f t="shared" si="1696"/>
        <v>0</v>
      </c>
      <c r="DB274" s="151">
        <f t="shared" si="1697"/>
        <v>0</v>
      </c>
      <c r="DC274" s="151">
        <f t="shared" si="1698"/>
        <v>0</v>
      </c>
      <c r="DD274" s="149"/>
      <c r="DE274" s="3"/>
      <c r="DF274" s="3"/>
      <c r="DG274" s="3"/>
      <c r="DH274" s="129"/>
      <c r="DI274" s="129"/>
      <c r="DJ274" s="129"/>
      <c r="DK274" s="129"/>
      <c r="DL274" s="129"/>
      <c r="DM274" s="129"/>
      <c r="DN274" s="129"/>
      <c r="DO274" s="129"/>
      <c r="DP274" s="3"/>
      <c r="DQ274" s="3"/>
      <c r="DR274" s="3"/>
      <c r="DS274" s="3"/>
      <c r="DU274" s="149"/>
      <c r="DV274" s="3"/>
      <c r="DW274" s="3"/>
      <c r="DX274" s="3"/>
      <c r="DZ274" s="293"/>
      <c r="EA274" s="293"/>
      <c r="EB274" s="293"/>
      <c r="EC274" s="297"/>
      <c r="ED274" s="297"/>
      <c r="EE274" s="297"/>
      <c r="EF274" s="297"/>
      <c r="EG274" s="297"/>
      <c r="EH274" s="297"/>
      <c r="EI274" s="297"/>
      <c r="EJ274" s="297"/>
      <c r="EK274" s="297"/>
      <c r="EL274" s="297"/>
      <c r="EM274" s="297"/>
      <c r="EN274" s="297"/>
      <c r="EO274" s="297"/>
      <c r="EP274" s="297"/>
      <c r="EQ274" s="297"/>
      <c r="ER274" s="297"/>
      <c r="ES274" s="297"/>
      <c r="ET274" s="297"/>
      <c r="EU274" s="297"/>
      <c r="EV274" s="297"/>
      <c r="EW274" s="297"/>
      <c r="EX274" s="297"/>
      <c r="EY274" s="297"/>
      <c r="EZ274" s="297"/>
      <c r="FA274" s="297"/>
      <c r="FB274" s="297"/>
      <c r="FC274" s="297"/>
      <c r="FD274" s="297"/>
      <c r="FE274" s="297"/>
      <c r="FF274" s="297"/>
      <c r="FL274" s="151">
        <f t="shared" si="2088"/>
        <v>0</v>
      </c>
      <c r="FM274" s="151">
        <f t="shared" si="2089"/>
        <v>0</v>
      </c>
      <c r="FN274" s="151">
        <f t="shared" si="2090"/>
        <v>0</v>
      </c>
      <c r="FO274" s="151">
        <f t="shared" si="2091"/>
        <v>0</v>
      </c>
      <c r="FR274" s="5">
        <f t="shared" si="1976"/>
        <v>0</v>
      </c>
      <c r="FS274" s="5">
        <f t="shared" si="1977"/>
        <v>0</v>
      </c>
      <c r="FT274" s="5">
        <f t="shared" si="1978"/>
        <v>0</v>
      </c>
      <c r="FU274" s="5">
        <f t="shared" si="1979"/>
        <v>0</v>
      </c>
      <c r="FW274" s="233" t="e">
        <f t="shared" si="1980"/>
        <v>#DIV/0!</v>
      </c>
      <c r="FX274" s="233" t="e">
        <f t="shared" si="1981"/>
        <v>#DIV/0!</v>
      </c>
      <c r="FY274" s="233" t="e">
        <f t="shared" si="1982"/>
        <v>#DIV/0!</v>
      </c>
      <c r="FZ274" s="233" t="e">
        <f t="shared" si="1983"/>
        <v>#DIV/0!</v>
      </c>
      <c r="GA274" s="233"/>
      <c r="GB274" s="5">
        <f t="shared" si="1984"/>
        <v>0</v>
      </c>
      <c r="GC274" s="5">
        <f t="shared" si="1985"/>
        <v>0</v>
      </c>
      <c r="GD274" s="5">
        <f t="shared" si="1986"/>
        <v>0</v>
      </c>
      <c r="GE274" s="5">
        <f t="shared" si="1987"/>
        <v>0</v>
      </c>
    </row>
    <row r="275" spans="1:187" x14ac:dyDescent="0.2">
      <c r="B275" s="139">
        <f t="shared" si="2070"/>
        <v>2021</v>
      </c>
      <c r="C275" s="142" t="str">
        <f t="shared" si="2071"/>
        <v>Nov</v>
      </c>
      <c r="D275" s="154">
        <f t="shared" si="2072"/>
        <v>0</v>
      </c>
      <c r="E275" s="129"/>
      <c r="F275" s="129"/>
      <c r="G275" s="129"/>
      <c r="H275" s="154">
        <f t="shared" si="2073"/>
        <v>0</v>
      </c>
      <c r="I275" s="151">
        <f t="shared" si="1651"/>
        <v>0</v>
      </c>
      <c r="J275" s="151">
        <f t="shared" si="1652"/>
        <v>0</v>
      </c>
      <c r="K275" s="151">
        <f t="shared" si="1653"/>
        <v>0</v>
      </c>
      <c r="L275" s="154">
        <f t="shared" si="1788"/>
        <v>0</v>
      </c>
      <c r="M275" s="3"/>
      <c r="N275" s="3"/>
      <c r="O275" s="3"/>
      <c r="P275" s="154">
        <f t="shared" si="2074"/>
        <v>0</v>
      </c>
      <c r="Q275" s="3"/>
      <c r="R275" s="3"/>
      <c r="S275" s="3"/>
      <c r="T275" s="154">
        <f t="shared" si="2075"/>
        <v>0</v>
      </c>
      <c r="U275" s="151">
        <f t="shared" si="1654"/>
        <v>0</v>
      </c>
      <c r="V275" s="151">
        <f t="shared" si="1655"/>
        <v>0</v>
      </c>
      <c r="W275" s="151">
        <f t="shared" si="1656"/>
        <v>0</v>
      </c>
      <c r="X275" s="154">
        <f t="shared" si="2076"/>
        <v>0</v>
      </c>
      <c r="Y275" s="151">
        <f t="shared" si="1657"/>
        <v>0</v>
      </c>
      <c r="Z275" s="151">
        <f t="shared" si="1658"/>
        <v>0</v>
      </c>
      <c r="AA275" s="151">
        <f t="shared" si="1659"/>
        <v>0</v>
      </c>
      <c r="AB275" s="154">
        <f t="shared" si="2077"/>
        <v>0</v>
      </c>
      <c r="AC275" s="3"/>
      <c r="AD275" s="3"/>
      <c r="AE275" s="3"/>
      <c r="AF275" s="154">
        <f t="shared" si="2078"/>
        <v>0</v>
      </c>
      <c r="AG275" s="3"/>
      <c r="AH275" s="3"/>
      <c r="AI275" s="3"/>
      <c r="AJ275" s="154">
        <f t="shared" si="2079"/>
        <v>0</v>
      </c>
      <c r="AK275" s="151">
        <f t="shared" si="1660"/>
        <v>0</v>
      </c>
      <c r="AL275" s="151">
        <f t="shared" si="1661"/>
        <v>0</v>
      </c>
      <c r="AM275" s="151">
        <f t="shared" si="1662"/>
        <v>0</v>
      </c>
      <c r="AN275" s="154">
        <f t="shared" si="2080"/>
        <v>0</v>
      </c>
      <c r="AO275" s="3"/>
      <c r="AP275" s="3"/>
      <c r="AQ275" s="3"/>
      <c r="AR275" s="151">
        <f t="shared" si="1663"/>
        <v>0</v>
      </c>
      <c r="AS275" s="151">
        <f t="shared" si="1664"/>
        <v>0</v>
      </c>
      <c r="AT275" s="151">
        <f t="shared" si="1665"/>
        <v>0</v>
      </c>
      <c r="AU275" s="151">
        <f t="shared" si="1666"/>
        <v>0</v>
      </c>
      <c r="AV275" s="154">
        <f t="shared" si="2081"/>
        <v>0</v>
      </c>
      <c r="AW275" s="3"/>
      <c r="AX275" s="3"/>
      <c r="AY275" s="3"/>
      <c r="AZ275" s="151">
        <f t="shared" si="1667"/>
        <v>0</v>
      </c>
      <c r="BA275" s="151">
        <f t="shared" si="1668"/>
        <v>0</v>
      </c>
      <c r="BB275" s="151">
        <f t="shared" si="1669"/>
        <v>0</v>
      </c>
      <c r="BC275" s="151">
        <f t="shared" si="1670"/>
        <v>0</v>
      </c>
      <c r="BD275" s="154">
        <f t="shared" si="2082"/>
        <v>0</v>
      </c>
      <c r="BE275" s="3"/>
      <c r="BF275" s="3"/>
      <c r="BG275" s="3"/>
      <c r="BH275" s="151">
        <f t="shared" si="1671"/>
        <v>0</v>
      </c>
      <c r="BI275" s="151">
        <f t="shared" si="1672"/>
        <v>0</v>
      </c>
      <c r="BJ275" s="151">
        <f t="shared" si="1673"/>
        <v>0</v>
      </c>
      <c r="BK275" s="151">
        <f t="shared" si="1674"/>
        <v>0</v>
      </c>
      <c r="BL275" s="154">
        <f t="shared" si="2083"/>
        <v>0</v>
      </c>
      <c r="BM275" s="3"/>
      <c r="BN275" s="3"/>
      <c r="BO275" s="3"/>
      <c r="BP275" s="151">
        <f t="shared" si="1675"/>
        <v>0</v>
      </c>
      <c r="BQ275" s="151">
        <f t="shared" si="1676"/>
        <v>0</v>
      </c>
      <c r="BR275" s="151">
        <f t="shared" si="1677"/>
        <v>0</v>
      </c>
      <c r="BS275" s="151">
        <f t="shared" si="1678"/>
        <v>0</v>
      </c>
      <c r="BT275" s="154">
        <f t="shared" si="2084"/>
        <v>0</v>
      </c>
      <c r="BU275" s="3"/>
      <c r="BV275" s="3"/>
      <c r="BW275" s="3"/>
      <c r="BX275" s="151">
        <f t="shared" si="1679"/>
        <v>0</v>
      </c>
      <c r="BY275" s="151">
        <f t="shared" si="1680"/>
        <v>0</v>
      </c>
      <c r="BZ275" s="151">
        <f t="shared" si="1681"/>
        <v>0</v>
      </c>
      <c r="CA275" s="151">
        <f t="shared" si="1682"/>
        <v>0</v>
      </c>
      <c r="CB275" s="154">
        <f t="shared" si="2085"/>
        <v>0</v>
      </c>
      <c r="CC275" s="3"/>
      <c r="CD275" s="3"/>
      <c r="CE275" s="3"/>
      <c r="CF275" s="151">
        <f t="shared" si="1683"/>
        <v>0</v>
      </c>
      <c r="CG275" s="151">
        <f t="shared" si="1684"/>
        <v>0</v>
      </c>
      <c r="CH275" s="151">
        <f t="shared" si="1685"/>
        <v>0</v>
      </c>
      <c r="CI275" s="151">
        <f t="shared" si="1686"/>
        <v>0</v>
      </c>
      <c r="CJ275" s="154">
        <f t="shared" si="2086"/>
        <v>0</v>
      </c>
      <c r="CK275" s="3"/>
      <c r="CL275" s="3"/>
      <c r="CM275" s="3"/>
      <c r="CN275" s="151">
        <f t="shared" si="1687"/>
        <v>0</v>
      </c>
      <c r="CO275" s="151">
        <f t="shared" si="1688"/>
        <v>0</v>
      </c>
      <c r="CP275" s="151">
        <f t="shared" si="1689"/>
        <v>0</v>
      </c>
      <c r="CQ275" s="151">
        <f t="shared" si="1690"/>
        <v>0</v>
      </c>
      <c r="CR275" s="154">
        <f t="shared" si="2087"/>
        <v>0</v>
      </c>
      <c r="CS275" s="3"/>
      <c r="CT275" s="3"/>
      <c r="CU275" s="3"/>
      <c r="CV275" s="151">
        <f t="shared" si="1691"/>
        <v>0</v>
      </c>
      <c r="CW275" s="151">
        <f t="shared" si="1692"/>
        <v>0</v>
      </c>
      <c r="CX275" s="151">
        <f t="shared" si="1693"/>
        <v>0</v>
      </c>
      <c r="CY275" s="151">
        <f t="shared" si="1694"/>
        <v>0</v>
      </c>
      <c r="CZ275" s="151">
        <f t="shared" si="1695"/>
        <v>0</v>
      </c>
      <c r="DA275" s="151">
        <f t="shared" si="1696"/>
        <v>0</v>
      </c>
      <c r="DB275" s="151">
        <f t="shared" si="1697"/>
        <v>0</v>
      </c>
      <c r="DC275" s="151">
        <f t="shared" si="1698"/>
        <v>0</v>
      </c>
      <c r="DD275" s="149"/>
      <c r="DE275" s="3"/>
      <c r="DF275" s="3"/>
      <c r="DG275" s="3"/>
      <c r="DH275" s="129"/>
      <c r="DI275" s="129"/>
      <c r="DJ275" s="129"/>
      <c r="DK275" s="129"/>
      <c r="DL275" s="129"/>
      <c r="DM275" s="129"/>
      <c r="DN275" s="129"/>
      <c r="DO275" s="129"/>
      <c r="DP275" s="3"/>
      <c r="DQ275" s="3"/>
      <c r="DR275" s="3"/>
      <c r="DS275" s="3"/>
      <c r="DU275" s="149"/>
      <c r="DV275" s="3"/>
      <c r="DW275" s="3"/>
      <c r="DX275" s="3"/>
      <c r="DZ275" s="293"/>
      <c r="EA275" s="293"/>
      <c r="EB275" s="293"/>
      <c r="EC275" s="297"/>
      <c r="ED275" s="297"/>
      <c r="EE275" s="297"/>
      <c r="EF275" s="297"/>
      <c r="EG275" s="297"/>
      <c r="EH275" s="297"/>
      <c r="EI275" s="297"/>
      <c r="EJ275" s="297"/>
      <c r="EK275" s="297"/>
      <c r="EL275" s="297"/>
      <c r="EM275" s="297"/>
      <c r="EN275" s="297"/>
      <c r="EO275" s="297"/>
      <c r="EP275" s="297"/>
      <c r="EQ275" s="297"/>
      <c r="ER275" s="297"/>
      <c r="ES275" s="297"/>
      <c r="ET275" s="297"/>
      <c r="EU275" s="297"/>
      <c r="EV275" s="297"/>
      <c r="EW275" s="297"/>
      <c r="EX275" s="297"/>
      <c r="EY275" s="297"/>
      <c r="EZ275" s="297"/>
      <c r="FA275" s="297"/>
      <c r="FB275" s="297"/>
      <c r="FC275" s="297"/>
      <c r="FD275" s="297"/>
      <c r="FE275" s="297"/>
      <c r="FF275" s="297"/>
      <c r="FL275" s="151">
        <f t="shared" si="2088"/>
        <v>0</v>
      </c>
      <c r="FM275" s="151">
        <f t="shared" si="2089"/>
        <v>0</v>
      </c>
      <c r="FN275" s="151">
        <f t="shared" si="2090"/>
        <v>0</v>
      </c>
      <c r="FO275" s="151">
        <f t="shared" si="2091"/>
        <v>0</v>
      </c>
      <c r="FR275" s="5">
        <f t="shared" si="1976"/>
        <v>0</v>
      </c>
      <c r="FS275" s="5">
        <f t="shared" si="1977"/>
        <v>0</v>
      </c>
      <c r="FT275" s="5">
        <f t="shared" si="1978"/>
        <v>0</v>
      </c>
      <c r="FU275" s="5">
        <f t="shared" si="1979"/>
        <v>0</v>
      </c>
      <c r="FW275" s="233" t="e">
        <f t="shared" si="1980"/>
        <v>#DIV/0!</v>
      </c>
      <c r="FX275" s="233" t="e">
        <f t="shared" si="1981"/>
        <v>#DIV/0!</v>
      </c>
      <c r="FY275" s="233" t="e">
        <f t="shared" si="1982"/>
        <v>#DIV/0!</v>
      </c>
      <c r="FZ275" s="233" t="e">
        <f t="shared" si="1983"/>
        <v>#DIV/0!</v>
      </c>
      <c r="GA275" s="233"/>
      <c r="GB275" s="5">
        <f t="shared" si="1984"/>
        <v>0</v>
      </c>
      <c r="GC275" s="5">
        <f t="shared" si="1985"/>
        <v>0</v>
      </c>
      <c r="GD275" s="5">
        <f t="shared" si="1986"/>
        <v>0</v>
      </c>
      <c r="GE275" s="5">
        <f t="shared" si="1987"/>
        <v>0</v>
      </c>
    </row>
    <row r="276" spans="1:187" ht="13.5" thickBot="1" x14ac:dyDescent="0.25">
      <c r="B276" s="139">
        <f t="shared" si="2070"/>
        <v>2021</v>
      </c>
      <c r="C276" s="142" t="str">
        <f t="shared" si="2071"/>
        <v>Dec</v>
      </c>
      <c r="D276" s="154">
        <f t="shared" si="2072"/>
        <v>0</v>
      </c>
      <c r="E276" s="129"/>
      <c r="F276" s="129"/>
      <c r="G276" s="129"/>
      <c r="H276" s="154">
        <f t="shared" si="2073"/>
        <v>0</v>
      </c>
      <c r="I276" s="151">
        <f t="shared" si="1651"/>
        <v>0</v>
      </c>
      <c r="J276" s="151">
        <f t="shared" si="1652"/>
        <v>0</v>
      </c>
      <c r="K276" s="151">
        <f t="shared" si="1653"/>
        <v>0</v>
      </c>
      <c r="L276" s="154">
        <f t="shared" si="1788"/>
        <v>0</v>
      </c>
      <c r="M276" s="3"/>
      <c r="N276" s="3"/>
      <c r="O276" s="3"/>
      <c r="P276" s="154">
        <f t="shared" si="2074"/>
        <v>0</v>
      </c>
      <c r="Q276" s="3"/>
      <c r="R276" s="3"/>
      <c r="S276" s="3"/>
      <c r="T276" s="154">
        <f t="shared" si="2075"/>
        <v>0</v>
      </c>
      <c r="U276" s="151">
        <f t="shared" si="1654"/>
        <v>0</v>
      </c>
      <c r="V276" s="151">
        <f t="shared" si="1655"/>
        <v>0</v>
      </c>
      <c r="W276" s="151">
        <f t="shared" si="1656"/>
        <v>0</v>
      </c>
      <c r="X276" s="154">
        <f t="shared" si="2076"/>
        <v>0</v>
      </c>
      <c r="Y276" s="151">
        <f t="shared" si="1657"/>
        <v>0</v>
      </c>
      <c r="Z276" s="151">
        <f t="shared" si="1658"/>
        <v>0</v>
      </c>
      <c r="AA276" s="151">
        <f t="shared" si="1659"/>
        <v>0</v>
      </c>
      <c r="AB276" s="154">
        <f t="shared" si="2077"/>
        <v>0</v>
      </c>
      <c r="AC276" s="3"/>
      <c r="AD276" s="3"/>
      <c r="AE276" s="3"/>
      <c r="AF276" s="154">
        <f t="shared" si="2078"/>
        <v>0</v>
      </c>
      <c r="AG276" s="3"/>
      <c r="AH276" s="3"/>
      <c r="AI276" s="3"/>
      <c r="AJ276" s="154">
        <f t="shared" si="2079"/>
        <v>0</v>
      </c>
      <c r="AK276" s="151">
        <f t="shared" si="1660"/>
        <v>0</v>
      </c>
      <c r="AL276" s="151">
        <f t="shared" si="1661"/>
        <v>0</v>
      </c>
      <c r="AM276" s="151">
        <f t="shared" si="1662"/>
        <v>0</v>
      </c>
      <c r="AN276" s="154">
        <f t="shared" si="2080"/>
        <v>0</v>
      </c>
      <c r="AO276" s="3"/>
      <c r="AP276" s="3"/>
      <c r="AQ276" s="3"/>
      <c r="AR276" s="151">
        <f t="shared" si="1663"/>
        <v>0</v>
      </c>
      <c r="AS276" s="151">
        <f t="shared" si="1664"/>
        <v>0</v>
      </c>
      <c r="AT276" s="151">
        <f t="shared" si="1665"/>
        <v>0</v>
      </c>
      <c r="AU276" s="151">
        <f t="shared" si="1666"/>
        <v>0</v>
      </c>
      <c r="AV276" s="154">
        <f t="shared" si="2081"/>
        <v>0</v>
      </c>
      <c r="AW276" s="3"/>
      <c r="AX276" s="3"/>
      <c r="AY276" s="3"/>
      <c r="AZ276" s="151">
        <f t="shared" si="1667"/>
        <v>0</v>
      </c>
      <c r="BA276" s="151">
        <f t="shared" si="1668"/>
        <v>0</v>
      </c>
      <c r="BB276" s="151">
        <f t="shared" si="1669"/>
        <v>0</v>
      </c>
      <c r="BC276" s="151">
        <f t="shared" si="1670"/>
        <v>0</v>
      </c>
      <c r="BD276" s="154">
        <f t="shared" si="2082"/>
        <v>0</v>
      </c>
      <c r="BE276" s="3"/>
      <c r="BF276" s="3"/>
      <c r="BG276" s="3"/>
      <c r="BH276" s="151">
        <f t="shared" si="1671"/>
        <v>0</v>
      </c>
      <c r="BI276" s="151">
        <f t="shared" si="1672"/>
        <v>0</v>
      </c>
      <c r="BJ276" s="151">
        <f t="shared" si="1673"/>
        <v>0</v>
      </c>
      <c r="BK276" s="151">
        <f t="shared" si="1674"/>
        <v>0</v>
      </c>
      <c r="BL276" s="154">
        <f t="shared" si="2083"/>
        <v>0</v>
      </c>
      <c r="BM276" s="3"/>
      <c r="BN276" s="3"/>
      <c r="BO276" s="3"/>
      <c r="BP276" s="151">
        <f t="shared" si="1675"/>
        <v>0</v>
      </c>
      <c r="BQ276" s="151">
        <f t="shared" si="1676"/>
        <v>0</v>
      </c>
      <c r="BR276" s="151">
        <f t="shared" si="1677"/>
        <v>0</v>
      </c>
      <c r="BS276" s="151">
        <f t="shared" si="1678"/>
        <v>0</v>
      </c>
      <c r="BT276" s="154">
        <f t="shared" si="2084"/>
        <v>0</v>
      </c>
      <c r="BU276" s="3"/>
      <c r="BV276" s="3"/>
      <c r="BW276" s="3"/>
      <c r="BX276" s="151">
        <f t="shared" si="1679"/>
        <v>0</v>
      </c>
      <c r="BY276" s="151">
        <f t="shared" si="1680"/>
        <v>0</v>
      </c>
      <c r="BZ276" s="151">
        <f t="shared" si="1681"/>
        <v>0</v>
      </c>
      <c r="CA276" s="151">
        <f t="shared" si="1682"/>
        <v>0</v>
      </c>
      <c r="CB276" s="154">
        <f t="shared" si="2085"/>
        <v>0</v>
      </c>
      <c r="CC276" s="3"/>
      <c r="CD276" s="3"/>
      <c r="CE276" s="3"/>
      <c r="CF276" s="151">
        <f t="shared" si="1683"/>
        <v>0</v>
      </c>
      <c r="CG276" s="151">
        <f t="shared" si="1684"/>
        <v>0</v>
      </c>
      <c r="CH276" s="151">
        <f t="shared" si="1685"/>
        <v>0</v>
      </c>
      <c r="CI276" s="151">
        <f t="shared" si="1686"/>
        <v>0</v>
      </c>
      <c r="CJ276" s="154">
        <f t="shared" si="2086"/>
        <v>0</v>
      </c>
      <c r="CK276" s="3"/>
      <c r="CL276" s="3"/>
      <c r="CM276" s="3"/>
      <c r="CN276" s="151">
        <f t="shared" si="1687"/>
        <v>0</v>
      </c>
      <c r="CO276" s="151">
        <f t="shared" si="1688"/>
        <v>0</v>
      </c>
      <c r="CP276" s="151">
        <f t="shared" si="1689"/>
        <v>0</v>
      </c>
      <c r="CQ276" s="151">
        <f t="shared" si="1690"/>
        <v>0</v>
      </c>
      <c r="CR276" s="154">
        <f t="shared" si="2087"/>
        <v>0</v>
      </c>
      <c r="CS276" s="3"/>
      <c r="CT276" s="3"/>
      <c r="CU276" s="3"/>
      <c r="CV276" s="151">
        <f t="shared" si="1691"/>
        <v>0</v>
      </c>
      <c r="CW276" s="151">
        <f t="shared" si="1692"/>
        <v>0</v>
      </c>
      <c r="CX276" s="151">
        <f t="shared" si="1693"/>
        <v>0</v>
      </c>
      <c r="CY276" s="151">
        <f t="shared" si="1694"/>
        <v>0</v>
      </c>
      <c r="CZ276" s="151">
        <f t="shared" si="1695"/>
        <v>0</v>
      </c>
      <c r="DA276" s="151">
        <f t="shared" si="1696"/>
        <v>0</v>
      </c>
      <c r="DB276" s="151">
        <f t="shared" si="1697"/>
        <v>0</v>
      </c>
      <c r="DC276" s="151">
        <f t="shared" si="1698"/>
        <v>0</v>
      </c>
      <c r="DD276" s="149"/>
      <c r="DE276" s="3"/>
      <c r="DF276" s="3"/>
      <c r="DG276" s="3"/>
      <c r="DH276" s="129"/>
      <c r="DI276" s="129"/>
      <c r="DJ276" s="129"/>
      <c r="DK276" s="129"/>
      <c r="DL276" s="129"/>
      <c r="DM276" s="129"/>
      <c r="DN276" s="129"/>
      <c r="DO276" s="129"/>
      <c r="DP276" s="3"/>
      <c r="DQ276" s="3"/>
      <c r="DR276" s="3"/>
      <c r="DS276" s="3"/>
      <c r="DU276" s="149"/>
      <c r="DV276" s="3"/>
      <c r="DW276" s="3"/>
      <c r="DX276" s="3"/>
      <c r="DZ276" s="293" t="str">
        <f>CONCATENATE(EA276," ",EB276)</f>
        <v>2021 Kvartal 4</v>
      </c>
      <c r="EA276" s="293">
        <v>2021</v>
      </c>
      <c r="EB276" s="293" t="s">
        <v>448</v>
      </c>
      <c r="EC276" s="297">
        <f>SUM(D274:D276)</f>
        <v>0</v>
      </c>
      <c r="ED276" s="297">
        <f>SUM(H274:H276)</f>
        <v>0</v>
      </c>
      <c r="EE276" s="297">
        <f>SUM(L274:L276)</f>
        <v>0</v>
      </c>
      <c r="EF276" s="297">
        <f>SUM(P274:P276)</f>
        <v>0</v>
      </c>
      <c r="EG276" s="297">
        <f>SUM(T274:T276)</f>
        <v>0</v>
      </c>
      <c r="EH276" s="297">
        <f>SUM(X274:X276)</f>
        <v>0</v>
      </c>
      <c r="EI276" s="297">
        <f>SUM(AB274:AB276)</f>
        <v>0</v>
      </c>
      <c r="EJ276" s="297">
        <f>SUM(AF274:AF276)</f>
        <v>0</v>
      </c>
      <c r="EK276" s="297">
        <f>SUM(AJ274:AJ276)</f>
        <v>0</v>
      </c>
      <c r="EL276" s="297">
        <f>SUM(AN274:AN276)</f>
        <v>0</v>
      </c>
      <c r="EM276" s="297">
        <f>IF(EG276&gt;0,(EL276/EG276)*100,0)</f>
        <v>0</v>
      </c>
      <c r="EN276" s="297">
        <f>SUM(AV274:AV276)</f>
        <v>0</v>
      </c>
      <c r="EO276" s="297">
        <f>IF(EG276&gt;0,(EN276/EG276)*100,0)</f>
        <v>0</v>
      </c>
      <c r="EP276" s="297">
        <f>SUM(BD274:BD276)</f>
        <v>0</v>
      </c>
      <c r="EQ276" s="297">
        <f>IF(EG276&gt;0,(EP276/EG276)*100,0)</f>
        <v>0</v>
      </c>
      <c r="ER276" s="297">
        <f>SUM(BL274:BL276)</f>
        <v>0</v>
      </c>
      <c r="ES276" s="297">
        <f>IF(EG276&gt;0,(ER276/EG276)*100,0)</f>
        <v>0</v>
      </c>
      <c r="ET276" s="297">
        <f>SUM(BT274:BT276)</f>
        <v>0</v>
      </c>
      <c r="EU276" s="297">
        <f>IF(EG276&gt;0,(ET276/EG276)*100,0)</f>
        <v>0</v>
      </c>
      <c r="EV276" s="297">
        <f>SUM(CB274:CB276)</f>
        <v>0</v>
      </c>
      <c r="EW276" s="297">
        <f>IF(EG276&gt;0,(EV276/EG276)*100,0)</f>
        <v>0</v>
      </c>
      <c r="EX276" s="297">
        <f>SUM(CJ274:CJ276)</f>
        <v>0</v>
      </c>
      <c r="EY276" s="297">
        <f>IF(EG276&gt;0,(EX276/EG276)*100,0)</f>
        <v>0</v>
      </c>
      <c r="EZ276" s="297">
        <f>SUM(CR274:CR276)</f>
        <v>0</v>
      </c>
      <c r="FA276" s="297">
        <f>IF(EG276&gt;0,(EZ276/EG276)*100,0)</f>
        <v>0</v>
      </c>
      <c r="FB276" s="297">
        <f>IF(EG276&gt;0,(EK276/EG276)*100,0)</f>
        <v>0</v>
      </c>
      <c r="FC276" s="297">
        <f>IF(DD276&gt;0,DD274+DD275+DD276,0)</f>
        <v>0</v>
      </c>
      <c r="FD276" s="297">
        <f>IF(DD276&gt;0,((DD276+DD275+DD274)*60)/((T274+T275+T276)),0)</f>
        <v>0</v>
      </c>
      <c r="FE276" s="297">
        <f>IF(DD276&gt;0,((DD276+DD275+DD274)*60)/((T276+T275+T274)-(AN276+AN275+AN274)),0)</f>
        <v>0</v>
      </c>
      <c r="FF276" s="297">
        <f>IF(DU276&gt;0,((DU276+DU275+DU274)*60)/((T276+T275+T274)-(BD276+BD275+BD274)),0)</f>
        <v>0</v>
      </c>
      <c r="FL276" s="151">
        <f t="shared" si="2088"/>
        <v>0</v>
      </c>
      <c r="FM276" s="151">
        <f t="shared" si="2089"/>
        <v>0</v>
      </c>
      <c r="FN276" s="151">
        <f t="shared" si="2090"/>
        <v>0</v>
      </c>
      <c r="FO276" s="151">
        <f t="shared" si="2091"/>
        <v>0</v>
      </c>
      <c r="FR276" s="5">
        <f t="shared" si="1976"/>
        <v>0</v>
      </c>
      <c r="FS276" s="5">
        <f t="shared" si="1977"/>
        <v>0</v>
      </c>
      <c r="FT276" s="5">
        <f t="shared" si="1978"/>
        <v>0</v>
      </c>
      <c r="FU276" s="5">
        <f t="shared" si="1979"/>
        <v>0</v>
      </c>
      <c r="FW276" s="233" t="e">
        <f t="shared" si="1980"/>
        <v>#DIV/0!</v>
      </c>
      <c r="FX276" s="233" t="e">
        <f t="shared" si="1981"/>
        <v>#DIV/0!</v>
      </c>
      <c r="FY276" s="233" t="e">
        <f t="shared" si="1982"/>
        <v>#DIV/0!</v>
      </c>
      <c r="FZ276" s="233" t="e">
        <f t="shared" si="1983"/>
        <v>#DIV/0!</v>
      </c>
      <c r="GA276" s="233"/>
      <c r="GB276" s="5">
        <f t="shared" si="1984"/>
        <v>0</v>
      </c>
      <c r="GC276" s="5">
        <f t="shared" si="1985"/>
        <v>0</v>
      </c>
      <c r="GD276" s="5">
        <f t="shared" si="1986"/>
        <v>0</v>
      </c>
      <c r="GE276" s="5">
        <f t="shared" si="1987"/>
        <v>0</v>
      </c>
    </row>
    <row r="277" spans="1:187" ht="13.5" thickBot="1" x14ac:dyDescent="0.25">
      <c r="A277" s="217" t="s">
        <v>367</v>
      </c>
      <c r="B277" s="218"/>
      <c r="C277" s="219"/>
      <c r="D277" s="220">
        <f>SUM(D265:D276)</f>
        <v>0</v>
      </c>
      <c r="E277" s="220">
        <f t="shared" ref="E277" si="2092">SUM(E265:E276)</f>
        <v>0</v>
      </c>
      <c r="F277" s="220">
        <f t="shared" ref="F277" si="2093">SUM(F265:F276)</f>
        <v>0</v>
      </c>
      <c r="G277" s="220">
        <f t="shared" ref="G277" si="2094">SUM(G265:G276)</f>
        <v>0</v>
      </c>
      <c r="H277" s="220">
        <f t="shared" ref="H277" si="2095">SUM(H265:H276)</f>
        <v>0</v>
      </c>
      <c r="I277" s="220">
        <f t="shared" ref="I277" si="2096">SUM(I265:I276)</f>
        <v>0</v>
      </c>
      <c r="J277" s="220">
        <f t="shared" ref="J277" si="2097">SUM(J265:J276)</f>
        <v>0</v>
      </c>
      <c r="K277" s="220">
        <f t="shared" ref="K277" si="2098">SUM(K265:K276)</f>
        <v>0</v>
      </c>
      <c r="L277" s="220">
        <f t="shared" ref="L277" si="2099">SUM(L265:L276)</f>
        <v>0</v>
      </c>
      <c r="M277" s="220">
        <f t="shared" ref="M277" si="2100">SUM(M265:M276)</f>
        <v>0</v>
      </c>
      <c r="N277" s="220">
        <f t="shared" ref="N277" si="2101">SUM(N265:N276)</f>
        <v>0</v>
      </c>
      <c r="O277" s="220">
        <f t="shared" ref="O277" si="2102">SUM(O265:O276)</f>
        <v>0</v>
      </c>
      <c r="P277" s="220">
        <f t="shared" ref="P277" si="2103">SUM(P265:P276)</f>
        <v>0</v>
      </c>
      <c r="Q277" s="220">
        <f t="shared" ref="Q277" si="2104">SUM(Q265:Q276)</f>
        <v>0</v>
      </c>
      <c r="R277" s="220">
        <f t="shared" ref="R277" si="2105">SUM(R265:R276)</f>
        <v>0</v>
      </c>
      <c r="S277" s="220">
        <f t="shared" ref="S277" si="2106">SUM(S265:S276)</f>
        <v>0</v>
      </c>
      <c r="T277" s="220">
        <f t="shared" ref="T277" si="2107">SUM(T265:T276)</f>
        <v>0</v>
      </c>
      <c r="U277" s="220">
        <f t="shared" ref="U277" si="2108">SUM(U265:U276)</f>
        <v>0</v>
      </c>
      <c r="V277" s="220">
        <f t="shared" ref="V277" si="2109">SUM(V265:V276)</f>
        <v>0</v>
      </c>
      <c r="W277" s="220">
        <f t="shared" ref="W277" si="2110">SUM(W265:W276)</f>
        <v>0</v>
      </c>
      <c r="X277" s="220">
        <f t="shared" ref="X277" si="2111">SUM(X265:X276)</f>
        <v>0</v>
      </c>
      <c r="Y277" s="220">
        <f t="shared" ref="Y277" si="2112">SUM(Y265:Y276)</f>
        <v>0</v>
      </c>
      <c r="Z277" s="220">
        <f t="shared" ref="Z277" si="2113">SUM(Z265:Z276)</f>
        <v>0</v>
      </c>
      <c r="AA277" s="220">
        <f t="shared" ref="AA277" si="2114">SUM(AA265:AA276)</f>
        <v>0</v>
      </c>
      <c r="AB277" s="220">
        <f t="shared" ref="AB277" si="2115">SUM(AB265:AB276)</f>
        <v>0</v>
      </c>
      <c r="AC277" s="220">
        <f t="shared" ref="AC277" si="2116">SUM(AC265:AC276)</f>
        <v>0</v>
      </c>
      <c r="AD277" s="220">
        <f t="shared" ref="AD277" si="2117">SUM(AD265:AD276)</f>
        <v>0</v>
      </c>
      <c r="AE277" s="220">
        <f t="shared" ref="AE277" si="2118">SUM(AE265:AE276)</f>
        <v>0</v>
      </c>
      <c r="AF277" s="220">
        <f t="shared" ref="AF277" si="2119">SUM(AF265:AF276)</f>
        <v>0</v>
      </c>
      <c r="AG277" s="220">
        <f t="shared" ref="AG277" si="2120">SUM(AG265:AG276)</f>
        <v>0</v>
      </c>
      <c r="AH277" s="220">
        <f t="shared" ref="AH277" si="2121">SUM(AH265:AH276)</f>
        <v>0</v>
      </c>
      <c r="AI277" s="220">
        <f t="shared" ref="AI277" si="2122">SUM(AI265:AI276)</f>
        <v>0</v>
      </c>
      <c r="AJ277" s="220">
        <f t="shared" ref="AJ277" si="2123">SUM(AJ265:AJ276)</f>
        <v>0</v>
      </c>
      <c r="AK277" s="220">
        <f t="shared" ref="AK277" si="2124">SUM(AK265:AK276)</f>
        <v>0</v>
      </c>
      <c r="AL277" s="220">
        <f t="shared" ref="AL277" si="2125">SUM(AL265:AL276)</f>
        <v>0</v>
      </c>
      <c r="AM277" s="220">
        <f>SUM(AM265:AM276)</f>
        <v>0</v>
      </c>
      <c r="AN277" s="220">
        <f>SUM(AN265:AN276)</f>
        <v>0</v>
      </c>
      <c r="AO277" s="220">
        <f t="shared" ref="AO277" si="2126">SUM(AO265:AO276)</f>
        <v>0</v>
      </c>
      <c r="AP277" s="220">
        <f t="shared" ref="AP277" si="2127">SUM(AP265:AP276)</f>
        <v>0</v>
      </c>
      <c r="AQ277" s="220">
        <f t="shared" ref="AQ277" si="2128">SUM(AQ265:AQ276)</f>
        <v>0</v>
      </c>
      <c r="AR277" s="222">
        <f>IF(AN277&gt;0,(AN277/T277)*100,0)</f>
        <v>0</v>
      </c>
      <c r="AS277" s="222">
        <f t="shared" si="1664"/>
        <v>0</v>
      </c>
      <c r="AT277" s="222">
        <f t="shared" si="1665"/>
        <v>0</v>
      </c>
      <c r="AU277" s="222">
        <f t="shared" si="1666"/>
        <v>0</v>
      </c>
      <c r="AV277" s="220">
        <f>SUM(AV265:AV276)</f>
        <v>0</v>
      </c>
      <c r="AW277" s="220">
        <f t="shared" ref="AW277" si="2129">SUM(AW265:AW276)</f>
        <v>0</v>
      </c>
      <c r="AX277" s="220">
        <f t="shared" ref="AX277" si="2130">SUM(AX265:AX276)</f>
        <v>0</v>
      </c>
      <c r="AY277" s="220">
        <f t="shared" ref="AY277" si="2131">SUM(AY265:AY276)</f>
        <v>0</v>
      </c>
      <c r="AZ277" s="222">
        <f t="shared" si="1667"/>
        <v>0</v>
      </c>
      <c r="BA277" s="222">
        <f t="shared" si="1668"/>
        <v>0</v>
      </c>
      <c r="BB277" s="222">
        <f t="shared" si="1669"/>
        <v>0</v>
      </c>
      <c r="BC277" s="222">
        <f t="shared" si="1670"/>
        <v>0</v>
      </c>
      <c r="BD277" s="220">
        <f t="shared" ref="BD277" si="2132">SUM(BD265:BD276)</f>
        <v>0</v>
      </c>
      <c r="BE277" s="220">
        <f t="shared" ref="BE277" si="2133">SUM(BE265:BE276)</f>
        <v>0</v>
      </c>
      <c r="BF277" s="220">
        <f t="shared" ref="BF277" si="2134">SUM(BF265:BF276)</f>
        <v>0</v>
      </c>
      <c r="BG277" s="220">
        <f t="shared" ref="BG277" si="2135">SUM(BG265:BG276)</f>
        <v>0</v>
      </c>
      <c r="BH277" s="222">
        <f t="shared" si="1671"/>
        <v>0</v>
      </c>
      <c r="BI277" s="222">
        <f t="shared" si="1672"/>
        <v>0</v>
      </c>
      <c r="BJ277" s="222">
        <f t="shared" si="1673"/>
        <v>0</v>
      </c>
      <c r="BK277" s="222">
        <f t="shared" si="1674"/>
        <v>0</v>
      </c>
      <c r="BL277" s="220">
        <f t="shared" ref="BL277" si="2136">SUM(BL265:BL276)</f>
        <v>0</v>
      </c>
      <c r="BM277" s="220">
        <f t="shared" ref="BM277" si="2137">SUM(BM265:BM276)</f>
        <v>0</v>
      </c>
      <c r="BN277" s="220">
        <f t="shared" ref="BN277" si="2138">SUM(BN265:BN276)</f>
        <v>0</v>
      </c>
      <c r="BO277" s="220">
        <f t="shared" ref="BO277" si="2139">SUM(BO265:BO276)</f>
        <v>0</v>
      </c>
      <c r="BP277" s="222">
        <f t="shared" si="1675"/>
        <v>0</v>
      </c>
      <c r="BQ277" s="222">
        <f t="shared" si="1676"/>
        <v>0</v>
      </c>
      <c r="BR277" s="222">
        <f t="shared" si="1677"/>
        <v>0</v>
      </c>
      <c r="BS277" s="222">
        <f t="shared" si="1678"/>
        <v>0</v>
      </c>
      <c r="BT277" s="220">
        <f t="shared" ref="BT277" si="2140">SUM(BT265:BT276)</f>
        <v>0</v>
      </c>
      <c r="BU277" s="220">
        <f t="shared" ref="BU277" si="2141">SUM(BU265:BU276)</f>
        <v>0</v>
      </c>
      <c r="BV277" s="220">
        <f t="shared" ref="BV277" si="2142">SUM(BV265:BV276)</f>
        <v>0</v>
      </c>
      <c r="BW277" s="220">
        <f t="shared" ref="BW277" si="2143">SUM(BW265:BW276)</f>
        <v>0</v>
      </c>
      <c r="BX277" s="222">
        <f t="shared" si="1679"/>
        <v>0</v>
      </c>
      <c r="BY277" s="222">
        <f t="shared" si="1680"/>
        <v>0</v>
      </c>
      <c r="BZ277" s="222">
        <f t="shared" si="1681"/>
        <v>0</v>
      </c>
      <c r="CA277" s="222">
        <f t="shared" si="1682"/>
        <v>0</v>
      </c>
      <c r="CB277" s="220">
        <f t="shared" ref="CB277" si="2144">SUM(CB265:CB276)</f>
        <v>0</v>
      </c>
      <c r="CC277" s="220">
        <f t="shared" ref="CC277" si="2145">SUM(CC265:CC276)</f>
        <v>0</v>
      </c>
      <c r="CD277" s="220">
        <f t="shared" ref="CD277" si="2146">SUM(CD265:CD276)</f>
        <v>0</v>
      </c>
      <c r="CE277" s="220">
        <f t="shared" ref="CE277" si="2147">SUM(CE265:CE276)</f>
        <v>0</v>
      </c>
      <c r="CF277" s="222">
        <f t="shared" si="1683"/>
        <v>0</v>
      </c>
      <c r="CG277" s="222">
        <f t="shared" si="1684"/>
        <v>0</v>
      </c>
      <c r="CH277" s="222">
        <f t="shared" si="1685"/>
        <v>0</v>
      </c>
      <c r="CI277" s="222">
        <f t="shared" si="1686"/>
        <v>0</v>
      </c>
      <c r="CJ277" s="220">
        <f t="shared" ref="CJ277" si="2148">SUM(CJ265:CJ276)</f>
        <v>0</v>
      </c>
      <c r="CK277" s="220">
        <f t="shared" ref="CK277" si="2149">SUM(CK265:CK276)</f>
        <v>0</v>
      </c>
      <c r="CL277" s="220">
        <f t="shared" ref="CL277" si="2150">SUM(CL265:CL276)</f>
        <v>0</v>
      </c>
      <c r="CM277" s="220">
        <f t="shared" ref="CM277" si="2151">SUM(CM265:CM276)</f>
        <v>0</v>
      </c>
      <c r="CN277" s="222">
        <f t="shared" si="1687"/>
        <v>0</v>
      </c>
      <c r="CO277" s="222">
        <f t="shared" si="1688"/>
        <v>0</v>
      </c>
      <c r="CP277" s="222">
        <f t="shared" si="1689"/>
        <v>0</v>
      </c>
      <c r="CQ277" s="222">
        <f t="shared" si="1690"/>
        <v>0</v>
      </c>
      <c r="CR277" s="220">
        <f t="shared" ref="CR277" si="2152">SUM(CR265:CR276)</f>
        <v>0</v>
      </c>
      <c r="CS277" s="220">
        <f t="shared" ref="CS277" si="2153">SUM(CS265:CS276)</f>
        <v>0</v>
      </c>
      <c r="CT277" s="220">
        <f t="shared" ref="CT277" si="2154">SUM(CT265:CT276)</f>
        <v>0</v>
      </c>
      <c r="CU277" s="220">
        <f t="shared" ref="CU277" si="2155">SUM(CU265:CU276)</f>
        <v>0</v>
      </c>
      <c r="CV277" s="222">
        <f>IF(CR277&gt;0,(CR277/T277)*100,0)</f>
        <v>0</v>
      </c>
      <c r="CW277" s="222">
        <f t="shared" si="1692"/>
        <v>0</v>
      </c>
      <c r="CX277" s="222">
        <f t="shared" si="1693"/>
        <v>0</v>
      </c>
      <c r="CY277" s="222">
        <f t="shared" si="1694"/>
        <v>0</v>
      </c>
      <c r="CZ277" s="222">
        <f t="shared" si="1695"/>
        <v>0</v>
      </c>
      <c r="DA277" s="222">
        <f t="shared" si="1696"/>
        <v>0</v>
      </c>
      <c r="DB277" s="222">
        <f t="shared" si="1697"/>
        <v>0</v>
      </c>
      <c r="DC277" s="222">
        <f t="shared" si="1698"/>
        <v>0</v>
      </c>
      <c r="DD277" s="220">
        <f t="shared" ref="DD277" si="2156">SUM(DD265:DD276)</f>
        <v>0</v>
      </c>
      <c r="DE277" s="220">
        <f t="shared" ref="DE277" si="2157">SUM(DE265:DE276)</f>
        <v>0</v>
      </c>
      <c r="DF277" s="220">
        <f t="shared" ref="DF277" si="2158">SUM(DF265:DF276)</f>
        <v>0</v>
      </c>
      <c r="DG277" s="220">
        <f t="shared" ref="DG277" si="2159">SUM(DG265:DG276)</f>
        <v>0</v>
      </c>
      <c r="DH277" s="221">
        <f>IF(DD277&gt;0,(DD277*60)/T277,0)</f>
        <v>0</v>
      </c>
      <c r="DI277" s="221">
        <f t="shared" ref="DI277" si="2160">IF(DE277&gt;0,(DE277*60)/U277,0)</f>
        <v>0</v>
      </c>
      <c r="DJ277" s="221">
        <f t="shared" ref="DJ277" si="2161">IF(DF277&gt;0,(DF277*60)/V277,0)</f>
        <v>0</v>
      </c>
      <c r="DK277" s="221">
        <f t="shared" ref="DK277" si="2162">IF(DG277&gt;0,(DG277*60)/W277,0)</f>
        <v>0</v>
      </c>
      <c r="DL277" s="221">
        <f>IF(DD277&gt;0,(DD277*60)/(T277-AN277),0)</f>
        <v>0</v>
      </c>
      <c r="DM277" s="221">
        <f t="shared" ref="DM277" si="2163">IF(DE277&gt;0,(DE277*60)/(U277-AO277),0)</f>
        <v>0</v>
      </c>
      <c r="DN277" s="221">
        <f t="shared" ref="DN277" si="2164">IF(DF277&gt;0,(DF277*60)/(V277-AP277),0)</f>
        <v>0</v>
      </c>
      <c r="DO277" s="221">
        <f t="shared" ref="DO277" si="2165">IF(DG277&gt;0,(DG277*60)/(W277-AQ277),0)</f>
        <v>0</v>
      </c>
      <c r="DP277" s="221">
        <f>IF(DU277&gt;0,(DU277*60)/(T277-BD277),0)</f>
        <v>0</v>
      </c>
      <c r="DQ277" s="221">
        <f t="shared" ref="DQ277" si="2166">IF(DV277&gt;0,(DV277*60)/(U277-BE277),0)</f>
        <v>0</v>
      </c>
      <c r="DR277" s="221">
        <f t="shared" ref="DR277" si="2167">IF(DW277&gt;0,(DW277*60)/(V277-BF277),0)</f>
        <v>0</v>
      </c>
      <c r="DS277" s="221">
        <f t="shared" ref="DS277" si="2168">IF(DX277&gt;0,(DX277*60)/(W277-BG277),0)</f>
        <v>0</v>
      </c>
      <c r="DU277" s="220">
        <f t="shared" ref="DU277" si="2169">SUM(DU265:DU276)</f>
        <v>0</v>
      </c>
      <c r="DV277" s="220">
        <f t="shared" ref="DV277" si="2170">SUM(DV265:DV276)</f>
        <v>0</v>
      </c>
      <c r="DW277" s="220">
        <f t="shared" ref="DW277" si="2171">SUM(DW265:DW276)</f>
        <v>0</v>
      </c>
      <c r="DX277" s="220">
        <f t="shared" ref="DX277" si="2172">SUM(DX265:DX276)</f>
        <v>0</v>
      </c>
      <c r="DZ277" s="293"/>
      <c r="EA277" s="293"/>
      <c r="EB277" s="293"/>
      <c r="EC277" s="297"/>
      <c r="ED277" s="297"/>
      <c r="EE277" s="297"/>
      <c r="EF277" s="297"/>
      <c r="EG277" s="297"/>
      <c r="EH277" s="297"/>
      <c r="EI277" s="297"/>
      <c r="EJ277" s="297"/>
      <c r="EK277" s="297"/>
      <c r="EL277" s="297"/>
      <c r="EM277" s="297"/>
      <c r="EN277" s="297"/>
      <c r="EO277" s="297"/>
      <c r="EP277" s="297"/>
      <c r="EQ277" s="297"/>
      <c r="ER277" s="297"/>
      <c r="ES277" s="297"/>
      <c r="ET277" s="297"/>
      <c r="EU277" s="297"/>
      <c r="EV277" s="297"/>
      <c r="EW277" s="297"/>
      <c r="EX277" s="297"/>
      <c r="EY277" s="297"/>
      <c r="EZ277" s="297"/>
      <c r="FA277" s="297"/>
      <c r="FB277" s="297"/>
      <c r="FC277" s="297"/>
      <c r="FD277" s="298"/>
      <c r="FE277" s="298"/>
      <c r="FF277" s="298"/>
      <c r="FL277" s="223">
        <f t="shared" ref="FL277" si="2173">SUM(FL265:FL276)</f>
        <v>0</v>
      </c>
      <c r="FM277" s="222">
        <f t="shared" si="2089"/>
        <v>0</v>
      </c>
      <c r="FN277" s="222">
        <f t="shared" si="2090"/>
        <v>0</v>
      </c>
      <c r="FO277" s="224">
        <f t="shared" si="2091"/>
        <v>0</v>
      </c>
      <c r="FR277" s="277">
        <f t="shared" si="1976"/>
        <v>0</v>
      </c>
      <c r="FS277" s="278">
        <f t="shared" si="1977"/>
        <v>0</v>
      </c>
      <c r="FT277" s="278">
        <f t="shared" si="1978"/>
        <v>0</v>
      </c>
      <c r="FU277" s="279">
        <f t="shared" si="1979"/>
        <v>0</v>
      </c>
      <c r="FV277" s="239"/>
      <c r="FW277" s="280" t="e">
        <f t="shared" si="1980"/>
        <v>#DIV/0!</v>
      </c>
      <c r="FX277" s="281" t="e">
        <f t="shared" si="1981"/>
        <v>#DIV/0!</v>
      </c>
      <c r="FY277" s="281" t="e">
        <f t="shared" si="1982"/>
        <v>#DIV/0!</v>
      </c>
      <c r="FZ277" s="282" t="e">
        <f t="shared" si="1983"/>
        <v>#DIV/0!</v>
      </c>
      <c r="GA277" s="283"/>
      <c r="GB277" s="277">
        <f t="shared" si="1984"/>
        <v>0</v>
      </c>
      <c r="GC277" s="278">
        <f t="shared" si="1985"/>
        <v>0</v>
      </c>
      <c r="GD277" s="278">
        <f t="shared" si="1986"/>
        <v>0</v>
      </c>
      <c r="GE277" s="279">
        <f t="shared" si="1987"/>
        <v>0</v>
      </c>
    </row>
    <row r="278" spans="1:187" x14ac:dyDescent="0.2">
      <c r="B278" s="139">
        <f t="shared" ref="B278:B289" si="2174">B265+1</f>
        <v>2022</v>
      </c>
      <c r="C278" s="142" t="str">
        <f t="shared" ref="C278:C289" si="2175">C265</f>
        <v>Jan</v>
      </c>
      <c r="D278" s="154">
        <f t="shared" si="2072"/>
        <v>0</v>
      </c>
      <c r="E278" s="129"/>
      <c r="F278" s="129"/>
      <c r="G278" s="129"/>
      <c r="H278" s="154">
        <f t="shared" si="2073"/>
        <v>0</v>
      </c>
      <c r="I278" s="151">
        <f t="shared" si="1651"/>
        <v>0</v>
      </c>
      <c r="J278" s="151">
        <f t="shared" si="1652"/>
        <v>0</v>
      </c>
      <c r="K278" s="151">
        <f t="shared" si="1653"/>
        <v>0</v>
      </c>
      <c r="L278" s="154">
        <f t="shared" si="1788"/>
        <v>0</v>
      </c>
      <c r="M278" s="3"/>
      <c r="N278" s="3"/>
      <c r="O278" s="3"/>
      <c r="P278" s="154">
        <f t="shared" si="2074"/>
        <v>0</v>
      </c>
      <c r="Q278" s="3"/>
      <c r="R278" s="3"/>
      <c r="S278" s="3"/>
      <c r="T278" s="154">
        <f t="shared" si="2075"/>
        <v>0</v>
      </c>
      <c r="U278" s="151">
        <f t="shared" si="1654"/>
        <v>0</v>
      </c>
      <c r="V278" s="151">
        <f t="shared" si="1655"/>
        <v>0</v>
      </c>
      <c r="W278" s="151">
        <f t="shared" si="1656"/>
        <v>0</v>
      </c>
      <c r="X278" s="154">
        <f t="shared" si="2076"/>
        <v>0</v>
      </c>
      <c r="Y278" s="151">
        <f t="shared" si="1657"/>
        <v>0</v>
      </c>
      <c r="Z278" s="151">
        <f t="shared" si="1658"/>
        <v>0</v>
      </c>
      <c r="AA278" s="151">
        <f t="shared" si="1659"/>
        <v>0</v>
      </c>
      <c r="AB278" s="154">
        <f t="shared" si="2077"/>
        <v>0</v>
      </c>
      <c r="AC278" s="3"/>
      <c r="AD278" s="3"/>
      <c r="AE278" s="3"/>
      <c r="AF278" s="154">
        <f t="shared" si="2078"/>
        <v>0</v>
      </c>
      <c r="AG278" s="3"/>
      <c r="AH278" s="3"/>
      <c r="AI278" s="3"/>
      <c r="AJ278" s="154">
        <f t="shared" si="2079"/>
        <v>0</v>
      </c>
      <c r="AK278" s="151">
        <f t="shared" si="1660"/>
        <v>0</v>
      </c>
      <c r="AL278" s="151">
        <f t="shared" si="1661"/>
        <v>0</v>
      </c>
      <c r="AM278" s="151">
        <f t="shared" si="1662"/>
        <v>0</v>
      </c>
      <c r="AN278" s="154">
        <f t="shared" si="2080"/>
        <v>0</v>
      </c>
      <c r="AO278" s="3"/>
      <c r="AP278" s="3"/>
      <c r="AQ278" s="3"/>
      <c r="AR278" s="151">
        <f t="shared" si="1663"/>
        <v>0</v>
      </c>
      <c r="AS278" s="151">
        <f t="shared" si="1664"/>
        <v>0</v>
      </c>
      <c r="AT278" s="151">
        <f t="shared" si="1665"/>
        <v>0</v>
      </c>
      <c r="AU278" s="151">
        <f t="shared" si="1666"/>
        <v>0</v>
      </c>
      <c r="AV278" s="154">
        <f t="shared" si="2081"/>
        <v>0</v>
      </c>
      <c r="AW278" s="3"/>
      <c r="AX278" s="3"/>
      <c r="AY278" s="3"/>
      <c r="AZ278" s="151">
        <f t="shared" si="1667"/>
        <v>0</v>
      </c>
      <c r="BA278" s="151">
        <f t="shared" si="1668"/>
        <v>0</v>
      </c>
      <c r="BB278" s="151">
        <f t="shared" si="1669"/>
        <v>0</v>
      </c>
      <c r="BC278" s="151">
        <f t="shared" si="1670"/>
        <v>0</v>
      </c>
      <c r="BD278" s="154">
        <f t="shared" si="2082"/>
        <v>0</v>
      </c>
      <c r="BE278" s="3"/>
      <c r="BF278" s="3"/>
      <c r="BG278" s="3"/>
      <c r="BH278" s="151">
        <f t="shared" si="1671"/>
        <v>0</v>
      </c>
      <c r="BI278" s="151">
        <f t="shared" si="1672"/>
        <v>0</v>
      </c>
      <c r="BJ278" s="151">
        <f t="shared" si="1673"/>
        <v>0</v>
      </c>
      <c r="BK278" s="151">
        <f t="shared" si="1674"/>
        <v>0</v>
      </c>
      <c r="BL278" s="154">
        <f t="shared" si="2083"/>
        <v>0</v>
      </c>
      <c r="BM278" s="3"/>
      <c r="BN278" s="3"/>
      <c r="BO278" s="3"/>
      <c r="BP278" s="151">
        <f t="shared" si="1675"/>
        <v>0</v>
      </c>
      <c r="BQ278" s="151">
        <f t="shared" si="1676"/>
        <v>0</v>
      </c>
      <c r="BR278" s="151">
        <f t="shared" si="1677"/>
        <v>0</v>
      </c>
      <c r="BS278" s="151">
        <f t="shared" si="1678"/>
        <v>0</v>
      </c>
      <c r="BT278" s="154">
        <f t="shared" si="2084"/>
        <v>0</v>
      </c>
      <c r="BU278" s="3"/>
      <c r="BV278" s="3"/>
      <c r="BW278" s="3"/>
      <c r="BX278" s="151">
        <f t="shared" si="1679"/>
        <v>0</v>
      </c>
      <c r="BY278" s="151">
        <f t="shared" si="1680"/>
        <v>0</v>
      </c>
      <c r="BZ278" s="151">
        <f t="shared" si="1681"/>
        <v>0</v>
      </c>
      <c r="CA278" s="151">
        <f t="shared" si="1682"/>
        <v>0</v>
      </c>
      <c r="CB278" s="154">
        <f t="shared" si="2085"/>
        <v>0</v>
      </c>
      <c r="CC278" s="3"/>
      <c r="CD278" s="3"/>
      <c r="CE278" s="3"/>
      <c r="CF278" s="151">
        <f t="shared" si="1683"/>
        <v>0</v>
      </c>
      <c r="CG278" s="151">
        <f t="shared" si="1684"/>
        <v>0</v>
      </c>
      <c r="CH278" s="151">
        <f t="shared" si="1685"/>
        <v>0</v>
      </c>
      <c r="CI278" s="151">
        <f t="shared" si="1686"/>
        <v>0</v>
      </c>
      <c r="CJ278" s="154">
        <f t="shared" si="2086"/>
        <v>0</v>
      </c>
      <c r="CK278" s="3"/>
      <c r="CL278" s="3"/>
      <c r="CM278" s="3"/>
      <c r="CN278" s="151">
        <f t="shared" si="1687"/>
        <v>0</v>
      </c>
      <c r="CO278" s="151">
        <f t="shared" si="1688"/>
        <v>0</v>
      </c>
      <c r="CP278" s="151">
        <f t="shared" si="1689"/>
        <v>0</v>
      </c>
      <c r="CQ278" s="151">
        <f t="shared" si="1690"/>
        <v>0</v>
      </c>
      <c r="CR278" s="154">
        <f t="shared" si="2087"/>
        <v>0</v>
      </c>
      <c r="CS278" s="3"/>
      <c r="CT278" s="3"/>
      <c r="CU278" s="3"/>
      <c r="CV278" s="151">
        <f t="shared" si="1691"/>
        <v>0</v>
      </c>
      <c r="CW278" s="151">
        <f t="shared" si="1692"/>
        <v>0</v>
      </c>
      <c r="CX278" s="151">
        <f t="shared" si="1693"/>
        <v>0</v>
      </c>
      <c r="CY278" s="151">
        <f t="shared" si="1694"/>
        <v>0</v>
      </c>
      <c r="CZ278" s="151">
        <f t="shared" si="1695"/>
        <v>0</v>
      </c>
      <c r="DA278" s="151">
        <f t="shared" si="1696"/>
        <v>0</v>
      </c>
      <c r="DB278" s="151">
        <f t="shared" si="1697"/>
        <v>0</v>
      </c>
      <c r="DC278" s="151">
        <f t="shared" si="1698"/>
        <v>0</v>
      </c>
      <c r="DD278" s="149"/>
      <c r="DE278" s="3"/>
      <c r="DF278" s="3"/>
      <c r="DG278" s="3"/>
      <c r="DH278" s="129"/>
      <c r="DI278" s="129"/>
      <c r="DJ278" s="129"/>
      <c r="DK278" s="129"/>
      <c r="DL278" s="129"/>
      <c r="DM278" s="129"/>
      <c r="DN278" s="129"/>
      <c r="DO278" s="129"/>
      <c r="DP278" s="3"/>
      <c r="DQ278" s="3"/>
      <c r="DR278" s="3"/>
      <c r="DS278" s="3"/>
      <c r="DU278" s="149"/>
      <c r="DV278" s="3"/>
      <c r="DW278" s="3"/>
      <c r="DX278" s="3"/>
      <c r="DZ278" s="293"/>
      <c r="EA278" s="293"/>
      <c r="EB278" s="293"/>
      <c r="EC278" s="297"/>
      <c r="ED278" s="297"/>
      <c r="EE278" s="297"/>
      <c r="EF278" s="297"/>
      <c r="EG278" s="297"/>
      <c r="EH278" s="297"/>
      <c r="EI278" s="297"/>
      <c r="EJ278" s="297"/>
      <c r="EK278" s="297"/>
      <c r="EL278" s="297"/>
      <c r="EM278" s="297"/>
      <c r="EN278" s="297"/>
      <c r="EO278" s="297"/>
      <c r="EP278" s="297"/>
      <c r="EQ278" s="297"/>
      <c r="ER278" s="297"/>
      <c r="ES278" s="297"/>
      <c r="ET278" s="297"/>
      <c r="EU278" s="297"/>
      <c r="EV278" s="297"/>
      <c r="EW278" s="297"/>
      <c r="EX278" s="297"/>
      <c r="EY278" s="297"/>
      <c r="EZ278" s="297"/>
      <c r="FA278" s="297"/>
      <c r="FB278" s="297"/>
      <c r="FC278" s="297"/>
      <c r="FD278" s="297"/>
      <c r="FE278" s="297"/>
      <c r="FF278" s="297"/>
      <c r="FL278" s="151">
        <f t="shared" ref="FL278:FL309" si="2176">AJ278</f>
        <v>0</v>
      </c>
      <c r="FM278" s="151">
        <f t="shared" si="2089"/>
        <v>0</v>
      </c>
      <c r="FN278" s="151">
        <f t="shared" si="2090"/>
        <v>0</v>
      </c>
      <c r="FO278" s="151">
        <f t="shared" si="2091"/>
        <v>0</v>
      </c>
      <c r="FR278" s="5">
        <f t="shared" si="1976"/>
        <v>0</v>
      </c>
      <c r="FS278" s="5">
        <f t="shared" si="1977"/>
        <v>0</v>
      </c>
      <c r="FT278" s="5">
        <f t="shared" si="1978"/>
        <v>0</v>
      </c>
      <c r="FU278" s="5">
        <f t="shared" si="1979"/>
        <v>0</v>
      </c>
      <c r="FW278" s="233" t="e">
        <f t="shared" si="1980"/>
        <v>#DIV/0!</v>
      </c>
      <c r="FX278" s="233" t="e">
        <f t="shared" si="1981"/>
        <v>#DIV/0!</v>
      </c>
      <c r="FY278" s="233" t="e">
        <f t="shared" si="1982"/>
        <v>#DIV/0!</v>
      </c>
      <c r="FZ278" s="233" t="e">
        <f t="shared" si="1983"/>
        <v>#DIV/0!</v>
      </c>
      <c r="GA278" s="233"/>
      <c r="GB278" s="5">
        <f t="shared" si="1984"/>
        <v>0</v>
      </c>
      <c r="GC278" s="5">
        <f t="shared" si="1985"/>
        <v>0</v>
      </c>
      <c r="GD278" s="5">
        <f t="shared" si="1986"/>
        <v>0</v>
      </c>
      <c r="GE278" s="5">
        <f t="shared" si="1987"/>
        <v>0</v>
      </c>
    </row>
    <row r="279" spans="1:187" x14ac:dyDescent="0.2">
      <c r="B279" s="139">
        <f t="shared" si="2174"/>
        <v>2022</v>
      </c>
      <c r="C279" s="142" t="str">
        <f t="shared" si="2175"/>
        <v>Feb</v>
      </c>
      <c r="D279" s="154">
        <f t="shared" si="2072"/>
        <v>0</v>
      </c>
      <c r="E279" s="129"/>
      <c r="F279" s="129"/>
      <c r="G279" s="129"/>
      <c r="H279" s="154">
        <f t="shared" si="2073"/>
        <v>0</v>
      </c>
      <c r="I279" s="151">
        <f t="shared" si="1651"/>
        <v>0</v>
      </c>
      <c r="J279" s="151">
        <f t="shared" si="1652"/>
        <v>0</v>
      </c>
      <c r="K279" s="151">
        <f t="shared" si="1653"/>
        <v>0</v>
      </c>
      <c r="L279" s="154">
        <f t="shared" si="1788"/>
        <v>0</v>
      </c>
      <c r="M279" s="3"/>
      <c r="N279" s="3"/>
      <c r="O279" s="3"/>
      <c r="P279" s="154">
        <f t="shared" si="2074"/>
        <v>0</v>
      </c>
      <c r="Q279" s="3"/>
      <c r="R279" s="3"/>
      <c r="S279" s="3"/>
      <c r="T279" s="154">
        <f t="shared" si="2075"/>
        <v>0</v>
      </c>
      <c r="U279" s="151">
        <f t="shared" si="1654"/>
        <v>0</v>
      </c>
      <c r="V279" s="151">
        <f t="shared" si="1655"/>
        <v>0</v>
      </c>
      <c r="W279" s="151">
        <f t="shared" si="1656"/>
        <v>0</v>
      </c>
      <c r="X279" s="154">
        <f t="shared" si="2076"/>
        <v>0</v>
      </c>
      <c r="Y279" s="151">
        <f t="shared" si="1657"/>
        <v>0</v>
      </c>
      <c r="Z279" s="151">
        <f t="shared" si="1658"/>
        <v>0</v>
      </c>
      <c r="AA279" s="151">
        <f t="shared" si="1659"/>
        <v>0</v>
      </c>
      <c r="AB279" s="154">
        <f t="shared" si="2077"/>
        <v>0</v>
      </c>
      <c r="AC279" s="3"/>
      <c r="AD279" s="3"/>
      <c r="AE279" s="3"/>
      <c r="AF279" s="154">
        <f t="shared" si="2078"/>
        <v>0</v>
      </c>
      <c r="AG279" s="3"/>
      <c r="AH279" s="3"/>
      <c r="AI279" s="3"/>
      <c r="AJ279" s="154">
        <f t="shared" si="2079"/>
        <v>0</v>
      </c>
      <c r="AK279" s="151">
        <f t="shared" si="1660"/>
        <v>0</v>
      </c>
      <c r="AL279" s="151">
        <f t="shared" si="1661"/>
        <v>0</v>
      </c>
      <c r="AM279" s="151">
        <f t="shared" si="1662"/>
        <v>0</v>
      </c>
      <c r="AN279" s="154">
        <f t="shared" si="2080"/>
        <v>0</v>
      </c>
      <c r="AO279" s="3"/>
      <c r="AP279" s="3"/>
      <c r="AQ279" s="3"/>
      <c r="AR279" s="151">
        <f t="shared" si="1663"/>
        <v>0</v>
      </c>
      <c r="AS279" s="151">
        <f t="shared" si="1664"/>
        <v>0</v>
      </c>
      <c r="AT279" s="151">
        <f t="shared" si="1665"/>
        <v>0</v>
      </c>
      <c r="AU279" s="151">
        <f t="shared" si="1666"/>
        <v>0</v>
      </c>
      <c r="AV279" s="154">
        <f t="shared" si="2081"/>
        <v>0</v>
      </c>
      <c r="AW279" s="3"/>
      <c r="AX279" s="3"/>
      <c r="AY279" s="3"/>
      <c r="AZ279" s="151">
        <f t="shared" si="1667"/>
        <v>0</v>
      </c>
      <c r="BA279" s="151">
        <f t="shared" si="1668"/>
        <v>0</v>
      </c>
      <c r="BB279" s="151">
        <f t="shared" si="1669"/>
        <v>0</v>
      </c>
      <c r="BC279" s="151">
        <f t="shared" si="1670"/>
        <v>0</v>
      </c>
      <c r="BD279" s="154">
        <f t="shared" si="2082"/>
        <v>0</v>
      </c>
      <c r="BE279" s="3"/>
      <c r="BF279" s="3"/>
      <c r="BG279" s="3"/>
      <c r="BH279" s="151">
        <f t="shared" si="1671"/>
        <v>0</v>
      </c>
      <c r="BI279" s="151">
        <f t="shared" si="1672"/>
        <v>0</v>
      </c>
      <c r="BJ279" s="151">
        <f t="shared" si="1673"/>
        <v>0</v>
      </c>
      <c r="BK279" s="151">
        <f t="shared" si="1674"/>
        <v>0</v>
      </c>
      <c r="BL279" s="154">
        <f t="shared" si="2083"/>
        <v>0</v>
      </c>
      <c r="BM279" s="3"/>
      <c r="BN279" s="3"/>
      <c r="BO279" s="3"/>
      <c r="BP279" s="151">
        <f t="shared" si="1675"/>
        <v>0</v>
      </c>
      <c r="BQ279" s="151">
        <f t="shared" si="1676"/>
        <v>0</v>
      </c>
      <c r="BR279" s="151">
        <f t="shared" si="1677"/>
        <v>0</v>
      </c>
      <c r="BS279" s="151">
        <f t="shared" si="1678"/>
        <v>0</v>
      </c>
      <c r="BT279" s="154">
        <f t="shared" si="2084"/>
        <v>0</v>
      </c>
      <c r="BU279" s="3"/>
      <c r="BV279" s="3"/>
      <c r="BW279" s="3"/>
      <c r="BX279" s="151">
        <f t="shared" si="1679"/>
        <v>0</v>
      </c>
      <c r="BY279" s="151">
        <f t="shared" si="1680"/>
        <v>0</v>
      </c>
      <c r="BZ279" s="151">
        <f t="shared" si="1681"/>
        <v>0</v>
      </c>
      <c r="CA279" s="151">
        <f t="shared" si="1682"/>
        <v>0</v>
      </c>
      <c r="CB279" s="154">
        <f t="shared" si="2085"/>
        <v>0</v>
      </c>
      <c r="CC279" s="3"/>
      <c r="CD279" s="3"/>
      <c r="CE279" s="3"/>
      <c r="CF279" s="151">
        <f t="shared" si="1683"/>
        <v>0</v>
      </c>
      <c r="CG279" s="151">
        <f t="shared" si="1684"/>
        <v>0</v>
      </c>
      <c r="CH279" s="151">
        <f t="shared" si="1685"/>
        <v>0</v>
      </c>
      <c r="CI279" s="151">
        <f t="shared" si="1686"/>
        <v>0</v>
      </c>
      <c r="CJ279" s="154">
        <f t="shared" si="2086"/>
        <v>0</v>
      </c>
      <c r="CK279" s="3"/>
      <c r="CL279" s="3"/>
      <c r="CM279" s="3"/>
      <c r="CN279" s="151">
        <f t="shared" si="1687"/>
        <v>0</v>
      </c>
      <c r="CO279" s="151">
        <f t="shared" si="1688"/>
        <v>0</v>
      </c>
      <c r="CP279" s="151">
        <f t="shared" si="1689"/>
        <v>0</v>
      </c>
      <c r="CQ279" s="151">
        <f t="shared" si="1690"/>
        <v>0</v>
      </c>
      <c r="CR279" s="154">
        <f t="shared" si="2087"/>
        <v>0</v>
      </c>
      <c r="CS279" s="3"/>
      <c r="CT279" s="3"/>
      <c r="CU279" s="3"/>
      <c r="CV279" s="151">
        <f t="shared" si="1691"/>
        <v>0</v>
      </c>
      <c r="CW279" s="151">
        <f t="shared" si="1692"/>
        <v>0</v>
      </c>
      <c r="CX279" s="151">
        <f t="shared" si="1693"/>
        <v>0</v>
      </c>
      <c r="CY279" s="151">
        <f t="shared" si="1694"/>
        <v>0</v>
      </c>
      <c r="CZ279" s="151">
        <f t="shared" si="1695"/>
        <v>0</v>
      </c>
      <c r="DA279" s="151">
        <f t="shared" si="1696"/>
        <v>0</v>
      </c>
      <c r="DB279" s="151">
        <f t="shared" si="1697"/>
        <v>0</v>
      </c>
      <c r="DC279" s="151">
        <f t="shared" si="1698"/>
        <v>0</v>
      </c>
      <c r="DD279" s="149"/>
      <c r="DE279" s="3"/>
      <c r="DF279" s="3"/>
      <c r="DG279" s="3"/>
      <c r="DH279" s="129"/>
      <c r="DI279" s="129"/>
      <c r="DJ279" s="129"/>
      <c r="DK279" s="129"/>
      <c r="DL279" s="129"/>
      <c r="DM279" s="129"/>
      <c r="DN279" s="129"/>
      <c r="DO279" s="129"/>
      <c r="DP279" s="3"/>
      <c r="DQ279" s="3"/>
      <c r="DR279" s="3"/>
      <c r="DS279" s="3"/>
      <c r="DU279" s="149"/>
      <c r="DV279" s="3"/>
      <c r="DW279" s="3"/>
      <c r="DX279" s="3"/>
      <c r="DZ279" s="293"/>
      <c r="EA279" s="293"/>
      <c r="EB279" s="293"/>
      <c r="EC279" s="297"/>
      <c r="ED279" s="297"/>
      <c r="EE279" s="297"/>
      <c r="EF279" s="297"/>
      <c r="EG279" s="297"/>
      <c r="EH279" s="297"/>
      <c r="EI279" s="297"/>
      <c r="EJ279" s="297"/>
      <c r="EK279" s="297"/>
      <c r="EL279" s="297"/>
      <c r="EM279" s="297"/>
      <c r="EN279" s="297"/>
      <c r="EO279" s="297"/>
      <c r="EP279" s="297"/>
      <c r="EQ279" s="297"/>
      <c r="ER279" s="297"/>
      <c r="ES279" s="297"/>
      <c r="ET279" s="297"/>
      <c r="EU279" s="297"/>
      <c r="EV279" s="297"/>
      <c r="EW279" s="297"/>
      <c r="EX279" s="297"/>
      <c r="EY279" s="297"/>
      <c r="EZ279" s="297"/>
      <c r="FA279" s="297"/>
      <c r="FB279" s="297"/>
      <c r="FC279" s="297"/>
      <c r="FD279" s="297"/>
      <c r="FE279" s="297"/>
      <c r="FF279" s="297"/>
      <c r="FL279" s="151">
        <f t="shared" si="2176"/>
        <v>0</v>
      </c>
      <c r="FM279" s="151">
        <f t="shared" si="2089"/>
        <v>0</v>
      </c>
      <c r="FN279" s="151">
        <f t="shared" si="2090"/>
        <v>0</v>
      </c>
      <c r="FO279" s="151">
        <f t="shared" si="2091"/>
        <v>0</v>
      </c>
      <c r="FR279" s="5">
        <f t="shared" si="1976"/>
        <v>0</v>
      </c>
      <c r="FS279" s="5">
        <f t="shared" si="1977"/>
        <v>0</v>
      </c>
      <c r="FT279" s="5">
        <f t="shared" si="1978"/>
        <v>0</v>
      </c>
      <c r="FU279" s="5">
        <f t="shared" si="1979"/>
        <v>0</v>
      </c>
      <c r="FW279" s="233" t="e">
        <f t="shared" si="1980"/>
        <v>#DIV/0!</v>
      </c>
      <c r="FX279" s="233" t="e">
        <f t="shared" si="1981"/>
        <v>#DIV/0!</v>
      </c>
      <c r="FY279" s="233" t="e">
        <f t="shared" si="1982"/>
        <v>#DIV/0!</v>
      </c>
      <c r="FZ279" s="233" t="e">
        <f t="shared" si="1983"/>
        <v>#DIV/0!</v>
      </c>
      <c r="GA279" s="233"/>
      <c r="GB279" s="5">
        <f t="shared" si="1984"/>
        <v>0</v>
      </c>
      <c r="GC279" s="5">
        <f t="shared" si="1985"/>
        <v>0</v>
      </c>
      <c r="GD279" s="5">
        <f t="shared" si="1986"/>
        <v>0</v>
      </c>
      <c r="GE279" s="5">
        <f t="shared" si="1987"/>
        <v>0</v>
      </c>
    </row>
    <row r="280" spans="1:187" x14ac:dyDescent="0.2">
      <c r="B280" s="139">
        <f t="shared" si="2174"/>
        <v>2022</v>
      </c>
      <c r="C280" s="142" t="str">
        <f t="shared" si="2175"/>
        <v>Mar</v>
      </c>
      <c r="D280" s="154">
        <f t="shared" si="2072"/>
        <v>0</v>
      </c>
      <c r="E280" s="129"/>
      <c r="F280" s="129"/>
      <c r="G280" s="129"/>
      <c r="H280" s="154">
        <f t="shared" si="2073"/>
        <v>0</v>
      </c>
      <c r="I280" s="151">
        <f t="shared" si="1651"/>
        <v>0</v>
      </c>
      <c r="J280" s="151">
        <f t="shared" si="1652"/>
        <v>0</v>
      </c>
      <c r="K280" s="151">
        <f t="shared" si="1653"/>
        <v>0</v>
      </c>
      <c r="L280" s="154">
        <f t="shared" si="1788"/>
        <v>0</v>
      </c>
      <c r="M280" s="3"/>
      <c r="N280" s="3"/>
      <c r="O280" s="3"/>
      <c r="P280" s="154">
        <f t="shared" si="2074"/>
        <v>0</v>
      </c>
      <c r="Q280" s="3"/>
      <c r="R280" s="3"/>
      <c r="S280" s="3"/>
      <c r="T280" s="154">
        <f t="shared" si="2075"/>
        <v>0</v>
      </c>
      <c r="U280" s="151">
        <f t="shared" si="1654"/>
        <v>0</v>
      </c>
      <c r="V280" s="151">
        <f t="shared" si="1655"/>
        <v>0</v>
      </c>
      <c r="W280" s="151">
        <f t="shared" si="1656"/>
        <v>0</v>
      </c>
      <c r="X280" s="154">
        <f t="shared" si="2076"/>
        <v>0</v>
      </c>
      <c r="Y280" s="151">
        <f t="shared" si="1657"/>
        <v>0</v>
      </c>
      <c r="Z280" s="151">
        <f t="shared" si="1658"/>
        <v>0</v>
      </c>
      <c r="AA280" s="151">
        <f t="shared" si="1659"/>
        <v>0</v>
      </c>
      <c r="AB280" s="154">
        <f t="shared" si="2077"/>
        <v>0</v>
      </c>
      <c r="AC280" s="3"/>
      <c r="AD280" s="3"/>
      <c r="AE280" s="3"/>
      <c r="AF280" s="154">
        <f t="shared" si="2078"/>
        <v>0</v>
      </c>
      <c r="AG280" s="3"/>
      <c r="AH280" s="3"/>
      <c r="AI280" s="3"/>
      <c r="AJ280" s="154">
        <f t="shared" si="2079"/>
        <v>0</v>
      </c>
      <c r="AK280" s="151">
        <f t="shared" si="1660"/>
        <v>0</v>
      </c>
      <c r="AL280" s="151">
        <f t="shared" si="1661"/>
        <v>0</v>
      </c>
      <c r="AM280" s="151">
        <f t="shared" si="1662"/>
        <v>0</v>
      </c>
      <c r="AN280" s="154">
        <f t="shared" si="2080"/>
        <v>0</v>
      </c>
      <c r="AO280" s="3"/>
      <c r="AP280" s="3"/>
      <c r="AQ280" s="3"/>
      <c r="AR280" s="151">
        <f t="shared" si="1663"/>
        <v>0</v>
      </c>
      <c r="AS280" s="151">
        <f t="shared" si="1664"/>
        <v>0</v>
      </c>
      <c r="AT280" s="151">
        <f t="shared" si="1665"/>
        <v>0</v>
      </c>
      <c r="AU280" s="151">
        <f t="shared" si="1666"/>
        <v>0</v>
      </c>
      <c r="AV280" s="154">
        <f t="shared" si="2081"/>
        <v>0</v>
      </c>
      <c r="AW280" s="3"/>
      <c r="AX280" s="3"/>
      <c r="AY280" s="3"/>
      <c r="AZ280" s="151">
        <f t="shared" si="1667"/>
        <v>0</v>
      </c>
      <c r="BA280" s="151">
        <f t="shared" si="1668"/>
        <v>0</v>
      </c>
      <c r="BB280" s="151">
        <f t="shared" si="1669"/>
        <v>0</v>
      </c>
      <c r="BC280" s="151">
        <f t="shared" si="1670"/>
        <v>0</v>
      </c>
      <c r="BD280" s="154">
        <f t="shared" si="2082"/>
        <v>0</v>
      </c>
      <c r="BE280" s="3"/>
      <c r="BF280" s="3"/>
      <c r="BG280" s="3"/>
      <c r="BH280" s="151">
        <f t="shared" si="1671"/>
        <v>0</v>
      </c>
      <c r="BI280" s="151">
        <f t="shared" si="1672"/>
        <v>0</v>
      </c>
      <c r="BJ280" s="151">
        <f t="shared" si="1673"/>
        <v>0</v>
      </c>
      <c r="BK280" s="151">
        <f t="shared" si="1674"/>
        <v>0</v>
      </c>
      <c r="BL280" s="154">
        <f t="shared" si="2083"/>
        <v>0</v>
      </c>
      <c r="BM280" s="3"/>
      <c r="BN280" s="3"/>
      <c r="BO280" s="3"/>
      <c r="BP280" s="151">
        <f t="shared" si="1675"/>
        <v>0</v>
      </c>
      <c r="BQ280" s="151">
        <f t="shared" si="1676"/>
        <v>0</v>
      </c>
      <c r="BR280" s="151">
        <f t="shared" si="1677"/>
        <v>0</v>
      </c>
      <c r="BS280" s="151">
        <f t="shared" si="1678"/>
        <v>0</v>
      </c>
      <c r="BT280" s="154">
        <f t="shared" si="2084"/>
        <v>0</v>
      </c>
      <c r="BU280" s="3"/>
      <c r="BV280" s="3"/>
      <c r="BW280" s="3"/>
      <c r="BX280" s="151">
        <f t="shared" si="1679"/>
        <v>0</v>
      </c>
      <c r="BY280" s="151">
        <f t="shared" si="1680"/>
        <v>0</v>
      </c>
      <c r="BZ280" s="151">
        <f t="shared" si="1681"/>
        <v>0</v>
      </c>
      <c r="CA280" s="151">
        <f t="shared" si="1682"/>
        <v>0</v>
      </c>
      <c r="CB280" s="154">
        <f t="shared" si="2085"/>
        <v>0</v>
      </c>
      <c r="CC280" s="3"/>
      <c r="CD280" s="3"/>
      <c r="CE280" s="3"/>
      <c r="CF280" s="151">
        <f t="shared" si="1683"/>
        <v>0</v>
      </c>
      <c r="CG280" s="151">
        <f t="shared" si="1684"/>
        <v>0</v>
      </c>
      <c r="CH280" s="151">
        <f t="shared" si="1685"/>
        <v>0</v>
      </c>
      <c r="CI280" s="151">
        <f t="shared" si="1686"/>
        <v>0</v>
      </c>
      <c r="CJ280" s="154">
        <f t="shared" si="2086"/>
        <v>0</v>
      </c>
      <c r="CK280" s="3"/>
      <c r="CL280" s="3"/>
      <c r="CM280" s="3"/>
      <c r="CN280" s="151">
        <f t="shared" si="1687"/>
        <v>0</v>
      </c>
      <c r="CO280" s="151">
        <f t="shared" si="1688"/>
        <v>0</v>
      </c>
      <c r="CP280" s="151">
        <f t="shared" si="1689"/>
        <v>0</v>
      </c>
      <c r="CQ280" s="151">
        <f t="shared" si="1690"/>
        <v>0</v>
      </c>
      <c r="CR280" s="154">
        <f t="shared" si="2087"/>
        <v>0</v>
      </c>
      <c r="CS280" s="3"/>
      <c r="CT280" s="3"/>
      <c r="CU280" s="3"/>
      <c r="CV280" s="151">
        <f t="shared" si="1691"/>
        <v>0</v>
      </c>
      <c r="CW280" s="151">
        <f t="shared" si="1692"/>
        <v>0</v>
      </c>
      <c r="CX280" s="151">
        <f t="shared" si="1693"/>
        <v>0</v>
      </c>
      <c r="CY280" s="151">
        <f t="shared" si="1694"/>
        <v>0</v>
      </c>
      <c r="CZ280" s="151">
        <f t="shared" si="1695"/>
        <v>0</v>
      </c>
      <c r="DA280" s="151">
        <f t="shared" si="1696"/>
        <v>0</v>
      </c>
      <c r="DB280" s="151">
        <f t="shared" si="1697"/>
        <v>0</v>
      </c>
      <c r="DC280" s="151">
        <f t="shared" si="1698"/>
        <v>0</v>
      </c>
      <c r="DD280" s="149"/>
      <c r="DE280" s="3"/>
      <c r="DF280" s="3"/>
      <c r="DG280" s="3"/>
      <c r="DH280" s="129"/>
      <c r="DI280" s="129"/>
      <c r="DJ280" s="129"/>
      <c r="DK280" s="129"/>
      <c r="DL280" s="129"/>
      <c r="DM280" s="129"/>
      <c r="DN280" s="129"/>
      <c r="DO280" s="129"/>
      <c r="DP280" s="3"/>
      <c r="DQ280" s="3"/>
      <c r="DR280" s="3"/>
      <c r="DS280" s="3"/>
      <c r="DU280" s="149"/>
      <c r="DV280" s="3"/>
      <c r="DW280" s="3"/>
      <c r="DX280" s="3"/>
      <c r="DZ280" s="293" t="str">
        <f>CONCATENATE(EA280," ",EB280)</f>
        <v>2022 Kvartal 1</v>
      </c>
      <c r="EA280" s="293">
        <v>2022</v>
      </c>
      <c r="EB280" s="293" t="s">
        <v>444</v>
      </c>
      <c r="EC280" s="297">
        <f>SUM(D278:D280)</f>
        <v>0</v>
      </c>
      <c r="ED280" s="297">
        <f>SUM(H278:H280)</f>
        <v>0</v>
      </c>
      <c r="EE280" s="297">
        <f>SUM(L278:L280)</f>
        <v>0</v>
      </c>
      <c r="EF280" s="297">
        <f>SUM(P278:P280)</f>
        <v>0</v>
      </c>
      <c r="EG280" s="297">
        <f>SUM(T278:T280)</f>
        <v>0</v>
      </c>
      <c r="EH280" s="297">
        <f>SUM(X278:X280)</f>
        <v>0</v>
      </c>
      <c r="EI280" s="297">
        <f>SUM(AB278:AB280)</f>
        <v>0</v>
      </c>
      <c r="EJ280" s="297">
        <f>SUM(AF278:AF280)</f>
        <v>0</v>
      </c>
      <c r="EK280" s="297">
        <f>SUM(AJ278:AJ280)</f>
        <v>0</v>
      </c>
      <c r="EL280" s="297">
        <f>SUM(AN278:AN280)</f>
        <v>0</v>
      </c>
      <c r="EM280" s="297">
        <f>IF(EG280&gt;0,(EL280/EG280)*100,0)</f>
        <v>0</v>
      </c>
      <c r="EN280" s="297">
        <f>SUM(AV278:AV280)</f>
        <v>0</v>
      </c>
      <c r="EO280" s="297">
        <f>IF(EG280&gt;0,(EN280/EG280)*100,0)</f>
        <v>0</v>
      </c>
      <c r="EP280" s="297">
        <f>SUM(BD278:BD280)</f>
        <v>0</v>
      </c>
      <c r="EQ280" s="297">
        <f>IF(EG280&gt;0,(EP280/EG280)*100,0)</f>
        <v>0</v>
      </c>
      <c r="ER280" s="297">
        <f>SUM(BL278:BL280)</f>
        <v>0</v>
      </c>
      <c r="ES280" s="297">
        <f>IF(EG280&gt;0,(ER280/EG280)*100,0)</f>
        <v>0</v>
      </c>
      <c r="ET280" s="297">
        <f>SUM(BT278:BT280)</f>
        <v>0</v>
      </c>
      <c r="EU280" s="297">
        <f>IF(EG280&gt;0,(ET280/EG280)*100,0)</f>
        <v>0</v>
      </c>
      <c r="EV280" s="297">
        <f>SUM(CB278:CB280)</f>
        <v>0</v>
      </c>
      <c r="EW280" s="297">
        <f>IF(EG280&gt;0,(EV280/EG280)*100,0)</f>
        <v>0</v>
      </c>
      <c r="EX280" s="297">
        <f>SUM(CJ278:CJ280)</f>
        <v>0</v>
      </c>
      <c r="EY280" s="297">
        <f>IF(EG280&gt;0,(EX280/EG280)*100,0)</f>
        <v>0</v>
      </c>
      <c r="EZ280" s="297">
        <f>SUM(CR278:CR280)</f>
        <v>0</v>
      </c>
      <c r="FA280" s="297">
        <f>IF(EG280&gt;0,(EZ280/EG280)*100,0)</f>
        <v>0</v>
      </c>
      <c r="FB280" s="297">
        <f>IF(EG280&gt;0,(EK280/EG280)*100,0)</f>
        <v>0</v>
      </c>
      <c r="FC280" s="297">
        <f>IF(DD280&gt;0,DD278+DD279+DD280,0)</f>
        <v>0</v>
      </c>
      <c r="FD280" s="297">
        <f>IF(DD280&gt;0,((DD280+DD279+DD278)*60)/((T278+T279+T280)),0)</f>
        <v>0</v>
      </c>
      <c r="FE280" s="297">
        <f>IF(DD280&gt;0,((DD280+DD279+DD278)*60)/((T280+T279+T278)-(AN280+AN279+AN278)),0)</f>
        <v>0</v>
      </c>
      <c r="FF280" s="297">
        <f>IF(DU280&gt;0,((DU280+DU279+DU278)*60)/((T280+T279+T278)-(BD280+BD279+BD278)),0)</f>
        <v>0</v>
      </c>
      <c r="FL280" s="151">
        <f t="shared" si="2176"/>
        <v>0</v>
      </c>
      <c r="FM280" s="151">
        <f t="shared" si="2089"/>
        <v>0</v>
      </c>
      <c r="FN280" s="151">
        <f t="shared" si="2090"/>
        <v>0</v>
      </c>
      <c r="FO280" s="151">
        <f t="shared" si="2091"/>
        <v>0</v>
      </c>
      <c r="FR280" s="5">
        <f t="shared" si="1976"/>
        <v>0</v>
      </c>
      <c r="FS280" s="5">
        <f t="shared" si="1977"/>
        <v>0</v>
      </c>
      <c r="FT280" s="5">
        <f t="shared" si="1978"/>
        <v>0</v>
      </c>
      <c r="FU280" s="5">
        <f t="shared" si="1979"/>
        <v>0</v>
      </c>
      <c r="FW280" s="233" t="e">
        <f t="shared" si="1980"/>
        <v>#DIV/0!</v>
      </c>
      <c r="FX280" s="233" t="e">
        <f t="shared" si="1981"/>
        <v>#DIV/0!</v>
      </c>
      <c r="FY280" s="233" t="e">
        <f t="shared" si="1982"/>
        <v>#DIV/0!</v>
      </c>
      <c r="FZ280" s="233" t="e">
        <f t="shared" si="1983"/>
        <v>#DIV/0!</v>
      </c>
      <c r="GA280" s="233"/>
      <c r="GB280" s="5">
        <f t="shared" si="1984"/>
        <v>0</v>
      </c>
      <c r="GC280" s="5">
        <f t="shared" si="1985"/>
        <v>0</v>
      </c>
      <c r="GD280" s="5">
        <f t="shared" si="1986"/>
        <v>0</v>
      </c>
      <c r="GE280" s="5">
        <f t="shared" si="1987"/>
        <v>0</v>
      </c>
    </row>
    <row r="281" spans="1:187" x14ac:dyDescent="0.2">
      <c r="B281" s="139">
        <f t="shared" si="2174"/>
        <v>2022</v>
      </c>
      <c r="C281" s="142" t="str">
        <f t="shared" si="2175"/>
        <v>Apr</v>
      </c>
      <c r="D281" s="154">
        <f t="shared" si="2072"/>
        <v>0</v>
      </c>
      <c r="E281" s="129"/>
      <c r="F281" s="129"/>
      <c r="G281" s="129"/>
      <c r="H281" s="154">
        <f t="shared" si="2073"/>
        <v>0</v>
      </c>
      <c r="I281" s="151">
        <f t="shared" si="1651"/>
        <v>0</v>
      </c>
      <c r="J281" s="151">
        <f t="shared" si="1652"/>
        <v>0</v>
      </c>
      <c r="K281" s="151">
        <f t="shared" si="1653"/>
        <v>0</v>
      </c>
      <c r="L281" s="154">
        <f t="shared" si="1788"/>
        <v>0</v>
      </c>
      <c r="M281" s="3"/>
      <c r="N281" s="3"/>
      <c r="O281" s="3"/>
      <c r="P281" s="154">
        <f t="shared" si="2074"/>
        <v>0</v>
      </c>
      <c r="Q281" s="3"/>
      <c r="R281" s="3"/>
      <c r="S281" s="3"/>
      <c r="T281" s="154">
        <f t="shared" si="2075"/>
        <v>0</v>
      </c>
      <c r="U281" s="151">
        <f t="shared" si="1654"/>
        <v>0</v>
      </c>
      <c r="V281" s="151">
        <f t="shared" si="1655"/>
        <v>0</v>
      </c>
      <c r="W281" s="151">
        <f t="shared" si="1656"/>
        <v>0</v>
      </c>
      <c r="X281" s="154">
        <f t="shared" si="2076"/>
        <v>0</v>
      </c>
      <c r="Y281" s="151">
        <f t="shared" si="1657"/>
        <v>0</v>
      </c>
      <c r="Z281" s="151">
        <f t="shared" si="1658"/>
        <v>0</v>
      </c>
      <c r="AA281" s="151">
        <f t="shared" si="1659"/>
        <v>0</v>
      </c>
      <c r="AB281" s="154">
        <f t="shared" si="2077"/>
        <v>0</v>
      </c>
      <c r="AC281" s="3"/>
      <c r="AD281" s="3"/>
      <c r="AE281" s="3"/>
      <c r="AF281" s="154">
        <f t="shared" si="2078"/>
        <v>0</v>
      </c>
      <c r="AG281" s="3"/>
      <c r="AH281" s="3"/>
      <c r="AI281" s="3"/>
      <c r="AJ281" s="154">
        <f t="shared" si="2079"/>
        <v>0</v>
      </c>
      <c r="AK281" s="151">
        <f t="shared" si="1660"/>
        <v>0</v>
      </c>
      <c r="AL281" s="151">
        <f t="shared" si="1661"/>
        <v>0</v>
      </c>
      <c r="AM281" s="151">
        <f t="shared" si="1662"/>
        <v>0</v>
      </c>
      <c r="AN281" s="154">
        <f t="shared" si="2080"/>
        <v>0</v>
      </c>
      <c r="AO281" s="3"/>
      <c r="AP281" s="3"/>
      <c r="AQ281" s="3"/>
      <c r="AR281" s="151">
        <f t="shared" si="1663"/>
        <v>0</v>
      </c>
      <c r="AS281" s="151">
        <f t="shared" si="1664"/>
        <v>0</v>
      </c>
      <c r="AT281" s="151">
        <f t="shared" si="1665"/>
        <v>0</v>
      </c>
      <c r="AU281" s="151">
        <f t="shared" si="1666"/>
        <v>0</v>
      </c>
      <c r="AV281" s="154">
        <f t="shared" si="2081"/>
        <v>0</v>
      </c>
      <c r="AW281" s="3"/>
      <c r="AX281" s="3"/>
      <c r="AY281" s="3"/>
      <c r="AZ281" s="151">
        <f t="shared" si="1667"/>
        <v>0</v>
      </c>
      <c r="BA281" s="151">
        <f t="shared" si="1668"/>
        <v>0</v>
      </c>
      <c r="BB281" s="151">
        <f t="shared" si="1669"/>
        <v>0</v>
      </c>
      <c r="BC281" s="151">
        <f t="shared" si="1670"/>
        <v>0</v>
      </c>
      <c r="BD281" s="154">
        <f t="shared" si="2082"/>
        <v>0</v>
      </c>
      <c r="BE281" s="3"/>
      <c r="BF281" s="3"/>
      <c r="BG281" s="3"/>
      <c r="BH281" s="151">
        <f t="shared" si="1671"/>
        <v>0</v>
      </c>
      <c r="BI281" s="151">
        <f t="shared" si="1672"/>
        <v>0</v>
      </c>
      <c r="BJ281" s="151">
        <f t="shared" si="1673"/>
        <v>0</v>
      </c>
      <c r="BK281" s="151">
        <f t="shared" si="1674"/>
        <v>0</v>
      </c>
      <c r="BL281" s="154">
        <f t="shared" si="2083"/>
        <v>0</v>
      </c>
      <c r="BM281" s="3"/>
      <c r="BN281" s="3"/>
      <c r="BO281" s="3"/>
      <c r="BP281" s="151">
        <f t="shared" si="1675"/>
        <v>0</v>
      </c>
      <c r="BQ281" s="151">
        <f t="shared" si="1676"/>
        <v>0</v>
      </c>
      <c r="BR281" s="151">
        <f t="shared" si="1677"/>
        <v>0</v>
      </c>
      <c r="BS281" s="151">
        <f t="shared" si="1678"/>
        <v>0</v>
      </c>
      <c r="BT281" s="154">
        <f t="shared" si="2084"/>
        <v>0</v>
      </c>
      <c r="BU281" s="3"/>
      <c r="BV281" s="3"/>
      <c r="BW281" s="3"/>
      <c r="BX281" s="151">
        <f t="shared" si="1679"/>
        <v>0</v>
      </c>
      <c r="BY281" s="151">
        <f t="shared" si="1680"/>
        <v>0</v>
      </c>
      <c r="BZ281" s="151">
        <f t="shared" si="1681"/>
        <v>0</v>
      </c>
      <c r="CA281" s="151">
        <f t="shared" si="1682"/>
        <v>0</v>
      </c>
      <c r="CB281" s="154">
        <f t="shared" si="2085"/>
        <v>0</v>
      </c>
      <c r="CC281" s="3"/>
      <c r="CD281" s="3"/>
      <c r="CE281" s="3"/>
      <c r="CF281" s="151">
        <f t="shared" si="1683"/>
        <v>0</v>
      </c>
      <c r="CG281" s="151">
        <f t="shared" si="1684"/>
        <v>0</v>
      </c>
      <c r="CH281" s="151">
        <f t="shared" si="1685"/>
        <v>0</v>
      </c>
      <c r="CI281" s="151">
        <f t="shared" si="1686"/>
        <v>0</v>
      </c>
      <c r="CJ281" s="154">
        <f t="shared" si="2086"/>
        <v>0</v>
      </c>
      <c r="CK281" s="3"/>
      <c r="CL281" s="3"/>
      <c r="CM281" s="3"/>
      <c r="CN281" s="151">
        <f t="shared" si="1687"/>
        <v>0</v>
      </c>
      <c r="CO281" s="151">
        <f t="shared" si="1688"/>
        <v>0</v>
      </c>
      <c r="CP281" s="151">
        <f t="shared" si="1689"/>
        <v>0</v>
      </c>
      <c r="CQ281" s="151">
        <f t="shared" si="1690"/>
        <v>0</v>
      </c>
      <c r="CR281" s="154">
        <f t="shared" si="2087"/>
        <v>0</v>
      </c>
      <c r="CS281" s="3"/>
      <c r="CT281" s="3"/>
      <c r="CU281" s="3"/>
      <c r="CV281" s="151">
        <f t="shared" si="1691"/>
        <v>0</v>
      </c>
      <c r="CW281" s="151">
        <f t="shared" si="1692"/>
        <v>0</v>
      </c>
      <c r="CX281" s="151">
        <f t="shared" si="1693"/>
        <v>0</v>
      </c>
      <c r="CY281" s="151">
        <f t="shared" si="1694"/>
        <v>0</v>
      </c>
      <c r="CZ281" s="151">
        <f t="shared" si="1695"/>
        <v>0</v>
      </c>
      <c r="DA281" s="151">
        <f t="shared" si="1696"/>
        <v>0</v>
      </c>
      <c r="DB281" s="151">
        <f t="shared" si="1697"/>
        <v>0</v>
      </c>
      <c r="DC281" s="151">
        <f t="shared" si="1698"/>
        <v>0</v>
      </c>
      <c r="DD281" s="149"/>
      <c r="DE281" s="3"/>
      <c r="DF281" s="3"/>
      <c r="DG281" s="3"/>
      <c r="DH281" s="129"/>
      <c r="DI281" s="129"/>
      <c r="DJ281" s="129"/>
      <c r="DK281" s="129"/>
      <c r="DL281" s="129"/>
      <c r="DM281" s="129"/>
      <c r="DN281" s="129"/>
      <c r="DO281" s="129"/>
      <c r="DP281" s="3"/>
      <c r="DQ281" s="3"/>
      <c r="DR281" s="3"/>
      <c r="DS281" s="3"/>
      <c r="DU281" s="149"/>
      <c r="DV281" s="3"/>
      <c r="DW281" s="3"/>
      <c r="DX281" s="3"/>
      <c r="DZ281" s="293"/>
      <c r="EA281" s="293"/>
      <c r="EB281" s="293"/>
      <c r="EC281" s="297"/>
      <c r="ED281" s="297"/>
      <c r="EE281" s="297"/>
      <c r="EF281" s="297"/>
      <c r="EG281" s="297"/>
      <c r="EH281" s="297"/>
      <c r="EI281" s="297"/>
      <c r="EJ281" s="297"/>
      <c r="EK281" s="297"/>
      <c r="EL281" s="297"/>
      <c r="EM281" s="297"/>
      <c r="EN281" s="297"/>
      <c r="EO281" s="297"/>
      <c r="EP281" s="297"/>
      <c r="EQ281" s="297"/>
      <c r="ER281" s="297"/>
      <c r="ES281" s="297"/>
      <c r="ET281" s="297"/>
      <c r="EU281" s="297"/>
      <c r="EV281" s="297"/>
      <c r="EW281" s="297"/>
      <c r="EX281" s="297"/>
      <c r="EY281" s="297"/>
      <c r="EZ281" s="297"/>
      <c r="FA281" s="297"/>
      <c r="FB281" s="297"/>
      <c r="FC281" s="297"/>
      <c r="FD281" s="297"/>
      <c r="FE281" s="297"/>
      <c r="FF281" s="297"/>
      <c r="FL281" s="151">
        <f t="shared" si="2176"/>
        <v>0</v>
      </c>
      <c r="FM281" s="151">
        <f t="shared" si="2089"/>
        <v>0</v>
      </c>
      <c r="FN281" s="151">
        <f t="shared" si="2090"/>
        <v>0</v>
      </c>
      <c r="FO281" s="151">
        <f t="shared" si="2091"/>
        <v>0</v>
      </c>
      <c r="FR281" s="5">
        <f t="shared" si="1976"/>
        <v>0</v>
      </c>
      <c r="FS281" s="5">
        <f t="shared" si="1977"/>
        <v>0</v>
      </c>
      <c r="FT281" s="5">
        <f t="shared" si="1978"/>
        <v>0</v>
      </c>
      <c r="FU281" s="5">
        <f t="shared" si="1979"/>
        <v>0</v>
      </c>
      <c r="FW281" s="233" t="e">
        <f t="shared" si="1980"/>
        <v>#DIV/0!</v>
      </c>
      <c r="FX281" s="233" t="e">
        <f t="shared" si="1981"/>
        <v>#DIV/0!</v>
      </c>
      <c r="FY281" s="233" t="e">
        <f t="shared" si="1982"/>
        <v>#DIV/0!</v>
      </c>
      <c r="FZ281" s="233" t="e">
        <f t="shared" si="1983"/>
        <v>#DIV/0!</v>
      </c>
      <c r="GA281" s="233"/>
      <c r="GB281" s="5">
        <f t="shared" si="1984"/>
        <v>0</v>
      </c>
      <c r="GC281" s="5">
        <f t="shared" si="1985"/>
        <v>0</v>
      </c>
      <c r="GD281" s="5">
        <f t="shared" si="1986"/>
        <v>0</v>
      </c>
      <c r="GE281" s="5">
        <f t="shared" si="1987"/>
        <v>0</v>
      </c>
    </row>
    <row r="282" spans="1:187" x14ac:dyDescent="0.2">
      <c r="B282" s="139">
        <f t="shared" si="2174"/>
        <v>2022</v>
      </c>
      <c r="C282" s="142" t="str">
        <f t="shared" si="2175"/>
        <v>Maj</v>
      </c>
      <c r="D282" s="154">
        <f t="shared" si="2072"/>
        <v>0</v>
      </c>
      <c r="E282" s="129"/>
      <c r="F282" s="129"/>
      <c r="G282" s="129"/>
      <c r="H282" s="154">
        <f t="shared" si="2073"/>
        <v>0</v>
      </c>
      <c r="I282" s="151">
        <f t="shared" si="1651"/>
        <v>0</v>
      </c>
      <c r="J282" s="151">
        <f t="shared" si="1652"/>
        <v>0</v>
      </c>
      <c r="K282" s="151">
        <f t="shared" si="1653"/>
        <v>0</v>
      </c>
      <c r="L282" s="154">
        <f t="shared" si="1788"/>
        <v>0</v>
      </c>
      <c r="M282" s="3"/>
      <c r="N282" s="3"/>
      <c r="O282" s="3"/>
      <c r="P282" s="154">
        <f t="shared" si="2074"/>
        <v>0</v>
      </c>
      <c r="Q282" s="3"/>
      <c r="R282" s="3"/>
      <c r="S282" s="3"/>
      <c r="T282" s="154">
        <f t="shared" si="2075"/>
        <v>0</v>
      </c>
      <c r="U282" s="151">
        <f t="shared" si="1654"/>
        <v>0</v>
      </c>
      <c r="V282" s="151">
        <f t="shared" si="1655"/>
        <v>0</v>
      </c>
      <c r="W282" s="151">
        <f t="shared" si="1656"/>
        <v>0</v>
      </c>
      <c r="X282" s="154">
        <f t="shared" si="2076"/>
        <v>0</v>
      </c>
      <c r="Y282" s="151">
        <f t="shared" si="1657"/>
        <v>0</v>
      </c>
      <c r="Z282" s="151">
        <f t="shared" si="1658"/>
        <v>0</v>
      </c>
      <c r="AA282" s="151">
        <f t="shared" si="1659"/>
        <v>0</v>
      </c>
      <c r="AB282" s="154">
        <f t="shared" si="2077"/>
        <v>0</v>
      </c>
      <c r="AC282" s="3"/>
      <c r="AD282" s="3"/>
      <c r="AE282" s="3"/>
      <c r="AF282" s="154">
        <f t="shared" si="2078"/>
        <v>0</v>
      </c>
      <c r="AG282" s="3"/>
      <c r="AH282" s="3"/>
      <c r="AI282" s="3"/>
      <c r="AJ282" s="154">
        <f t="shared" si="2079"/>
        <v>0</v>
      </c>
      <c r="AK282" s="151">
        <f t="shared" si="1660"/>
        <v>0</v>
      </c>
      <c r="AL282" s="151">
        <f t="shared" si="1661"/>
        <v>0</v>
      </c>
      <c r="AM282" s="151">
        <f t="shared" si="1662"/>
        <v>0</v>
      </c>
      <c r="AN282" s="154">
        <f t="shared" si="2080"/>
        <v>0</v>
      </c>
      <c r="AO282" s="3"/>
      <c r="AP282" s="3"/>
      <c r="AQ282" s="3"/>
      <c r="AR282" s="151">
        <f t="shared" si="1663"/>
        <v>0</v>
      </c>
      <c r="AS282" s="151">
        <f t="shared" si="1664"/>
        <v>0</v>
      </c>
      <c r="AT282" s="151">
        <f t="shared" si="1665"/>
        <v>0</v>
      </c>
      <c r="AU282" s="151">
        <f t="shared" si="1666"/>
        <v>0</v>
      </c>
      <c r="AV282" s="154">
        <f t="shared" si="2081"/>
        <v>0</v>
      </c>
      <c r="AW282" s="3"/>
      <c r="AX282" s="3"/>
      <c r="AY282" s="3"/>
      <c r="AZ282" s="151">
        <f t="shared" si="1667"/>
        <v>0</v>
      </c>
      <c r="BA282" s="151">
        <f t="shared" si="1668"/>
        <v>0</v>
      </c>
      <c r="BB282" s="151">
        <f t="shared" si="1669"/>
        <v>0</v>
      </c>
      <c r="BC282" s="151">
        <f t="shared" si="1670"/>
        <v>0</v>
      </c>
      <c r="BD282" s="154">
        <f t="shared" si="2082"/>
        <v>0</v>
      </c>
      <c r="BE282" s="3"/>
      <c r="BF282" s="3"/>
      <c r="BG282" s="3"/>
      <c r="BH282" s="151">
        <f t="shared" si="1671"/>
        <v>0</v>
      </c>
      <c r="BI282" s="151">
        <f t="shared" si="1672"/>
        <v>0</v>
      </c>
      <c r="BJ282" s="151">
        <f t="shared" si="1673"/>
        <v>0</v>
      </c>
      <c r="BK282" s="151">
        <f t="shared" si="1674"/>
        <v>0</v>
      </c>
      <c r="BL282" s="154">
        <f t="shared" si="2083"/>
        <v>0</v>
      </c>
      <c r="BM282" s="3"/>
      <c r="BN282" s="3"/>
      <c r="BO282" s="3"/>
      <c r="BP282" s="151">
        <f t="shared" si="1675"/>
        <v>0</v>
      </c>
      <c r="BQ282" s="151">
        <f t="shared" si="1676"/>
        <v>0</v>
      </c>
      <c r="BR282" s="151">
        <f t="shared" si="1677"/>
        <v>0</v>
      </c>
      <c r="BS282" s="151">
        <f t="shared" si="1678"/>
        <v>0</v>
      </c>
      <c r="BT282" s="154">
        <f t="shared" si="2084"/>
        <v>0</v>
      </c>
      <c r="BU282" s="3"/>
      <c r="BV282" s="3"/>
      <c r="BW282" s="3"/>
      <c r="BX282" s="151">
        <f t="shared" si="1679"/>
        <v>0</v>
      </c>
      <c r="BY282" s="151">
        <f t="shared" si="1680"/>
        <v>0</v>
      </c>
      <c r="BZ282" s="151">
        <f t="shared" si="1681"/>
        <v>0</v>
      </c>
      <c r="CA282" s="151">
        <f t="shared" si="1682"/>
        <v>0</v>
      </c>
      <c r="CB282" s="154">
        <f t="shared" si="2085"/>
        <v>0</v>
      </c>
      <c r="CC282" s="3"/>
      <c r="CD282" s="3"/>
      <c r="CE282" s="3"/>
      <c r="CF282" s="151">
        <f t="shared" si="1683"/>
        <v>0</v>
      </c>
      <c r="CG282" s="151">
        <f t="shared" si="1684"/>
        <v>0</v>
      </c>
      <c r="CH282" s="151">
        <f t="shared" si="1685"/>
        <v>0</v>
      </c>
      <c r="CI282" s="151">
        <f t="shared" si="1686"/>
        <v>0</v>
      </c>
      <c r="CJ282" s="154">
        <f t="shared" si="2086"/>
        <v>0</v>
      </c>
      <c r="CK282" s="3"/>
      <c r="CL282" s="3"/>
      <c r="CM282" s="3"/>
      <c r="CN282" s="151">
        <f t="shared" si="1687"/>
        <v>0</v>
      </c>
      <c r="CO282" s="151">
        <f t="shared" si="1688"/>
        <v>0</v>
      </c>
      <c r="CP282" s="151">
        <f t="shared" si="1689"/>
        <v>0</v>
      </c>
      <c r="CQ282" s="151">
        <f t="shared" si="1690"/>
        <v>0</v>
      </c>
      <c r="CR282" s="154">
        <f t="shared" si="2087"/>
        <v>0</v>
      </c>
      <c r="CS282" s="3"/>
      <c r="CT282" s="3"/>
      <c r="CU282" s="3"/>
      <c r="CV282" s="151">
        <f t="shared" si="1691"/>
        <v>0</v>
      </c>
      <c r="CW282" s="151">
        <f t="shared" si="1692"/>
        <v>0</v>
      </c>
      <c r="CX282" s="151">
        <f t="shared" si="1693"/>
        <v>0</v>
      </c>
      <c r="CY282" s="151">
        <f t="shared" si="1694"/>
        <v>0</v>
      </c>
      <c r="CZ282" s="151">
        <f t="shared" si="1695"/>
        <v>0</v>
      </c>
      <c r="DA282" s="151">
        <f t="shared" si="1696"/>
        <v>0</v>
      </c>
      <c r="DB282" s="151">
        <f t="shared" si="1697"/>
        <v>0</v>
      </c>
      <c r="DC282" s="151">
        <f t="shared" si="1698"/>
        <v>0</v>
      </c>
      <c r="DD282" s="149"/>
      <c r="DE282" s="3"/>
      <c r="DF282" s="3"/>
      <c r="DG282" s="3"/>
      <c r="DH282" s="129"/>
      <c r="DI282" s="129"/>
      <c r="DJ282" s="129"/>
      <c r="DK282" s="129"/>
      <c r="DL282" s="129"/>
      <c r="DM282" s="129"/>
      <c r="DN282" s="129"/>
      <c r="DO282" s="129"/>
      <c r="DP282" s="3"/>
      <c r="DQ282" s="3"/>
      <c r="DR282" s="3"/>
      <c r="DS282" s="3"/>
      <c r="DU282" s="149"/>
      <c r="DV282" s="3"/>
      <c r="DW282" s="3"/>
      <c r="DX282" s="3"/>
      <c r="DZ282" s="293"/>
      <c r="EA282" s="293"/>
      <c r="EB282" s="293"/>
      <c r="EC282" s="297"/>
      <c r="ED282" s="297"/>
      <c r="EE282" s="297"/>
      <c r="EF282" s="297"/>
      <c r="EG282" s="297"/>
      <c r="EH282" s="297"/>
      <c r="EI282" s="297"/>
      <c r="EJ282" s="297"/>
      <c r="EK282" s="297"/>
      <c r="EL282" s="297"/>
      <c r="EM282" s="297"/>
      <c r="EN282" s="297"/>
      <c r="EO282" s="297"/>
      <c r="EP282" s="297"/>
      <c r="EQ282" s="297"/>
      <c r="ER282" s="297"/>
      <c r="ES282" s="297"/>
      <c r="ET282" s="297"/>
      <c r="EU282" s="297"/>
      <c r="EV282" s="297"/>
      <c r="EW282" s="297"/>
      <c r="EX282" s="297"/>
      <c r="EY282" s="297"/>
      <c r="EZ282" s="297"/>
      <c r="FA282" s="297"/>
      <c r="FB282" s="297"/>
      <c r="FC282" s="297"/>
      <c r="FD282" s="297"/>
      <c r="FE282" s="297"/>
      <c r="FF282" s="297"/>
      <c r="FL282" s="151">
        <f t="shared" si="2176"/>
        <v>0</v>
      </c>
      <c r="FM282" s="151">
        <f t="shared" si="2089"/>
        <v>0</v>
      </c>
      <c r="FN282" s="151">
        <f t="shared" si="2090"/>
        <v>0</v>
      </c>
      <c r="FO282" s="151">
        <f t="shared" si="2091"/>
        <v>0</v>
      </c>
      <c r="FR282" s="5">
        <f t="shared" si="1976"/>
        <v>0</v>
      </c>
      <c r="FS282" s="5">
        <f t="shared" si="1977"/>
        <v>0</v>
      </c>
      <c r="FT282" s="5">
        <f t="shared" si="1978"/>
        <v>0</v>
      </c>
      <c r="FU282" s="5">
        <f t="shared" si="1979"/>
        <v>0</v>
      </c>
      <c r="FW282" s="233" t="e">
        <f t="shared" si="1980"/>
        <v>#DIV/0!</v>
      </c>
      <c r="FX282" s="233" t="e">
        <f t="shared" si="1981"/>
        <v>#DIV/0!</v>
      </c>
      <c r="FY282" s="233" t="e">
        <f t="shared" si="1982"/>
        <v>#DIV/0!</v>
      </c>
      <c r="FZ282" s="233" t="e">
        <f t="shared" si="1983"/>
        <v>#DIV/0!</v>
      </c>
      <c r="GA282" s="233"/>
      <c r="GB282" s="5">
        <f t="shared" si="1984"/>
        <v>0</v>
      </c>
      <c r="GC282" s="5">
        <f t="shared" si="1985"/>
        <v>0</v>
      </c>
      <c r="GD282" s="5">
        <f t="shared" si="1986"/>
        <v>0</v>
      </c>
      <c r="GE282" s="5">
        <f t="shared" si="1987"/>
        <v>0</v>
      </c>
    </row>
    <row r="283" spans="1:187" x14ac:dyDescent="0.2">
      <c r="B283" s="139">
        <f t="shared" si="2174"/>
        <v>2022</v>
      </c>
      <c r="C283" s="142" t="str">
        <f t="shared" si="2175"/>
        <v>Jun</v>
      </c>
      <c r="D283" s="154">
        <f t="shared" si="2072"/>
        <v>0</v>
      </c>
      <c r="E283" s="129"/>
      <c r="F283" s="129"/>
      <c r="G283" s="129"/>
      <c r="H283" s="154">
        <f t="shared" si="2073"/>
        <v>0</v>
      </c>
      <c r="I283" s="151">
        <f t="shared" ref="I283:I346" si="2177">M283+Q283</f>
        <v>0</v>
      </c>
      <c r="J283" s="151">
        <f t="shared" ref="J283:J346" si="2178">N283+R283</f>
        <v>0</v>
      </c>
      <c r="K283" s="151">
        <f t="shared" ref="K283:K346" si="2179">O283+S283</f>
        <v>0</v>
      </c>
      <c r="L283" s="154">
        <f t="shared" si="1788"/>
        <v>0</v>
      </c>
      <c r="M283" s="3"/>
      <c r="N283" s="3"/>
      <c r="O283" s="3"/>
      <c r="P283" s="154">
        <f t="shared" si="2074"/>
        <v>0</v>
      </c>
      <c r="Q283" s="3"/>
      <c r="R283" s="3"/>
      <c r="S283" s="3"/>
      <c r="T283" s="154">
        <f t="shared" si="2075"/>
        <v>0</v>
      </c>
      <c r="U283" s="151">
        <f t="shared" ref="U283:U346" si="2180">E283+I283</f>
        <v>0</v>
      </c>
      <c r="V283" s="151">
        <f t="shared" ref="V283:V346" si="2181">F283+J283</f>
        <v>0</v>
      </c>
      <c r="W283" s="151">
        <f t="shared" ref="W283:W346" si="2182">G283+K283</f>
        <v>0</v>
      </c>
      <c r="X283" s="154">
        <f t="shared" si="2076"/>
        <v>0</v>
      </c>
      <c r="Y283" s="151">
        <f t="shared" ref="Y283:Y346" si="2183">AC283+AG283</f>
        <v>0</v>
      </c>
      <c r="Z283" s="151">
        <f t="shared" ref="Z283:Z346" si="2184">AD283+AH283</f>
        <v>0</v>
      </c>
      <c r="AA283" s="151">
        <f t="shared" ref="AA283:AA346" si="2185">AE283+AI283</f>
        <v>0</v>
      </c>
      <c r="AB283" s="154">
        <f t="shared" si="2077"/>
        <v>0</v>
      </c>
      <c r="AC283" s="3"/>
      <c r="AD283" s="3"/>
      <c r="AE283" s="3"/>
      <c r="AF283" s="154">
        <f t="shared" si="2078"/>
        <v>0</v>
      </c>
      <c r="AG283" s="3"/>
      <c r="AH283" s="3"/>
      <c r="AI283" s="3"/>
      <c r="AJ283" s="154">
        <f t="shared" si="2079"/>
        <v>0</v>
      </c>
      <c r="AK283" s="151">
        <f t="shared" ref="AK283:AK346" si="2186">U283+Y283</f>
        <v>0</v>
      </c>
      <c r="AL283" s="151">
        <f t="shared" ref="AL283:AL346" si="2187">V283+Z283</f>
        <v>0</v>
      </c>
      <c r="AM283" s="151">
        <f t="shared" ref="AM283:AM346" si="2188">W283+AA283</f>
        <v>0</v>
      </c>
      <c r="AN283" s="154">
        <f t="shared" si="2080"/>
        <v>0</v>
      </c>
      <c r="AO283" s="3"/>
      <c r="AP283" s="3"/>
      <c r="AQ283" s="3"/>
      <c r="AR283" s="151">
        <f t="shared" ref="AR283:AR346" si="2189">IF(AN283&gt;0,(AN283/T283)*100,0)</f>
        <v>0</v>
      </c>
      <c r="AS283" s="151">
        <f t="shared" ref="AS283:AS346" si="2190">IF(AO283&gt;0,(AO283/U283)*100,0)</f>
        <v>0</v>
      </c>
      <c r="AT283" s="151">
        <f t="shared" ref="AT283:AT346" si="2191">IF(AP283&gt;0,(AP283/V283)*100,0)</f>
        <v>0</v>
      </c>
      <c r="AU283" s="151">
        <f t="shared" ref="AU283:AU346" si="2192">IF(AQ283&gt;0,(AQ283/W283)*100,0)</f>
        <v>0</v>
      </c>
      <c r="AV283" s="154">
        <f t="shared" si="2081"/>
        <v>0</v>
      </c>
      <c r="AW283" s="3"/>
      <c r="AX283" s="3"/>
      <c r="AY283" s="3"/>
      <c r="AZ283" s="151">
        <f t="shared" ref="AZ283:AZ346" si="2193">IF(AV283&gt;0,(AV283/T283)*100,0)</f>
        <v>0</v>
      </c>
      <c r="BA283" s="151">
        <f t="shared" ref="BA283:BA346" si="2194">IF(AW283&gt;0,(AW283/U283)*100,0)</f>
        <v>0</v>
      </c>
      <c r="BB283" s="151">
        <f t="shared" ref="BB283:BB346" si="2195">IF(AX283&gt;0,(AX283/V283)*100,0)</f>
        <v>0</v>
      </c>
      <c r="BC283" s="151">
        <f t="shared" ref="BC283:BC346" si="2196">IF(AY283&gt;0,(AY283/W283)*100,0)</f>
        <v>0</v>
      </c>
      <c r="BD283" s="154">
        <f t="shared" si="2082"/>
        <v>0</v>
      </c>
      <c r="BE283" s="3"/>
      <c r="BF283" s="3"/>
      <c r="BG283" s="3"/>
      <c r="BH283" s="151">
        <f t="shared" ref="BH283:BH346" si="2197">IF(BD283&gt;0,(BD283/T283)*100,0)</f>
        <v>0</v>
      </c>
      <c r="BI283" s="151">
        <f t="shared" ref="BI283:BI346" si="2198">IF(BE283&gt;0,(BE283/U283)*100,0)</f>
        <v>0</v>
      </c>
      <c r="BJ283" s="151">
        <f t="shared" ref="BJ283:BJ346" si="2199">IF(BF283&gt;0,(BF283/V283)*100,0)</f>
        <v>0</v>
      </c>
      <c r="BK283" s="151">
        <f t="shared" ref="BK283:BK346" si="2200">IF(BG283&gt;0,(BG283/W283)*100,0)</f>
        <v>0</v>
      </c>
      <c r="BL283" s="154">
        <f t="shared" si="2083"/>
        <v>0</v>
      </c>
      <c r="BM283" s="3"/>
      <c r="BN283" s="3"/>
      <c r="BO283" s="3"/>
      <c r="BP283" s="151">
        <f t="shared" ref="BP283:BP346" si="2201">IF(BL283&gt;0,(BL283/T283)*100,0)</f>
        <v>0</v>
      </c>
      <c r="BQ283" s="151">
        <f t="shared" ref="BQ283:BQ346" si="2202">IF(BM283&gt;0,(BM283/U283)*100,0)</f>
        <v>0</v>
      </c>
      <c r="BR283" s="151">
        <f t="shared" ref="BR283:BR346" si="2203">IF(BN283&gt;0,(BN283/V283)*100,0)</f>
        <v>0</v>
      </c>
      <c r="BS283" s="151">
        <f t="shared" ref="BS283:BS346" si="2204">IF(BO283&gt;0,(BO283/W283)*100,0)</f>
        <v>0</v>
      </c>
      <c r="BT283" s="154">
        <f t="shared" si="2084"/>
        <v>0</v>
      </c>
      <c r="BU283" s="3"/>
      <c r="BV283" s="3"/>
      <c r="BW283" s="3"/>
      <c r="BX283" s="151">
        <f t="shared" ref="BX283:BX346" si="2205">IF(BT283&gt;0,(BT283/T283)*100,0)</f>
        <v>0</v>
      </c>
      <c r="BY283" s="151">
        <f t="shared" ref="BY283:BY346" si="2206">IF(BU283&gt;0,(BU283/U283)*100,0)</f>
        <v>0</v>
      </c>
      <c r="BZ283" s="151">
        <f t="shared" ref="BZ283:BZ346" si="2207">IF(BV283&gt;0,(BV283/V283)*100,0)</f>
        <v>0</v>
      </c>
      <c r="CA283" s="151">
        <f t="shared" ref="CA283:CA346" si="2208">IF(BW283&gt;0,(BW283/W283)*100,0)</f>
        <v>0</v>
      </c>
      <c r="CB283" s="154">
        <f t="shared" si="2085"/>
        <v>0</v>
      </c>
      <c r="CC283" s="3"/>
      <c r="CD283" s="3"/>
      <c r="CE283" s="3"/>
      <c r="CF283" s="151">
        <f t="shared" ref="CF283:CF346" si="2209">IF(CB283&gt;0,(CB283/T283)*100,0)</f>
        <v>0</v>
      </c>
      <c r="CG283" s="151">
        <f t="shared" ref="CG283:CG346" si="2210">IF(CC283&gt;0,(CC283/U283)*100,0)</f>
        <v>0</v>
      </c>
      <c r="CH283" s="151">
        <f t="shared" ref="CH283:CH346" si="2211">IF(CD283&gt;0,(CD283/V283)*100,0)</f>
        <v>0</v>
      </c>
      <c r="CI283" s="151">
        <f t="shared" ref="CI283:CI346" si="2212">IF(CE283&gt;0,(CE283/W283)*100,0)</f>
        <v>0</v>
      </c>
      <c r="CJ283" s="154">
        <f t="shared" si="2086"/>
        <v>0</v>
      </c>
      <c r="CK283" s="3"/>
      <c r="CL283" s="3"/>
      <c r="CM283" s="3"/>
      <c r="CN283" s="151">
        <f t="shared" ref="CN283:CN346" si="2213">IF(CJ283&gt;0,(CJ283/T283)*100,0)</f>
        <v>0</v>
      </c>
      <c r="CO283" s="151">
        <f t="shared" ref="CO283:CO346" si="2214">IF(CK283&gt;0,(CK283/U283)*100,0)</f>
        <v>0</v>
      </c>
      <c r="CP283" s="151">
        <f t="shared" ref="CP283:CP346" si="2215">IF(CL283&gt;0,(CL283/V283)*100,0)</f>
        <v>0</v>
      </c>
      <c r="CQ283" s="151">
        <f t="shared" ref="CQ283:CQ346" si="2216">IF(CM283&gt;0,(CM283/W283)*100,0)</f>
        <v>0</v>
      </c>
      <c r="CR283" s="154">
        <f t="shared" si="2087"/>
        <v>0</v>
      </c>
      <c r="CS283" s="3"/>
      <c r="CT283" s="3"/>
      <c r="CU283" s="3"/>
      <c r="CV283" s="151">
        <f t="shared" ref="CV283:CV346" si="2217">IF(CR283&gt;0,(CR283/T283)*100,0)</f>
        <v>0</v>
      </c>
      <c r="CW283" s="151">
        <f t="shared" ref="CW283:CW346" si="2218">IF(CS283&gt;0,(CS283/U283)*100,0)</f>
        <v>0</v>
      </c>
      <c r="CX283" s="151">
        <f t="shared" ref="CX283:CX346" si="2219">IF(CT283&gt;0,(CT283/V283)*100,0)</f>
        <v>0</v>
      </c>
      <c r="CY283" s="151">
        <f t="shared" ref="CY283:CY346" si="2220">IF(CU283&gt;0,(CU283/W283)*100,0)</f>
        <v>0</v>
      </c>
      <c r="CZ283" s="151">
        <f t="shared" ref="CZ283:CZ346" si="2221">IF(AJ283&gt;0,(AJ283/T283)*100,0)</f>
        <v>0</v>
      </c>
      <c r="DA283" s="151">
        <f t="shared" ref="DA283:DA346" si="2222">IF(AK283&gt;0,(AK283/U283)*100,0)</f>
        <v>0</v>
      </c>
      <c r="DB283" s="151">
        <f t="shared" ref="DB283:DB346" si="2223">IF(AL283&gt;0,(AL283/V283)*100,0)</f>
        <v>0</v>
      </c>
      <c r="DC283" s="151">
        <f t="shared" ref="DC283:DC346" si="2224">IF(AM283&gt;0,(AM283/W283)*100,0)</f>
        <v>0</v>
      </c>
      <c r="DD283" s="149"/>
      <c r="DE283" s="3"/>
      <c r="DF283" s="3"/>
      <c r="DG283" s="3"/>
      <c r="DH283" s="129"/>
      <c r="DI283" s="129"/>
      <c r="DJ283" s="129"/>
      <c r="DK283" s="129"/>
      <c r="DL283" s="129"/>
      <c r="DM283" s="129"/>
      <c r="DN283" s="129"/>
      <c r="DO283" s="129"/>
      <c r="DP283" s="3"/>
      <c r="DQ283" s="3"/>
      <c r="DR283" s="3"/>
      <c r="DS283" s="3"/>
      <c r="DU283" s="149"/>
      <c r="DV283" s="3"/>
      <c r="DW283" s="3"/>
      <c r="DX283" s="3"/>
      <c r="DZ283" s="293" t="str">
        <f>CONCATENATE(EA283," ",EB283)</f>
        <v>2022 Kvartal 2</v>
      </c>
      <c r="EA283" s="293">
        <v>2022</v>
      </c>
      <c r="EB283" s="293" t="s">
        <v>446</v>
      </c>
      <c r="EC283" s="297">
        <f>SUM(D281:D283)</f>
        <v>0</v>
      </c>
      <c r="ED283" s="297">
        <f>SUM(H281:H283)</f>
        <v>0</v>
      </c>
      <c r="EE283" s="297">
        <f>SUM(L281:L283)</f>
        <v>0</v>
      </c>
      <c r="EF283" s="297">
        <f>SUM(P281:P283)</f>
        <v>0</v>
      </c>
      <c r="EG283" s="297">
        <f>SUM(T281:T283)</f>
        <v>0</v>
      </c>
      <c r="EH283" s="297">
        <f>SUM(X281:X283)</f>
        <v>0</v>
      </c>
      <c r="EI283" s="297">
        <f>SUM(AB281:AB283)</f>
        <v>0</v>
      </c>
      <c r="EJ283" s="297">
        <f>SUM(AF281:AF283)</f>
        <v>0</v>
      </c>
      <c r="EK283" s="297">
        <f>SUM(AJ281:AJ283)</f>
        <v>0</v>
      </c>
      <c r="EL283" s="297">
        <f>SUM(AN281:AN283)</f>
        <v>0</v>
      </c>
      <c r="EM283" s="297">
        <f>IF(EG283&gt;0,(EL283/EG283)*100,0)</f>
        <v>0</v>
      </c>
      <c r="EN283" s="297">
        <f>SUM(AV281:AV283)</f>
        <v>0</v>
      </c>
      <c r="EO283" s="297">
        <f>IF(EG283&gt;0,(EN283/EG283)*100,0)</f>
        <v>0</v>
      </c>
      <c r="EP283" s="297">
        <f>SUM(BD281:BD283)</f>
        <v>0</v>
      </c>
      <c r="EQ283" s="297">
        <f>IF(EG283&gt;0,(EP283/EG283)*100,0)</f>
        <v>0</v>
      </c>
      <c r="ER283" s="297">
        <f>SUM(BL281:BL283)</f>
        <v>0</v>
      </c>
      <c r="ES283" s="297">
        <f>IF(EG283&gt;0,(ER283/EG283)*100,0)</f>
        <v>0</v>
      </c>
      <c r="ET283" s="297">
        <f>SUM(BT281:BT283)</f>
        <v>0</v>
      </c>
      <c r="EU283" s="297">
        <f>IF(EG283&gt;0,(ET283/EG283)*100,0)</f>
        <v>0</v>
      </c>
      <c r="EV283" s="297">
        <f>SUM(CB281:CB283)</f>
        <v>0</v>
      </c>
      <c r="EW283" s="297">
        <f>IF(EG283&gt;0,(EV283/EG283)*100,0)</f>
        <v>0</v>
      </c>
      <c r="EX283" s="297">
        <f>SUM(CJ281:CJ283)</f>
        <v>0</v>
      </c>
      <c r="EY283" s="297">
        <f>IF(EG283&gt;0,(EX283/EG283)*100,0)</f>
        <v>0</v>
      </c>
      <c r="EZ283" s="297">
        <f>SUM(CR281:CR283)</f>
        <v>0</v>
      </c>
      <c r="FA283" s="297">
        <f>IF(EG283&gt;0,(EZ283/EG283)*100,0)</f>
        <v>0</v>
      </c>
      <c r="FB283" s="297">
        <f>IF(EG283&gt;0,(EK283/EG283)*100,0)</f>
        <v>0</v>
      </c>
      <c r="FC283" s="297">
        <f>IF(DD283&gt;0,DD281+DD282+DD283,0)</f>
        <v>0</v>
      </c>
      <c r="FD283" s="297">
        <f>IF(DD283&gt;0,((DD283+DD282+DD281)*60)/((T281+T282+T283)),0)</f>
        <v>0</v>
      </c>
      <c r="FE283" s="297">
        <f>IF(DD283&gt;0,((DD283+DD282+DD281)*60)/((T283+T282+T281)-(AN283+AN282+AN281)),0)</f>
        <v>0</v>
      </c>
      <c r="FF283" s="297">
        <f>IF(DU283&gt;0,((DU283+DU282+DU281)*60)/((T283+T282+T281)-(BD283+BD282+BD281)),0)</f>
        <v>0</v>
      </c>
      <c r="FL283" s="151">
        <f t="shared" si="2176"/>
        <v>0</v>
      </c>
      <c r="FM283" s="151">
        <f t="shared" si="2089"/>
        <v>0</v>
      </c>
      <c r="FN283" s="151">
        <f t="shared" si="2090"/>
        <v>0</v>
      </c>
      <c r="FO283" s="151">
        <f t="shared" si="2091"/>
        <v>0</v>
      </c>
      <c r="FR283" s="5">
        <f t="shared" si="1976"/>
        <v>0</v>
      </c>
      <c r="FS283" s="5">
        <f t="shared" si="1977"/>
        <v>0</v>
      </c>
      <c r="FT283" s="5">
        <f t="shared" si="1978"/>
        <v>0</v>
      </c>
      <c r="FU283" s="5">
        <f t="shared" si="1979"/>
        <v>0</v>
      </c>
      <c r="FW283" s="233" t="e">
        <f t="shared" si="1980"/>
        <v>#DIV/0!</v>
      </c>
      <c r="FX283" s="233" t="e">
        <f t="shared" si="1981"/>
        <v>#DIV/0!</v>
      </c>
      <c r="FY283" s="233" t="e">
        <f t="shared" si="1982"/>
        <v>#DIV/0!</v>
      </c>
      <c r="FZ283" s="233" t="e">
        <f t="shared" si="1983"/>
        <v>#DIV/0!</v>
      </c>
      <c r="GA283" s="233"/>
      <c r="GB283" s="5">
        <f t="shared" si="1984"/>
        <v>0</v>
      </c>
      <c r="GC283" s="5">
        <f t="shared" si="1985"/>
        <v>0</v>
      </c>
      <c r="GD283" s="5">
        <f t="shared" si="1986"/>
        <v>0</v>
      </c>
      <c r="GE283" s="5">
        <f t="shared" si="1987"/>
        <v>0</v>
      </c>
    </row>
    <row r="284" spans="1:187" x14ac:dyDescent="0.2">
      <c r="B284" s="139">
        <f t="shared" si="2174"/>
        <v>2022</v>
      </c>
      <c r="C284" s="142" t="str">
        <f t="shared" si="2175"/>
        <v>Jul</v>
      </c>
      <c r="D284" s="154">
        <f t="shared" si="2072"/>
        <v>0</v>
      </c>
      <c r="E284" s="129"/>
      <c r="F284" s="129"/>
      <c r="G284" s="129"/>
      <c r="H284" s="154">
        <f t="shared" si="2073"/>
        <v>0</v>
      </c>
      <c r="I284" s="151">
        <f t="shared" si="2177"/>
        <v>0</v>
      </c>
      <c r="J284" s="151">
        <f t="shared" si="2178"/>
        <v>0</v>
      </c>
      <c r="K284" s="151">
        <f t="shared" si="2179"/>
        <v>0</v>
      </c>
      <c r="L284" s="154">
        <f t="shared" si="1788"/>
        <v>0</v>
      </c>
      <c r="M284" s="3"/>
      <c r="N284" s="3"/>
      <c r="O284" s="3"/>
      <c r="P284" s="154">
        <f t="shared" si="2074"/>
        <v>0</v>
      </c>
      <c r="Q284" s="3"/>
      <c r="R284" s="3"/>
      <c r="S284" s="3"/>
      <c r="T284" s="154">
        <f t="shared" si="2075"/>
        <v>0</v>
      </c>
      <c r="U284" s="151">
        <f t="shared" si="2180"/>
        <v>0</v>
      </c>
      <c r="V284" s="151">
        <f t="shared" si="2181"/>
        <v>0</v>
      </c>
      <c r="W284" s="151">
        <f t="shared" si="2182"/>
        <v>0</v>
      </c>
      <c r="X284" s="154">
        <f t="shared" si="2076"/>
        <v>0</v>
      </c>
      <c r="Y284" s="151">
        <f t="shared" si="2183"/>
        <v>0</v>
      </c>
      <c r="Z284" s="151">
        <f t="shared" si="2184"/>
        <v>0</v>
      </c>
      <c r="AA284" s="151">
        <f t="shared" si="2185"/>
        <v>0</v>
      </c>
      <c r="AB284" s="154">
        <f t="shared" si="2077"/>
        <v>0</v>
      </c>
      <c r="AC284" s="3"/>
      <c r="AD284" s="3"/>
      <c r="AE284" s="3"/>
      <c r="AF284" s="154">
        <f t="shared" si="2078"/>
        <v>0</v>
      </c>
      <c r="AG284" s="3"/>
      <c r="AH284" s="3"/>
      <c r="AI284" s="3"/>
      <c r="AJ284" s="154">
        <f t="shared" si="2079"/>
        <v>0</v>
      </c>
      <c r="AK284" s="151">
        <f t="shared" si="2186"/>
        <v>0</v>
      </c>
      <c r="AL284" s="151">
        <f t="shared" si="2187"/>
        <v>0</v>
      </c>
      <c r="AM284" s="151">
        <f t="shared" si="2188"/>
        <v>0</v>
      </c>
      <c r="AN284" s="154">
        <f t="shared" si="2080"/>
        <v>0</v>
      </c>
      <c r="AO284" s="3"/>
      <c r="AP284" s="3"/>
      <c r="AQ284" s="3"/>
      <c r="AR284" s="151">
        <f t="shared" si="2189"/>
        <v>0</v>
      </c>
      <c r="AS284" s="151">
        <f t="shared" si="2190"/>
        <v>0</v>
      </c>
      <c r="AT284" s="151">
        <f t="shared" si="2191"/>
        <v>0</v>
      </c>
      <c r="AU284" s="151">
        <f t="shared" si="2192"/>
        <v>0</v>
      </c>
      <c r="AV284" s="154">
        <f t="shared" si="2081"/>
        <v>0</v>
      </c>
      <c r="AW284" s="3"/>
      <c r="AX284" s="3"/>
      <c r="AY284" s="3"/>
      <c r="AZ284" s="151">
        <f t="shared" si="2193"/>
        <v>0</v>
      </c>
      <c r="BA284" s="151">
        <f t="shared" si="2194"/>
        <v>0</v>
      </c>
      <c r="BB284" s="151">
        <f t="shared" si="2195"/>
        <v>0</v>
      </c>
      <c r="BC284" s="151">
        <f t="shared" si="2196"/>
        <v>0</v>
      </c>
      <c r="BD284" s="154">
        <f t="shared" si="2082"/>
        <v>0</v>
      </c>
      <c r="BE284" s="3"/>
      <c r="BF284" s="3"/>
      <c r="BG284" s="3"/>
      <c r="BH284" s="151">
        <f t="shared" si="2197"/>
        <v>0</v>
      </c>
      <c r="BI284" s="151">
        <f t="shared" si="2198"/>
        <v>0</v>
      </c>
      <c r="BJ284" s="151">
        <f t="shared" si="2199"/>
        <v>0</v>
      </c>
      <c r="BK284" s="151">
        <f t="shared" si="2200"/>
        <v>0</v>
      </c>
      <c r="BL284" s="154">
        <f t="shared" si="2083"/>
        <v>0</v>
      </c>
      <c r="BM284" s="3"/>
      <c r="BN284" s="3"/>
      <c r="BO284" s="3"/>
      <c r="BP284" s="151">
        <f t="shared" si="2201"/>
        <v>0</v>
      </c>
      <c r="BQ284" s="151">
        <f t="shared" si="2202"/>
        <v>0</v>
      </c>
      <c r="BR284" s="151">
        <f t="shared" si="2203"/>
        <v>0</v>
      </c>
      <c r="BS284" s="151">
        <f t="shared" si="2204"/>
        <v>0</v>
      </c>
      <c r="BT284" s="154">
        <f t="shared" si="2084"/>
        <v>0</v>
      </c>
      <c r="BU284" s="3"/>
      <c r="BV284" s="3"/>
      <c r="BW284" s="3"/>
      <c r="BX284" s="151">
        <f t="shared" si="2205"/>
        <v>0</v>
      </c>
      <c r="BY284" s="151">
        <f t="shared" si="2206"/>
        <v>0</v>
      </c>
      <c r="BZ284" s="151">
        <f t="shared" si="2207"/>
        <v>0</v>
      </c>
      <c r="CA284" s="151">
        <f t="shared" si="2208"/>
        <v>0</v>
      </c>
      <c r="CB284" s="154">
        <f t="shared" si="2085"/>
        <v>0</v>
      </c>
      <c r="CC284" s="3"/>
      <c r="CD284" s="3"/>
      <c r="CE284" s="3"/>
      <c r="CF284" s="151">
        <f t="shared" si="2209"/>
        <v>0</v>
      </c>
      <c r="CG284" s="151">
        <f t="shared" si="2210"/>
        <v>0</v>
      </c>
      <c r="CH284" s="151">
        <f t="shared" si="2211"/>
        <v>0</v>
      </c>
      <c r="CI284" s="151">
        <f t="shared" si="2212"/>
        <v>0</v>
      </c>
      <c r="CJ284" s="154">
        <f t="shared" si="2086"/>
        <v>0</v>
      </c>
      <c r="CK284" s="3"/>
      <c r="CL284" s="3"/>
      <c r="CM284" s="3"/>
      <c r="CN284" s="151">
        <f t="shared" si="2213"/>
        <v>0</v>
      </c>
      <c r="CO284" s="151">
        <f t="shared" si="2214"/>
        <v>0</v>
      </c>
      <c r="CP284" s="151">
        <f t="shared" si="2215"/>
        <v>0</v>
      </c>
      <c r="CQ284" s="151">
        <f t="shared" si="2216"/>
        <v>0</v>
      </c>
      <c r="CR284" s="154">
        <f t="shared" si="2087"/>
        <v>0</v>
      </c>
      <c r="CS284" s="3"/>
      <c r="CT284" s="3"/>
      <c r="CU284" s="3"/>
      <c r="CV284" s="151">
        <f t="shared" si="2217"/>
        <v>0</v>
      </c>
      <c r="CW284" s="151">
        <f t="shared" si="2218"/>
        <v>0</v>
      </c>
      <c r="CX284" s="151">
        <f t="shared" si="2219"/>
        <v>0</v>
      </c>
      <c r="CY284" s="151">
        <f t="shared" si="2220"/>
        <v>0</v>
      </c>
      <c r="CZ284" s="151">
        <f t="shared" si="2221"/>
        <v>0</v>
      </c>
      <c r="DA284" s="151">
        <f t="shared" si="2222"/>
        <v>0</v>
      </c>
      <c r="DB284" s="151">
        <f t="shared" si="2223"/>
        <v>0</v>
      </c>
      <c r="DC284" s="151">
        <f t="shared" si="2224"/>
        <v>0</v>
      </c>
      <c r="DD284" s="149"/>
      <c r="DE284" s="3"/>
      <c r="DF284" s="3"/>
      <c r="DG284" s="3"/>
      <c r="DH284" s="129"/>
      <c r="DI284" s="129"/>
      <c r="DJ284" s="129"/>
      <c r="DK284" s="129"/>
      <c r="DL284" s="129"/>
      <c r="DM284" s="129"/>
      <c r="DN284" s="129"/>
      <c r="DO284" s="129"/>
      <c r="DP284" s="3"/>
      <c r="DQ284" s="3"/>
      <c r="DR284" s="3"/>
      <c r="DS284" s="3"/>
      <c r="DU284" s="149"/>
      <c r="DV284" s="3"/>
      <c r="DW284" s="3"/>
      <c r="DX284" s="3"/>
      <c r="DZ284" s="293"/>
      <c r="EA284" s="293"/>
      <c r="EB284" s="293"/>
      <c r="EC284" s="297"/>
      <c r="ED284" s="297"/>
      <c r="EE284" s="297"/>
      <c r="EF284" s="297"/>
      <c r="EG284" s="297"/>
      <c r="EH284" s="297"/>
      <c r="EI284" s="297"/>
      <c r="EJ284" s="297"/>
      <c r="EK284" s="297"/>
      <c r="EL284" s="297"/>
      <c r="EM284" s="297"/>
      <c r="EN284" s="297"/>
      <c r="EO284" s="297"/>
      <c r="EP284" s="297"/>
      <c r="EQ284" s="297"/>
      <c r="ER284" s="297"/>
      <c r="ES284" s="297"/>
      <c r="ET284" s="297"/>
      <c r="EU284" s="297"/>
      <c r="EV284" s="297"/>
      <c r="EW284" s="297"/>
      <c r="EX284" s="297"/>
      <c r="EY284" s="297"/>
      <c r="EZ284" s="297"/>
      <c r="FA284" s="297"/>
      <c r="FB284" s="297"/>
      <c r="FC284" s="297"/>
      <c r="FD284" s="297"/>
      <c r="FE284" s="297"/>
      <c r="FF284" s="297"/>
      <c r="FL284" s="151">
        <f t="shared" si="2176"/>
        <v>0</v>
      </c>
      <c r="FM284" s="151">
        <f t="shared" si="2089"/>
        <v>0</v>
      </c>
      <c r="FN284" s="151">
        <f t="shared" si="2090"/>
        <v>0</v>
      </c>
      <c r="FO284" s="151">
        <f t="shared" si="2091"/>
        <v>0</v>
      </c>
      <c r="FR284" s="5">
        <f t="shared" si="1976"/>
        <v>0</v>
      </c>
      <c r="FS284" s="5">
        <f t="shared" si="1977"/>
        <v>0</v>
      </c>
      <c r="FT284" s="5">
        <f t="shared" si="1978"/>
        <v>0</v>
      </c>
      <c r="FU284" s="5">
        <f t="shared" si="1979"/>
        <v>0</v>
      </c>
      <c r="FW284" s="233" t="e">
        <f t="shared" si="1980"/>
        <v>#DIV/0!</v>
      </c>
      <c r="FX284" s="233" t="e">
        <f t="shared" si="1981"/>
        <v>#DIV/0!</v>
      </c>
      <c r="FY284" s="233" t="e">
        <f t="shared" si="1982"/>
        <v>#DIV/0!</v>
      </c>
      <c r="FZ284" s="233" t="e">
        <f t="shared" si="1983"/>
        <v>#DIV/0!</v>
      </c>
      <c r="GA284" s="233"/>
      <c r="GB284" s="5">
        <f t="shared" si="1984"/>
        <v>0</v>
      </c>
      <c r="GC284" s="5">
        <f t="shared" si="1985"/>
        <v>0</v>
      </c>
      <c r="GD284" s="5">
        <f t="shared" si="1986"/>
        <v>0</v>
      </c>
      <c r="GE284" s="5">
        <f t="shared" si="1987"/>
        <v>0</v>
      </c>
    </row>
    <row r="285" spans="1:187" x14ac:dyDescent="0.2">
      <c r="B285" s="139">
        <f t="shared" si="2174"/>
        <v>2022</v>
      </c>
      <c r="C285" s="142" t="str">
        <f t="shared" si="2175"/>
        <v>Aug</v>
      </c>
      <c r="D285" s="154">
        <f t="shared" si="2072"/>
        <v>0</v>
      </c>
      <c r="E285" s="129"/>
      <c r="F285" s="129"/>
      <c r="G285" s="129"/>
      <c r="H285" s="154">
        <f t="shared" si="2073"/>
        <v>0</v>
      </c>
      <c r="I285" s="151">
        <f t="shared" si="2177"/>
        <v>0</v>
      </c>
      <c r="J285" s="151">
        <f t="shared" si="2178"/>
        <v>0</v>
      </c>
      <c r="K285" s="151">
        <f t="shared" si="2179"/>
        <v>0</v>
      </c>
      <c r="L285" s="154">
        <f t="shared" si="1788"/>
        <v>0</v>
      </c>
      <c r="M285" s="3"/>
      <c r="N285" s="3"/>
      <c r="O285" s="3"/>
      <c r="P285" s="154">
        <f t="shared" si="2074"/>
        <v>0</v>
      </c>
      <c r="Q285" s="3"/>
      <c r="R285" s="3"/>
      <c r="S285" s="3"/>
      <c r="T285" s="154">
        <f t="shared" si="2075"/>
        <v>0</v>
      </c>
      <c r="U285" s="151">
        <f t="shared" si="2180"/>
        <v>0</v>
      </c>
      <c r="V285" s="151">
        <f t="shared" si="2181"/>
        <v>0</v>
      </c>
      <c r="W285" s="151">
        <f t="shared" si="2182"/>
        <v>0</v>
      </c>
      <c r="X285" s="154">
        <f t="shared" si="2076"/>
        <v>0</v>
      </c>
      <c r="Y285" s="151">
        <f t="shared" si="2183"/>
        <v>0</v>
      </c>
      <c r="Z285" s="151">
        <f t="shared" si="2184"/>
        <v>0</v>
      </c>
      <c r="AA285" s="151">
        <f t="shared" si="2185"/>
        <v>0</v>
      </c>
      <c r="AB285" s="154">
        <f t="shared" si="2077"/>
        <v>0</v>
      </c>
      <c r="AC285" s="3"/>
      <c r="AD285" s="3"/>
      <c r="AE285" s="3"/>
      <c r="AF285" s="154">
        <f t="shared" si="2078"/>
        <v>0</v>
      </c>
      <c r="AG285" s="3"/>
      <c r="AH285" s="3"/>
      <c r="AI285" s="3"/>
      <c r="AJ285" s="154">
        <f t="shared" si="2079"/>
        <v>0</v>
      </c>
      <c r="AK285" s="151">
        <f t="shared" si="2186"/>
        <v>0</v>
      </c>
      <c r="AL285" s="151">
        <f t="shared" si="2187"/>
        <v>0</v>
      </c>
      <c r="AM285" s="151">
        <f t="shared" si="2188"/>
        <v>0</v>
      </c>
      <c r="AN285" s="154">
        <f t="shared" si="2080"/>
        <v>0</v>
      </c>
      <c r="AO285" s="3"/>
      <c r="AP285" s="3"/>
      <c r="AQ285" s="3"/>
      <c r="AR285" s="151">
        <f t="shared" si="2189"/>
        <v>0</v>
      </c>
      <c r="AS285" s="151">
        <f t="shared" si="2190"/>
        <v>0</v>
      </c>
      <c r="AT285" s="151">
        <f t="shared" si="2191"/>
        <v>0</v>
      </c>
      <c r="AU285" s="151">
        <f t="shared" si="2192"/>
        <v>0</v>
      </c>
      <c r="AV285" s="154">
        <f t="shared" si="2081"/>
        <v>0</v>
      </c>
      <c r="AW285" s="3"/>
      <c r="AX285" s="3"/>
      <c r="AY285" s="3"/>
      <c r="AZ285" s="151">
        <f t="shared" si="2193"/>
        <v>0</v>
      </c>
      <c r="BA285" s="151">
        <f t="shared" si="2194"/>
        <v>0</v>
      </c>
      <c r="BB285" s="151">
        <f t="shared" si="2195"/>
        <v>0</v>
      </c>
      <c r="BC285" s="151">
        <f t="shared" si="2196"/>
        <v>0</v>
      </c>
      <c r="BD285" s="154">
        <f t="shared" si="2082"/>
        <v>0</v>
      </c>
      <c r="BE285" s="3"/>
      <c r="BF285" s="3"/>
      <c r="BG285" s="3"/>
      <c r="BH285" s="151">
        <f t="shared" si="2197"/>
        <v>0</v>
      </c>
      <c r="BI285" s="151">
        <f t="shared" si="2198"/>
        <v>0</v>
      </c>
      <c r="BJ285" s="151">
        <f t="shared" si="2199"/>
        <v>0</v>
      </c>
      <c r="BK285" s="151">
        <f t="shared" si="2200"/>
        <v>0</v>
      </c>
      <c r="BL285" s="154">
        <f t="shared" si="2083"/>
        <v>0</v>
      </c>
      <c r="BM285" s="3"/>
      <c r="BN285" s="3"/>
      <c r="BO285" s="3"/>
      <c r="BP285" s="151">
        <f t="shared" si="2201"/>
        <v>0</v>
      </c>
      <c r="BQ285" s="151">
        <f t="shared" si="2202"/>
        <v>0</v>
      </c>
      <c r="BR285" s="151">
        <f t="shared" si="2203"/>
        <v>0</v>
      </c>
      <c r="BS285" s="151">
        <f t="shared" si="2204"/>
        <v>0</v>
      </c>
      <c r="BT285" s="154">
        <f t="shared" si="2084"/>
        <v>0</v>
      </c>
      <c r="BU285" s="3"/>
      <c r="BV285" s="3"/>
      <c r="BW285" s="3"/>
      <c r="BX285" s="151">
        <f t="shared" si="2205"/>
        <v>0</v>
      </c>
      <c r="BY285" s="151">
        <f t="shared" si="2206"/>
        <v>0</v>
      </c>
      <c r="BZ285" s="151">
        <f t="shared" si="2207"/>
        <v>0</v>
      </c>
      <c r="CA285" s="151">
        <f t="shared" si="2208"/>
        <v>0</v>
      </c>
      <c r="CB285" s="154">
        <f t="shared" si="2085"/>
        <v>0</v>
      </c>
      <c r="CC285" s="3"/>
      <c r="CD285" s="3"/>
      <c r="CE285" s="3"/>
      <c r="CF285" s="151">
        <f t="shared" si="2209"/>
        <v>0</v>
      </c>
      <c r="CG285" s="151">
        <f t="shared" si="2210"/>
        <v>0</v>
      </c>
      <c r="CH285" s="151">
        <f t="shared" si="2211"/>
        <v>0</v>
      </c>
      <c r="CI285" s="151">
        <f t="shared" si="2212"/>
        <v>0</v>
      </c>
      <c r="CJ285" s="154">
        <f t="shared" si="2086"/>
        <v>0</v>
      </c>
      <c r="CK285" s="3"/>
      <c r="CL285" s="3"/>
      <c r="CM285" s="3"/>
      <c r="CN285" s="151">
        <f t="shared" si="2213"/>
        <v>0</v>
      </c>
      <c r="CO285" s="151">
        <f t="shared" si="2214"/>
        <v>0</v>
      </c>
      <c r="CP285" s="151">
        <f t="shared" si="2215"/>
        <v>0</v>
      </c>
      <c r="CQ285" s="151">
        <f t="shared" si="2216"/>
        <v>0</v>
      </c>
      <c r="CR285" s="154">
        <f t="shared" si="2087"/>
        <v>0</v>
      </c>
      <c r="CS285" s="3"/>
      <c r="CT285" s="3"/>
      <c r="CU285" s="3"/>
      <c r="CV285" s="151">
        <f t="shared" si="2217"/>
        <v>0</v>
      </c>
      <c r="CW285" s="151">
        <f t="shared" si="2218"/>
        <v>0</v>
      </c>
      <c r="CX285" s="151">
        <f t="shared" si="2219"/>
        <v>0</v>
      </c>
      <c r="CY285" s="151">
        <f t="shared" si="2220"/>
        <v>0</v>
      </c>
      <c r="CZ285" s="151">
        <f t="shared" si="2221"/>
        <v>0</v>
      </c>
      <c r="DA285" s="151">
        <f t="shared" si="2222"/>
        <v>0</v>
      </c>
      <c r="DB285" s="151">
        <f t="shared" si="2223"/>
        <v>0</v>
      </c>
      <c r="DC285" s="151">
        <f t="shared" si="2224"/>
        <v>0</v>
      </c>
      <c r="DD285" s="149"/>
      <c r="DE285" s="3"/>
      <c r="DF285" s="3"/>
      <c r="DG285" s="3"/>
      <c r="DH285" s="129"/>
      <c r="DI285" s="129"/>
      <c r="DJ285" s="129"/>
      <c r="DK285" s="129"/>
      <c r="DL285" s="129"/>
      <c r="DM285" s="129"/>
      <c r="DN285" s="129"/>
      <c r="DO285" s="129"/>
      <c r="DP285" s="3"/>
      <c r="DQ285" s="3"/>
      <c r="DR285" s="3"/>
      <c r="DS285" s="3"/>
      <c r="DU285" s="149"/>
      <c r="DV285" s="3"/>
      <c r="DW285" s="3"/>
      <c r="DX285" s="3"/>
      <c r="DZ285" s="293"/>
      <c r="EA285" s="293"/>
      <c r="EB285" s="293"/>
      <c r="EC285" s="297"/>
      <c r="ED285" s="297"/>
      <c r="EE285" s="297"/>
      <c r="EF285" s="297"/>
      <c r="EG285" s="297"/>
      <c r="EH285" s="297"/>
      <c r="EI285" s="297"/>
      <c r="EJ285" s="297"/>
      <c r="EK285" s="297"/>
      <c r="EL285" s="297"/>
      <c r="EM285" s="297"/>
      <c r="EN285" s="297"/>
      <c r="EO285" s="297"/>
      <c r="EP285" s="297"/>
      <c r="EQ285" s="297"/>
      <c r="ER285" s="297"/>
      <c r="ES285" s="297"/>
      <c r="ET285" s="297"/>
      <c r="EU285" s="297"/>
      <c r="EV285" s="297"/>
      <c r="EW285" s="297"/>
      <c r="EX285" s="297"/>
      <c r="EY285" s="297"/>
      <c r="EZ285" s="297"/>
      <c r="FA285" s="297"/>
      <c r="FB285" s="297"/>
      <c r="FC285" s="297"/>
      <c r="FD285" s="297"/>
      <c r="FE285" s="297"/>
      <c r="FF285" s="297"/>
      <c r="FL285" s="151">
        <f t="shared" si="2176"/>
        <v>0</v>
      </c>
      <c r="FM285" s="151">
        <f t="shared" si="2089"/>
        <v>0</v>
      </c>
      <c r="FN285" s="151">
        <f t="shared" si="2090"/>
        <v>0</v>
      </c>
      <c r="FO285" s="151">
        <f t="shared" si="2091"/>
        <v>0</v>
      </c>
      <c r="FR285" s="5">
        <f t="shared" si="1976"/>
        <v>0</v>
      </c>
      <c r="FS285" s="5">
        <f t="shared" si="1977"/>
        <v>0</v>
      </c>
      <c r="FT285" s="5">
        <f t="shared" si="1978"/>
        <v>0</v>
      </c>
      <c r="FU285" s="5">
        <f t="shared" si="1979"/>
        <v>0</v>
      </c>
      <c r="FW285" s="233" t="e">
        <f t="shared" si="1980"/>
        <v>#DIV/0!</v>
      </c>
      <c r="FX285" s="233" t="e">
        <f t="shared" si="1981"/>
        <v>#DIV/0!</v>
      </c>
      <c r="FY285" s="233" t="e">
        <f t="shared" si="1982"/>
        <v>#DIV/0!</v>
      </c>
      <c r="FZ285" s="233" t="e">
        <f t="shared" si="1983"/>
        <v>#DIV/0!</v>
      </c>
      <c r="GA285" s="233"/>
      <c r="GB285" s="5">
        <f t="shared" si="1984"/>
        <v>0</v>
      </c>
      <c r="GC285" s="5">
        <f t="shared" si="1985"/>
        <v>0</v>
      </c>
      <c r="GD285" s="5">
        <f t="shared" si="1986"/>
        <v>0</v>
      </c>
      <c r="GE285" s="5">
        <f t="shared" si="1987"/>
        <v>0</v>
      </c>
    </row>
    <row r="286" spans="1:187" x14ac:dyDescent="0.2">
      <c r="B286" s="139">
        <f t="shared" si="2174"/>
        <v>2022</v>
      </c>
      <c r="C286" s="142" t="str">
        <f t="shared" si="2175"/>
        <v>Sep</v>
      </c>
      <c r="D286" s="154">
        <f t="shared" si="2072"/>
        <v>0</v>
      </c>
      <c r="E286" s="129"/>
      <c r="F286" s="129"/>
      <c r="G286" s="129"/>
      <c r="H286" s="154">
        <f t="shared" si="2073"/>
        <v>0</v>
      </c>
      <c r="I286" s="151">
        <f t="shared" si="2177"/>
        <v>0</v>
      </c>
      <c r="J286" s="151">
        <f t="shared" si="2178"/>
        <v>0</v>
      </c>
      <c r="K286" s="151">
        <f t="shared" si="2179"/>
        <v>0</v>
      </c>
      <c r="L286" s="154">
        <f t="shared" si="1788"/>
        <v>0</v>
      </c>
      <c r="M286" s="3"/>
      <c r="N286" s="3"/>
      <c r="O286" s="3"/>
      <c r="P286" s="154">
        <f t="shared" si="2074"/>
        <v>0</v>
      </c>
      <c r="Q286" s="3"/>
      <c r="R286" s="3"/>
      <c r="S286" s="3"/>
      <c r="T286" s="154">
        <f t="shared" si="2075"/>
        <v>0</v>
      </c>
      <c r="U286" s="151">
        <f t="shared" si="2180"/>
        <v>0</v>
      </c>
      <c r="V286" s="151">
        <f t="shared" si="2181"/>
        <v>0</v>
      </c>
      <c r="W286" s="151">
        <f t="shared" si="2182"/>
        <v>0</v>
      </c>
      <c r="X286" s="154">
        <f t="shared" si="2076"/>
        <v>0</v>
      </c>
      <c r="Y286" s="151">
        <f t="shared" si="2183"/>
        <v>0</v>
      </c>
      <c r="Z286" s="151">
        <f t="shared" si="2184"/>
        <v>0</v>
      </c>
      <c r="AA286" s="151">
        <f t="shared" si="2185"/>
        <v>0</v>
      </c>
      <c r="AB286" s="154">
        <f t="shared" si="2077"/>
        <v>0</v>
      </c>
      <c r="AC286" s="3"/>
      <c r="AD286" s="3"/>
      <c r="AE286" s="3"/>
      <c r="AF286" s="154">
        <f t="shared" si="2078"/>
        <v>0</v>
      </c>
      <c r="AG286" s="3"/>
      <c r="AH286" s="3"/>
      <c r="AI286" s="3"/>
      <c r="AJ286" s="154">
        <f t="shared" si="2079"/>
        <v>0</v>
      </c>
      <c r="AK286" s="151">
        <f t="shared" si="2186"/>
        <v>0</v>
      </c>
      <c r="AL286" s="151">
        <f t="shared" si="2187"/>
        <v>0</v>
      </c>
      <c r="AM286" s="151">
        <f t="shared" si="2188"/>
        <v>0</v>
      </c>
      <c r="AN286" s="154">
        <f t="shared" si="2080"/>
        <v>0</v>
      </c>
      <c r="AO286" s="3"/>
      <c r="AP286" s="3"/>
      <c r="AQ286" s="3"/>
      <c r="AR286" s="151">
        <f t="shared" si="2189"/>
        <v>0</v>
      </c>
      <c r="AS286" s="151">
        <f t="shared" si="2190"/>
        <v>0</v>
      </c>
      <c r="AT286" s="151">
        <f t="shared" si="2191"/>
        <v>0</v>
      </c>
      <c r="AU286" s="151">
        <f t="shared" si="2192"/>
        <v>0</v>
      </c>
      <c r="AV286" s="154">
        <f t="shared" si="2081"/>
        <v>0</v>
      </c>
      <c r="AW286" s="3"/>
      <c r="AX286" s="3"/>
      <c r="AY286" s="3"/>
      <c r="AZ286" s="151">
        <f t="shared" si="2193"/>
        <v>0</v>
      </c>
      <c r="BA286" s="151">
        <f t="shared" si="2194"/>
        <v>0</v>
      </c>
      <c r="BB286" s="151">
        <f t="shared" si="2195"/>
        <v>0</v>
      </c>
      <c r="BC286" s="151">
        <f t="shared" si="2196"/>
        <v>0</v>
      </c>
      <c r="BD286" s="154">
        <f t="shared" si="2082"/>
        <v>0</v>
      </c>
      <c r="BE286" s="3"/>
      <c r="BF286" s="3"/>
      <c r="BG286" s="3"/>
      <c r="BH286" s="151">
        <f t="shared" si="2197"/>
        <v>0</v>
      </c>
      <c r="BI286" s="151">
        <f t="shared" si="2198"/>
        <v>0</v>
      </c>
      <c r="BJ286" s="151">
        <f t="shared" si="2199"/>
        <v>0</v>
      </c>
      <c r="BK286" s="151">
        <f t="shared" si="2200"/>
        <v>0</v>
      </c>
      <c r="BL286" s="154">
        <f t="shared" si="2083"/>
        <v>0</v>
      </c>
      <c r="BM286" s="3"/>
      <c r="BN286" s="3"/>
      <c r="BO286" s="3"/>
      <c r="BP286" s="151">
        <f t="shared" si="2201"/>
        <v>0</v>
      </c>
      <c r="BQ286" s="151">
        <f t="shared" si="2202"/>
        <v>0</v>
      </c>
      <c r="BR286" s="151">
        <f t="shared" si="2203"/>
        <v>0</v>
      </c>
      <c r="BS286" s="151">
        <f t="shared" si="2204"/>
        <v>0</v>
      </c>
      <c r="BT286" s="154">
        <f t="shared" si="2084"/>
        <v>0</v>
      </c>
      <c r="BU286" s="3"/>
      <c r="BV286" s="3"/>
      <c r="BW286" s="3"/>
      <c r="BX286" s="151">
        <f t="shared" si="2205"/>
        <v>0</v>
      </c>
      <c r="BY286" s="151">
        <f t="shared" si="2206"/>
        <v>0</v>
      </c>
      <c r="BZ286" s="151">
        <f t="shared" si="2207"/>
        <v>0</v>
      </c>
      <c r="CA286" s="151">
        <f t="shared" si="2208"/>
        <v>0</v>
      </c>
      <c r="CB286" s="154">
        <f t="shared" si="2085"/>
        <v>0</v>
      </c>
      <c r="CC286" s="3"/>
      <c r="CD286" s="3"/>
      <c r="CE286" s="3"/>
      <c r="CF286" s="151">
        <f t="shared" si="2209"/>
        <v>0</v>
      </c>
      <c r="CG286" s="151">
        <f t="shared" si="2210"/>
        <v>0</v>
      </c>
      <c r="CH286" s="151">
        <f t="shared" si="2211"/>
        <v>0</v>
      </c>
      <c r="CI286" s="151">
        <f t="shared" si="2212"/>
        <v>0</v>
      </c>
      <c r="CJ286" s="154">
        <f t="shared" si="2086"/>
        <v>0</v>
      </c>
      <c r="CK286" s="3"/>
      <c r="CL286" s="3"/>
      <c r="CM286" s="3"/>
      <c r="CN286" s="151">
        <f t="shared" si="2213"/>
        <v>0</v>
      </c>
      <c r="CO286" s="151">
        <f t="shared" si="2214"/>
        <v>0</v>
      </c>
      <c r="CP286" s="151">
        <f t="shared" si="2215"/>
        <v>0</v>
      </c>
      <c r="CQ286" s="151">
        <f t="shared" si="2216"/>
        <v>0</v>
      </c>
      <c r="CR286" s="154">
        <f t="shared" si="2087"/>
        <v>0</v>
      </c>
      <c r="CS286" s="3"/>
      <c r="CT286" s="3"/>
      <c r="CU286" s="3"/>
      <c r="CV286" s="151">
        <f t="shared" si="2217"/>
        <v>0</v>
      </c>
      <c r="CW286" s="151">
        <f t="shared" si="2218"/>
        <v>0</v>
      </c>
      <c r="CX286" s="151">
        <f t="shared" si="2219"/>
        <v>0</v>
      </c>
      <c r="CY286" s="151">
        <f t="shared" si="2220"/>
        <v>0</v>
      </c>
      <c r="CZ286" s="151">
        <f t="shared" si="2221"/>
        <v>0</v>
      </c>
      <c r="DA286" s="151">
        <f t="shared" si="2222"/>
        <v>0</v>
      </c>
      <c r="DB286" s="151">
        <f t="shared" si="2223"/>
        <v>0</v>
      </c>
      <c r="DC286" s="151">
        <f t="shared" si="2224"/>
        <v>0</v>
      </c>
      <c r="DD286" s="149"/>
      <c r="DE286" s="3"/>
      <c r="DF286" s="3"/>
      <c r="DG286" s="3"/>
      <c r="DH286" s="129"/>
      <c r="DI286" s="129"/>
      <c r="DJ286" s="129"/>
      <c r="DK286" s="129"/>
      <c r="DL286" s="129"/>
      <c r="DM286" s="129"/>
      <c r="DN286" s="129"/>
      <c r="DO286" s="129"/>
      <c r="DP286" s="3"/>
      <c r="DQ286" s="3"/>
      <c r="DR286" s="3"/>
      <c r="DS286" s="3"/>
      <c r="DU286" s="149"/>
      <c r="DV286" s="3"/>
      <c r="DW286" s="3"/>
      <c r="DX286" s="3"/>
      <c r="DZ286" s="293" t="str">
        <f>CONCATENATE(EA286," ",EB286)</f>
        <v>2022 Kvartal 3</v>
      </c>
      <c r="EA286" s="293">
        <v>2022</v>
      </c>
      <c r="EB286" s="293" t="s">
        <v>447</v>
      </c>
      <c r="EC286" s="297">
        <f>SUM(D284:D286)</f>
        <v>0</v>
      </c>
      <c r="ED286" s="297">
        <f>SUM(H284:H286)</f>
        <v>0</v>
      </c>
      <c r="EE286" s="297">
        <f>SUM(L284:L286)</f>
        <v>0</v>
      </c>
      <c r="EF286" s="297">
        <f>SUM(P284:P286)</f>
        <v>0</v>
      </c>
      <c r="EG286" s="297">
        <f>SUM(T284:T286)</f>
        <v>0</v>
      </c>
      <c r="EH286" s="297">
        <f>SUM(X284:X286)</f>
        <v>0</v>
      </c>
      <c r="EI286" s="297">
        <f>SUM(AB284:AB286)</f>
        <v>0</v>
      </c>
      <c r="EJ286" s="297">
        <f>SUM(AF284:AF286)</f>
        <v>0</v>
      </c>
      <c r="EK286" s="297">
        <f>SUM(AJ284:AJ286)</f>
        <v>0</v>
      </c>
      <c r="EL286" s="297">
        <f>SUM(AN284:AN286)</f>
        <v>0</v>
      </c>
      <c r="EM286" s="297">
        <f>IF(EG286&gt;0,(EL286/EG286)*100,0)</f>
        <v>0</v>
      </c>
      <c r="EN286" s="297">
        <f>SUM(AV284:AV286)</f>
        <v>0</v>
      </c>
      <c r="EO286" s="297">
        <f>IF(EG286&gt;0,(EN286/EG286)*100,0)</f>
        <v>0</v>
      </c>
      <c r="EP286" s="297">
        <f>SUM(BD284:BD286)</f>
        <v>0</v>
      </c>
      <c r="EQ286" s="297">
        <f>IF(EG286&gt;0,(EP286/EG286)*100,0)</f>
        <v>0</v>
      </c>
      <c r="ER286" s="297">
        <f>SUM(BL284:BL286)</f>
        <v>0</v>
      </c>
      <c r="ES286" s="297">
        <f>IF(EG286&gt;0,(ER286/EG286)*100,0)</f>
        <v>0</v>
      </c>
      <c r="ET286" s="297">
        <f>SUM(BT284:BT286)</f>
        <v>0</v>
      </c>
      <c r="EU286" s="297">
        <f>IF(EG286&gt;0,(ET286/EG286)*100,0)</f>
        <v>0</v>
      </c>
      <c r="EV286" s="297">
        <f>SUM(CB284:CB286)</f>
        <v>0</v>
      </c>
      <c r="EW286" s="297">
        <f>IF(EG286&gt;0,(EV286/EG286)*100,0)</f>
        <v>0</v>
      </c>
      <c r="EX286" s="297">
        <f>SUM(CJ284:CJ286)</f>
        <v>0</v>
      </c>
      <c r="EY286" s="297">
        <f>IF(EG286&gt;0,(EX286/EG286)*100,0)</f>
        <v>0</v>
      </c>
      <c r="EZ286" s="297">
        <f>SUM(CR284:CR286)</f>
        <v>0</v>
      </c>
      <c r="FA286" s="297">
        <f>IF(EG286&gt;0,(EZ286/EG286)*100,0)</f>
        <v>0</v>
      </c>
      <c r="FB286" s="297">
        <f>IF(EG286&gt;0,(EK286/EG286)*100,0)</f>
        <v>0</v>
      </c>
      <c r="FC286" s="297">
        <f>IF(DD286&gt;0,DD284+DD285+DD286,0)</f>
        <v>0</v>
      </c>
      <c r="FD286" s="297">
        <f>IF(DD286&gt;0,((DD286+DD285+DD284)*60)/((T284+T285+T286)),0)</f>
        <v>0</v>
      </c>
      <c r="FE286" s="297">
        <f>IF(DD286&gt;0,((DD286+DD285+DD284)*60)/((T286+T285+T284)-(AN286+AN285+AN284)),0)</f>
        <v>0</v>
      </c>
      <c r="FF286" s="297">
        <f>IF(DU286&gt;0,((DU286+DU285+DU284)*60)/((T286+T285+T284)-(BD286+BD285+BD284)),0)</f>
        <v>0</v>
      </c>
      <c r="FL286" s="151">
        <f t="shared" si="2176"/>
        <v>0</v>
      </c>
      <c r="FM286" s="151">
        <f t="shared" si="2089"/>
        <v>0</v>
      </c>
      <c r="FN286" s="151">
        <f t="shared" si="2090"/>
        <v>0</v>
      </c>
      <c r="FO286" s="151">
        <f t="shared" si="2091"/>
        <v>0</v>
      </c>
      <c r="FR286" s="5">
        <f t="shared" si="1976"/>
        <v>0</v>
      </c>
      <c r="FS286" s="5">
        <f t="shared" si="1977"/>
        <v>0</v>
      </c>
      <c r="FT286" s="5">
        <f t="shared" si="1978"/>
        <v>0</v>
      </c>
      <c r="FU286" s="5">
        <f t="shared" si="1979"/>
        <v>0</v>
      </c>
      <c r="FW286" s="233" t="e">
        <f t="shared" si="1980"/>
        <v>#DIV/0!</v>
      </c>
      <c r="FX286" s="233" t="e">
        <f t="shared" si="1981"/>
        <v>#DIV/0!</v>
      </c>
      <c r="FY286" s="233" t="e">
        <f t="shared" si="1982"/>
        <v>#DIV/0!</v>
      </c>
      <c r="FZ286" s="233" t="e">
        <f t="shared" si="1983"/>
        <v>#DIV/0!</v>
      </c>
      <c r="GA286" s="233"/>
      <c r="GB286" s="5">
        <f t="shared" si="1984"/>
        <v>0</v>
      </c>
      <c r="GC286" s="5">
        <f t="shared" si="1985"/>
        <v>0</v>
      </c>
      <c r="GD286" s="5">
        <f t="shared" si="1986"/>
        <v>0</v>
      </c>
      <c r="GE286" s="5">
        <f t="shared" si="1987"/>
        <v>0</v>
      </c>
    </row>
    <row r="287" spans="1:187" x14ac:dyDescent="0.2">
      <c r="B287" s="139">
        <f t="shared" si="2174"/>
        <v>2022</v>
      </c>
      <c r="C287" s="142" t="str">
        <f t="shared" si="2175"/>
        <v>Okt</v>
      </c>
      <c r="D287" s="154">
        <f t="shared" si="2072"/>
        <v>0</v>
      </c>
      <c r="E287" s="129"/>
      <c r="F287" s="129"/>
      <c r="G287" s="129"/>
      <c r="H287" s="154">
        <f t="shared" si="2073"/>
        <v>0</v>
      </c>
      <c r="I287" s="151">
        <f t="shared" si="2177"/>
        <v>0</v>
      </c>
      <c r="J287" s="151">
        <f t="shared" si="2178"/>
        <v>0</v>
      </c>
      <c r="K287" s="151">
        <f t="shared" si="2179"/>
        <v>0</v>
      </c>
      <c r="L287" s="154">
        <f t="shared" si="1788"/>
        <v>0</v>
      </c>
      <c r="M287" s="3"/>
      <c r="N287" s="3"/>
      <c r="O287" s="3"/>
      <c r="P287" s="154">
        <f t="shared" si="2074"/>
        <v>0</v>
      </c>
      <c r="Q287" s="3"/>
      <c r="R287" s="3"/>
      <c r="S287" s="3"/>
      <c r="T287" s="154">
        <f t="shared" si="2075"/>
        <v>0</v>
      </c>
      <c r="U287" s="151">
        <f t="shared" si="2180"/>
        <v>0</v>
      </c>
      <c r="V287" s="151">
        <f t="shared" si="2181"/>
        <v>0</v>
      </c>
      <c r="W287" s="151">
        <f t="shared" si="2182"/>
        <v>0</v>
      </c>
      <c r="X287" s="154">
        <f t="shared" si="2076"/>
        <v>0</v>
      </c>
      <c r="Y287" s="151">
        <f t="shared" si="2183"/>
        <v>0</v>
      </c>
      <c r="Z287" s="151">
        <f t="shared" si="2184"/>
        <v>0</v>
      </c>
      <c r="AA287" s="151">
        <f t="shared" si="2185"/>
        <v>0</v>
      </c>
      <c r="AB287" s="154">
        <f t="shared" si="2077"/>
        <v>0</v>
      </c>
      <c r="AC287" s="3"/>
      <c r="AD287" s="3"/>
      <c r="AE287" s="3"/>
      <c r="AF287" s="154">
        <f t="shared" si="2078"/>
        <v>0</v>
      </c>
      <c r="AG287" s="3"/>
      <c r="AH287" s="3"/>
      <c r="AI287" s="3"/>
      <c r="AJ287" s="154">
        <f t="shared" si="2079"/>
        <v>0</v>
      </c>
      <c r="AK287" s="151">
        <f t="shared" si="2186"/>
        <v>0</v>
      </c>
      <c r="AL287" s="151">
        <f t="shared" si="2187"/>
        <v>0</v>
      </c>
      <c r="AM287" s="151">
        <f t="shared" si="2188"/>
        <v>0</v>
      </c>
      <c r="AN287" s="154">
        <f t="shared" si="2080"/>
        <v>0</v>
      </c>
      <c r="AO287" s="3"/>
      <c r="AP287" s="3"/>
      <c r="AQ287" s="3"/>
      <c r="AR287" s="151">
        <f t="shared" si="2189"/>
        <v>0</v>
      </c>
      <c r="AS287" s="151">
        <f t="shared" si="2190"/>
        <v>0</v>
      </c>
      <c r="AT287" s="151">
        <f t="shared" si="2191"/>
        <v>0</v>
      </c>
      <c r="AU287" s="151">
        <f t="shared" si="2192"/>
        <v>0</v>
      </c>
      <c r="AV287" s="154">
        <f t="shared" si="2081"/>
        <v>0</v>
      </c>
      <c r="AW287" s="3"/>
      <c r="AX287" s="3"/>
      <c r="AY287" s="3"/>
      <c r="AZ287" s="151">
        <f t="shared" si="2193"/>
        <v>0</v>
      </c>
      <c r="BA287" s="151">
        <f t="shared" si="2194"/>
        <v>0</v>
      </c>
      <c r="BB287" s="151">
        <f t="shared" si="2195"/>
        <v>0</v>
      </c>
      <c r="BC287" s="151">
        <f t="shared" si="2196"/>
        <v>0</v>
      </c>
      <c r="BD287" s="154">
        <f t="shared" si="2082"/>
        <v>0</v>
      </c>
      <c r="BE287" s="3"/>
      <c r="BF287" s="3"/>
      <c r="BG287" s="3"/>
      <c r="BH287" s="151">
        <f t="shared" si="2197"/>
        <v>0</v>
      </c>
      <c r="BI287" s="151">
        <f t="shared" si="2198"/>
        <v>0</v>
      </c>
      <c r="BJ287" s="151">
        <f t="shared" si="2199"/>
        <v>0</v>
      </c>
      <c r="BK287" s="151">
        <f t="shared" si="2200"/>
        <v>0</v>
      </c>
      <c r="BL287" s="154">
        <f t="shared" si="2083"/>
        <v>0</v>
      </c>
      <c r="BM287" s="3"/>
      <c r="BN287" s="3"/>
      <c r="BO287" s="3"/>
      <c r="BP287" s="151">
        <f t="shared" si="2201"/>
        <v>0</v>
      </c>
      <c r="BQ287" s="151">
        <f t="shared" si="2202"/>
        <v>0</v>
      </c>
      <c r="BR287" s="151">
        <f t="shared" si="2203"/>
        <v>0</v>
      </c>
      <c r="BS287" s="151">
        <f t="shared" si="2204"/>
        <v>0</v>
      </c>
      <c r="BT287" s="154">
        <f t="shared" si="2084"/>
        <v>0</v>
      </c>
      <c r="BU287" s="3"/>
      <c r="BV287" s="3"/>
      <c r="BW287" s="3"/>
      <c r="BX287" s="151">
        <f t="shared" si="2205"/>
        <v>0</v>
      </c>
      <c r="BY287" s="151">
        <f t="shared" si="2206"/>
        <v>0</v>
      </c>
      <c r="BZ287" s="151">
        <f t="shared" si="2207"/>
        <v>0</v>
      </c>
      <c r="CA287" s="151">
        <f t="shared" si="2208"/>
        <v>0</v>
      </c>
      <c r="CB287" s="154">
        <f t="shared" si="2085"/>
        <v>0</v>
      </c>
      <c r="CC287" s="3"/>
      <c r="CD287" s="3"/>
      <c r="CE287" s="3"/>
      <c r="CF287" s="151">
        <f t="shared" si="2209"/>
        <v>0</v>
      </c>
      <c r="CG287" s="151">
        <f t="shared" si="2210"/>
        <v>0</v>
      </c>
      <c r="CH287" s="151">
        <f t="shared" si="2211"/>
        <v>0</v>
      </c>
      <c r="CI287" s="151">
        <f t="shared" si="2212"/>
        <v>0</v>
      </c>
      <c r="CJ287" s="154">
        <f t="shared" si="2086"/>
        <v>0</v>
      </c>
      <c r="CK287" s="3"/>
      <c r="CL287" s="3"/>
      <c r="CM287" s="3"/>
      <c r="CN287" s="151">
        <f t="shared" si="2213"/>
        <v>0</v>
      </c>
      <c r="CO287" s="151">
        <f t="shared" si="2214"/>
        <v>0</v>
      </c>
      <c r="CP287" s="151">
        <f t="shared" si="2215"/>
        <v>0</v>
      </c>
      <c r="CQ287" s="151">
        <f t="shared" si="2216"/>
        <v>0</v>
      </c>
      <c r="CR287" s="154">
        <f t="shared" si="2087"/>
        <v>0</v>
      </c>
      <c r="CS287" s="3"/>
      <c r="CT287" s="3"/>
      <c r="CU287" s="3"/>
      <c r="CV287" s="151">
        <f t="shared" si="2217"/>
        <v>0</v>
      </c>
      <c r="CW287" s="151">
        <f t="shared" si="2218"/>
        <v>0</v>
      </c>
      <c r="CX287" s="151">
        <f t="shared" si="2219"/>
        <v>0</v>
      </c>
      <c r="CY287" s="151">
        <f t="shared" si="2220"/>
        <v>0</v>
      </c>
      <c r="CZ287" s="151">
        <f t="shared" si="2221"/>
        <v>0</v>
      </c>
      <c r="DA287" s="151">
        <f t="shared" si="2222"/>
        <v>0</v>
      </c>
      <c r="DB287" s="151">
        <f t="shared" si="2223"/>
        <v>0</v>
      </c>
      <c r="DC287" s="151">
        <f t="shared" si="2224"/>
        <v>0</v>
      </c>
      <c r="DD287" s="149"/>
      <c r="DE287" s="3"/>
      <c r="DF287" s="3"/>
      <c r="DG287" s="3"/>
      <c r="DH287" s="129"/>
      <c r="DI287" s="129"/>
      <c r="DJ287" s="129"/>
      <c r="DK287" s="129"/>
      <c r="DL287" s="129"/>
      <c r="DM287" s="129"/>
      <c r="DN287" s="129"/>
      <c r="DO287" s="129"/>
      <c r="DP287" s="3"/>
      <c r="DQ287" s="3"/>
      <c r="DR287" s="3"/>
      <c r="DS287" s="3"/>
      <c r="DU287" s="149"/>
      <c r="DV287" s="3"/>
      <c r="DW287" s="3"/>
      <c r="DX287" s="3"/>
      <c r="DZ287" s="293"/>
      <c r="EA287" s="293"/>
      <c r="EB287" s="293"/>
      <c r="EC287" s="297"/>
      <c r="ED287" s="297"/>
      <c r="EE287" s="297"/>
      <c r="EF287" s="297"/>
      <c r="EG287" s="297"/>
      <c r="EH287" s="297"/>
      <c r="EI287" s="297"/>
      <c r="EJ287" s="297"/>
      <c r="EK287" s="297"/>
      <c r="EL287" s="297"/>
      <c r="EM287" s="297"/>
      <c r="EN287" s="297"/>
      <c r="EO287" s="297"/>
      <c r="EP287" s="297"/>
      <c r="EQ287" s="297"/>
      <c r="ER287" s="297"/>
      <c r="ES287" s="297"/>
      <c r="ET287" s="297"/>
      <c r="EU287" s="297"/>
      <c r="EV287" s="297"/>
      <c r="EW287" s="297"/>
      <c r="EX287" s="297"/>
      <c r="EY287" s="297"/>
      <c r="EZ287" s="297"/>
      <c r="FA287" s="297"/>
      <c r="FB287" s="297"/>
      <c r="FC287" s="297"/>
      <c r="FD287" s="297"/>
      <c r="FE287" s="297"/>
      <c r="FF287" s="297"/>
      <c r="FL287" s="151">
        <f t="shared" si="2176"/>
        <v>0</v>
      </c>
      <c r="FM287" s="151">
        <f t="shared" si="2089"/>
        <v>0</v>
      </c>
      <c r="FN287" s="151">
        <f t="shared" si="2090"/>
        <v>0</v>
      </c>
      <c r="FO287" s="151">
        <f t="shared" si="2091"/>
        <v>0</v>
      </c>
      <c r="FR287" s="5">
        <f t="shared" si="1976"/>
        <v>0</v>
      </c>
      <c r="FS287" s="5">
        <f t="shared" si="1977"/>
        <v>0</v>
      </c>
      <c r="FT287" s="5">
        <f t="shared" si="1978"/>
        <v>0</v>
      </c>
      <c r="FU287" s="5">
        <f t="shared" si="1979"/>
        <v>0</v>
      </c>
      <c r="FW287" s="233" t="e">
        <f t="shared" si="1980"/>
        <v>#DIV/0!</v>
      </c>
      <c r="FX287" s="233" t="e">
        <f t="shared" si="1981"/>
        <v>#DIV/0!</v>
      </c>
      <c r="FY287" s="233" t="e">
        <f t="shared" si="1982"/>
        <v>#DIV/0!</v>
      </c>
      <c r="FZ287" s="233" t="e">
        <f t="shared" si="1983"/>
        <v>#DIV/0!</v>
      </c>
      <c r="GA287" s="233"/>
      <c r="GB287" s="5">
        <f t="shared" si="1984"/>
        <v>0</v>
      </c>
      <c r="GC287" s="5">
        <f t="shared" si="1985"/>
        <v>0</v>
      </c>
      <c r="GD287" s="5">
        <f t="shared" si="1986"/>
        <v>0</v>
      </c>
      <c r="GE287" s="5">
        <f t="shared" si="1987"/>
        <v>0</v>
      </c>
    </row>
    <row r="288" spans="1:187" x14ac:dyDescent="0.2">
      <c r="B288" s="139">
        <f t="shared" si="2174"/>
        <v>2022</v>
      </c>
      <c r="C288" s="142" t="str">
        <f t="shared" si="2175"/>
        <v>Nov</v>
      </c>
      <c r="D288" s="154">
        <f t="shared" si="2072"/>
        <v>0</v>
      </c>
      <c r="E288" s="129"/>
      <c r="F288" s="129"/>
      <c r="G288" s="129"/>
      <c r="H288" s="154">
        <f t="shared" si="2073"/>
        <v>0</v>
      </c>
      <c r="I288" s="151">
        <f t="shared" si="2177"/>
        <v>0</v>
      </c>
      <c r="J288" s="151">
        <f t="shared" si="2178"/>
        <v>0</v>
      </c>
      <c r="K288" s="151">
        <f t="shared" si="2179"/>
        <v>0</v>
      </c>
      <c r="L288" s="154">
        <f t="shared" si="1788"/>
        <v>0</v>
      </c>
      <c r="M288" s="3"/>
      <c r="N288" s="3"/>
      <c r="O288" s="3"/>
      <c r="P288" s="154">
        <f t="shared" si="2074"/>
        <v>0</v>
      </c>
      <c r="Q288" s="3"/>
      <c r="R288" s="3"/>
      <c r="S288" s="3"/>
      <c r="T288" s="154">
        <f t="shared" si="2075"/>
        <v>0</v>
      </c>
      <c r="U288" s="151">
        <f t="shared" si="2180"/>
        <v>0</v>
      </c>
      <c r="V288" s="151">
        <f t="shared" si="2181"/>
        <v>0</v>
      </c>
      <c r="W288" s="151">
        <f t="shared" si="2182"/>
        <v>0</v>
      </c>
      <c r="X288" s="154">
        <f t="shared" si="2076"/>
        <v>0</v>
      </c>
      <c r="Y288" s="151">
        <f t="shared" si="2183"/>
        <v>0</v>
      </c>
      <c r="Z288" s="151">
        <f t="shared" si="2184"/>
        <v>0</v>
      </c>
      <c r="AA288" s="151">
        <f t="shared" si="2185"/>
        <v>0</v>
      </c>
      <c r="AB288" s="154">
        <f t="shared" si="2077"/>
        <v>0</v>
      </c>
      <c r="AC288" s="3"/>
      <c r="AD288" s="3"/>
      <c r="AE288" s="3"/>
      <c r="AF288" s="154">
        <f t="shared" si="2078"/>
        <v>0</v>
      </c>
      <c r="AG288" s="3"/>
      <c r="AH288" s="3"/>
      <c r="AI288" s="3"/>
      <c r="AJ288" s="154">
        <f t="shared" si="2079"/>
        <v>0</v>
      </c>
      <c r="AK288" s="151">
        <f t="shared" si="2186"/>
        <v>0</v>
      </c>
      <c r="AL288" s="151">
        <f t="shared" si="2187"/>
        <v>0</v>
      </c>
      <c r="AM288" s="151">
        <f t="shared" si="2188"/>
        <v>0</v>
      </c>
      <c r="AN288" s="154">
        <f t="shared" si="2080"/>
        <v>0</v>
      </c>
      <c r="AO288" s="3"/>
      <c r="AP288" s="3"/>
      <c r="AQ288" s="3"/>
      <c r="AR288" s="151">
        <f t="shared" si="2189"/>
        <v>0</v>
      </c>
      <c r="AS288" s="151">
        <f t="shared" si="2190"/>
        <v>0</v>
      </c>
      <c r="AT288" s="151">
        <f t="shared" si="2191"/>
        <v>0</v>
      </c>
      <c r="AU288" s="151">
        <f t="shared" si="2192"/>
        <v>0</v>
      </c>
      <c r="AV288" s="154">
        <f t="shared" si="2081"/>
        <v>0</v>
      </c>
      <c r="AW288" s="3"/>
      <c r="AX288" s="3"/>
      <c r="AY288" s="3"/>
      <c r="AZ288" s="151">
        <f t="shared" si="2193"/>
        <v>0</v>
      </c>
      <c r="BA288" s="151">
        <f t="shared" si="2194"/>
        <v>0</v>
      </c>
      <c r="BB288" s="151">
        <f t="shared" si="2195"/>
        <v>0</v>
      </c>
      <c r="BC288" s="151">
        <f t="shared" si="2196"/>
        <v>0</v>
      </c>
      <c r="BD288" s="154">
        <f t="shared" si="2082"/>
        <v>0</v>
      </c>
      <c r="BE288" s="3"/>
      <c r="BF288" s="3"/>
      <c r="BG288" s="3"/>
      <c r="BH288" s="151">
        <f t="shared" si="2197"/>
        <v>0</v>
      </c>
      <c r="BI288" s="151">
        <f t="shared" si="2198"/>
        <v>0</v>
      </c>
      <c r="BJ288" s="151">
        <f t="shared" si="2199"/>
        <v>0</v>
      </c>
      <c r="BK288" s="151">
        <f t="shared" si="2200"/>
        <v>0</v>
      </c>
      <c r="BL288" s="154">
        <f t="shared" si="2083"/>
        <v>0</v>
      </c>
      <c r="BM288" s="3"/>
      <c r="BN288" s="3"/>
      <c r="BO288" s="3"/>
      <c r="BP288" s="151">
        <f t="shared" si="2201"/>
        <v>0</v>
      </c>
      <c r="BQ288" s="151">
        <f t="shared" si="2202"/>
        <v>0</v>
      </c>
      <c r="BR288" s="151">
        <f t="shared" si="2203"/>
        <v>0</v>
      </c>
      <c r="BS288" s="151">
        <f t="shared" si="2204"/>
        <v>0</v>
      </c>
      <c r="BT288" s="154">
        <f t="shared" si="2084"/>
        <v>0</v>
      </c>
      <c r="BU288" s="3"/>
      <c r="BV288" s="3"/>
      <c r="BW288" s="3"/>
      <c r="BX288" s="151">
        <f t="shared" si="2205"/>
        <v>0</v>
      </c>
      <c r="BY288" s="151">
        <f t="shared" si="2206"/>
        <v>0</v>
      </c>
      <c r="BZ288" s="151">
        <f t="shared" si="2207"/>
        <v>0</v>
      </c>
      <c r="CA288" s="151">
        <f t="shared" si="2208"/>
        <v>0</v>
      </c>
      <c r="CB288" s="154">
        <f t="shared" si="2085"/>
        <v>0</v>
      </c>
      <c r="CC288" s="3"/>
      <c r="CD288" s="3"/>
      <c r="CE288" s="3"/>
      <c r="CF288" s="151">
        <f t="shared" si="2209"/>
        <v>0</v>
      </c>
      <c r="CG288" s="151">
        <f t="shared" si="2210"/>
        <v>0</v>
      </c>
      <c r="CH288" s="151">
        <f t="shared" si="2211"/>
        <v>0</v>
      </c>
      <c r="CI288" s="151">
        <f t="shared" si="2212"/>
        <v>0</v>
      </c>
      <c r="CJ288" s="154">
        <f t="shared" si="2086"/>
        <v>0</v>
      </c>
      <c r="CK288" s="3"/>
      <c r="CL288" s="3"/>
      <c r="CM288" s="3"/>
      <c r="CN288" s="151">
        <f t="shared" si="2213"/>
        <v>0</v>
      </c>
      <c r="CO288" s="151">
        <f t="shared" si="2214"/>
        <v>0</v>
      </c>
      <c r="CP288" s="151">
        <f t="shared" si="2215"/>
        <v>0</v>
      </c>
      <c r="CQ288" s="151">
        <f t="shared" si="2216"/>
        <v>0</v>
      </c>
      <c r="CR288" s="154">
        <f t="shared" si="2087"/>
        <v>0</v>
      </c>
      <c r="CS288" s="3"/>
      <c r="CT288" s="3"/>
      <c r="CU288" s="3"/>
      <c r="CV288" s="151">
        <f t="shared" si="2217"/>
        <v>0</v>
      </c>
      <c r="CW288" s="151">
        <f t="shared" si="2218"/>
        <v>0</v>
      </c>
      <c r="CX288" s="151">
        <f t="shared" si="2219"/>
        <v>0</v>
      </c>
      <c r="CY288" s="151">
        <f t="shared" si="2220"/>
        <v>0</v>
      </c>
      <c r="CZ288" s="151">
        <f t="shared" si="2221"/>
        <v>0</v>
      </c>
      <c r="DA288" s="151">
        <f t="shared" si="2222"/>
        <v>0</v>
      </c>
      <c r="DB288" s="151">
        <f t="shared" si="2223"/>
        <v>0</v>
      </c>
      <c r="DC288" s="151">
        <f t="shared" si="2224"/>
        <v>0</v>
      </c>
      <c r="DD288" s="149"/>
      <c r="DE288" s="3"/>
      <c r="DF288" s="3"/>
      <c r="DG288" s="3"/>
      <c r="DH288" s="129"/>
      <c r="DI288" s="129"/>
      <c r="DJ288" s="129"/>
      <c r="DK288" s="129"/>
      <c r="DL288" s="129"/>
      <c r="DM288" s="129"/>
      <c r="DN288" s="129"/>
      <c r="DO288" s="129"/>
      <c r="DP288" s="3"/>
      <c r="DQ288" s="3"/>
      <c r="DR288" s="3"/>
      <c r="DS288" s="3"/>
      <c r="DU288" s="149"/>
      <c r="DV288" s="3"/>
      <c r="DW288" s="3"/>
      <c r="DX288" s="3"/>
      <c r="DZ288" s="293"/>
      <c r="EA288" s="293"/>
      <c r="EB288" s="293"/>
      <c r="EC288" s="297"/>
      <c r="ED288" s="297"/>
      <c r="EE288" s="297"/>
      <c r="EF288" s="297"/>
      <c r="EG288" s="297"/>
      <c r="EH288" s="297"/>
      <c r="EI288" s="297"/>
      <c r="EJ288" s="297"/>
      <c r="EK288" s="297"/>
      <c r="EL288" s="297"/>
      <c r="EM288" s="297"/>
      <c r="EN288" s="297"/>
      <c r="EO288" s="297"/>
      <c r="EP288" s="297"/>
      <c r="EQ288" s="297"/>
      <c r="ER288" s="297"/>
      <c r="ES288" s="297"/>
      <c r="ET288" s="297"/>
      <c r="EU288" s="297"/>
      <c r="EV288" s="297"/>
      <c r="EW288" s="297"/>
      <c r="EX288" s="297"/>
      <c r="EY288" s="297"/>
      <c r="EZ288" s="297"/>
      <c r="FA288" s="297"/>
      <c r="FB288" s="297"/>
      <c r="FC288" s="297"/>
      <c r="FD288" s="297"/>
      <c r="FE288" s="297"/>
      <c r="FF288" s="297"/>
      <c r="FL288" s="151">
        <f t="shared" si="2176"/>
        <v>0</v>
      </c>
      <c r="FM288" s="151">
        <f t="shared" si="2089"/>
        <v>0</v>
      </c>
      <c r="FN288" s="151">
        <f t="shared" si="2090"/>
        <v>0</v>
      </c>
      <c r="FO288" s="151">
        <f t="shared" si="2091"/>
        <v>0</v>
      </c>
      <c r="FR288" s="5">
        <f t="shared" si="1976"/>
        <v>0</v>
      </c>
      <c r="FS288" s="5">
        <f t="shared" si="1977"/>
        <v>0</v>
      </c>
      <c r="FT288" s="5">
        <f t="shared" si="1978"/>
        <v>0</v>
      </c>
      <c r="FU288" s="5">
        <f t="shared" si="1979"/>
        <v>0</v>
      </c>
      <c r="FW288" s="233" t="e">
        <f t="shared" si="1980"/>
        <v>#DIV/0!</v>
      </c>
      <c r="FX288" s="233" t="e">
        <f t="shared" si="1981"/>
        <v>#DIV/0!</v>
      </c>
      <c r="FY288" s="233" t="e">
        <f t="shared" si="1982"/>
        <v>#DIV/0!</v>
      </c>
      <c r="FZ288" s="233" t="e">
        <f t="shared" si="1983"/>
        <v>#DIV/0!</v>
      </c>
      <c r="GA288" s="233"/>
      <c r="GB288" s="5">
        <f t="shared" si="1984"/>
        <v>0</v>
      </c>
      <c r="GC288" s="5">
        <f t="shared" si="1985"/>
        <v>0</v>
      </c>
      <c r="GD288" s="5">
        <f t="shared" si="1986"/>
        <v>0</v>
      </c>
      <c r="GE288" s="5">
        <f t="shared" si="1987"/>
        <v>0</v>
      </c>
    </row>
    <row r="289" spans="2:187" x14ac:dyDescent="0.2">
      <c r="B289" s="139">
        <f t="shared" si="2174"/>
        <v>2022</v>
      </c>
      <c r="C289" s="142" t="str">
        <f t="shared" si="2175"/>
        <v>Dec</v>
      </c>
      <c r="D289" s="154">
        <f t="shared" si="2072"/>
        <v>0</v>
      </c>
      <c r="E289" s="129"/>
      <c r="F289" s="129"/>
      <c r="G289" s="129"/>
      <c r="H289" s="154">
        <f t="shared" si="2073"/>
        <v>0</v>
      </c>
      <c r="I289" s="151">
        <f t="shared" si="2177"/>
        <v>0</v>
      </c>
      <c r="J289" s="151">
        <f t="shared" si="2178"/>
        <v>0</v>
      </c>
      <c r="K289" s="151">
        <f t="shared" si="2179"/>
        <v>0</v>
      </c>
      <c r="L289" s="154">
        <f t="shared" si="1788"/>
        <v>0</v>
      </c>
      <c r="M289" s="3"/>
      <c r="N289" s="3"/>
      <c r="O289" s="3"/>
      <c r="P289" s="154">
        <f t="shared" si="2074"/>
        <v>0</v>
      </c>
      <c r="Q289" s="3"/>
      <c r="R289" s="3"/>
      <c r="S289" s="3"/>
      <c r="T289" s="154">
        <f t="shared" si="2075"/>
        <v>0</v>
      </c>
      <c r="U289" s="151">
        <f t="shared" si="2180"/>
        <v>0</v>
      </c>
      <c r="V289" s="151">
        <f t="shared" si="2181"/>
        <v>0</v>
      </c>
      <c r="W289" s="151">
        <f t="shared" si="2182"/>
        <v>0</v>
      </c>
      <c r="X289" s="154">
        <f t="shared" si="2076"/>
        <v>0</v>
      </c>
      <c r="Y289" s="151">
        <f t="shared" si="2183"/>
        <v>0</v>
      </c>
      <c r="Z289" s="151">
        <f t="shared" si="2184"/>
        <v>0</v>
      </c>
      <c r="AA289" s="151">
        <f t="shared" si="2185"/>
        <v>0</v>
      </c>
      <c r="AB289" s="154">
        <f t="shared" si="2077"/>
        <v>0</v>
      </c>
      <c r="AC289" s="3"/>
      <c r="AD289" s="3"/>
      <c r="AE289" s="3"/>
      <c r="AF289" s="154">
        <f t="shared" si="2078"/>
        <v>0</v>
      </c>
      <c r="AG289" s="3"/>
      <c r="AH289" s="3"/>
      <c r="AI289" s="3"/>
      <c r="AJ289" s="154">
        <f t="shared" si="2079"/>
        <v>0</v>
      </c>
      <c r="AK289" s="151">
        <f t="shared" si="2186"/>
        <v>0</v>
      </c>
      <c r="AL289" s="151">
        <f t="shared" si="2187"/>
        <v>0</v>
      </c>
      <c r="AM289" s="151">
        <f t="shared" si="2188"/>
        <v>0</v>
      </c>
      <c r="AN289" s="154">
        <f t="shared" si="2080"/>
        <v>0</v>
      </c>
      <c r="AO289" s="3"/>
      <c r="AP289" s="3"/>
      <c r="AQ289" s="3"/>
      <c r="AR289" s="151">
        <f t="shared" si="2189"/>
        <v>0</v>
      </c>
      <c r="AS289" s="151">
        <f t="shared" si="2190"/>
        <v>0</v>
      </c>
      <c r="AT289" s="151">
        <f t="shared" si="2191"/>
        <v>0</v>
      </c>
      <c r="AU289" s="151">
        <f t="shared" si="2192"/>
        <v>0</v>
      </c>
      <c r="AV289" s="154">
        <f t="shared" si="2081"/>
        <v>0</v>
      </c>
      <c r="AW289" s="3"/>
      <c r="AX289" s="3"/>
      <c r="AY289" s="3"/>
      <c r="AZ289" s="151">
        <f t="shared" si="2193"/>
        <v>0</v>
      </c>
      <c r="BA289" s="151">
        <f t="shared" si="2194"/>
        <v>0</v>
      </c>
      <c r="BB289" s="151">
        <f t="shared" si="2195"/>
        <v>0</v>
      </c>
      <c r="BC289" s="151">
        <f t="shared" si="2196"/>
        <v>0</v>
      </c>
      <c r="BD289" s="154">
        <f t="shared" si="2082"/>
        <v>0</v>
      </c>
      <c r="BE289" s="3"/>
      <c r="BF289" s="3"/>
      <c r="BG289" s="3"/>
      <c r="BH289" s="151">
        <f t="shared" si="2197"/>
        <v>0</v>
      </c>
      <c r="BI289" s="151">
        <f t="shared" si="2198"/>
        <v>0</v>
      </c>
      <c r="BJ289" s="151">
        <f t="shared" si="2199"/>
        <v>0</v>
      </c>
      <c r="BK289" s="151">
        <f t="shared" si="2200"/>
        <v>0</v>
      </c>
      <c r="BL289" s="154">
        <f t="shared" si="2083"/>
        <v>0</v>
      </c>
      <c r="BM289" s="3"/>
      <c r="BN289" s="3"/>
      <c r="BO289" s="3"/>
      <c r="BP289" s="151">
        <f t="shared" si="2201"/>
        <v>0</v>
      </c>
      <c r="BQ289" s="151">
        <f t="shared" si="2202"/>
        <v>0</v>
      </c>
      <c r="BR289" s="151">
        <f t="shared" si="2203"/>
        <v>0</v>
      </c>
      <c r="BS289" s="151">
        <f t="shared" si="2204"/>
        <v>0</v>
      </c>
      <c r="BT289" s="154">
        <f t="shared" si="2084"/>
        <v>0</v>
      </c>
      <c r="BU289" s="3"/>
      <c r="BV289" s="3"/>
      <c r="BW289" s="3"/>
      <c r="BX289" s="151">
        <f t="shared" si="2205"/>
        <v>0</v>
      </c>
      <c r="BY289" s="151">
        <f t="shared" si="2206"/>
        <v>0</v>
      </c>
      <c r="BZ289" s="151">
        <f t="shared" si="2207"/>
        <v>0</v>
      </c>
      <c r="CA289" s="151">
        <f t="shared" si="2208"/>
        <v>0</v>
      </c>
      <c r="CB289" s="154">
        <f t="shared" si="2085"/>
        <v>0</v>
      </c>
      <c r="CC289" s="3"/>
      <c r="CD289" s="3"/>
      <c r="CE289" s="3"/>
      <c r="CF289" s="151">
        <f t="shared" si="2209"/>
        <v>0</v>
      </c>
      <c r="CG289" s="151">
        <f t="shared" si="2210"/>
        <v>0</v>
      </c>
      <c r="CH289" s="151">
        <f t="shared" si="2211"/>
        <v>0</v>
      </c>
      <c r="CI289" s="151">
        <f t="shared" si="2212"/>
        <v>0</v>
      </c>
      <c r="CJ289" s="154">
        <f t="shared" si="2086"/>
        <v>0</v>
      </c>
      <c r="CK289" s="3"/>
      <c r="CL289" s="3"/>
      <c r="CM289" s="3"/>
      <c r="CN289" s="151">
        <f t="shared" si="2213"/>
        <v>0</v>
      </c>
      <c r="CO289" s="151">
        <f t="shared" si="2214"/>
        <v>0</v>
      </c>
      <c r="CP289" s="151">
        <f t="shared" si="2215"/>
        <v>0</v>
      </c>
      <c r="CQ289" s="151">
        <f t="shared" si="2216"/>
        <v>0</v>
      </c>
      <c r="CR289" s="154">
        <f t="shared" si="2087"/>
        <v>0</v>
      </c>
      <c r="CS289" s="3"/>
      <c r="CT289" s="3"/>
      <c r="CU289" s="3"/>
      <c r="CV289" s="151">
        <f t="shared" si="2217"/>
        <v>0</v>
      </c>
      <c r="CW289" s="151">
        <f t="shared" si="2218"/>
        <v>0</v>
      </c>
      <c r="CX289" s="151">
        <f t="shared" si="2219"/>
        <v>0</v>
      </c>
      <c r="CY289" s="151">
        <f t="shared" si="2220"/>
        <v>0</v>
      </c>
      <c r="CZ289" s="151">
        <f t="shared" si="2221"/>
        <v>0</v>
      </c>
      <c r="DA289" s="151">
        <f t="shared" si="2222"/>
        <v>0</v>
      </c>
      <c r="DB289" s="151">
        <f t="shared" si="2223"/>
        <v>0</v>
      </c>
      <c r="DC289" s="151">
        <f t="shared" si="2224"/>
        <v>0</v>
      </c>
      <c r="DD289" s="149"/>
      <c r="DE289" s="3"/>
      <c r="DF289" s="3"/>
      <c r="DG289" s="3"/>
      <c r="DH289" s="129"/>
      <c r="DI289" s="129"/>
      <c r="DJ289" s="129"/>
      <c r="DK289" s="129"/>
      <c r="DL289" s="129"/>
      <c r="DM289" s="129"/>
      <c r="DN289" s="129"/>
      <c r="DO289" s="129"/>
      <c r="DP289" s="3"/>
      <c r="DQ289" s="3"/>
      <c r="DR289" s="3"/>
      <c r="DS289" s="3"/>
      <c r="DU289" s="149"/>
      <c r="DV289" s="3"/>
      <c r="DW289" s="3"/>
      <c r="DX289" s="3"/>
      <c r="DZ289" s="293" t="str">
        <f>CONCATENATE(EA289," ",EB289)</f>
        <v>2022 Kvartal 4</v>
      </c>
      <c r="EA289" s="293">
        <v>2022</v>
      </c>
      <c r="EB289" s="293" t="s">
        <v>448</v>
      </c>
      <c r="EC289" s="297">
        <f>SUM(D287:D289)</f>
        <v>0</v>
      </c>
      <c r="ED289" s="297">
        <f>SUM(H287:H289)</f>
        <v>0</v>
      </c>
      <c r="EE289" s="297">
        <f>SUM(L287:L289)</f>
        <v>0</v>
      </c>
      <c r="EF289" s="297">
        <f>SUM(P287:P289)</f>
        <v>0</v>
      </c>
      <c r="EG289" s="297">
        <f>SUM(T287:T289)</f>
        <v>0</v>
      </c>
      <c r="EH289" s="297">
        <f>SUM(X287:X289)</f>
        <v>0</v>
      </c>
      <c r="EI289" s="297">
        <f>SUM(AB287:AB289)</f>
        <v>0</v>
      </c>
      <c r="EJ289" s="297">
        <f>SUM(AF287:AF289)</f>
        <v>0</v>
      </c>
      <c r="EK289" s="297">
        <f>SUM(AJ287:AJ289)</f>
        <v>0</v>
      </c>
      <c r="EL289" s="297">
        <f>SUM(AN287:AN289)</f>
        <v>0</v>
      </c>
      <c r="EM289" s="297">
        <f>IF(EG289&gt;0,(EL289/EG289)*100,0)</f>
        <v>0</v>
      </c>
      <c r="EN289" s="297">
        <f>SUM(AV287:AV289)</f>
        <v>0</v>
      </c>
      <c r="EO289" s="297">
        <f>IF(EG289&gt;0,(EN289/EG289)*100,0)</f>
        <v>0</v>
      </c>
      <c r="EP289" s="297">
        <f>SUM(BD287:BD289)</f>
        <v>0</v>
      </c>
      <c r="EQ289" s="297">
        <f>IF(EG289&gt;0,(EP289/EG289)*100,0)</f>
        <v>0</v>
      </c>
      <c r="ER289" s="297">
        <f>SUM(BL287:BL289)</f>
        <v>0</v>
      </c>
      <c r="ES289" s="297">
        <f>IF(EG289&gt;0,(ER289/EG289)*100,0)</f>
        <v>0</v>
      </c>
      <c r="ET289" s="297">
        <f>SUM(BT287:BT289)</f>
        <v>0</v>
      </c>
      <c r="EU289" s="297">
        <f>IF(EG289&gt;0,(ET289/EG289)*100,0)</f>
        <v>0</v>
      </c>
      <c r="EV289" s="297">
        <f>SUM(CB287:CB289)</f>
        <v>0</v>
      </c>
      <c r="EW289" s="297">
        <f>IF(EG289&gt;0,(EV289/EG289)*100,0)</f>
        <v>0</v>
      </c>
      <c r="EX289" s="297">
        <f>SUM(CJ287:CJ289)</f>
        <v>0</v>
      </c>
      <c r="EY289" s="297">
        <f>IF(EG289&gt;0,(EX289/EG289)*100,0)</f>
        <v>0</v>
      </c>
      <c r="EZ289" s="297">
        <f>SUM(CR287:CR289)</f>
        <v>0</v>
      </c>
      <c r="FA289" s="297">
        <f>IF(EG289&gt;0,(EZ289/EG289)*100,0)</f>
        <v>0</v>
      </c>
      <c r="FB289" s="297">
        <f>IF(EG289&gt;0,(EK289/EG289)*100,0)</f>
        <v>0</v>
      </c>
      <c r="FC289" s="297">
        <f>IF(DD289&gt;0,DD287+DD288+DD289,0)</f>
        <v>0</v>
      </c>
      <c r="FD289" s="297">
        <f>IF(DD289&gt;0,((DD289+DD288+DD287)*60)/((T287+T288+T289)),0)</f>
        <v>0</v>
      </c>
      <c r="FE289" s="297">
        <f>IF(DD289&gt;0,((DD289+DD288+DD287)*60)/((T289+T288+T287)-(AN289+AN288+AN287)),0)</f>
        <v>0</v>
      </c>
      <c r="FF289" s="297">
        <f>IF(DU289&gt;0,((DU289+DU288+DU287)*60)/((T289+T288+T287)-(BD289+BD288+BD287)),0)</f>
        <v>0</v>
      </c>
      <c r="FL289" s="151">
        <f t="shared" si="2176"/>
        <v>0</v>
      </c>
      <c r="FM289" s="151">
        <f t="shared" si="2089"/>
        <v>0</v>
      </c>
      <c r="FN289" s="151">
        <f t="shared" si="2090"/>
        <v>0</v>
      </c>
      <c r="FO289" s="151">
        <f t="shared" si="2091"/>
        <v>0</v>
      </c>
      <c r="FR289" s="5">
        <f t="shared" si="1976"/>
        <v>0</v>
      </c>
      <c r="FS289" s="5">
        <f t="shared" si="1977"/>
        <v>0</v>
      </c>
      <c r="FT289" s="5">
        <f t="shared" si="1978"/>
        <v>0</v>
      </c>
      <c r="FU289" s="5">
        <f t="shared" si="1979"/>
        <v>0</v>
      </c>
      <c r="FW289" s="233" t="e">
        <f t="shared" si="1980"/>
        <v>#DIV/0!</v>
      </c>
      <c r="FX289" s="233" t="e">
        <f t="shared" si="1981"/>
        <v>#DIV/0!</v>
      </c>
      <c r="FY289" s="233" t="e">
        <f t="shared" si="1982"/>
        <v>#DIV/0!</v>
      </c>
      <c r="FZ289" s="233" t="e">
        <f t="shared" si="1983"/>
        <v>#DIV/0!</v>
      </c>
      <c r="GA289" s="233"/>
      <c r="GB289" s="5">
        <f t="shared" si="1984"/>
        <v>0</v>
      </c>
      <c r="GC289" s="5">
        <f t="shared" si="1985"/>
        <v>0</v>
      </c>
      <c r="GD289" s="5">
        <f t="shared" si="1986"/>
        <v>0</v>
      </c>
      <c r="GE289" s="5">
        <f t="shared" si="1987"/>
        <v>0</v>
      </c>
    </row>
    <row r="290" spans="2:187" x14ac:dyDescent="0.2">
      <c r="B290" s="139">
        <f t="shared" ref="B290:B294" si="2225">B278+1</f>
        <v>2023</v>
      </c>
      <c r="C290" s="142" t="str">
        <f t="shared" ref="C290:C305" si="2226">C278</f>
        <v>Jan</v>
      </c>
      <c r="D290" s="154">
        <f t="shared" si="2072"/>
        <v>0</v>
      </c>
      <c r="E290" s="129"/>
      <c r="F290" s="129"/>
      <c r="G290" s="129"/>
      <c r="H290" s="154">
        <f t="shared" si="2073"/>
        <v>0</v>
      </c>
      <c r="I290" s="151">
        <f t="shared" si="2177"/>
        <v>0</v>
      </c>
      <c r="J290" s="151">
        <f t="shared" si="2178"/>
        <v>0</v>
      </c>
      <c r="K290" s="151">
        <f t="shared" si="2179"/>
        <v>0</v>
      </c>
      <c r="L290" s="154">
        <f t="shared" si="1788"/>
        <v>0</v>
      </c>
      <c r="M290" s="3"/>
      <c r="N290" s="3"/>
      <c r="O290" s="3"/>
      <c r="P290" s="154">
        <f t="shared" si="2074"/>
        <v>0</v>
      </c>
      <c r="Q290" s="3"/>
      <c r="R290" s="3"/>
      <c r="S290" s="3"/>
      <c r="T290" s="154">
        <f t="shared" si="2075"/>
        <v>0</v>
      </c>
      <c r="U290" s="151">
        <f t="shared" si="2180"/>
        <v>0</v>
      </c>
      <c r="V290" s="151">
        <f t="shared" si="2181"/>
        <v>0</v>
      </c>
      <c r="W290" s="151">
        <f t="shared" si="2182"/>
        <v>0</v>
      </c>
      <c r="X290" s="154">
        <f t="shared" si="2076"/>
        <v>0</v>
      </c>
      <c r="Y290" s="151">
        <f t="shared" si="2183"/>
        <v>0</v>
      </c>
      <c r="Z290" s="151">
        <f t="shared" si="2184"/>
        <v>0</v>
      </c>
      <c r="AA290" s="151">
        <f t="shared" si="2185"/>
        <v>0</v>
      </c>
      <c r="AB290" s="154">
        <f t="shared" si="2077"/>
        <v>0</v>
      </c>
      <c r="AC290" s="3"/>
      <c r="AD290" s="3"/>
      <c r="AE290" s="3"/>
      <c r="AF290" s="154">
        <f t="shared" si="2078"/>
        <v>0</v>
      </c>
      <c r="AG290" s="3"/>
      <c r="AH290" s="3"/>
      <c r="AI290" s="3"/>
      <c r="AJ290" s="154">
        <f t="shared" si="2079"/>
        <v>0</v>
      </c>
      <c r="AK290" s="151">
        <f t="shared" si="2186"/>
        <v>0</v>
      </c>
      <c r="AL290" s="151">
        <f t="shared" si="2187"/>
        <v>0</v>
      </c>
      <c r="AM290" s="151">
        <f t="shared" si="2188"/>
        <v>0</v>
      </c>
      <c r="AN290" s="154">
        <f t="shared" si="2080"/>
        <v>0</v>
      </c>
      <c r="AO290" s="3"/>
      <c r="AP290" s="3"/>
      <c r="AQ290" s="3"/>
      <c r="AR290" s="151">
        <f t="shared" si="2189"/>
        <v>0</v>
      </c>
      <c r="AS290" s="151">
        <f t="shared" si="2190"/>
        <v>0</v>
      </c>
      <c r="AT290" s="151">
        <f t="shared" si="2191"/>
        <v>0</v>
      </c>
      <c r="AU290" s="151">
        <f t="shared" si="2192"/>
        <v>0</v>
      </c>
      <c r="AV290" s="154">
        <f t="shared" si="2081"/>
        <v>0</v>
      </c>
      <c r="AW290" s="3"/>
      <c r="AX290" s="3"/>
      <c r="AY290" s="3"/>
      <c r="AZ290" s="151">
        <f t="shared" si="2193"/>
        <v>0</v>
      </c>
      <c r="BA290" s="151">
        <f t="shared" si="2194"/>
        <v>0</v>
      </c>
      <c r="BB290" s="151">
        <f t="shared" si="2195"/>
        <v>0</v>
      </c>
      <c r="BC290" s="151">
        <f t="shared" si="2196"/>
        <v>0</v>
      </c>
      <c r="BD290" s="154">
        <f t="shared" si="2082"/>
        <v>0</v>
      </c>
      <c r="BE290" s="3"/>
      <c r="BF290" s="3"/>
      <c r="BG290" s="3"/>
      <c r="BH290" s="151">
        <f t="shared" si="2197"/>
        <v>0</v>
      </c>
      <c r="BI290" s="151">
        <f t="shared" si="2198"/>
        <v>0</v>
      </c>
      <c r="BJ290" s="151">
        <f t="shared" si="2199"/>
        <v>0</v>
      </c>
      <c r="BK290" s="151">
        <f t="shared" si="2200"/>
        <v>0</v>
      </c>
      <c r="BL290" s="154">
        <f t="shared" si="2083"/>
        <v>0</v>
      </c>
      <c r="BM290" s="3"/>
      <c r="BN290" s="3"/>
      <c r="BO290" s="3"/>
      <c r="BP290" s="151">
        <f t="shared" si="2201"/>
        <v>0</v>
      </c>
      <c r="BQ290" s="151">
        <f t="shared" si="2202"/>
        <v>0</v>
      </c>
      <c r="BR290" s="151">
        <f t="shared" si="2203"/>
        <v>0</v>
      </c>
      <c r="BS290" s="151">
        <f t="shared" si="2204"/>
        <v>0</v>
      </c>
      <c r="BT290" s="154">
        <f t="shared" si="2084"/>
        <v>0</v>
      </c>
      <c r="BU290" s="3"/>
      <c r="BV290" s="3"/>
      <c r="BW290" s="3"/>
      <c r="BX290" s="151">
        <f t="shared" si="2205"/>
        <v>0</v>
      </c>
      <c r="BY290" s="151">
        <f t="shared" si="2206"/>
        <v>0</v>
      </c>
      <c r="BZ290" s="151">
        <f t="shared" si="2207"/>
        <v>0</v>
      </c>
      <c r="CA290" s="151">
        <f t="shared" si="2208"/>
        <v>0</v>
      </c>
      <c r="CB290" s="154">
        <f t="shared" si="2085"/>
        <v>0</v>
      </c>
      <c r="CC290" s="3"/>
      <c r="CD290" s="3"/>
      <c r="CE290" s="3"/>
      <c r="CF290" s="151">
        <f t="shared" si="2209"/>
        <v>0</v>
      </c>
      <c r="CG290" s="151">
        <f t="shared" si="2210"/>
        <v>0</v>
      </c>
      <c r="CH290" s="151">
        <f t="shared" si="2211"/>
        <v>0</v>
      </c>
      <c r="CI290" s="151">
        <f t="shared" si="2212"/>
        <v>0</v>
      </c>
      <c r="CJ290" s="154">
        <f t="shared" si="2086"/>
        <v>0</v>
      </c>
      <c r="CK290" s="3"/>
      <c r="CL290" s="3"/>
      <c r="CM290" s="3"/>
      <c r="CN290" s="151">
        <f t="shared" si="2213"/>
        <v>0</v>
      </c>
      <c r="CO290" s="151">
        <f t="shared" si="2214"/>
        <v>0</v>
      </c>
      <c r="CP290" s="151">
        <f t="shared" si="2215"/>
        <v>0</v>
      </c>
      <c r="CQ290" s="151">
        <f t="shared" si="2216"/>
        <v>0</v>
      </c>
      <c r="CR290" s="154">
        <f t="shared" si="2087"/>
        <v>0</v>
      </c>
      <c r="CS290" s="3"/>
      <c r="CT290" s="3"/>
      <c r="CU290" s="3"/>
      <c r="CV290" s="151">
        <f t="shared" si="2217"/>
        <v>0</v>
      </c>
      <c r="CW290" s="151">
        <f t="shared" si="2218"/>
        <v>0</v>
      </c>
      <c r="CX290" s="151">
        <f t="shared" si="2219"/>
        <v>0</v>
      </c>
      <c r="CY290" s="151">
        <f t="shared" si="2220"/>
        <v>0</v>
      </c>
      <c r="CZ290" s="151">
        <f t="shared" si="2221"/>
        <v>0</v>
      </c>
      <c r="DA290" s="151">
        <f t="shared" si="2222"/>
        <v>0</v>
      </c>
      <c r="DB290" s="151">
        <f t="shared" si="2223"/>
        <v>0</v>
      </c>
      <c r="DC290" s="151">
        <f t="shared" si="2224"/>
        <v>0</v>
      </c>
      <c r="DD290" s="149"/>
      <c r="DE290" s="3"/>
      <c r="DF290" s="3"/>
      <c r="DG290" s="3"/>
      <c r="DH290" s="129"/>
      <c r="DI290" s="129"/>
      <c r="DJ290" s="129"/>
      <c r="DK290" s="129"/>
      <c r="DL290" s="129"/>
      <c r="DM290" s="129"/>
      <c r="DN290" s="129"/>
      <c r="DO290" s="129"/>
      <c r="DP290" s="3"/>
      <c r="DQ290" s="3"/>
      <c r="DR290" s="3"/>
      <c r="DS290" s="3"/>
      <c r="DU290" s="149"/>
      <c r="DV290" s="3"/>
      <c r="DW290" s="3"/>
      <c r="DX290" s="3"/>
      <c r="DZ290" s="293"/>
      <c r="EA290" s="293"/>
      <c r="EB290" s="293"/>
      <c r="EC290" s="297"/>
      <c r="ED290" s="297"/>
      <c r="EE290" s="297"/>
      <c r="EF290" s="297"/>
      <c r="EG290" s="297"/>
      <c r="EH290" s="297"/>
      <c r="EI290" s="297"/>
      <c r="EJ290" s="297"/>
      <c r="EK290" s="297"/>
      <c r="EL290" s="297"/>
      <c r="EM290" s="297"/>
      <c r="EN290" s="297"/>
      <c r="EO290" s="297"/>
      <c r="EP290" s="297"/>
      <c r="EQ290" s="297"/>
      <c r="ER290" s="297"/>
      <c r="ES290" s="297"/>
      <c r="ET290" s="297"/>
      <c r="EU290" s="297"/>
      <c r="EV290" s="297"/>
      <c r="EW290" s="297"/>
      <c r="EX290" s="297"/>
      <c r="EY290" s="297"/>
      <c r="EZ290" s="297"/>
      <c r="FA290" s="297"/>
      <c r="FB290" s="297"/>
      <c r="FC290" s="297"/>
      <c r="FD290" s="297"/>
      <c r="FE290" s="297"/>
      <c r="FF290" s="297"/>
      <c r="FL290" s="151">
        <f t="shared" si="2176"/>
        <v>0</v>
      </c>
      <c r="FM290" s="151">
        <f t="shared" si="2089"/>
        <v>0</v>
      </c>
      <c r="FN290" s="151">
        <f t="shared" si="2090"/>
        <v>0</v>
      </c>
      <c r="FO290" s="151">
        <f t="shared" si="2091"/>
        <v>0</v>
      </c>
      <c r="FR290" s="5">
        <f t="shared" si="1976"/>
        <v>0</v>
      </c>
      <c r="FS290" s="5">
        <f t="shared" si="1977"/>
        <v>0</v>
      </c>
      <c r="FT290" s="5">
        <f t="shared" si="1978"/>
        <v>0</v>
      </c>
      <c r="FU290" s="5">
        <f t="shared" si="1979"/>
        <v>0</v>
      </c>
      <c r="FW290" s="233" t="e">
        <f t="shared" si="1980"/>
        <v>#DIV/0!</v>
      </c>
      <c r="FX290" s="233" t="e">
        <f t="shared" si="1981"/>
        <v>#DIV/0!</v>
      </c>
      <c r="FY290" s="233" t="e">
        <f t="shared" si="1982"/>
        <v>#DIV/0!</v>
      </c>
      <c r="FZ290" s="233" t="e">
        <f t="shared" si="1983"/>
        <v>#DIV/0!</v>
      </c>
      <c r="GA290" s="233"/>
      <c r="GB290" s="5">
        <f t="shared" si="1984"/>
        <v>0</v>
      </c>
      <c r="GC290" s="5">
        <f t="shared" si="1985"/>
        <v>0</v>
      </c>
      <c r="GD290" s="5">
        <f t="shared" si="1986"/>
        <v>0</v>
      </c>
      <c r="GE290" s="5">
        <f t="shared" si="1987"/>
        <v>0</v>
      </c>
    </row>
    <row r="291" spans="2:187" x14ac:dyDescent="0.2">
      <c r="B291" s="139">
        <f t="shared" si="2225"/>
        <v>2023</v>
      </c>
      <c r="C291" s="142" t="str">
        <f t="shared" si="2226"/>
        <v>Feb</v>
      </c>
      <c r="D291" s="154">
        <f t="shared" si="2072"/>
        <v>0</v>
      </c>
      <c r="E291" s="129"/>
      <c r="F291" s="129"/>
      <c r="G291" s="129"/>
      <c r="H291" s="154">
        <f t="shared" si="2073"/>
        <v>0</v>
      </c>
      <c r="I291" s="151">
        <f t="shared" si="2177"/>
        <v>0</v>
      </c>
      <c r="J291" s="151">
        <f t="shared" si="2178"/>
        <v>0</v>
      </c>
      <c r="K291" s="151">
        <f t="shared" si="2179"/>
        <v>0</v>
      </c>
      <c r="L291" s="154">
        <f t="shared" si="1788"/>
        <v>0</v>
      </c>
      <c r="M291" s="3"/>
      <c r="N291" s="3"/>
      <c r="O291" s="3"/>
      <c r="P291" s="154">
        <f t="shared" si="2074"/>
        <v>0</v>
      </c>
      <c r="Q291" s="3"/>
      <c r="R291" s="3"/>
      <c r="S291" s="3"/>
      <c r="T291" s="154">
        <f t="shared" si="2075"/>
        <v>0</v>
      </c>
      <c r="U291" s="151">
        <f t="shared" si="2180"/>
        <v>0</v>
      </c>
      <c r="V291" s="151">
        <f t="shared" si="2181"/>
        <v>0</v>
      </c>
      <c r="W291" s="151">
        <f t="shared" si="2182"/>
        <v>0</v>
      </c>
      <c r="X291" s="154">
        <f t="shared" si="2076"/>
        <v>0</v>
      </c>
      <c r="Y291" s="151">
        <f t="shared" si="2183"/>
        <v>0</v>
      </c>
      <c r="Z291" s="151">
        <f t="shared" si="2184"/>
        <v>0</v>
      </c>
      <c r="AA291" s="151">
        <f t="shared" si="2185"/>
        <v>0</v>
      </c>
      <c r="AB291" s="154">
        <f t="shared" si="2077"/>
        <v>0</v>
      </c>
      <c r="AC291" s="3"/>
      <c r="AD291" s="3"/>
      <c r="AE291" s="3"/>
      <c r="AF291" s="154">
        <f t="shared" si="2078"/>
        <v>0</v>
      </c>
      <c r="AG291" s="3"/>
      <c r="AH291" s="3"/>
      <c r="AI291" s="3"/>
      <c r="AJ291" s="154">
        <f t="shared" si="2079"/>
        <v>0</v>
      </c>
      <c r="AK291" s="151">
        <f t="shared" si="2186"/>
        <v>0</v>
      </c>
      <c r="AL291" s="151">
        <f t="shared" si="2187"/>
        <v>0</v>
      </c>
      <c r="AM291" s="151">
        <f t="shared" si="2188"/>
        <v>0</v>
      </c>
      <c r="AN291" s="154">
        <f t="shared" si="2080"/>
        <v>0</v>
      </c>
      <c r="AO291" s="3"/>
      <c r="AP291" s="3"/>
      <c r="AQ291" s="3"/>
      <c r="AR291" s="151">
        <f t="shared" si="2189"/>
        <v>0</v>
      </c>
      <c r="AS291" s="151">
        <f t="shared" si="2190"/>
        <v>0</v>
      </c>
      <c r="AT291" s="151">
        <f t="shared" si="2191"/>
        <v>0</v>
      </c>
      <c r="AU291" s="151">
        <f t="shared" si="2192"/>
        <v>0</v>
      </c>
      <c r="AV291" s="154">
        <f t="shared" si="2081"/>
        <v>0</v>
      </c>
      <c r="AW291" s="3"/>
      <c r="AX291" s="3"/>
      <c r="AY291" s="3"/>
      <c r="AZ291" s="151">
        <f t="shared" si="2193"/>
        <v>0</v>
      </c>
      <c r="BA291" s="151">
        <f t="shared" si="2194"/>
        <v>0</v>
      </c>
      <c r="BB291" s="151">
        <f t="shared" si="2195"/>
        <v>0</v>
      </c>
      <c r="BC291" s="151">
        <f t="shared" si="2196"/>
        <v>0</v>
      </c>
      <c r="BD291" s="154">
        <f t="shared" si="2082"/>
        <v>0</v>
      </c>
      <c r="BE291" s="3"/>
      <c r="BF291" s="3"/>
      <c r="BG291" s="3"/>
      <c r="BH291" s="151">
        <f t="shared" si="2197"/>
        <v>0</v>
      </c>
      <c r="BI291" s="151">
        <f t="shared" si="2198"/>
        <v>0</v>
      </c>
      <c r="BJ291" s="151">
        <f t="shared" si="2199"/>
        <v>0</v>
      </c>
      <c r="BK291" s="151">
        <f t="shared" si="2200"/>
        <v>0</v>
      </c>
      <c r="BL291" s="154">
        <f t="shared" si="2083"/>
        <v>0</v>
      </c>
      <c r="BM291" s="3"/>
      <c r="BN291" s="3"/>
      <c r="BO291" s="3"/>
      <c r="BP291" s="151">
        <f t="shared" si="2201"/>
        <v>0</v>
      </c>
      <c r="BQ291" s="151">
        <f t="shared" si="2202"/>
        <v>0</v>
      </c>
      <c r="BR291" s="151">
        <f t="shared" si="2203"/>
        <v>0</v>
      </c>
      <c r="BS291" s="151">
        <f t="shared" si="2204"/>
        <v>0</v>
      </c>
      <c r="BT291" s="154">
        <f t="shared" si="2084"/>
        <v>0</v>
      </c>
      <c r="BU291" s="3"/>
      <c r="BV291" s="3"/>
      <c r="BW291" s="3"/>
      <c r="BX291" s="151">
        <f t="shared" si="2205"/>
        <v>0</v>
      </c>
      <c r="BY291" s="151">
        <f t="shared" si="2206"/>
        <v>0</v>
      </c>
      <c r="BZ291" s="151">
        <f t="shared" si="2207"/>
        <v>0</v>
      </c>
      <c r="CA291" s="151">
        <f t="shared" si="2208"/>
        <v>0</v>
      </c>
      <c r="CB291" s="154">
        <f t="shared" si="2085"/>
        <v>0</v>
      </c>
      <c r="CC291" s="3"/>
      <c r="CD291" s="3"/>
      <c r="CE291" s="3"/>
      <c r="CF291" s="151">
        <f t="shared" si="2209"/>
        <v>0</v>
      </c>
      <c r="CG291" s="151">
        <f t="shared" si="2210"/>
        <v>0</v>
      </c>
      <c r="CH291" s="151">
        <f t="shared" si="2211"/>
        <v>0</v>
      </c>
      <c r="CI291" s="151">
        <f t="shared" si="2212"/>
        <v>0</v>
      </c>
      <c r="CJ291" s="154">
        <f t="shared" si="2086"/>
        <v>0</v>
      </c>
      <c r="CK291" s="3"/>
      <c r="CL291" s="3"/>
      <c r="CM291" s="3"/>
      <c r="CN291" s="151">
        <f t="shared" si="2213"/>
        <v>0</v>
      </c>
      <c r="CO291" s="151">
        <f t="shared" si="2214"/>
        <v>0</v>
      </c>
      <c r="CP291" s="151">
        <f t="shared" si="2215"/>
        <v>0</v>
      </c>
      <c r="CQ291" s="151">
        <f t="shared" si="2216"/>
        <v>0</v>
      </c>
      <c r="CR291" s="154">
        <f t="shared" si="2087"/>
        <v>0</v>
      </c>
      <c r="CS291" s="3"/>
      <c r="CT291" s="3"/>
      <c r="CU291" s="3"/>
      <c r="CV291" s="151">
        <f t="shared" si="2217"/>
        <v>0</v>
      </c>
      <c r="CW291" s="151">
        <f t="shared" si="2218"/>
        <v>0</v>
      </c>
      <c r="CX291" s="151">
        <f t="shared" si="2219"/>
        <v>0</v>
      </c>
      <c r="CY291" s="151">
        <f t="shared" si="2220"/>
        <v>0</v>
      </c>
      <c r="CZ291" s="151">
        <f t="shared" si="2221"/>
        <v>0</v>
      </c>
      <c r="DA291" s="151">
        <f t="shared" si="2222"/>
        <v>0</v>
      </c>
      <c r="DB291" s="151">
        <f t="shared" si="2223"/>
        <v>0</v>
      </c>
      <c r="DC291" s="151">
        <f t="shared" si="2224"/>
        <v>0</v>
      </c>
      <c r="DD291" s="149"/>
      <c r="DE291" s="3"/>
      <c r="DF291" s="3"/>
      <c r="DG291" s="3"/>
      <c r="DH291" s="129"/>
      <c r="DI291" s="129"/>
      <c r="DJ291" s="129"/>
      <c r="DK291" s="129"/>
      <c r="DL291" s="129"/>
      <c r="DM291" s="129"/>
      <c r="DN291" s="129"/>
      <c r="DO291" s="129"/>
      <c r="DP291" s="3"/>
      <c r="DQ291" s="3"/>
      <c r="DR291" s="3"/>
      <c r="DS291" s="3"/>
      <c r="DU291" s="149"/>
      <c r="DV291" s="3"/>
      <c r="DW291" s="3"/>
      <c r="DX291" s="3"/>
      <c r="DZ291" s="293"/>
      <c r="EA291" s="293"/>
      <c r="EB291" s="293"/>
      <c r="EC291" s="297"/>
      <c r="ED291" s="297"/>
      <c r="EE291" s="297"/>
      <c r="EF291" s="297"/>
      <c r="EG291" s="297"/>
      <c r="EH291" s="297"/>
      <c r="EI291" s="297"/>
      <c r="EJ291" s="297"/>
      <c r="EK291" s="297"/>
      <c r="EL291" s="297"/>
      <c r="EM291" s="297"/>
      <c r="EN291" s="297"/>
      <c r="EO291" s="297"/>
      <c r="EP291" s="297"/>
      <c r="EQ291" s="297"/>
      <c r="ER291" s="297"/>
      <c r="ES291" s="297"/>
      <c r="ET291" s="297"/>
      <c r="EU291" s="297"/>
      <c r="EV291" s="297"/>
      <c r="EW291" s="297"/>
      <c r="EX291" s="297"/>
      <c r="EY291" s="297"/>
      <c r="EZ291" s="297"/>
      <c r="FA291" s="297"/>
      <c r="FB291" s="297"/>
      <c r="FC291" s="297"/>
      <c r="FD291" s="297"/>
      <c r="FE291" s="297"/>
      <c r="FF291" s="297"/>
      <c r="FL291" s="151">
        <f t="shared" si="2176"/>
        <v>0</v>
      </c>
      <c r="FM291" s="151">
        <f t="shared" si="2089"/>
        <v>0</v>
      </c>
      <c r="FN291" s="151">
        <f t="shared" si="2090"/>
        <v>0</v>
      </c>
      <c r="FO291" s="151">
        <f t="shared" si="2091"/>
        <v>0</v>
      </c>
      <c r="FR291" s="5">
        <f t="shared" si="1976"/>
        <v>0</v>
      </c>
      <c r="FS291" s="5">
        <f t="shared" si="1977"/>
        <v>0</v>
      </c>
      <c r="FT291" s="5">
        <f t="shared" si="1978"/>
        <v>0</v>
      </c>
      <c r="FU291" s="5">
        <f t="shared" si="1979"/>
        <v>0</v>
      </c>
      <c r="FW291" s="233" t="e">
        <f t="shared" si="1980"/>
        <v>#DIV/0!</v>
      </c>
      <c r="FX291" s="233" t="e">
        <f t="shared" si="1981"/>
        <v>#DIV/0!</v>
      </c>
      <c r="FY291" s="233" t="e">
        <f t="shared" si="1982"/>
        <v>#DIV/0!</v>
      </c>
      <c r="FZ291" s="233" t="e">
        <f t="shared" si="1983"/>
        <v>#DIV/0!</v>
      </c>
      <c r="GA291" s="233"/>
      <c r="GB291" s="5">
        <f t="shared" si="1984"/>
        <v>0</v>
      </c>
      <c r="GC291" s="5">
        <f t="shared" si="1985"/>
        <v>0</v>
      </c>
      <c r="GD291" s="5">
        <f t="shared" si="1986"/>
        <v>0</v>
      </c>
      <c r="GE291" s="5">
        <f t="shared" si="1987"/>
        <v>0</v>
      </c>
    </row>
    <row r="292" spans="2:187" x14ac:dyDescent="0.2">
      <c r="B292" s="139">
        <f t="shared" si="2225"/>
        <v>2023</v>
      </c>
      <c r="C292" s="142" t="str">
        <f t="shared" si="2226"/>
        <v>Mar</v>
      </c>
      <c r="D292" s="154">
        <f t="shared" si="2072"/>
        <v>0</v>
      </c>
      <c r="E292" s="129"/>
      <c r="F292" s="129"/>
      <c r="G292" s="129"/>
      <c r="H292" s="154">
        <f t="shared" si="2073"/>
        <v>0</v>
      </c>
      <c r="I292" s="151">
        <f t="shared" si="2177"/>
        <v>0</v>
      </c>
      <c r="J292" s="151">
        <f t="shared" si="2178"/>
        <v>0</v>
      </c>
      <c r="K292" s="151">
        <f t="shared" si="2179"/>
        <v>0</v>
      </c>
      <c r="L292" s="154">
        <f t="shared" si="1788"/>
        <v>0</v>
      </c>
      <c r="M292" s="3"/>
      <c r="N292" s="3"/>
      <c r="O292" s="3"/>
      <c r="P292" s="154">
        <f t="shared" si="2074"/>
        <v>0</v>
      </c>
      <c r="Q292" s="3"/>
      <c r="R292" s="3"/>
      <c r="S292" s="3"/>
      <c r="T292" s="154">
        <f t="shared" si="2075"/>
        <v>0</v>
      </c>
      <c r="U292" s="151">
        <f t="shared" si="2180"/>
        <v>0</v>
      </c>
      <c r="V292" s="151">
        <f t="shared" si="2181"/>
        <v>0</v>
      </c>
      <c r="W292" s="151">
        <f t="shared" si="2182"/>
        <v>0</v>
      </c>
      <c r="X292" s="154">
        <f t="shared" si="2076"/>
        <v>0</v>
      </c>
      <c r="Y292" s="151">
        <f t="shared" si="2183"/>
        <v>0</v>
      </c>
      <c r="Z292" s="151">
        <f t="shared" si="2184"/>
        <v>0</v>
      </c>
      <c r="AA292" s="151">
        <f t="shared" si="2185"/>
        <v>0</v>
      </c>
      <c r="AB292" s="154">
        <f t="shared" si="2077"/>
        <v>0</v>
      </c>
      <c r="AC292" s="3"/>
      <c r="AD292" s="3"/>
      <c r="AE292" s="3"/>
      <c r="AF292" s="154">
        <f t="shared" si="2078"/>
        <v>0</v>
      </c>
      <c r="AG292" s="3"/>
      <c r="AH292" s="3"/>
      <c r="AI292" s="3"/>
      <c r="AJ292" s="154">
        <f t="shared" si="2079"/>
        <v>0</v>
      </c>
      <c r="AK292" s="151">
        <f t="shared" si="2186"/>
        <v>0</v>
      </c>
      <c r="AL292" s="151">
        <f t="shared" si="2187"/>
        <v>0</v>
      </c>
      <c r="AM292" s="151">
        <f t="shared" si="2188"/>
        <v>0</v>
      </c>
      <c r="AN292" s="154">
        <f t="shared" si="2080"/>
        <v>0</v>
      </c>
      <c r="AO292" s="3"/>
      <c r="AP292" s="3"/>
      <c r="AQ292" s="3"/>
      <c r="AR292" s="151">
        <f t="shared" si="2189"/>
        <v>0</v>
      </c>
      <c r="AS292" s="151">
        <f t="shared" si="2190"/>
        <v>0</v>
      </c>
      <c r="AT292" s="151">
        <f t="shared" si="2191"/>
        <v>0</v>
      </c>
      <c r="AU292" s="151">
        <f t="shared" si="2192"/>
        <v>0</v>
      </c>
      <c r="AV292" s="154">
        <f t="shared" si="2081"/>
        <v>0</v>
      </c>
      <c r="AW292" s="3"/>
      <c r="AX292" s="3"/>
      <c r="AY292" s="3"/>
      <c r="AZ292" s="151">
        <f t="shared" si="2193"/>
        <v>0</v>
      </c>
      <c r="BA292" s="151">
        <f t="shared" si="2194"/>
        <v>0</v>
      </c>
      <c r="BB292" s="151">
        <f t="shared" si="2195"/>
        <v>0</v>
      </c>
      <c r="BC292" s="151">
        <f t="shared" si="2196"/>
        <v>0</v>
      </c>
      <c r="BD292" s="154">
        <f t="shared" si="2082"/>
        <v>0</v>
      </c>
      <c r="BE292" s="3"/>
      <c r="BF292" s="3"/>
      <c r="BG292" s="3"/>
      <c r="BH292" s="151">
        <f t="shared" si="2197"/>
        <v>0</v>
      </c>
      <c r="BI292" s="151">
        <f t="shared" si="2198"/>
        <v>0</v>
      </c>
      <c r="BJ292" s="151">
        <f t="shared" si="2199"/>
        <v>0</v>
      </c>
      <c r="BK292" s="151">
        <f t="shared" si="2200"/>
        <v>0</v>
      </c>
      <c r="BL292" s="154">
        <f t="shared" si="2083"/>
        <v>0</v>
      </c>
      <c r="BM292" s="3"/>
      <c r="BN292" s="3"/>
      <c r="BO292" s="3"/>
      <c r="BP292" s="151">
        <f t="shared" si="2201"/>
        <v>0</v>
      </c>
      <c r="BQ292" s="151">
        <f t="shared" si="2202"/>
        <v>0</v>
      </c>
      <c r="BR292" s="151">
        <f t="shared" si="2203"/>
        <v>0</v>
      </c>
      <c r="BS292" s="151">
        <f t="shared" si="2204"/>
        <v>0</v>
      </c>
      <c r="BT292" s="154">
        <f t="shared" si="2084"/>
        <v>0</v>
      </c>
      <c r="BU292" s="3"/>
      <c r="BV292" s="3"/>
      <c r="BW292" s="3"/>
      <c r="BX292" s="151">
        <f t="shared" si="2205"/>
        <v>0</v>
      </c>
      <c r="BY292" s="151">
        <f t="shared" si="2206"/>
        <v>0</v>
      </c>
      <c r="BZ292" s="151">
        <f t="shared" si="2207"/>
        <v>0</v>
      </c>
      <c r="CA292" s="151">
        <f t="shared" si="2208"/>
        <v>0</v>
      </c>
      <c r="CB292" s="154">
        <f t="shared" si="2085"/>
        <v>0</v>
      </c>
      <c r="CC292" s="3"/>
      <c r="CD292" s="3"/>
      <c r="CE292" s="3"/>
      <c r="CF292" s="151">
        <f t="shared" si="2209"/>
        <v>0</v>
      </c>
      <c r="CG292" s="151">
        <f t="shared" si="2210"/>
        <v>0</v>
      </c>
      <c r="CH292" s="151">
        <f t="shared" si="2211"/>
        <v>0</v>
      </c>
      <c r="CI292" s="151">
        <f t="shared" si="2212"/>
        <v>0</v>
      </c>
      <c r="CJ292" s="154">
        <f t="shared" si="2086"/>
        <v>0</v>
      </c>
      <c r="CK292" s="3"/>
      <c r="CL292" s="3"/>
      <c r="CM292" s="3"/>
      <c r="CN292" s="151">
        <f t="shared" si="2213"/>
        <v>0</v>
      </c>
      <c r="CO292" s="151">
        <f t="shared" si="2214"/>
        <v>0</v>
      </c>
      <c r="CP292" s="151">
        <f t="shared" si="2215"/>
        <v>0</v>
      </c>
      <c r="CQ292" s="151">
        <f t="shared" si="2216"/>
        <v>0</v>
      </c>
      <c r="CR292" s="154">
        <f t="shared" si="2087"/>
        <v>0</v>
      </c>
      <c r="CS292" s="3"/>
      <c r="CT292" s="3"/>
      <c r="CU292" s="3"/>
      <c r="CV292" s="151">
        <f t="shared" si="2217"/>
        <v>0</v>
      </c>
      <c r="CW292" s="151">
        <f t="shared" si="2218"/>
        <v>0</v>
      </c>
      <c r="CX292" s="151">
        <f t="shared" si="2219"/>
        <v>0</v>
      </c>
      <c r="CY292" s="151">
        <f t="shared" si="2220"/>
        <v>0</v>
      </c>
      <c r="CZ292" s="151">
        <f t="shared" si="2221"/>
        <v>0</v>
      </c>
      <c r="DA292" s="151">
        <f t="shared" si="2222"/>
        <v>0</v>
      </c>
      <c r="DB292" s="151">
        <f t="shared" si="2223"/>
        <v>0</v>
      </c>
      <c r="DC292" s="151">
        <f t="shared" si="2224"/>
        <v>0</v>
      </c>
      <c r="DD292" s="149"/>
      <c r="DE292" s="3"/>
      <c r="DF292" s="3"/>
      <c r="DG292" s="3"/>
      <c r="DH292" s="129"/>
      <c r="DI292" s="129"/>
      <c r="DJ292" s="129"/>
      <c r="DK292" s="129"/>
      <c r="DL292" s="129"/>
      <c r="DM292" s="129"/>
      <c r="DN292" s="129"/>
      <c r="DO292" s="129"/>
      <c r="DP292" s="3"/>
      <c r="DQ292" s="3"/>
      <c r="DR292" s="3"/>
      <c r="DS292" s="3"/>
      <c r="DU292" s="149"/>
      <c r="DV292" s="3"/>
      <c r="DW292" s="3"/>
      <c r="DX292" s="3"/>
      <c r="DZ292" s="293"/>
      <c r="EA292" s="293"/>
      <c r="EB292" s="293"/>
      <c r="EC292" s="297"/>
      <c r="ED292" s="297"/>
      <c r="EE292" s="297"/>
      <c r="EF292" s="297"/>
      <c r="EG292" s="297"/>
      <c r="EH292" s="297"/>
      <c r="EI292" s="297"/>
      <c r="EJ292" s="297"/>
      <c r="EK292" s="297"/>
      <c r="EL292" s="297"/>
      <c r="EM292" s="297"/>
      <c r="EN292" s="297"/>
      <c r="EO292" s="297"/>
      <c r="EP292" s="297"/>
      <c r="EQ292" s="297"/>
      <c r="ER292" s="297"/>
      <c r="ES292" s="297"/>
      <c r="ET292" s="297"/>
      <c r="EU292" s="297"/>
      <c r="EV292" s="297"/>
      <c r="EW292" s="297"/>
      <c r="EX292" s="297"/>
      <c r="EY292" s="297"/>
      <c r="EZ292" s="297"/>
      <c r="FA292" s="297"/>
      <c r="FB292" s="297"/>
      <c r="FC292" s="297"/>
      <c r="FD292" s="297"/>
      <c r="FE292" s="297"/>
      <c r="FF292" s="297"/>
      <c r="FL292" s="151">
        <f t="shared" si="2176"/>
        <v>0</v>
      </c>
      <c r="FM292" s="151">
        <f t="shared" si="2089"/>
        <v>0</v>
      </c>
      <c r="FN292" s="151">
        <f t="shared" si="2090"/>
        <v>0</v>
      </c>
      <c r="FO292" s="151">
        <f t="shared" si="2091"/>
        <v>0</v>
      </c>
      <c r="FR292" s="5">
        <f t="shared" si="1976"/>
        <v>0</v>
      </c>
      <c r="FS292" s="5">
        <f t="shared" si="1977"/>
        <v>0</v>
      </c>
      <c r="FT292" s="5">
        <f t="shared" si="1978"/>
        <v>0</v>
      </c>
      <c r="FU292" s="5">
        <f t="shared" si="1979"/>
        <v>0</v>
      </c>
      <c r="FW292" s="233" t="e">
        <f t="shared" si="1980"/>
        <v>#DIV/0!</v>
      </c>
      <c r="FX292" s="233" t="e">
        <f t="shared" si="1981"/>
        <v>#DIV/0!</v>
      </c>
      <c r="FY292" s="233" t="e">
        <f t="shared" si="1982"/>
        <v>#DIV/0!</v>
      </c>
      <c r="FZ292" s="233" t="e">
        <f t="shared" si="1983"/>
        <v>#DIV/0!</v>
      </c>
      <c r="GA292" s="233"/>
      <c r="GB292" s="5">
        <f t="shared" si="1984"/>
        <v>0</v>
      </c>
      <c r="GC292" s="5">
        <f t="shared" si="1985"/>
        <v>0</v>
      </c>
      <c r="GD292" s="5">
        <f t="shared" si="1986"/>
        <v>0</v>
      </c>
      <c r="GE292" s="5">
        <f t="shared" si="1987"/>
        <v>0</v>
      </c>
    </row>
    <row r="293" spans="2:187" x14ac:dyDescent="0.2">
      <c r="B293" s="139">
        <f t="shared" si="2225"/>
        <v>2023</v>
      </c>
      <c r="C293" s="142" t="str">
        <f t="shared" si="2226"/>
        <v>Apr</v>
      </c>
      <c r="D293" s="154">
        <f t="shared" si="2072"/>
        <v>0</v>
      </c>
      <c r="E293" s="129"/>
      <c r="F293" s="129"/>
      <c r="G293" s="129"/>
      <c r="H293" s="154">
        <f t="shared" si="2073"/>
        <v>0</v>
      </c>
      <c r="I293" s="151">
        <f t="shared" si="2177"/>
        <v>0</v>
      </c>
      <c r="J293" s="151">
        <f t="shared" si="2178"/>
        <v>0</v>
      </c>
      <c r="K293" s="151">
        <f t="shared" si="2179"/>
        <v>0</v>
      </c>
      <c r="L293" s="154">
        <f t="shared" si="1788"/>
        <v>0</v>
      </c>
      <c r="M293" s="3"/>
      <c r="N293" s="3"/>
      <c r="O293" s="3"/>
      <c r="P293" s="154">
        <f t="shared" si="2074"/>
        <v>0</v>
      </c>
      <c r="Q293" s="3"/>
      <c r="R293" s="3"/>
      <c r="S293" s="3"/>
      <c r="T293" s="154">
        <f t="shared" si="2075"/>
        <v>0</v>
      </c>
      <c r="U293" s="151">
        <f t="shared" si="2180"/>
        <v>0</v>
      </c>
      <c r="V293" s="151">
        <f t="shared" si="2181"/>
        <v>0</v>
      </c>
      <c r="W293" s="151">
        <f t="shared" si="2182"/>
        <v>0</v>
      </c>
      <c r="X293" s="154">
        <f t="shared" si="2076"/>
        <v>0</v>
      </c>
      <c r="Y293" s="151">
        <f t="shared" si="2183"/>
        <v>0</v>
      </c>
      <c r="Z293" s="151">
        <f t="shared" si="2184"/>
        <v>0</v>
      </c>
      <c r="AA293" s="151">
        <f t="shared" si="2185"/>
        <v>0</v>
      </c>
      <c r="AB293" s="154">
        <f t="shared" si="2077"/>
        <v>0</v>
      </c>
      <c r="AC293" s="3"/>
      <c r="AD293" s="3"/>
      <c r="AE293" s="3"/>
      <c r="AF293" s="154">
        <f t="shared" si="2078"/>
        <v>0</v>
      </c>
      <c r="AG293" s="3"/>
      <c r="AH293" s="3"/>
      <c r="AI293" s="3"/>
      <c r="AJ293" s="154">
        <f t="shared" si="2079"/>
        <v>0</v>
      </c>
      <c r="AK293" s="151">
        <f t="shared" si="2186"/>
        <v>0</v>
      </c>
      <c r="AL293" s="151">
        <f t="shared" si="2187"/>
        <v>0</v>
      </c>
      <c r="AM293" s="151">
        <f t="shared" si="2188"/>
        <v>0</v>
      </c>
      <c r="AN293" s="154">
        <f t="shared" si="2080"/>
        <v>0</v>
      </c>
      <c r="AO293" s="3"/>
      <c r="AP293" s="3"/>
      <c r="AQ293" s="3"/>
      <c r="AR293" s="151">
        <f t="shared" si="2189"/>
        <v>0</v>
      </c>
      <c r="AS293" s="151">
        <f t="shared" si="2190"/>
        <v>0</v>
      </c>
      <c r="AT293" s="151">
        <f t="shared" si="2191"/>
        <v>0</v>
      </c>
      <c r="AU293" s="151">
        <f t="shared" si="2192"/>
        <v>0</v>
      </c>
      <c r="AV293" s="154">
        <f t="shared" si="2081"/>
        <v>0</v>
      </c>
      <c r="AW293" s="3"/>
      <c r="AX293" s="3"/>
      <c r="AY293" s="3"/>
      <c r="AZ293" s="151">
        <f t="shared" si="2193"/>
        <v>0</v>
      </c>
      <c r="BA293" s="151">
        <f t="shared" si="2194"/>
        <v>0</v>
      </c>
      <c r="BB293" s="151">
        <f t="shared" si="2195"/>
        <v>0</v>
      </c>
      <c r="BC293" s="151">
        <f t="shared" si="2196"/>
        <v>0</v>
      </c>
      <c r="BD293" s="154">
        <f t="shared" si="2082"/>
        <v>0</v>
      </c>
      <c r="BE293" s="3"/>
      <c r="BF293" s="3"/>
      <c r="BG293" s="3"/>
      <c r="BH293" s="151">
        <f t="shared" si="2197"/>
        <v>0</v>
      </c>
      <c r="BI293" s="151">
        <f t="shared" si="2198"/>
        <v>0</v>
      </c>
      <c r="BJ293" s="151">
        <f t="shared" si="2199"/>
        <v>0</v>
      </c>
      <c r="BK293" s="151">
        <f t="shared" si="2200"/>
        <v>0</v>
      </c>
      <c r="BL293" s="154">
        <f t="shared" si="2083"/>
        <v>0</v>
      </c>
      <c r="BM293" s="3"/>
      <c r="BN293" s="3"/>
      <c r="BO293" s="3"/>
      <c r="BP293" s="151">
        <f t="shared" si="2201"/>
        <v>0</v>
      </c>
      <c r="BQ293" s="151">
        <f t="shared" si="2202"/>
        <v>0</v>
      </c>
      <c r="BR293" s="151">
        <f t="shared" si="2203"/>
        <v>0</v>
      </c>
      <c r="BS293" s="151">
        <f t="shared" si="2204"/>
        <v>0</v>
      </c>
      <c r="BT293" s="154">
        <f t="shared" si="2084"/>
        <v>0</v>
      </c>
      <c r="BU293" s="3"/>
      <c r="BV293" s="3"/>
      <c r="BW293" s="3"/>
      <c r="BX293" s="151">
        <f t="shared" si="2205"/>
        <v>0</v>
      </c>
      <c r="BY293" s="151">
        <f t="shared" si="2206"/>
        <v>0</v>
      </c>
      <c r="BZ293" s="151">
        <f t="shared" si="2207"/>
        <v>0</v>
      </c>
      <c r="CA293" s="151">
        <f t="shared" si="2208"/>
        <v>0</v>
      </c>
      <c r="CB293" s="154">
        <f t="shared" si="2085"/>
        <v>0</v>
      </c>
      <c r="CC293" s="3"/>
      <c r="CD293" s="3"/>
      <c r="CE293" s="3"/>
      <c r="CF293" s="151">
        <f t="shared" si="2209"/>
        <v>0</v>
      </c>
      <c r="CG293" s="151">
        <f t="shared" si="2210"/>
        <v>0</v>
      </c>
      <c r="CH293" s="151">
        <f t="shared" si="2211"/>
        <v>0</v>
      </c>
      <c r="CI293" s="151">
        <f t="shared" si="2212"/>
        <v>0</v>
      </c>
      <c r="CJ293" s="154">
        <f t="shared" si="2086"/>
        <v>0</v>
      </c>
      <c r="CK293" s="3"/>
      <c r="CL293" s="3"/>
      <c r="CM293" s="3"/>
      <c r="CN293" s="151">
        <f t="shared" si="2213"/>
        <v>0</v>
      </c>
      <c r="CO293" s="151">
        <f t="shared" si="2214"/>
        <v>0</v>
      </c>
      <c r="CP293" s="151">
        <f t="shared" si="2215"/>
        <v>0</v>
      </c>
      <c r="CQ293" s="151">
        <f t="shared" si="2216"/>
        <v>0</v>
      </c>
      <c r="CR293" s="154">
        <f t="shared" si="2087"/>
        <v>0</v>
      </c>
      <c r="CS293" s="3"/>
      <c r="CT293" s="3"/>
      <c r="CU293" s="3"/>
      <c r="CV293" s="151">
        <f t="shared" si="2217"/>
        <v>0</v>
      </c>
      <c r="CW293" s="151">
        <f t="shared" si="2218"/>
        <v>0</v>
      </c>
      <c r="CX293" s="151">
        <f t="shared" si="2219"/>
        <v>0</v>
      </c>
      <c r="CY293" s="151">
        <f t="shared" si="2220"/>
        <v>0</v>
      </c>
      <c r="CZ293" s="151">
        <f t="shared" si="2221"/>
        <v>0</v>
      </c>
      <c r="DA293" s="151">
        <f t="shared" si="2222"/>
        <v>0</v>
      </c>
      <c r="DB293" s="151">
        <f t="shared" si="2223"/>
        <v>0</v>
      </c>
      <c r="DC293" s="151">
        <f t="shared" si="2224"/>
        <v>0</v>
      </c>
      <c r="DD293" s="149"/>
      <c r="DE293" s="3"/>
      <c r="DF293" s="3"/>
      <c r="DG293" s="3"/>
      <c r="DH293" s="129"/>
      <c r="DI293" s="129"/>
      <c r="DJ293" s="129"/>
      <c r="DK293" s="129"/>
      <c r="DL293" s="129"/>
      <c r="DM293" s="129"/>
      <c r="DN293" s="129"/>
      <c r="DO293" s="129"/>
      <c r="DP293" s="3"/>
      <c r="DQ293" s="3"/>
      <c r="DR293" s="3"/>
      <c r="DS293" s="3"/>
      <c r="DU293" s="149"/>
      <c r="DV293" s="3"/>
      <c r="DW293" s="3"/>
      <c r="DX293" s="3"/>
      <c r="DZ293" s="293"/>
      <c r="EA293" s="293"/>
      <c r="EB293" s="293"/>
      <c r="EC293" s="297"/>
      <c r="ED293" s="297"/>
      <c r="EE293" s="297"/>
      <c r="EF293" s="297"/>
      <c r="EG293" s="297"/>
      <c r="EH293" s="297"/>
      <c r="EI293" s="297"/>
      <c r="EJ293" s="297"/>
      <c r="EK293" s="297"/>
      <c r="EL293" s="297"/>
      <c r="EM293" s="297"/>
      <c r="EN293" s="297"/>
      <c r="EO293" s="297"/>
      <c r="EP293" s="297"/>
      <c r="EQ293" s="297"/>
      <c r="ER293" s="297"/>
      <c r="ES293" s="297"/>
      <c r="ET293" s="297"/>
      <c r="EU293" s="297"/>
      <c r="EV293" s="297"/>
      <c r="EW293" s="297"/>
      <c r="EX293" s="297"/>
      <c r="EY293" s="297"/>
      <c r="EZ293" s="297"/>
      <c r="FA293" s="297"/>
      <c r="FB293" s="297"/>
      <c r="FC293" s="297"/>
      <c r="FD293" s="297"/>
      <c r="FE293" s="297"/>
      <c r="FF293" s="297"/>
      <c r="FL293" s="151">
        <f t="shared" si="2176"/>
        <v>0</v>
      </c>
      <c r="FM293" s="151">
        <f t="shared" si="2089"/>
        <v>0</v>
      </c>
      <c r="FN293" s="151">
        <f t="shared" si="2090"/>
        <v>0</v>
      </c>
      <c r="FO293" s="151">
        <f t="shared" si="2091"/>
        <v>0</v>
      </c>
      <c r="FR293" s="5">
        <f t="shared" si="1976"/>
        <v>0</v>
      </c>
      <c r="FS293" s="5">
        <f t="shared" si="1977"/>
        <v>0</v>
      </c>
      <c r="FT293" s="5">
        <f t="shared" si="1978"/>
        <v>0</v>
      </c>
      <c r="FU293" s="5">
        <f t="shared" si="1979"/>
        <v>0</v>
      </c>
      <c r="FW293" s="233" t="e">
        <f t="shared" si="1980"/>
        <v>#DIV/0!</v>
      </c>
      <c r="FX293" s="233" t="e">
        <f t="shared" si="1981"/>
        <v>#DIV/0!</v>
      </c>
      <c r="FY293" s="233" t="e">
        <f t="shared" si="1982"/>
        <v>#DIV/0!</v>
      </c>
      <c r="FZ293" s="233" t="e">
        <f t="shared" si="1983"/>
        <v>#DIV/0!</v>
      </c>
      <c r="GA293" s="233"/>
      <c r="GB293" s="5">
        <f t="shared" si="1984"/>
        <v>0</v>
      </c>
      <c r="GC293" s="5">
        <f t="shared" si="1985"/>
        <v>0</v>
      </c>
      <c r="GD293" s="5">
        <f t="shared" si="1986"/>
        <v>0</v>
      </c>
      <c r="GE293" s="5">
        <f t="shared" si="1987"/>
        <v>0</v>
      </c>
    </row>
    <row r="294" spans="2:187" x14ac:dyDescent="0.2">
      <c r="B294" s="139">
        <f t="shared" si="2225"/>
        <v>2023</v>
      </c>
      <c r="C294" s="142" t="str">
        <f t="shared" si="2226"/>
        <v>Maj</v>
      </c>
      <c r="D294" s="154">
        <f t="shared" si="2072"/>
        <v>0</v>
      </c>
      <c r="E294" s="129"/>
      <c r="F294" s="129"/>
      <c r="G294" s="129"/>
      <c r="H294" s="154">
        <f t="shared" si="2073"/>
        <v>0</v>
      </c>
      <c r="I294" s="151">
        <f t="shared" si="2177"/>
        <v>0</v>
      </c>
      <c r="J294" s="151">
        <f t="shared" si="2178"/>
        <v>0</v>
      </c>
      <c r="K294" s="151">
        <f t="shared" si="2179"/>
        <v>0</v>
      </c>
      <c r="L294" s="154">
        <f t="shared" si="1788"/>
        <v>0</v>
      </c>
      <c r="M294" s="3"/>
      <c r="N294" s="3"/>
      <c r="O294" s="3"/>
      <c r="P294" s="154">
        <f t="shared" si="2074"/>
        <v>0</v>
      </c>
      <c r="Q294" s="3"/>
      <c r="R294" s="3"/>
      <c r="S294" s="3"/>
      <c r="T294" s="154">
        <f t="shared" si="2075"/>
        <v>0</v>
      </c>
      <c r="U294" s="151">
        <f t="shared" si="2180"/>
        <v>0</v>
      </c>
      <c r="V294" s="151">
        <f t="shared" si="2181"/>
        <v>0</v>
      </c>
      <c r="W294" s="151">
        <f t="shared" si="2182"/>
        <v>0</v>
      </c>
      <c r="X294" s="154">
        <f t="shared" si="2076"/>
        <v>0</v>
      </c>
      <c r="Y294" s="151">
        <f t="shared" si="2183"/>
        <v>0</v>
      </c>
      <c r="Z294" s="151">
        <f t="shared" si="2184"/>
        <v>0</v>
      </c>
      <c r="AA294" s="151">
        <f t="shared" si="2185"/>
        <v>0</v>
      </c>
      <c r="AB294" s="154">
        <f t="shared" si="2077"/>
        <v>0</v>
      </c>
      <c r="AC294" s="3"/>
      <c r="AD294" s="3"/>
      <c r="AE294" s="3"/>
      <c r="AF294" s="154">
        <f t="shared" si="2078"/>
        <v>0</v>
      </c>
      <c r="AG294" s="3"/>
      <c r="AH294" s="3"/>
      <c r="AI294" s="3"/>
      <c r="AJ294" s="154">
        <f t="shared" si="2079"/>
        <v>0</v>
      </c>
      <c r="AK294" s="151">
        <f t="shared" si="2186"/>
        <v>0</v>
      </c>
      <c r="AL294" s="151">
        <f t="shared" si="2187"/>
        <v>0</v>
      </c>
      <c r="AM294" s="151">
        <f t="shared" si="2188"/>
        <v>0</v>
      </c>
      <c r="AN294" s="154">
        <f t="shared" si="2080"/>
        <v>0</v>
      </c>
      <c r="AO294" s="3"/>
      <c r="AP294" s="3"/>
      <c r="AQ294" s="3"/>
      <c r="AR294" s="151">
        <f t="shared" si="2189"/>
        <v>0</v>
      </c>
      <c r="AS294" s="151">
        <f t="shared" si="2190"/>
        <v>0</v>
      </c>
      <c r="AT294" s="151">
        <f t="shared" si="2191"/>
        <v>0</v>
      </c>
      <c r="AU294" s="151">
        <f t="shared" si="2192"/>
        <v>0</v>
      </c>
      <c r="AV294" s="154">
        <f t="shared" si="2081"/>
        <v>0</v>
      </c>
      <c r="AW294" s="3"/>
      <c r="AX294" s="3"/>
      <c r="AY294" s="3"/>
      <c r="AZ294" s="151">
        <f t="shared" si="2193"/>
        <v>0</v>
      </c>
      <c r="BA294" s="151">
        <f t="shared" si="2194"/>
        <v>0</v>
      </c>
      <c r="BB294" s="151">
        <f t="shared" si="2195"/>
        <v>0</v>
      </c>
      <c r="BC294" s="151">
        <f t="shared" si="2196"/>
        <v>0</v>
      </c>
      <c r="BD294" s="154">
        <f t="shared" si="2082"/>
        <v>0</v>
      </c>
      <c r="BE294" s="3"/>
      <c r="BF294" s="3"/>
      <c r="BG294" s="3"/>
      <c r="BH294" s="151">
        <f t="shared" si="2197"/>
        <v>0</v>
      </c>
      <c r="BI294" s="151">
        <f t="shared" si="2198"/>
        <v>0</v>
      </c>
      <c r="BJ294" s="151">
        <f t="shared" si="2199"/>
        <v>0</v>
      </c>
      <c r="BK294" s="151">
        <f t="shared" si="2200"/>
        <v>0</v>
      </c>
      <c r="BL294" s="154">
        <f t="shared" si="2083"/>
        <v>0</v>
      </c>
      <c r="BM294" s="3"/>
      <c r="BN294" s="3"/>
      <c r="BO294" s="3"/>
      <c r="BP294" s="151">
        <f t="shared" si="2201"/>
        <v>0</v>
      </c>
      <c r="BQ294" s="151">
        <f t="shared" si="2202"/>
        <v>0</v>
      </c>
      <c r="BR294" s="151">
        <f t="shared" si="2203"/>
        <v>0</v>
      </c>
      <c r="BS294" s="151">
        <f t="shared" si="2204"/>
        <v>0</v>
      </c>
      <c r="BT294" s="154">
        <f t="shared" si="2084"/>
        <v>0</v>
      </c>
      <c r="BU294" s="3"/>
      <c r="BV294" s="3"/>
      <c r="BW294" s="3"/>
      <c r="BX294" s="151">
        <f t="shared" si="2205"/>
        <v>0</v>
      </c>
      <c r="BY294" s="151">
        <f t="shared" si="2206"/>
        <v>0</v>
      </c>
      <c r="BZ294" s="151">
        <f t="shared" si="2207"/>
        <v>0</v>
      </c>
      <c r="CA294" s="151">
        <f t="shared" si="2208"/>
        <v>0</v>
      </c>
      <c r="CB294" s="154">
        <f t="shared" si="2085"/>
        <v>0</v>
      </c>
      <c r="CC294" s="3"/>
      <c r="CD294" s="3"/>
      <c r="CE294" s="3"/>
      <c r="CF294" s="151">
        <f t="shared" si="2209"/>
        <v>0</v>
      </c>
      <c r="CG294" s="151">
        <f t="shared" si="2210"/>
        <v>0</v>
      </c>
      <c r="CH294" s="151">
        <f t="shared" si="2211"/>
        <v>0</v>
      </c>
      <c r="CI294" s="151">
        <f t="shared" si="2212"/>
        <v>0</v>
      </c>
      <c r="CJ294" s="154">
        <f t="shared" si="2086"/>
        <v>0</v>
      </c>
      <c r="CK294" s="3"/>
      <c r="CL294" s="3"/>
      <c r="CM294" s="3"/>
      <c r="CN294" s="151">
        <f t="shared" si="2213"/>
        <v>0</v>
      </c>
      <c r="CO294" s="151">
        <f t="shared" si="2214"/>
        <v>0</v>
      </c>
      <c r="CP294" s="151">
        <f t="shared" si="2215"/>
        <v>0</v>
      </c>
      <c r="CQ294" s="151">
        <f t="shared" si="2216"/>
        <v>0</v>
      </c>
      <c r="CR294" s="154">
        <f t="shared" si="2087"/>
        <v>0</v>
      </c>
      <c r="CS294" s="3"/>
      <c r="CT294" s="3"/>
      <c r="CU294" s="3"/>
      <c r="CV294" s="151">
        <f t="shared" si="2217"/>
        <v>0</v>
      </c>
      <c r="CW294" s="151">
        <f t="shared" si="2218"/>
        <v>0</v>
      </c>
      <c r="CX294" s="151">
        <f t="shared" si="2219"/>
        <v>0</v>
      </c>
      <c r="CY294" s="151">
        <f t="shared" si="2220"/>
        <v>0</v>
      </c>
      <c r="CZ294" s="151">
        <f t="shared" si="2221"/>
        <v>0</v>
      </c>
      <c r="DA294" s="151">
        <f t="shared" si="2222"/>
        <v>0</v>
      </c>
      <c r="DB294" s="151">
        <f t="shared" si="2223"/>
        <v>0</v>
      </c>
      <c r="DC294" s="151">
        <f t="shared" si="2224"/>
        <v>0</v>
      </c>
      <c r="DD294" s="149"/>
      <c r="DE294" s="3"/>
      <c r="DF294" s="3"/>
      <c r="DG294" s="3"/>
      <c r="DH294" s="129"/>
      <c r="DI294" s="129"/>
      <c r="DJ294" s="129"/>
      <c r="DK294" s="129"/>
      <c r="DL294" s="129"/>
      <c r="DM294" s="129"/>
      <c r="DN294" s="129"/>
      <c r="DO294" s="129"/>
      <c r="DP294" s="3"/>
      <c r="DQ294" s="3"/>
      <c r="DR294" s="3"/>
      <c r="DS294" s="3"/>
      <c r="DU294" s="149"/>
      <c r="DV294" s="3"/>
      <c r="DW294" s="3"/>
      <c r="DX294" s="3"/>
      <c r="DZ294" s="293"/>
      <c r="EA294" s="293"/>
      <c r="EB294" s="293"/>
      <c r="EC294" s="297"/>
      <c r="ED294" s="297"/>
      <c r="EE294" s="297"/>
      <c r="EF294" s="297"/>
      <c r="EG294" s="297"/>
      <c r="EH294" s="297"/>
      <c r="EI294" s="297"/>
      <c r="EJ294" s="297"/>
      <c r="EK294" s="297"/>
      <c r="EL294" s="297"/>
      <c r="EM294" s="297"/>
      <c r="EN294" s="297"/>
      <c r="EO294" s="297"/>
      <c r="EP294" s="297"/>
      <c r="EQ294" s="297"/>
      <c r="ER294" s="297"/>
      <c r="ES294" s="297"/>
      <c r="ET294" s="297"/>
      <c r="EU294" s="297"/>
      <c r="EV294" s="297"/>
      <c r="EW294" s="297"/>
      <c r="EX294" s="297"/>
      <c r="EY294" s="297"/>
      <c r="EZ294" s="297"/>
      <c r="FA294" s="297"/>
      <c r="FB294" s="297"/>
      <c r="FC294" s="297"/>
      <c r="FD294" s="297"/>
      <c r="FE294" s="297"/>
      <c r="FF294" s="297"/>
      <c r="FL294" s="151">
        <f t="shared" si="2176"/>
        <v>0</v>
      </c>
      <c r="FM294" s="151">
        <f t="shared" si="2089"/>
        <v>0</v>
      </c>
      <c r="FN294" s="151">
        <f t="shared" si="2090"/>
        <v>0</v>
      </c>
      <c r="FO294" s="151">
        <f t="shared" si="2091"/>
        <v>0</v>
      </c>
      <c r="FR294" s="5">
        <f t="shared" si="1976"/>
        <v>0</v>
      </c>
      <c r="FS294" s="5">
        <f t="shared" si="1977"/>
        <v>0</v>
      </c>
      <c r="FT294" s="5">
        <f t="shared" si="1978"/>
        <v>0</v>
      </c>
      <c r="FU294" s="5">
        <f t="shared" si="1979"/>
        <v>0</v>
      </c>
      <c r="FW294" s="233" t="e">
        <f t="shared" si="1980"/>
        <v>#DIV/0!</v>
      </c>
      <c r="FX294" s="233" t="e">
        <f t="shared" si="1981"/>
        <v>#DIV/0!</v>
      </c>
      <c r="FY294" s="233" t="e">
        <f t="shared" si="1982"/>
        <v>#DIV/0!</v>
      </c>
      <c r="FZ294" s="233" t="e">
        <f t="shared" si="1983"/>
        <v>#DIV/0!</v>
      </c>
      <c r="GA294" s="233"/>
      <c r="GB294" s="5">
        <f t="shared" si="1984"/>
        <v>0</v>
      </c>
      <c r="GC294" s="5">
        <f t="shared" si="1985"/>
        <v>0</v>
      </c>
      <c r="GD294" s="5">
        <f t="shared" si="1986"/>
        <v>0</v>
      </c>
      <c r="GE294" s="5">
        <f t="shared" si="1987"/>
        <v>0</v>
      </c>
    </row>
    <row r="295" spans="2:187" x14ac:dyDescent="0.2">
      <c r="B295" s="139">
        <f t="shared" ref="B295:B358" si="2227">B283+1</f>
        <v>2023</v>
      </c>
      <c r="C295" s="142" t="str">
        <f t="shared" si="2226"/>
        <v>Jun</v>
      </c>
      <c r="D295" s="154">
        <f t="shared" si="2072"/>
        <v>0</v>
      </c>
      <c r="E295" s="129"/>
      <c r="F295" s="129"/>
      <c r="G295" s="129"/>
      <c r="H295" s="154">
        <f t="shared" si="2073"/>
        <v>0</v>
      </c>
      <c r="I295" s="151">
        <f t="shared" si="2177"/>
        <v>0</v>
      </c>
      <c r="J295" s="151">
        <f t="shared" si="2178"/>
        <v>0</v>
      </c>
      <c r="K295" s="151">
        <f t="shared" si="2179"/>
        <v>0</v>
      </c>
      <c r="L295" s="154">
        <f t="shared" si="1788"/>
        <v>0</v>
      </c>
      <c r="M295" s="3"/>
      <c r="N295" s="3"/>
      <c r="O295" s="3"/>
      <c r="P295" s="154">
        <f t="shared" si="2074"/>
        <v>0</v>
      </c>
      <c r="Q295" s="3"/>
      <c r="R295" s="3"/>
      <c r="S295" s="3"/>
      <c r="T295" s="154">
        <f t="shared" si="2075"/>
        <v>0</v>
      </c>
      <c r="U295" s="151">
        <f t="shared" si="2180"/>
        <v>0</v>
      </c>
      <c r="V295" s="151">
        <f t="shared" si="2181"/>
        <v>0</v>
      </c>
      <c r="W295" s="151">
        <f t="shared" si="2182"/>
        <v>0</v>
      </c>
      <c r="X295" s="154">
        <f t="shared" si="2076"/>
        <v>0</v>
      </c>
      <c r="Y295" s="151">
        <f t="shared" si="2183"/>
        <v>0</v>
      </c>
      <c r="Z295" s="151">
        <f t="shared" si="2184"/>
        <v>0</v>
      </c>
      <c r="AA295" s="151">
        <f t="shared" si="2185"/>
        <v>0</v>
      </c>
      <c r="AB295" s="154">
        <f t="shared" si="2077"/>
        <v>0</v>
      </c>
      <c r="AC295" s="3"/>
      <c r="AD295" s="3"/>
      <c r="AE295" s="3"/>
      <c r="AF295" s="154">
        <f t="shared" si="2078"/>
        <v>0</v>
      </c>
      <c r="AG295" s="3"/>
      <c r="AH295" s="3"/>
      <c r="AI295" s="3"/>
      <c r="AJ295" s="154">
        <f t="shared" si="2079"/>
        <v>0</v>
      </c>
      <c r="AK295" s="151">
        <f t="shared" si="2186"/>
        <v>0</v>
      </c>
      <c r="AL295" s="151">
        <f t="shared" si="2187"/>
        <v>0</v>
      </c>
      <c r="AM295" s="151">
        <f t="shared" si="2188"/>
        <v>0</v>
      </c>
      <c r="AN295" s="154">
        <f t="shared" si="2080"/>
        <v>0</v>
      </c>
      <c r="AO295" s="3"/>
      <c r="AP295" s="3"/>
      <c r="AQ295" s="3"/>
      <c r="AR295" s="151">
        <f t="shared" si="2189"/>
        <v>0</v>
      </c>
      <c r="AS295" s="151">
        <f t="shared" si="2190"/>
        <v>0</v>
      </c>
      <c r="AT295" s="151">
        <f t="shared" si="2191"/>
        <v>0</v>
      </c>
      <c r="AU295" s="151">
        <f t="shared" si="2192"/>
        <v>0</v>
      </c>
      <c r="AV295" s="154">
        <f t="shared" si="2081"/>
        <v>0</v>
      </c>
      <c r="AW295" s="3"/>
      <c r="AX295" s="3"/>
      <c r="AY295" s="3"/>
      <c r="AZ295" s="151">
        <f t="shared" si="2193"/>
        <v>0</v>
      </c>
      <c r="BA295" s="151">
        <f t="shared" si="2194"/>
        <v>0</v>
      </c>
      <c r="BB295" s="151">
        <f t="shared" si="2195"/>
        <v>0</v>
      </c>
      <c r="BC295" s="151">
        <f t="shared" si="2196"/>
        <v>0</v>
      </c>
      <c r="BD295" s="154">
        <f t="shared" si="2082"/>
        <v>0</v>
      </c>
      <c r="BE295" s="3"/>
      <c r="BF295" s="3"/>
      <c r="BG295" s="3"/>
      <c r="BH295" s="151">
        <f t="shared" si="2197"/>
        <v>0</v>
      </c>
      <c r="BI295" s="151">
        <f t="shared" si="2198"/>
        <v>0</v>
      </c>
      <c r="BJ295" s="151">
        <f t="shared" si="2199"/>
        <v>0</v>
      </c>
      <c r="BK295" s="151">
        <f t="shared" si="2200"/>
        <v>0</v>
      </c>
      <c r="BL295" s="154">
        <f t="shared" si="2083"/>
        <v>0</v>
      </c>
      <c r="BM295" s="3"/>
      <c r="BN295" s="3"/>
      <c r="BO295" s="3"/>
      <c r="BP295" s="151">
        <f t="shared" si="2201"/>
        <v>0</v>
      </c>
      <c r="BQ295" s="151">
        <f t="shared" si="2202"/>
        <v>0</v>
      </c>
      <c r="BR295" s="151">
        <f t="shared" si="2203"/>
        <v>0</v>
      </c>
      <c r="BS295" s="151">
        <f t="shared" si="2204"/>
        <v>0</v>
      </c>
      <c r="BT295" s="154">
        <f t="shared" si="2084"/>
        <v>0</v>
      </c>
      <c r="BU295" s="3"/>
      <c r="BV295" s="3"/>
      <c r="BW295" s="3"/>
      <c r="BX295" s="151">
        <f t="shared" si="2205"/>
        <v>0</v>
      </c>
      <c r="BY295" s="151">
        <f t="shared" si="2206"/>
        <v>0</v>
      </c>
      <c r="BZ295" s="151">
        <f t="shared" si="2207"/>
        <v>0</v>
      </c>
      <c r="CA295" s="151">
        <f t="shared" si="2208"/>
        <v>0</v>
      </c>
      <c r="CB295" s="154">
        <f t="shared" si="2085"/>
        <v>0</v>
      </c>
      <c r="CC295" s="3"/>
      <c r="CD295" s="3"/>
      <c r="CE295" s="3"/>
      <c r="CF295" s="151">
        <f t="shared" si="2209"/>
        <v>0</v>
      </c>
      <c r="CG295" s="151">
        <f t="shared" si="2210"/>
        <v>0</v>
      </c>
      <c r="CH295" s="151">
        <f t="shared" si="2211"/>
        <v>0</v>
      </c>
      <c r="CI295" s="151">
        <f t="shared" si="2212"/>
        <v>0</v>
      </c>
      <c r="CJ295" s="154">
        <f t="shared" si="2086"/>
        <v>0</v>
      </c>
      <c r="CK295" s="3"/>
      <c r="CL295" s="3"/>
      <c r="CM295" s="3"/>
      <c r="CN295" s="151">
        <f t="shared" si="2213"/>
        <v>0</v>
      </c>
      <c r="CO295" s="151">
        <f t="shared" si="2214"/>
        <v>0</v>
      </c>
      <c r="CP295" s="151">
        <f t="shared" si="2215"/>
        <v>0</v>
      </c>
      <c r="CQ295" s="151">
        <f t="shared" si="2216"/>
        <v>0</v>
      </c>
      <c r="CR295" s="154">
        <f t="shared" si="2087"/>
        <v>0</v>
      </c>
      <c r="CS295" s="3"/>
      <c r="CT295" s="3"/>
      <c r="CU295" s="3"/>
      <c r="CV295" s="151">
        <f t="shared" si="2217"/>
        <v>0</v>
      </c>
      <c r="CW295" s="151">
        <f t="shared" si="2218"/>
        <v>0</v>
      </c>
      <c r="CX295" s="151">
        <f t="shared" si="2219"/>
        <v>0</v>
      </c>
      <c r="CY295" s="151">
        <f t="shared" si="2220"/>
        <v>0</v>
      </c>
      <c r="CZ295" s="151">
        <f t="shared" si="2221"/>
        <v>0</v>
      </c>
      <c r="DA295" s="151">
        <f t="shared" si="2222"/>
        <v>0</v>
      </c>
      <c r="DB295" s="151">
        <f t="shared" si="2223"/>
        <v>0</v>
      </c>
      <c r="DC295" s="151">
        <f t="shared" si="2224"/>
        <v>0</v>
      </c>
      <c r="DD295" s="149"/>
      <c r="DE295" s="3"/>
      <c r="DF295" s="3"/>
      <c r="DG295" s="3"/>
      <c r="DH295" s="129"/>
      <c r="DI295" s="129"/>
      <c r="DJ295" s="129"/>
      <c r="DK295" s="129"/>
      <c r="DL295" s="129"/>
      <c r="DM295" s="129"/>
      <c r="DN295" s="129"/>
      <c r="DO295" s="129"/>
      <c r="DP295" s="3"/>
      <c r="DQ295" s="3"/>
      <c r="DR295" s="3"/>
      <c r="DS295" s="3"/>
      <c r="DU295" s="149"/>
      <c r="DV295" s="3"/>
      <c r="DW295" s="3"/>
      <c r="DX295" s="3"/>
      <c r="DZ295" s="293"/>
      <c r="EA295" s="293"/>
      <c r="EB295" s="293"/>
      <c r="EC295" s="297"/>
      <c r="ED295" s="297"/>
      <c r="EE295" s="297"/>
      <c r="EF295" s="297"/>
      <c r="EG295" s="297"/>
      <c r="EH295" s="297"/>
      <c r="EI295" s="297"/>
      <c r="EJ295" s="297"/>
      <c r="EK295" s="297"/>
      <c r="EL295" s="297"/>
      <c r="EM295" s="297"/>
      <c r="EN295" s="297"/>
      <c r="EO295" s="297"/>
      <c r="EP295" s="297"/>
      <c r="EQ295" s="297"/>
      <c r="ER295" s="297"/>
      <c r="ES295" s="297"/>
      <c r="ET295" s="297"/>
      <c r="EU295" s="297"/>
      <c r="EV295" s="297"/>
      <c r="EW295" s="297"/>
      <c r="EX295" s="297"/>
      <c r="EY295" s="297"/>
      <c r="EZ295" s="297"/>
      <c r="FA295" s="297"/>
      <c r="FB295" s="297"/>
      <c r="FC295" s="297"/>
      <c r="FD295" s="297"/>
      <c r="FE295" s="297"/>
      <c r="FF295" s="297"/>
      <c r="FL295" s="151">
        <f t="shared" si="2176"/>
        <v>0</v>
      </c>
      <c r="FM295" s="151">
        <f t="shared" si="2089"/>
        <v>0</v>
      </c>
      <c r="FN295" s="151">
        <f t="shared" si="2090"/>
        <v>0</v>
      </c>
      <c r="FO295" s="151">
        <f t="shared" si="2091"/>
        <v>0</v>
      </c>
      <c r="FR295" s="5">
        <f t="shared" si="1976"/>
        <v>0</v>
      </c>
      <c r="FS295" s="5">
        <f t="shared" si="1977"/>
        <v>0</v>
      </c>
      <c r="FT295" s="5">
        <f t="shared" si="1978"/>
        <v>0</v>
      </c>
      <c r="FU295" s="5">
        <f t="shared" si="1979"/>
        <v>0</v>
      </c>
      <c r="FW295" s="233" t="e">
        <f t="shared" si="1980"/>
        <v>#DIV/0!</v>
      </c>
      <c r="FX295" s="233" t="e">
        <f t="shared" si="1981"/>
        <v>#DIV/0!</v>
      </c>
      <c r="FY295" s="233" t="e">
        <f t="shared" si="1982"/>
        <v>#DIV/0!</v>
      </c>
      <c r="FZ295" s="233" t="e">
        <f t="shared" si="1983"/>
        <v>#DIV/0!</v>
      </c>
      <c r="GA295" s="233"/>
      <c r="GB295" s="5">
        <f t="shared" si="1984"/>
        <v>0</v>
      </c>
      <c r="GC295" s="5">
        <f t="shared" si="1985"/>
        <v>0</v>
      </c>
      <c r="GD295" s="5">
        <f t="shared" si="1986"/>
        <v>0</v>
      </c>
      <c r="GE295" s="5">
        <f t="shared" si="1987"/>
        <v>0</v>
      </c>
    </row>
    <row r="296" spans="2:187" x14ac:dyDescent="0.2">
      <c r="B296" s="139">
        <f t="shared" si="2227"/>
        <v>2023</v>
      </c>
      <c r="C296" s="142" t="str">
        <f t="shared" si="2226"/>
        <v>Jul</v>
      </c>
      <c r="D296" s="154">
        <f t="shared" si="2072"/>
        <v>0</v>
      </c>
      <c r="E296" s="129"/>
      <c r="F296" s="129"/>
      <c r="G296" s="129"/>
      <c r="H296" s="154">
        <f t="shared" si="2073"/>
        <v>0</v>
      </c>
      <c r="I296" s="151">
        <f t="shared" si="2177"/>
        <v>0</v>
      </c>
      <c r="J296" s="151">
        <f t="shared" si="2178"/>
        <v>0</v>
      </c>
      <c r="K296" s="151">
        <f t="shared" si="2179"/>
        <v>0</v>
      </c>
      <c r="L296" s="154">
        <f t="shared" si="1788"/>
        <v>0</v>
      </c>
      <c r="M296" s="3"/>
      <c r="N296" s="3"/>
      <c r="O296" s="3"/>
      <c r="P296" s="154">
        <f t="shared" si="2074"/>
        <v>0</v>
      </c>
      <c r="Q296" s="3"/>
      <c r="R296" s="3"/>
      <c r="S296" s="3"/>
      <c r="T296" s="154">
        <f t="shared" si="2075"/>
        <v>0</v>
      </c>
      <c r="U296" s="151">
        <f t="shared" si="2180"/>
        <v>0</v>
      </c>
      <c r="V296" s="151">
        <f t="shared" si="2181"/>
        <v>0</v>
      </c>
      <c r="W296" s="151">
        <f t="shared" si="2182"/>
        <v>0</v>
      </c>
      <c r="X296" s="154">
        <f t="shared" si="2076"/>
        <v>0</v>
      </c>
      <c r="Y296" s="151">
        <f t="shared" si="2183"/>
        <v>0</v>
      </c>
      <c r="Z296" s="151">
        <f t="shared" si="2184"/>
        <v>0</v>
      </c>
      <c r="AA296" s="151">
        <f t="shared" si="2185"/>
        <v>0</v>
      </c>
      <c r="AB296" s="154">
        <f t="shared" si="2077"/>
        <v>0</v>
      </c>
      <c r="AC296" s="3"/>
      <c r="AD296" s="3"/>
      <c r="AE296" s="3"/>
      <c r="AF296" s="154">
        <f t="shared" si="2078"/>
        <v>0</v>
      </c>
      <c r="AG296" s="3"/>
      <c r="AH296" s="3"/>
      <c r="AI296" s="3"/>
      <c r="AJ296" s="154">
        <f t="shared" si="2079"/>
        <v>0</v>
      </c>
      <c r="AK296" s="151">
        <f t="shared" si="2186"/>
        <v>0</v>
      </c>
      <c r="AL296" s="151">
        <f t="shared" si="2187"/>
        <v>0</v>
      </c>
      <c r="AM296" s="151">
        <f t="shared" si="2188"/>
        <v>0</v>
      </c>
      <c r="AN296" s="154">
        <f t="shared" si="2080"/>
        <v>0</v>
      </c>
      <c r="AO296" s="3"/>
      <c r="AP296" s="3"/>
      <c r="AQ296" s="3"/>
      <c r="AR296" s="151">
        <f t="shared" si="2189"/>
        <v>0</v>
      </c>
      <c r="AS296" s="151">
        <f t="shared" si="2190"/>
        <v>0</v>
      </c>
      <c r="AT296" s="151">
        <f t="shared" si="2191"/>
        <v>0</v>
      </c>
      <c r="AU296" s="151">
        <f t="shared" si="2192"/>
        <v>0</v>
      </c>
      <c r="AV296" s="154">
        <f t="shared" si="2081"/>
        <v>0</v>
      </c>
      <c r="AW296" s="3"/>
      <c r="AX296" s="3"/>
      <c r="AY296" s="3"/>
      <c r="AZ296" s="151">
        <f t="shared" si="2193"/>
        <v>0</v>
      </c>
      <c r="BA296" s="151">
        <f t="shared" si="2194"/>
        <v>0</v>
      </c>
      <c r="BB296" s="151">
        <f t="shared" si="2195"/>
        <v>0</v>
      </c>
      <c r="BC296" s="151">
        <f t="shared" si="2196"/>
        <v>0</v>
      </c>
      <c r="BD296" s="154">
        <f t="shared" si="2082"/>
        <v>0</v>
      </c>
      <c r="BE296" s="3"/>
      <c r="BF296" s="3"/>
      <c r="BG296" s="3"/>
      <c r="BH296" s="151">
        <f t="shared" si="2197"/>
        <v>0</v>
      </c>
      <c r="BI296" s="151">
        <f t="shared" si="2198"/>
        <v>0</v>
      </c>
      <c r="BJ296" s="151">
        <f t="shared" si="2199"/>
        <v>0</v>
      </c>
      <c r="BK296" s="151">
        <f t="shared" si="2200"/>
        <v>0</v>
      </c>
      <c r="BL296" s="154">
        <f t="shared" si="2083"/>
        <v>0</v>
      </c>
      <c r="BM296" s="3"/>
      <c r="BN296" s="3"/>
      <c r="BO296" s="3"/>
      <c r="BP296" s="151">
        <f t="shared" si="2201"/>
        <v>0</v>
      </c>
      <c r="BQ296" s="151">
        <f t="shared" si="2202"/>
        <v>0</v>
      </c>
      <c r="BR296" s="151">
        <f t="shared" si="2203"/>
        <v>0</v>
      </c>
      <c r="BS296" s="151">
        <f t="shared" si="2204"/>
        <v>0</v>
      </c>
      <c r="BT296" s="154">
        <f t="shared" si="2084"/>
        <v>0</v>
      </c>
      <c r="BU296" s="3"/>
      <c r="BV296" s="3"/>
      <c r="BW296" s="3"/>
      <c r="BX296" s="151">
        <f t="shared" si="2205"/>
        <v>0</v>
      </c>
      <c r="BY296" s="151">
        <f t="shared" si="2206"/>
        <v>0</v>
      </c>
      <c r="BZ296" s="151">
        <f t="shared" si="2207"/>
        <v>0</v>
      </c>
      <c r="CA296" s="151">
        <f t="shared" si="2208"/>
        <v>0</v>
      </c>
      <c r="CB296" s="154">
        <f t="shared" si="2085"/>
        <v>0</v>
      </c>
      <c r="CC296" s="3"/>
      <c r="CD296" s="3"/>
      <c r="CE296" s="3"/>
      <c r="CF296" s="151">
        <f t="shared" si="2209"/>
        <v>0</v>
      </c>
      <c r="CG296" s="151">
        <f t="shared" si="2210"/>
        <v>0</v>
      </c>
      <c r="CH296" s="151">
        <f t="shared" si="2211"/>
        <v>0</v>
      </c>
      <c r="CI296" s="151">
        <f t="shared" si="2212"/>
        <v>0</v>
      </c>
      <c r="CJ296" s="154">
        <f t="shared" si="2086"/>
        <v>0</v>
      </c>
      <c r="CK296" s="3"/>
      <c r="CL296" s="3"/>
      <c r="CM296" s="3"/>
      <c r="CN296" s="151">
        <f t="shared" si="2213"/>
        <v>0</v>
      </c>
      <c r="CO296" s="151">
        <f t="shared" si="2214"/>
        <v>0</v>
      </c>
      <c r="CP296" s="151">
        <f t="shared" si="2215"/>
        <v>0</v>
      </c>
      <c r="CQ296" s="151">
        <f t="shared" si="2216"/>
        <v>0</v>
      </c>
      <c r="CR296" s="154">
        <f t="shared" si="2087"/>
        <v>0</v>
      </c>
      <c r="CS296" s="3"/>
      <c r="CT296" s="3"/>
      <c r="CU296" s="3"/>
      <c r="CV296" s="151">
        <f t="shared" si="2217"/>
        <v>0</v>
      </c>
      <c r="CW296" s="151">
        <f t="shared" si="2218"/>
        <v>0</v>
      </c>
      <c r="CX296" s="151">
        <f t="shared" si="2219"/>
        <v>0</v>
      </c>
      <c r="CY296" s="151">
        <f t="shared" si="2220"/>
        <v>0</v>
      </c>
      <c r="CZ296" s="151">
        <f t="shared" si="2221"/>
        <v>0</v>
      </c>
      <c r="DA296" s="151">
        <f t="shared" si="2222"/>
        <v>0</v>
      </c>
      <c r="DB296" s="151">
        <f t="shared" si="2223"/>
        <v>0</v>
      </c>
      <c r="DC296" s="151">
        <f t="shared" si="2224"/>
        <v>0</v>
      </c>
      <c r="DD296" s="149"/>
      <c r="DE296" s="3"/>
      <c r="DF296" s="3"/>
      <c r="DG296" s="3"/>
      <c r="DH296" s="129"/>
      <c r="DI296" s="129"/>
      <c r="DJ296" s="129"/>
      <c r="DK296" s="129"/>
      <c r="DL296" s="129"/>
      <c r="DM296" s="129"/>
      <c r="DN296" s="129"/>
      <c r="DO296" s="129"/>
      <c r="DP296" s="3"/>
      <c r="DQ296" s="3"/>
      <c r="DR296" s="3"/>
      <c r="DS296" s="3"/>
      <c r="DU296" s="149"/>
      <c r="DV296" s="3"/>
      <c r="DW296" s="3"/>
      <c r="DX296" s="3"/>
      <c r="DZ296" s="293"/>
      <c r="EA296" s="293"/>
      <c r="EB296" s="293"/>
      <c r="EC296" s="297"/>
      <c r="ED296" s="297"/>
      <c r="EE296" s="297"/>
      <c r="EF296" s="297"/>
      <c r="EG296" s="297"/>
      <c r="EH296" s="297"/>
      <c r="EI296" s="297"/>
      <c r="EJ296" s="297"/>
      <c r="EK296" s="297"/>
      <c r="EL296" s="297"/>
      <c r="EM296" s="297"/>
      <c r="EN296" s="297"/>
      <c r="EO296" s="297"/>
      <c r="EP296" s="297"/>
      <c r="EQ296" s="297"/>
      <c r="ER296" s="297"/>
      <c r="ES296" s="297"/>
      <c r="ET296" s="297"/>
      <c r="EU296" s="297"/>
      <c r="EV296" s="297"/>
      <c r="EW296" s="297"/>
      <c r="EX296" s="297"/>
      <c r="EY296" s="297"/>
      <c r="EZ296" s="297"/>
      <c r="FA296" s="297"/>
      <c r="FB296" s="297"/>
      <c r="FC296" s="297"/>
      <c r="FD296" s="297"/>
      <c r="FE296" s="297"/>
      <c r="FF296" s="297"/>
      <c r="FL296" s="151">
        <f t="shared" si="2176"/>
        <v>0</v>
      </c>
      <c r="FM296" s="151">
        <f t="shared" si="2089"/>
        <v>0</v>
      </c>
      <c r="FN296" s="151">
        <f t="shared" si="2090"/>
        <v>0</v>
      </c>
      <c r="FO296" s="151">
        <f t="shared" si="2091"/>
        <v>0</v>
      </c>
      <c r="FR296" s="5">
        <f t="shared" si="1976"/>
        <v>0</v>
      </c>
      <c r="FS296" s="5">
        <f t="shared" si="1977"/>
        <v>0</v>
      </c>
      <c r="FT296" s="5">
        <f t="shared" si="1978"/>
        <v>0</v>
      </c>
      <c r="FU296" s="5">
        <f t="shared" si="1979"/>
        <v>0</v>
      </c>
      <c r="FW296" s="233" t="e">
        <f t="shared" si="1980"/>
        <v>#DIV/0!</v>
      </c>
      <c r="FX296" s="233" t="e">
        <f t="shared" si="1981"/>
        <v>#DIV/0!</v>
      </c>
      <c r="FY296" s="233" t="e">
        <f t="shared" si="1982"/>
        <v>#DIV/0!</v>
      </c>
      <c r="FZ296" s="233" t="e">
        <f t="shared" si="1983"/>
        <v>#DIV/0!</v>
      </c>
      <c r="GA296" s="233"/>
      <c r="GB296" s="5">
        <f t="shared" si="1984"/>
        <v>0</v>
      </c>
      <c r="GC296" s="5">
        <f t="shared" si="1985"/>
        <v>0</v>
      </c>
      <c r="GD296" s="5">
        <f t="shared" si="1986"/>
        <v>0</v>
      </c>
      <c r="GE296" s="5">
        <f t="shared" si="1987"/>
        <v>0</v>
      </c>
    </row>
    <row r="297" spans="2:187" x14ac:dyDescent="0.2">
      <c r="B297" s="139">
        <f t="shared" si="2227"/>
        <v>2023</v>
      </c>
      <c r="C297" s="142" t="str">
        <f t="shared" si="2226"/>
        <v>Aug</v>
      </c>
      <c r="D297" s="154">
        <f t="shared" si="2072"/>
        <v>0</v>
      </c>
      <c r="E297" s="129"/>
      <c r="F297" s="129"/>
      <c r="G297" s="129"/>
      <c r="H297" s="154">
        <f t="shared" si="2073"/>
        <v>0</v>
      </c>
      <c r="I297" s="151">
        <f t="shared" si="2177"/>
        <v>0</v>
      </c>
      <c r="J297" s="151">
        <f t="shared" si="2178"/>
        <v>0</v>
      </c>
      <c r="K297" s="151">
        <f t="shared" si="2179"/>
        <v>0</v>
      </c>
      <c r="L297" s="154">
        <f t="shared" ref="L297:L360" si="2228">M297+N297+O297</f>
        <v>0</v>
      </c>
      <c r="M297" s="3"/>
      <c r="N297" s="3"/>
      <c r="O297" s="3"/>
      <c r="P297" s="154">
        <f t="shared" si="2074"/>
        <v>0</v>
      </c>
      <c r="Q297" s="3"/>
      <c r="R297" s="3"/>
      <c r="S297" s="3"/>
      <c r="T297" s="154">
        <f t="shared" si="2075"/>
        <v>0</v>
      </c>
      <c r="U297" s="151">
        <f t="shared" si="2180"/>
        <v>0</v>
      </c>
      <c r="V297" s="151">
        <f t="shared" si="2181"/>
        <v>0</v>
      </c>
      <c r="W297" s="151">
        <f t="shared" si="2182"/>
        <v>0</v>
      </c>
      <c r="X297" s="154">
        <f t="shared" si="2076"/>
        <v>0</v>
      </c>
      <c r="Y297" s="151">
        <f t="shared" si="2183"/>
        <v>0</v>
      </c>
      <c r="Z297" s="151">
        <f t="shared" si="2184"/>
        <v>0</v>
      </c>
      <c r="AA297" s="151">
        <f t="shared" si="2185"/>
        <v>0</v>
      </c>
      <c r="AB297" s="154">
        <f t="shared" si="2077"/>
        <v>0</v>
      </c>
      <c r="AC297" s="3"/>
      <c r="AD297" s="3"/>
      <c r="AE297" s="3"/>
      <c r="AF297" s="154">
        <f t="shared" si="2078"/>
        <v>0</v>
      </c>
      <c r="AG297" s="3"/>
      <c r="AH297" s="3"/>
      <c r="AI297" s="3"/>
      <c r="AJ297" s="154">
        <f t="shared" si="2079"/>
        <v>0</v>
      </c>
      <c r="AK297" s="151">
        <f t="shared" si="2186"/>
        <v>0</v>
      </c>
      <c r="AL297" s="151">
        <f t="shared" si="2187"/>
        <v>0</v>
      </c>
      <c r="AM297" s="151">
        <f t="shared" si="2188"/>
        <v>0</v>
      </c>
      <c r="AN297" s="154">
        <f t="shared" si="2080"/>
        <v>0</v>
      </c>
      <c r="AO297" s="3"/>
      <c r="AP297" s="3"/>
      <c r="AQ297" s="3"/>
      <c r="AR297" s="151">
        <f t="shared" si="2189"/>
        <v>0</v>
      </c>
      <c r="AS297" s="151">
        <f t="shared" si="2190"/>
        <v>0</v>
      </c>
      <c r="AT297" s="151">
        <f t="shared" si="2191"/>
        <v>0</v>
      </c>
      <c r="AU297" s="151">
        <f t="shared" si="2192"/>
        <v>0</v>
      </c>
      <c r="AV297" s="154">
        <f t="shared" si="2081"/>
        <v>0</v>
      </c>
      <c r="AW297" s="3"/>
      <c r="AX297" s="3"/>
      <c r="AY297" s="3"/>
      <c r="AZ297" s="151">
        <f t="shared" si="2193"/>
        <v>0</v>
      </c>
      <c r="BA297" s="151">
        <f t="shared" si="2194"/>
        <v>0</v>
      </c>
      <c r="BB297" s="151">
        <f t="shared" si="2195"/>
        <v>0</v>
      </c>
      <c r="BC297" s="151">
        <f t="shared" si="2196"/>
        <v>0</v>
      </c>
      <c r="BD297" s="154">
        <f t="shared" si="2082"/>
        <v>0</v>
      </c>
      <c r="BE297" s="3"/>
      <c r="BF297" s="3"/>
      <c r="BG297" s="3"/>
      <c r="BH297" s="151">
        <f t="shared" si="2197"/>
        <v>0</v>
      </c>
      <c r="BI297" s="151">
        <f t="shared" si="2198"/>
        <v>0</v>
      </c>
      <c r="BJ297" s="151">
        <f t="shared" si="2199"/>
        <v>0</v>
      </c>
      <c r="BK297" s="151">
        <f t="shared" si="2200"/>
        <v>0</v>
      </c>
      <c r="BL297" s="154">
        <f t="shared" si="2083"/>
        <v>0</v>
      </c>
      <c r="BM297" s="3"/>
      <c r="BN297" s="3"/>
      <c r="BO297" s="3"/>
      <c r="BP297" s="151">
        <f t="shared" si="2201"/>
        <v>0</v>
      </c>
      <c r="BQ297" s="151">
        <f t="shared" si="2202"/>
        <v>0</v>
      </c>
      <c r="BR297" s="151">
        <f t="shared" si="2203"/>
        <v>0</v>
      </c>
      <c r="BS297" s="151">
        <f t="shared" si="2204"/>
        <v>0</v>
      </c>
      <c r="BT297" s="154">
        <f t="shared" si="2084"/>
        <v>0</v>
      </c>
      <c r="BU297" s="3"/>
      <c r="BV297" s="3"/>
      <c r="BW297" s="3"/>
      <c r="BX297" s="151">
        <f t="shared" si="2205"/>
        <v>0</v>
      </c>
      <c r="BY297" s="151">
        <f t="shared" si="2206"/>
        <v>0</v>
      </c>
      <c r="BZ297" s="151">
        <f t="shared" si="2207"/>
        <v>0</v>
      </c>
      <c r="CA297" s="151">
        <f t="shared" si="2208"/>
        <v>0</v>
      </c>
      <c r="CB297" s="154">
        <f t="shared" si="2085"/>
        <v>0</v>
      </c>
      <c r="CC297" s="3"/>
      <c r="CD297" s="3"/>
      <c r="CE297" s="3"/>
      <c r="CF297" s="151">
        <f t="shared" si="2209"/>
        <v>0</v>
      </c>
      <c r="CG297" s="151">
        <f t="shared" si="2210"/>
        <v>0</v>
      </c>
      <c r="CH297" s="151">
        <f t="shared" si="2211"/>
        <v>0</v>
      </c>
      <c r="CI297" s="151">
        <f t="shared" si="2212"/>
        <v>0</v>
      </c>
      <c r="CJ297" s="154">
        <f t="shared" si="2086"/>
        <v>0</v>
      </c>
      <c r="CK297" s="3"/>
      <c r="CL297" s="3"/>
      <c r="CM297" s="3"/>
      <c r="CN297" s="151">
        <f t="shared" si="2213"/>
        <v>0</v>
      </c>
      <c r="CO297" s="151">
        <f t="shared" si="2214"/>
        <v>0</v>
      </c>
      <c r="CP297" s="151">
        <f t="shared" si="2215"/>
        <v>0</v>
      </c>
      <c r="CQ297" s="151">
        <f t="shared" si="2216"/>
        <v>0</v>
      </c>
      <c r="CR297" s="154">
        <f t="shared" si="2087"/>
        <v>0</v>
      </c>
      <c r="CS297" s="3"/>
      <c r="CT297" s="3"/>
      <c r="CU297" s="3"/>
      <c r="CV297" s="151">
        <f t="shared" si="2217"/>
        <v>0</v>
      </c>
      <c r="CW297" s="151">
        <f t="shared" si="2218"/>
        <v>0</v>
      </c>
      <c r="CX297" s="151">
        <f t="shared" si="2219"/>
        <v>0</v>
      </c>
      <c r="CY297" s="151">
        <f t="shared" si="2220"/>
        <v>0</v>
      </c>
      <c r="CZ297" s="151">
        <f t="shared" si="2221"/>
        <v>0</v>
      </c>
      <c r="DA297" s="151">
        <f t="shared" si="2222"/>
        <v>0</v>
      </c>
      <c r="DB297" s="151">
        <f t="shared" si="2223"/>
        <v>0</v>
      </c>
      <c r="DC297" s="151">
        <f t="shared" si="2224"/>
        <v>0</v>
      </c>
      <c r="DD297" s="149"/>
      <c r="DE297" s="3"/>
      <c r="DF297" s="3"/>
      <c r="DG297" s="3"/>
      <c r="DH297" s="129"/>
      <c r="DI297" s="129"/>
      <c r="DJ297" s="129"/>
      <c r="DK297" s="129"/>
      <c r="DL297" s="129"/>
      <c r="DM297" s="129"/>
      <c r="DN297" s="129"/>
      <c r="DO297" s="129"/>
      <c r="DP297" s="3"/>
      <c r="DQ297" s="3"/>
      <c r="DR297" s="3"/>
      <c r="DS297" s="3"/>
      <c r="DU297" s="149"/>
      <c r="DV297" s="3"/>
      <c r="DW297" s="3"/>
      <c r="DX297" s="3"/>
      <c r="DZ297" s="293"/>
      <c r="EA297" s="293"/>
      <c r="EB297" s="293"/>
      <c r="EC297" s="297"/>
      <c r="ED297" s="297"/>
      <c r="EE297" s="297"/>
      <c r="EF297" s="297"/>
      <c r="EG297" s="297"/>
      <c r="EH297" s="297"/>
      <c r="EI297" s="297"/>
      <c r="EJ297" s="297"/>
      <c r="EK297" s="297"/>
      <c r="EL297" s="297"/>
      <c r="EM297" s="297"/>
      <c r="EN297" s="297"/>
      <c r="EO297" s="297"/>
      <c r="EP297" s="297"/>
      <c r="EQ297" s="297"/>
      <c r="ER297" s="297"/>
      <c r="ES297" s="297"/>
      <c r="ET297" s="297"/>
      <c r="EU297" s="297"/>
      <c r="EV297" s="297"/>
      <c r="EW297" s="297"/>
      <c r="EX297" s="297"/>
      <c r="EY297" s="297"/>
      <c r="EZ297" s="297"/>
      <c r="FA297" s="297"/>
      <c r="FB297" s="297"/>
      <c r="FC297" s="297"/>
      <c r="FD297" s="297"/>
      <c r="FE297" s="297"/>
      <c r="FF297" s="297"/>
      <c r="FL297" s="151">
        <f t="shared" si="2176"/>
        <v>0</v>
      </c>
      <c r="FM297" s="151">
        <f t="shared" si="2089"/>
        <v>0</v>
      </c>
      <c r="FN297" s="151">
        <f t="shared" si="2090"/>
        <v>0</v>
      </c>
      <c r="FO297" s="151">
        <f t="shared" si="2091"/>
        <v>0</v>
      </c>
      <c r="FR297" s="5">
        <f t="shared" si="1976"/>
        <v>0</v>
      </c>
      <c r="FS297" s="5">
        <f t="shared" si="1977"/>
        <v>0</v>
      </c>
      <c r="FT297" s="5">
        <f t="shared" si="1978"/>
        <v>0</v>
      </c>
      <c r="FU297" s="5">
        <f t="shared" si="1979"/>
        <v>0</v>
      </c>
      <c r="FW297" s="233" t="e">
        <f t="shared" si="1980"/>
        <v>#DIV/0!</v>
      </c>
      <c r="FX297" s="233" t="e">
        <f t="shared" si="1981"/>
        <v>#DIV/0!</v>
      </c>
      <c r="FY297" s="233" t="e">
        <f t="shared" si="1982"/>
        <v>#DIV/0!</v>
      </c>
      <c r="FZ297" s="233" t="e">
        <f t="shared" si="1983"/>
        <v>#DIV/0!</v>
      </c>
      <c r="GA297" s="233"/>
      <c r="GB297" s="5">
        <f t="shared" si="1984"/>
        <v>0</v>
      </c>
      <c r="GC297" s="5">
        <f t="shared" si="1985"/>
        <v>0</v>
      </c>
      <c r="GD297" s="5">
        <f t="shared" si="1986"/>
        <v>0</v>
      </c>
      <c r="GE297" s="5">
        <f t="shared" si="1987"/>
        <v>0</v>
      </c>
    </row>
    <row r="298" spans="2:187" x14ac:dyDescent="0.2">
      <c r="B298" s="139">
        <f t="shared" si="2227"/>
        <v>2023</v>
      </c>
      <c r="C298" s="142" t="str">
        <f t="shared" si="2226"/>
        <v>Sep</v>
      </c>
      <c r="D298" s="154">
        <f t="shared" si="2072"/>
        <v>0</v>
      </c>
      <c r="E298" s="129"/>
      <c r="F298" s="129"/>
      <c r="G298" s="129"/>
      <c r="H298" s="154">
        <f t="shared" si="2073"/>
        <v>0</v>
      </c>
      <c r="I298" s="151">
        <f t="shared" si="2177"/>
        <v>0</v>
      </c>
      <c r="J298" s="151">
        <f t="shared" si="2178"/>
        <v>0</v>
      </c>
      <c r="K298" s="151">
        <f t="shared" si="2179"/>
        <v>0</v>
      </c>
      <c r="L298" s="154">
        <f t="shared" si="2228"/>
        <v>0</v>
      </c>
      <c r="M298" s="3"/>
      <c r="N298" s="3"/>
      <c r="O298" s="3"/>
      <c r="P298" s="154">
        <f t="shared" si="2074"/>
        <v>0</v>
      </c>
      <c r="Q298" s="3"/>
      <c r="R298" s="3"/>
      <c r="S298" s="3"/>
      <c r="T298" s="154">
        <f t="shared" si="2075"/>
        <v>0</v>
      </c>
      <c r="U298" s="151">
        <f t="shared" si="2180"/>
        <v>0</v>
      </c>
      <c r="V298" s="151">
        <f t="shared" si="2181"/>
        <v>0</v>
      </c>
      <c r="W298" s="151">
        <f t="shared" si="2182"/>
        <v>0</v>
      </c>
      <c r="X298" s="154">
        <f t="shared" si="2076"/>
        <v>0</v>
      </c>
      <c r="Y298" s="151">
        <f t="shared" si="2183"/>
        <v>0</v>
      </c>
      <c r="Z298" s="151">
        <f t="shared" si="2184"/>
        <v>0</v>
      </c>
      <c r="AA298" s="151">
        <f t="shared" si="2185"/>
        <v>0</v>
      </c>
      <c r="AB298" s="154">
        <f t="shared" si="2077"/>
        <v>0</v>
      </c>
      <c r="AC298" s="3"/>
      <c r="AD298" s="3"/>
      <c r="AE298" s="3"/>
      <c r="AF298" s="154">
        <f t="shared" si="2078"/>
        <v>0</v>
      </c>
      <c r="AG298" s="3"/>
      <c r="AH298" s="3"/>
      <c r="AI298" s="3"/>
      <c r="AJ298" s="154">
        <f t="shared" si="2079"/>
        <v>0</v>
      </c>
      <c r="AK298" s="151">
        <f t="shared" si="2186"/>
        <v>0</v>
      </c>
      <c r="AL298" s="151">
        <f t="shared" si="2187"/>
        <v>0</v>
      </c>
      <c r="AM298" s="151">
        <f t="shared" si="2188"/>
        <v>0</v>
      </c>
      <c r="AN298" s="154">
        <f t="shared" si="2080"/>
        <v>0</v>
      </c>
      <c r="AO298" s="3"/>
      <c r="AP298" s="3"/>
      <c r="AQ298" s="3"/>
      <c r="AR298" s="151">
        <f t="shared" si="2189"/>
        <v>0</v>
      </c>
      <c r="AS298" s="151">
        <f t="shared" si="2190"/>
        <v>0</v>
      </c>
      <c r="AT298" s="151">
        <f t="shared" si="2191"/>
        <v>0</v>
      </c>
      <c r="AU298" s="151">
        <f t="shared" si="2192"/>
        <v>0</v>
      </c>
      <c r="AV298" s="154">
        <f t="shared" si="2081"/>
        <v>0</v>
      </c>
      <c r="AW298" s="3"/>
      <c r="AX298" s="3"/>
      <c r="AY298" s="3"/>
      <c r="AZ298" s="151">
        <f t="shared" si="2193"/>
        <v>0</v>
      </c>
      <c r="BA298" s="151">
        <f t="shared" si="2194"/>
        <v>0</v>
      </c>
      <c r="BB298" s="151">
        <f t="shared" si="2195"/>
        <v>0</v>
      </c>
      <c r="BC298" s="151">
        <f t="shared" si="2196"/>
        <v>0</v>
      </c>
      <c r="BD298" s="154">
        <f t="shared" si="2082"/>
        <v>0</v>
      </c>
      <c r="BE298" s="3"/>
      <c r="BF298" s="3"/>
      <c r="BG298" s="3"/>
      <c r="BH298" s="151">
        <f t="shared" si="2197"/>
        <v>0</v>
      </c>
      <c r="BI298" s="151">
        <f t="shared" si="2198"/>
        <v>0</v>
      </c>
      <c r="BJ298" s="151">
        <f t="shared" si="2199"/>
        <v>0</v>
      </c>
      <c r="BK298" s="151">
        <f t="shared" si="2200"/>
        <v>0</v>
      </c>
      <c r="BL298" s="154">
        <f t="shared" si="2083"/>
        <v>0</v>
      </c>
      <c r="BM298" s="3"/>
      <c r="BN298" s="3"/>
      <c r="BO298" s="3"/>
      <c r="BP298" s="151">
        <f t="shared" si="2201"/>
        <v>0</v>
      </c>
      <c r="BQ298" s="151">
        <f t="shared" si="2202"/>
        <v>0</v>
      </c>
      <c r="BR298" s="151">
        <f t="shared" si="2203"/>
        <v>0</v>
      </c>
      <c r="BS298" s="151">
        <f t="shared" si="2204"/>
        <v>0</v>
      </c>
      <c r="BT298" s="154">
        <f t="shared" si="2084"/>
        <v>0</v>
      </c>
      <c r="BU298" s="3"/>
      <c r="BV298" s="3"/>
      <c r="BW298" s="3"/>
      <c r="BX298" s="151">
        <f t="shared" si="2205"/>
        <v>0</v>
      </c>
      <c r="BY298" s="151">
        <f t="shared" si="2206"/>
        <v>0</v>
      </c>
      <c r="BZ298" s="151">
        <f t="shared" si="2207"/>
        <v>0</v>
      </c>
      <c r="CA298" s="151">
        <f t="shared" si="2208"/>
        <v>0</v>
      </c>
      <c r="CB298" s="154">
        <f t="shared" si="2085"/>
        <v>0</v>
      </c>
      <c r="CC298" s="3"/>
      <c r="CD298" s="3"/>
      <c r="CE298" s="3"/>
      <c r="CF298" s="151">
        <f t="shared" si="2209"/>
        <v>0</v>
      </c>
      <c r="CG298" s="151">
        <f t="shared" si="2210"/>
        <v>0</v>
      </c>
      <c r="CH298" s="151">
        <f t="shared" si="2211"/>
        <v>0</v>
      </c>
      <c r="CI298" s="151">
        <f t="shared" si="2212"/>
        <v>0</v>
      </c>
      <c r="CJ298" s="154">
        <f t="shared" si="2086"/>
        <v>0</v>
      </c>
      <c r="CK298" s="3"/>
      <c r="CL298" s="3"/>
      <c r="CM298" s="3"/>
      <c r="CN298" s="151">
        <f t="shared" si="2213"/>
        <v>0</v>
      </c>
      <c r="CO298" s="151">
        <f t="shared" si="2214"/>
        <v>0</v>
      </c>
      <c r="CP298" s="151">
        <f t="shared" si="2215"/>
        <v>0</v>
      </c>
      <c r="CQ298" s="151">
        <f t="shared" si="2216"/>
        <v>0</v>
      </c>
      <c r="CR298" s="154">
        <f t="shared" si="2087"/>
        <v>0</v>
      </c>
      <c r="CS298" s="3"/>
      <c r="CT298" s="3"/>
      <c r="CU298" s="3"/>
      <c r="CV298" s="151">
        <f t="shared" si="2217"/>
        <v>0</v>
      </c>
      <c r="CW298" s="151">
        <f t="shared" si="2218"/>
        <v>0</v>
      </c>
      <c r="CX298" s="151">
        <f t="shared" si="2219"/>
        <v>0</v>
      </c>
      <c r="CY298" s="151">
        <f t="shared" si="2220"/>
        <v>0</v>
      </c>
      <c r="CZ298" s="151">
        <f t="shared" si="2221"/>
        <v>0</v>
      </c>
      <c r="DA298" s="151">
        <f t="shared" si="2222"/>
        <v>0</v>
      </c>
      <c r="DB298" s="151">
        <f t="shared" si="2223"/>
        <v>0</v>
      </c>
      <c r="DC298" s="151">
        <f t="shared" si="2224"/>
        <v>0</v>
      </c>
      <c r="DD298" s="149"/>
      <c r="DE298" s="3"/>
      <c r="DF298" s="3"/>
      <c r="DG298" s="3"/>
      <c r="DH298" s="129"/>
      <c r="DI298" s="129"/>
      <c r="DJ298" s="129"/>
      <c r="DK298" s="129"/>
      <c r="DL298" s="129"/>
      <c r="DM298" s="129"/>
      <c r="DN298" s="129"/>
      <c r="DO298" s="129"/>
      <c r="DP298" s="3"/>
      <c r="DQ298" s="3"/>
      <c r="DR298" s="3"/>
      <c r="DS298" s="3"/>
      <c r="DU298" s="149"/>
      <c r="DV298" s="3"/>
      <c r="DW298" s="3"/>
      <c r="DX298" s="3"/>
      <c r="DZ298" s="293"/>
      <c r="EA298" s="293"/>
      <c r="EB298" s="293"/>
      <c r="EC298" s="297"/>
      <c r="ED298" s="297"/>
      <c r="EE298" s="297"/>
      <c r="EF298" s="297"/>
      <c r="EG298" s="297"/>
      <c r="EH298" s="297"/>
      <c r="EI298" s="297"/>
      <c r="EJ298" s="297"/>
      <c r="EK298" s="297"/>
      <c r="EL298" s="297"/>
      <c r="EM298" s="297"/>
      <c r="EN298" s="297"/>
      <c r="EO298" s="297"/>
      <c r="EP298" s="297"/>
      <c r="EQ298" s="297"/>
      <c r="ER298" s="297"/>
      <c r="ES298" s="297"/>
      <c r="ET298" s="297"/>
      <c r="EU298" s="297"/>
      <c r="EV298" s="297"/>
      <c r="EW298" s="297"/>
      <c r="EX298" s="297"/>
      <c r="EY298" s="297"/>
      <c r="EZ298" s="297"/>
      <c r="FA298" s="297"/>
      <c r="FB298" s="297"/>
      <c r="FC298" s="297"/>
      <c r="FD298" s="297"/>
      <c r="FE298" s="297"/>
      <c r="FF298" s="297"/>
      <c r="FL298" s="151">
        <f t="shared" si="2176"/>
        <v>0</v>
      </c>
      <c r="FM298" s="151">
        <f t="shared" si="2089"/>
        <v>0</v>
      </c>
      <c r="FN298" s="151">
        <f t="shared" si="2090"/>
        <v>0</v>
      </c>
      <c r="FO298" s="151">
        <f t="shared" si="2091"/>
        <v>0</v>
      </c>
      <c r="FR298" s="5">
        <f t="shared" si="1976"/>
        <v>0</v>
      </c>
      <c r="FS298" s="5">
        <f t="shared" si="1977"/>
        <v>0</v>
      </c>
      <c r="FT298" s="5">
        <f t="shared" si="1978"/>
        <v>0</v>
      </c>
      <c r="FU298" s="5">
        <f t="shared" si="1979"/>
        <v>0</v>
      </c>
      <c r="FW298" s="233" t="e">
        <f t="shared" si="1980"/>
        <v>#DIV/0!</v>
      </c>
      <c r="FX298" s="233" t="e">
        <f t="shared" si="1981"/>
        <v>#DIV/0!</v>
      </c>
      <c r="FY298" s="233" t="e">
        <f t="shared" si="1982"/>
        <v>#DIV/0!</v>
      </c>
      <c r="FZ298" s="233" t="e">
        <f t="shared" si="1983"/>
        <v>#DIV/0!</v>
      </c>
      <c r="GA298" s="233"/>
      <c r="GB298" s="5">
        <f t="shared" si="1984"/>
        <v>0</v>
      </c>
      <c r="GC298" s="5">
        <f t="shared" si="1985"/>
        <v>0</v>
      </c>
      <c r="GD298" s="5">
        <f t="shared" si="1986"/>
        <v>0</v>
      </c>
      <c r="GE298" s="5">
        <f t="shared" si="1987"/>
        <v>0</v>
      </c>
    </row>
    <row r="299" spans="2:187" x14ac:dyDescent="0.2">
      <c r="B299" s="139">
        <f t="shared" si="2227"/>
        <v>2023</v>
      </c>
      <c r="C299" s="142" t="str">
        <f t="shared" si="2226"/>
        <v>Okt</v>
      </c>
      <c r="D299" s="154">
        <f t="shared" si="2072"/>
        <v>0</v>
      </c>
      <c r="E299" s="129"/>
      <c r="F299" s="129"/>
      <c r="G299" s="129"/>
      <c r="H299" s="154">
        <f t="shared" si="2073"/>
        <v>0</v>
      </c>
      <c r="I299" s="151">
        <f t="shared" si="2177"/>
        <v>0</v>
      </c>
      <c r="J299" s="151">
        <f t="shared" si="2178"/>
        <v>0</v>
      </c>
      <c r="K299" s="151">
        <f t="shared" si="2179"/>
        <v>0</v>
      </c>
      <c r="L299" s="154">
        <f t="shared" si="2228"/>
        <v>0</v>
      </c>
      <c r="M299" s="3"/>
      <c r="N299" s="3"/>
      <c r="O299" s="3"/>
      <c r="P299" s="154">
        <f t="shared" si="2074"/>
        <v>0</v>
      </c>
      <c r="Q299" s="3"/>
      <c r="R299" s="3"/>
      <c r="S299" s="3"/>
      <c r="T299" s="154">
        <f t="shared" si="2075"/>
        <v>0</v>
      </c>
      <c r="U299" s="151">
        <f t="shared" si="2180"/>
        <v>0</v>
      </c>
      <c r="V299" s="151">
        <f t="shared" si="2181"/>
        <v>0</v>
      </c>
      <c r="W299" s="151">
        <f t="shared" si="2182"/>
        <v>0</v>
      </c>
      <c r="X299" s="154">
        <f t="shared" si="2076"/>
        <v>0</v>
      </c>
      <c r="Y299" s="151">
        <f t="shared" si="2183"/>
        <v>0</v>
      </c>
      <c r="Z299" s="151">
        <f t="shared" si="2184"/>
        <v>0</v>
      </c>
      <c r="AA299" s="151">
        <f t="shared" si="2185"/>
        <v>0</v>
      </c>
      <c r="AB299" s="154">
        <f t="shared" si="2077"/>
        <v>0</v>
      </c>
      <c r="AC299" s="3"/>
      <c r="AD299" s="3"/>
      <c r="AE299" s="3"/>
      <c r="AF299" s="154">
        <f t="shared" si="2078"/>
        <v>0</v>
      </c>
      <c r="AG299" s="3"/>
      <c r="AH299" s="3"/>
      <c r="AI299" s="3"/>
      <c r="AJ299" s="154">
        <f t="shared" si="2079"/>
        <v>0</v>
      </c>
      <c r="AK299" s="151">
        <f t="shared" si="2186"/>
        <v>0</v>
      </c>
      <c r="AL299" s="151">
        <f t="shared" si="2187"/>
        <v>0</v>
      </c>
      <c r="AM299" s="151">
        <f t="shared" si="2188"/>
        <v>0</v>
      </c>
      <c r="AN299" s="154">
        <f t="shared" si="2080"/>
        <v>0</v>
      </c>
      <c r="AO299" s="3"/>
      <c r="AP299" s="3"/>
      <c r="AQ299" s="3"/>
      <c r="AR299" s="151">
        <f t="shared" si="2189"/>
        <v>0</v>
      </c>
      <c r="AS299" s="151">
        <f t="shared" si="2190"/>
        <v>0</v>
      </c>
      <c r="AT299" s="151">
        <f t="shared" si="2191"/>
        <v>0</v>
      </c>
      <c r="AU299" s="151">
        <f t="shared" si="2192"/>
        <v>0</v>
      </c>
      <c r="AV299" s="154">
        <f t="shared" si="2081"/>
        <v>0</v>
      </c>
      <c r="AW299" s="3"/>
      <c r="AX299" s="3"/>
      <c r="AY299" s="3"/>
      <c r="AZ299" s="151">
        <f t="shared" si="2193"/>
        <v>0</v>
      </c>
      <c r="BA299" s="151">
        <f t="shared" si="2194"/>
        <v>0</v>
      </c>
      <c r="BB299" s="151">
        <f t="shared" si="2195"/>
        <v>0</v>
      </c>
      <c r="BC299" s="151">
        <f t="shared" si="2196"/>
        <v>0</v>
      </c>
      <c r="BD299" s="154">
        <f t="shared" si="2082"/>
        <v>0</v>
      </c>
      <c r="BE299" s="3"/>
      <c r="BF299" s="3"/>
      <c r="BG299" s="3"/>
      <c r="BH299" s="151">
        <f t="shared" si="2197"/>
        <v>0</v>
      </c>
      <c r="BI299" s="151">
        <f t="shared" si="2198"/>
        <v>0</v>
      </c>
      <c r="BJ299" s="151">
        <f t="shared" si="2199"/>
        <v>0</v>
      </c>
      <c r="BK299" s="151">
        <f t="shared" si="2200"/>
        <v>0</v>
      </c>
      <c r="BL299" s="154">
        <f t="shared" si="2083"/>
        <v>0</v>
      </c>
      <c r="BM299" s="3"/>
      <c r="BN299" s="3"/>
      <c r="BO299" s="3"/>
      <c r="BP299" s="151">
        <f t="shared" si="2201"/>
        <v>0</v>
      </c>
      <c r="BQ299" s="151">
        <f t="shared" si="2202"/>
        <v>0</v>
      </c>
      <c r="BR299" s="151">
        <f t="shared" si="2203"/>
        <v>0</v>
      </c>
      <c r="BS299" s="151">
        <f t="shared" si="2204"/>
        <v>0</v>
      </c>
      <c r="BT299" s="154">
        <f t="shared" si="2084"/>
        <v>0</v>
      </c>
      <c r="BU299" s="3"/>
      <c r="BV299" s="3"/>
      <c r="BW299" s="3"/>
      <c r="BX299" s="151">
        <f t="shared" si="2205"/>
        <v>0</v>
      </c>
      <c r="BY299" s="151">
        <f t="shared" si="2206"/>
        <v>0</v>
      </c>
      <c r="BZ299" s="151">
        <f t="shared" si="2207"/>
        <v>0</v>
      </c>
      <c r="CA299" s="151">
        <f t="shared" si="2208"/>
        <v>0</v>
      </c>
      <c r="CB299" s="154">
        <f t="shared" si="2085"/>
        <v>0</v>
      </c>
      <c r="CC299" s="3"/>
      <c r="CD299" s="3"/>
      <c r="CE299" s="3"/>
      <c r="CF299" s="151">
        <f t="shared" si="2209"/>
        <v>0</v>
      </c>
      <c r="CG299" s="151">
        <f t="shared" si="2210"/>
        <v>0</v>
      </c>
      <c r="CH299" s="151">
        <f t="shared" si="2211"/>
        <v>0</v>
      </c>
      <c r="CI299" s="151">
        <f t="shared" si="2212"/>
        <v>0</v>
      </c>
      <c r="CJ299" s="154">
        <f t="shared" si="2086"/>
        <v>0</v>
      </c>
      <c r="CK299" s="3"/>
      <c r="CL299" s="3"/>
      <c r="CM299" s="3"/>
      <c r="CN299" s="151">
        <f t="shared" si="2213"/>
        <v>0</v>
      </c>
      <c r="CO299" s="151">
        <f t="shared" si="2214"/>
        <v>0</v>
      </c>
      <c r="CP299" s="151">
        <f t="shared" si="2215"/>
        <v>0</v>
      </c>
      <c r="CQ299" s="151">
        <f t="shared" si="2216"/>
        <v>0</v>
      </c>
      <c r="CR299" s="154">
        <f t="shared" si="2087"/>
        <v>0</v>
      </c>
      <c r="CS299" s="3"/>
      <c r="CT299" s="3"/>
      <c r="CU299" s="3"/>
      <c r="CV299" s="151">
        <f t="shared" si="2217"/>
        <v>0</v>
      </c>
      <c r="CW299" s="151">
        <f t="shared" si="2218"/>
        <v>0</v>
      </c>
      <c r="CX299" s="151">
        <f t="shared" si="2219"/>
        <v>0</v>
      </c>
      <c r="CY299" s="151">
        <f t="shared" si="2220"/>
        <v>0</v>
      </c>
      <c r="CZ299" s="151">
        <f t="shared" si="2221"/>
        <v>0</v>
      </c>
      <c r="DA299" s="151">
        <f t="shared" si="2222"/>
        <v>0</v>
      </c>
      <c r="DB299" s="151">
        <f t="shared" si="2223"/>
        <v>0</v>
      </c>
      <c r="DC299" s="151">
        <f t="shared" si="2224"/>
        <v>0</v>
      </c>
      <c r="DD299" s="149"/>
      <c r="DE299" s="3"/>
      <c r="DF299" s="3"/>
      <c r="DG299" s="3"/>
      <c r="DH299" s="129"/>
      <c r="DI299" s="129"/>
      <c r="DJ299" s="129"/>
      <c r="DK299" s="129"/>
      <c r="DL299" s="129"/>
      <c r="DM299" s="129"/>
      <c r="DN299" s="129"/>
      <c r="DO299" s="129"/>
      <c r="DP299" s="3"/>
      <c r="DQ299" s="3"/>
      <c r="DR299" s="3"/>
      <c r="DS299" s="3"/>
      <c r="DU299" s="149"/>
      <c r="DV299" s="3"/>
      <c r="DW299" s="3"/>
      <c r="DX299" s="3"/>
      <c r="DZ299" s="293"/>
      <c r="EA299" s="293"/>
      <c r="EB299" s="293"/>
      <c r="EC299" s="297"/>
      <c r="ED299" s="297"/>
      <c r="EE299" s="297"/>
      <c r="EF299" s="297"/>
      <c r="EG299" s="297"/>
      <c r="EH299" s="297"/>
      <c r="EI299" s="297"/>
      <c r="EJ299" s="297"/>
      <c r="EK299" s="297"/>
      <c r="EL299" s="297"/>
      <c r="EM299" s="297"/>
      <c r="EN299" s="297"/>
      <c r="EO299" s="297"/>
      <c r="EP299" s="297"/>
      <c r="EQ299" s="297"/>
      <c r="ER299" s="297"/>
      <c r="ES299" s="297"/>
      <c r="ET299" s="297"/>
      <c r="EU299" s="297"/>
      <c r="EV299" s="297"/>
      <c r="EW299" s="297"/>
      <c r="EX299" s="297"/>
      <c r="EY299" s="297"/>
      <c r="EZ299" s="297"/>
      <c r="FA299" s="297"/>
      <c r="FB299" s="297"/>
      <c r="FC299" s="297"/>
      <c r="FD299" s="297"/>
      <c r="FE299" s="297"/>
      <c r="FF299" s="297"/>
      <c r="FL299" s="151">
        <f t="shared" si="2176"/>
        <v>0</v>
      </c>
      <c r="FM299" s="151">
        <f t="shared" si="2089"/>
        <v>0</v>
      </c>
      <c r="FN299" s="151">
        <f t="shared" si="2090"/>
        <v>0</v>
      </c>
      <c r="FO299" s="151">
        <f t="shared" si="2091"/>
        <v>0</v>
      </c>
      <c r="FR299" s="5">
        <f t="shared" si="1976"/>
        <v>0</v>
      </c>
      <c r="FS299" s="5">
        <f t="shared" si="1977"/>
        <v>0</v>
      </c>
      <c r="FT299" s="5">
        <f t="shared" si="1978"/>
        <v>0</v>
      </c>
      <c r="FU299" s="5">
        <f t="shared" si="1979"/>
        <v>0</v>
      </c>
      <c r="FW299" s="233" t="e">
        <f t="shared" si="1980"/>
        <v>#DIV/0!</v>
      </c>
      <c r="FX299" s="233" t="e">
        <f t="shared" si="1981"/>
        <v>#DIV/0!</v>
      </c>
      <c r="FY299" s="233" t="e">
        <f t="shared" si="1982"/>
        <v>#DIV/0!</v>
      </c>
      <c r="FZ299" s="233" t="e">
        <f t="shared" si="1983"/>
        <v>#DIV/0!</v>
      </c>
      <c r="GA299" s="233"/>
      <c r="GB299" s="5">
        <f t="shared" si="1984"/>
        <v>0</v>
      </c>
      <c r="GC299" s="5">
        <f t="shared" si="1985"/>
        <v>0</v>
      </c>
      <c r="GD299" s="5">
        <f t="shared" si="1986"/>
        <v>0</v>
      </c>
      <c r="GE299" s="5">
        <f t="shared" si="1987"/>
        <v>0</v>
      </c>
    </row>
    <row r="300" spans="2:187" x14ac:dyDescent="0.2">
      <c r="B300" s="139">
        <f t="shared" si="2227"/>
        <v>2023</v>
      </c>
      <c r="C300" s="142" t="str">
        <f t="shared" si="2226"/>
        <v>Nov</v>
      </c>
      <c r="D300" s="154">
        <f t="shared" si="2072"/>
        <v>0</v>
      </c>
      <c r="E300" s="129"/>
      <c r="F300" s="129"/>
      <c r="G300" s="129"/>
      <c r="H300" s="154">
        <f t="shared" si="2073"/>
        <v>0</v>
      </c>
      <c r="I300" s="151">
        <f t="shared" si="2177"/>
        <v>0</v>
      </c>
      <c r="J300" s="151">
        <f t="shared" si="2178"/>
        <v>0</v>
      </c>
      <c r="K300" s="151">
        <f t="shared" si="2179"/>
        <v>0</v>
      </c>
      <c r="L300" s="154">
        <f t="shared" si="2228"/>
        <v>0</v>
      </c>
      <c r="M300" s="3"/>
      <c r="N300" s="3"/>
      <c r="O300" s="3"/>
      <c r="P300" s="154">
        <f t="shared" si="2074"/>
        <v>0</v>
      </c>
      <c r="Q300" s="3"/>
      <c r="R300" s="3"/>
      <c r="S300" s="3"/>
      <c r="T300" s="154">
        <f t="shared" si="2075"/>
        <v>0</v>
      </c>
      <c r="U300" s="151">
        <f t="shared" si="2180"/>
        <v>0</v>
      </c>
      <c r="V300" s="151">
        <f t="shared" si="2181"/>
        <v>0</v>
      </c>
      <c r="W300" s="151">
        <f t="shared" si="2182"/>
        <v>0</v>
      </c>
      <c r="X300" s="154">
        <f t="shared" si="2076"/>
        <v>0</v>
      </c>
      <c r="Y300" s="151">
        <f t="shared" si="2183"/>
        <v>0</v>
      </c>
      <c r="Z300" s="151">
        <f t="shared" si="2184"/>
        <v>0</v>
      </c>
      <c r="AA300" s="151">
        <f t="shared" si="2185"/>
        <v>0</v>
      </c>
      <c r="AB300" s="154">
        <f t="shared" si="2077"/>
        <v>0</v>
      </c>
      <c r="AC300" s="3"/>
      <c r="AD300" s="3"/>
      <c r="AE300" s="3"/>
      <c r="AF300" s="154">
        <f t="shared" si="2078"/>
        <v>0</v>
      </c>
      <c r="AG300" s="3"/>
      <c r="AH300" s="3"/>
      <c r="AI300" s="3"/>
      <c r="AJ300" s="154">
        <f t="shared" si="2079"/>
        <v>0</v>
      </c>
      <c r="AK300" s="151">
        <f t="shared" si="2186"/>
        <v>0</v>
      </c>
      <c r="AL300" s="151">
        <f t="shared" si="2187"/>
        <v>0</v>
      </c>
      <c r="AM300" s="151">
        <f t="shared" si="2188"/>
        <v>0</v>
      </c>
      <c r="AN300" s="154">
        <f t="shared" si="2080"/>
        <v>0</v>
      </c>
      <c r="AO300" s="3"/>
      <c r="AP300" s="3"/>
      <c r="AQ300" s="3"/>
      <c r="AR300" s="151">
        <f t="shared" si="2189"/>
        <v>0</v>
      </c>
      <c r="AS300" s="151">
        <f t="shared" si="2190"/>
        <v>0</v>
      </c>
      <c r="AT300" s="151">
        <f t="shared" si="2191"/>
        <v>0</v>
      </c>
      <c r="AU300" s="151">
        <f t="shared" si="2192"/>
        <v>0</v>
      </c>
      <c r="AV300" s="154">
        <f t="shared" si="2081"/>
        <v>0</v>
      </c>
      <c r="AW300" s="3"/>
      <c r="AX300" s="3"/>
      <c r="AY300" s="3"/>
      <c r="AZ300" s="151">
        <f t="shared" si="2193"/>
        <v>0</v>
      </c>
      <c r="BA300" s="151">
        <f t="shared" si="2194"/>
        <v>0</v>
      </c>
      <c r="BB300" s="151">
        <f t="shared" si="2195"/>
        <v>0</v>
      </c>
      <c r="BC300" s="151">
        <f t="shared" si="2196"/>
        <v>0</v>
      </c>
      <c r="BD300" s="154">
        <f t="shared" si="2082"/>
        <v>0</v>
      </c>
      <c r="BE300" s="3"/>
      <c r="BF300" s="3"/>
      <c r="BG300" s="3"/>
      <c r="BH300" s="151">
        <f t="shared" si="2197"/>
        <v>0</v>
      </c>
      <c r="BI300" s="151">
        <f t="shared" si="2198"/>
        <v>0</v>
      </c>
      <c r="BJ300" s="151">
        <f t="shared" si="2199"/>
        <v>0</v>
      </c>
      <c r="BK300" s="151">
        <f t="shared" si="2200"/>
        <v>0</v>
      </c>
      <c r="BL300" s="154">
        <f t="shared" si="2083"/>
        <v>0</v>
      </c>
      <c r="BM300" s="3"/>
      <c r="BN300" s="3"/>
      <c r="BO300" s="3"/>
      <c r="BP300" s="151">
        <f t="shared" si="2201"/>
        <v>0</v>
      </c>
      <c r="BQ300" s="151">
        <f t="shared" si="2202"/>
        <v>0</v>
      </c>
      <c r="BR300" s="151">
        <f t="shared" si="2203"/>
        <v>0</v>
      </c>
      <c r="BS300" s="151">
        <f t="shared" si="2204"/>
        <v>0</v>
      </c>
      <c r="BT300" s="154">
        <f t="shared" si="2084"/>
        <v>0</v>
      </c>
      <c r="BU300" s="3"/>
      <c r="BV300" s="3"/>
      <c r="BW300" s="3"/>
      <c r="BX300" s="151">
        <f t="shared" si="2205"/>
        <v>0</v>
      </c>
      <c r="BY300" s="151">
        <f t="shared" si="2206"/>
        <v>0</v>
      </c>
      <c r="BZ300" s="151">
        <f t="shared" si="2207"/>
        <v>0</v>
      </c>
      <c r="CA300" s="151">
        <f t="shared" si="2208"/>
        <v>0</v>
      </c>
      <c r="CB300" s="154">
        <f t="shared" si="2085"/>
        <v>0</v>
      </c>
      <c r="CC300" s="3"/>
      <c r="CD300" s="3"/>
      <c r="CE300" s="3"/>
      <c r="CF300" s="151">
        <f t="shared" si="2209"/>
        <v>0</v>
      </c>
      <c r="CG300" s="151">
        <f t="shared" si="2210"/>
        <v>0</v>
      </c>
      <c r="CH300" s="151">
        <f t="shared" si="2211"/>
        <v>0</v>
      </c>
      <c r="CI300" s="151">
        <f t="shared" si="2212"/>
        <v>0</v>
      </c>
      <c r="CJ300" s="154">
        <f t="shared" si="2086"/>
        <v>0</v>
      </c>
      <c r="CK300" s="3"/>
      <c r="CL300" s="3"/>
      <c r="CM300" s="3"/>
      <c r="CN300" s="151">
        <f t="shared" si="2213"/>
        <v>0</v>
      </c>
      <c r="CO300" s="151">
        <f t="shared" si="2214"/>
        <v>0</v>
      </c>
      <c r="CP300" s="151">
        <f t="shared" si="2215"/>
        <v>0</v>
      </c>
      <c r="CQ300" s="151">
        <f t="shared" si="2216"/>
        <v>0</v>
      </c>
      <c r="CR300" s="154">
        <f t="shared" si="2087"/>
        <v>0</v>
      </c>
      <c r="CS300" s="3"/>
      <c r="CT300" s="3"/>
      <c r="CU300" s="3"/>
      <c r="CV300" s="151">
        <f t="shared" si="2217"/>
        <v>0</v>
      </c>
      <c r="CW300" s="151">
        <f t="shared" si="2218"/>
        <v>0</v>
      </c>
      <c r="CX300" s="151">
        <f t="shared" si="2219"/>
        <v>0</v>
      </c>
      <c r="CY300" s="151">
        <f t="shared" si="2220"/>
        <v>0</v>
      </c>
      <c r="CZ300" s="151">
        <f t="shared" si="2221"/>
        <v>0</v>
      </c>
      <c r="DA300" s="151">
        <f t="shared" si="2222"/>
        <v>0</v>
      </c>
      <c r="DB300" s="151">
        <f t="shared" si="2223"/>
        <v>0</v>
      </c>
      <c r="DC300" s="151">
        <f t="shared" si="2224"/>
        <v>0</v>
      </c>
      <c r="DD300" s="149"/>
      <c r="DE300" s="3"/>
      <c r="DF300" s="3"/>
      <c r="DG300" s="3"/>
      <c r="DH300" s="129"/>
      <c r="DI300" s="129"/>
      <c r="DJ300" s="129"/>
      <c r="DK300" s="129"/>
      <c r="DL300" s="129"/>
      <c r="DM300" s="129"/>
      <c r="DN300" s="129"/>
      <c r="DO300" s="129"/>
      <c r="DP300" s="3"/>
      <c r="DQ300" s="3"/>
      <c r="DR300" s="3"/>
      <c r="DS300" s="3"/>
      <c r="DU300" s="149"/>
      <c r="DV300" s="3"/>
      <c r="DW300" s="3"/>
      <c r="DX300" s="3"/>
      <c r="DZ300" s="293"/>
      <c r="EA300" s="293"/>
      <c r="EB300" s="293"/>
      <c r="EC300" s="297"/>
      <c r="ED300" s="297"/>
      <c r="EE300" s="297"/>
      <c r="EF300" s="297"/>
      <c r="EG300" s="297"/>
      <c r="EH300" s="297"/>
      <c r="EI300" s="297"/>
      <c r="EJ300" s="297"/>
      <c r="EK300" s="297"/>
      <c r="EL300" s="297"/>
      <c r="EM300" s="297"/>
      <c r="EN300" s="297"/>
      <c r="EO300" s="297"/>
      <c r="EP300" s="297"/>
      <c r="EQ300" s="297"/>
      <c r="ER300" s="297"/>
      <c r="ES300" s="297"/>
      <c r="ET300" s="297"/>
      <c r="EU300" s="297"/>
      <c r="EV300" s="297"/>
      <c r="EW300" s="297"/>
      <c r="EX300" s="297"/>
      <c r="EY300" s="297"/>
      <c r="EZ300" s="297"/>
      <c r="FA300" s="297"/>
      <c r="FB300" s="297"/>
      <c r="FC300" s="297"/>
      <c r="FD300" s="297"/>
      <c r="FE300" s="297"/>
      <c r="FF300" s="297"/>
      <c r="FL300" s="151">
        <f t="shared" si="2176"/>
        <v>0</v>
      </c>
      <c r="FM300" s="151">
        <f t="shared" si="2089"/>
        <v>0</v>
      </c>
      <c r="FN300" s="151">
        <f t="shared" si="2090"/>
        <v>0</v>
      </c>
      <c r="FO300" s="151">
        <f t="shared" si="2091"/>
        <v>0</v>
      </c>
      <c r="FR300" s="5">
        <f t="shared" si="1976"/>
        <v>0</v>
      </c>
      <c r="FS300" s="5">
        <f t="shared" si="1977"/>
        <v>0</v>
      </c>
      <c r="FT300" s="5">
        <f t="shared" si="1978"/>
        <v>0</v>
      </c>
      <c r="FU300" s="5">
        <f t="shared" si="1979"/>
        <v>0</v>
      </c>
      <c r="FW300" s="233" t="e">
        <f t="shared" si="1980"/>
        <v>#DIV/0!</v>
      </c>
      <c r="FX300" s="233" t="e">
        <f t="shared" si="1981"/>
        <v>#DIV/0!</v>
      </c>
      <c r="FY300" s="233" t="e">
        <f t="shared" si="1982"/>
        <v>#DIV/0!</v>
      </c>
      <c r="FZ300" s="233" t="e">
        <f t="shared" si="1983"/>
        <v>#DIV/0!</v>
      </c>
      <c r="GA300" s="233"/>
      <c r="GB300" s="5">
        <f t="shared" si="1984"/>
        <v>0</v>
      </c>
      <c r="GC300" s="5">
        <f t="shared" si="1985"/>
        <v>0</v>
      </c>
      <c r="GD300" s="5">
        <f t="shared" si="1986"/>
        <v>0</v>
      </c>
      <c r="GE300" s="5">
        <f t="shared" si="1987"/>
        <v>0</v>
      </c>
    </row>
    <row r="301" spans="2:187" x14ac:dyDescent="0.2">
      <c r="B301" s="139">
        <f t="shared" si="2227"/>
        <v>2023</v>
      </c>
      <c r="C301" s="142" t="str">
        <f t="shared" si="2226"/>
        <v>Dec</v>
      </c>
      <c r="D301" s="154">
        <f t="shared" si="2072"/>
        <v>0</v>
      </c>
      <c r="E301" s="129"/>
      <c r="F301" s="129"/>
      <c r="G301" s="129"/>
      <c r="H301" s="154">
        <f t="shared" si="2073"/>
        <v>0</v>
      </c>
      <c r="I301" s="151">
        <f t="shared" si="2177"/>
        <v>0</v>
      </c>
      <c r="J301" s="151">
        <f t="shared" si="2178"/>
        <v>0</v>
      </c>
      <c r="K301" s="151">
        <f t="shared" si="2179"/>
        <v>0</v>
      </c>
      <c r="L301" s="154">
        <f t="shared" si="2228"/>
        <v>0</v>
      </c>
      <c r="M301" s="3"/>
      <c r="N301" s="3"/>
      <c r="O301" s="3"/>
      <c r="P301" s="154">
        <f t="shared" si="2074"/>
        <v>0</v>
      </c>
      <c r="Q301" s="3"/>
      <c r="R301" s="3"/>
      <c r="S301" s="3"/>
      <c r="T301" s="154">
        <f t="shared" si="2075"/>
        <v>0</v>
      </c>
      <c r="U301" s="151">
        <f t="shared" si="2180"/>
        <v>0</v>
      </c>
      <c r="V301" s="151">
        <f t="shared" si="2181"/>
        <v>0</v>
      </c>
      <c r="W301" s="151">
        <f t="shared" si="2182"/>
        <v>0</v>
      </c>
      <c r="X301" s="154">
        <f t="shared" si="2076"/>
        <v>0</v>
      </c>
      <c r="Y301" s="151">
        <f t="shared" si="2183"/>
        <v>0</v>
      </c>
      <c r="Z301" s="151">
        <f t="shared" si="2184"/>
        <v>0</v>
      </c>
      <c r="AA301" s="151">
        <f t="shared" si="2185"/>
        <v>0</v>
      </c>
      <c r="AB301" s="154">
        <f t="shared" si="2077"/>
        <v>0</v>
      </c>
      <c r="AC301" s="3"/>
      <c r="AD301" s="3"/>
      <c r="AE301" s="3"/>
      <c r="AF301" s="154">
        <f t="shared" si="2078"/>
        <v>0</v>
      </c>
      <c r="AG301" s="3"/>
      <c r="AH301" s="3"/>
      <c r="AI301" s="3"/>
      <c r="AJ301" s="154">
        <f t="shared" si="2079"/>
        <v>0</v>
      </c>
      <c r="AK301" s="151">
        <f t="shared" si="2186"/>
        <v>0</v>
      </c>
      <c r="AL301" s="151">
        <f t="shared" si="2187"/>
        <v>0</v>
      </c>
      <c r="AM301" s="151">
        <f t="shared" si="2188"/>
        <v>0</v>
      </c>
      <c r="AN301" s="154">
        <f t="shared" si="2080"/>
        <v>0</v>
      </c>
      <c r="AO301" s="3"/>
      <c r="AP301" s="3"/>
      <c r="AQ301" s="3"/>
      <c r="AR301" s="151">
        <f t="shared" si="2189"/>
        <v>0</v>
      </c>
      <c r="AS301" s="151">
        <f t="shared" si="2190"/>
        <v>0</v>
      </c>
      <c r="AT301" s="151">
        <f t="shared" si="2191"/>
        <v>0</v>
      </c>
      <c r="AU301" s="151">
        <f t="shared" si="2192"/>
        <v>0</v>
      </c>
      <c r="AV301" s="154">
        <f t="shared" si="2081"/>
        <v>0</v>
      </c>
      <c r="AW301" s="3"/>
      <c r="AX301" s="3"/>
      <c r="AY301" s="3"/>
      <c r="AZ301" s="151">
        <f t="shared" si="2193"/>
        <v>0</v>
      </c>
      <c r="BA301" s="151">
        <f t="shared" si="2194"/>
        <v>0</v>
      </c>
      <c r="BB301" s="151">
        <f t="shared" si="2195"/>
        <v>0</v>
      </c>
      <c r="BC301" s="151">
        <f t="shared" si="2196"/>
        <v>0</v>
      </c>
      <c r="BD301" s="154">
        <f t="shared" si="2082"/>
        <v>0</v>
      </c>
      <c r="BE301" s="3"/>
      <c r="BF301" s="3"/>
      <c r="BG301" s="3"/>
      <c r="BH301" s="151">
        <f t="shared" si="2197"/>
        <v>0</v>
      </c>
      <c r="BI301" s="151">
        <f t="shared" si="2198"/>
        <v>0</v>
      </c>
      <c r="BJ301" s="151">
        <f t="shared" si="2199"/>
        <v>0</v>
      </c>
      <c r="BK301" s="151">
        <f t="shared" si="2200"/>
        <v>0</v>
      </c>
      <c r="BL301" s="154">
        <f t="shared" si="2083"/>
        <v>0</v>
      </c>
      <c r="BM301" s="3"/>
      <c r="BN301" s="3"/>
      <c r="BO301" s="3"/>
      <c r="BP301" s="151">
        <f t="shared" si="2201"/>
        <v>0</v>
      </c>
      <c r="BQ301" s="151">
        <f t="shared" si="2202"/>
        <v>0</v>
      </c>
      <c r="BR301" s="151">
        <f t="shared" si="2203"/>
        <v>0</v>
      </c>
      <c r="BS301" s="151">
        <f t="shared" si="2204"/>
        <v>0</v>
      </c>
      <c r="BT301" s="154">
        <f t="shared" si="2084"/>
        <v>0</v>
      </c>
      <c r="BU301" s="3"/>
      <c r="BV301" s="3"/>
      <c r="BW301" s="3"/>
      <c r="BX301" s="151">
        <f t="shared" si="2205"/>
        <v>0</v>
      </c>
      <c r="BY301" s="151">
        <f t="shared" si="2206"/>
        <v>0</v>
      </c>
      <c r="BZ301" s="151">
        <f t="shared" si="2207"/>
        <v>0</v>
      </c>
      <c r="CA301" s="151">
        <f t="shared" si="2208"/>
        <v>0</v>
      </c>
      <c r="CB301" s="154">
        <f t="shared" si="2085"/>
        <v>0</v>
      </c>
      <c r="CC301" s="3"/>
      <c r="CD301" s="3"/>
      <c r="CE301" s="3"/>
      <c r="CF301" s="151">
        <f t="shared" si="2209"/>
        <v>0</v>
      </c>
      <c r="CG301" s="151">
        <f t="shared" si="2210"/>
        <v>0</v>
      </c>
      <c r="CH301" s="151">
        <f t="shared" si="2211"/>
        <v>0</v>
      </c>
      <c r="CI301" s="151">
        <f t="shared" si="2212"/>
        <v>0</v>
      </c>
      <c r="CJ301" s="154">
        <f t="shared" si="2086"/>
        <v>0</v>
      </c>
      <c r="CK301" s="3"/>
      <c r="CL301" s="3"/>
      <c r="CM301" s="3"/>
      <c r="CN301" s="151">
        <f t="shared" si="2213"/>
        <v>0</v>
      </c>
      <c r="CO301" s="151">
        <f t="shared" si="2214"/>
        <v>0</v>
      </c>
      <c r="CP301" s="151">
        <f t="shared" si="2215"/>
        <v>0</v>
      </c>
      <c r="CQ301" s="151">
        <f t="shared" si="2216"/>
        <v>0</v>
      </c>
      <c r="CR301" s="154">
        <f t="shared" si="2087"/>
        <v>0</v>
      </c>
      <c r="CS301" s="3"/>
      <c r="CT301" s="3"/>
      <c r="CU301" s="3"/>
      <c r="CV301" s="151">
        <f t="shared" si="2217"/>
        <v>0</v>
      </c>
      <c r="CW301" s="151">
        <f t="shared" si="2218"/>
        <v>0</v>
      </c>
      <c r="CX301" s="151">
        <f t="shared" si="2219"/>
        <v>0</v>
      </c>
      <c r="CY301" s="151">
        <f t="shared" si="2220"/>
        <v>0</v>
      </c>
      <c r="CZ301" s="151">
        <f t="shared" si="2221"/>
        <v>0</v>
      </c>
      <c r="DA301" s="151">
        <f t="shared" si="2222"/>
        <v>0</v>
      </c>
      <c r="DB301" s="151">
        <f t="shared" si="2223"/>
        <v>0</v>
      </c>
      <c r="DC301" s="151">
        <f t="shared" si="2224"/>
        <v>0</v>
      </c>
      <c r="DD301" s="149"/>
      <c r="DE301" s="3"/>
      <c r="DF301" s="3"/>
      <c r="DG301" s="3"/>
      <c r="DH301" s="129"/>
      <c r="DI301" s="129"/>
      <c r="DJ301" s="129"/>
      <c r="DK301" s="129"/>
      <c r="DL301" s="129"/>
      <c r="DM301" s="129"/>
      <c r="DN301" s="129"/>
      <c r="DO301" s="129"/>
      <c r="DP301" s="3"/>
      <c r="DQ301" s="3"/>
      <c r="DR301" s="3"/>
      <c r="DS301" s="3"/>
      <c r="DU301" s="149"/>
      <c r="DV301" s="3"/>
      <c r="DW301" s="3"/>
      <c r="DX301" s="3"/>
      <c r="DZ301" s="293"/>
      <c r="EA301" s="293"/>
      <c r="EB301" s="293"/>
      <c r="EC301" s="297"/>
      <c r="ED301" s="297"/>
      <c r="EE301" s="297"/>
      <c r="EF301" s="297"/>
      <c r="EG301" s="297"/>
      <c r="EH301" s="297"/>
      <c r="EI301" s="297"/>
      <c r="EJ301" s="297"/>
      <c r="EK301" s="297"/>
      <c r="EL301" s="297"/>
      <c r="EM301" s="297"/>
      <c r="EN301" s="297"/>
      <c r="EO301" s="297"/>
      <c r="EP301" s="297"/>
      <c r="EQ301" s="297"/>
      <c r="ER301" s="297"/>
      <c r="ES301" s="297"/>
      <c r="ET301" s="297"/>
      <c r="EU301" s="297"/>
      <c r="EV301" s="297"/>
      <c r="EW301" s="297"/>
      <c r="EX301" s="297"/>
      <c r="EY301" s="297"/>
      <c r="EZ301" s="297"/>
      <c r="FA301" s="297"/>
      <c r="FB301" s="297"/>
      <c r="FC301" s="297"/>
      <c r="FD301" s="297"/>
      <c r="FE301" s="297"/>
      <c r="FF301" s="297"/>
      <c r="FL301" s="151">
        <f t="shared" si="2176"/>
        <v>0</v>
      </c>
      <c r="FM301" s="151">
        <f t="shared" si="2089"/>
        <v>0</v>
      </c>
      <c r="FN301" s="151">
        <f t="shared" si="2090"/>
        <v>0</v>
      </c>
      <c r="FO301" s="151">
        <f t="shared" si="2091"/>
        <v>0</v>
      </c>
      <c r="FR301" s="5">
        <f t="shared" si="1976"/>
        <v>0</v>
      </c>
      <c r="FS301" s="5">
        <f t="shared" si="1977"/>
        <v>0</v>
      </c>
      <c r="FT301" s="5">
        <f t="shared" si="1978"/>
        <v>0</v>
      </c>
      <c r="FU301" s="5">
        <f t="shared" si="1979"/>
        <v>0</v>
      </c>
      <c r="FW301" s="233" t="e">
        <f t="shared" si="1980"/>
        <v>#DIV/0!</v>
      </c>
      <c r="FX301" s="233" t="e">
        <f t="shared" si="1981"/>
        <v>#DIV/0!</v>
      </c>
      <c r="FY301" s="233" t="e">
        <f t="shared" si="1982"/>
        <v>#DIV/0!</v>
      </c>
      <c r="FZ301" s="233" t="e">
        <f t="shared" si="1983"/>
        <v>#DIV/0!</v>
      </c>
      <c r="GA301" s="233"/>
      <c r="GB301" s="5">
        <f t="shared" si="1984"/>
        <v>0</v>
      </c>
      <c r="GC301" s="5">
        <f t="shared" si="1985"/>
        <v>0</v>
      </c>
      <c r="GD301" s="5">
        <f t="shared" si="1986"/>
        <v>0</v>
      </c>
      <c r="GE301" s="5">
        <f t="shared" si="1987"/>
        <v>0</v>
      </c>
    </row>
    <row r="302" spans="2:187" x14ac:dyDescent="0.2">
      <c r="B302" s="139">
        <f t="shared" si="2227"/>
        <v>2024</v>
      </c>
      <c r="C302" s="142" t="str">
        <f t="shared" si="2226"/>
        <v>Jan</v>
      </c>
      <c r="D302" s="154">
        <f t="shared" si="2072"/>
        <v>0</v>
      </c>
      <c r="E302" s="129"/>
      <c r="F302" s="129"/>
      <c r="G302" s="129"/>
      <c r="H302" s="154">
        <f t="shared" si="2073"/>
        <v>0</v>
      </c>
      <c r="I302" s="151">
        <f t="shared" si="2177"/>
        <v>0</v>
      </c>
      <c r="J302" s="151">
        <f t="shared" si="2178"/>
        <v>0</v>
      </c>
      <c r="K302" s="151">
        <f t="shared" si="2179"/>
        <v>0</v>
      </c>
      <c r="L302" s="154">
        <f t="shared" si="2228"/>
        <v>0</v>
      </c>
      <c r="M302" s="3"/>
      <c r="N302" s="3"/>
      <c r="O302" s="3"/>
      <c r="P302" s="154">
        <f t="shared" si="2074"/>
        <v>0</v>
      </c>
      <c r="Q302" s="3"/>
      <c r="R302" s="3"/>
      <c r="S302" s="3"/>
      <c r="T302" s="154">
        <f t="shared" si="2075"/>
        <v>0</v>
      </c>
      <c r="U302" s="151">
        <f t="shared" si="2180"/>
        <v>0</v>
      </c>
      <c r="V302" s="151">
        <f t="shared" si="2181"/>
        <v>0</v>
      </c>
      <c r="W302" s="151">
        <f t="shared" si="2182"/>
        <v>0</v>
      </c>
      <c r="X302" s="154">
        <f t="shared" si="2076"/>
        <v>0</v>
      </c>
      <c r="Y302" s="151">
        <f t="shared" si="2183"/>
        <v>0</v>
      </c>
      <c r="Z302" s="151">
        <f t="shared" si="2184"/>
        <v>0</v>
      </c>
      <c r="AA302" s="151">
        <f t="shared" si="2185"/>
        <v>0</v>
      </c>
      <c r="AB302" s="154">
        <f t="shared" si="2077"/>
        <v>0</v>
      </c>
      <c r="AC302" s="3"/>
      <c r="AD302" s="3"/>
      <c r="AE302" s="3"/>
      <c r="AF302" s="154">
        <f t="shared" si="2078"/>
        <v>0</v>
      </c>
      <c r="AG302" s="3"/>
      <c r="AH302" s="3"/>
      <c r="AI302" s="3"/>
      <c r="AJ302" s="154">
        <f t="shared" si="2079"/>
        <v>0</v>
      </c>
      <c r="AK302" s="151">
        <f t="shared" si="2186"/>
        <v>0</v>
      </c>
      <c r="AL302" s="151">
        <f t="shared" si="2187"/>
        <v>0</v>
      </c>
      <c r="AM302" s="151">
        <f t="shared" si="2188"/>
        <v>0</v>
      </c>
      <c r="AN302" s="154">
        <f t="shared" si="2080"/>
        <v>0</v>
      </c>
      <c r="AO302" s="3"/>
      <c r="AP302" s="3"/>
      <c r="AQ302" s="3"/>
      <c r="AR302" s="151">
        <f t="shared" si="2189"/>
        <v>0</v>
      </c>
      <c r="AS302" s="151">
        <f t="shared" si="2190"/>
        <v>0</v>
      </c>
      <c r="AT302" s="151">
        <f t="shared" si="2191"/>
        <v>0</v>
      </c>
      <c r="AU302" s="151">
        <f t="shared" si="2192"/>
        <v>0</v>
      </c>
      <c r="AV302" s="154">
        <f t="shared" si="2081"/>
        <v>0</v>
      </c>
      <c r="AW302" s="3"/>
      <c r="AX302" s="3"/>
      <c r="AY302" s="3"/>
      <c r="AZ302" s="151">
        <f t="shared" si="2193"/>
        <v>0</v>
      </c>
      <c r="BA302" s="151">
        <f t="shared" si="2194"/>
        <v>0</v>
      </c>
      <c r="BB302" s="151">
        <f t="shared" si="2195"/>
        <v>0</v>
      </c>
      <c r="BC302" s="151">
        <f t="shared" si="2196"/>
        <v>0</v>
      </c>
      <c r="BD302" s="154">
        <f t="shared" si="2082"/>
        <v>0</v>
      </c>
      <c r="BE302" s="3"/>
      <c r="BF302" s="3"/>
      <c r="BG302" s="3"/>
      <c r="BH302" s="151">
        <f t="shared" si="2197"/>
        <v>0</v>
      </c>
      <c r="BI302" s="151">
        <f t="shared" si="2198"/>
        <v>0</v>
      </c>
      <c r="BJ302" s="151">
        <f t="shared" si="2199"/>
        <v>0</v>
      </c>
      <c r="BK302" s="151">
        <f t="shared" si="2200"/>
        <v>0</v>
      </c>
      <c r="BL302" s="154">
        <f t="shared" si="2083"/>
        <v>0</v>
      </c>
      <c r="BM302" s="3"/>
      <c r="BN302" s="3"/>
      <c r="BO302" s="3"/>
      <c r="BP302" s="151">
        <f t="shared" si="2201"/>
        <v>0</v>
      </c>
      <c r="BQ302" s="151">
        <f t="shared" si="2202"/>
        <v>0</v>
      </c>
      <c r="BR302" s="151">
        <f t="shared" si="2203"/>
        <v>0</v>
      </c>
      <c r="BS302" s="151">
        <f t="shared" si="2204"/>
        <v>0</v>
      </c>
      <c r="BT302" s="154">
        <f t="shared" si="2084"/>
        <v>0</v>
      </c>
      <c r="BU302" s="3"/>
      <c r="BV302" s="3"/>
      <c r="BW302" s="3"/>
      <c r="BX302" s="151">
        <f t="shared" si="2205"/>
        <v>0</v>
      </c>
      <c r="BY302" s="151">
        <f t="shared" si="2206"/>
        <v>0</v>
      </c>
      <c r="BZ302" s="151">
        <f t="shared" si="2207"/>
        <v>0</v>
      </c>
      <c r="CA302" s="151">
        <f t="shared" si="2208"/>
        <v>0</v>
      </c>
      <c r="CB302" s="154">
        <f t="shared" si="2085"/>
        <v>0</v>
      </c>
      <c r="CC302" s="3"/>
      <c r="CD302" s="3"/>
      <c r="CE302" s="3"/>
      <c r="CF302" s="151">
        <f t="shared" si="2209"/>
        <v>0</v>
      </c>
      <c r="CG302" s="151">
        <f t="shared" si="2210"/>
        <v>0</v>
      </c>
      <c r="CH302" s="151">
        <f t="shared" si="2211"/>
        <v>0</v>
      </c>
      <c r="CI302" s="151">
        <f t="shared" si="2212"/>
        <v>0</v>
      </c>
      <c r="CJ302" s="154">
        <f t="shared" si="2086"/>
        <v>0</v>
      </c>
      <c r="CK302" s="3"/>
      <c r="CL302" s="3"/>
      <c r="CM302" s="3"/>
      <c r="CN302" s="151">
        <f t="shared" si="2213"/>
        <v>0</v>
      </c>
      <c r="CO302" s="151">
        <f t="shared" si="2214"/>
        <v>0</v>
      </c>
      <c r="CP302" s="151">
        <f t="shared" si="2215"/>
        <v>0</v>
      </c>
      <c r="CQ302" s="151">
        <f t="shared" si="2216"/>
        <v>0</v>
      </c>
      <c r="CR302" s="154">
        <f t="shared" si="2087"/>
        <v>0</v>
      </c>
      <c r="CS302" s="3"/>
      <c r="CT302" s="3"/>
      <c r="CU302" s="3"/>
      <c r="CV302" s="151">
        <f t="shared" si="2217"/>
        <v>0</v>
      </c>
      <c r="CW302" s="151">
        <f t="shared" si="2218"/>
        <v>0</v>
      </c>
      <c r="CX302" s="151">
        <f t="shared" si="2219"/>
        <v>0</v>
      </c>
      <c r="CY302" s="151">
        <f t="shared" si="2220"/>
        <v>0</v>
      </c>
      <c r="CZ302" s="151">
        <f t="shared" si="2221"/>
        <v>0</v>
      </c>
      <c r="DA302" s="151">
        <f t="shared" si="2222"/>
        <v>0</v>
      </c>
      <c r="DB302" s="151">
        <f t="shared" si="2223"/>
        <v>0</v>
      </c>
      <c r="DC302" s="151">
        <f t="shared" si="2224"/>
        <v>0</v>
      </c>
      <c r="DD302" s="149"/>
      <c r="DE302" s="3"/>
      <c r="DF302" s="3"/>
      <c r="DG302" s="3"/>
      <c r="DH302" s="129"/>
      <c r="DI302" s="129"/>
      <c r="DJ302" s="129"/>
      <c r="DK302" s="129"/>
      <c r="DL302" s="129"/>
      <c r="DM302" s="129"/>
      <c r="DN302" s="129"/>
      <c r="DO302" s="129"/>
      <c r="DP302" s="3"/>
      <c r="DQ302" s="3"/>
      <c r="DR302" s="3"/>
      <c r="DS302" s="3"/>
      <c r="DU302" s="149"/>
      <c r="DV302" s="3"/>
      <c r="DW302" s="3"/>
      <c r="DX302" s="3"/>
      <c r="DZ302" s="293"/>
      <c r="EA302" s="293"/>
      <c r="EB302" s="293"/>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L302" s="151">
        <f t="shared" si="2176"/>
        <v>0</v>
      </c>
      <c r="FM302" s="151">
        <f t="shared" ref="FM302:FM333" si="2229">IF(AJ302&gt;0,(AV302/AJ302)*100,0)</f>
        <v>0</v>
      </c>
      <c r="FN302" s="151">
        <f t="shared" ref="FN302:FN333" si="2230">IF(AJ302&gt;0,(BD302/AJ302)*100,0)</f>
        <v>0</v>
      </c>
      <c r="FO302" s="151">
        <f t="shared" ref="FO302:FO333" si="2231">IF(AJ302&gt;0,(BT302/AJ302)*100,0)</f>
        <v>0</v>
      </c>
      <c r="FR302" s="5">
        <f t="shared" si="1976"/>
        <v>0</v>
      </c>
      <c r="FS302" s="5">
        <f t="shared" si="1977"/>
        <v>0</v>
      </c>
      <c r="FT302" s="5">
        <f t="shared" si="1978"/>
        <v>0</v>
      </c>
      <c r="FU302" s="5">
        <f t="shared" si="1979"/>
        <v>0</v>
      </c>
      <c r="FW302" s="233" t="e">
        <f t="shared" si="1980"/>
        <v>#DIV/0!</v>
      </c>
      <c r="FX302" s="233" t="e">
        <f t="shared" si="1981"/>
        <v>#DIV/0!</v>
      </c>
      <c r="FY302" s="233" t="e">
        <f t="shared" si="1982"/>
        <v>#DIV/0!</v>
      </c>
      <c r="FZ302" s="233" t="e">
        <f t="shared" si="1983"/>
        <v>#DIV/0!</v>
      </c>
      <c r="GA302" s="233"/>
      <c r="GB302" s="5">
        <f t="shared" si="1984"/>
        <v>0</v>
      </c>
      <c r="GC302" s="5">
        <f t="shared" si="1985"/>
        <v>0</v>
      </c>
      <c r="GD302" s="5">
        <f t="shared" si="1986"/>
        <v>0</v>
      </c>
      <c r="GE302" s="5">
        <f t="shared" si="1987"/>
        <v>0</v>
      </c>
    </row>
    <row r="303" spans="2:187" x14ac:dyDescent="0.2">
      <c r="B303" s="139">
        <f t="shared" si="2227"/>
        <v>2024</v>
      </c>
      <c r="C303" s="142" t="str">
        <f t="shared" si="2226"/>
        <v>Feb</v>
      </c>
      <c r="D303" s="154">
        <f t="shared" si="2072"/>
        <v>0</v>
      </c>
      <c r="E303" s="129"/>
      <c r="F303" s="129"/>
      <c r="G303" s="129"/>
      <c r="H303" s="154">
        <f t="shared" si="2073"/>
        <v>0</v>
      </c>
      <c r="I303" s="151">
        <f t="shared" si="2177"/>
        <v>0</v>
      </c>
      <c r="J303" s="151">
        <f t="shared" si="2178"/>
        <v>0</v>
      </c>
      <c r="K303" s="151">
        <f t="shared" si="2179"/>
        <v>0</v>
      </c>
      <c r="L303" s="154">
        <f t="shared" si="2228"/>
        <v>0</v>
      </c>
      <c r="M303" s="3"/>
      <c r="N303" s="3"/>
      <c r="O303" s="3"/>
      <c r="P303" s="154">
        <f t="shared" si="2074"/>
        <v>0</v>
      </c>
      <c r="Q303" s="3"/>
      <c r="R303" s="3"/>
      <c r="S303" s="3"/>
      <c r="T303" s="154">
        <f t="shared" si="2075"/>
        <v>0</v>
      </c>
      <c r="U303" s="151">
        <f t="shared" si="2180"/>
        <v>0</v>
      </c>
      <c r="V303" s="151">
        <f t="shared" si="2181"/>
        <v>0</v>
      </c>
      <c r="W303" s="151">
        <f t="shared" si="2182"/>
        <v>0</v>
      </c>
      <c r="X303" s="154">
        <f t="shared" si="2076"/>
        <v>0</v>
      </c>
      <c r="Y303" s="151">
        <f t="shared" si="2183"/>
        <v>0</v>
      </c>
      <c r="Z303" s="151">
        <f t="shared" si="2184"/>
        <v>0</v>
      </c>
      <c r="AA303" s="151">
        <f t="shared" si="2185"/>
        <v>0</v>
      </c>
      <c r="AB303" s="154">
        <f t="shared" si="2077"/>
        <v>0</v>
      </c>
      <c r="AC303" s="3"/>
      <c r="AD303" s="3"/>
      <c r="AE303" s="3"/>
      <c r="AF303" s="154">
        <f t="shared" si="2078"/>
        <v>0</v>
      </c>
      <c r="AG303" s="3"/>
      <c r="AH303" s="3"/>
      <c r="AI303" s="3"/>
      <c r="AJ303" s="154">
        <f t="shared" si="2079"/>
        <v>0</v>
      </c>
      <c r="AK303" s="151">
        <f t="shared" si="2186"/>
        <v>0</v>
      </c>
      <c r="AL303" s="151">
        <f t="shared" si="2187"/>
        <v>0</v>
      </c>
      <c r="AM303" s="151">
        <f t="shared" si="2188"/>
        <v>0</v>
      </c>
      <c r="AN303" s="154">
        <f t="shared" si="2080"/>
        <v>0</v>
      </c>
      <c r="AO303" s="3"/>
      <c r="AP303" s="3"/>
      <c r="AQ303" s="3"/>
      <c r="AR303" s="151">
        <f t="shared" si="2189"/>
        <v>0</v>
      </c>
      <c r="AS303" s="151">
        <f t="shared" si="2190"/>
        <v>0</v>
      </c>
      <c r="AT303" s="151">
        <f t="shared" si="2191"/>
        <v>0</v>
      </c>
      <c r="AU303" s="151">
        <f t="shared" si="2192"/>
        <v>0</v>
      </c>
      <c r="AV303" s="154">
        <f t="shared" si="2081"/>
        <v>0</v>
      </c>
      <c r="AW303" s="3"/>
      <c r="AX303" s="3"/>
      <c r="AY303" s="3"/>
      <c r="AZ303" s="151">
        <f t="shared" si="2193"/>
        <v>0</v>
      </c>
      <c r="BA303" s="151">
        <f t="shared" si="2194"/>
        <v>0</v>
      </c>
      <c r="BB303" s="151">
        <f t="shared" si="2195"/>
        <v>0</v>
      </c>
      <c r="BC303" s="151">
        <f t="shared" si="2196"/>
        <v>0</v>
      </c>
      <c r="BD303" s="154">
        <f t="shared" si="2082"/>
        <v>0</v>
      </c>
      <c r="BE303" s="3"/>
      <c r="BF303" s="3"/>
      <c r="BG303" s="3"/>
      <c r="BH303" s="151">
        <f t="shared" si="2197"/>
        <v>0</v>
      </c>
      <c r="BI303" s="151">
        <f t="shared" si="2198"/>
        <v>0</v>
      </c>
      <c r="BJ303" s="151">
        <f t="shared" si="2199"/>
        <v>0</v>
      </c>
      <c r="BK303" s="151">
        <f t="shared" si="2200"/>
        <v>0</v>
      </c>
      <c r="BL303" s="154">
        <f t="shared" si="2083"/>
        <v>0</v>
      </c>
      <c r="BM303" s="3"/>
      <c r="BN303" s="3"/>
      <c r="BO303" s="3"/>
      <c r="BP303" s="151">
        <f t="shared" si="2201"/>
        <v>0</v>
      </c>
      <c r="BQ303" s="151">
        <f t="shared" si="2202"/>
        <v>0</v>
      </c>
      <c r="BR303" s="151">
        <f t="shared" si="2203"/>
        <v>0</v>
      </c>
      <c r="BS303" s="151">
        <f t="shared" si="2204"/>
        <v>0</v>
      </c>
      <c r="BT303" s="154">
        <f t="shared" si="2084"/>
        <v>0</v>
      </c>
      <c r="BU303" s="3"/>
      <c r="BV303" s="3"/>
      <c r="BW303" s="3"/>
      <c r="BX303" s="151">
        <f t="shared" si="2205"/>
        <v>0</v>
      </c>
      <c r="BY303" s="151">
        <f t="shared" si="2206"/>
        <v>0</v>
      </c>
      <c r="BZ303" s="151">
        <f t="shared" si="2207"/>
        <v>0</v>
      </c>
      <c r="CA303" s="151">
        <f t="shared" si="2208"/>
        <v>0</v>
      </c>
      <c r="CB303" s="154">
        <f t="shared" si="2085"/>
        <v>0</v>
      </c>
      <c r="CC303" s="3"/>
      <c r="CD303" s="3"/>
      <c r="CE303" s="3"/>
      <c r="CF303" s="151">
        <f t="shared" si="2209"/>
        <v>0</v>
      </c>
      <c r="CG303" s="151">
        <f t="shared" si="2210"/>
        <v>0</v>
      </c>
      <c r="CH303" s="151">
        <f t="shared" si="2211"/>
        <v>0</v>
      </c>
      <c r="CI303" s="151">
        <f t="shared" si="2212"/>
        <v>0</v>
      </c>
      <c r="CJ303" s="154">
        <f t="shared" si="2086"/>
        <v>0</v>
      </c>
      <c r="CK303" s="3"/>
      <c r="CL303" s="3"/>
      <c r="CM303" s="3"/>
      <c r="CN303" s="151">
        <f t="shared" si="2213"/>
        <v>0</v>
      </c>
      <c r="CO303" s="151">
        <f t="shared" si="2214"/>
        <v>0</v>
      </c>
      <c r="CP303" s="151">
        <f t="shared" si="2215"/>
        <v>0</v>
      </c>
      <c r="CQ303" s="151">
        <f t="shared" si="2216"/>
        <v>0</v>
      </c>
      <c r="CR303" s="154">
        <f t="shared" si="2087"/>
        <v>0</v>
      </c>
      <c r="CS303" s="3"/>
      <c r="CT303" s="3"/>
      <c r="CU303" s="3"/>
      <c r="CV303" s="151">
        <f t="shared" si="2217"/>
        <v>0</v>
      </c>
      <c r="CW303" s="151">
        <f t="shared" si="2218"/>
        <v>0</v>
      </c>
      <c r="CX303" s="151">
        <f t="shared" si="2219"/>
        <v>0</v>
      </c>
      <c r="CY303" s="151">
        <f t="shared" si="2220"/>
        <v>0</v>
      </c>
      <c r="CZ303" s="151">
        <f t="shared" si="2221"/>
        <v>0</v>
      </c>
      <c r="DA303" s="151">
        <f t="shared" si="2222"/>
        <v>0</v>
      </c>
      <c r="DB303" s="151">
        <f t="shared" si="2223"/>
        <v>0</v>
      </c>
      <c r="DC303" s="151">
        <f t="shared" si="2224"/>
        <v>0</v>
      </c>
      <c r="DD303" s="149"/>
      <c r="DE303" s="3"/>
      <c r="DF303" s="3"/>
      <c r="DG303" s="3"/>
      <c r="DH303" s="129"/>
      <c r="DI303" s="129"/>
      <c r="DJ303" s="129"/>
      <c r="DK303" s="129"/>
      <c r="DL303" s="129"/>
      <c r="DM303" s="129"/>
      <c r="DN303" s="129"/>
      <c r="DO303" s="129"/>
      <c r="DP303" s="3"/>
      <c r="DQ303" s="3"/>
      <c r="DR303" s="3"/>
      <c r="DS303" s="3"/>
      <c r="DU303" s="149"/>
      <c r="DV303" s="3"/>
      <c r="DW303" s="3"/>
      <c r="DX303" s="3"/>
      <c r="DZ303" s="293"/>
      <c r="EA303" s="293"/>
      <c r="EB303" s="293"/>
      <c r="EC303" s="297"/>
      <c r="ED303" s="297"/>
      <c r="EE303" s="297"/>
      <c r="EF303" s="297"/>
      <c r="EG303" s="297"/>
      <c r="EH303" s="297"/>
      <c r="EI303" s="297"/>
      <c r="EJ303" s="297"/>
      <c r="EK303" s="297"/>
      <c r="EL303" s="297"/>
      <c r="EM303" s="297"/>
      <c r="EN303" s="297"/>
      <c r="EO303" s="297"/>
      <c r="EP303" s="297"/>
      <c r="EQ303" s="297"/>
      <c r="ER303" s="297"/>
      <c r="ES303" s="297"/>
      <c r="ET303" s="297"/>
      <c r="EU303" s="297"/>
      <c r="EV303" s="297"/>
      <c r="EW303" s="297"/>
      <c r="EX303" s="297"/>
      <c r="EY303" s="297"/>
      <c r="EZ303" s="297"/>
      <c r="FA303" s="297"/>
      <c r="FB303" s="297"/>
      <c r="FC303" s="297"/>
      <c r="FD303" s="297"/>
      <c r="FE303" s="297"/>
      <c r="FF303" s="297"/>
      <c r="FL303" s="151">
        <f t="shared" si="2176"/>
        <v>0</v>
      </c>
      <c r="FM303" s="151">
        <f t="shared" si="2229"/>
        <v>0</v>
      </c>
      <c r="FN303" s="151">
        <f t="shared" si="2230"/>
        <v>0</v>
      </c>
      <c r="FO303" s="151">
        <f t="shared" si="2231"/>
        <v>0</v>
      </c>
      <c r="FR303" s="5">
        <f t="shared" si="1976"/>
        <v>0</v>
      </c>
      <c r="FS303" s="5">
        <f t="shared" si="1977"/>
        <v>0</v>
      </c>
      <c r="FT303" s="5">
        <f t="shared" si="1978"/>
        <v>0</v>
      </c>
      <c r="FU303" s="5">
        <f t="shared" si="1979"/>
        <v>0</v>
      </c>
      <c r="FW303" s="233" t="e">
        <f t="shared" si="1980"/>
        <v>#DIV/0!</v>
      </c>
      <c r="FX303" s="233" t="e">
        <f t="shared" si="1981"/>
        <v>#DIV/0!</v>
      </c>
      <c r="FY303" s="233" t="e">
        <f t="shared" si="1982"/>
        <v>#DIV/0!</v>
      </c>
      <c r="FZ303" s="233" t="e">
        <f t="shared" si="1983"/>
        <v>#DIV/0!</v>
      </c>
      <c r="GA303" s="233"/>
      <c r="GB303" s="5">
        <f t="shared" si="1984"/>
        <v>0</v>
      </c>
      <c r="GC303" s="5">
        <f t="shared" si="1985"/>
        <v>0</v>
      </c>
      <c r="GD303" s="5">
        <f t="shared" si="1986"/>
        <v>0</v>
      </c>
      <c r="GE303" s="5">
        <f t="shared" si="1987"/>
        <v>0</v>
      </c>
    </row>
    <row r="304" spans="2:187" x14ac:dyDescent="0.2">
      <c r="B304" s="139">
        <f t="shared" si="2227"/>
        <v>2024</v>
      </c>
      <c r="C304" s="142" t="str">
        <f t="shared" si="2226"/>
        <v>Mar</v>
      </c>
      <c r="D304" s="154">
        <f t="shared" si="2072"/>
        <v>0</v>
      </c>
      <c r="E304" s="129"/>
      <c r="F304" s="129"/>
      <c r="G304" s="129"/>
      <c r="H304" s="154">
        <f t="shared" si="2073"/>
        <v>0</v>
      </c>
      <c r="I304" s="151">
        <f t="shared" si="2177"/>
        <v>0</v>
      </c>
      <c r="J304" s="151">
        <f t="shared" si="2178"/>
        <v>0</v>
      </c>
      <c r="K304" s="151">
        <f t="shared" si="2179"/>
        <v>0</v>
      </c>
      <c r="L304" s="154">
        <f t="shared" si="2228"/>
        <v>0</v>
      </c>
      <c r="M304" s="3"/>
      <c r="N304" s="3"/>
      <c r="O304" s="3"/>
      <c r="P304" s="154">
        <f t="shared" si="2074"/>
        <v>0</v>
      </c>
      <c r="Q304" s="3"/>
      <c r="R304" s="3"/>
      <c r="S304" s="3"/>
      <c r="T304" s="154">
        <f t="shared" si="2075"/>
        <v>0</v>
      </c>
      <c r="U304" s="151">
        <f t="shared" si="2180"/>
        <v>0</v>
      </c>
      <c r="V304" s="151">
        <f t="shared" si="2181"/>
        <v>0</v>
      </c>
      <c r="W304" s="151">
        <f t="shared" si="2182"/>
        <v>0</v>
      </c>
      <c r="X304" s="154">
        <f t="shared" si="2076"/>
        <v>0</v>
      </c>
      <c r="Y304" s="151">
        <f t="shared" si="2183"/>
        <v>0</v>
      </c>
      <c r="Z304" s="151">
        <f t="shared" si="2184"/>
        <v>0</v>
      </c>
      <c r="AA304" s="151">
        <f t="shared" si="2185"/>
        <v>0</v>
      </c>
      <c r="AB304" s="154">
        <f t="shared" si="2077"/>
        <v>0</v>
      </c>
      <c r="AC304" s="3"/>
      <c r="AD304" s="3"/>
      <c r="AE304" s="3"/>
      <c r="AF304" s="154">
        <f t="shared" si="2078"/>
        <v>0</v>
      </c>
      <c r="AG304" s="3"/>
      <c r="AH304" s="3"/>
      <c r="AI304" s="3"/>
      <c r="AJ304" s="154">
        <f t="shared" si="2079"/>
        <v>0</v>
      </c>
      <c r="AK304" s="151">
        <f t="shared" si="2186"/>
        <v>0</v>
      </c>
      <c r="AL304" s="151">
        <f t="shared" si="2187"/>
        <v>0</v>
      </c>
      <c r="AM304" s="151">
        <f t="shared" si="2188"/>
        <v>0</v>
      </c>
      <c r="AN304" s="154">
        <f t="shared" si="2080"/>
        <v>0</v>
      </c>
      <c r="AO304" s="3"/>
      <c r="AP304" s="3"/>
      <c r="AQ304" s="3"/>
      <c r="AR304" s="151">
        <f t="shared" si="2189"/>
        <v>0</v>
      </c>
      <c r="AS304" s="151">
        <f t="shared" si="2190"/>
        <v>0</v>
      </c>
      <c r="AT304" s="151">
        <f t="shared" si="2191"/>
        <v>0</v>
      </c>
      <c r="AU304" s="151">
        <f t="shared" si="2192"/>
        <v>0</v>
      </c>
      <c r="AV304" s="154">
        <f t="shared" si="2081"/>
        <v>0</v>
      </c>
      <c r="AW304" s="3"/>
      <c r="AX304" s="3"/>
      <c r="AY304" s="3"/>
      <c r="AZ304" s="151">
        <f t="shared" si="2193"/>
        <v>0</v>
      </c>
      <c r="BA304" s="151">
        <f t="shared" si="2194"/>
        <v>0</v>
      </c>
      <c r="BB304" s="151">
        <f t="shared" si="2195"/>
        <v>0</v>
      </c>
      <c r="BC304" s="151">
        <f t="shared" si="2196"/>
        <v>0</v>
      </c>
      <c r="BD304" s="154">
        <f t="shared" si="2082"/>
        <v>0</v>
      </c>
      <c r="BE304" s="3"/>
      <c r="BF304" s="3"/>
      <c r="BG304" s="3"/>
      <c r="BH304" s="151">
        <f t="shared" si="2197"/>
        <v>0</v>
      </c>
      <c r="BI304" s="151">
        <f t="shared" si="2198"/>
        <v>0</v>
      </c>
      <c r="BJ304" s="151">
        <f t="shared" si="2199"/>
        <v>0</v>
      </c>
      <c r="BK304" s="151">
        <f t="shared" si="2200"/>
        <v>0</v>
      </c>
      <c r="BL304" s="154">
        <f t="shared" si="2083"/>
        <v>0</v>
      </c>
      <c r="BM304" s="3"/>
      <c r="BN304" s="3"/>
      <c r="BO304" s="3"/>
      <c r="BP304" s="151">
        <f t="shared" si="2201"/>
        <v>0</v>
      </c>
      <c r="BQ304" s="151">
        <f t="shared" si="2202"/>
        <v>0</v>
      </c>
      <c r="BR304" s="151">
        <f t="shared" si="2203"/>
        <v>0</v>
      </c>
      <c r="BS304" s="151">
        <f t="shared" si="2204"/>
        <v>0</v>
      </c>
      <c r="BT304" s="154">
        <f t="shared" si="2084"/>
        <v>0</v>
      </c>
      <c r="BU304" s="3"/>
      <c r="BV304" s="3"/>
      <c r="BW304" s="3"/>
      <c r="BX304" s="151">
        <f t="shared" si="2205"/>
        <v>0</v>
      </c>
      <c r="BY304" s="151">
        <f t="shared" si="2206"/>
        <v>0</v>
      </c>
      <c r="BZ304" s="151">
        <f t="shared" si="2207"/>
        <v>0</v>
      </c>
      <c r="CA304" s="151">
        <f t="shared" si="2208"/>
        <v>0</v>
      </c>
      <c r="CB304" s="154">
        <f t="shared" si="2085"/>
        <v>0</v>
      </c>
      <c r="CC304" s="3"/>
      <c r="CD304" s="3"/>
      <c r="CE304" s="3"/>
      <c r="CF304" s="151">
        <f t="shared" si="2209"/>
        <v>0</v>
      </c>
      <c r="CG304" s="151">
        <f t="shared" si="2210"/>
        <v>0</v>
      </c>
      <c r="CH304" s="151">
        <f t="shared" si="2211"/>
        <v>0</v>
      </c>
      <c r="CI304" s="151">
        <f t="shared" si="2212"/>
        <v>0</v>
      </c>
      <c r="CJ304" s="154">
        <f t="shared" si="2086"/>
        <v>0</v>
      </c>
      <c r="CK304" s="3"/>
      <c r="CL304" s="3"/>
      <c r="CM304" s="3"/>
      <c r="CN304" s="151">
        <f t="shared" si="2213"/>
        <v>0</v>
      </c>
      <c r="CO304" s="151">
        <f t="shared" si="2214"/>
        <v>0</v>
      </c>
      <c r="CP304" s="151">
        <f t="shared" si="2215"/>
        <v>0</v>
      </c>
      <c r="CQ304" s="151">
        <f t="shared" si="2216"/>
        <v>0</v>
      </c>
      <c r="CR304" s="154">
        <f t="shared" si="2087"/>
        <v>0</v>
      </c>
      <c r="CS304" s="3"/>
      <c r="CT304" s="3"/>
      <c r="CU304" s="3"/>
      <c r="CV304" s="151">
        <f t="shared" si="2217"/>
        <v>0</v>
      </c>
      <c r="CW304" s="151">
        <f t="shared" si="2218"/>
        <v>0</v>
      </c>
      <c r="CX304" s="151">
        <f t="shared" si="2219"/>
        <v>0</v>
      </c>
      <c r="CY304" s="151">
        <f t="shared" si="2220"/>
        <v>0</v>
      </c>
      <c r="CZ304" s="151">
        <f t="shared" si="2221"/>
        <v>0</v>
      </c>
      <c r="DA304" s="151">
        <f t="shared" si="2222"/>
        <v>0</v>
      </c>
      <c r="DB304" s="151">
        <f t="shared" si="2223"/>
        <v>0</v>
      </c>
      <c r="DC304" s="151">
        <f t="shared" si="2224"/>
        <v>0</v>
      </c>
      <c r="DD304" s="149"/>
      <c r="DE304" s="3"/>
      <c r="DF304" s="3"/>
      <c r="DG304" s="3"/>
      <c r="DH304" s="129"/>
      <c r="DI304" s="129"/>
      <c r="DJ304" s="129"/>
      <c r="DK304" s="129"/>
      <c r="DL304" s="129"/>
      <c r="DM304" s="129"/>
      <c r="DN304" s="129"/>
      <c r="DO304" s="129"/>
      <c r="DP304" s="3"/>
      <c r="DQ304" s="3"/>
      <c r="DR304" s="3"/>
      <c r="DS304" s="3"/>
      <c r="DU304" s="149"/>
      <c r="DV304" s="3"/>
      <c r="DW304" s="3"/>
      <c r="DX304" s="3"/>
      <c r="DZ304" s="293"/>
      <c r="EA304" s="293"/>
      <c r="EB304" s="293"/>
      <c r="EC304" s="297"/>
      <c r="ED304" s="297"/>
      <c r="EE304" s="297"/>
      <c r="EF304" s="297"/>
      <c r="EG304" s="297"/>
      <c r="EH304" s="297"/>
      <c r="EI304" s="297"/>
      <c r="EJ304" s="297"/>
      <c r="EK304" s="297"/>
      <c r="EL304" s="297"/>
      <c r="EM304" s="297"/>
      <c r="EN304" s="297"/>
      <c r="EO304" s="297"/>
      <c r="EP304" s="297"/>
      <c r="EQ304" s="297"/>
      <c r="ER304" s="297"/>
      <c r="ES304" s="297"/>
      <c r="ET304" s="297"/>
      <c r="EU304" s="297"/>
      <c r="EV304" s="297"/>
      <c r="EW304" s="297"/>
      <c r="EX304" s="297"/>
      <c r="EY304" s="297"/>
      <c r="EZ304" s="297"/>
      <c r="FA304" s="297"/>
      <c r="FB304" s="297"/>
      <c r="FC304" s="297"/>
      <c r="FD304" s="297"/>
      <c r="FE304" s="297"/>
      <c r="FF304" s="297"/>
      <c r="FL304" s="151">
        <f t="shared" si="2176"/>
        <v>0</v>
      </c>
      <c r="FM304" s="151">
        <f t="shared" si="2229"/>
        <v>0</v>
      </c>
      <c r="FN304" s="151">
        <f t="shared" si="2230"/>
        <v>0</v>
      </c>
      <c r="FO304" s="151">
        <f t="shared" si="2231"/>
        <v>0</v>
      </c>
      <c r="FR304" s="5">
        <f t="shared" si="1976"/>
        <v>0</v>
      </c>
      <c r="FS304" s="5">
        <f t="shared" si="1977"/>
        <v>0</v>
      </c>
      <c r="FT304" s="5">
        <f t="shared" si="1978"/>
        <v>0</v>
      </c>
      <c r="FU304" s="5">
        <f t="shared" si="1979"/>
        <v>0</v>
      </c>
      <c r="FW304" s="233" t="e">
        <f t="shared" si="1980"/>
        <v>#DIV/0!</v>
      </c>
      <c r="FX304" s="233" t="e">
        <f t="shared" si="1981"/>
        <v>#DIV/0!</v>
      </c>
      <c r="FY304" s="233" t="e">
        <f t="shared" si="1982"/>
        <v>#DIV/0!</v>
      </c>
      <c r="FZ304" s="233" t="e">
        <f t="shared" si="1983"/>
        <v>#DIV/0!</v>
      </c>
      <c r="GA304" s="233"/>
      <c r="GB304" s="5">
        <f t="shared" si="1984"/>
        <v>0</v>
      </c>
      <c r="GC304" s="5">
        <f t="shared" si="1985"/>
        <v>0</v>
      </c>
      <c r="GD304" s="5">
        <f t="shared" si="1986"/>
        <v>0</v>
      </c>
      <c r="GE304" s="5">
        <f t="shared" si="1987"/>
        <v>0</v>
      </c>
    </row>
    <row r="305" spans="2:187" x14ac:dyDescent="0.2">
      <c r="B305" s="139">
        <f t="shared" si="2227"/>
        <v>2024</v>
      </c>
      <c r="C305" s="142" t="str">
        <f t="shared" si="2226"/>
        <v>Apr</v>
      </c>
      <c r="D305" s="154">
        <f t="shared" si="2072"/>
        <v>0</v>
      </c>
      <c r="E305" s="129"/>
      <c r="F305" s="129"/>
      <c r="G305" s="129"/>
      <c r="H305" s="154">
        <f t="shared" si="2073"/>
        <v>0</v>
      </c>
      <c r="I305" s="151">
        <f t="shared" si="2177"/>
        <v>0</v>
      </c>
      <c r="J305" s="151">
        <f t="shared" si="2178"/>
        <v>0</v>
      </c>
      <c r="K305" s="151">
        <f t="shared" si="2179"/>
        <v>0</v>
      </c>
      <c r="L305" s="154">
        <f t="shared" si="2228"/>
        <v>0</v>
      </c>
      <c r="M305" s="3"/>
      <c r="N305" s="3"/>
      <c r="O305" s="3"/>
      <c r="P305" s="154">
        <f t="shared" si="2074"/>
        <v>0</v>
      </c>
      <c r="Q305" s="3"/>
      <c r="R305" s="3"/>
      <c r="S305" s="3"/>
      <c r="T305" s="154">
        <f t="shared" si="2075"/>
        <v>0</v>
      </c>
      <c r="U305" s="151">
        <f t="shared" si="2180"/>
        <v>0</v>
      </c>
      <c r="V305" s="151">
        <f t="shared" si="2181"/>
        <v>0</v>
      </c>
      <c r="W305" s="151">
        <f t="shared" si="2182"/>
        <v>0</v>
      </c>
      <c r="X305" s="154">
        <f t="shared" si="2076"/>
        <v>0</v>
      </c>
      <c r="Y305" s="151">
        <f t="shared" si="2183"/>
        <v>0</v>
      </c>
      <c r="Z305" s="151">
        <f t="shared" si="2184"/>
        <v>0</v>
      </c>
      <c r="AA305" s="151">
        <f t="shared" si="2185"/>
        <v>0</v>
      </c>
      <c r="AB305" s="154">
        <f t="shared" si="2077"/>
        <v>0</v>
      </c>
      <c r="AC305" s="3"/>
      <c r="AD305" s="3"/>
      <c r="AE305" s="3"/>
      <c r="AF305" s="154">
        <f t="shared" si="2078"/>
        <v>0</v>
      </c>
      <c r="AG305" s="3"/>
      <c r="AH305" s="3"/>
      <c r="AI305" s="3"/>
      <c r="AJ305" s="154">
        <f t="shared" si="2079"/>
        <v>0</v>
      </c>
      <c r="AK305" s="151">
        <f t="shared" si="2186"/>
        <v>0</v>
      </c>
      <c r="AL305" s="151">
        <f t="shared" si="2187"/>
        <v>0</v>
      </c>
      <c r="AM305" s="151">
        <f t="shared" si="2188"/>
        <v>0</v>
      </c>
      <c r="AN305" s="154">
        <f t="shared" si="2080"/>
        <v>0</v>
      </c>
      <c r="AO305" s="3"/>
      <c r="AP305" s="3"/>
      <c r="AQ305" s="3"/>
      <c r="AR305" s="151">
        <f t="shared" si="2189"/>
        <v>0</v>
      </c>
      <c r="AS305" s="151">
        <f t="shared" si="2190"/>
        <v>0</v>
      </c>
      <c r="AT305" s="151">
        <f t="shared" si="2191"/>
        <v>0</v>
      </c>
      <c r="AU305" s="151">
        <f t="shared" si="2192"/>
        <v>0</v>
      </c>
      <c r="AV305" s="154">
        <f t="shared" si="2081"/>
        <v>0</v>
      </c>
      <c r="AW305" s="3"/>
      <c r="AX305" s="3"/>
      <c r="AY305" s="3"/>
      <c r="AZ305" s="151">
        <f t="shared" si="2193"/>
        <v>0</v>
      </c>
      <c r="BA305" s="151">
        <f t="shared" si="2194"/>
        <v>0</v>
      </c>
      <c r="BB305" s="151">
        <f t="shared" si="2195"/>
        <v>0</v>
      </c>
      <c r="BC305" s="151">
        <f t="shared" si="2196"/>
        <v>0</v>
      </c>
      <c r="BD305" s="154">
        <f t="shared" si="2082"/>
        <v>0</v>
      </c>
      <c r="BE305" s="3"/>
      <c r="BF305" s="3"/>
      <c r="BG305" s="3"/>
      <c r="BH305" s="151">
        <f t="shared" si="2197"/>
        <v>0</v>
      </c>
      <c r="BI305" s="151">
        <f t="shared" si="2198"/>
        <v>0</v>
      </c>
      <c r="BJ305" s="151">
        <f t="shared" si="2199"/>
        <v>0</v>
      </c>
      <c r="BK305" s="151">
        <f t="shared" si="2200"/>
        <v>0</v>
      </c>
      <c r="BL305" s="154">
        <f t="shared" si="2083"/>
        <v>0</v>
      </c>
      <c r="BM305" s="3"/>
      <c r="BN305" s="3"/>
      <c r="BO305" s="3"/>
      <c r="BP305" s="151">
        <f t="shared" si="2201"/>
        <v>0</v>
      </c>
      <c r="BQ305" s="151">
        <f t="shared" si="2202"/>
        <v>0</v>
      </c>
      <c r="BR305" s="151">
        <f t="shared" si="2203"/>
        <v>0</v>
      </c>
      <c r="BS305" s="151">
        <f t="shared" si="2204"/>
        <v>0</v>
      </c>
      <c r="BT305" s="154">
        <f t="shared" si="2084"/>
        <v>0</v>
      </c>
      <c r="BU305" s="3"/>
      <c r="BV305" s="3"/>
      <c r="BW305" s="3"/>
      <c r="BX305" s="151">
        <f t="shared" si="2205"/>
        <v>0</v>
      </c>
      <c r="BY305" s="151">
        <f t="shared" si="2206"/>
        <v>0</v>
      </c>
      <c r="BZ305" s="151">
        <f t="shared" si="2207"/>
        <v>0</v>
      </c>
      <c r="CA305" s="151">
        <f t="shared" si="2208"/>
        <v>0</v>
      </c>
      <c r="CB305" s="154">
        <f t="shared" si="2085"/>
        <v>0</v>
      </c>
      <c r="CC305" s="3"/>
      <c r="CD305" s="3"/>
      <c r="CE305" s="3"/>
      <c r="CF305" s="151">
        <f t="shared" si="2209"/>
        <v>0</v>
      </c>
      <c r="CG305" s="151">
        <f t="shared" si="2210"/>
        <v>0</v>
      </c>
      <c r="CH305" s="151">
        <f t="shared" si="2211"/>
        <v>0</v>
      </c>
      <c r="CI305" s="151">
        <f t="shared" si="2212"/>
        <v>0</v>
      </c>
      <c r="CJ305" s="154">
        <f t="shared" si="2086"/>
        <v>0</v>
      </c>
      <c r="CK305" s="3"/>
      <c r="CL305" s="3"/>
      <c r="CM305" s="3"/>
      <c r="CN305" s="151">
        <f t="shared" si="2213"/>
        <v>0</v>
      </c>
      <c r="CO305" s="151">
        <f t="shared" si="2214"/>
        <v>0</v>
      </c>
      <c r="CP305" s="151">
        <f t="shared" si="2215"/>
        <v>0</v>
      </c>
      <c r="CQ305" s="151">
        <f t="shared" si="2216"/>
        <v>0</v>
      </c>
      <c r="CR305" s="154">
        <f t="shared" si="2087"/>
        <v>0</v>
      </c>
      <c r="CS305" s="3"/>
      <c r="CT305" s="3"/>
      <c r="CU305" s="3"/>
      <c r="CV305" s="151">
        <f t="shared" si="2217"/>
        <v>0</v>
      </c>
      <c r="CW305" s="151">
        <f t="shared" si="2218"/>
        <v>0</v>
      </c>
      <c r="CX305" s="151">
        <f t="shared" si="2219"/>
        <v>0</v>
      </c>
      <c r="CY305" s="151">
        <f t="shared" si="2220"/>
        <v>0</v>
      </c>
      <c r="CZ305" s="151">
        <f t="shared" si="2221"/>
        <v>0</v>
      </c>
      <c r="DA305" s="151">
        <f t="shared" si="2222"/>
        <v>0</v>
      </c>
      <c r="DB305" s="151">
        <f t="shared" si="2223"/>
        <v>0</v>
      </c>
      <c r="DC305" s="151">
        <f t="shared" si="2224"/>
        <v>0</v>
      </c>
      <c r="DD305" s="149"/>
      <c r="DE305" s="3"/>
      <c r="DF305" s="3"/>
      <c r="DG305" s="3"/>
      <c r="DH305" s="129"/>
      <c r="DI305" s="129"/>
      <c r="DJ305" s="129"/>
      <c r="DK305" s="129"/>
      <c r="DL305" s="129"/>
      <c r="DM305" s="129"/>
      <c r="DN305" s="129"/>
      <c r="DO305" s="129"/>
      <c r="DP305" s="3"/>
      <c r="DQ305" s="3"/>
      <c r="DR305" s="3"/>
      <c r="DS305" s="3"/>
      <c r="DU305" s="149"/>
      <c r="DV305" s="3"/>
      <c r="DW305" s="3"/>
      <c r="DX305" s="3"/>
      <c r="DZ305" s="293"/>
      <c r="EA305" s="293"/>
      <c r="EB305" s="293"/>
      <c r="EC305" s="297"/>
      <c r="ED305" s="297"/>
      <c r="EE305" s="297"/>
      <c r="EF305" s="297"/>
      <c r="EG305" s="297"/>
      <c r="EH305" s="297"/>
      <c r="EI305" s="297"/>
      <c r="EJ305" s="297"/>
      <c r="EK305" s="297"/>
      <c r="EL305" s="297"/>
      <c r="EM305" s="297"/>
      <c r="EN305" s="297"/>
      <c r="EO305" s="297"/>
      <c r="EP305" s="297"/>
      <c r="EQ305" s="297"/>
      <c r="ER305" s="297"/>
      <c r="ES305" s="297"/>
      <c r="ET305" s="297"/>
      <c r="EU305" s="297"/>
      <c r="EV305" s="297"/>
      <c r="EW305" s="297"/>
      <c r="EX305" s="297"/>
      <c r="EY305" s="297"/>
      <c r="EZ305" s="297"/>
      <c r="FA305" s="297"/>
      <c r="FB305" s="297"/>
      <c r="FC305" s="297"/>
      <c r="FD305" s="297"/>
      <c r="FE305" s="297"/>
      <c r="FF305" s="297"/>
      <c r="FL305" s="151">
        <f t="shared" si="2176"/>
        <v>0</v>
      </c>
      <c r="FM305" s="151">
        <f t="shared" si="2229"/>
        <v>0</v>
      </c>
      <c r="FN305" s="151">
        <f t="shared" si="2230"/>
        <v>0</v>
      </c>
      <c r="FO305" s="151">
        <f t="shared" si="2231"/>
        <v>0</v>
      </c>
      <c r="FR305" s="5">
        <f t="shared" si="1976"/>
        <v>0</v>
      </c>
      <c r="FS305" s="5">
        <f t="shared" si="1977"/>
        <v>0</v>
      </c>
      <c r="FT305" s="5">
        <f t="shared" si="1978"/>
        <v>0</v>
      </c>
      <c r="FU305" s="5">
        <f t="shared" si="1979"/>
        <v>0</v>
      </c>
      <c r="FW305" s="233" t="e">
        <f t="shared" si="1980"/>
        <v>#DIV/0!</v>
      </c>
      <c r="FX305" s="233" t="e">
        <f t="shared" si="1981"/>
        <v>#DIV/0!</v>
      </c>
      <c r="FY305" s="233" t="e">
        <f t="shared" si="1982"/>
        <v>#DIV/0!</v>
      </c>
      <c r="FZ305" s="233" t="e">
        <f t="shared" si="1983"/>
        <v>#DIV/0!</v>
      </c>
      <c r="GA305" s="233"/>
      <c r="GB305" s="5">
        <f t="shared" si="1984"/>
        <v>0</v>
      </c>
      <c r="GC305" s="5">
        <f t="shared" si="1985"/>
        <v>0</v>
      </c>
      <c r="GD305" s="5">
        <f t="shared" si="1986"/>
        <v>0</v>
      </c>
      <c r="GE305" s="5">
        <f t="shared" si="1987"/>
        <v>0</v>
      </c>
    </row>
    <row r="306" spans="2:187" x14ac:dyDescent="0.2">
      <c r="B306" s="139">
        <f t="shared" si="2227"/>
        <v>2024</v>
      </c>
      <c r="C306" s="142" t="str">
        <f t="shared" ref="C306:C369" si="2232">C294</f>
        <v>Maj</v>
      </c>
      <c r="D306" s="154">
        <f t="shared" si="2072"/>
        <v>0</v>
      </c>
      <c r="E306" s="129"/>
      <c r="F306" s="129"/>
      <c r="G306" s="129"/>
      <c r="H306" s="154">
        <f t="shared" si="2073"/>
        <v>0</v>
      </c>
      <c r="I306" s="151">
        <f t="shared" si="2177"/>
        <v>0</v>
      </c>
      <c r="J306" s="151">
        <f t="shared" si="2178"/>
        <v>0</v>
      </c>
      <c r="K306" s="151">
        <f t="shared" si="2179"/>
        <v>0</v>
      </c>
      <c r="L306" s="154">
        <f t="shared" si="2228"/>
        <v>0</v>
      </c>
      <c r="M306" s="3"/>
      <c r="N306" s="3"/>
      <c r="O306" s="3"/>
      <c r="P306" s="154">
        <f t="shared" si="2074"/>
        <v>0</v>
      </c>
      <c r="Q306" s="3"/>
      <c r="R306" s="3"/>
      <c r="S306" s="3"/>
      <c r="T306" s="154">
        <f t="shared" si="2075"/>
        <v>0</v>
      </c>
      <c r="U306" s="151">
        <f t="shared" si="2180"/>
        <v>0</v>
      </c>
      <c r="V306" s="151">
        <f t="shared" si="2181"/>
        <v>0</v>
      </c>
      <c r="W306" s="151">
        <f t="shared" si="2182"/>
        <v>0</v>
      </c>
      <c r="X306" s="154">
        <f t="shared" si="2076"/>
        <v>0</v>
      </c>
      <c r="Y306" s="151">
        <f t="shared" si="2183"/>
        <v>0</v>
      </c>
      <c r="Z306" s="151">
        <f t="shared" si="2184"/>
        <v>0</v>
      </c>
      <c r="AA306" s="151">
        <f t="shared" si="2185"/>
        <v>0</v>
      </c>
      <c r="AB306" s="154">
        <f t="shared" si="2077"/>
        <v>0</v>
      </c>
      <c r="AC306" s="3"/>
      <c r="AD306" s="3"/>
      <c r="AE306" s="3"/>
      <c r="AF306" s="154">
        <f t="shared" si="2078"/>
        <v>0</v>
      </c>
      <c r="AG306" s="3"/>
      <c r="AH306" s="3"/>
      <c r="AI306" s="3"/>
      <c r="AJ306" s="154">
        <f t="shared" si="2079"/>
        <v>0</v>
      </c>
      <c r="AK306" s="151">
        <f t="shared" si="2186"/>
        <v>0</v>
      </c>
      <c r="AL306" s="151">
        <f t="shared" si="2187"/>
        <v>0</v>
      </c>
      <c r="AM306" s="151">
        <f t="shared" si="2188"/>
        <v>0</v>
      </c>
      <c r="AN306" s="154">
        <f t="shared" si="2080"/>
        <v>0</v>
      </c>
      <c r="AO306" s="3"/>
      <c r="AP306" s="3"/>
      <c r="AQ306" s="3"/>
      <c r="AR306" s="151">
        <f t="shared" si="2189"/>
        <v>0</v>
      </c>
      <c r="AS306" s="151">
        <f t="shared" si="2190"/>
        <v>0</v>
      </c>
      <c r="AT306" s="151">
        <f t="shared" si="2191"/>
        <v>0</v>
      </c>
      <c r="AU306" s="151">
        <f t="shared" si="2192"/>
        <v>0</v>
      </c>
      <c r="AV306" s="154">
        <f t="shared" si="2081"/>
        <v>0</v>
      </c>
      <c r="AW306" s="3"/>
      <c r="AX306" s="3"/>
      <c r="AY306" s="3"/>
      <c r="AZ306" s="151">
        <f t="shared" si="2193"/>
        <v>0</v>
      </c>
      <c r="BA306" s="151">
        <f t="shared" si="2194"/>
        <v>0</v>
      </c>
      <c r="BB306" s="151">
        <f t="shared" si="2195"/>
        <v>0</v>
      </c>
      <c r="BC306" s="151">
        <f t="shared" si="2196"/>
        <v>0</v>
      </c>
      <c r="BD306" s="154">
        <f t="shared" si="2082"/>
        <v>0</v>
      </c>
      <c r="BE306" s="3"/>
      <c r="BF306" s="3"/>
      <c r="BG306" s="3"/>
      <c r="BH306" s="151">
        <f t="shared" si="2197"/>
        <v>0</v>
      </c>
      <c r="BI306" s="151">
        <f t="shared" si="2198"/>
        <v>0</v>
      </c>
      <c r="BJ306" s="151">
        <f t="shared" si="2199"/>
        <v>0</v>
      </c>
      <c r="BK306" s="151">
        <f t="shared" si="2200"/>
        <v>0</v>
      </c>
      <c r="BL306" s="154">
        <f t="shared" si="2083"/>
        <v>0</v>
      </c>
      <c r="BM306" s="3"/>
      <c r="BN306" s="3"/>
      <c r="BO306" s="3"/>
      <c r="BP306" s="151">
        <f t="shared" si="2201"/>
        <v>0</v>
      </c>
      <c r="BQ306" s="151">
        <f t="shared" si="2202"/>
        <v>0</v>
      </c>
      <c r="BR306" s="151">
        <f t="shared" si="2203"/>
        <v>0</v>
      </c>
      <c r="BS306" s="151">
        <f t="shared" si="2204"/>
        <v>0</v>
      </c>
      <c r="BT306" s="154">
        <f t="shared" si="2084"/>
        <v>0</v>
      </c>
      <c r="BU306" s="3"/>
      <c r="BV306" s="3"/>
      <c r="BW306" s="3"/>
      <c r="BX306" s="151">
        <f t="shared" si="2205"/>
        <v>0</v>
      </c>
      <c r="BY306" s="151">
        <f t="shared" si="2206"/>
        <v>0</v>
      </c>
      <c r="BZ306" s="151">
        <f t="shared" si="2207"/>
        <v>0</v>
      </c>
      <c r="CA306" s="151">
        <f t="shared" si="2208"/>
        <v>0</v>
      </c>
      <c r="CB306" s="154">
        <f t="shared" si="2085"/>
        <v>0</v>
      </c>
      <c r="CC306" s="3"/>
      <c r="CD306" s="3"/>
      <c r="CE306" s="3"/>
      <c r="CF306" s="151">
        <f t="shared" si="2209"/>
        <v>0</v>
      </c>
      <c r="CG306" s="151">
        <f t="shared" si="2210"/>
        <v>0</v>
      </c>
      <c r="CH306" s="151">
        <f t="shared" si="2211"/>
        <v>0</v>
      </c>
      <c r="CI306" s="151">
        <f t="shared" si="2212"/>
        <v>0</v>
      </c>
      <c r="CJ306" s="154">
        <f t="shared" si="2086"/>
        <v>0</v>
      </c>
      <c r="CK306" s="3"/>
      <c r="CL306" s="3"/>
      <c r="CM306" s="3"/>
      <c r="CN306" s="151">
        <f t="shared" si="2213"/>
        <v>0</v>
      </c>
      <c r="CO306" s="151">
        <f t="shared" si="2214"/>
        <v>0</v>
      </c>
      <c r="CP306" s="151">
        <f t="shared" si="2215"/>
        <v>0</v>
      </c>
      <c r="CQ306" s="151">
        <f t="shared" si="2216"/>
        <v>0</v>
      </c>
      <c r="CR306" s="154">
        <f t="shared" si="2087"/>
        <v>0</v>
      </c>
      <c r="CS306" s="3"/>
      <c r="CT306" s="3"/>
      <c r="CU306" s="3"/>
      <c r="CV306" s="151">
        <f t="shared" si="2217"/>
        <v>0</v>
      </c>
      <c r="CW306" s="151">
        <f t="shared" si="2218"/>
        <v>0</v>
      </c>
      <c r="CX306" s="151">
        <f t="shared" si="2219"/>
        <v>0</v>
      </c>
      <c r="CY306" s="151">
        <f t="shared" si="2220"/>
        <v>0</v>
      </c>
      <c r="CZ306" s="151">
        <f t="shared" si="2221"/>
        <v>0</v>
      </c>
      <c r="DA306" s="151">
        <f t="shared" si="2222"/>
        <v>0</v>
      </c>
      <c r="DB306" s="151">
        <f t="shared" si="2223"/>
        <v>0</v>
      </c>
      <c r="DC306" s="151">
        <f t="shared" si="2224"/>
        <v>0</v>
      </c>
      <c r="DD306" s="149"/>
      <c r="DE306" s="3"/>
      <c r="DF306" s="3"/>
      <c r="DG306" s="3"/>
      <c r="DH306" s="129"/>
      <c r="DI306" s="129"/>
      <c r="DJ306" s="129"/>
      <c r="DK306" s="129"/>
      <c r="DL306" s="129"/>
      <c r="DM306" s="129"/>
      <c r="DN306" s="129"/>
      <c r="DO306" s="129"/>
      <c r="DP306" s="3"/>
      <c r="DQ306" s="3"/>
      <c r="DR306" s="3"/>
      <c r="DS306" s="3"/>
      <c r="DU306" s="149"/>
      <c r="DV306" s="3"/>
      <c r="DW306" s="3"/>
      <c r="DX306" s="3"/>
      <c r="DZ306" s="293"/>
      <c r="EA306" s="293"/>
      <c r="EB306" s="293"/>
      <c r="EC306" s="297"/>
      <c r="ED306" s="297"/>
      <c r="EE306" s="297"/>
      <c r="EF306" s="297"/>
      <c r="EG306" s="297"/>
      <c r="EH306" s="297"/>
      <c r="EI306" s="297"/>
      <c r="EJ306" s="297"/>
      <c r="EK306" s="297"/>
      <c r="EL306" s="297"/>
      <c r="EM306" s="297"/>
      <c r="EN306" s="297"/>
      <c r="EO306" s="297"/>
      <c r="EP306" s="297"/>
      <c r="EQ306" s="297"/>
      <c r="ER306" s="297"/>
      <c r="ES306" s="297"/>
      <c r="ET306" s="297"/>
      <c r="EU306" s="297"/>
      <c r="EV306" s="297"/>
      <c r="EW306" s="297"/>
      <c r="EX306" s="297"/>
      <c r="EY306" s="297"/>
      <c r="EZ306" s="297"/>
      <c r="FA306" s="297"/>
      <c r="FB306" s="297"/>
      <c r="FC306" s="297"/>
      <c r="FD306" s="297"/>
      <c r="FE306" s="297"/>
      <c r="FF306" s="297"/>
      <c r="FL306" s="151">
        <f t="shared" si="2176"/>
        <v>0</v>
      </c>
      <c r="FM306" s="151">
        <f t="shared" si="2229"/>
        <v>0</v>
      </c>
      <c r="FN306" s="151">
        <f t="shared" si="2230"/>
        <v>0</v>
      </c>
      <c r="FO306" s="151">
        <f t="shared" si="2231"/>
        <v>0</v>
      </c>
      <c r="FR306" s="5">
        <f t="shared" si="1976"/>
        <v>0</v>
      </c>
      <c r="FS306" s="5">
        <f t="shared" si="1977"/>
        <v>0</v>
      </c>
      <c r="FT306" s="5">
        <f t="shared" si="1978"/>
        <v>0</v>
      </c>
      <c r="FU306" s="5">
        <f t="shared" si="1979"/>
        <v>0</v>
      </c>
      <c r="FW306" s="233" t="e">
        <f t="shared" si="1980"/>
        <v>#DIV/0!</v>
      </c>
      <c r="FX306" s="233" t="e">
        <f t="shared" si="1981"/>
        <v>#DIV/0!</v>
      </c>
      <c r="FY306" s="233" t="e">
        <f t="shared" si="1982"/>
        <v>#DIV/0!</v>
      </c>
      <c r="FZ306" s="233" t="e">
        <f t="shared" si="1983"/>
        <v>#DIV/0!</v>
      </c>
      <c r="GA306" s="233"/>
      <c r="GB306" s="5">
        <f t="shared" si="1984"/>
        <v>0</v>
      </c>
      <c r="GC306" s="5">
        <f t="shared" si="1985"/>
        <v>0</v>
      </c>
      <c r="GD306" s="5">
        <f t="shared" si="1986"/>
        <v>0</v>
      </c>
      <c r="GE306" s="5">
        <f t="shared" si="1987"/>
        <v>0</v>
      </c>
    </row>
    <row r="307" spans="2:187" x14ac:dyDescent="0.2">
      <c r="B307" s="139">
        <f t="shared" si="2227"/>
        <v>2024</v>
      </c>
      <c r="C307" s="142" t="str">
        <f t="shared" si="2232"/>
        <v>Jun</v>
      </c>
      <c r="D307" s="154">
        <f t="shared" si="2072"/>
        <v>0</v>
      </c>
      <c r="E307" s="129"/>
      <c r="F307" s="129"/>
      <c r="G307" s="129"/>
      <c r="H307" s="154">
        <f t="shared" si="2073"/>
        <v>0</v>
      </c>
      <c r="I307" s="151">
        <f t="shared" si="2177"/>
        <v>0</v>
      </c>
      <c r="J307" s="151">
        <f t="shared" si="2178"/>
        <v>0</v>
      </c>
      <c r="K307" s="151">
        <f t="shared" si="2179"/>
        <v>0</v>
      </c>
      <c r="L307" s="154">
        <f t="shared" si="2228"/>
        <v>0</v>
      </c>
      <c r="M307" s="3"/>
      <c r="N307" s="3"/>
      <c r="O307" s="3"/>
      <c r="P307" s="154">
        <f t="shared" si="2074"/>
        <v>0</v>
      </c>
      <c r="Q307" s="3"/>
      <c r="R307" s="3"/>
      <c r="S307" s="3"/>
      <c r="T307" s="154">
        <f t="shared" si="2075"/>
        <v>0</v>
      </c>
      <c r="U307" s="151">
        <f t="shared" si="2180"/>
        <v>0</v>
      </c>
      <c r="V307" s="151">
        <f t="shared" si="2181"/>
        <v>0</v>
      </c>
      <c r="W307" s="151">
        <f t="shared" si="2182"/>
        <v>0</v>
      </c>
      <c r="X307" s="154">
        <f t="shared" si="2076"/>
        <v>0</v>
      </c>
      <c r="Y307" s="151">
        <f t="shared" si="2183"/>
        <v>0</v>
      </c>
      <c r="Z307" s="151">
        <f t="shared" si="2184"/>
        <v>0</v>
      </c>
      <c r="AA307" s="151">
        <f t="shared" si="2185"/>
        <v>0</v>
      </c>
      <c r="AB307" s="154">
        <f t="shared" si="2077"/>
        <v>0</v>
      </c>
      <c r="AC307" s="3"/>
      <c r="AD307" s="3"/>
      <c r="AE307" s="3"/>
      <c r="AF307" s="154">
        <f t="shared" si="2078"/>
        <v>0</v>
      </c>
      <c r="AG307" s="3"/>
      <c r="AH307" s="3"/>
      <c r="AI307" s="3"/>
      <c r="AJ307" s="154">
        <f t="shared" si="2079"/>
        <v>0</v>
      </c>
      <c r="AK307" s="151">
        <f t="shared" si="2186"/>
        <v>0</v>
      </c>
      <c r="AL307" s="151">
        <f t="shared" si="2187"/>
        <v>0</v>
      </c>
      <c r="AM307" s="151">
        <f t="shared" si="2188"/>
        <v>0</v>
      </c>
      <c r="AN307" s="154">
        <f t="shared" si="2080"/>
        <v>0</v>
      </c>
      <c r="AO307" s="3"/>
      <c r="AP307" s="3"/>
      <c r="AQ307" s="3"/>
      <c r="AR307" s="151">
        <f t="shared" si="2189"/>
        <v>0</v>
      </c>
      <c r="AS307" s="151">
        <f t="shared" si="2190"/>
        <v>0</v>
      </c>
      <c r="AT307" s="151">
        <f t="shared" si="2191"/>
        <v>0</v>
      </c>
      <c r="AU307" s="151">
        <f t="shared" si="2192"/>
        <v>0</v>
      </c>
      <c r="AV307" s="154">
        <f t="shared" si="2081"/>
        <v>0</v>
      </c>
      <c r="AW307" s="3"/>
      <c r="AX307" s="3"/>
      <c r="AY307" s="3"/>
      <c r="AZ307" s="151">
        <f t="shared" si="2193"/>
        <v>0</v>
      </c>
      <c r="BA307" s="151">
        <f t="shared" si="2194"/>
        <v>0</v>
      </c>
      <c r="BB307" s="151">
        <f t="shared" si="2195"/>
        <v>0</v>
      </c>
      <c r="BC307" s="151">
        <f t="shared" si="2196"/>
        <v>0</v>
      </c>
      <c r="BD307" s="154">
        <f t="shared" si="2082"/>
        <v>0</v>
      </c>
      <c r="BE307" s="3"/>
      <c r="BF307" s="3"/>
      <c r="BG307" s="3"/>
      <c r="BH307" s="151">
        <f t="shared" si="2197"/>
        <v>0</v>
      </c>
      <c r="BI307" s="151">
        <f t="shared" si="2198"/>
        <v>0</v>
      </c>
      <c r="BJ307" s="151">
        <f t="shared" si="2199"/>
        <v>0</v>
      </c>
      <c r="BK307" s="151">
        <f t="shared" si="2200"/>
        <v>0</v>
      </c>
      <c r="BL307" s="154">
        <f t="shared" si="2083"/>
        <v>0</v>
      </c>
      <c r="BM307" s="3"/>
      <c r="BN307" s="3"/>
      <c r="BO307" s="3"/>
      <c r="BP307" s="151">
        <f t="shared" si="2201"/>
        <v>0</v>
      </c>
      <c r="BQ307" s="151">
        <f t="shared" si="2202"/>
        <v>0</v>
      </c>
      <c r="BR307" s="151">
        <f t="shared" si="2203"/>
        <v>0</v>
      </c>
      <c r="BS307" s="151">
        <f t="shared" si="2204"/>
        <v>0</v>
      </c>
      <c r="BT307" s="154">
        <f t="shared" si="2084"/>
        <v>0</v>
      </c>
      <c r="BU307" s="3"/>
      <c r="BV307" s="3"/>
      <c r="BW307" s="3"/>
      <c r="BX307" s="151">
        <f t="shared" si="2205"/>
        <v>0</v>
      </c>
      <c r="BY307" s="151">
        <f t="shared" si="2206"/>
        <v>0</v>
      </c>
      <c r="BZ307" s="151">
        <f t="shared" si="2207"/>
        <v>0</v>
      </c>
      <c r="CA307" s="151">
        <f t="shared" si="2208"/>
        <v>0</v>
      </c>
      <c r="CB307" s="154">
        <f t="shared" si="2085"/>
        <v>0</v>
      </c>
      <c r="CC307" s="3"/>
      <c r="CD307" s="3"/>
      <c r="CE307" s="3"/>
      <c r="CF307" s="151">
        <f t="shared" si="2209"/>
        <v>0</v>
      </c>
      <c r="CG307" s="151">
        <f t="shared" si="2210"/>
        <v>0</v>
      </c>
      <c r="CH307" s="151">
        <f t="shared" si="2211"/>
        <v>0</v>
      </c>
      <c r="CI307" s="151">
        <f t="shared" si="2212"/>
        <v>0</v>
      </c>
      <c r="CJ307" s="154">
        <f t="shared" si="2086"/>
        <v>0</v>
      </c>
      <c r="CK307" s="3"/>
      <c r="CL307" s="3"/>
      <c r="CM307" s="3"/>
      <c r="CN307" s="151">
        <f t="shared" si="2213"/>
        <v>0</v>
      </c>
      <c r="CO307" s="151">
        <f t="shared" si="2214"/>
        <v>0</v>
      </c>
      <c r="CP307" s="151">
        <f t="shared" si="2215"/>
        <v>0</v>
      </c>
      <c r="CQ307" s="151">
        <f t="shared" si="2216"/>
        <v>0</v>
      </c>
      <c r="CR307" s="154">
        <f t="shared" si="2087"/>
        <v>0</v>
      </c>
      <c r="CS307" s="3"/>
      <c r="CT307" s="3"/>
      <c r="CU307" s="3"/>
      <c r="CV307" s="151">
        <f t="shared" si="2217"/>
        <v>0</v>
      </c>
      <c r="CW307" s="151">
        <f t="shared" si="2218"/>
        <v>0</v>
      </c>
      <c r="CX307" s="151">
        <f t="shared" si="2219"/>
        <v>0</v>
      </c>
      <c r="CY307" s="151">
        <f t="shared" si="2220"/>
        <v>0</v>
      </c>
      <c r="CZ307" s="151">
        <f t="shared" si="2221"/>
        <v>0</v>
      </c>
      <c r="DA307" s="151">
        <f t="shared" si="2222"/>
        <v>0</v>
      </c>
      <c r="DB307" s="151">
        <f t="shared" si="2223"/>
        <v>0</v>
      </c>
      <c r="DC307" s="151">
        <f t="shared" si="2224"/>
        <v>0</v>
      </c>
      <c r="DD307" s="149"/>
      <c r="DE307" s="3"/>
      <c r="DF307" s="3"/>
      <c r="DG307" s="3"/>
      <c r="DH307" s="129"/>
      <c r="DI307" s="129"/>
      <c r="DJ307" s="129"/>
      <c r="DK307" s="129"/>
      <c r="DL307" s="129"/>
      <c r="DM307" s="129"/>
      <c r="DN307" s="129"/>
      <c r="DO307" s="129"/>
      <c r="DP307" s="3"/>
      <c r="DQ307" s="3"/>
      <c r="DR307" s="3"/>
      <c r="DS307" s="3"/>
      <c r="DU307" s="149"/>
      <c r="DV307" s="3"/>
      <c r="DW307" s="3"/>
      <c r="DX307" s="3"/>
      <c r="DZ307" s="293"/>
      <c r="EA307" s="293"/>
      <c r="EB307" s="293"/>
      <c r="EC307" s="297"/>
      <c r="ED307" s="297"/>
      <c r="EE307" s="297"/>
      <c r="EF307" s="297"/>
      <c r="EG307" s="297"/>
      <c r="EH307" s="297"/>
      <c r="EI307" s="297"/>
      <c r="EJ307" s="297"/>
      <c r="EK307" s="297"/>
      <c r="EL307" s="297"/>
      <c r="EM307" s="297"/>
      <c r="EN307" s="297"/>
      <c r="EO307" s="297"/>
      <c r="EP307" s="297"/>
      <c r="EQ307" s="297"/>
      <c r="ER307" s="297"/>
      <c r="ES307" s="297"/>
      <c r="ET307" s="297"/>
      <c r="EU307" s="297"/>
      <c r="EV307" s="297"/>
      <c r="EW307" s="297"/>
      <c r="EX307" s="297"/>
      <c r="EY307" s="297"/>
      <c r="EZ307" s="297"/>
      <c r="FA307" s="297"/>
      <c r="FB307" s="297"/>
      <c r="FC307" s="297"/>
      <c r="FD307" s="297"/>
      <c r="FE307" s="297"/>
      <c r="FF307" s="297"/>
      <c r="FL307" s="151">
        <f t="shared" si="2176"/>
        <v>0</v>
      </c>
      <c r="FM307" s="151">
        <f t="shared" si="2229"/>
        <v>0</v>
      </c>
      <c r="FN307" s="151">
        <f t="shared" si="2230"/>
        <v>0</v>
      </c>
      <c r="FO307" s="151">
        <f t="shared" si="2231"/>
        <v>0</v>
      </c>
      <c r="FR307" s="5">
        <f t="shared" si="1976"/>
        <v>0</v>
      </c>
      <c r="FS307" s="5">
        <f t="shared" si="1977"/>
        <v>0</v>
      </c>
      <c r="FT307" s="5">
        <f t="shared" si="1978"/>
        <v>0</v>
      </c>
      <c r="FU307" s="5">
        <f t="shared" si="1979"/>
        <v>0</v>
      </c>
      <c r="FW307" s="233" t="e">
        <f t="shared" si="1980"/>
        <v>#DIV/0!</v>
      </c>
      <c r="FX307" s="233" t="e">
        <f t="shared" si="1981"/>
        <v>#DIV/0!</v>
      </c>
      <c r="FY307" s="233" t="e">
        <f t="shared" si="1982"/>
        <v>#DIV/0!</v>
      </c>
      <c r="FZ307" s="233" t="e">
        <f t="shared" si="1983"/>
        <v>#DIV/0!</v>
      </c>
      <c r="GA307" s="233"/>
      <c r="GB307" s="5">
        <f t="shared" si="1984"/>
        <v>0</v>
      </c>
      <c r="GC307" s="5">
        <f t="shared" si="1985"/>
        <v>0</v>
      </c>
      <c r="GD307" s="5">
        <f t="shared" si="1986"/>
        <v>0</v>
      </c>
      <c r="GE307" s="5">
        <f t="shared" si="1987"/>
        <v>0</v>
      </c>
    </row>
    <row r="308" spans="2:187" x14ac:dyDescent="0.2">
      <c r="B308" s="139">
        <f t="shared" si="2227"/>
        <v>2024</v>
      </c>
      <c r="C308" s="142" t="str">
        <f t="shared" si="2232"/>
        <v>Jul</v>
      </c>
      <c r="D308" s="154">
        <f t="shared" si="2072"/>
        <v>0</v>
      </c>
      <c r="E308" s="129"/>
      <c r="F308" s="129"/>
      <c r="G308" s="129"/>
      <c r="H308" s="154">
        <f t="shared" si="2073"/>
        <v>0</v>
      </c>
      <c r="I308" s="151">
        <f t="shared" si="2177"/>
        <v>0</v>
      </c>
      <c r="J308" s="151">
        <f t="shared" si="2178"/>
        <v>0</v>
      </c>
      <c r="K308" s="151">
        <f t="shared" si="2179"/>
        <v>0</v>
      </c>
      <c r="L308" s="154">
        <f t="shared" si="2228"/>
        <v>0</v>
      </c>
      <c r="M308" s="3"/>
      <c r="N308" s="3"/>
      <c r="O308" s="3"/>
      <c r="P308" s="154">
        <f t="shared" si="2074"/>
        <v>0</v>
      </c>
      <c r="Q308" s="3"/>
      <c r="R308" s="3"/>
      <c r="S308" s="3"/>
      <c r="T308" s="154">
        <f t="shared" si="2075"/>
        <v>0</v>
      </c>
      <c r="U308" s="151">
        <f t="shared" si="2180"/>
        <v>0</v>
      </c>
      <c r="V308" s="151">
        <f t="shared" si="2181"/>
        <v>0</v>
      </c>
      <c r="W308" s="151">
        <f t="shared" si="2182"/>
        <v>0</v>
      </c>
      <c r="X308" s="154">
        <f t="shared" si="2076"/>
        <v>0</v>
      </c>
      <c r="Y308" s="151">
        <f t="shared" si="2183"/>
        <v>0</v>
      </c>
      <c r="Z308" s="151">
        <f t="shared" si="2184"/>
        <v>0</v>
      </c>
      <c r="AA308" s="151">
        <f t="shared" si="2185"/>
        <v>0</v>
      </c>
      <c r="AB308" s="154">
        <f t="shared" si="2077"/>
        <v>0</v>
      </c>
      <c r="AC308" s="3"/>
      <c r="AD308" s="3"/>
      <c r="AE308" s="3"/>
      <c r="AF308" s="154">
        <f t="shared" si="2078"/>
        <v>0</v>
      </c>
      <c r="AG308" s="3"/>
      <c r="AH308" s="3"/>
      <c r="AI308" s="3"/>
      <c r="AJ308" s="154">
        <f t="shared" si="2079"/>
        <v>0</v>
      </c>
      <c r="AK308" s="151">
        <f t="shared" si="2186"/>
        <v>0</v>
      </c>
      <c r="AL308" s="151">
        <f t="shared" si="2187"/>
        <v>0</v>
      </c>
      <c r="AM308" s="151">
        <f t="shared" si="2188"/>
        <v>0</v>
      </c>
      <c r="AN308" s="154">
        <f t="shared" si="2080"/>
        <v>0</v>
      </c>
      <c r="AO308" s="3"/>
      <c r="AP308" s="3"/>
      <c r="AQ308" s="3"/>
      <c r="AR308" s="151">
        <f t="shared" si="2189"/>
        <v>0</v>
      </c>
      <c r="AS308" s="151">
        <f t="shared" si="2190"/>
        <v>0</v>
      </c>
      <c r="AT308" s="151">
        <f t="shared" si="2191"/>
        <v>0</v>
      </c>
      <c r="AU308" s="151">
        <f t="shared" si="2192"/>
        <v>0</v>
      </c>
      <c r="AV308" s="154">
        <f t="shared" si="2081"/>
        <v>0</v>
      </c>
      <c r="AW308" s="3"/>
      <c r="AX308" s="3"/>
      <c r="AY308" s="3"/>
      <c r="AZ308" s="151">
        <f t="shared" si="2193"/>
        <v>0</v>
      </c>
      <c r="BA308" s="151">
        <f t="shared" si="2194"/>
        <v>0</v>
      </c>
      <c r="BB308" s="151">
        <f t="shared" si="2195"/>
        <v>0</v>
      </c>
      <c r="BC308" s="151">
        <f t="shared" si="2196"/>
        <v>0</v>
      </c>
      <c r="BD308" s="154">
        <f t="shared" si="2082"/>
        <v>0</v>
      </c>
      <c r="BE308" s="3"/>
      <c r="BF308" s="3"/>
      <c r="BG308" s="3"/>
      <c r="BH308" s="151">
        <f t="shared" si="2197"/>
        <v>0</v>
      </c>
      <c r="BI308" s="151">
        <f t="shared" si="2198"/>
        <v>0</v>
      </c>
      <c r="BJ308" s="151">
        <f t="shared" si="2199"/>
        <v>0</v>
      </c>
      <c r="BK308" s="151">
        <f t="shared" si="2200"/>
        <v>0</v>
      </c>
      <c r="BL308" s="154">
        <f t="shared" si="2083"/>
        <v>0</v>
      </c>
      <c r="BM308" s="3"/>
      <c r="BN308" s="3"/>
      <c r="BO308" s="3"/>
      <c r="BP308" s="151">
        <f t="shared" si="2201"/>
        <v>0</v>
      </c>
      <c r="BQ308" s="151">
        <f t="shared" si="2202"/>
        <v>0</v>
      </c>
      <c r="BR308" s="151">
        <f t="shared" si="2203"/>
        <v>0</v>
      </c>
      <c r="BS308" s="151">
        <f t="shared" si="2204"/>
        <v>0</v>
      </c>
      <c r="BT308" s="154">
        <f t="shared" si="2084"/>
        <v>0</v>
      </c>
      <c r="BU308" s="3"/>
      <c r="BV308" s="3"/>
      <c r="BW308" s="3"/>
      <c r="BX308" s="151">
        <f t="shared" si="2205"/>
        <v>0</v>
      </c>
      <c r="BY308" s="151">
        <f t="shared" si="2206"/>
        <v>0</v>
      </c>
      <c r="BZ308" s="151">
        <f t="shared" si="2207"/>
        <v>0</v>
      </c>
      <c r="CA308" s="151">
        <f t="shared" si="2208"/>
        <v>0</v>
      </c>
      <c r="CB308" s="154">
        <f t="shared" si="2085"/>
        <v>0</v>
      </c>
      <c r="CC308" s="3"/>
      <c r="CD308" s="3"/>
      <c r="CE308" s="3"/>
      <c r="CF308" s="151">
        <f t="shared" si="2209"/>
        <v>0</v>
      </c>
      <c r="CG308" s="151">
        <f t="shared" si="2210"/>
        <v>0</v>
      </c>
      <c r="CH308" s="151">
        <f t="shared" si="2211"/>
        <v>0</v>
      </c>
      <c r="CI308" s="151">
        <f t="shared" si="2212"/>
        <v>0</v>
      </c>
      <c r="CJ308" s="154">
        <f t="shared" si="2086"/>
        <v>0</v>
      </c>
      <c r="CK308" s="3"/>
      <c r="CL308" s="3"/>
      <c r="CM308" s="3"/>
      <c r="CN308" s="151">
        <f t="shared" si="2213"/>
        <v>0</v>
      </c>
      <c r="CO308" s="151">
        <f t="shared" si="2214"/>
        <v>0</v>
      </c>
      <c r="CP308" s="151">
        <f t="shared" si="2215"/>
        <v>0</v>
      </c>
      <c r="CQ308" s="151">
        <f t="shared" si="2216"/>
        <v>0</v>
      </c>
      <c r="CR308" s="154">
        <f t="shared" si="2087"/>
        <v>0</v>
      </c>
      <c r="CS308" s="3"/>
      <c r="CT308" s="3"/>
      <c r="CU308" s="3"/>
      <c r="CV308" s="151">
        <f t="shared" si="2217"/>
        <v>0</v>
      </c>
      <c r="CW308" s="151">
        <f t="shared" si="2218"/>
        <v>0</v>
      </c>
      <c r="CX308" s="151">
        <f t="shared" si="2219"/>
        <v>0</v>
      </c>
      <c r="CY308" s="151">
        <f t="shared" si="2220"/>
        <v>0</v>
      </c>
      <c r="CZ308" s="151">
        <f t="shared" si="2221"/>
        <v>0</v>
      </c>
      <c r="DA308" s="151">
        <f t="shared" si="2222"/>
        <v>0</v>
      </c>
      <c r="DB308" s="151">
        <f t="shared" si="2223"/>
        <v>0</v>
      </c>
      <c r="DC308" s="151">
        <f t="shared" si="2224"/>
        <v>0</v>
      </c>
      <c r="DD308" s="149"/>
      <c r="DE308" s="3"/>
      <c r="DF308" s="3"/>
      <c r="DG308" s="3"/>
      <c r="DH308" s="129"/>
      <c r="DI308" s="129"/>
      <c r="DJ308" s="129"/>
      <c r="DK308" s="129"/>
      <c r="DL308" s="129"/>
      <c r="DM308" s="129"/>
      <c r="DN308" s="129"/>
      <c r="DO308" s="129"/>
      <c r="DP308" s="3"/>
      <c r="DQ308" s="3"/>
      <c r="DR308" s="3"/>
      <c r="DS308" s="3"/>
      <c r="DU308" s="149"/>
      <c r="DV308" s="3"/>
      <c r="DW308" s="3"/>
      <c r="DX308" s="3"/>
      <c r="DZ308" s="293"/>
      <c r="EA308" s="293"/>
      <c r="EB308" s="293"/>
      <c r="EC308" s="297"/>
      <c r="ED308" s="297"/>
      <c r="EE308" s="297"/>
      <c r="EF308" s="297"/>
      <c r="EG308" s="297"/>
      <c r="EH308" s="297"/>
      <c r="EI308" s="297"/>
      <c r="EJ308" s="297"/>
      <c r="EK308" s="297"/>
      <c r="EL308" s="297"/>
      <c r="EM308" s="297"/>
      <c r="EN308" s="297"/>
      <c r="EO308" s="297"/>
      <c r="EP308" s="297"/>
      <c r="EQ308" s="297"/>
      <c r="ER308" s="297"/>
      <c r="ES308" s="297"/>
      <c r="ET308" s="297"/>
      <c r="EU308" s="297"/>
      <c r="EV308" s="297"/>
      <c r="EW308" s="297"/>
      <c r="EX308" s="297"/>
      <c r="EY308" s="297"/>
      <c r="EZ308" s="297"/>
      <c r="FA308" s="297"/>
      <c r="FB308" s="297"/>
      <c r="FC308" s="297"/>
      <c r="FD308" s="297"/>
      <c r="FE308" s="297"/>
      <c r="FF308" s="297"/>
      <c r="FL308" s="151">
        <f t="shared" si="2176"/>
        <v>0</v>
      </c>
      <c r="FM308" s="151">
        <f t="shared" si="2229"/>
        <v>0</v>
      </c>
      <c r="FN308" s="151">
        <f t="shared" si="2230"/>
        <v>0</v>
      </c>
      <c r="FO308" s="151">
        <f t="shared" si="2231"/>
        <v>0</v>
      </c>
      <c r="FR308" s="5">
        <f t="shared" si="1976"/>
        <v>0</v>
      </c>
      <c r="FS308" s="5">
        <f t="shared" si="1977"/>
        <v>0</v>
      </c>
      <c r="FT308" s="5">
        <f t="shared" si="1978"/>
        <v>0</v>
      </c>
      <c r="FU308" s="5">
        <f t="shared" si="1979"/>
        <v>0</v>
      </c>
      <c r="FW308" s="233" t="e">
        <f t="shared" si="1980"/>
        <v>#DIV/0!</v>
      </c>
      <c r="FX308" s="233" t="e">
        <f t="shared" si="1981"/>
        <v>#DIV/0!</v>
      </c>
      <c r="FY308" s="233" t="e">
        <f t="shared" si="1982"/>
        <v>#DIV/0!</v>
      </c>
      <c r="FZ308" s="233" t="e">
        <f t="shared" si="1983"/>
        <v>#DIV/0!</v>
      </c>
      <c r="GA308" s="233"/>
      <c r="GB308" s="5">
        <f t="shared" si="1984"/>
        <v>0</v>
      </c>
      <c r="GC308" s="5">
        <f t="shared" si="1985"/>
        <v>0</v>
      </c>
      <c r="GD308" s="5">
        <f t="shared" si="1986"/>
        <v>0</v>
      </c>
      <c r="GE308" s="5">
        <f t="shared" si="1987"/>
        <v>0</v>
      </c>
    </row>
    <row r="309" spans="2:187" x14ac:dyDescent="0.2">
      <c r="B309" s="139">
        <f t="shared" si="2227"/>
        <v>2024</v>
      </c>
      <c r="C309" s="142" t="str">
        <f t="shared" si="2232"/>
        <v>Aug</v>
      </c>
      <c r="D309" s="154">
        <f t="shared" si="2072"/>
        <v>0</v>
      </c>
      <c r="E309" s="129"/>
      <c r="F309" s="129"/>
      <c r="G309" s="129"/>
      <c r="H309" s="154">
        <f t="shared" si="2073"/>
        <v>0</v>
      </c>
      <c r="I309" s="151">
        <f t="shared" si="2177"/>
        <v>0</v>
      </c>
      <c r="J309" s="151">
        <f t="shared" si="2178"/>
        <v>0</v>
      </c>
      <c r="K309" s="151">
        <f t="shared" si="2179"/>
        <v>0</v>
      </c>
      <c r="L309" s="154">
        <f t="shared" si="2228"/>
        <v>0</v>
      </c>
      <c r="M309" s="3"/>
      <c r="N309" s="3"/>
      <c r="O309" s="3"/>
      <c r="P309" s="154">
        <f t="shared" si="2074"/>
        <v>0</v>
      </c>
      <c r="Q309" s="3"/>
      <c r="R309" s="3"/>
      <c r="S309" s="3"/>
      <c r="T309" s="154">
        <f t="shared" si="2075"/>
        <v>0</v>
      </c>
      <c r="U309" s="151">
        <f t="shared" si="2180"/>
        <v>0</v>
      </c>
      <c r="V309" s="151">
        <f t="shared" si="2181"/>
        <v>0</v>
      </c>
      <c r="W309" s="151">
        <f t="shared" si="2182"/>
        <v>0</v>
      </c>
      <c r="X309" s="154">
        <f t="shared" si="2076"/>
        <v>0</v>
      </c>
      <c r="Y309" s="151">
        <f t="shared" si="2183"/>
        <v>0</v>
      </c>
      <c r="Z309" s="151">
        <f t="shared" si="2184"/>
        <v>0</v>
      </c>
      <c r="AA309" s="151">
        <f t="shared" si="2185"/>
        <v>0</v>
      </c>
      <c r="AB309" s="154">
        <f t="shared" si="2077"/>
        <v>0</v>
      </c>
      <c r="AC309" s="3"/>
      <c r="AD309" s="3"/>
      <c r="AE309" s="3"/>
      <c r="AF309" s="154">
        <f t="shared" si="2078"/>
        <v>0</v>
      </c>
      <c r="AG309" s="3"/>
      <c r="AH309" s="3"/>
      <c r="AI309" s="3"/>
      <c r="AJ309" s="154">
        <f t="shared" si="2079"/>
        <v>0</v>
      </c>
      <c r="AK309" s="151">
        <f t="shared" si="2186"/>
        <v>0</v>
      </c>
      <c r="AL309" s="151">
        <f t="shared" si="2187"/>
        <v>0</v>
      </c>
      <c r="AM309" s="151">
        <f t="shared" si="2188"/>
        <v>0</v>
      </c>
      <c r="AN309" s="154">
        <f t="shared" si="2080"/>
        <v>0</v>
      </c>
      <c r="AO309" s="3"/>
      <c r="AP309" s="3"/>
      <c r="AQ309" s="3"/>
      <c r="AR309" s="151">
        <f t="shared" si="2189"/>
        <v>0</v>
      </c>
      <c r="AS309" s="151">
        <f t="shared" si="2190"/>
        <v>0</v>
      </c>
      <c r="AT309" s="151">
        <f t="shared" si="2191"/>
        <v>0</v>
      </c>
      <c r="AU309" s="151">
        <f t="shared" si="2192"/>
        <v>0</v>
      </c>
      <c r="AV309" s="154">
        <f t="shared" si="2081"/>
        <v>0</v>
      </c>
      <c r="AW309" s="3"/>
      <c r="AX309" s="3"/>
      <c r="AY309" s="3"/>
      <c r="AZ309" s="151">
        <f t="shared" si="2193"/>
        <v>0</v>
      </c>
      <c r="BA309" s="151">
        <f t="shared" si="2194"/>
        <v>0</v>
      </c>
      <c r="BB309" s="151">
        <f t="shared" si="2195"/>
        <v>0</v>
      </c>
      <c r="BC309" s="151">
        <f t="shared" si="2196"/>
        <v>0</v>
      </c>
      <c r="BD309" s="154">
        <f t="shared" si="2082"/>
        <v>0</v>
      </c>
      <c r="BE309" s="3"/>
      <c r="BF309" s="3"/>
      <c r="BG309" s="3"/>
      <c r="BH309" s="151">
        <f t="shared" si="2197"/>
        <v>0</v>
      </c>
      <c r="BI309" s="151">
        <f t="shared" si="2198"/>
        <v>0</v>
      </c>
      <c r="BJ309" s="151">
        <f t="shared" si="2199"/>
        <v>0</v>
      </c>
      <c r="BK309" s="151">
        <f t="shared" si="2200"/>
        <v>0</v>
      </c>
      <c r="BL309" s="154">
        <f t="shared" si="2083"/>
        <v>0</v>
      </c>
      <c r="BM309" s="3"/>
      <c r="BN309" s="3"/>
      <c r="BO309" s="3"/>
      <c r="BP309" s="151">
        <f t="shared" si="2201"/>
        <v>0</v>
      </c>
      <c r="BQ309" s="151">
        <f t="shared" si="2202"/>
        <v>0</v>
      </c>
      <c r="BR309" s="151">
        <f t="shared" si="2203"/>
        <v>0</v>
      </c>
      <c r="BS309" s="151">
        <f t="shared" si="2204"/>
        <v>0</v>
      </c>
      <c r="BT309" s="154">
        <f t="shared" si="2084"/>
        <v>0</v>
      </c>
      <c r="BU309" s="3"/>
      <c r="BV309" s="3"/>
      <c r="BW309" s="3"/>
      <c r="BX309" s="151">
        <f t="shared" si="2205"/>
        <v>0</v>
      </c>
      <c r="BY309" s="151">
        <f t="shared" si="2206"/>
        <v>0</v>
      </c>
      <c r="BZ309" s="151">
        <f t="shared" si="2207"/>
        <v>0</v>
      </c>
      <c r="CA309" s="151">
        <f t="shared" si="2208"/>
        <v>0</v>
      </c>
      <c r="CB309" s="154">
        <f t="shared" si="2085"/>
        <v>0</v>
      </c>
      <c r="CC309" s="3"/>
      <c r="CD309" s="3"/>
      <c r="CE309" s="3"/>
      <c r="CF309" s="151">
        <f t="shared" si="2209"/>
        <v>0</v>
      </c>
      <c r="CG309" s="151">
        <f t="shared" si="2210"/>
        <v>0</v>
      </c>
      <c r="CH309" s="151">
        <f t="shared" si="2211"/>
        <v>0</v>
      </c>
      <c r="CI309" s="151">
        <f t="shared" si="2212"/>
        <v>0</v>
      </c>
      <c r="CJ309" s="154">
        <f t="shared" si="2086"/>
        <v>0</v>
      </c>
      <c r="CK309" s="3"/>
      <c r="CL309" s="3"/>
      <c r="CM309" s="3"/>
      <c r="CN309" s="151">
        <f t="shared" si="2213"/>
        <v>0</v>
      </c>
      <c r="CO309" s="151">
        <f t="shared" si="2214"/>
        <v>0</v>
      </c>
      <c r="CP309" s="151">
        <f t="shared" si="2215"/>
        <v>0</v>
      </c>
      <c r="CQ309" s="151">
        <f t="shared" si="2216"/>
        <v>0</v>
      </c>
      <c r="CR309" s="154">
        <f t="shared" si="2087"/>
        <v>0</v>
      </c>
      <c r="CS309" s="3"/>
      <c r="CT309" s="3"/>
      <c r="CU309" s="3"/>
      <c r="CV309" s="151">
        <f t="shared" si="2217"/>
        <v>0</v>
      </c>
      <c r="CW309" s="151">
        <f t="shared" si="2218"/>
        <v>0</v>
      </c>
      <c r="CX309" s="151">
        <f t="shared" si="2219"/>
        <v>0</v>
      </c>
      <c r="CY309" s="151">
        <f t="shared" si="2220"/>
        <v>0</v>
      </c>
      <c r="CZ309" s="151">
        <f t="shared" si="2221"/>
        <v>0</v>
      </c>
      <c r="DA309" s="151">
        <f t="shared" si="2222"/>
        <v>0</v>
      </c>
      <c r="DB309" s="151">
        <f t="shared" si="2223"/>
        <v>0</v>
      </c>
      <c r="DC309" s="151">
        <f t="shared" si="2224"/>
        <v>0</v>
      </c>
      <c r="DD309" s="149"/>
      <c r="DE309" s="3"/>
      <c r="DF309" s="3"/>
      <c r="DG309" s="3"/>
      <c r="DH309" s="129"/>
      <c r="DI309" s="129"/>
      <c r="DJ309" s="129"/>
      <c r="DK309" s="129"/>
      <c r="DL309" s="129"/>
      <c r="DM309" s="129"/>
      <c r="DN309" s="129"/>
      <c r="DO309" s="129"/>
      <c r="DP309" s="3"/>
      <c r="DQ309" s="3"/>
      <c r="DR309" s="3"/>
      <c r="DS309" s="3"/>
      <c r="DU309" s="149"/>
      <c r="DV309" s="3"/>
      <c r="DW309" s="3"/>
      <c r="DX309" s="3"/>
      <c r="DZ309" s="293"/>
      <c r="EA309" s="293"/>
      <c r="EB309" s="293"/>
      <c r="EC309" s="297"/>
      <c r="ED309" s="297"/>
      <c r="EE309" s="297"/>
      <c r="EF309" s="297"/>
      <c r="EG309" s="297"/>
      <c r="EH309" s="297"/>
      <c r="EI309" s="297"/>
      <c r="EJ309" s="297"/>
      <c r="EK309" s="297"/>
      <c r="EL309" s="297"/>
      <c r="EM309" s="297"/>
      <c r="EN309" s="297"/>
      <c r="EO309" s="297"/>
      <c r="EP309" s="297"/>
      <c r="EQ309" s="297"/>
      <c r="ER309" s="297"/>
      <c r="ES309" s="297"/>
      <c r="ET309" s="297"/>
      <c r="EU309" s="297"/>
      <c r="EV309" s="297"/>
      <c r="EW309" s="297"/>
      <c r="EX309" s="297"/>
      <c r="EY309" s="297"/>
      <c r="EZ309" s="297"/>
      <c r="FA309" s="297"/>
      <c r="FB309" s="297"/>
      <c r="FC309" s="297"/>
      <c r="FD309" s="297"/>
      <c r="FE309" s="297"/>
      <c r="FF309" s="297"/>
      <c r="FL309" s="151">
        <f t="shared" si="2176"/>
        <v>0</v>
      </c>
      <c r="FM309" s="151">
        <f t="shared" si="2229"/>
        <v>0</v>
      </c>
      <c r="FN309" s="151">
        <f t="shared" si="2230"/>
        <v>0</v>
      </c>
      <c r="FO309" s="151">
        <f t="shared" si="2231"/>
        <v>0</v>
      </c>
      <c r="FR309" s="5">
        <f t="shared" si="1976"/>
        <v>0</v>
      </c>
      <c r="FS309" s="5">
        <f t="shared" si="1977"/>
        <v>0</v>
      </c>
      <c r="FT309" s="5">
        <f t="shared" si="1978"/>
        <v>0</v>
      </c>
      <c r="FU309" s="5">
        <f t="shared" si="1979"/>
        <v>0</v>
      </c>
      <c r="FW309" s="233" t="e">
        <f t="shared" si="1980"/>
        <v>#DIV/0!</v>
      </c>
      <c r="FX309" s="233" t="e">
        <f t="shared" si="1981"/>
        <v>#DIV/0!</v>
      </c>
      <c r="FY309" s="233" t="e">
        <f t="shared" si="1982"/>
        <v>#DIV/0!</v>
      </c>
      <c r="FZ309" s="233" t="e">
        <f t="shared" si="1983"/>
        <v>#DIV/0!</v>
      </c>
      <c r="GA309" s="233"/>
      <c r="GB309" s="5">
        <f t="shared" si="1984"/>
        <v>0</v>
      </c>
      <c r="GC309" s="5">
        <f t="shared" si="1985"/>
        <v>0</v>
      </c>
      <c r="GD309" s="5">
        <f t="shared" si="1986"/>
        <v>0</v>
      </c>
      <c r="GE309" s="5">
        <f t="shared" si="1987"/>
        <v>0</v>
      </c>
    </row>
    <row r="310" spans="2:187" x14ac:dyDescent="0.2">
      <c r="B310" s="139">
        <f t="shared" si="2227"/>
        <v>2024</v>
      </c>
      <c r="C310" s="142" t="str">
        <f t="shared" si="2232"/>
        <v>Sep</v>
      </c>
      <c r="D310" s="154">
        <f t="shared" si="2072"/>
        <v>0</v>
      </c>
      <c r="E310" s="129"/>
      <c r="F310" s="129"/>
      <c r="G310" s="129"/>
      <c r="H310" s="154">
        <f t="shared" si="2073"/>
        <v>0</v>
      </c>
      <c r="I310" s="151">
        <f t="shared" si="2177"/>
        <v>0</v>
      </c>
      <c r="J310" s="151">
        <f t="shared" si="2178"/>
        <v>0</v>
      </c>
      <c r="K310" s="151">
        <f t="shared" si="2179"/>
        <v>0</v>
      </c>
      <c r="L310" s="154">
        <f t="shared" si="2228"/>
        <v>0</v>
      </c>
      <c r="M310" s="3"/>
      <c r="N310" s="3"/>
      <c r="O310" s="3"/>
      <c r="P310" s="154">
        <f t="shared" si="2074"/>
        <v>0</v>
      </c>
      <c r="Q310" s="3"/>
      <c r="R310" s="3"/>
      <c r="S310" s="3"/>
      <c r="T310" s="154">
        <f t="shared" si="2075"/>
        <v>0</v>
      </c>
      <c r="U310" s="151">
        <f t="shared" si="2180"/>
        <v>0</v>
      </c>
      <c r="V310" s="151">
        <f t="shared" si="2181"/>
        <v>0</v>
      </c>
      <c r="W310" s="151">
        <f t="shared" si="2182"/>
        <v>0</v>
      </c>
      <c r="X310" s="154">
        <f t="shared" si="2076"/>
        <v>0</v>
      </c>
      <c r="Y310" s="151">
        <f t="shared" si="2183"/>
        <v>0</v>
      </c>
      <c r="Z310" s="151">
        <f t="shared" si="2184"/>
        <v>0</v>
      </c>
      <c r="AA310" s="151">
        <f t="shared" si="2185"/>
        <v>0</v>
      </c>
      <c r="AB310" s="154">
        <f t="shared" si="2077"/>
        <v>0</v>
      </c>
      <c r="AC310" s="3"/>
      <c r="AD310" s="3"/>
      <c r="AE310" s="3"/>
      <c r="AF310" s="154">
        <f t="shared" si="2078"/>
        <v>0</v>
      </c>
      <c r="AG310" s="3"/>
      <c r="AH310" s="3"/>
      <c r="AI310" s="3"/>
      <c r="AJ310" s="154">
        <f t="shared" si="2079"/>
        <v>0</v>
      </c>
      <c r="AK310" s="151">
        <f t="shared" si="2186"/>
        <v>0</v>
      </c>
      <c r="AL310" s="151">
        <f t="shared" si="2187"/>
        <v>0</v>
      </c>
      <c r="AM310" s="151">
        <f t="shared" si="2188"/>
        <v>0</v>
      </c>
      <c r="AN310" s="154">
        <f t="shared" si="2080"/>
        <v>0</v>
      </c>
      <c r="AO310" s="3"/>
      <c r="AP310" s="3"/>
      <c r="AQ310" s="3"/>
      <c r="AR310" s="151">
        <f t="shared" si="2189"/>
        <v>0</v>
      </c>
      <c r="AS310" s="151">
        <f t="shared" si="2190"/>
        <v>0</v>
      </c>
      <c r="AT310" s="151">
        <f t="shared" si="2191"/>
        <v>0</v>
      </c>
      <c r="AU310" s="151">
        <f t="shared" si="2192"/>
        <v>0</v>
      </c>
      <c r="AV310" s="154">
        <f t="shared" si="2081"/>
        <v>0</v>
      </c>
      <c r="AW310" s="3"/>
      <c r="AX310" s="3"/>
      <c r="AY310" s="3"/>
      <c r="AZ310" s="151">
        <f t="shared" si="2193"/>
        <v>0</v>
      </c>
      <c r="BA310" s="151">
        <f t="shared" si="2194"/>
        <v>0</v>
      </c>
      <c r="BB310" s="151">
        <f t="shared" si="2195"/>
        <v>0</v>
      </c>
      <c r="BC310" s="151">
        <f t="shared" si="2196"/>
        <v>0</v>
      </c>
      <c r="BD310" s="154">
        <f t="shared" si="2082"/>
        <v>0</v>
      </c>
      <c r="BE310" s="3"/>
      <c r="BF310" s="3"/>
      <c r="BG310" s="3"/>
      <c r="BH310" s="151">
        <f t="shared" si="2197"/>
        <v>0</v>
      </c>
      <c r="BI310" s="151">
        <f t="shared" si="2198"/>
        <v>0</v>
      </c>
      <c r="BJ310" s="151">
        <f t="shared" si="2199"/>
        <v>0</v>
      </c>
      <c r="BK310" s="151">
        <f t="shared" si="2200"/>
        <v>0</v>
      </c>
      <c r="BL310" s="154">
        <f t="shared" si="2083"/>
        <v>0</v>
      </c>
      <c r="BM310" s="3"/>
      <c r="BN310" s="3"/>
      <c r="BO310" s="3"/>
      <c r="BP310" s="151">
        <f t="shared" si="2201"/>
        <v>0</v>
      </c>
      <c r="BQ310" s="151">
        <f t="shared" si="2202"/>
        <v>0</v>
      </c>
      <c r="BR310" s="151">
        <f t="shared" si="2203"/>
        <v>0</v>
      </c>
      <c r="BS310" s="151">
        <f t="shared" si="2204"/>
        <v>0</v>
      </c>
      <c r="BT310" s="154">
        <f t="shared" si="2084"/>
        <v>0</v>
      </c>
      <c r="BU310" s="3"/>
      <c r="BV310" s="3"/>
      <c r="BW310" s="3"/>
      <c r="BX310" s="151">
        <f t="shared" si="2205"/>
        <v>0</v>
      </c>
      <c r="BY310" s="151">
        <f t="shared" si="2206"/>
        <v>0</v>
      </c>
      <c r="BZ310" s="151">
        <f t="shared" si="2207"/>
        <v>0</v>
      </c>
      <c r="CA310" s="151">
        <f t="shared" si="2208"/>
        <v>0</v>
      </c>
      <c r="CB310" s="154">
        <f t="shared" si="2085"/>
        <v>0</v>
      </c>
      <c r="CC310" s="3"/>
      <c r="CD310" s="3"/>
      <c r="CE310" s="3"/>
      <c r="CF310" s="151">
        <f t="shared" si="2209"/>
        <v>0</v>
      </c>
      <c r="CG310" s="151">
        <f t="shared" si="2210"/>
        <v>0</v>
      </c>
      <c r="CH310" s="151">
        <f t="shared" si="2211"/>
        <v>0</v>
      </c>
      <c r="CI310" s="151">
        <f t="shared" si="2212"/>
        <v>0</v>
      </c>
      <c r="CJ310" s="154">
        <f t="shared" si="2086"/>
        <v>0</v>
      </c>
      <c r="CK310" s="3"/>
      <c r="CL310" s="3"/>
      <c r="CM310" s="3"/>
      <c r="CN310" s="151">
        <f t="shared" si="2213"/>
        <v>0</v>
      </c>
      <c r="CO310" s="151">
        <f t="shared" si="2214"/>
        <v>0</v>
      </c>
      <c r="CP310" s="151">
        <f t="shared" si="2215"/>
        <v>0</v>
      </c>
      <c r="CQ310" s="151">
        <f t="shared" si="2216"/>
        <v>0</v>
      </c>
      <c r="CR310" s="154">
        <f t="shared" si="2087"/>
        <v>0</v>
      </c>
      <c r="CS310" s="3"/>
      <c r="CT310" s="3"/>
      <c r="CU310" s="3"/>
      <c r="CV310" s="151">
        <f t="shared" si="2217"/>
        <v>0</v>
      </c>
      <c r="CW310" s="151">
        <f t="shared" si="2218"/>
        <v>0</v>
      </c>
      <c r="CX310" s="151">
        <f t="shared" si="2219"/>
        <v>0</v>
      </c>
      <c r="CY310" s="151">
        <f t="shared" si="2220"/>
        <v>0</v>
      </c>
      <c r="CZ310" s="151">
        <f t="shared" si="2221"/>
        <v>0</v>
      </c>
      <c r="DA310" s="151">
        <f t="shared" si="2222"/>
        <v>0</v>
      </c>
      <c r="DB310" s="151">
        <f t="shared" si="2223"/>
        <v>0</v>
      </c>
      <c r="DC310" s="151">
        <f t="shared" si="2224"/>
        <v>0</v>
      </c>
      <c r="DD310" s="149"/>
      <c r="DE310" s="3"/>
      <c r="DF310" s="3"/>
      <c r="DG310" s="3"/>
      <c r="DH310" s="129"/>
      <c r="DI310" s="129"/>
      <c r="DJ310" s="129"/>
      <c r="DK310" s="129"/>
      <c r="DL310" s="129"/>
      <c r="DM310" s="129"/>
      <c r="DN310" s="129"/>
      <c r="DO310" s="129"/>
      <c r="DP310" s="3"/>
      <c r="DQ310" s="3"/>
      <c r="DR310" s="3"/>
      <c r="DS310" s="3"/>
      <c r="DU310" s="149"/>
      <c r="DV310" s="3"/>
      <c r="DW310" s="3"/>
      <c r="DX310" s="3"/>
      <c r="DZ310" s="293"/>
      <c r="EA310" s="293"/>
      <c r="EB310" s="293"/>
      <c r="EC310" s="297"/>
      <c r="ED310" s="297"/>
      <c r="EE310" s="297"/>
      <c r="EF310" s="297"/>
      <c r="EG310" s="297"/>
      <c r="EH310" s="297"/>
      <c r="EI310" s="297"/>
      <c r="EJ310" s="297"/>
      <c r="EK310" s="297"/>
      <c r="EL310" s="297"/>
      <c r="EM310" s="297"/>
      <c r="EN310" s="297"/>
      <c r="EO310" s="297"/>
      <c r="EP310" s="297"/>
      <c r="EQ310" s="297"/>
      <c r="ER310" s="297"/>
      <c r="ES310" s="297"/>
      <c r="ET310" s="297"/>
      <c r="EU310" s="297"/>
      <c r="EV310" s="297"/>
      <c r="EW310" s="297"/>
      <c r="EX310" s="297"/>
      <c r="EY310" s="297"/>
      <c r="EZ310" s="297"/>
      <c r="FA310" s="297"/>
      <c r="FB310" s="297"/>
      <c r="FC310" s="297"/>
      <c r="FD310" s="297"/>
      <c r="FE310" s="297"/>
      <c r="FF310" s="297"/>
      <c r="FL310" s="151">
        <f t="shared" ref="FL310:FL346" si="2233">AJ310</f>
        <v>0</v>
      </c>
      <c r="FM310" s="151">
        <f t="shared" si="2229"/>
        <v>0</v>
      </c>
      <c r="FN310" s="151">
        <f t="shared" si="2230"/>
        <v>0</v>
      </c>
      <c r="FO310" s="151">
        <f t="shared" si="2231"/>
        <v>0</v>
      </c>
      <c r="FR310" s="5">
        <f t="shared" si="1976"/>
        <v>0</v>
      </c>
      <c r="FS310" s="5">
        <f t="shared" si="1977"/>
        <v>0</v>
      </c>
      <c r="FT310" s="5">
        <f t="shared" si="1978"/>
        <v>0</v>
      </c>
      <c r="FU310" s="5">
        <f t="shared" si="1979"/>
        <v>0</v>
      </c>
      <c r="FW310" s="233" t="e">
        <f t="shared" si="1980"/>
        <v>#DIV/0!</v>
      </c>
      <c r="FX310" s="233" t="e">
        <f t="shared" si="1981"/>
        <v>#DIV/0!</v>
      </c>
      <c r="FY310" s="233" t="e">
        <f t="shared" si="1982"/>
        <v>#DIV/0!</v>
      </c>
      <c r="FZ310" s="233" t="e">
        <f t="shared" si="1983"/>
        <v>#DIV/0!</v>
      </c>
      <c r="GA310" s="233"/>
      <c r="GB310" s="5">
        <f t="shared" si="1984"/>
        <v>0</v>
      </c>
      <c r="GC310" s="5">
        <f t="shared" si="1985"/>
        <v>0</v>
      </c>
      <c r="GD310" s="5">
        <f t="shared" si="1986"/>
        <v>0</v>
      </c>
      <c r="GE310" s="5">
        <f t="shared" si="1987"/>
        <v>0</v>
      </c>
    </row>
    <row r="311" spans="2:187" x14ac:dyDescent="0.2">
      <c r="B311" s="139">
        <f t="shared" si="2227"/>
        <v>2024</v>
      </c>
      <c r="C311" s="142" t="str">
        <f t="shared" si="2232"/>
        <v>Okt</v>
      </c>
      <c r="D311" s="154">
        <f t="shared" si="2072"/>
        <v>0</v>
      </c>
      <c r="E311" s="129"/>
      <c r="F311" s="129"/>
      <c r="G311" s="129"/>
      <c r="H311" s="154">
        <f t="shared" si="2073"/>
        <v>0</v>
      </c>
      <c r="I311" s="151">
        <f t="shared" si="2177"/>
        <v>0</v>
      </c>
      <c r="J311" s="151">
        <f t="shared" si="2178"/>
        <v>0</v>
      </c>
      <c r="K311" s="151">
        <f t="shared" si="2179"/>
        <v>0</v>
      </c>
      <c r="L311" s="154">
        <f t="shared" si="2228"/>
        <v>0</v>
      </c>
      <c r="M311" s="3"/>
      <c r="N311" s="3"/>
      <c r="O311" s="3"/>
      <c r="P311" s="154">
        <f t="shared" si="2074"/>
        <v>0</v>
      </c>
      <c r="Q311" s="3"/>
      <c r="R311" s="3"/>
      <c r="S311" s="3"/>
      <c r="T311" s="154">
        <f t="shared" si="2075"/>
        <v>0</v>
      </c>
      <c r="U311" s="151">
        <f t="shared" si="2180"/>
        <v>0</v>
      </c>
      <c r="V311" s="151">
        <f t="shared" si="2181"/>
        <v>0</v>
      </c>
      <c r="W311" s="151">
        <f t="shared" si="2182"/>
        <v>0</v>
      </c>
      <c r="X311" s="154">
        <f t="shared" si="2076"/>
        <v>0</v>
      </c>
      <c r="Y311" s="151">
        <f t="shared" si="2183"/>
        <v>0</v>
      </c>
      <c r="Z311" s="151">
        <f t="shared" si="2184"/>
        <v>0</v>
      </c>
      <c r="AA311" s="151">
        <f t="shared" si="2185"/>
        <v>0</v>
      </c>
      <c r="AB311" s="154">
        <f t="shared" si="2077"/>
        <v>0</v>
      </c>
      <c r="AC311" s="3"/>
      <c r="AD311" s="3"/>
      <c r="AE311" s="3"/>
      <c r="AF311" s="154">
        <f t="shared" si="2078"/>
        <v>0</v>
      </c>
      <c r="AG311" s="3"/>
      <c r="AH311" s="3"/>
      <c r="AI311" s="3"/>
      <c r="AJ311" s="154">
        <f t="shared" si="2079"/>
        <v>0</v>
      </c>
      <c r="AK311" s="151">
        <f t="shared" si="2186"/>
        <v>0</v>
      </c>
      <c r="AL311" s="151">
        <f t="shared" si="2187"/>
        <v>0</v>
      </c>
      <c r="AM311" s="151">
        <f t="shared" si="2188"/>
        <v>0</v>
      </c>
      <c r="AN311" s="154">
        <f t="shared" si="2080"/>
        <v>0</v>
      </c>
      <c r="AO311" s="3"/>
      <c r="AP311" s="3"/>
      <c r="AQ311" s="3"/>
      <c r="AR311" s="151">
        <f t="shared" si="2189"/>
        <v>0</v>
      </c>
      <c r="AS311" s="151">
        <f t="shared" si="2190"/>
        <v>0</v>
      </c>
      <c r="AT311" s="151">
        <f t="shared" si="2191"/>
        <v>0</v>
      </c>
      <c r="AU311" s="151">
        <f t="shared" si="2192"/>
        <v>0</v>
      </c>
      <c r="AV311" s="154">
        <f t="shared" si="2081"/>
        <v>0</v>
      </c>
      <c r="AW311" s="3"/>
      <c r="AX311" s="3"/>
      <c r="AY311" s="3"/>
      <c r="AZ311" s="151">
        <f t="shared" si="2193"/>
        <v>0</v>
      </c>
      <c r="BA311" s="151">
        <f t="shared" si="2194"/>
        <v>0</v>
      </c>
      <c r="BB311" s="151">
        <f t="shared" si="2195"/>
        <v>0</v>
      </c>
      <c r="BC311" s="151">
        <f t="shared" si="2196"/>
        <v>0</v>
      </c>
      <c r="BD311" s="154">
        <f t="shared" si="2082"/>
        <v>0</v>
      </c>
      <c r="BE311" s="3"/>
      <c r="BF311" s="3"/>
      <c r="BG311" s="3"/>
      <c r="BH311" s="151">
        <f t="shared" si="2197"/>
        <v>0</v>
      </c>
      <c r="BI311" s="151">
        <f t="shared" si="2198"/>
        <v>0</v>
      </c>
      <c r="BJ311" s="151">
        <f t="shared" si="2199"/>
        <v>0</v>
      </c>
      <c r="BK311" s="151">
        <f t="shared" si="2200"/>
        <v>0</v>
      </c>
      <c r="BL311" s="154">
        <f t="shared" si="2083"/>
        <v>0</v>
      </c>
      <c r="BM311" s="3"/>
      <c r="BN311" s="3"/>
      <c r="BO311" s="3"/>
      <c r="BP311" s="151">
        <f t="shared" si="2201"/>
        <v>0</v>
      </c>
      <c r="BQ311" s="151">
        <f t="shared" si="2202"/>
        <v>0</v>
      </c>
      <c r="BR311" s="151">
        <f t="shared" si="2203"/>
        <v>0</v>
      </c>
      <c r="BS311" s="151">
        <f t="shared" si="2204"/>
        <v>0</v>
      </c>
      <c r="BT311" s="154">
        <f t="shared" si="2084"/>
        <v>0</v>
      </c>
      <c r="BU311" s="3"/>
      <c r="BV311" s="3"/>
      <c r="BW311" s="3"/>
      <c r="BX311" s="151">
        <f t="shared" si="2205"/>
        <v>0</v>
      </c>
      <c r="BY311" s="151">
        <f t="shared" si="2206"/>
        <v>0</v>
      </c>
      <c r="BZ311" s="151">
        <f t="shared" si="2207"/>
        <v>0</v>
      </c>
      <c r="CA311" s="151">
        <f t="shared" si="2208"/>
        <v>0</v>
      </c>
      <c r="CB311" s="154">
        <f t="shared" si="2085"/>
        <v>0</v>
      </c>
      <c r="CC311" s="3"/>
      <c r="CD311" s="3"/>
      <c r="CE311" s="3"/>
      <c r="CF311" s="151">
        <f t="shared" si="2209"/>
        <v>0</v>
      </c>
      <c r="CG311" s="151">
        <f t="shared" si="2210"/>
        <v>0</v>
      </c>
      <c r="CH311" s="151">
        <f t="shared" si="2211"/>
        <v>0</v>
      </c>
      <c r="CI311" s="151">
        <f t="shared" si="2212"/>
        <v>0</v>
      </c>
      <c r="CJ311" s="154">
        <f t="shared" si="2086"/>
        <v>0</v>
      </c>
      <c r="CK311" s="3"/>
      <c r="CL311" s="3"/>
      <c r="CM311" s="3"/>
      <c r="CN311" s="151">
        <f t="shared" si="2213"/>
        <v>0</v>
      </c>
      <c r="CO311" s="151">
        <f t="shared" si="2214"/>
        <v>0</v>
      </c>
      <c r="CP311" s="151">
        <f t="shared" si="2215"/>
        <v>0</v>
      </c>
      <c r="CQ311" s="151">
        <f t="shared" si="2216"/>
        <v>0</v>
      </c>
      <c r="CR311" s="154">
        <f t="shared" si="2087"/>
        <v>0</v>
      </c>
      <c r="CS311" s="3"/>
      <c r="CT311" s="3"/>
      <c r="CU311" s="3"/>
      <c r="CV311" s="151">
        <f t="shared" si="2217"/>
        <v>0</v>
      </c>
      <c r="CW311" s="151">
        <f t="shared" si="2218"/>
        <v>0</v>
      </c>
      <c r="CX311" s="151">
        <f t="shared" si="2219"/>
        <v>0</v>
      </c>
      <c r="CY311" s="151">
        <f t="shared" si="2220"/>
        <v>0</v>
      </c>
      <c r="CZ311" s="151">
        <f t="shared" si="2221"/>
        <v>0</v>
      </c>
      <c r="DA311" s="151">
        <f t="shared" si="2222"/>
        <v>0</v>
      </c>
      <c r="DB311" s="151">
        <f t="shared" si="2223"/>
        <v>0</v>
      </c>
      <c r="DC311" s="151">
        <f t="shared" si="2224"/>
        <v>0</v>
      </c>
      <c r="DD311" s="149"/>
      <c r="DE311" s="3"/>
      <c r="DF311" s="3"/>
      <c r="DG311" s="3"/>
      <c r="DH311" s="129"/>
      <c r="DI311" s="129"/>
      <c r="DJ311" s="129"/>
      <c r="DK311" s="129"/>
      <c r="DL311" s="129"/>
      <c r="DM311" s="129"/>
      <c r="DN311" s="129"/>
      <c r="DO311" s="129"/>
      <c r="DP311" s="3"/>
      <c r="DQ311" s="3"/>
      <c r="DR311" s="3"/>
      <c r="DS311" s="3"/>
      <c r="DU311" s="149"/>
      <c r="DV311" s="3"/>
      <c r="DW311" s="3"/>
      <c r="DX311" s="3"/>
      <c r="DZ311" s="293"/>
      <c r="EA311" s="293"/>
      <c r="EB311" s="293"/>
      <c r="EC311" s="297"/>
      <c r="ED311" s="297"/>
      <c r="EE311" s="297"/>
      <c r="EF311" s="297"/>
      <c r="EG311" s="297"/>
      <c r="EH311" s="297"/>
      <c r="EI311" s="297"/>
      <c r="EJ311" s="297"/>
      <c r="EK311" s="297"/>
      <c r="EL311" s="297"/>
      <c r="EM311" s="297"/>
      <c r="EN311" s="297"/>
      <c r="EO311" s="297"/>
      <c r="EP311" s="297"/>
      <c r="EQ311" s="297"/>
      <c r="ER311" s="297"/>
      <c r="ES311" s="297"/>
      <c r="ET311" s="297"/>
      <c r="EU311" s="297"/>
      <c r="EV311" s="297"/>
      <c r="EW311" s="297"/>
      <c r="EX311" s="297"/>
      <c r="EY311" s="297"/>
      <c r="EZ311" s="297"/>
      <c r="FA311" s="297"/>
      <c r="FB311" s="297"/>
      <c r="FC311" s="297"/>
      <c r="FD311" s="297"/>
      <c r="FE311" s="297"/>
      <c r="FF311" s="297"/>
      <c r="FL311" s="151">
        <f t="shared" si="2233"/>
        <v>0</v>
      </c>
      <c r="FM311" s="151">
        <f t="shared" si="2229"/>
        <v>0</v>
      </c>
      <c r="FN311" s="151">
        <f t="shared" si="2230"/>
        <v>0</v>
      </c>
      <c r="FO311" s="151">
        <f t="shared" si="2231"/>
        <v>0</v>
      </c>
      <c r="FR311" s="5">
        <f t="shared" si="1976"/>
        <v>0</v>
      </c>
      <c r="FS311" s="5">
        <f t="shared" si="1977"/>
        <v>0</v>
      </c>
      <c r="FT311" s="5">
        <f t="shared" si="1978"/>
        <v>0</v>
      </c>
      <c r="FU311" s="5">
        <f t="shared" si="1979"/>
        <v>0</v>
      </c>
      <c r="FW311" s="233" t="e">
        <f t="shared" si="1980"/>
        <v>#DIV/0!</v>
      </c>
      <c r="FX311" s="233" t="e">
        <f t="shared" si="1981"/>
        <v>#DIV/0!</v>
      </c>
      <c r="FY311" s="233" t="e">
        <f t="shared" si="1982"/>
        <v>#DIV/0!</v>
      </c>
      <c r="FZ311" s="233" t="e">
        <f t="shared" si="1983"/>
        <v>#DIV/0!</v>
      </c>
      <c r="GA311" s="233"/>
      <c r="GB311" s="5">
        <f t="shared" si="1984"/>
        <v>0</v>
      </c>
      <c r="GC311" s="5">
        <f t="shared" si="1985"/>
        <v>0</v>
      </c>
      <c r="GD311" s="5">
        <f t="shared" si="1986"/>
        <v>0</v>
      </c>
      <c r="GE311" s="5">
        <f t="shared" si="1987"/>
        <v>0</v>
      </c>
    </row>
    <row r="312" spans="2:187" x14ac:dyDescent="0.2">
      <c r="B312" s="139">
        <f t="shared" si="2227"/>
        <v>2024</v>
      </c>
      <c r="C312" s="142" t="str">
        <f t="shared" si="2232"/>
        <v>Nov</v>
      </c>
      <c r="D312" s="154">
        <f t="shared" si="2072"/>
        <v>0</v>
      </c>
      <c r="E312" s="129"/>
      <c r="F312" s="129"/>
      <c r="G312" s="129"/>
      <c r="H312" s="154">
        <f t="shared" si="2073"/>
        <v>0</v>
      </c>
      <c r="I312" s="151">
        <f t="shared" si="2177"/>
        <v>0</v>
      </c>
      <c r="J312" s="151">
        <f t="shared" si="2178"/>
        <v>0</v>
      </c>
      <c r="K312" s="151">
        <f t="shared" si="2179"/>
        <v>0</v>
      </c>
      <c r="L312" s="154">
        <f t="shared" si="2228"/>
        <v>0</v>
      </c>
      <c r="M312" s="3"/>
      <c r="N312" s="3"/>
      <c r="O312" s="3"/>
      <c r="P312" s="154">
        <f t="shared" si="2074"/>
        <v>0</v>
      </c>
      <c r="Q312" s="3"/>
      <c r="R312" s="3"/>
      <c r="S312" s="3"/>
      <c r="T312" s="154">
        <f t="shared" si="2075"/>
        <v>0</v>
      </c>
      <c r="U312" s="151">
        <f t="shared" si="2180"/>
        <v>0</v>
      </c>
      <c r="V312" s="151">
        <f t="shared" si="2181"/>
        <v>0</v>
      </c>
      <c r="W312" s="151">
        <f t="shared" si="2182"/>
        <v>0</v>
      </c>
      <c r="X312" s="154">
        <f t="shared" si="2076"/>
        <v>0</v>
      </c>
      <c r="Y312" s="151">
        <f t="shared" si="2183"/>
        <v>0</v>
      </c>
      <c r="Z312" s="151">
        <f t="shared" si="2184"/>
        <v>0</v>
      </c>
      <c r="AA312" s="151">
        <f t="shared" si="2185"/>
        <v>0</v>
      </c>
      <c r="AB312" s="154">
        <f t="shared" si="2077"/>
        <v>0</v>
      </c>
      <c r="AC312" s="3"/>
      <c r="AD312" s="3"/>
      <c r="AE312" s="3"/>
      <c r="AF312" s="154">
        <f t="shared" si="2078"/>
        <v>0</v>
      </c>
      <c r="AG312" s="3"/>
      <c r="AH312" s="3"/>
      <c r="AI312" s="3"/>
      <c r="AJ312" s="154">
        <f t="shared" si="2079"/>
        <v>0</v>
      </c>
      <c r="AK312" s="151">
        <f t="shared" si="2186"/>
        <v>0</v>
      </c>
      <c r="AL312" s="151">
        <f t="shared" si="2187"/>
        <v>0</v>
      </c>
      <c r="AM312" s="151">
        <f t="shared" si="2188"/>
        <v>0</v>
      </c>
      <c r="AN312" s="154">
        <f t="shared" si="2080"/>
        <v>0</v>
      </c>
      <c r="AO312" s="3"/>
      <c r="AP312" s="3"/>
      <c r="AQ312" s="3"/>
      <c r="AR312" s="151">
        <f t="shared" si="2189"/>
        <v>0</v>
      </c>
      <c r="AS312" s="151">
        <f t="shared" si="2190"/>
        <v>0</v>
      </c>
      <c r="AT312" s="151">
        <f t="shared" si="2191"/>
        <v>0</v>
      </c>
      <c r="AU312" s="151">
        <f t="shared" si="2192"/>
        <v>0</v>
      </c>
      <c r="AV312" s="154">
        <f t="shared" si="2081"/>
        <v>0</v>
      </c>
      <c r="AW312" s="3"/>
      <c r="AX312" s="3"/>
      <c r="AY312" s="3"/>
      <c r="AZ312" s="151">
        <f t="shared" si="2193"/>
        <v>0</v>
      </c>
      <c r="BA312" s="151">
        <f t="shared" si="2194"/>
        <v>0</v>
      </c>
      <c r="BB312" s="151">
        <f t="shared" si="2195"/>
        <v>0</v>
      </c>
      <c r="BC312" s="151">
        <f t="shared" si="2196"/>
        <v>0</v>
      </c>
      <c r="BD312" s="154">
        <f t="shared" si="2082"/>
        <v>0</v>
      </c>
      <c r="BE312" s="3"/>
      <c r="BF312" s="3"/>
      <c r="BG312" s="3"/>
      <c r="BH312" s="151">
        <f t="shared" si="2197"/>
        <v>0</v>
      </c>
      <c r="BI312" s="151">
        <f t="shared" si="2198"/>
        <v>0</v>
      </c>
      <c r="BJ312" s="151">
        <f t="shared" si="2199"/>
        <v>0</v>
      </c>
      <c r="BK312" s="151">
        <f t="shared" si="2200"/>
        <v>0</v>
      </c>
      <c r="BL312" s="154">
        <f t="shared" si="2083"/>
        <v>0</v>
      </c>
      <c r="BM312" s="3"/>
      <c r="BN312" s="3"/>
      <c r="BO312" s="3"/>
      <c r="BP312" s="151">
        <f t="shared" si="2201"/>
        <v>0</v>
      </c>
      <c r="BQ312" s="151">
        <f t="shared" si="2202"/>
        <v>0</v>
      </c>
      <c r="BR312" s="151">
        <f t="shared" si="2203"/>
        <v>0</v>
      </c>
      <c r="BS312" s="151">
        <f t="shared" si="2204"/>
        <v>0</v>
      </c>
      <c r="BT312" s="154">
        <f t="shared" si="2084"/>
        <v>0</v>
      </c>
      <c r="BU312" s="3"/>
      <c r="BV312" s="3"/>
      <c r="BW312" s="3"/>
      <c r="BX312" s="151">
        <f t="shared" si="2205"/>
        <v>0</v>
      </c>
      <c r="BY312" s="151">
        <f t="shared" si="2206"/>
        <v>0</v>
      </c>
      <c r="BZ312" s="151">
        <f t="shared" si="2207"/>
        <v>0</v>
      </c>
      <c r="CA312" s="151">
        <f t="shared" si="2208"/>
        <v>0</v>
      </c>
      <c r="CB312" s="154">
        <f t="shared" si="2085"/>
        <v>0</v>
      </c>
      <c r="CC312" s="3"/>
      <c r="CD312" s="3"/>
      <c r="CE312" s="3"/>
      <c r="CF312" s="151">
        <f t="shared" si="2209"/>
        <v>0</v>
      </c>
      <c r="CG312" s="151">
        <f t="shared" si="2210"/>
        <v>0</v>
      </c>
      <c r="CH312" s="151">
        <f t="shared" si="2211"/>
        <v>0</v>
      </c>
      <c r="CI312" s="151">
        <f t="shared" si="2212"/>
        <v>0</v>
      </c>
      <c r="CJ312" s="154">
        <f t="shared" si="2086"/>
        <v>0</v>
      </c>
      <c r="CK312" s="3"/>
      <c r="CL312" s="3"/>
      <c r="CM312" s="3"/>
      <c r="CN312" s="151">
        <f t="shared" si="2213"/>
        <v>0</v>
      </c>
      <c r="CO312" s="151">
        <f t="shared" si="2214"/>
        <v>0</v>
      </c>
      <c r="CP312" s="151">
        <f t="shared" si="2215"/>
        <v>0</v>
      </c>
      <c r="CQ312" s="151">
        <f t="shared" si="2216"/>
        <v>0</v>
      </c>
      <c r="CR312" s="154">
        <f t="shared" si="2087"/>
        <v>0</v>
      </c>
      <c r="CS312" s="3"/>
      <c r="CT312" s="3"/>
      <c r="CU312" s="3"/>
      <c r="CV312" s="151">
        <f t="shared" si="2217"/>
        <v>0</v>
      </c>
      <c r="CW312" s="151">
        <f t="shared" si="2218"/>
        <v>0</v>
      </c>
      <c r="CX312" s="151">
        <f t="shared" si="2219"/>
        <v>0</v>
      </c>
      <c r="CY312" s="151">
        <f t="shared" si="2220"/>
        <v>0</v>
      </c>
      <c r="CZ312" s="151">
        <f t="shared" si="2221"/>
        <v>0</v>
      </c>
      <c r="DA312" s="151">
        <f t="shared" si="2222"/>
        <v>0</v>
      </c>
      <c r="DB312" s="151">
        <f t="shared" si="2223"/>
        <v>0</v>
      </c>
      <c r="DC312" s="151">
        <f t="shared" si="2224"/>
        <v>0</v>
      </c>
      <c r="DD312" s="149"/>
      <c r="DE312" s="3"/>
      <c r="DF312" s="3"/>
      <c r="DG312" s="3"/>
      <c r="DH312" s="129"/>
      <c r="DI312" s="129"/>
      <c r="DJ312" s="129"/>
      <c r="DK312" s="129"/>
      <c r="DL312" s="129"/>
      <c r="DM312" s="129"/>
      <c r="DN312" s="129"/>
      <c r="DO312" s="129"/>
      <c r="DP312" s="3"/>
      <c r="DQ312" s="3"/>
      <c r="DR312" s="3"/>
      <c r="DS312" s="3"/>
      <c r="DU312" s="149"/>
      <c r="DV312" s="3"/>
      <c r="DW312" s="3"/>
      <c r="DX312" s="3"/>
      <c r="DZ312" s="293"/>
      <c r="EA312" s="293"/>
      <c r="EB312" s="293"/>
      <c r="EC312" s="297"/>
      <c r="ED312" s="297"/>
      <c r="EE312" s="297"/>
      <c r="EF312" s="297"/>
      <c r="EG312" s="297"/>
      <c r="EH312" s="297"/>
      <c r="EI312" s="297"/>
      <c r="EJ312" s="297"/>
      <c r="EK312" s="297"/>
      <c r="EL312" s="297"/>
      <c r="EM312" s="297"/>
      <c r="EN312" s="297"/>
      <c r="EO312" s="297"/>
      <c r="EP312" s="297"/>
      <c r="EQ312" s="297"/>
      <c r="ER312" s="297"/>
      <c r="ES312" s="297"/>
      <c r="ET312" s="297"/>
      <c r="EU312" s="297"/>
      <c r="EV312" s="297"/>
      <c r="EW312" s="297"/>
      <c r="EX312" s="297"/>
      <c r="EY312" s="297"/>
      <c r="EZ312" s="297"/>
      <c r="FA312" s="297"/>
      <c r="FB312" s="297"/>
      <c r="FC312" s="297"/>
      <c r="FD312" s="297"/>
      <c r="FE312" s="297"/>
      <c r="FF312" s="297"/>
      <c r="FL312" s="151">
        <f t="shared" si="2233"/>
        <v>0</v>
      </c>
      <c r="FM312" s="151">
        <f t="shared" si="2229"/>
        <v>0</v>
      </c>
      <c r="FN312" s="151">
        <f t="shared" si="2230"/>
        <v>0</v>
      </c>
      <c r="FO312" s="151">
        <f t="shared" si="2231"/>
        <v>0</v>
      </c>
      <c r="FR312" s="5">
        <f t="shared" si="1976"/>
        <v>0</v>
      </c>
      <c r="FS312" s="5">
        <f t="shared" si="1977"/>
        <v>0</v>
      </c>
      <c r="FT312" s="5">
        <f t="shared" si="1978"/>
        <v>0</v>
      </c>
      <c r="FU312" s="5">
        <f t="shared" si="1979"/>
        <v>0</v>
      </c>
      <c r="FW312" s="233" t="e">
        <f t="shared" si="1980"/>
        <v>#DIV/0!</v>
      </c>
      <c r="FX312" s="233" t="e">
        <f t="shared" si="1981"/>
        <v>#DIV/0!</v>
      </c>
      <c r="FY312" s="233" t="e">
        <f t="shared" si="1982"/>
        <v>#DIV/0!</v>
      </c>
      <c r="FZ312" s="233" t="e">
        <f t="shared" si="1983"/>
        <v>#DIV/0!</v>
      </c>
      <c r="GA312" s="233"/>
      <c r="GB312" s="5">
        <f t="shared" si="1984"/>
        <v>0</v>
      </c>
      <c r="GC312" s="5">
        <f t="shared" si="1985"/>
        <v>0</v>
      </c>
      <c r="GD312" s="5">
        <f t="shared" si="1986"/>
        <v>0</v>
      </c>
      <c r="GE312" s="5">
        <f t="shared" si="1987"/>
        <v>0</v>
      </c>
    </row>
    <row r="313" spans="2:187" x14ac:dyDescent="0.2">
      <c r="B313" s="139">
        <f t="shared" si="2227"/>
        <v>2024</v>
      </c>
      <c r="C313" s="142" t="str">
        <f t="shared" si="2232"/>
        <v>Dec</v>
      </c>
      <c r="D313" s="154">
        <f t="shared" si="2072"/>
        <v>0</v>
      </c>
      <c r="E313" s="129"/>
      <c r="F313" s="129"/>
      <c r="G313" s="129"/>
      <c r="H313" s="154">
        <f t="shared" si="2073"/>
        <v>0</v>
      </c>
      <c r="I313" s="151">
        <f t="shared" si="2177"/>
        <v>0</v>
      </c>
      <c r="J313" s="151">
        <f t="shared" si="2178"/>
        <v>0</v>
      </c>
      <c r="K313" s="151">
        <f t="shared" si="2179"/>
        <v>0</v>
      </c>
      <c r="L313" s="154">
        <f t="shared" si="2228"/>
        <v>0</v>
      </c>
      <c r="M313" s="3"/>
      <c r="N313" s="3"/>
      <c r="O313" s="3"/>
      <c r="P313" s="154">
        <f t="shared" si="2074"/>
        <v>0</v>
      </c>
      <c r="Q313" s="3"/>
      <c r="R313" s="3"/>
      <c r="S313" s="3"/>
      <c r="T313" s="154">
        <f t="shared" si="2075"/>
        <v>0</v>
      </c>
      <c r="U313" s="151">
        <f t="shared" si="2180"/>
        <v>0</v>
      </c>
      <c r="V313" s="151">
        <f t="shared" si="2181"/>
        <v>0</v>
      </c>
      <c r="W313" s="151">
        <f t="shared" si="2182"/>
        <v>0</v>
      </c>
      <c r="X313" s="154">
        <f t="shared" si="2076"/>
        <v>0</v>
      </c>
      <c r="Y313" s="151">
        <f t="shared" si="2183"/>
        <v>0</v>
      </c>
      <c r="Z313" s="151">
        <f t="shared" si="2184"/>
        <v>0</v>
      </c>
      <c r="AA313" s="151">
        <f t="shared" si="2185"/>
        <v>0</v>
      </c>
      <c r="AB313" s="154">
        <f t="shared" si="2077"/>
        <v>0</v>
      </c>
      <c r="AC313" s="3"/>
      <c r="AD313" s="3"/>
      <c r="AE313" s="3"/>
      <c r="AF313" s="154">
        <f t="shared" si="2078"/>
        <v>0</v>
      </c>
      <c r="AG313" s="3"/>
      <c r="AH313" s="3"/>
      <c r="AI313" s="3"/>
      <c r="AJ313" s="154">
        <f t="shared" si="2079"/>
        <v>0</v>
      </c>
      <c r="AK313" s="151">
        <f t="shared" si="2186"/>
        <v>0</v>
      </c>
      <c r="AL313" s="151">
        <f t="shared" si="2187"/>
        <v>0</v>
      </c>
      <c r="AM313" s="151">
        <f t="shared" si="2188"/>
        <v>0</v>
      </c>
      <c r="AN313" s="154">
        <f t="shared" si="2080"/>
        <v>0</v>
      </c>
      <c r="AO313" s="3"/>
      <c r="AP313" s="3"/>
      <c r="AQ313" s="3"/>
      <c r="AR313" s="151">
        <f t="shared" si="2189"/>
        <v>0</v>
      </c>
      <c r="AS313" s="151">
        <f t="shared" si="2190"/>
        <v>0</v>
      </c>
      <c r="AT313" s="151">
        <f t="shared" si="2191"/>
        <v>0</v>
      </c>
      <c r="AU313" s="151">
        <f t="shared" si="2192"/>
        <v>0</v>
      </c>
      <c r="AV313" s="154">
        <f t="shared" si="2081"/>
        <v>0</v>
      </c>
      <c r="AW313" s="3"/>
      <c r="AX313" s="3"/>
      <c r="AY313" s="3"/>
      <c r="AZ313" s="151">
        <f t="shared" si="2193"/>
        <v>0</v>
      </c>
      <c r="BA313" s="151">
        <f t="shared" si="2194"/>
        <v>0</v>
      </c>
      <c r="BB313" s="151">
        <f t="shared" si="2195"/>
        <v>0</v>
      </c>
      <c r="BC313" s="151">
        <f t="shared" si="2196"/>
        <v>0</v>
      </c>
      <c r="BD313" s="154">
        <f t="shared" si="2082"/>
        <v>0</v>
      </c>
      <c r="BE313" s="3"/>
      <c r="BF313" s="3"/>
      <c r="BG313" s="3"/>
      <c r="BH313" s="151">
        <f t="shared" si="2197"/>
        <v>0</v>
      </c>
      <c r="BI313" s="151">
        <f t="shared" si="2198"/>
        <v>0</v>
      </c>
      <c r="BJ313" s="151">
        <f t="shared" si="2199"/>
        <v>0</v>
      </c>
      <c r="BK313" s="151">
        <f t="shared" si="2200"/>
        <v>0</v>
      </c>
      <c r="BL313" s="154">
        <f t="shared" si="2083"/>
        <v>0</v>
      </c>
      <c r="BM313" s="3"/>
      <c r="BN313" s="3"/>
      <c r="BO313" s="3"/>
      <c r="BP313" s="151">
        <f t="shared" si="2201"/>
        <v>0</v>
      </c>
      <c r="BQ313" s="151">
        <f t="shared" si="2202"/>
        <v>0</v>
      </c>
      <c r="BR313" s="151">
        <f t="shared" si="2203"/>
        <v>0</v>
      </c>
      <c r="BS313" s="151">
        <f t="shared" si="2204"/>
        <v>0</v>
      </c>
      <c r="BT313" s="154">
        <f t="shared" si="2084"/>
        <v>0</v>
      </c>
      <c r="BU313" s="3"/>
      <c r="BV313" s="3"/>
      <c r="BW313" s="3"/>
      <c r="BX313" s="151">
        <f t="shared" si="2205"/>
        <v>0</v>
      </c>
      <c r="BY313" s="151">
        <f t="shared" si="2206"/>
        <v>0</v>
      </c>
      <c r="BZ313" s="151">
        <f t="shared" si="2207"/>
        <v>0</v>
      </c>
      <c r="CA313" s="151">
        <f t="shared" si="2208"/>
        <v>0</v>
      </c>
      <c r="CB313" s="154">
        <f t="shared" si="2085"/>
        <v>0</v>
      </c>
      <c r="CC313" s="3"/>
      <c r="CD313" s="3"/>
      <c r="CE313" s="3"/>
      <c r="CF313" s="151">
        <f t="shared" si="2209"/>
        <v>0</v>
      </c>
      <c r="CG313" s="151">
        <f t="shared" si="2210"/>
        <v>0</v>
      </c>
      <c r="CH313" s="151">
        <f t="shared" si="2211"/>
        <v>0</v>
      </c>
      <c r="CI313" s="151">
        <f t="shared" si="2212"/>
        <v>0</v>
      </c>
      <c r="CJ313" s="154">
        <f t="shared" si="2086"/>
        <v>0</v>
      </c>
      <c r="CK313" s="3"/>
      <c r="CL313" s="3"/>
      <c r="CM313" s="3"/>
      <c r="CN313" s="151">
        <f t="shared" si="2213"/>
        <v>0</v>
      </c>
      <c r="CO313" s="151">
        <f t="shared" si="2214"/>
        <v>0</v>
      </c>
      <c r="CP313" s="151">
        <f t="shared" si="2215"/>
        <v>0</v>
      </c>
      <c r="CQ313" s="151">
        <f t="shared" si="2216"/>
        <v>0</v>
      </c>
      <c r="CR313" s="154">
        <f t="shared" si="2087"/>
        <v>0</v>
      </c>
      <c r="CS313" s="3"/>
      <c r="CT313" s="3"/>
      <c r="CU313" s="3"/>
      <c r="CV313" s="151">
        <f t="shared" si="2217"/>
        <v>0</v>
      </c>
      <c r="CW313" s="151">
        <f t="shared" si="2218"/>
        <v>0</v>
      </c>
      <c r="CX313" s="151">
        <f t="shared" si="2219"/>
        <v>0</v>
      </c>
      <c r="CY313" s="151">
        <f t="shared" si="2220"/>
        <v>0</v>
      </c>
      <c r="CZ313" s="151">
        <f t="shared" si="2221"/>
        <v>0</v>
      </c>
      <c r="DA313" s="151">
        <f t="shared" si="2222"/>
        <v>0</v>
      </c>
      <c r="DB313" s="151">
        <f t="shared" si="2223"/>
        <v>0</v>
      </c>
      <c r="DC313" s="151">
        <f t="shared" si="2224"/>
        <v>0</v>
      </c>
      <c r="DD313" s="149"/>
      <c r="DE313" s="3"/>
      <c r="DF313" s="3"/>
      <c r="DG313" s="3"/>
      <c r="DH313" s="129"/>
      <c r="DI313" s="129"/>
      <c r="DJ313" s="129"/>
      <c r="DK313" s="129"/>
      <c r="DL313" s="129"/>
      <c r="DM313" s="129"/>
      <c r="DN313" s="129"/>
      <c r="DO313" s="129"/>
      <c r="DP313" s="3"/>
      <c r="DQ313" s="3"/>
      <c r="DR313" s="3"/>
      <c r="DS313" s="3"/>
      <c r="DU313" s="149"/>
      <c r="DV313" s="3"/>
      <c r="DW313" s="3"/>
      <c r="DX313" s="3"/>
      <c r="DZ313" s="293"/>
      <c r="EA313" s="293"/>
      <c r="EB313" s="293"/>
      <c r="EC313" s="297"/>
      <c r="ED313" s="297"/>
      <c r="EE313" s="297"/>
      <c r="EF313" s="297"/>
      <c r="EG313" s="297"/>
      <c r="EH313" s="297"/>
      <c r="EI313" s="297"/>
      <c r="EJ313" s="297"/>
      <c r="EK313" s="297"/>
      <c r="EL313" s="297"/>
      <c r="EM313" s="297"/>
      <c r="EN313" s="297"/>
      <c r="EO313" s="297"/>
      <c r="EP313" s="297"/>
      <c r="EQ313" s="297"/>
      <c r="ER313" s="297"/>
      <c r="ES313" s="297"/>
      <c r="ET313" s="297"/>
      <c r="EU313" s="297"/>
      <c r="EV313" s="297"/>
      <c r="EW313" s="297"/>
      <c r="EX313" s="297"/>
      <c r="EY313" s="297"/>
      <c r="EZ313" s="297"/>
      <c r="FA313" s="297"/>
      <c r="FB313" s="297"/>
      <c r="FC313" s="297"/>
      <c r="FD313" s="297"/>
      <c r="FE313" s="297"/>
      <c r="FF313" s="297"/>
      <c r="FL313" s="151">
        <f t="shared" si="2233"/>
        <v>0</v>
      </c>
      <c r="FM313" s="151">
        <f t="shared" si="2229"/>
        <v>0</v>
      </c>
      <c r="FN313" s="151">
        <f t="shared" si="2230"/>
        <v>0</v>
      </c>
      <c r="FO313" s="151">
        <f t="shared" si="2231"/>
        <v>0</v>
      </c>
      <c r="FR313" s="5">
        <f t="shared" si="1976"/>
        <v>0</v>
      </c>
      <c r="FS313" s="5">
        <f t="shared" si="1977"/>
        <v>0</v>
      </c>
      <c r="FT313" s="5">
        <f t="shared" si="1978"/>
        <v>0</v>
      </c>
      <c r="FU313" s="5">
        <f t="shared" si="1979"/>
        <v>0</v>
      </c>
      <c r="FW313" s="233" t="e">
        <f t="shared" si="1980"/>
        <v>#DIV/0!</v>
      </c>
      <c r="FX313" s="233" t="e">
        <f t="shared" si="1981"/>
        <v>#DIV/0!</v>
      </c>
      <c r="FY313" s="233" t="e">
        <f t="shared" si="1982"/>
        <v>#DIV/0!</v>
      </c>
      <c r="FZ313" s="233" t="e">
        <f t="shared" si="1983"/>
        <v>#DIV/0!</v>
      </c>
      <c r="GA313" s="233"/>
      <c r="GB313" s="5">
        <f t="shared" si="1984"/>
        <v>0</v>
      </c>
      <c r="GC313" s="5">
        <f t="shared" si="1985"/>
        <v>0</v>
      </c>
      <c r="GD313" s="5">
        <f t="shared" si="1986"/>
        <v>0</v>
      </c>
      <c r="GE313" s="5">
        <f t="shared" si="1987"/>
        <v>0</v>
      </c>
    </row>
    <row r="314" spans="2:187" x14ac:dyDescent="0.2">
      <c r="B314" s="139">
        <f t="shared" si="2227"/>
        <v>2025</v>
      </c>
      <c r="C314" s="142" t="str">
        <f t="shared" si="2232"/>
        <v>Jan</v>
      </c>
      <c r="D314" s="154">
        <f t="shared" si="2072"/>
        <v>0</v>
      </c>
      <c r="E314" s="129"/>
      <c r="F314" s="129"/>
      <c r="G314" s="129"/>
      <c r="H314" s="154">
        <f t="shared" si="2073"/>
        <v>0</v>
      </c>
      <c r="I314" s="151">
        <f t="shared" si="2177"/>
        <v>0</v>
      </c>
      <c r="J314" s="151">
        <f t="shared" si="2178"/>
        <v>0</v>
      </c>
      <c r="K314" s="151">
        <f t="shared" si="2179"/>
        <v>0</v>
      </c>
      <c r="L314" s="154">
        <f t="shared" si="2228"/>
        <v>0</v>
      </c>
      <c r="M314" s="3"/>
      <c r="N314" s="3"/>
      <c r="O314" s="3"/>
      <c r="P314" s="154">
        <f t="shared" si="2074"/>
        <v>0</v>
      </c>
      <c r="Q314" s="3"/>
      <c r="R314" s="3"/>
      <c r="S314" s="3"/>
      <c r="T314" s="154">
        <f t="shared" si="2075"/>
        <v>0</v>
      </c>
      <c r="U314" s="151">
        <f t="shared" si="2180"/>
        <v>0</v>
      </c>
      <c r="V314" s="151">
        <f t="shared" si="2181"/>
        <v>0</v>
      </c>
      <c r="W314" s="151">
        <f t="shared" si="2182"/>
        <v>0</v>
      </c>
      <c r="X314" s="154">
        <f t="shared" si="2076"/>
        <v>0</v>
      </c>
      <c r="Y314" s="151">
        <f t="shared" si="2183"/>
        <v>0</v>
      </c>
      <c r="Z314" s="151">
        <f t="shared" si="2184"/>
        <v>0</v>
      </c>
      <c r="AA314" s="151">
        <f t="shared" si="2185"/>
        <v>0</v>
      </c>
      <c r="AB314" s="154">
        <f t="shared" si="2077"/>
        <v>0</v>
      </c>
      <c r="AC314" s="3"/>
      <c r="AD314" s="3"/>
      <c r="AE314" s="3"/>
      <c r="AF314" s="154">
        <f t="shared" si="2078"/>
        <v>0</v>
      </c>
      <c r="AG314" s="3"/>
      <c r="AH314" s="3"/>
      <c r="AI314" s="3"/>
      <c r="AJ314" s="154">
        <f t="shared" si="2079"/>
        <v>0</v>
      </c>
      <c r="AK314" s="151">
        <f t="shared" si="2186"/>
        <v>0</v>
      </c>
      <c r="AL314" s="151">
        <f t="shared" si="2187"/>
        <v>0</v>
      </c>
      <c r="AM314" s="151">
        <f t="shared" si="2188"/>
        <v>0</v>
      </c>
      <c r="AN314" s="154">
        <f t="shared" si="2080"/>
        <v>0</v>
      </c>
      <c r="AO314" s="3"/>
      <c r="AP314" s="3"/>
      <c r="AQ314" s="3"/>
      <c r="AR314" s="151">
        <f t="shared" si="2189"/>
        <v>0</v>
      </c>
      <c r="AS314" s="151">
        <f t="shared" si="2190"/>
        <v>0</v>
      </c>
      <c r="AT314" s="151">
        <f t="shared" si="2191"/>
        <v>0</v>
      </c>
      <c r="AU314" s="151">
        <f t="shared" si="2192"/>
        <v>0</v>
      </c>
      <c r="AV314" s="154">
        <f t="shared" si="2081"/>
        <v>0</v>
      </c>
      <c r="AW314" s="3"/>
      <c r="AX314" s="3"/>
      <c r="AY314" s="3"/>
      <c r="AZ314" s="151">
        <f t="shared" si="2193"/>
        <v>0</v>
      </c>
      <c r="BA314" s="151">
        <f t="shared" si="2194"/>
        <v>0</v>
      </c>
      <c r="BB314" s="151">
        <f t="shared" si="2195"/>
        <v>0</v>
      </c>
      <c r="BC314" s="151">
        <f t="shared" si="2196"/>
        <v>0</v>
      </c>
      <c r="BD314" s="154">
        <f t="shared" si="2082"/>
        <v>0</v>
      </c>
      <c r="BE314" s="3"/>
      <c r="BF314" s="3"/>
      <c r="BG314" s="3"/>
      <c r="BH314" s="151">
        <f t="shared" si="2197"/>
        <v>0</v>
      </c>
      <c r="BI314" s="151">
        <f t="shared" si="2198"/>
        <v>0</v>
      </c>
      <c r="BJ314" s="151">
        <f t="shared" si="2199"/>
        <v>0</v>
      </c>
      <c r="BK314" s="151">
        <f t="shared" si="2200"/>
        <v>0</v>
      </c>
      <c r="BL314" s="154">
        <f t="shared" si="2083"/>
        <v>0</v>
      </c>
      <c r="BM314" s="3"/>
      <c r="BN314" s="3"/>
      <c r="BO314" s="3"/>
      <c r="BP314" s="151">
        <f t="shared" si="2201"/>
        <v>0</v>
      </c>
      <c r="BQ314" s="151">
        <f t="shared" si="2202"/>
        <v>0</v>
      </c>
      <c r="BR314" s="151">
        <f t="shared" si="2203"/>
        <v>0</v>
      </c>
      <c r="BS314" s="151">
        <f t="shared" si="2204"/>
        <v>0</v>
      </c>
      <c r="BT314" s="154">
        <f t="shared" si="2084"/>
        <v>0</v>
      </c>
      <c r="BU314" s="3"/>
      <c r="BV314" s="3"/>
      <c r="BW314" s="3"/>
      <c r="BX314" s="151">
        <f t="shared" si="2205"/>
        <v>0</v>
      </c>
      <c r="BY314" s="151">
        <f t="shared" si="2206"/>
        <v>0</v>
      </c>
      <c r="BZ314" s="151">
        <f t="shared" si="2207"/>
        <v>0</v>
      </c>
      <c r="CA314" s="151">
        <f t="shared" si="2208"/>
        <v>0</v>
      </c>
      <c r="CB314" s="154">
        <f t="shared" si="2085"/>
        <v>0</v>
      </c>
      <c r="CC314" s="3"/>
      <c r="CD314" s="3"/>
      <c r="CE314" s="3"/>
      <c r="CF314" s="151">
        <f t="shared" si="2209"/>
        <v>0</v>
      </c>
      <c r="CG314" s="151">
        <f t="shared" si="2210"/>
        <v>0</v>
      </c>
      <c r="CH314" s="151">
        <f t="shared" si="2211"/>
        <v>0</v>
      </c>
      <c r="CI314" s="151">
        <f t="shared" si="2212"/>
        <v>0</v>
      </c>
      <c r="CJ314" s="154">
        <f t="shared" si="2086"/>
        <v>0</v>
      </c>
      <c r="CK314" s="3"/>
      <c r="CL314" s="3"/>
      <c r="CM314" s="3"/>
      <c r="CN314" s="151">
        <f t="shared" si="2213"/>
        <v>0</v>
      </c>
      <c r="CO314" s="151">
        <f t="shared" si="2214"/>
        <v>0</v>
      </c>
      <c r="CP314" s="151">
        <f t="shared" si="2215"/>
        <v>0</v>
      </c>
      <c r="CQ314" s="151">
        <f t="shared" si="2216"/>
        <v>0</v>
      </c>
      <c r="CR314" s="154">
        <f t="shared" si="2087"/>
        <v>0</v>
      </c>
      <c r="CS314" s="3"/>
      <c r="CT314" s="3"/>
      <c r="CU314" s="3"/>
      <c r="CV314" s="151">
        <f t="shared" si="2217"/>
        <v>0</v>
      </c>
      <c r="CW314" s="151">
        <f t="shared" si="2218"/>
        <v>0</v>
      </c>
      <c r="CX314" s="151">
        <f t="shared" si="2219"/>
        <v>0</v>
      </c>
      <c r="CY314" s="151">
        <f t="shared" si="2220"/>
        <v>0</v>
      </c>
      <c r="CZ314" s="151">
        <f t="shared" si="2221"/>
        <v>0</v>
      </c>
      <c r="DA314" s="151">
        <f t="shared" si="2222"/>
        <v>0</v>
      </c>
      <c r="DB314" s="151">
        <f t="shared" si="2223"/>
        <v>0</v>
      </c>
      <c r="DC314" s="151">
        <f t="shared" si="2224"/>
        <v>0</v>
      </c>
      <c r="DD314" s="149"/>
      <c r="DE314" s="3"/>
      <c r="DF314" s="3"/>
      <c r="DG314" s="3"/>
      <c r="DH314" s="129"/>
      <c r="DI314" s="129"/>
      <c r="DJ314" s="129"/>
      <c r="DK314" s="129"/>
      <c r="DL314" s="129"/>
      <c r="DM314" s="129"/>
      <c r="DN314" s="129"/>
      <c r="DO314" s="129"/>
      <c r="DP314" s="3"/>
      <c r="DQ314" s="3"/>
      <c r="DR314" s="3"/>
      <c r="DS314" s="3"/>
      <c r="DU314" s="149"/>
      <c r="DV314" s="3"/>
      <c r="DW314" s="3"/>
      <c r="DX314" s="3"/>
      <c r="DZ314" s="293"/>
      <c r="EA314" s="293"/>
      <c r="EB314" s="293"/>
      <c r="EC314" s="297"/>
      <c r="ED314" s="297"/>
      <c r="EE314" s="297"/>
      <c r="EF314" s="297"/>
      <c r="EG314" s="297"/>
      <c r="EH314" s="297"/>
      <c r="EI314" s="297"/>
      <c r="EJ314" s="297"/>
      <c r="EK314" s="297"/>
      <c r="EL314" s="297"/>
      <c r="EM314" s="297"/>
      <c r="EN314" s="297"/>
      <c r="EO314" s="297"/>
      <c r="EP314" s="297"/>
      <c r="EQ314" s="297"/>
      <c r="ER314" s="297"/>
      <c r="ES314" s="297"/>
      <c r="ET314" s="297"/>
      <c r="EU314" s="297"/>
      <c r="EV314" s="297"/>
      <c r="EW314" s="297"/>
      <c r="EX314" s="297"/>
      <c r="EY314" s="297"/>
      <c r="EZ314" s="297"/>
      <c r="FA314" s="297"/>
      <c r="FB314" s="297"/>
      <c r="FC314" s="297"/>
      <c r="FD314" s="297"/>
      <c r="FE314" s="297"/>
      <c r="FF314" s="297"/>
      <c r="FL314" s="151">
        <f t="shared" si="2233"/>
        <v>0</v>
      </c>
      <c r="FM314" s="151">
        <f t="shared" si="2229"/>
        <v>0</v>
      </c>
      <c r="FN314" s="151">
        <f t="shared" si="2230"/>
        <v>0</v>
      </c>
      <c r="FO314" s="151">
        <f t="shared" si="2231"/>
        <v>0</v>
      </c>
      <c r="FR314" s="5">
        <f t="shared" si="1976"/>
        <v>0</v>
      </c>
      <c r="FS314" s="5">
        <f t="shared" si="1977"/>
        <v>0</v>
      </c>
      <c r="FT314" s="5">
        <f t="shared" si="1978"/>
        <v>0</v>
      </c>
      <c r="FU314" s="5">
        <f t="shared" si="1979"/>
        <v>0</v>
      </c>
      <c r="FW314" s="233" t="e">
        <f t="shared" si="1980"/>
        <v>#DIV/0!</v>
      </c>
      <c r="FX314" s="233" t="e">
        <f t="shared" si="1981"/>
        <v>#DIV/0!</v>
      </c>
      <c r="FY314" s="233" t="e">
        <f t="shared" si="1982"/>
        <v>#DIV/0!</v>
      </c>
      <c r="FZ314" s="233" t="e">
        <f t="shared" si="1983"/>
        <v>#DIV/0!</v>
      </c>
      <c r="GA314" s="233"/>
      <c r="GB314" s="5">
        <f t="shared" si="1984"/>
        <v>0</v>
      </c>
      <c r="GC314" s="5">
        <f t="shared" si="1985"/>
        <v>0</v>
      </c>
      <c r="GD314" s="5">
        <f t="shared" si="1986"/>
        <v>0</v>
      </c>
      <c r="GE314" s="5">
        <f t="shared" si="1987"/>
        <v>0</v>
      </c>
    </row>
    <row r="315" spans="2:187" x14ac:dyDescent="0.2">
      <c r="B315" s="139">
        <f t="shared" si="2227"/>
        <v>2025</v>
      </c>
      <c r="C315" s="142" t="str">
        <f t="shared" si="2232"/>
        <v>Feb</v>
      </c>
      <c r="D315" s="154">
        <f t="shared" si="2072"/>
        <v>0</v>
      </c>
      <c r="E315" s="129"/>
      <c r="F315" s="129"/>
      <c r="G315" s="129"/>
      <c r="H315" s="154">
        <f t="shared" si="2073"/>
        <v>0</v>
      </c>
      <c r="I315" s="151">
        <f t="shared" si="2177"/>
        <v>0</v>
      </c>
      <c r="J315" s="151">
        <f t="shared" si="2178"/>
        <v>0</v>
      </c>
      <c r="K315" s="151">
        <f t="shared" si="2179"/>
        <v>0</v>
      </c>
      <c r="L315" s="154">
        <f t="shared" si="2228"/>
        <v>0</v>
      </c>
      <c r="M315" s="3"/>
      <c r="N315" s="3"/>
      <c r="O315" s="3"/>
      <c r="P315" s="154">
        <f t="shared" si="2074"/>
        <v>0</v>
      </c>
      <c r="Q315" s="3"/>
      <c r="R315" s="3"/>
      <c r="S315" s="3"/>
      <c r="T315" s="154">
        <f t="shared" si="2075"/>
        <v>0</v>
      </c>
      <c r="U315" s="151">
        <f t="shared" si="2180"/>
        <v>0</v>
      </c>
      <c r="V315" s="151">
        <f t="shared" si="2181"/>
        <v>0</v>
      </c>
      <c r="W315" s="151">
        <f t="shared" si="2182"/>
        <v>0</v>
      </c>
      <c r="X315" s="154">
        <f t="shared" si="2076"/>
        <v>0</v>
      </c>
      <c r="Y315" s="151">
        <f t="shared" si="2183"/>
        <v>0</v>
      </c>
      <c r="Z315" s="151">
        <f t="shared" si="2184"/>
        <v>0</v>
      </c>
      <c r="AA315" s="151">
        <f t="shared" si="2185"/>
        <v>0</v>
      </c>
      <c r="AB315" s="154">
        <f t="shared" si="2077"/>
        <v>0</v>
      </c>
      <c r="AC315" s="3"/>
      <c r="AD315" s="3"/>
      <c r="AE315" s="3"/>
      <c r="AF315" s="154">
        <f t="shared" si="2078"/>
        <v>0</v>
      </c>
      <c r="AG315" s="3"/>
      <c r="AH315" s="3"/>
      <c r="AI315" s="3"/>
      <c r="AJ315" s="154">
        <f t="shared" si="2079"/>
        <v>0</v>
      </c>
      <c r="AK315" s="151">
        <f t="shared" si="2186"/>
        <v>0</v>
      </c>
      <c r="AL315" s="151">
        <f t="shared" si="2187"/>
        <v>0</v>
      </c>
      <c r="AM315" s="151">
        <f t="shared" si="2188"/>
        <v>0</v>
      </c>
      <c r="AN315" s="154">
        <f t="shared" si="2080"/>
        <v>0</v>
      </c>
      <c r="AO315" s="3"/>
      <c r="AP315" s="3"/>
      <c r="AQ315" s="3"/>
      <c r="AR315" s="151">
        <f t="shared" si="2189"/>
        <v>0</v>
      </c>
      <c r="AS315" s="151">
        <f t="shared" si="2190"/>
        <v>0</v>
      </c>
      <c r="AT315" s="151">
        <f t="shared" si="2191"/>
        <v>0</v>
      </c>
      <c r="AU315" s="151">
        <f t="shared" si="2192"/>
        <v>0</v>
      </c>
      <c r="AV315" s="154">
        <f t="shared" si="2081"/>
        <v>0</v>
      </c>
      <c r="AW315" s="3"/>
      <c r="AX315" s="3"/>
      <c r="AY315" s="3"/>
      <c r="AZ315" s="151">
        <f t="shared" si="2193"/>
        <v>0</v>
      </c>
      <c r="BA315" s="151">
        <f t="shared" si="2194"/>
        <v>0</v>
      </c>
      <c r="BB315" s="151">
        <f t="shared" si="2195"/>
        <v>0</v>
      </c>
      <c r="BC315" s="151">
        <f t="shared" si="2196"/>
        <v>0</v>
      </c>
      <c r="BD315" s="154">
        <f t="shared" si="2082"/>
        <v>0</v>
      </c>
      <c r="BE315" s="3"/>
      <c r="BF315" s="3"/>
      <c r="BG315" s="3"/>
      <c r="BH315" s="151">
        <f t="shared" si="2197"/>
        <v>0</v>
      </c>
      <c r="BI315" s="151">
        <f t="shared" si="2198"/>
        <v>0</v>
      </c>
      <c r="BJ315" s="151">
        <f t="shared" si="2199"/>
        <v>0</v>
      </c>
      <c r="BK315" s="151">
        <f t="shared" si="2200"/>
        <v>0</v>
      </c>
      <c r="BL315" s="154">
        <f t="shared" si="2083"/>
        <v>0</v>
      </c>
      <c r="BM315" s="3"/>
      <c r="BN315" s="3"/>
      <c r="BO315" s="3"/>
      <c r="BP315" s="151">
        <f t="shared" si="2201"/>
        <v>0</v>
      </c>
      <c r="BQ315" s="151">
        <f t="shared" si="2202"/>
        <v>0</v>
      </c>
      <c r="BR315" s="151">
        <f t="shared" si="2203"/>
        <v>0</v>
      </c>
      <c r="BS315" s="151">
        <f t="shared" si="2204"/>
        <v>0</v>
      </c>
      <c r="BT315" s="154">
        <f t="shared" si="2084"/>
        <v>0</v>
      </c>
      <c r="BU315" s="3"/>
      <c r="BV315" s="3"/>
      <c r="BW315" s="3"/>
      <c r="BX315" s="151">
        <f t="shared" si="2205"/>
        <v>0</v>
      </c>
      <c r="BY315" s="151">
        <f t="shared" si="2206"/>
        <v>0</v>
      </c>
      <c r="BZ315" s="151">
        <f t="shared" si="2207"/>
        <v>0</v>
      </c>
      <c r="CA315" s="151">
        <f t="shared" si="2208"/>
        <v>0</v>
      </c>
      <c r="CB315" s="154">
        <f t="shared" si="2085"/>
        <v>0</v>
      </c>
      <c r="CC315" s="3"/>
      <c r="CD315" s="3"/>
      <c r="CE315" s="3"/>
      <c r="CF315" s="151">
        <f t="shared" si="2209"/>
        <v>0</v>
      </c>
      <c r="CG315" s="151">
        <f t="shared" si="2210"/>
        <v>0</v>
      </c>
      <c r="CH315" s="151">
        <f t="shared" si="2211"/>
        <v>0</v>
      </c>
      <c r="CI315" s="151">
        <f t="shared" si="2212"/>
        <v>0</v>
      </c>
      <c r="CJ315" s="154">
        <f t="shared" si="2086"/>
        <v>0</v>
      </c>
      <c r="CK315" s="3"/>
      <c r="CL315" s="3"/>
      <c r="CM315" s="3"/>
      <c r="CN315" s="151">
        <f t="shared" si="2213"/>
        <v>0</v>
      </c>
      <c r="CO315" s="151">
        <f t="shared" si="2214"/>
        <v>0</v>
      </c>
      <c r="CP315" s="151">
        <f t="shared" si="2215"/>
        <v>0</v>
      </c>
      <c r="CQ315" s="151">
        <f t="shared" si="2216"/>
        <v>0</v>
      </c>
      <c r="CR315" s="154">
        <f t="shared" si="2087"/>
        <v>0</v>
      </c>
      <c r="CS315" s="3"/>
      <c r="CT315" s="3"/>
      <c r="CU315" s="3"/>
      <c r="CV315" s="151">
        <f t="shared" si="2217"/>
        <v>0</v>
      </c>
      <c r="CW315" s="151">
        <f t="shared" si="2218"/>
        <v>0</v>
      </c>
      <c r="CX315" s="151">
        <f t="shared" si="2219"/>
        <v>0</v>
      </c>
      <c r="CY315" s="151">
        <f t="shared" si="2220"/>
        <v>0</v>
      </c>
      <c r="CZ315" s="151">
        <f t="shared" si="2221"/>
        <v>0</v>
      </c>
      <c r="DA315" s="151">
        <f t="shared" si="2222"/>
        <v>0</v>
      </c>
      <c r="DB315" s="151">
        <f t="shared" si="2223"/>
        <v>0</v>
      </c>
      <c r="DC315" s="151">
        <f t="shared" si="2224"/>
        <v>0</v>
      </c>
      <c r="DD315" s="149"/>
      <c r="DE315" s="3"/>
      <c r="DF315" s="3"/>
      <c r="DG315" s="3"/>
      <c r="DH315" s="129"/>
      <c r="DI315" s="129"/>
      <c r="DJ315" s="129"/>
      <c r="DK315" s="129"/>
      <c r="DL315" s="129"/>
      <c r="DM315" s="129"/>
      <c r="DN315" s="129"/>
      <c r="DO315" s="129"/>
      <c r="DP315" s="3"/>
      <c r="DQ315" s="3"/>
      <c r="DR315" s="3"/>
      <c r="DS315" s="3"/>
      <c r="DU315" s="149"/>
      <c r="DV315" s="3"/>
      <c r="DW315" s="3"/>
      <c r="DX315" s="3"/>
      <c r="DZ315" s="293"/>
      <c r="EA315" s="293"/>
      <c r="EB315" s="293"/>
      <c r="EC315" s="297"/>
      <c r="ED315" s="297"/>
      <c r="EE315" s="297"/>
      <c r="EF315" s="297"/>
      <c r="EG315" s="297"/>
      <c r="EH315" s="297"/>
      <c r="EI315" s="297"/>
      <c r="EJ315" s="297"/>
      <c r="EK315" s="297"/>
      <c r="EL315" s="297"/>
      <c r="EM315" s="297"/>
      <c r="EN315" s="297"/>
      <c r="EO315" s="297"/>
      <c r="EP315" s="297"/>
      <c r="EQ315" s="297"/>
      <c r="ER315" s="297"/>
      <c r="ES315" s="297"/>
      <c r="ET315" s="297"/>
      <c r="EU315" s="297"/>
      <c r="EV315" s="297"/>
      <c r="EW315" s="297"/>
      <c r="EX315" s="297"/>
      <c r="EY315" s="297"/>
      <c r="EZ315" s="297"/>
      <c r="FA315" s="297"/>
      <c r="FB315" s="297"/>
      <c r="FC315" s="297"/>
      <c r="FD315" s="297"/>
      <c r="FE315" s="297"/>
      <c r="FF315" s="297"/>
      <c r="FL315" s="151">
        <f t="shared" si="2233"/>
        <v>0</v>
      </c>
      <c r="FM315" s="151">
        <f t="shared" si="2229"/>
        <v>0</v>
      </c>
      <c r="FN315" s="151">
        <f t="shared" si="2230"/>
        <v>0</v>
      </c>
      <c r="FO315" s="151">
        <f t="shared" si="2231"/>
        <v>0</v>
      </c>
      <c r="FR315" s="5">
        <f t="shared" si="1976"/>
        <v>0</v>
      </c>
      <c r="FS315" s="5">
        <f t="shared" si="1977"/>
        <v>0</v>
      </c>
      <c r="FT315" s="5">
        <f t="shared" si="1978"/>
        <v>0</v>
      </c>
      <c r="FU315" s="5">
        <f t="shared" si="1979"/>
        <v>0</v>
      </c>
      <c r="FW315" s="233" t="e">
        <f t="shared" si="1980"/>
        <v>#DIV/0!</v>
      </c>
      <c r="FX315" s="233" t="e">
        <f t="shared" si="1981"/>
        <v>#DIV/0!</v>
      </c>
      <c r="FY315" s="233" t="e">
        <f t="shared" si="1982"/>
        <v>#DIV/0!</v>
      </c>
      <c r="FZ315" s="233" t="e">
        <f t="shared" si="1983"/>
        <v>#DIV/0!</v>
      </c>
      <c r="GA315" s="233"/>
      <c r="GB315" s="5">
        <f t="shared" si="1984"/>
        <v>0</v>
      </c>
      <c r="GC315" s="5">
        <f t="shared" si="1985"/>
        <v>0</v>
      </c>
      <c r="GD315" s="5">
        <f t="shared" si="1986"/>
        <v>0</v>
      </c>
      <c r="GE315" s="5">
        <f t="shared" si="1987"/>
        <v>0</v>
      </c>
    </row>
    <row r="316" spans="2:187" x14ac:dyDescent="0.2">
      <c r="B316" s="139">
        <f t="shared" si="2227"/>
        <v>2025</v>
      </c>
      <c r="C316" s="142" t="str">
        <f t="shared" si="2232"/>
        <v>Mar</v>
      </c>
      <c r="D316" s="154">
        <f t="shared" si="2072"/>
        <v>0</v>
      </c>
      <c r="E316" s="129"/>
      <c r="F316" s="129"/>
      <c r="G316" s="129"/>
      <c r="H316" s="154">
        <f t="shared" si="2073"/>
        <v>0</v>
      </c>
      <c r="I316" s="151">
        <f t="shared" si="2177"/>
        <v>0</v>
      </c>
      <c r="J316" s="151">
        <f t="shared" si="2178"/>
        <v>0</v>
      </c>
      <c r="K316" s="151">
        <f t="shared" si="2179"/>
        <v>0</v>
      </c>
      <c r="L316" s="154">
        <f t="shared" si="2228"/>
        <v>0</v>
      </c>
      <c r="M316" s="3"/>
      <c r="N316" s="3"/>
      <c r="O316" s="3"/>
      <c r="P316" s="154">
        <f t="shared" si="2074"/>
        <v>0</v>
      </c>
      <c r="Q316" s="3"/>
      <c r="R316" s="3"/>
      <c r="S316" s="3"/>
      <c r="T316" s="154">
        <f t="shared" si="2075"/>
        <v>0</v>
      </c>
      <c r="U316" s="151">
        <f t="shared" si="2180"/>
        <v>0</v>
      </c>
      <c r="V316" s="151">
        <f t="shared" si="2181"/>
        <v>0</v>
      </c>
      <c r="W316" s="151">
        <f t="shared" si="2182"/>
        <v>0</v>
      </c>
      <c r="X316" s="154">
        <f t="shared" si="2076"/>
        <v>0</v>
      </c>
      <c r="Y316" s="151">
        <f t="shared" si="2183"/>
        <v>0</v>
      </c>
      <c r="Z316" s="151">
        <f t="shared" si="2184"/>
        <v>0</v>
      </c>
      <c r="AA316" s="151">
        <f t="shared" si="2185"/>
        <v>0</v>
      </c>
      <c r="AB316" s="154">
        <f t="shared" si="2077"/>
        <v>0</v>
      </c>
      <c r="AC316" s="3"/>
      <c r="AD316" s="3"/>
      <c r="AE316" s="3"/>
      <c r="AF316" s="154">
        <f t="shared" si="2078"/>
        <v>0</v>
      </c>
      <c r="AG316" s="3"/>
      <c r="AH316" s="3"/>
      <c r="AI316" s="3"/>
      <c r="AJ316" s="154">
        <f t="shared" si="2079"/>
        <v>0</v>
      </c>
      <c r="AK316" s="151">
        <f t="shared" si="2186"/>
        <v>0</v>
      </c>
      <c r="AL316" s="151">
        <f t="shared" si="2187"/>
        <v>0</v>
      </c>
      <c r="AM316" s="151">
        <f t="shared" si="2188"/>
        <v>0</v>
      </c>
      <c r="AN316" s="154">
        <f t="shared" si="2080"/>
        <v>0</v>
      </c>
      <c r="AO316" s="3"/>
      <c r="AP316" s="3"/>
      <c r="AQ316" s="3"/>
      <c r="AR316" s="151">
        <f t="shared" si="2189"/>
        <v>0</v>
      </c>
      <c r="AS316" s="151">
        <f t="shared" si="2190"/>
        <v>0</v>
      </c>
      <c r="AT316" s="151">
        <f t="shared" si="2191"/>
        <v>0</v>
      </c>
      <c r="AU316" s="151">
        <f t="shared" si="2192"/>
        <v>0</v>
      </c>
      <c r="AV316" s="154">
        <f t="shared" si="2081"/>
        <v>0</v>
      </c>
      <c r="AW316" s="3"/>
      <c r="AX316" s="3"/>
      <c r="AY316" s="3"/>
      <c r="AZ316" s="151">
        <f t="shared" si="2193"/>
        <v>0</v>
      </c>
      <c r="BA316" s="151">
        <f t="shared" si="2194"/>
        <v>0</v>
      </c>
      <c r="BB316" s="151">
        <f t="shared" si="2195"/>
        <v>0</v>
      </c>
      <c r="BC316" s="151">
        <f t="shared" si="2196"/>
        <v>0</v>
      </c>
      <c r="BD316" s="154">
        <f t="shared" si="2082"/>
        <v>0</v>
      </c>
      <c r="BE316" s="3"/>
      <c r="BF316" s="3"/>
      <c r="BG316" s="3"/>
      <c r="BH316" s="151">
        <f t="shared" si="2197"/>
        <v>0</v>
      </c>
      <c r="BI316" s="151">
        <f t="shared" si="2198"/>
        <v>0</v>
      </c>
      <c r="BJ316" s="151">
        <f t="shared" si="2199"/>
        <v>0</v>
      </c>
      <c r="BK316" s="151">
        <f t="shared" si="2200"/>
        <v>0</v>
      </c>
      <c r="BL316" s="154">
        <f t="shared" si="2083"/>
        <v>0</v>
      </c>
      <c r="BM316" s="3"/>
      <c r="BN316" s="3"/>
      <c r="BO316" s="3"/>
      <c r="BP316" s="151">
        <f t="shared" si="2201"/>
        <v>0</v>
      </c>
      <c r="BQ316" s="151">
        <f t="shared" si="2202"/>
        <v>0</v>
      </c>
      <c r="BR316" s="151">
        <f t="shared" si="2203"/>
        <v>0</v>
      </c>
      <c r="BS316" s="151">
        <f t="shared" si="2204"/>
        <v>0</v>
      </c>
      <c r="BT316" s="154">
        <f t="shared" si="2084"/>
        <v>0</v>
      </c>
      <c r="BU316" s="3"/>
      <c r="BV316" s="3"/>
      <c r="BW316" s="3"/>
      <c r="BX316" s="151">
        <f t="shared" si="2205"/>
        <v>0</v>
      </c>
      <c r="BY316" s="151">
        <f t="shared" si="2206"/>
        <v>0</v>
      </c>
      <c r="BZ316" s="151">
        <f t="shared" si="2207"/>
        <v>0</v>
      </c>
      <c r="CA316" s="151">
        <f t="shared" si="2208"/>
        <v>0</v>
      </c>
      <c r="CB316" s="154">
        <f t="shared" si="2085"/>
        <v>0</v>
      </c>
      <c r="CC316" s="3"/>
      <c r="CD316" s="3"/>
      <c r="CE316" s="3"/>
      <c r="CF316" s="151">
        <f t="shared" si="2209"/>
        <v>0</v>
      </c>
      <c r="CG316" s="151">
        <f t="shared" si="2210"/>
        <v>0</v>
      </c>
      <c r="CH316" s="151">
        <f t="shared" si="2211"/>
        <v>0</v>
      </c>
      <c r="CI316" s="151">
        <f t="shared" si="2212"/>
        <v>0</v>
      </c>
      <c r="CJ316" s="154">
        <f t="shared" si="2086"/>
        <v>0</v>
      </c>
      <c r="CK316" s="3"/>
      <c r="CL316" s="3"/>
      <c r="CM316" s="3"/>
      <c r="CN316" s="151">
        <f t="shared" si="2213"/>
        <v>0</v>
      </c>
      <c r="CO316" s="151">
        <f t="shared" si="2214"/>
        <v>0</v>
      </c>
      <c r="CP316" s="151">
        <f t="shared" si="2215"/>
        <v>0</v>
      </c>
      <c r="CQ316" s="151">
        <f t="shared" si="2216"/>
        <v>0</v>
      </c>
      <c r="CR316" s="154">
        <f t="shared" si="2087"/>
        <v>0</v>
      </c>
      <c r="CS316" s="3"/>
      <c r="CT316" s="3"/>
      <c r="CU316" s="3"/>
      <c r="CV316" s="151">
        <f t="shared" si="2217"/>
        <v>0</v>
      </c>
      <c r="CW316" s="151">
        <f t="shared" si="2218"/>
        <v>0</v>
      </c>
      <c r="CX316" s="151">
        <f t="shared" si="2219"/>
        <v>0</v>
      </c>
      <c r="CY316" s="151">
        <f t="shared" si="2220"/>
        <v>0</v>
      </c>
      <c r="CZ316" s="151">
        <f t="shared" si="2221"/>
        <v>0</v>
      </c>
      <c r="DA316" s="151">
        <f t="shared" si="2222"/>
        <v>0</v>
      </c>
      <c r="DB316" s="151">
        <f t="shared" si="2223"/>
        <v>0</v>
      </c>
      <c r="DC316" s="151">
        <f t="shared" si="2224"/>
        <v>0</v>
      </c>
      <c r="DD316" s="149"/>
      <c r="DE316" s="3"/>
      <c r="DF316" s="3"/>
      <c r="DG316" s="3"/>
      <c r="DH316" s="129"/>
      <c r="DI316" s="129"/>
      <c r="DJ316" s="129"/>
      <c r="DK316" s="129"/>
      <c r="DL316" s="129"/>
      <c r="DM316" s="129"/>
      <c r="DN316" s="129"/>
      <c r="DO316" s="129"/>
      <c r="DP316" s="3"/>
      <c r="DQ316" s="3"/>
      <c r="DR316" s="3"/>
      <c r="DS316" s="3"/>
      <c r="DU316" s="149"/>
      <c r="DV316" s="3"/>
      <c r="DW316" s="3"/>
      <c r="DX316" s="3"/>
      <c r="DZ316" s="293"/>
      <c r="EA316" s="293"/>
      <c r="EB316" s="293"/>
      <c r="EC316" s="297"/>
      <c r="ED316" s="297"/>
      <c r="EE316" s="297"/>
      <c r="EF316" s="297"/>
      <c r="EG316" s="297"/>
      <c r="EH316" s="297"/>
      <c r="EI316" s="297"/>
      <c r="EJ316" s="297"/>
      <c r="EK316" s="297"/>
      <c r="EL316" s="297"/>
      <c r="EM316" s="297"/>
      <c r="EN316" s="297"/>
      <c r="EO316" s="297"/>
      <c r="EP316" s="297"/>
      <c r="EQ316" s="297"/>
      <c r="ER316" s="297"/>
      <c r="ES316" s="297"/>
      <c r="ET316" s="297"/>
      <c r="EU316" s="297"/>
      <c r="EV316" s="297"/>
      <c r="EW316" s="297"/>
      <c r="EX316" s="297"/>
      <c r="EY316" s="297"/>
      <c r="EZ316" s="297"/>
      <c r="FA316" s="297"/>
      <c r="FB316" s="297"/>
      <c r="FC316" s="297"/>
      <c r="FD316" s="297"/>
      <c r="FE316" s="297"/>
      <c r="FF316" s="297"/>
      <c r="FL316" s="151">
        <f t="shared" si="2233"/>
        <v>0</v>
      </c>
      <c r="FM316" s="151">
        <f t="shared" si="2229"/>
        <v>0</v>
      </c>
      <c r="FN316" s="151">
        <f t="shared" si="2230"/>
        <v>0</v>
      </c>
      <c r="FO316" s="151">
        <f t="shared" si="2231"/>
        <v>0</v>
      </c>
      <c r="FR316" s="5">
        <f t="shared" si="1976"/>
        <v>0</v>
      </c>
      <c r="FS316" s="5">
        <f t="shared" si="1977"/>
        <v>0</v>
      </c>
      <c r="FT316" s="5">
        <f t="shared" si="1978"/>
        <v>0</v>
      </c>
      <c r="FU316" s="5">
        <f t="shared" si="1979"/>
        <v>0</v>
      </c>
      <c r="FW316" s="233" t="e">
        <f t="shared" si="1980"/>
        <v>#DIV/0!</v>
      </c>
      <c r="FX316" s="233" t="e">
        <f t="shared" si="1981"/>
        <v>#DIV/0!</v>
      </c>
      <c r="FY316" s="233" t="e">
        <f t="shared" si="1982"/>
        <v>#DIV/0!</v>
      </c>
      <c r="FZ316" s="233" t="e">
        <f t="shared" si="1983"/>
        <v>#DIV/0!</v>
      </c>
      <c r="GA316" s="233"/>
      <c r="GB316" s="5">
        <f t="shared" si="1984"/>
        <v>0</v>
      </c>
      <c r="GC316" s="5">
        <f t="shared" si="1985"/>
        <v>0</v>
      </c>
      <c r="GD316" s="5">
        <f t="shared" si="1986"/>
        <v>0</v>
      </c>
      <c r="GE316" s="5">
        <f t="shared" si="1987"/>
        <v>0</v>
      </c>
    </row>
    <row r="317" spans="2:187" x14ac:dyDescent="0.2">
      <c r="B317" s="139">
        <f t="shared" si="2227"/>
        <v>2025</v>
      </c>
      <c r="C317" s="142" t="str">
        <f t="shared" si="2232"/>
        <v>Apr</v>
      </c>
      <c r="D317" s="154">
        <f t="shared" si="2072"/>
        <v>0</v>
      </c>
      <c r="E317" s="129"/>
      <c r="F317" s="129"/>
      <c r="G317" s="129"/>
      <c r="H317" s="154">
        <f t="shared" si="2073"/>
        <v>0</v>
      </c>
      <c r="I317" s="151">
        <f t="shared" si="2177"/>
        <v>0</v>
      </c>
      <c r="J317" s="151">
        <f t="shared" si="2178"/>
        <v>0</v>
      </c>
      <c r="K317" s="151">
        <f t="shared" si="2179"/>
        <v>0</v>
      </c>
      <c r="L317" s="154">
        <f t="shared" si="2228"/>
        <v>0</v>
      </c>
      <c r="M317" s="3"/>
      <c r="N317" s="3"/>
      <c r="O317" s="3"/>
      <c r="P317" s="154">
        <f t="shared" si="2074"/>
        <v>0</v>
      </c>
      <c r="Q317" s="3"/>
      <c r="R317" s="3"/>
      <c r="S317" s="3"/>
      <c r="T317" s="154">
        <f t="shared" si="2075"/>
        <v>0</v>
      </c>
      <c r="U317" s="151">
        <f t="shared" si="2180"/>
        <v>0</v>
      </c>
      <c r="V317" s="151">
        <f t="shared" si="2181"/>
        <v>0</v>
      </c>
      <c r="W317" s="151">
        <f t="shared" si="2182"/>
        <v>0</v>
      </c>
      <c r="X317" s="154">
        <f t="shared" si="2076"/>
        <v>0</v>
      </c>
      <c r="Y317" s="151">
        <f t="shared" si="2183"/>
        <v>0</v>
      </c>
      <c r="Z317" s="151">
        <f t="shared" si="2184"/>
        <v>0</v>
      </c>
      <c r="AA317" s="151">
        <f t="shared" si="2185"/>
        <v>0</v>
      </c>
      <c r="AB317" s="154">
        <f t="shared" si="2077"/>
        <v>0</v>
      </c>
      <c r="AC317" s="3"/>
      <c r="AD317" s="3"/>
      <c r="AE317" s="3"/>
      <c r="AF317" s="154">
        <f t="shared" si="2078"/>
        <v>0</v>
      </c>
      <c r="AG317" s="3"/>
      <c r="AH317" s="3"/>
      <c r="AI317" s="3"/>
      <c r="AJ317" s="154">
        <f t="shared" si="2079"/>
        <v>0</v>
      </c>
      <c r="AK317" s="151">
        <f t="shared" si="2186"/>
        <v>0</v>
      </c>
      <c r="AL317" s="151">
        <f t="shared" si="2187"/>
        <v>0</v>
      </c>
      <c r="AM317" s="151">
        <f t="shared" si="2188"/>
        <v>0</v>
      </c>
      <c r="AN317" s="154">
        <f t="shared" si="2080"/>
        <v>0</v>
      </c>
      <c r="AO317" s="3"/>
      <c r="AP317" s="3"/>
      <c r="AQ317" s="3"/>
      <c r="AR317" s="151">
        <f t="shared" si="2189"/>
        <v>0</v>
      </c>
      <c r="AS317" s="151">
        <f t="shared" si="2190"/>
        <v>0</v>
      </c>
      <c r="AT317" s="151">
        <f t="shared" si="2191"/>
        <v>0</v>
      </c>
      <c r="AU317" s="151">
        <f t="shared" si="2192"/>
        <v>0</v>
      </c>
      <c r="AV317" s="154">
        <f t="shared" si="2081"/>
        <v>0</v>
      </c>
      <c r="AW317" s="3"/>
      <c r="AX317" s="3"/>
      <c r="AY317" s="3"/>
      <c r="AZ317" s="151">
        <f t="shared" si="2193"/>
        <v>0</v>
      </c>
      <c r="BA317" s="151">
        <f t="shared" si="2194"/>
        <v>0</v>
      </c>
      <c r="BB317" s="151">
        <f t="shared" si="2195"/>
        <v>0</v>
      </c>
      <c r="BC317" s="151">
        <f t="shared" si="2196"/>
        <v>0</v>
      </c>
      <c r="BD317" s="154">
        <f t="shared" si="2082"/>
        <v>0</v>
      </c>
      <c r="BE317" s="3"/>
      <c r="BF317" s="3"/>
      <c r="BG317" s="3"/>
      <c r="BH317" s="151">
        <f t="shared" si="2197"/>
        <v>0</v>
      </c>
      <c r="BI317" s="151">
        <f t="shared" si="2198"/>
        <v>0</v>
      </c>
      <c r="BJ317" s="151">
        <f t="shared" si="2199"/>
        <v>0</v>
      </c>
      <c r="BK317" s="151">
        <f t="shared" si="2200"/>
        <v>0</v>
      </c>
      <c r="BL317" s="154">
        <f t="shared" si="2083"/>
        <v>0</v>
      </c>
      <c r="BM317" s="3"/>
      <c r="BN317" s="3"/>
      <c r="BO317" s="3"/>
      <c r="BP317" s="151">
        <f t="shared" si="2201"/>
        <v>0</v>
      </c>
      <c r="BQ317" s="151">
        <f t="shared" si="2202"/>
        <v>0</v>
      </c>
      <c r="BR317" s="151">
        <f t="shared" si="2203"/>
        <v>0</v>
      </c>
      <c r="BS317" s="151">
        <f t="shared" si="2204"/>
        <v>0</v>
      </c>
      <c r="BT317" s="154">
        <f t="shared" si="2084"/>
        <v>0</v>
      </c>
      <c r="BU317" s="3"/>
      <c r="BV317" s="3"/>
      <c r="BW317" s="3"/>
      <c r="BX317" s="151">
        <f t="shared" si="2205"/>
        <v>0</v>
      </c>
      <c r="BY317" s="151">
        <f t="shared" si="2206"/>
        <v>0</v>
      </c>
      <c r="BZ317" s="151">
        <f t="shared" si="2207"/>
        <v>0</v>
      </c>
      <c r="CA317" s="151">
        <f t="shared" si="2208"/>
        <v>0</v>
      </c>
      <c r="CB317" s="154">
        <f t="shared" si="2085"/>
        <v>0</v>
      </c>
      <c r="CC317" s="3"/>
      <c r="CD317" s="3"/>
      <c r="CE317" s="3"/>
      <c r="CF317" s="151">
        <f t="shared" si="2209"/>
        <v>0</v>
      </c>
      <c r="CG317" s="151">
        <f t="shared" si="2210"/>
        <v>0</v>
      </c>
      <c r="CH317" s="151">
        <f t="shared" si="2211"/>
        <v>0</v>
      </c>
      <c r="CI317" s="151">
        <f t="shared" si="2212"/>
        <v>0</v>
      </c>
      <c r="CJ317" s="154">
        <f t="shared" si="2086"/>
        <v>0</v>
      </c>
      <c r="CK317" s="3"/>
      <c r="CL317" s="3"/>
      <c r="CM317" s="3"/>
      <c r="CN317" s="151">
        <f t="shared" si="2213"/>
        <v>0</v>
      </c>
      <c r="CO317" s="151">
        <f t="shared" si="2214"/>
        <v>0</v>
      </c>
      <c r="CP317" s="151">
        <f t="shared" si="2215"/>
        <v>0</v>
      </c>
      <c r="CQ317" s="151">
        <f t="shared" si="2216"/>
        <v>0</v>
      </c>
      <c r="CR317" s="154">
        <f t="shared" si="2087"/>
        <v>0</v>
      </c>
      <c r="CS317" s="3"/>
      <c r="CT317" s="3"/>
      <c r="CU317" s="3"/>
      <c r="CV317" s="151">
        <f t="shared" si="2217"/>
        <v>0</v>
      </c>
      <c r="CW317" s="151">
        <f t="shared" si="2218"/>
        <v>0</v>
      </c>
      <c r="CX317" s="151">
        <f t="shared" si="2219"/>
        <v>0</v>
      </c>
      <c r="CY317" s="151">
        <f t="shared" si="2220"/>
        <v>0</v>
      </c>
      <c r="CZ317" s="151">
        <f t="shared" si="2221"/>
        <v>0</v>
      </c>
      <c r="DA317" s="151">
        <f t="shared" si="2222"/>
        <v>0</v>
      </c>
      <c r="DB317" s="151">
        <f t="shared" si="2223"/>
        <v>0</v>
      </c>
      <c r="DC317" s="151">
        <f t="shared" si="2224"/>
        <v>0</v>
      </c>
      <c r="DD317" s="149"/>
      <c r="DE317" s="3"/>
      <c r="DF317" s="3"/>
      <c r="DG317" s="3"/>
      <c r="DH317" s="129"/>
      <c r="DI317" s="129"/>
      <c r="DJ317" s="129"/>
      <c r="DK317" s="129"/>
      <c r="DL317" s="129"/>
      <c r="DM317" s="129"/>
      <c r="DN317" s="129"/>
      <c r="DO317" s="129"/>
      <c r="DP317" s="129"/>
      <c r="DQ317" s="3"/>
      <c r="DR317" s="3"/>
      <c r="DS317" s="3"/>
      <c r="DU317" s="149"/>
      <c r="DV317" s="3"/>
      <c r="DW317" s="3"/>
      <c r="DX317" s="3"/>
      <c r="DZ317" s="293"/>
      <c r="EA317" s="293"/>
      <c r="EB317" s="293"/>
      <c r="EC317" s="297"/>
      <c r="ED317" s="297"/>
      <c r="EE317" s="297"/>
      <c r="EF317" s="297"/>
      <c r="EG317" s="297"/>
      <c r="EH317" s="297"/>
      <c r="EI317" s="297"/>
      <c r="EJ317" s="297"/>
      <c r="EK317" s="297"/>
      <c r="EL317" s="297"/>
      <c r="EM317" s="297"/>
      <c r="EN317" s="297"/>
      <c r="EO317" s="297"/>
      <c r="EP317" s="297"/>
      <c r="EQ317" s="297"/>
      <c r="ER317" s="297"/>
      <c r="ES317" s="297"/>
      <c r="ET317" s="297"/>
      <c r="EU317" s="297"/>
      <c r="EV317" s="297"/>
      <c r="EW317" s="297"/>
      <c r="EX317" s="297"/>
      <c r="EY317" s="297"/>
      <c r="EZ317" s="297"/>
      <c r="FA317" s="297"/>
      <c r="FB317" s="297"/>
      <c r="FC317" s="297"/>
      <c r="FD317" s="297"/>
      <c r="FE317" s="297"/>
      <c r="FF317" s="297"/>
      <c r="FL317" s="151">
        <f t="shared" si="2233"/>
        <v>0</v>
      </c>
      <c r="FM317" s="151">
        <f t="shared" si="2229"/>
        <v>0</v>
      </c>
      <c r="FN317" s="151">
        <f t="shared" si="2230"/>
        <v>0</v>
      </c>
      <c r="FO317" s="151">
        <f t="shared" si="2231"/>
        <v>0</v>
      </c>
      <c r="FR317" s="5">
        <f t="shared" si="1976"/>
        <v>0</v>
      </c>
      <c r="FS317" s="5">
        <f t="shared" si="1977"/>
        <v>0</v>
      </c>
      <c r="FT317" s="5">
        <f t="shared" si="1978"/>
        <v>0</v>
      </c>
      <c r="FU317" s="5">
        <f t="shared" si="1979"/>
        <v>0</v>
      </c>
      <c r="FW317" s="233" t="e">
        <f t="shared" si="1980"/>
        <v>#DIV/0!</v>
      </c>
      <c r="FX317" s="233" t="e">
        <f t="shared" si="1981"/>
        <v>#DIV/0!</v>
      </c>
      <c r="FY317" s="233" t="e">
        <f t="shared" si="1982"/>
        <v>#DIV/0!</v>
      </c>
      <c r="FZ317" s="233" t="e">
        <f t="shared" si="1983"/>
        <v>#DIV/0!</v>
      </c>
      <c r="GA317" s="233"/>
      <c r="GB317" s="5">
        <f t="shared" si="1984"/>
        <v>0</v>
      </c>
      <c r="GC317" s="5">
        <f t="shared" si="1985"/>
        <v>0</v>
      </c>
      <c r="GD317" s="5">
        <f t="shared" si="1986"/>
        <v>0</v>
      </c>
      <c r="GE317" s="5">
        <f t="shared" si="1987"/>
        <v>0</v>
      </c>
    </row>
    <row r="318" spans="2:187" x14ac:dyDescent="0.2">
      <c r="B318" s="139">
        <f t="shared" si="2227"/>
        <v>2025</v>
      </c>
      <c r="C318" s="142" t="str">
        <f t="shared" si="2232"/>
        <v>Maj</v>
      </c>
      <c r="D318" s="154">
        <f t="shared" si="2072"/>
        <v>0</v>
      </c>
      <c r="E318" s="129"/>
      <c r="F318" s="129"/>
      <c r="G318" s="129"/>
      <c r="H318" s="154">
        <f t="shared" si="2073"/>
        <v>0</v>
      </c>
      <c r="I318" s="151">
        <f t="shared" si="2177"/>
        <v>0</v>
      </c>
      <c r="J318" s="151">
        <f t="shared" si="2178"/>
        <v>0</v>
      </c>
      <c r="K318" s="151">
        <f t="shared" si="2179"/>
        <v>0</v>
      </c>
      <c r="L318" s="154">
        <f t="shared" si="2228"/>
        <v>0</v>
      </c>
      <c r="M318" s="3"/>
      <c r="N318" s="3"/>
      <c r="O318" s="3"/>
      <c r="P318" s="154">
        <f t="shared" si="2074"/>
        <v>0</v>
      </c>
      <c r="Q318" s="3"/>
      <c r="R318" s="3"/>
      <c r="S318" s="3"/>
      <c r="T318" s="154">
        <f t="shared" si="2075"/>
        <v>0</v>
      </c>
      <c r="U318" s="151">
        <f t="shared" si="2180"/>
        <v>0</v>
      </c>
      <c r="V318" s="151">
        <f t="shared" si="2181"/>
        <v>0</v>
      </c>
      <c r="W318" s="151">
        <f t="shared" si="2182"/>
        <v>0</v>
      </c>
      <c r="X318" s="154">
        <f t="shared" si="2076"/>
        <v>0</v>
      </c>
      <c r="Y318" s="151">
        <f t="shared" si="2183"/>
        <v>0</v>
      </c>
      <c r="Z318" s="151">
        <f t="shared" si="2184"/>
        <v>0</v>
      </c>
      <c r="AA318" s="151">
        <f t="shared" si="2185"/>
        <v>0</v>
      </c>
      <c r="AB318" s="154">
        <f t="shared" si="2077"/>
        <v>0</v>
      </c>
      <c r="AC318" s="3"/>
      <c r="AD318" s="3"/>
      <c r="AE318" s="3"/>
      <c r="AF318" s="154">
        <f t="shared" si="2078"/>
        <v>0</v>
      </c>
      <c r="AG318" s="3"/>
      <c r="AH318" s="3"/>
      <c r="AI318" s="3"/>
      <c r="AJ318" s="154">
        <f t="shared" si="2079"/>
        <v>0</v>
      </c>
      <c r="AK318" s="151">
        <f t="shared" si="2186"/>
        <v>0</v>
      </c>
      <c r="AL318" s="151">
        <f t="shared" si="2187"/>
        <v>0</v>
      </c>
      <c r="AM318" s="151">
        <f t="shared" si="2188"/>
        <v>0</v>
      </c>
      <c r="AN318" s="154">
        <f t="shared" si="2080"/>
        <v>0</v>
      </c>
      <c r="AO318" s="3"/>
      <c r="AP318" s="3"/>
      <c r="AQ318" s="3"/>
      <c r="AR318" s="151">
        <f t="shared" si="2189"/>
        <v>0</v>
      </c>
      <c r="AS318" s="151">
        <f t="shared" si="2190"/>
        <v>0</v>
      </c>
      <c r="AT318" s="151">
        <f t="shared" si="2191"/>
        <v>0</v>
      </c>
      <c r="AU318" s="151">
        <f t="shared" si="2192"/>
        <v>0</v>
      </c>
      <c r="AV318" s="154">
        <f t="shared" si="2081"/>
        <v>0</v>
      </c>
      <c r="AW318" s="3"/>
      <c r="AX318" s="3"/>
      <c r="AY318" s="3"/>
      <c r="AZ318" s="151">
        <f t="shared" si="2193"/>
        <v>0</v>
      </c>
      <c r="BA318" s="151">
        <f t="shared" si="2194"/>
        <v>0</v>
      </c>
      <c r="BB318" s="151">
        <f t="shared" si="2195"/>
        <v>0</v>
      </c>
      <c r="BC318" s="151">
        <f t="shared" si="2196"/>
        <v>0</v>
      </c>
      <c r="BD318" s="154">
        <f t="shared" si="2082"/>
        <v>0</v>
      </c>
      <c r="BE318" s="3"/>
      <c r="BF318" s="3"/>
      <c r="BG318" s="3"/>
      <c r="BH318" s="151">
        <f t="shared" si="2197"/>
        <v>0</v>
      </c>
      <c r="BI318" s="151">
        <f t="shared" si="2198"/>
        <v>0</v>
      </c>
      <c r="BJ318" s="151">
        <f t="shared" si="2199"/>
        <v>0</v>
      </c>
      <c r="BK318" s="151">
        <f t="shared" si="2200"/>
        <v>0</v>
      </c>
      <c r="BL318" s="154">
        <f t="shared" si="2083"/>
        <v>0</v>
      </c>
      <c r="BM318" s="3"/>
      <c r="BN318" s="3"/>
      <c r="BO318" s="3"/>
      <c r="BP318" s="151">
        <f t="shared" si="2201"/>
        <v>0</v>
      </c>
      <c r="BQ318" s="151">
        <f t="shared" si="2202"/>
        <v>0</v>
      </c>
      <c r="BR318" s="151">
        <f t="shared" si="2203"/>
        <v>0</v>
      </c>
      <c r="BS318" s="151">
        <f t="shared" si="2204"/>
        <v>0</v>
      </c>
      <c r="BT318" s="154">
        <f t="shared" si="2084"/>
        <v>0</v>
      </c>
      <c r="BU318" s="3"/>
      <c r="BV318" s="3"/>
      <c r="BW318" s="3"/>
      <c r="BX318" s="151">
        <f t="shared" si="2205"/>
        <v>0</v>
      </c>
      <c r="BY318" s="151">
        <f t="shared" si="2206"/>
        <v>0</v>
      </c>
      <c r="BZ318" s="151">
        <f t="shared" si="2207"/>
        <v>0</v>
      </c>
      <c r="CA318" s="151">
        <f t="shared" si="2208"/>
        <v>0</v>
      </c>
      <c r="CB318" s="154">
        <f t="shared" si="2085"/>
        <v>0</v>
      </c>
      <c r="CC318" s="3"/>
      <c r="CD318" s="3"/>
      <c r="CE318" s="3"/>
      <c r="CF318" s="151">
        <f t="shared" si="2209"/>
        <v>0</v>
      </c>
      <c r="CG318" s="151">
        <f t="shared" si="2210"/>
        <v>0</v>
      </c>
      <c r="CH318" s="151">
        <f t="shared" si="2211"/>
        <v>0</v>
      </c>
      <c r="CI318" s="151">
        <f t="shared" si="2212"/>
        <v>0</v>
      </c>
      <c r="CJ318" s="154">
        <f t="shared" si="2086"/>
        <v>0</v>
      </c>
      <c r="CK318" s="3"/>
      <c r="CL318" s="3"/>
      <c r="CM318" s="3"/>
      <c r="CN318" s="151">
        <f t="shared" si="2213"/>
        <v>0</v>
      </c>
      <c r="CO318" s="151">
        <f t="shared" si="2214"/>
        <v>0</v>
      </c>
      <c r="CP318" s="151">
        <f t="shared" si="2215"/>
        <v>0</v>
      </c>
      <c r="CQ318" s="151">
        <f t="shared" si="2216"/>
        <v>0</v>
      </c>
      <c r="CR318" s="154">
        <f t="shared" si="2087"/>
        <v>0</v>
      </c>
      <c r="CS318" s="3"/>
      <c r="CT318" s="3"/>
      <c r="CU318" s="3"/>
      <c r="CV318" s="151">
        <f t="shared" si="2217"/>
        <v>0</v>
      </c>
      <c r="CW318" s="151">
        <f t="shared" si="2218"/>
        <v>0</v>
      </c>
      <c r="CX318" s="151">
        <f t="shared" si="2219"/>
        <v>0</v>
      </c>
      <c r="CY318" s="151">
        <f t="shared" si="2220"/>
        <v>0</v>
      </c>
      <c r="CZ318" s="151">
        <f t="shared" si="2221"/>
        <v>0</v>
      </c>
      <c r="DA318" s="151">
        <f t="shared" si="2222"/>
        <v>0</v>
      </c>
      <c r="DB318" s="151">
        <f t="shared" si="2223"/>
        <v>0</v>
      </c>
      <c r="DC318" s="151">
        <f t="shared" si="2224"/>
        <v>0</v>
      </c>
      <c r="DD318" s="149"/>
      <c r="DE318" s="3"/>
      <c r="DF318" s="3"/>
      <c r="DG318" s="3"/>
      <c r="DH318" s="129"/>
      <c r="DI318" s="129"/>
      <c r="DJ318" s="129"/>
      <c r="DK318" s="129"/>
      <c r="DL318" s="129"/>
      <c r="DM318" s="129"/>
      <c r="DN318" s="129"/>
      <c r="DO318" s="129"/>
      <c r="DP318" s="3"/>
      <c r="DQ318" s="3"/>
      <c r="DR318" s="3"/>
      <c r="DS318" s="3"/>
      <c r="DU318" s="149"/>
      <c r="DV318" s="3"/>
      <c r="DW318" s="3"/>
      <c r="DX318" s="3"/>
      <c r="DZ318" s="293"/>
      <c r="EA318" s="293"/>
      <c r="EB318" s="293"/>
      <c r="EC318" s="297"/>
      <c r="ED318" s="297"/>
      <c r="EE318" s="297"/>
      <c r="EF318" s="297"/>
      <c r="EG318" s="297"/>
      <c r="EH318" s="297"/>
      <c r="EI318" s="297"/>
      <c r="EJ318" s="297"/>
      <c r="EK318" s="297"/>
      <c r="EL318" s="297"/>
      <c r="EM318" s="297"/>
      <c r="EN318" s="297"/>
      <c r="EO318" s="297"/>
      <c r="EP318" s="297"/>
      <c r="EQ318" s="297"/>
      <c r="ER318" s="297"/>
      <c r="ES318" s="297"/>
      <c r="ET318" s="297"/>
      <c r="EU318" s="297"/>
      <c r="EV318" s="297"/>
      <c r="EW318" s="297"/>
      <c r="EX318" s="297"/>
      <c r="EY318" s="297"/>
      <c r="EZ318" s="297"/>
      <c r="FA318" s="297"/>
      <c r="FB318" s="297"/>
      <c r="FC318" s="297"/>
      <c r="FD318" s="297"/>
      <c r="FE318" s="297"/>
      <c r="FF318" s="297"/>
      <c r="FL318" s="151">
        <f t="shared" si="2233"/>
        <v>0</v>
      </c>
      <c r="FM318" s="151">
        <f t="shared" si="2229"/>
        <v>0</v>
      </c>
      <c r="FN318" s="151">
        <f t="shared" si="2230"/>
        <v>0</v>
      </c>
      <c r="FO318" s="151">
        <f t="shared" si="2231"/>
        <v>0</v>
      </c>
      <c r="FR318" s="5">
        <f t="shared" si="1976"/>
        <v>0</v>
      </c>
      <c r="FS318" s="5">
        <f t="shared" si="1977"/>
        <v>0</v>
      </c>
      <c r="FT318" s="5">
        <f t="shared" si="1978"/>
        <v>0</v>
      </c>
      <c r="FU318" s="5">
        <f t="shared" si="1979"/>
        <v>0</v>
      </c>
      <c r="FW318" s="233" t="e">
        <f t="shared" si="1980"/>
        <v>#DIV/0!</v>
      </c>
      <c r="FX318" s="233" t="e">
        <f t="shared" si="1981"/>
        <v>#DIV/0!</v>
      </c>
      <c r="FY318" s="233" t="e">
        <f t="shared" si="1982"/>
        <v>#DIV/0!</v>
      </c>
      <c r="FZ318" s="233" t="e">
        <f t="shared" si="1983"/>
        <v>#DIV/0!</v>
      </c>
      <c r="GA318" s="233"/>
      <c r="GB318" s="5">
        <f t="shared" si="1984"/>
        <v>0</v>
      </c>
      <c r="GC318" s="5">
        <f t="shared" si="1985"/>
        <v>0</v>
      </c>
      <c r="GD318" s="5">
        <f t="shared" si="1986"/>
        <v>0</v>
      </c>
      <c r="GE318" s="5">
        <f t="shared" si="1987"/>
        <v>0</v>
      </c>
    </row>
    <row r="319" spans="2:187" x14ac:dyDescent="0.2">
      <c r="B319" s="139">
        <f t="shared" si="2227"/>
        <v>2025</v>
      </c>
      <c r="C319" s="142" t="str">
        <f t="shared" si="2232"/>
        <v>Jun</v>
      </c>
      <c r="D319" s="154">
        <f t="shared" si="2072"/>
        <v>0</v>
      </c>
      <c r="E319" s="129"/>
      <c r="F319" s="129"/>
      <c r="G319" s="129"/>
      <c r="H319" s="154">
        <f t="shared" si="2073"/>
        <v>0</v>
      </c>
      <c r="I319" s="151">
        <f t="shared" si="2177"/>
        <v>0</v>
      </c>
      <c r="J319" s="151">
        <f t="shared" si="2178"/>
        <v>0</v>
      </c>
      <c r="K319" s="151">
        <f t="shared" si="2179"/>
        <v>0</v>
      </c>
      <c r="L319" s="154">
        <f t="shared" si="2228"/>
        <v>0</v>
      </c>
      <c r="M319" s="3"/>
      <c r="N319" s="3"/>
      <c r="O319" s="3"/>
      <c r="P319" s="154">
        <f t="shared" si="2074"/>
        <v>0</v>
      </c>
      <c r="Q319" s="3"/>
      <c r="R319" s="3"/>
      <c r="S319" s="3"/>
      <c r="T319" s="154">
        <f t="shared" si="2075"/>
        <v>0</v>
      </c>
      <c r="U319" s="151">
        <f t="shared" si="2180"/>
        <v>0</v>
      </c>
      <c r="V319" s="151">
        <f t="shared" si="2181"/>
        <v>0</v>
      </c>
      <c r="W319" s="151">
        <f t="shared" si="2182"/>
        <v>0</v>
      </c>
      <c r="X319" s="154">
        <f t="shared" si="2076"/>
        <v>0</v>
      </c>
      <c r="Y319" s="151">
        <f t="shared" si="2183"/>
        <v>0</v>
      </c>
      <c r="Z319" s="151">
        <f t="shared" si="2184"/>
        <v>0</v>
      </c>
      <c r="AA319" s="151">
        <f t="shared" si="2185"/>
        <v>0</v>
      </c>
      <c r="AB319" s="154">
        <f t="shared" si="2077"/>
        <v>0</v>
      </c>
      <c r="AC319" s="3"/>
      <c r="AD319" s="3"/>
      <c r="AE319" s="3"/>
      <c r="AF319" s="154">
        <f t="shared" si="2078"/>
        <v>0</v>
      </c>
      <c r="AG319" s="3"/>
      <c r="AH319" s="3"/>
      <c r="AI319" s="3"/>
      <c r="AJ319" s="154">
        <f t="shared" si="2079"/>
        <v>0</v>
      </c>
      <c r="AK319" s="151">
        <f t="shared" si="2186"/>
        <v>0</v>
      </c>
      <c r="AL319" s="151">
        <f t="shared" si="2187"/>
        <v>0</v>
      </c>
      <c r="AM319" s="151">
        <f t="shared" si="2188"/>
        <v>0</v>
      </c>
      <c r="AN319" s="154">
        <f t="shared" si="2080"/>
        <v>0</v>
      </c>
      <c r="AO319" s="3"/>
      <c r="AP319" s="3"/>
      <c r="AQ319" s="3"/>
      <c r="AR319" s="151">
        <f t="shared" si="2189"/>
        <v>0</v>
      </c>
      <c r="AS319" s="151">
        <f t="shared" si="2190"/>
        <v>0</v>
      </c>
      <c r="AT319" s="151">
        <f t="shared" si="2191"/>
        <v>0</v>
      </c>
      <c r="AU319" s="151">
        <f t="shared" si="2192"/>
        <v>0</v>
      </c>
      <c r="AV319" s="154">
        <f t="shared" si="2081"/>
        <v>0</v>
      </c>
      <c r="AW319" s="3"/>
      <c r="AX319" s="3"/>
      <c r="AY319" s="3"/>
      <c r="AZ319" s="151">
        <f t="shared" si="2193"/>
        <v>0</v>
      </c>
      <c r="BA319" s="151">
        <f t="shared" si="2194"/>
        <v>0</v>
      </c>
      <c r="BB319" s="151">
        <f t="shared" si="2195"/>
        <v>0</v>
      </c>
      <c r="BC319" s="151">
        <f t="shared" si="2196"/>
        <v>0</v>
      </c>
      <c r="BD319" s="154">
        <f t="shared" si="2082"/>
        <v>0</v>
      </c>
      <c r="BE319" s="3"/>
      <c r="BF319" s="3"/>
      <c r="BG319" s="3"/>
      <c r="BH319" s="151">
        <f t="shared" si="2197"/>
        <v>0</v>
      </c>
      <c r="BI319" s="151">
        <f t="shared" si="2198"/>
        <v>0</v>
      </c>
      <c r="BJ319" s="151">
        <f t="shared" si="2199"/>
        <v>0</v>
      </c>
      <c r="BK319" s="151">
        <f t="shared" si="2200"/>
        <v>0</v>
      </c>
      <c r="BL319" s="154">
        <f t="shared" si="2083"/>
        <v>0</v>
      </c>
      <c r="BM319" s="3"/>
      <c r="BN319" s="3"/>
      <c r="BO319" s="3"/>
      <c r="BP319" s="151">
        <f t="shared" si="2201"/>
        <v>0</v>
      </c>
      <c r="BQ319" s="151">
        <f t="shared" si="2202"/>
        <v>0</v>
      </c>
      <c r="BR319" s="151">
        <f t="shared" si="2203"/>
        <v>0</v>
      </c>
      <c r="BS319" s="151">
        <f t="shared" si="2204"/>
        <v>0</v>
      </c>
      <c r="BT319" s="154">
        <f t="shared" si="2084"/>
        <v>0</v>
      </c>
      <c r="BU319" s="3"/>
      <c r="BV319" s="3"/>
      <c r="BW319" s="3"/>
      <c r="BX319" s="151">
        <f t="shared" si="2205"/>
        <v>0</v>
      </c>
      <c r="BY319" s="151">
        <f t="shared" si="2206"/>
        <v>0</v>
      </c>
      <c r="BZ319" s="151">
        <f t="shared" si="2207"/>
        <v>0</v>
      </c>
      <c r="CA319" s="151">
        <f t="shared" si="2208"/>
        <v>0</v>
      </c>
      <c r="CB319" s="154">
        <f t="shared" si="2085"/>
        <v>0</v>
      </c>
      <c r="CC319" s="3"/>
      <c r="CD319" s="3"/>
      <c r="CE319" s="3"/>
      <c r="CF319" s="151">
        <f t="shared" si="2209"/>
        <v>0</v>
      </c>
      <c r="CG319" s="151">
        <f t="shared" si="2210"/>
        <v>0</v>
      </c>
      <c r="CH319" s="151">
        <f t="shared" si="2211"/>
        <v>0</v>
      </c>
      <c r="CI319" s="151">
        <f t="shared" si="2212"/>
        <v>0</v>
      </c>
      <c r="CJ319" s="154">
        <f t="shared" si="2086"/>
        <v>0</v>
      </c>
      <c r="CK319" s="3"/>
      <c r="CL319" s="3"/>
      <c r="CM319" s="3"/>
      <c r="CN319" s="151">
        <f t="shared" si="2213"/>
        <v>0</v>
      </c>
      <c r="CO319" s="151">
        <f t="shared" si="2214"/>
        <v>0</v>
      </c>
      <c r="CP319" s="151">
        <f t="shared" si="2215"/>
        <v>0</v>
      </c>
      <c r="CQ319" s="151">
        <f t="shared" si="2216"/>
        <v>0</v>
      </c>
      <c r="CR319" s="154">
        <f t="shared" si="2087"/>
        <v>0</v>
      </c>
      <c r="CS319" s="3"/>
      <c r="CT319" s="3"/>
      <c r="CU319" s="3"/>
      <c r="CV319" s="151">
        <f t="shared" si="2217"/>
        <v>0</v>
      </c>
      <c r="CW319" s="151">
        <f t="shared" si="2218"/>
        <v>0</v>
      </c>
      <c r="CX319" s="151">
        <f t="shared" si="2219"/>
        <v>0</v>
      </c>
      <c r="CY319" s="151">
        <f t="shared" si="2220"/>
        <v>0</v>
      </c>
      <c r="CZ319" s="151">
        <f t="shared" si="2221"/>
        <v>0</v>
      </c>
      <c r="DA319" s="151">
        <f t="shared" si="2222"/>
        <v>0</v>
      </c>
      <c r="DB319" s="151">
        <f t="shared" si="2223"/>
        <v>0</v>
      </c>
      <c r="DC319" s="151">
        <f t="shared" si="2224"/>
        <v>0</v>
      </c>
      <c r="DD319" s="149"/>
      <c r="DE319" s="3"/>
      <c r="DF319" s="3"/>
      <c r="DG319" s="3"/>
      <c r="DH319" s="129"/>
      <c r="DI319" s="129"/>
      <c r="DJ319" s="129"/>
      <c r="DK319" s="129"/>
      <c r="DL319" s="129"/>
      <c r="DM319" s="129"/>
      <c r="DN319" s="129"/>
      <c r="DO319" s="129"/>
      <c r="DP319" s="3"/>
      <c r="DQ319" s="3"/>
      <c r="DR319" s="3"/>
      <c r="DS319" s="3"/>
      <c r="DU319" s="149"/>
      <c r="DV319" s="3"/>
      <c r="DW319" s="3"/>
      <c r="DX319" s="3"/>
      <c r="DZ319" s="293"/>
      <c r="EA319" s="293"/>
      <c r="EB319" s="293"/>
      <c r="EC319" s="297"/>
      <c r="ED319" s="297"/>
      <c r="EE319" s="297"/>
      <c r="EF319" s="297"/>
      <c r="EG319" s="297"/>
      <c r="EH319" s="297"/>
      <c r="EI319" s="297"/>
      <c r="EJ319" s="297"/>
      <c r="EK319" s="297"/>
      <c r="EL319" s="297"/>
      <c r="EM319" s="297"/>
      <c r="EN319" s="297"/>
      <c r="EO319" s="297"/>
      <c r="EP319" s="297"/>
      <c r="EQ319" s="297"/>
      <c r="ER319" s="297"/>
      <c r="ES319" s="297"/>
      <c r="ET319" s="297"/>
      <c r="EU319" s="297"/>
      <c r="EV319" s="297"/>
      <c r="EW319" s="297"/>
      <c r="EX319" s="297"/>
      <c r="EY319" s="297"/>
      <c r="EZ319" s="297"/>
      <c r="FA319" s="297"/>
      <c r="FB319" s="297"/>
      <c r="FC319" s="297"/>
      <c r="FD319" s="297"/>
      <c r="FE319" s="297"/>
      <c r="FF319" s="297"/>
      <c r="FL319" s="151">
        <f t="shared" si="2233"/>
        <v>0</v>
      </c>
      <c r="FM319" s="151">
        <f t="shared" si="2229"/>
        <v>0</v>
      </c>
      <c r="FN319" s="151">
        <f t="shared" si="2230"/>
        <v>0</v>
      </c>
      <c r="FO319" s="151">
        <f t="shared" si="2231"/>
        <v>0</v>
      </c>
      <c r="FR319" s="5">
        <f t="shared" si="1976"/>
        <v>0</v>
      </c>
      <c r="FS319" s="5">
        <f t="shared" si="1977"/>
        <v>0</v>
      </c>
      <c r="FT319" s="5">
        <f t="shared" si="1978"/>
        <v>0</v>
      </c>
      <c r="FU319" s="5">
        <f t="shared" si="1979"/>
        <v>0</v>
      </c>
      <c r="FW319" s="233" t="e">
        <f t="shared" si="1980"/>
        <v>#DIV/0!</v>
      </c>
      <c r="FX319" s="233" t="e">
        <f t="shared" si="1981"/>
        <v>#DIV/0!</v>
      </c>
      <c r="FY319" s="233" t="e">
        <f t="shared" si="1982"/>
        <v>#DIV/0!</v>
      </c>
      <c r="FZ319" s="233" t="e">
        <f t="shared" si="1983"/>
        <v>#DIV/0!</v>
      </c>
      <c r="GA319" s="233"/>
      <c r="GB319" s="5">
        <f t="shared" si="1984"/>
        <v>0</v>
      </c>
      <c r="GC319" s="5">
        <f t="shared" si="1985"/>
        <v>0</v>
      </c>
      <c r="GD319" s="5">
        <f t="shared" si="1986"/>
        <v>0</v>
      </c>
      <c r="GE319" s="5">
        <f t="shared" si="1987"/>
        <v>0</v>
      </c>
    </row>
    <row r="320" spans="2:187" x14ac:dyDescent="0.2">
      <c r="B320" s="139">
        <f t="shared" si="2227"/>
        <v>2025</v>
      </c>
      <c r="C320" s="142" t="str">
        <f t="shared" si="2232"/>
        <v>Jul</v>
      </c>
      <c r="D320" s="154">
        <f t="shared" si="2072"/>
        <v>0</v>
      </c>
      <c r="E320" s="129"/>
      <c r="F320" s="129"/>
      <c r="G320" s="129"/>
      <c r="H320" s="154">
        <f t="shared" si="2073"/>
        <v>0</v>
      </c>
      <c r="I320" s="151">
        <f t="shared" si="2177"/>
        <v>0</v>
      </c>
      <c r="J320" s="151">
        <f t="shared" si="2178"/>
        <v>0</v>
      </c>
      <c r="K320" s="151">
        <f t="shared" si="2179"/>
        <v>0</v>
      </c>
      <c r="L320" s="154">
        <f t="shared" si="2228"/>
        <v>0</v>
      </c>
      <c r="M320" s="3"/>
      <c r="N320" s="3"/>
      <c r="O320" s="3"/>
      <c r="P320" s="154">
        <f t="shared" si="2074"/>
        <v>0</v>
      </c>
      <c r="Q320" s="3"/>
      <c r="R320" s="3"/>
      <c r="S320" s="3"/>
      <c r="T320" s="154">
        <f t="shared" si="2075"/>
        <v>0</v>
      </c>
      <c r="U320" s="151">
        <f t="shared" si="2180"/>
        <v>0</v>
      </c>
      <c r="V320" s="151">
        <f t="shared" si="2181"/>
        <v>0</v>
      </c>
      <c r="W320" s="151">
        <f t="shared" si="2182"/>
        <v>0</v>
      </c>
      <c r="X320" s="154">
        <f t="shared" si="2076"/>
        <v>0</v>
      </c>
      <c r="Y320" s="151">
        <f t="shared" si="2183"/>
        <v>0</v>
      </c>
      <c r="Z320" s="151">
        <f t="shared" si="2184"/>
        <v>0</v>
      </c>
      <c r="AA320" s="151">
        <f t="shared" si="2185"/>
        <v>0</v>
      </c>
      <c r="AB320" s="154">
        <f t="shared" si="2077"/>
        <v>0</v>
      </c>
      <c r="AC320" s="3"/>
      <c r="AD320" s="3"/>
      <c r="AE320" s="3"/>
      <c r="AF320" s="154">
        <f t="shared" si="2078"/>
        <v>0</v>
      </c>
      <c r="AG320" s="3"/>
      <c r="AH320" s="3"/>
      <c r="AI320" s="3"/>
      <c r="AJ320" s="154">
        <f t="shared" si="2079"/>
        <v>0</v>
      </c>
      <c r="AK320" s="151">
        <f t="shared" si="2186"/>
        <v>0</v>
      </c>
      <c r="AL320" s="151">
        <f t="shared" si="2187"/>
        <v>0</v>
      </c>
      <c r="AM320" s="151">
        <f t="shared" si="2188"/>
        <v>0</v>
      </c>
      <c r="AN320" s="154">
        <f t="shared" si="2080"/>
        <v>0</v>
      </c>
      <c r="AO320" s="3"/>
      <c r="AP320" s="3"/>
      <c r="AQ320" s="3"/>
      <c r="AR320" s="151">
        <f t="shared" si="2189"/>
        <v>0</v>
      </c>
      <c r="AS320" s="151">
        <f t="shared" si="2190"/>
        <v>0</v>
      </c>
      <c r="AT320" s="151">
        <f t="shared" si="2191"/>
        <v>0</v>
      </c>
      <c r="AU320" s="151">
        <f t="shared" si="2192"/>
        <v>0</v>
      </c>
      <c r="AV320" s="154">
        <f t="shared" si="2081"/>
        <v>0</v>
      </c>
      <c r="AW320" s="3"/>
      <c r="AX320" s="3"/>
      <c r="AY320" s="3"/>
      <c r="AZ320" s="151">
        <f t="shared" si="2193"/>
        <v>0</v>
      </c>
      <c r="BA320" s="151">
        <f t="shared" si="2194"/>
        <v>0</v>
      </c>
      <c r="BB320" s="151">
        <f t="shared" si="2195"/>
        <v>0</v>
      </c>
      <c r="BC320" s="151">
        <f t="shared" si="2196"/>
        <v>0</v>
      </c>
      <c r="BD320" s="154">
        <f t="shared" si="2082"/>
        <v>0</v>
      </c>
      <c r="BE320" s="3"/>
      <c r="BF320" s="3"/>
      <c r="BG320" s="3"/>
      <c r="BH320" s="151">
        <f t="shared" si="2197"/>
        <v>0</v>
      </c>
      <c r="BI320" s="151">
        <f t="shared" si="2198"/>
        <v>0</v>
      </c>
      <c r="BJ320" s="151">
        <f t="shared" si="2199"/>
        <v>0</v>
      </c>
      <c r="BK320" s="151">
        <f t="shared" si="2200"/>
        <v>0</v>
      </c>
      <c r="BL320" s="154">
        <f t="shared" si="2083"/>
        <v>0</v>
      </c>
      <c r="BM320" s="3"/>
      <c r="BN320" s="3"/>
      <c r="BO320" s="3"/>
      <c r="BP320" s="151">
        <f t="shared" si="2201"/>
        <v>0</v>
      </c>
      <c r="BQ320" s="151">
        <f t="shared" si="2202"/>
        <v>0</v>
      </c>
      <c r="BR320" s="151">
        <f t="shared" si="2203"/>
        <v>0</v>
      </c>
      <c r="BS320" s="151">
        <f t="shared" si="2204"/>
        <v>0</v>
      </c>
      <c r="BT320" s="154">
        <f t="shared" si="2084"/>
        <v>0</v>
      </c>
      <c r="BU320" s="3"/>
      <c r="BV320" s="3"/>
      <c r="BW320" s="3"/>
      <c r="BX320" s="151">
        <f t="shared" si="2205"/>
        <v>0</v>
      </c>
      <c r="BY320" s="151">
        <f t="shared" si="2206"/>
        <v>0</v>
      </c>
      <c r="BZ320" s="151">
        <f t="shared" si="2207"/>
        <v>0</v>
      </c>
      <c r="CA320" s="151">
        <f t="shared" si="2208"/>
        <v>0</v>
      </c>
      <c r="CB320" s="154">
        <f t="shared" si="2085"/>
        <v>0</v>
      </c>
      <c r="CC320" s="3"/>
      <c r="CD320" s="3"/>
      <c r="CE320" s="3"/>
      <c r="CF320" s="151">
        <f t="shared" si="2209"/>
        <v>0</v>
      </c>
      <c r="CG320" s="151">
        <f t="shared" si="2210"/>
        <v>0</v>
      </c>
      <c r="CH320" s="151">
        <f t="shared" si="2211"/>
        <v>0</v>
      </c>
      <c r="CI320" s="151">
        <f t="shared" si="2212"/>
        <v>0</v>
      </c>
      <c r="CJ320" s="154">
        <f t="shared" si="2086"/>
        <v>0</v>
      </c>
      <c r="CK320" s="3"/>
      <c r="CL320" s="3"/>
      <c r="CM320" s="3"/>
      <c r="CN320" s="151">
        <f t="shared" si="2213"/>
        <v>0</v>
      </c>
      <c r="CO320" s="151">
        <f t="shared" si="2214"/>
        <v>0</v>
      </c>
      <c r="CP320" s="151">
        <f t="shared" si="2215"/>
        <v>0</v>
      </c>
      <c r="CQ320" s="151">
        <f t="shared" si="2216"/>
        <v>0</v>
      </c>
      <c r="CR320" s="154">
        <f t="shared" si="2087"/>
        <v>0</v>
      </c>
      <c r="CS320" s="3"/>
      <c r="CT320" s="3"/>
      <c r="CU320" s="3"/>
      <c r="CV320" s="151">
        <f t="shared" si="2217"/>
        <v>0</v>
      </c>
      <c r="CW320" s="151">
        <f t="shared" si="2218"/>
        <v>0</v>
      </c>
      <c r="CX320" s="151">
        <f t="shared" si="2219"/>
        <v>0</v>
      </c>
      <c r="CY320" s="151">
        <f t="shared" si="2220"/>
        <v>0</v>
      </c>
      <c r="CZ320" s="151">
        <f t="shared" si="2221"/>
        <v>0</v>
      </c>
      <c r="DA320" s="151">
        <f t="shared" si="2222"/>
        <v>0</v>
      </c>
      <c r="DB320" s="151">
        <f t="shared" si="2223"/>
        <v>0</v>
      </c>
      <c r="DC320" s="151">
        <f t="shared" si="2224"/>
        <v>0</v>
      </c>
      <c r="DD320" s="149"/>
      <c r="DE320" s="3"/>
      <c r="DF320" s="3"/>
      <c r="DG320" s="3"/>
      <c r="DH320" s="129"/>
      <c r="DI320" s="129"/>
      <c r="DJ320" s="129"/>
      <c r="DK320" s="129"/>
      <c r="DL320" s="129"/>
      <c r="DM320" s="129"/>
      <c r="DN320" s="129"/>
      <c r="DO320" s="129"/>
      <c r="DP320" s="3"/>
      <c r="DQ320" s="3"/>
      <c r="DR320" s="3"/>
      <c r="DS320" s="3"/>
      <c r="DU320" s="149"/>
      <c r="DV320" s="3"/>
      <c r="DW320" s="3"/>
      <c r="DX320" s="3"/>
      <c r="DZ320" s="293"/>
      <c r="EA320" s="293"/>
      <c r="EB320" s="293"/>
      <c r="EC320" s="297"/>
      <c r="ED320" s="297"/>
      <c r="EE320" s="297"/>
      <c r="EF320" s="297"/>
      <c r="EG320" s="297"/>
      <c r="EH320" s="297"/>
      <c r="EI320" s="297"/>
      <c r="EJ320" s="297"/>
      <c r="EK320" s="297"/>
      <c r="EL320" s="297"/>
      <c r="EM320" s="297"/>
      <c r="EN320" s="297"/>
      <c r="EO320" s="297"/>
      <c r="EP320" s="297"/>
      <c r="EQ320" s="297"/>
      <c r="ER320" s="297"/>
      <c r="ES320" s="297"/>
      <c r="ET320" s="297"/>
      <c r="EU320" s="297"/>
      <c r="EV320" s="297"/>
      <c r="EW320" s="297"/>
      <c r="EX320" s="297"/>
      <c r="EY320" s="297"/>
      <c r="EZ320" s="297"/>
      <c r="FA320" s="297"/>
      <c r="FB320" s="297"/>
      <c r="FC320" s="297"/>
      <c r="FD320" s="297"/>
      <c r="FE320" s="297"/>
      <c r="FF320" s="297"/>
      <c r="FL320" s="151">
        <f t="shared" si="2233"/>
        <v>0</v>
      </c>
      <c r="FM320" s="151">
        <f t="shared" si="2229"/>
        <v>0</v>
      </c>
      <c r="FN320" s="151">
        <f t="shared" si="2230"/>
        <v>0</v>
      </c>
      <c r="FO320" s="151">
        <f t="shared" si="2231"/>
        <v>0</v>
      </c>
      <c r="FR320" s="5">
        <f t="shared" si="1976"/>
        <v>0</v>
      </c>
      <c r="FS320" s="5">
        <f t="shared" si="1977"/>
        <v>0</v>
      </c>
      <c r="FT320" s="5">
        <f t="shared" si="1978"/>
        <v>0</v>
      </c>
      <c r="FU320" s="5">
        <f t="shared" si="1979"/>
        <v>0</v>
      </c>
      <c r="FW320" s="233" t="e">
        <f t="shared" si="1980"/>
        <v>#DIV/0!</v>
      </c>
      <c r="FX320" s="233" t="e">
        <f t="shared" si="1981"/>
        <v>#DIV/0!</v>
      </c>
      <c r="FY320" s="233" t="e">
        <f t="shared" si="1982"/>
        <v>#DIV/0!</v>
      </c>
      <c r="FZ320" s="233" t="e">
        <f t="shared" si="1983"/>
        <v>#DIV/0!</v>
      </c>
      <c r="GA320" s="233"/>
      <c r="GB320" s="5">
        <f t="shared" si="1984"/>
        <v>0</v>
      </c>
      <c r="GC320" s="5">
        <f t="shared" si="1985"/>
        <v>0</v>
      </c>
      <c r="GD320" s="5">
        <f t="shared" si="1986"/>
        <v>0</v>
      </c>
      <c r="GE320" s="5">
        <f t="shared" si="1987"/>
        <v>0</v>
      </c>
    </row>
    <row r="321" spans="2:187" x14ac:dyDescent="0.2">
      <c r="B321" s="139">
        <f t="shared" si="2227"/>
        <v>2025</v>
      </c>
      <c r="C321" s="142" t="str">
        <f t="shared" si="2232"/>
        <v>Aug</v>
      </c>
      <c r="D321" s="154">
        <f t="shared" si="2072"/>
        <v>0</v>
      </c>
      <c r="E321" s="129"/>
      <c r="F321" s="129"/>
      <c r="G321" s="129"/>
      <c r="H321" s="154">
        <f t="shared" si="2073"/>
        <v>0</v>
      </c>
      <c r="I321" s="151">
        <f t="shared" si="2177"/>
        <v>0</v>
      </c>
      <c r="J321" s="151">
        <f t="shared" si="2178"/>
        <v>0</v>
      </c>
      <c r="K321" s="151">
        <f t="shared" si="2179"/>
        <v>0</v>
      </c>
      <c r="L321" s="154">
        <f t="shared" si="2228"/>
        <v>0</v>
      </c>
      <c r="M321" s="3"/>
      <c r="N321" s="3"/>
      <c r="O321" s="3"/>
      <c r="P321" s="154">
        <f t="shared" si="2074"/>
        <v>0</v>
      </c>
      <c r="Q321" s="3"/>
      <c r="R321" s="3"/>
      <c r="S321" s="3"/>
      <c r="T321" s="154">
        <f t="shared" si="2075"/>
        <v>0</v>
      </c>
      <c r="U321" s="151">
        <f t="shared" si="2180"/>
        <v>0</v>
      </c>
      <c r="V321" s="151">
        <f t="shared" si="2181"/>
        <v>0</v>
      </c>
      <c r="W321" s="151">
        <f t="shared" si="2182"/>
        <v>0</v>
      </c>
      <c r="X321" s="154">
        <f t="shared" si="2076"/>
        <v>0</v>
      </c>
      <c r="Y321" s="151">
        <f t="shared" si="2183"/>
        <v>0</v>
      </c>
      <c r="Z321" s="151">
        <f t="shared" si="2184"/>
        <v>0</v>
      </c>
      <c r="AA321" s="151">
        <f t="shared" si="2185"/>
        <v>0</v>
      </c>
      <c r="AB321" s="154">
        <f t="shared" si="2077"/>
        <v>0</v>
      </c>
      <c r="AC321" s="3"/>
      <c r="AD321" s="3"/>
      <c r="AE321" s="3"/>
      <c r="AF321" s="154">
        <f t="shared" si="2078"/>
        <v>0</v>
      </c>
      <c r="AG321" s="3"/>
      <c r="AH321" s="3"/>
      <c r="AI321" s="3"/>
      <c r="AJ321" s="154">
        <f t="shared" si="2079"/>
        <v>0</v>
      </c>
      <c r="AK321" s="151">
        <f t="shared" si="2186"/>
        <v>0</v>
      </c>
      <c r="AL321" s="151">
        <f t="shared" si="2187"/>
        <v>0</v>
      </c>
      <c r="AM321" s="151">
        <f t="shared" si="2188"/>
        <v>0</v>
      </c>
      <c r="AN321" s="154">
        <f t="shared" si="2080"/>
        <v>0</v>
      </c>
      <c r="AO321" s="3"/>
      <c r="AP321" s="3"/>
      <c r="AQ321" s="3"/>
      <c r="AR321" s="151">
        <f t="shared" si="2189"/>
        <v>0</v>
      </c>
      <c r="AS321" s="151">
        <f t="shared" si="2190"/>
        <v>0</v>
      </c>
      <c r="AT321" s="151">
        <f t="shared" si="2191"/>
        <v>0</v>
      </c>
      <c r="AU321" s="151">
        <f t="shared" si="2192"/>
        <v>0</v>
      </c>
      <c r="AV321" s="154">
        <f t="shared" si="2081"/>
        <v>0</v>
      </c>
      <c r="AW321" s="3"/>
      <c r="AX321" s="3"/>
      <c r="AY321" s="3"/>
      <c r="AZ321" s="151">
        <f t="shared" si="2193"/>
        <v>0</v>
      </c>
      <c r="BA321" s="151">
        <f t="shared" si="2194"/>
        <v>0</v>
      </c>
      <c r="BB321" s="151">
        <f t="shared" si="2195"/>
        <v>0</v>
      </c>
      <c r="BC321" s="151">
        <f t="shared" si="2196"/>
        <v>0</v>
      </c>
      <c r="BD321" s="154">
        <f t="shared" si="2082"/>
        <v>0</v>
      </c>
      <c r="BE321" s="3"/>
      <c r="BF321" s="3"/>
      <c r="BG321" s="3"/>
      <c r="BH321" s="151">
        <f t="shared" si="2197"/>
        <v>0</v>
      </c>
      <c r="BI321" s="151">
        <f t="shared" si="2198"/>
        <v>0</v>
      </c>
      <c r="BJ321" s="151">
        <f t="shared" si="2199"/>
        <v>0</v>
      </c>
      <c r="BK321" s="151">
        <f t="shared" si="2200"/>
        <v>0</v>
      </c>
      <c r="BL321" s="154">
        <f t="shared" si="2083"/>
        <v>0</v>
      </c>
      <c r="BM321" s="3"/>
      <c r="BN321" s="3"/>
      <c r="BO321" s="3"/>
      <c r="BP321" s="151">
        <f t="shared" si="2201"/>
        <v>0</v>
      </c>
      <c r="BQ321" s="151">
        <f t="shared" si="2202"/>
        <v>0</v>
      </c>
      <c r="BR321" s="151">
        <f t="shared" si="2203"/>
        <v>0</v>
      </c>
      <c r="BS321" s="151">
        <f t="shared" si="2204"/>
        <v>0</v>
      </c>
      <c r="BT321" s="154">
        <f t="shared" si="2084"/>
        <v>0</v>
      </c>
      <c r="BU321" s="3"/>
      <c r="BV321" s="3"/>
      <c r="BW321" s="3"/>
      <c r="BX321" s="151">
        <f t="shared" si="2205"/>
        <v>0</v>
      </c>
      <c r="BY321" s="151">
        <f t="shared" si="2206"/>
        <v>0</v>
      </c>
      <c r="BZ321" s="151">
        <f t="shared" si="2207"/>
        <v>0</v>
      </c>
      <c r="CA321" s="151">
        <f t="shared" si="2208"/>
        <v>0</v>
      </c>
      <c r="CB321" s="154">
        <f t="shared" si="2085"/>
        <v>0</v>
      </c>
      <c r="CC321" s="3"/>
      <c r="CD321" s="3"/>
      <c r="CE321" s="3"/>
      <c r="CF321" s="151">
        <f t="shared" si="2209"/>
        <v>0</v>
      </c>
      <c r="CG321" s="151">
        <f t="shared" si="2210"/>
        <v>0</v>
      </c>
      <c r="CH321" s="151">
        <f t="shared" si="2211"/>
        <v>0</v>
      </c>
      <c r="CI321" s="151">
        <f t="shared" si="2212"/>
        <v>0</v>
      </c>
      <c r="CJ321" s="154">
        <f t="shared" si="2086"/>
        <v>0</v>
      </c>
      <c r="CK321" s="3"/>
      <c r="CL321" s="3"/>
      <c r="CM321" s="3"/>
      <c r="CN321" s="151">
        <f t="shared" si="2213"/>
        <v>0</v>
      </c>
      <c r="CO321" s="151">
        <f t="shared" si="2214"/>
        <v>0</v>
      </c>
      <c r="CP321" s="151">
        <f t="shared" si="2215"/>
        <v>0</v>
      </c>
      <c r="CQ321" s="151">
        <f t="shared" si="2216"/>
        <v>0</v>
      </c>
      <c r="CR321" s="154">
        <f t="shared" si="2087"/>
        <v>0</v>
      </c>
      <c r="CS321" s="3"/>
      <c r="CT321" s="3"/>
      <c r="CU321" s="3"/>
      <c r="CV321" s="151">
        <f t="shared" si="2217"/>
        <v>0</v>
      </c>
      <c r="CW321" s="151">
        <f t="shared" si="2218"/>
        <v>0</v>
      </c>
      <c r="CX321" s="151">
        <f t="shared" si="2219"/>
        <v>0</v>
      </c>
      <c r="CY321" s="151">
        <f t="shared" si="2220"/>
        <v>0</v>
      </c>
      <c r="CZ321" s="151">
        <f t="shared" si="2221"/>
        <v>0</v>
      </c>
      <c r="DA321" s="151">
        <f t="shared" si="2222"/>
        <v>0</v>
      </c>
      <c r="DB321" s="151">
        <f t="shared" si="2223"/>
        <v>0</v>
      </c>
      <c r="DC321" s="151">
        <f t="shared" si="2224"/>
        <v>0</v>
      </c>
      <c r="DD321" s="149"/>
      <c r="DE321" s="3"/>
      <c r="DF321" s="3"/>
      <c r="DG321" s="3"/>
      <c r="DH321" s="129"/>
      <c r="DI321" s="129"/>
      <c r="DJ321" s="129"/>
      <c r="DK321" s="129"/>
      <c r="DL321" s="129"/>
      <c r="DM321" s="129"/>
      <c r="DN321" s="129"/>
      <c r="DO321" s="129"/>
      <c r="DP321" s="3"/>
      <c r="DQ321" s="3"/>
      <c r="DR321" s="3"/>
      <c r="DS321" s="3"/>
      <c r="DU321" s="149"/>
      <c r="DV321" s="3"/>
      <c r="DW321" s="3"/>
      <c r="DX321" s="3"/>
      <c r="DZ321" s="293"/>
      <c r="EA321" s="293"/>
      <c r="EB321" s="293"/>
      <c r="EC321" s="297"/>
      <c r="ED321" s="297"/>
      <c r="EE321" s="297"/>
      <c r="EF321" s="297"/>
      <c r="EG321" s="297"/>
      <c r="EH321" s="297"/>
      <c r="EI321" s="297"/>
      <c r="EJ321" s="297"/>
      <c r="EK321" s="297"/>
      <c r="EL321" s="297"/>
      <c r="EM321" s="297"/>
      <c r="EN321" s="297"/>
      <c r="EO321" s="297"/>
      <c r="EP321" s="297"/>
      <c r="EQ321" s="297"/>
      <c r="ER321" s="297"/>
      <c r="ES321" s="297"/>
      <c r="ET321" s="297"/>
      <c r="EU321" s="297"/>
      <c r="EV321" s="297"/>
      <c r="EW321" s="297"/>
      <c r="EX321" s="297"/>
      <c r="EY321" s="297"/>
      <c r="EZ321" s="297"/>
      <c r="FA321" s="297"/>
      <c r="FB321" s="297"/>
      <c r="FC321" s="297"/>
      <c r="FD321" s="297"/>
      <c r="FE321" s="297"/>
      <c r="FF321" s="297"/>
      <c r="FL321" s="151">
        <f t="shared" si="2233"/>
        <v>0</v>
      </c>
      <c r="FM321" s="151">
        <f t="shared" si="2229"/>
        <v>0</v>
      </c>
      <c r="FN321" s="151">
        <f t="shared" si="2230"/>
        <v>0</v>
      </c>
      <c r="FO321" s="151">
        <f t="shared" si="2231"/>
        <v>0</v>
      </c>
      <c r="FR321" s="5">
        <f t="shared" si="1976"/>
        <v>0</v>
      </c>
      <c r="FS321" s="5">
        <f t="shared" si="1977"/>
        <v>0</v>
      </c>
      <c r="FT321" s="5">
        <f t="shared" si="1978"/>
        <v>0</v>
      </c>
      <c r="FU321" s="5">
        <f t="shared" si="1979"/>
        <v>0</v>
      </c>
      <c r="FW321" s="233" t="e">
        <f t="shared" si="1980"/>
        <v>#DIV/0!</v>
      </c>
      <c r="FX321" s="233" t="e">
        <f t="shared" si="1981"/>
        <v>#DIV/0!</v>
      </c>
      <c r="FY321" s="233" t="e">
        <f t="shared" si="1982"/>
        <v>#DIV/0!</v>
      </c>
      <c r="FZ321" s="233" t="e">
        <f t="shared" si="1983"/>
        <v>#DIV/0!</v>
      </c>
      <c r="GA321" s="233"/>
      <c r="GB321" s="5">
        <f t="shared" si="1984"/>
        <v>0</v>
      </c>
      <c r="GC321" s="5">
        <f t="shared" si="1985"/>
        <v>0</v>
      </c>
      <c r="GD321" s="5">
        <f t="shared" si="1986"/>
        <v>0</v>
      </c>
      <c r="GE321" s="5">
        <f t="shared" si="1987"/>
        <v>0</v>
      </c>
    </row>
    <row r="322" spans="2:187" x14ac:dyDescent="0.2">
      <c r="B322" s="139">
        <f t="shared" si="2227"/>
        <v>2025</v>
      </c>
      <c r="C322" s="142" t="str">
        <f t="shared" si="2232"/>
        <v>Sep</v>
      </c>
      <c r="D322" s="154">
        <f t="shared" si="2072"/>
        <v>0</v>
      </c>
      <c r="E322" s="129"/>
      <c r="F322" s="129"/>
      <c r="G322" s="129"/>
      <c r="H322" s="154">
        <f t="shared" si="2073"/>
        <v>0</v>
      </c>
      <c r="I322" s="151">
        <f t="shared" si="2177"/>
        <v>0</v>
      </c>
      <c r="J322" s="151">
        <f t="shared" si="2178"/>
        <v>0</v>
      </c>
      <c r="K322" s="151">
        <f t="shared" si="2179"/>
        <v>0</v>
      </c>
      <c r="L322" s="154">
        <f t="shared" si="2228"/>
        <v>0</v>
      </c>
      <c r="M322" s="3"/>
      <c r="N322" s="3"/>
      <c r="O322" s="3"/>
      <c r="P322" s="154">
        <f t="shared" si="2074"/>
        <v>0</v>
      </c>
      <c r="Q322" s="3"/>
      <c r="R322" s="3"/>
      <c r="S322" s="3"/>
      <c r="T322" s="154">
        <f t="shared" si="2075"/>
        <v>0</v>
      </c>
      <c r="U322" s="151">
        <f t="shared" si="2180"/>
        <v>0</v>
      </c>
      <c r="V322" s="151">
        <f t="shared" si="2181"/>
        <v>0</v>
      </c>
      <c r="W322" s="151">
        <f t="shared" si="2182"/>
        <v>0</v>
      </c>
      <c r="X322" s="154">
        <f t="shared" si="2076"/>
        <v>0</v>
      </c>
      <c r="Y322" s="151">
        <f t="shared" si="2183"/>
        <v>0</v>
      </c>
      <c r="Z322" s="151">
        <f t="shared" si="2184"/>
        <v>0</v>
      </c>
      <c r="AA322" s="151">
        <f t="shared" si="2185"/>
        <v>0</v>
      </c>
      <c r="AB322" s="154">
        <f t="shared" si="2077"/>
        <v>0</v>
      </c>
      <c r="AC322" s="3"/>
      <c r="AD322" s="3"/>
      <c r="AE322" s="3"/>
      <c r="AF322" s="154">
        <f t="shared" si="2078"/>
        <v>0</v>
      </c>
      <c r="AG322" s="3"/>
      <c r="AH322" s="3"/>
      <c r="AI322" s="3"/>
      <c r="AJ322" s="154">
        <f t="shared" si="2079"/>
        <v>0</v>
      </c>
      <c r="AK322" s="151">
        <f t="shared" si="2186"/>
        <v>0</v>
      </c>
      <c r="AL322" s="151">
        <f t="shared" si="2187"/>
        <v>0</v>
      </c>
      <c r="AM322" s="151">
        <f t="shared" si="2188"/>
        <v>0</v>
      </c>
      <c r="AN322" s="154">
        <f t="shared" si="2080"/>
        <v>0</v>
      </c>
      <c r="AO322" s="3"/>
      <c r="AP322" s="3"/>
      <c r="AQ322" s="3"/>
      <c r="AR322" s="151">
        <f t="shared" si="2189"/>
        <v>0</v>
      </c>
      <c r="AS322" s="151">
        <f t="shared" si="2190"/>
        <v>0</v>
      </c>
      <c r="AT322" s="151">
        <f t="shared" si="2191"/>
        <v>0</v>
      </c>
      <c r="AU322" s="151">
        <f t="shared" si="2192"/>
        <v>0</v>
      </c>
      <c r="AV322" s="154">
        <f t="shared" si="2081"/>
        <v>0</v>
      </c>
      <c r="AW322" s="3"/>
      <c r="AX322" s="3"/>
      <c r="AY322" s="3"/>
      <c r="AZ322" s="151">
        <f t="shared" si="2193"/>
        <v>0</v>
      </c>
      <c r="BA322" s="151">
        <f t="shared" si="2194"/>
        <v>0</v>
      </c>
      <c r="BB322" s="151">
        <f t="shared" si="2195"/>
        <v>0</v>
      </c>
      <c r="BC322" s="151">
        <f t="shared" si="2196"/>
        <v>0</v>
      </c>
      <c r="BD322" s="154">
        <f t="shared" si="2082"/>
        <v>0</v>
      </c>
      <c r="BE322" s="3"/>
      <c r="BF322" s="3"/>
      <c r="BG322" s="3"/>
      <c r="BH322" s="151">
        <f t="shared" si="2197"/>
        <v>0</v>
      </c>
      <c r="BI322" s="151">
        <f t="shared" si="2198"/>
        <v>0</v>
      </c>
      <c r="BJ322" s="151">
        <f t="shared" si="2199"/>
        <v>0</v>
      </c>
      <c r="BK322" s="151">
        <f t="shared" si="2200"/>
        <v>0</v>
      </c>
      <c r="BL322" s="154">
        <f t="shared" si="2083"/>
        <v>0</v>
      </c>
      <c r="BM322" s="3"/>
      <c r="BN322" s="3"/>
      <c r="BO322" s="3"/>
      <c r="BP322" s="151">
        <f t="shared" si="2201"/>
        <v>0</v>
      </c>
      <c r="BQ322" s="151">
        <f t="shared" si="2202"/>
        <v>0</v>
      </c>
      <c r="BR322" s="151">
        <f t="shared" si="2203"/>
        <v>0</v>
      </c>
      <c r="BS322" s="151">
        <f t="shared" si="2204"/>
        <v>0</v>
      </c>
      <c r="BT322" s="154">
        <f t="shared" si="2084"/>
        <v>0</v>
      </c>
      <c r="BU322" s="3"/>
      <c r="BV322" s="3"/>
      <c r="BW322" s="3"/>
      <c r="BX322" s="151">
        <f t="shared" si="2205"/>
        <v>0</v>
      </c>
      <c r="BY322" s="151">
        <f t="shared" si="2206"/>
        <v>0</v>
      </c>
      <c r="BZ322" s="151">
        <f t="shared" si="2207"/>
        <v>0</v>
      </c>
      <c r="CA322" s="151">
        <f t="shared" si="2208"/>
        <v>0</v>
      </c>
      <c r="CB322" s="154">
        <f t="shared" si="2085"/>
        <v>0</v>
      </c>
      <c r="CC322" s="3"/>
      <c r="CD322" s="3"/>
      <c r="CE322" s="3"/>
      <c r="CF322" s="151">
        <f t="shared" si="2209"/>
        <v>0</v>
      </c>
      <c r="CG322" s="151">
        <f t="shared" si="2210"/>
        <v>0</v>
      </c>
      <c r="CH322" s="151">
        <f t="shared" si="2211"/>
        <v>0</v>
      </c>
      <c r="CI322" s="151">
        <f t="shared" si="2212"/>
        <v>0</v>
      </c>
      <c r="CJ322" s="154">
        <f t="shared" si="2086"/>
        <v>0</v>
      </c>
      <c r="CK322" s="3"/>
      <c r="CL322" s="3"/>
      <c r="CM322" s="3"/>
      <c r="CN322" s="151">
        <f t="shared" si="2213"/>
        <v>0</v>
      </c>
      <c r="CO322" s="151">
        <f t="shared" si="2214"/>
        <v>0</v>
      </c>
      <c r="CP322" s="151">
        <f t="shared" si="2215"/>
        <v>0</v>
      </c>
      <c r="CQ322" s="151">
        <f t="shared" si="2216"/>
        <v>0</v>
      </c>
      <c r="CR322" s="154">
        <f t="shared" si="2087"/>
        <v>0</v>
      </c>
      <c r="CS322" s="3"/>
      <c r="CT322" s="3"/>
      <c r="CU322" s="3"/>
      <c r="CV322" s="151">
        <f t="shared" si="2217"/>
        <v>0</v>
      </c>
      <c r="CW322" s="151">
        <f t="shared" si="2218"/>
        <v>0</v>
      </c>
      <c r="CX322" s="151">
        <f t="shared" si="2219"/>
        <v>0</v>
      </c>
      <c r="CY322" s="151">
        <f t="shared" si="2220"/>
        <v>0</v>
      </c>
      <c r="CZ322" s="151">
        <f t="shared" si="2221"/>
        <v>0</v>
      </c>
      <c r="DA322" s="151">
        <f t="shared" si="2222"/>
        <v>0</v>
      </c>
      <c r="DB322" s="151">
        <f t="shared" si="2223"/>
        <v>0</v>
      </c>
      <c r="DC322" s="151">
        <f t="shared" si="2224"/>
        <v>0</v>
      </c>
      <c r="DD322" s="149"/>
      <c r="DE322" s="3"/>
      <c r="DF322" s="3"/>
      <c r="DG322" s="3"/>
      <c r="DH322" s="129"/>
      <c r="DI322" s="129"/>
      <c r="DJ322" s="129"/>
      <c r="DK322" s="129"/>
      <c r="DL322" s="129"/>
      <c r="DM322" s="129"/>
      <c r="DN322" s="129"/>
      <c r="DO322" s="129"/>
      <c r="DP322" s="3"/>
      <c r="DQ322" s="3"/>
      <c r="DR322" s="3"/>
      <c r="DS322" s="3"/>
      <c r="DU322" s="149"/>
      <c r="DV322" s="3"/>
      <c r="DW322" s="3"/>
      <c r="DX322" s="3"/>
      <c r="DZ322" s="293"/>
      <c r="EA322" s="293"/>
      <c r="EB322" s="293"/>
      <c r="EC322" s="297"/>
      <c r="ED322" s="297"/>
      <c r="EE322" s="297"/>
      <c r="EF322" s="297"/>
      <c r="EG322" s="297"/>
      <c r="EH322" s="297"/>
      <c r="EI322" s="297"/>
      <c r="EJ322" s="297"/>
      <c r="EK322" s="297"/>
      <c r="EL322" s="297"/>
      <c r="EM322" s="297"/>
      <c r="EN322" s="297"/>
      <c r="EO322" s="297"/>
      <c r="EP322" s="297"/>
      <c r="EQ322" s="297"/>
      <c r="ER322" s="297"/>
      <c r="ES322" s="297"/>
      <c r="ET322" s="297"/>
      <c r="EU322" s="297"/>
      <c r="EV322" s="297"/>
      <c r="EW322" s="297"/>
      <c r="EX322" s="297"/>
      <c r="EY322" s="297"/>
      <c r="EZ322" s="297"/>
      <c r="FA322" s="297"/>
      <c r="FB322" s="297"/>
      <c r="FC322" s="297"/>
      <c r="FD322" s="297"/>
      <c r="FE322" s="297"/>
      <c r="FF322" s="297"/>
      <c r="FL322" s="151">
        <f t="shared" si="2233"/>
        <v>0</v>
      </c>
      <c r="FM322" s="151">
        <f t="shared" si="2229"/>
        <v>0</v>
      </c>
      <c r="FN322" s="151">
        <f t="shared" si="2230"/>
        <v>0</v>
      </c>
      <c r="FO322" s="151">
        <f t="shared" si="2231"/>
        <v>0</v>
      </c>
      <c r="FR322" s="5">
        <f t="shared" si="1976"/>
        <v>0</v>
      </c>
      <c r="FS322" s="5">
        <f t="shared" si="1977"/>
        <v>0</v>
      </c>
      <c r="FT322" s="5">
        <f t="shared" si="1978"/>
        <v>0</v>
      </c>
      <c r="FU322" s="5">
        <f t="shared" si="1979"/>
        <v>0</v>
      </c>
      <c r="FW322" s="233" t="e">
        <f t="shared" si="1980"/>
        <v>#DIV/0!</v>
      </c>
      <c r="FX322" s="233" t="e">
        <f t="shared" si="1981"/>
        <v>#DIV/0!</v>
      </c>
      <c r="FY322" s="233" t="e">
        <f t="shared" si="1982"/>
        <v>#DIV/0!</v>
      </c>
      <c r="FZ322" s="233" t="e">
        <f t="shared" si="1983"/>
        <v>#DIV/0!</v>
      </c>
      <c r="GA322" s="233"/>
      <c r="GB322" s="5">
        <f t="shared" si="1984"/>
        <v>0</v>
      </c>
      <c r="GC322" s="5">
        <f t="shared" si="1985"/>
        <v>0</v>
      </c>
      <c r="GD322" s="5">
        <f t="shared" si="1986"/>
        <v>0</v>
      </c>
      <c r="GE322" s="5">
        <f t="shared" si="1987"/>
        <v>0</v>
      </c>
    </row>
    <row r="323" spans="2:187" x14ac:dyDescent="0.2">
      <c r="B323" s="139">
        <f t="shared" si="2227"/>
        <v>2025</v>
      </c>
      <c r="C323" s="142" t="str">
        <f t="shared" si="2232"/>
        <v>Okt</v>
      </c>
      <c r="D323" s="154">
        <f t="shared" si="2072"/>
        <v>0</v>
      </c>
      <c r="E323" s="129"/>
      <c r="F323" s="129"/>
      <c r="G323" s="129"/>
      <c r="H323" s="154">
        <f t="shared" si="2073"/>
        <v>0</v>
      </c>
      <c r="I323" s="151">
        <f t="shared" si="2177"/>
        <v>0</v>
      </c>
      <c r="J323" s="151">
        <f t="shared" si="2178"/>
        <v>0</v>
      </c>
      <c r="K323" s="151">
        <f t="shared" si="2179"/>
        <v>0</v>
      </c>
      <c r="L323" s="154">
        <f t="shared" si="2228"/>
        <v>0</v>
      </c>
      <c r="M323" s="3"/>
      <c r="N323" s="3"/>
      <c r="O323" s="3"/>
      <c r="P323" s="154">
        <f t="shared" si="2074"/>
        <v>0</v>
      </c>
      <c r="Q323" s="3"/>
      <c r="R323" s="3"/>
      <c r="S323" s="3"/>
      <c r="T323" s="154">
        <f t="shared" si="2075"/>
        <v>0</v>
      </c>
      <c r="U323" s="151">
        <f t="shared" si="2180"/>
        <v>0</v>
      </c>
      <c r="V323" s="151">
        <f t="shared" si="2181"/>
        <v>0</v>
      </c>
      <c r="W323" s="151">
        <f t="shared" si="2182"/>
        <v>0</v>
      </c>
      <c r="X323" s="154">
        <f t="shared" si="2076"/>
        <v>0</v>
      </c>
      <c r="Y323" s="151">
        <f t="shared" si="2183"/>
        <v>0</v>
      </c>
      <c r="Z323" s="151">
        <f t="shared" si="2184"/>
        <v>0</v>
      </c>
      <c r="AA323" s="151">
        <f t="shared" si="2185"/>
        <v>0</v>
      </c>
      <c r="AB323" s="154">
        <f t="shared" si="2077"/>
        <v>0</v>
      </c>
      <c r="AC323" s="3"/>
      <c r="AD323" s="3"/>
      <c r="AE323" s="3"/>
      <c r="AF323" s="154">
        <f t="shared" si="2078"/>
        <v>0</v>
      </c>
      <c r="AG323" s="3"/>
      <c r="AH323" s="3"/>
      <c r="AI323" s="3"/>
      <c r="AJ323" s="154">
        <f t="shared" si="2079"/>
        <v>0</v>
      </c>
      <c r="AK323" s="151">
        <f t="shared" si="2186"/>
        <v>0</v>
      </c>
      <c r="AL323" s="151">
        <f t="shared" si="2187"/>
        <v>0</v>
      </c>
      <c r="AM323" s="151">
        <f t="shared" si="2188"/>
        <v>0</v>
      </c>
      <c r="AN323" s="154">
        <f t="shared" si="2080"/>
        <v>0</v>
      </c>
      <c r="AO323" s="3"/>
      <c r="AP323" s="3"/>
      <c r="AQ323" s="3"/>
      <c r="AR323" s="151">
        <f t="shared" si="2189"/>
        <v>0</v>
      </c>
      <c r="AS323" s="151">
        <f t="shared" si="2190"/>
        <v>0</v>
      </c>
      <c r="AT323" s="151">
        <f t="shared" si="2191"/>
        <v>0</v>
      </c>
      <c r="AU323" s="151">
        <f t="shared" si="2192"/>
        <v>0</v>
      </c>
      <c r="AV323" s="154">
        <f t="shared" si="2081"/>
        <v>0</v>
      </c>
      <c r="AW323" s="3"/>
      <c r="AX323" s="3"/>
      <c r="AY323" s="3"/>
      <c r="AZ323" s="151">
        <f t="shared" si="2193"/>
        <v>0</v>
      </c>
      <c r="BA323" s="151">
        <f t="shared" si="2194"/>
        <v>0</v>
      </c>
      <c r="BB323" s="151">
        <f t="shared" si="2195"/>
        <v>0</v>
      </c>
      <c r="BC323" s="151">
        <f t="shared" si="2196"/>
        <v>0</v>
      </c>
      <c r="BD323" s="154">
        <f t="shared" si="2082"/>
        <v>0</v>
      </c>
      <c r="BE323" s="3"/>
      <c r="BF323" s="3"/>
      <c r="BG323" s="3"/>
      <c r="BH323" s="151">
        <f t="shared" si="2197"/>
        <v>0</v>
      </c>
      <c r="BI323" s="151">
        <f t="shared" si="2198"/>
        <v>0</v>
      </c>
      <c r="BJ323" s="151">
        <f t="shared" si="2199"/>
        <v>0</v>
      </c>
      <c r="BK323" s="151">
        <f t="shared" si="2200"/>
        <v>0</v>
      </c>
      <c r="BL323" s="154">
        <f t="shared" si="2083"/>
        <v>0</v>
      </c>
      <c r="BM323" s="3"/>
      <c r="BN323" s="3"/>
      <c r="BO323" s="3"/>
      <c r="BP323" s="151">
        <f t="shared" si="2201"/>
        <v>0</v>
      </c>
      <c r="BQ323" s="151">
        <f t="shared" si="2202"/>
        <v>0</v>
      </c>
      <c r="BR323" s="151">
        <f t="shared" si="2203"/>
        <v>0</v>
      </c>
      <c r="BS323" s="151">
        <f t="shared" si="2204"/>
        <v>0</v>
      </c>
      <c r="BT323" s="154">
        <f t="shared" si="2084"/>
        <v>0</v>
      </c>
      <c r="BU323" s="3"/>
      <c r="BV323" s="3"/>
      <c r="BW323" s="3"/>
      <c r="BX323" s="151">
        <f t="shared" si="2205"/>
        <v>0</v>
      </c>
      <c r="BY323" s="151">
        <f t="shared" si="2206"/>
        <v>0</v>
      </c>
      <c r="BZ323" s="151">
        <f t="shared" si="2207"/>
        <v>0</v>
      </c>
      <c r="CA323" s="151">
        <f t="shared" si="2208"/>
        <v>0</v>
      </c>
      <c r="CB323" s="154">
        <f t="shared" si="2085"/>
        <v>0</v>
      </c>
      <c r="CC323" s="3"/>
      <c r="CD323" s="3"/>
      <c r="CE323" s="3"/>
      <c r="CF323" s="151">
        <f t="shared" si="2209"/>
        <v>0</v>
      </c>
      <c r="CG323" s="151">
        <f t="shared" si="2210"/>
        <v>0</v>
      </c>
      <c r="CH323" s="151">
        <f t="shared" si="2211"/>
        <v>0</v>
      </c>
      <c r="CI323" s="151">
        <f t="shared" si="2212"/>
        <v>0</v>
      </c>
      <c r="CJ323" s="154">
        <f t="shared" si="2086"/>
        <v>0</v>
      </c>
      <c r="CK323" s="3"/>
      <c r="CL323" s="3"/>
      <c r="CM323" s="3"/>
      <c r="CN323" s="151">
        <f t="shared" si="2213"/>
        <v>0</v>
      </c>
      <c r="CO323" s="151">
        <f t="shared" si="2214"/>
        <v>0</v>
      </c>
      <c r="CP323" s="151">
        <f t="shared" si="2215"/>
        <v>0</v>
      </c>
      <c r="CQ323" s="151">
        <f t="shared" si="2216"/>
        <v>0</v>
      </c>
      <c r="CR323" s="154">
        <f t="shared" si="2087"/>
        <v>0</v>
      </c>
      <c r="CS323" s="3"/>
      <c r="CT323" s="3"/>
      <c r="CU323" s="3"/>
      <c r="CV323" s="151">
        <f t="shared" si="2217"/>
        <v>0</v>
      </c>
      <c r="CW323" s="151">
        <f t="shared" si="2218"/>
        <v>0</v>
      </c>
      <c r="CX323" s="151">
        <f t="shared" si="2219"/>
        <v>0</v>
      </c>
      <c r="CY323" s="151">
        <f t="shared" si="2220"/>
        <v>0</v>
      </c>
      <c r="CZ323" s="151">
        <f t="shared" si="2221"/>
        <v>0</v>
      </c>
      <c r="DA323" s="151">
        <f t="shared" si="2222"/>
        <v>0</v>
      </c>
      <c r="DB323" s="151">
        <f t="shared" si="2223"/>
        <v>0</v>
      </c>
      <c r="DC323" s="151">
        <f t="shared" si="2224"/>
        <v>0</v>
      </c>
      <c r="DD323" s="149"/>
      <c r="DE323" s="3"/>
      <c r="DF323" s="3"/>
      <c r="DG323" s="3"/>
      <c r="DH323" s="129"/>
      <c r="DI323" s="129"/>
      <c r="DJ323" s="129"/>
      <c r="DK323" s="129"/>
      <c r="DL323" s="129"/>
      <c r="DM323" s="129"/>
      <c r="DN323" s="129"/>
      <c r="DO323" s="129"/>
      <c r="DP323" s="3"/>
      <c r="DQ323" s="3"/>
      <c r="DR323" s="3"/>
      <c r="DS323" s="3"/>
      <c r="DU323" s="149"/>
      <c r="DV323" s="3"/>
      <c r="DW323" s="3"/>
      <c r="DX323" s="3"/>
      <c r="DZ323" s="293"/>
      <c r="EA323" s="293"/>
      <c r="EB323" s="293"/>
      <c r="EC323" s="297"/>
      <c r="ED323" s="297"/>
      <c r="EE323" s="297"/>
      <c r="EF323" s="297"/>
      <c r="EG323" s="297"/>
      <c r="EH323" s="297"/>
      <c r="EI323" s="297"/>
      <c r="EJ323" s="297"/>
      <c r="EK323" s="297"/>
      <c r="EL323" s="297"/>
      <c r="EM323" s="297"/>
      <c r="EN323" s="297"/>
      <c r="EO323" s="297"/>
      <c r="EP323" s="297"/>
      <c r="EQ323" s="297"/>
      <c r="ER323" s="297"/>
      <c r="ES323" s="297"/>
      <c r="ET323" s="297"/>
      <c r="EU323" s="297"/>
      <c r="EV323" s="297"/>
      <c r="EW323" s="297"/>
      <c r="EX323" s="297"/>
      <c r="EY323" s="297"/>
      <c r="EZ323" s="297"/>
      <c r="FA323" s="297"/>
      <c r="FB323" s="297"/>
      <c r="FC323" s="297"/>
      <c r="FD323" s="297"/>
      <c r="FE323" s="297"/>
      <c r="FF323" s="297"/>
      <c r="FL323" s="151">
        <f t="shared" si="2233"/>
        <v>0</v>
      </c>
      <c r="FM323" s="151">
        <f t="shared" si="2229"/>
        <v>0</v>
      </c>
      <c r="FN323" s="151">
        <f t="shared" si="2230"/>
        <v>0</v>
      </c>
      <c r="FO323" s="151">
        <f t="shared" si="2231"/>
        <v>0</v>
      </c>
      <c r="FR323" s="5">
        <f t="shared" si="1976"/>
        <v>0</v>
      </c>
      <c r="FS323" s="5">
        <f t="shared" si="1977"/>
        <v>0</v>
      </c>
      <c r="FT323" s="5">
        <f t="shared" si="1978"/>
        <v>0</v>
      </c>
      <c r="FU323" s="5">
        <f t="shared" si="1979"/>
        <v>0</v>
      </c>
      <c r="FW323" s="233" t="e">
        <f t="shared" si="1980"/>
        <v>#DIV/0!</v>
      </c>
      <c r="FX323" s="233" t="e">
        <f t="shared" si="1981"/>
        <v>#DIV/0!</v>
      </c>
      <c r="FY323" s="233" t="e">
        <f t="shared" si="1982"/>
        <v>#DIV/0!</v>
      </c>
      <c r="FZ323" s="233" t="e">
        <f t="shared" si="1983"/>
        <v>#DIV/0!</v>
      </c>
      <c r="GA323" s="233"/>
      <c r="GB323" s="5">
        <f t="shared" si="1984"/>
        <v>0</v>
      </c>
      <c r="GC323" s="5">
        <f t="shared" si="1985"/>
        <v>0</v>
      </c>
      <c r="GD323" s="5">
        <f t="shared" si="1986"/>
        <v>0</v>
      </c>
      <c r="GE323" s="5">
        <f t="shared" si="1987"/>
        <v>0</v>
      </c>
    </row>
    <row r="324" spans="2:187" x14ac:dyDescent="0.2">
      <c r="B324" s="139">
        <f t="shared" si="2227"/>
        <v>2025</v>
      </c>
      <c r="C324" s="142" t="str">
        <f t="shared" si="2232"/>
        <v>Nov</v>
      </c>
      <c r="D324" s="154">
        <f t="shared" si="2072"/>
        <v>0</v>
      </c>
      <c r="E324" s="129"/>
      <c r="F324" s="129"/>
      <c r="G324" s="129"/>
      <c r="H324" s="154">
        <f t="shared" si="2073"/>
        <v>0</v>
      </c>
      <c r="I324" s="151">
        <f t="shared" si="2177"/>
        <v>0</v>
      </c>
      <c r="J324" s="151">
        <f t="shared" si="2178"/>
        <v>0</v>
      </c>
      <c r="K324" s="151">
        <f t="shared" si="2179"/>
        <v>0</v>
      </c>
      <c r="L324" s="154">
        <f t="shared" si="2228"/>
        <v>0</v>
      </c>
      <c r="M324" s="3"/>
      <c r="N324" s="3"/>
      <c r="O324" s="3"/>
      <c r="P324" s="154">
        <f t="shared" si="2074"/>
        <v>0</v>
      </c>
      <c r="Q324" s="3"/>
      <c r="R324" s="3"/>
      <c r="S324" s="3"/>
      <c r="T324" s="154">
        <f t="shared" si="2075"/>
        <v>0</v>
      </c>
      <c r="U324" s="151">
        <f t="shared" si="2180"/>
        <v>0</v>
      </c>
      <c r="V324" s="151">
        <f t="shared" si="2181"/>
        <v>0</v>
      </c>
      <c r="W324" s="151">
        <f t="shared" si="2182"/>
        <v>0</v>
      </c>
      <c r="X324" s="154">
        <f t="shared" si="2076"/>
        <v>0</v>
      </c>
      <c r="Y324" s="151">
        <f t="shared" si="2183"/>
        <v>0</v>
      </c>
      <c r="Z324" s="151">
        <f t="shared" si="2184"/>
        <v>0</v>
      </c>
      <c r="AA324" s="151">
        <f t="shared" si="2185"/>
        <v>0</v>
      </c>
      <c r="AB324" s="154">
        <f t="shared" si="2077"/>
        <v>0</v>
      </c>
      <c r="AC324" s="3"/>
      <c r="AD324" s="3"/>
      <c r="AE324" s="3"/>
      <c r="AF324" s="154">
        <f t="shared" si="2078"/>
        <v>0</v>
      </c>
      <c r="AG324" s="3"/>
      <c r="AH324" s="3"/>
      <c r="AI324" s="3"/>
      <c r="AJ324" s="154">
        <f t="shared" si="2079"/>
        <v>0</v>
      </c>
      <c r="AK324" s="151">
        <f t="shared" si="2186"/>
        <v>0</v>
      </c>
      <c r="AL324" s="151">
        <f t="shared" si="2187"/>
        <v>0</v>
      </c>
      <c r="AM324" s="151">
        <f t="shared" si="2188"/>
        <v>0</v>
      </c>
      <c r="AN324" s="154">
        <f t="shared" si="2080"/>
        <v>0</v>
      </c>
      <c r="AO324" s="3"/>
      <c r="AP324" s="3"/>
      <c r="AQ324" s="3"/>
      <c r="AR324" s="151">
        <f t="shared" si="2189"/>
        <v>0</v>
      </c>
      <c r="AS324" s="151">
        <f t="shared" si="2190"/>
        <v>0</v>
      </c>
      <c r="AT324" s="151">
        <f t="shared" si="2191"/>
        <v>0</v>
      </c>
      <c r="AU324" s="151">
        <f t="shared" si="2192"/>
        <v>0</v>
      </c>
      <c r="AV324" s="154">
        <f t="shared" si="2081"/>
        <v>0</v>
      </c>
      <c r="AW324" s="3"/>
      <c r="AX324" s="3"/>
      <c r="AY324" s="3"/>
      <c r="AZ324" s="151">
        <f t="shared" si="2193"/>
        <v>0</v>
      </c>
      <c r="BA324" s="151">
        <f t="shared" si="2194"/>
        <v>0</v>
      </c>
      <c r="BB324" s="151">
        <f t="shared" si="2195"/>
        <v>0</v>
      </c>
      <c r="BC324" s="151">
        <f t="shared" si="2196"/>
        <v>0</v>
      </c>
      <c r="BD324" s="154">
        <f t="shared" si="2082"/>
        <v>0</v>
      </c>
      <c r="BE324" s="3"/>
      <c r="BF324" s="3"/>
      <c r="BG324" s="3"/>
      <c r="BH324" s="151">
        <f t="shared" si="2197"/>
        <v>0</v>
      </c>
      <c r="BI324" s="151">
        <f t="shared" si="2198"/>
        <v>0</v>
      </c>
      <c r="BJ324" s="151">
        <f t="shared" si="2199"/>
        <v>0</v>
      </c>
      <c r="BK324" s="151">
        <f t="shared" si="2200"/>
        <v>0</v>
      </c>
      <c r="BL324" s="154">
        <f t="shared" si="2083"/>
        <v>0</v>
      </c>
      <c r="BM324" s="3"/>
      <c r="BN324" s="3"/>
      <c r="BO324" s="3"/>
      <c r="BP324" s="151">
        <f t="shared" si="2201"/>
        <v>0</v>
      </c>
      <c r="BQ324" s="151">
        <f t="shared" si="2202"/>
        <v>0</v>
      </c>
      <c r="BR324" s="151">
        <f t="shared" si="2203"/>
        <v>0</v>
      </c>
      <c r="BS324" s="151">
        <f t="shared" si="2204"/>
        <v>0</v>
      </c>
      <c r="BT324" s="154">
        <f t="shared" si="2084"/>
        <v>0</v>
      </c>
      <c r="BU324" s="3"/>
      <c r="BV324" s="3"/>
      <c r="BW324" s="3"/>
      <c r="BX324" s="151">
        <f t="shared" si="2205"/>
        <v>0</v>
      </c>
      <c r="BY324" s="151">
        <f t="shared" si="2206"/>
        <v>0</v>
      </c>
      <c r="BZ324" s="151">
        <f t="shared" si="2207"/>
        <v>0</v>
      </c>
      <c r="CA324" s="151">
        <f t="shared" si="2208"/>
        <v>0</v>
      </c>
      <c r="CB324" s="154">
        <f t="shared" si="2085"/>
        <v>0</v>
      </c>
      <c r="CC324" s="3"/>
      <c r="CD324" s="3"/>
      <c r="CE324" s="3"/>
      <c r="CF324" s="151">
        <f t="shared" si="2209"/>
        <v>0</v>
      </c>
      <c r="CG324" s="151">
        <f t="shared" si="2210"/>
        <v>0</v>
      </c>
      <c r="CH324" s="151">
        <f t="shared" si="2211"/>
        <v>0</v>
      </c>
      <c r="CI324" s="151">
        <f t="shared" si="2212"/>
        <v>0</v>
      </c>
      <c r="CJ324" s="154">
        <f t="shared" si="2086"/>
        <v>0</v>
      </c>
      <c r="CK324" s="3"/>
      <c r="CL324" s="3"/>
      <c r="CM324" s="3"/>
      <c r="CN324" s="151">
        <f t="shared" si="2213"/>
        <v>0</v>
      </c>
      <c r="CO324" s="151">
        <f t="shared" si="2214"/>
        <v>0</v>
      </c>
      <c r="CP324" s="151">
        <f t="shared" si="2215"/>
        <v>0</v>
      </c>
      <c r="CQ324" s="151">
        <f t="shared" si="2216"/>
        <v>0</v>
      </c>
      <c r="CR324" s="154">
        <f t="shared" si="2087"/>
        <v>0</v>
      </c>
      <c r="CS324" s="3"/>
      <c r="CT324" s="3"/>
      <c r="CU324" s="3"/>
      <c r="CV324" s="151">
        <f t="shared" si="2217"/>
        <v>0</v>
      </c>
      <c r="CW324" s="151">
        <f t="shared" si="2218"/>
        <v>0</v>
      </c>
      <c r="CX324" s="151">
        <f t="shared" si="2219"/>
        <v>0</v>
      </c>
      <c r="CY324" s="151">
        <f t="shared" si="2220"/>
        <v>0</v>
      </c>
      <c r="CZ324" s="151">
        <f t="shared" si="2221"/>
        <v>0</v>
      </c>
      <c r="DA324" s="151">
        <f t="shared" si="2222"/>
        <v>0</v>
      </c>
      <c r="DB324" s="151">
        <f t="shared" si="2223"/>
        <v>0</v>
      </c>
      <c r="DC324" s="151">
        <f t="shared" si="2224"/>
        <v>0</v>
      </c>
      <c r="DD324" s="149"/>
      <c r="DE324" s="3"/>
      <c r="DF324" s="3"/>
      <c r="DG324" s="3"/>
      <c r="DH324" s="129"/>
      <c r="DI324" s="129"/>
      <c r="DJ324" s="129"/>
      <c r="DK324" s="129"/>
      <c r="DL324" s="129"/>
      <c r="DM324" s="129"/>
      <c r="DN324" s="129"/>
      <c r="DO324" s="129"/>
      <c r="DP324" s="3"/>
      <c r="DQ324" s="3"/>
      <c r="DR324" s="3"/>
      <c r="DS324" s="3"/>
      <c r="DU324" s="149"/>
      <c r="DV324" s="3"/>
      <c r="DW324" s="3"/>
      <c r="DX324" s="3"/>
      <c r="DZ324" s="293"/>
      <c r="EA324" s="293"/>
      <c r="EB324" s="293"/>
      <c r="EC324" s="297"/>
      <c r="ED324" s="297"/>
      <c r="EE324" s="297"/>
      <c r="EF324" s="297"/>
      <c r="EG324" s="297"/>
      <c r="EH324" s="297"/>
      <c r="EI324" s="297"/>
      <c r="EJ324" s="297"/>
      <c r="EK324" s="297"/>
      <c r="EL324" s="297"/>
      <c r="EM324" s="297"/>
      <c r="EN324" s="297"/>
      <c r="EO324" s="297"/>
      <c r="EP324" s="297"/>
      <c r="EQ324" s="297"/>
      <c r="ER324" s="297"/>
      <c r="ES324" s="297"/>
      <c r="ET324" s="297"/>
      <c r="EU324" s="297"/>
      <c r="EV324" s="297"/>
      <c r="EW324" s="297"/>
      <c r="EX324" s="297"/>
      <c r="EY324" s="297"/>
      <c r="EZ324" s="297"/>
      <c r="FA324" s="297"/>
      <c r="FB324" s="297"/>
      <c r="FC324" s="297"/>
      <c r="FD324" s="297"/>
      <c r="FE324" s="297"/>
      <c r="FF324" s="297"/>
      <c r="FL324" s="151">
        <f t="shared" si="2233"/>
        <v>0</v>
      </c>
      <c r="FM324" s="151">
        <f t="shared" si="2229"/>
        <v>0</v>
      </c>
      <c r="FN324" s="151">
        <f t="shared" si="2230"/>
        <v>0</v>
      </c>
      <c r="FO324" s="151">
        <f t="shared" si="2231"/>
        <v>0</v>
      </c>
      <c r="FR324" s="5">
        <f t="shared" si="1976"/>
        <v>0</v>
      </c>
      <c r="FS324" s="5">
        <f t="shared" si="1977"/>
        <v>0</v>
      </c>
      <c r="FT324" s="5">
        <f t="shared" si="1978"/>
        <v>0</v>
      </c>
      <c r="FU324" s="5">
        <f t="shared" si="1979"/>
        <v>0</v>
      </c>
      <c r="FW324" s="233" t="e">
        <f t="shared" si="1980"/>
        <v>#DIV/0!</v>
      </c>
      <c r="FX324" s="233" t="e">
        <f t="shared" si="1981"/>
        <v>#DIV/0!</v>
      </c>
      <c r="FY324" s="233" t="e">
        <f t="shared" si="1982"/>
        <v>#DIV/0!</v>
      </c>
      <c r="FZ324" s="233" t="e">
        <f t="shared" si="1983"/>
        <v>#DIV/0!</v>
      </c>
      <c r="GA324" s="233"/>
      <c r="GB324" s="5">
        <f t="shared" si="1984"/>
        <v>0</v>
      </c>
      <c r="GC324" s="5">
        <f t="shared" si="1985"/>
        <v>0</v>
      </c>
      <c r="GD324" s="5">
        <f t="shared" si="1986"/>
        <v>0</v>
      </c>
      <c r="GE324" s="5">
        <f t="shared" si="1987"/>
        <v>0</v>
      </c>
    </row>
    <row r="325" spans="2:187" x14ac:dyDescent="0.2">
      <c r="B325" s="139">
        <f t="shared" si="2227"/>
        <v>2025</v>
      </c>
      <c r="C325" s="142" t="str">
        <f t="shared" si="2232"/>
        <v>Dec</v>
      </c>
      <c r="D325" s="154">
        <f t="shared" si="2072"/>
        <v>0</v>
      </c>
      <c r="E325" s="129"/>
      <c r="F325" s="129"/>
      <c r="G325" s="129"/>
      <c r="H325" s="154">
        <f t="shared" si="2073"/>
        <v>0</v>
      </c>
      <c r="I325" s="151">
        <f t="shared" si="2177"/>
        <v>0</v>
      </c>
      <c r="J325" s="151">
        <f t="shared" si="2178"/>
        <v>0</v>
      </c>
      <c r="K325" s="151">
        <f t="shared" si="2179"/>
        <v>0</v>
      </c>
      <c r="L325" s="154">
        <f t="shared" si="2228"/>
        <v>0</v>
      </c>
      <c r="M325" s="3"/>
      <c r="N325" s="3"/>
      <c r="O325" s="3"/>
      <c r="P325" s="154">
        <f t="shared" si="2074"/>
        <v>0</v>
      </c>
      <c r="Q325" s="3"/>
      <c r="R325" s="3"/>
      <c r="S325" s="3"/>
      <c r="T325" s="154">
        <f t="shared" si="2075"/>
        <v>0</v>
      </c>
      <c r="U325" s="151">
        <f t="shared" si="2180"/>
        <v>0</v>
      </c>
      <c r="V325" s="151">
        <f t="shared" si="2181"/>
        <v>0</v>
      </c>
      <c r="W325" s="151">
        <f t="shared" si="2182"/>
        <v>0</v>
      </c>
      <c r="X325" s="154">
        <f t="shared" si="2076"/>
        <v>0</v>
      </c>
      <c r="Y325" s="151">
        <f t="shared" si="2183"/>
        <v>0</v>
      </c>
      <c r="Z325" s="151">
        <f t="shared" si="2184"/>
        <v>0</v>
      </c>
      <c r="AA325" s="151">
        <f t="shared" si="2185"/>
        <v>0</v>
      </c>
      <c r="AB325" s="154">
        <f t="shared" si="2077"/>
        <v>0</v>
      </c>
      <c r="AC325" s="3"/>
      <c r="AD325" s="3"/>
      <c r="AE325" s="3"/>
      <c r="AF325" s="154">
        <f t="shared" si="2078"/>
        <v>0</v>
      </c>
      <c r="AG325" s="3"/>
      <c r="AH325" s="3"/>
      <c r="AI325" s="3"/>
      <c r="AJ325" s="154">
        <f t="shared" si="2079"/>
        <v>0</v>
      </c>
      <c r="AK325" s="151">
        <f t="shared" si="2186"/>
        <v>0</v>
      </c>
      <c r="AL325" s="151">
        <f t="shared" si="2187"/>
        <v>0</v>
      </c>
      <c r="AM325" s="151">
        <f t="shared" si="2188"/>
        <v>0</v>
      </c>
      <c r="AN325" s="154">
        <f t="shared" si="2080"/>
        <v>0</v>
      </c>
      <c r="AO325" s="3"/>
      <c r="AP325" s="3"/>
      <c r="AQ325" s="3"/>
      <c r="AR325" s="151">
        <f t="shared" si="2189"/>
        <v>0</v>
      </c>
      <c r="AS325" s="151">
        <f t="shared" si="2190"/>
        <v>0</v>
      </c>
      <c r="AT325" s="151">
        <f t="shared" si="2191"/>
        <v>0</v>
      </c>
      <c r="AU325" s="151">
        <f t="shared" si="2192"/>
        <v>0</v>
      </c>
      <c r="AV325" s="154">
        <f t="shared" si="2081"/>
        <v>0</v>
      </c>
      <c r="AW325" s="3"/>
      <c r="AX325" s="3"/>
      <c r="AY325" s="3"/>
      <c r="AZ325" s="151">
        <f t="shared" si="2193"/>
        <v>0</v>
      </c>
      <c r="BA325" s="151">
        <f t="shared" si="2194"/>
        <v>0</v>
      </c>
      <c r="BB325" s="151">
        <f t="shared" si="2195"/>
        <v>0</v>
      </c>
      <c r="BC325" s="151">
        <f t="shared" si="2196"/>
        <v>0</v>
      </c>
      <c r="BD325" s="154">
        <f t="shared" si="2082"/>
        <v>0</v>
      </c>
      <c r="BE325" s="3"/>
      <c r="BF325" s="3"/>
      <c r="BG325" s="3"/>
      <c r="BH325" s="151">
        <f t="shared" si="2197"/>
        <v>0</v>
      </c>
      <c r="BI325" s="151">
        <f t="shared" si="2198"/>
        <v>0</v>
      </c>
      <c r="BJ325" s="151">
        <f t="shared" si="2199"/>
        <v>0</v>
      </c>
      <c r="BK325" s="151">
        <f t="shared" si="2200"/>
        <v>0</v>
      </c>
      <c r="BL325" s="154">
        <f t="shared" si="2083"/>
        <v>0</v>
      </c>
      <c r="BM325" s="3"/>
      <c r="BN325" s="3"/>
      <c r="BO325" s="3"/>
      <c r="BP325" s="151">
        <f t="shared" si="2201"/>
        <v>0</v>
      </c>
      <c r="BQ325" s="151">
        <f t="shared" si="2202"/>
        <v>0</v>
      </c>
      <c r="BR325" s="151">
        <f t="shared" si="2203"/>
        <v>0</v>
      </c>
      <c r="BS325" s="151">
        <f t="shared" si="2204"/>
        <v>0</v>
      </c>
      <c r="BT325" s="154">
        <f t="shared" si="2084"/>
        <v>0</v>
      </c>
      <c r="BU325" s="3"/>
      <c r="BV325" s="3"/>
      <c r="BW325" s="3"/>
      <c r="BX325" s="151">
        <f t="shared" si="2205"/>
        <v>0</v>
      </c>
      <c r="BY325" s="151">
        <f t="shared" si="2206"/>
        <v>0</v>
      </c>
      <c r="BZ325" s="151">
        <f t="shared" si="2207"/>
        <v>0</v>
      </c>
      <c r="CA325" s="151">
        <f t="shared" si="2208"/>
        <v>0</v>
      </c>
      <c r="CB325" s="154">
        <f t="shared" si="2085"/>
        <v>0</v>
      </c>
      <c r="CC325" s="3"/>
      <c r="CD325" s="3"/>
      <c r="CE325" s="3"/>
      <c r="CF325" s="151">
        <f t="shared" si="2209"/>
        <v>0</v>
      </c>
      <c r="CG325" s="151">
        <f t="shared" si="2210"/>
        <v>0</v>
      </c>
      <c r="CH325" s="151">
        <f t="shared" si="2211"/>
        <v>0</v>
      </c>
      <c r="CI325" s="151">
        <f t="shared" si="2212"/>
        <v>0</v>
      </c>
      <c r="CJ325" s="154">
        <f t="shared" si="2086"/>
        <v>0</v>
      </c>
      <c r="CK325" s="3"/>
      <c r="CL325" s="3"/>
      <c r="CM325" s="3"/>
      <c r="CN325" s="151">
        <f t="shared" si="2213"/>
        <v>0</v>
      </c>
      <c r="CO325" s="151">
        <f t="shared" si="2214"/>
        <v>0</v>
      </c>
      <c r="CP325" s="151">
        <f t="shared" si="2215"/>
        <v>0</v>
      </c>
      <c r="CQ325" s="151">
        <f t="shared" si="2216"/>
        <v>0</v>
      </c>
      <c r="CR325" s="154">
        <f t="shared" si="2087"/>
        <v>0</v>
      </c>
      <c r="CS325" s="3"/>
      <c r="CT325" s="3"/>
      <c r="CU325" s="3"/>
      <c r="CV325" s="151">
        <f t="shared" si="2217"/>
        <v>0</v>
      </c>
      <c r="CW325" s="151">
        <f t="shared" si="2218"/>
        <v>0</v>
      </c>
      <c r="CX325" s="151">
        <f t="shared" si="2219"/>
        <v>0</v>
      </c>
      <c r="CY325" s="151">
        <f t="shared" si="2220"/>
        <v>0</v>
      </c>
      <c r="CZ325" s="151">
        <f t="shared" si="2221"/>
        <v>0</v>
      </c>
      <c r="DA325" s="151">
        <f t="shared" si="2222"/>
        <v>0</v>
      </c>
      <c r="DB325" s="151">
        <f t="shared" si="2223"/>
        <v>0</v>
      </c>
      <c r="DC325" s="151">
        <f t="shared" si="2224"/>
        <v>0</v>
      </c>
      <c r="DD325" s="149"/>
      <c r="DE325" s="3"/>
      <c r="DF325" s="3"/>
      <c r="DG325" s="3"/>
      <c r="DH325" s="129"/>
      <c r="DI325" s="129"/>
      <c r="DJ325" s="129"/>
      <c r="DK325" s="129"/>
      <c r="DL325" s="129"/>
      <c r="DM325" s="129"/>
      <c r="DN325" s="129"/>
      <c r="DO325" s="129"/>
      <c r="DP325" s="3"/>
      <c r="DQ325" s="3"/>
      <c r="DR325" s="3"/>
      <c r="DS325" s="3"/>
      <c r="DU325" s="149"/>
      <c r="DV325" s="3"/>
      <c r="DW325" s="3"/>
      <c r="DX325" s="3"/>
      <c r="DZ325" s="293"/>
      <c r="EA325" s="293"/>
      <c r="EB325" s="293"/>
      <c r="EC325" s="297"/>
      <c r="ED325" s="297"/>
      <c r="EE325" s="297"/>
      <c r="EF325" s="297"/>
      <c r="EG325" s="297"/>
      <c r="EH325" s="297"/>
      <c r="EI325" s="297"/>
      <c r="EJ325" s="297"/>
      <c r="EK325" s="297"/>
      <c r="EL325" s="297"/>
      <c r="EM325" s="297"/>
      <c r="EN325" s="297"/>
      <c r="EO325" s="297"/>
      <c r="EP325" s="297"/>
      <c r="EQ325" s="297"/>
      <c r="ER325" s="297"/>
      <c r="ES325" s="297"/>
      <c r="ET325" s="297"/>
      <c r="EU325" s="297"/>
      <c r="EV325" s="297"/>
      <c r="EW325" s="297"/>
      <c r="EX325" s="297"/>
      <c r="EY325" s="297"/>
      <c r="EZ325" s="297"/>
      <c r="FA325" s="297"/>
      <c r="FB325" s="297"/>
      <c r="FC325" s="297"/>
      <c r="FD325" s="297"/>
      <c r="FE325" s="297"/>
      <c r="FF325" s="297"/>
      <c r="FL325" s="151">
        <f t="shared" si="2233"/>
        <v>0</v>
      </c>
      <c r="FM325" s="151">
        <f t="shared" si="2229"/>
        <v>0</v>
      </c>
      <c r="FN325" s="151">
        <f t="shared" si="2230"/>
        <v>0</v>
      </c>
      <c r="FO325" s="151">
        <f t="shared" si="2231"/>
        <v>0</v>
      </c>
      <c r="FR325" s="5">
        <f t="shared" ref="FR325:FR385" si="2234">AN325</f>
        <v>0</v>
      </c>
      <c r="FS325" s="5">
        <f t="shared" ref="FS325:FS385" si="2235">BD325-AN325</f>
        <v>0</v>
      </c>
      <c r="FT325" s="5">
        <f t="shared" ref="FT325:FT385" si="2236">T325-FU325-FS325-FR325</f>
        <v>0</v>
      </c>
      <c r="FU325" s="5">
        <f t="shared" ref="FU325:FU366" si="2237">ABS(X325)</f>
        <v>0</v>
      </c>
      <c r="FW325" s="233" t="e">
        <f t="shared" ref="FW325:FW385" si="2238">(FR325/T325)</f>
        <v>#DIV/0!</v>
      </c>
      <c r="FX325" s="233" t="e">
        <f t="shared" ref="FX325:FX385" si="2239">(FS325/T325)</f>
        <v>#DIV/0!</v>
      </c>
      <c r="FY325" s="233" t="e">
        <f t="shared" ref="FY325:FY385" si="2240">(FT325/T325)</f>
        <v>#DIV/0!</v>
      </c>
      <c r="FZ325" s="233" t="e">
        <f t="shared" ref="FZ325:FZ385" si="2241">(FU325/T325)</f>
        <v>#DIV/0!</v>
      </c>
      <c r="GA325" s="233"/>
      <c r="GB325" s="5">
        <f t="shared" si="1984"/>
        <v>0</v>
      </c>
      <c r="GC325" s="5">
        <f t="shared" si="1985"/>
        <v>0</v>
      </c>
      <c r="GD325" s="5">
        <f t="shared" si="1986"/>
        <v>0</v>
      </c>
      <c r="GE325" s="5">
        <f t="shared" si="1987"/>
        <v>0</v>
      </c>
    </row>
    <row r="326" spans="2:187" x14ac:dyDescent="0.2">
      <c r="B326" s="139">
        <f t="shared" si="2227"/>
        <v>2026</v>
      </c>
      <c r="C326" s="142" t="str">
        <f t="shared" si="2232"/>
        <v>Jan</v>
      </c>
      <c r="D326" s="154">
        <f t="shared" si="2072"/>
        <v>0</v>
      </c>
      <c r="E326" s="129"/>
      <c r="F326" s="129"/>
      <c r="G326" s="129"/>
      <c r="H326" s="154">
        <f t="shared" si="2073"/>
        <v>0</v>
      </c>
      <c r="I326" s="151">
        <f t="shared" si="2177"/>
        <v>0</v>
      </c>
      <c r="J326" s="151">
        <f t="shared" si="2178"/>
        <v>0</v>
      </c>
      <c r="K326" s="151">
        <f t="shared" si="2179"/>
        <v>0</v>
      </c>
      <c r="L326" s="154">
        <f t="shared" si="2228"/>
        <v>0</v>
      </c>
      <c r="M326" s="3"/>
      <c r="N326" s="3"/>
      <c r="O326" s="3"/>
      <c r="P326" s="154">
        <f t="shared" si="2074"/>
        <v>0</v>
      </c>
      <c r="Q326" s="3"/>
      <c r="R326" s="3"/>
      <c r="S326" s="3"/>
      <c r="T326" s="154">
        <f t="shared" si="2075"/>
        <v>0</v>
      </c>
      <c r="U326" s="151">
        <f t="shared" si="2180"/>
        <v>0</v>
      </c>
      <c r="V326" s="151">
        <f t="shared" si="2181"/>
        <v>0</v>
      </c>
      <c r="W326" s="151">
        <f t="shared" si="2182"/>
        <v>0</v>
      </c>
      <c r="X326" s="154">
        <f t="shared" si="2076"/>
        <v>0</v>
      </c>
      <c r="Y326" s="151">
        <f t="shared" si="2183"/>
        <v>0</v>
      </c>
      <c r="Z326" s="151">
        <f t="shared" si="2184"/>
        <v>0</v>
      </c>
      <c r="AA326" s="151">
        <f t="shared" si="2185"/>
        <v>0</v>
      </c>
      <c r="AB326" s="154">
        <f t="shared" si="2077"/>
        <v>0</v>
      </c>
      <c r="AC326" s="3"/>
      <c r="AD326" s="3"/>
      <c r="AE326" s="3"/>
      <c r="AF326" s="154">
        <f t="shared" si="2078"/>
        <v>0</v>
      </c>
      <c r="AG326" s="3"/>
      <c r="AH326" s="3"/>
      <c r="AI326" s="3"/>
      <c r="AJ326" s="154">
        <f t="shared" si="2079"/>
        <v>0</v>
      </c>
      <c r="AK326" s="151">
        <f t="shared" si="2186"/>
        <v>0</v>
      </c>
      <c r="AL326" s="151">
        <f t="shared" si="2187"/>
        <v>0</v>
      </c>
      <c r="AM326" s="151">
        <f t="shared" si="2188"/>
        <v>0</v>
      </c>
      <c r="AN326" s="154">
        <f t="shared" si="2080"/>
        <v>0</v>
      </c>
      <c r="AO326" s="3"/>
      <c r="AP326" s="3"/>
      <c r="AQ326" s="3"/>
      <c r="AR326" s="151">
        <f t="shared" si="2189"/>
        <v>0</v>
      </c>
      <c r="AS326" s="151">
        <f t="shared" si="2190"/>
        <v>0</v>
      </c>
      <c r="AT326" s="151">
        <f t="shared" si="2191"/>
        <v>0</v>
      </c>
      <c r="AU326" s="151">
        <f t="shared" si="2192"/>
        <v>0</v>
      </c>
      <c r="AV326" s="154">
        <f t="shared" si="2081"/>
        <v>0</v>
      </c>
      <c r="AW326" s="3"/>
      <c r="AX326" s="3"/>
      <c r="AY326" s="3"/>
      <c r="AZ326" s="151">
        <f t="shared" si="2193"/>
        <v>0</v>
      </c>
      <c r="BA326" s="151">
        <f t="shared" si="2194"/>
        <v>0</v>
      </c>
      <c r="BB326" s="151">
        <f t="shared" si="2195"/>
        <v>0</v>
      </c>
      <c r="BC326" s="151">
        <f t="shared" si="2196"/>
        <v>0</v>
      </c>
      <c r="BD326" s="154">
        <f t="shared" si="2082"/>
        <v>0</v>
      </c>
      <c r="BE326" s="3"/>
      <c r="BF326" s="3"/>
      <c r="BG326" s="3"/>
      <c r="BH326" s="151">
        <f t="shared" si="2197"/>
        <v>0</v>
      </c>
      <c r="BI326" s="151">
        <f t="shared" si="2198"/>
        <v>0</v>
      </c>
      <c r="BJ326" s="151">
        <f t="shared" si="2199"/>
        <v>0</v>
      </c>
      <c r="BK326" s="151">
        <f t="shared" si="2200"/>
        <v>0</v>
      </c>
      <c r="BL326" s="154">
        <f t="shared" si="2083"/>
        <v>0</v>
      </c>
      <c r="BM326" s="3"/>
      <c r="BN326" s="3"/>
      <c r="BO326" s="3"/>
      <c r="BP326" s="151">
        <f t="shared" si="2201"/>
        <v>0</v>
      </c>
      <c r="BQ326" s="151">
        <f t="shared" si="2202"/>
        <v>0</v>
      </c>
      <c r="BR326" s="151">
        <f t="shared" si="2203"/>
        <v>0</v>
      </c>
      <c r="BS326" s="151">
        <f t="shared" si="2204"/>
        <v>0</v>
      </c>
      <c r="BT326" s="154">
        <f t="shared" si="2084"/>
        <v>0</v>
      </c>
      <c r="BU326" s="3"/>
      <c r="BV326" s="3"/>
      <c r="BW326" s="3"/>
      <c r="BX326" s="151">
        <f t="shared" si="2205"/>
        <v>0</v>
      </c>
      <c r="BY326" s="151">
        <f t="shared" si="2206"/>
        <v>0</v>
      </c>
      <c r="BZ326" s="151">
        <f t="shared" si="2207"/>
        <v>0</v>
      </c>
      <c r="CA326" s="151">
        <f t="shared" si="2208"/>
        <v>0</v>
      </c>
      <c r="CB326" s="154">
        <f t="shared" si="2085"/>
        <v>0</v>
      </c>
      <c r="CC326" s="3"/>
      <c r="CD326" s="3"/>
      <c r="CE326" s="3"/>
      <c r="CF326" s="151">
        <f t="shared" si="2209"/>
        <v>0</v>
      </c>
      <c r="CG326" s="151">
        <f t="shared" si="2210"/>
        <v>0</v>
      </c>
      <c r="CH326" s="151">
        <f t="shared" si="2211"/>
        <v>0</v>
      </c>
      <c r="CI326" s="151">
        <f t="shared" si="2212"/>
        <v>0</v>
      </c>
      <c r="CJ326" s="154">
        <f t="shared" si="2086"/>
        <v>0</v>
      </c>
      <c r="CK326" s="3"/>
      <c r="CL326" s="3"/>
      <c r="CM326" s="3"/>
      <c r="CN326" s="151">
        <f t="shared" si="2213"/>
        <v>0</v>
      </c>
      <c r="CO326" s="151">
        <f t="shared" si="2214"/>
        <v>0</v>
      </c>
      <c r="CP326" s="151">
        <f t="shared" si="2215"/>
        <v>0</v>
      </c>
      <c r="CQ326" s="151">
        <f t="shared" si="2216"/>
        <v>0</v>
      </c>
      <c r="CR326" s="154">
        <f t="shared" si="2087"/>
        <v>0</v>
      </c>
      <c r="CS326" s="3"/>
      <c r="CT326" s="3"/>
      <c r="CU326" s="3"/>
      <c r="CV326" s="151">
        <f t="shared" si="2217"/>
        <v>0</v>
      </c>
      <c r="CW326" s="151">
        <f t="shared" si="2218"/>
        <v>0</v>
      </c>
      <c r="CX326" s="151">
        <f t="shared" si="2219"/>
        <v>0</v>
      </c>
      <c r="CY326" s="151">
        <f t="shared" si="2220"/>
        <v>0</v>
      </c>
      <c r="CZ326" s="151">
        <f t="shared" si="2221"/>
        <v>0</v>
      </c>
      <c r="DA326" s="151">
        <f t="shared" si="2222"/>
        <v>0</v>
      </c>
      <c r="DB326" s="151">
        <f t="shared" si="2223"/>
        <v>0</v>
      </c>
      <c r="DC326" s="151">
        <f t="shared" si="2224"/>
        <v>0</v>
      </c>
      <c r="DD326" s="149"/>
      <c r="DE326" s="3"/>
      <c r="DF326" s="3"/>
      <c r="DG326" s="3"/>
      <c r="DH326" s="129"/>
      <c r="DI326" s="129"/>
      <c r="DJ326" s="129"/>
      <c r="DK326" s="129"/>
      <c r="DL326" s="129"/>
      <c r="DM326" s="129"/>
      <c r="DN326" s="129"/>
      <c r="DO326" s="129"/>
      <c r="DP326" s="3"/>
      <c r="DQ326" s="3"/>
      <c r="DR326" s="3"/>
      <c r="DS326" s="3"/>
      <c r="DU326" s="149"/>
      <c r="DV326" s="3"/>
      <c r="DW326" s="3"/>
      <c r="DX326" s="3"/>
      <c r="DZ326" s="293"/>
      <c r="EA326" s="293"/>
      <c r="EB326" s="293"/>
      <c r="EC326" s="297"/>
      <c r="ED326" s="297"/>
      <c r="EE326" s="297"/>
      <c r="EF326" s="297"/>
      <c r="EG326" s="297"/>
      <c r="EH326" s="297"/>
      <c r="EI326" s="297"/>
      <c r="EJ326" s="297"/>
      <c r="EK326" s="297"/>
      <c r="EL326" s="297"/>
      <c r="EM326" s="297"/>
      <c r="EN326" s="297"/>
      <c r="EO326" s="297"/>
      <c r="EP326" s="297"/>
      <c r="EQ326" s="297"/>
      <c r="ER326" s="297"/>
      <c r="ES326" s="297"/>
      <c r="ET326" s="297"/>
      <c r="EU326" s="297"/>
      <c r="EV326" s="297"/>
      <c r="EW326" s="297"/>
      <c r="EX326" s="297"/>
      <c r="EY326" s="297"/>
      <c r="EZ326" s="297"/>
      <c r="FA326" s="297"/>
      <c r="FB326" s="297"/>
      <c r="FC326" s="297"/>
      <c r="FD326" s="297"/>
      <c r="FE326" s="297"/>
      <c r="FF326" s="297"/>
      <c r="FL326" s="151">
        <f t="shared" si="2233"/>
        <v>0</v>
      </c>
      <c r="FM326" s="151">
        <f t="shared" si="2229"/>
        <v>0</v>
      </c>
      <c r="FN326" s="151">
        <f t="shared" si="2230"/>
        <v>0</v>
      </c>
      <c r="FO326" s="151">
        <f t="shared" si="2231"/>
        <v>0</v>
      </c>
      <c r="FR326" s="5">
        <f t="shared" si="2234"/>
        <v>0</v>
      </c>
      <c r="FS326" s="5">
        <f t="shared" si="2235"/>
        <v>0</v>
      </c>
      <c r="FT326" s="5">
        <f t="shared" si="2236"/>
        <v>0</v>
      </c>
      <c r="FU326" s="5">
        <f t="shared" si="2237"/>
        <v>0</v>
      </c>
      <c r="FW326" s="233" t="e">
        <f t="shared" si="2238"/>
        <v>#DIV/0!</v>
      </c>
      <c r="FX326" s="233" t="e">
        <f t="shared" si="2239"/>
        <v>#DIV/0!</v>
      </c>
      <c r="FY326" s="233" t="e">
        <f t="shared" si="2240"/>
        <v>#DIV/0!</v>
      </c>
      <c r="FZ326" s="233" t="e">
        <f t="shared" si="2241"/>
        <v>#DIV/0!</v>
      </c>
      <c r="GA326" s="233"/>
      <c r="GB326" s="5">
        <f t="shared" ref="GB326:GB385" si="2242">BH326/100</f>
        <v>0</v>
      </c>
      <c r="GC326" s="5">
        <f t="shared" ref="GC326:GC385" si="2243">BI326/100</f>
        <v>0</v>
      </c>
      <c r="GD326" s="5">
        <f t="shared" ref="GD326:GD385" si="2244">BJ326/100</f>
        <v>0</v>
      </c>
      <c r="GE326" s="5">
        <f t="shared" ref="GE326:GE385" si="2245">BK326/100</f>
        <v>0</v>
      </c>
    </row>
    <row r="327" spans="2:187" x14ac:dyDescent="0.2">
      <c r="B327" s="139">
        <f t="shared" si="2227"/>
        <v>2026</v>
      </c>
      <c r="C327" s="142" t="str">
        <f t="shared" si="2232"/>
        <v>Feb</v>
      </c>
      <c r="D327" s="154">
        <f t="shared" si="2072"/>
        <v>0</v>
      </c>
      <c r="E327" s="129"/>
      <c r="F327" s="129"/>
      <c r="G327" s="129"/>
      <c r="H327" s="154">
        <f t="shared" si="2073"/>
        <v>0</v>
      </c>
      <c r="I327" s="151">
        <f t="shared" si="2177"/>
        <v>0</v>
      </c>
      <c r="J327" s="151">
        <f t="shared" si="2178"/>
        <v>0</v>
      </c>
      <c r="K327" s="151">
        <f t="shared" si="2179"/>
        <v>0</v>
      </c>
      <c r="L327" s="154">
        <f t="shared" si="2228"/>
        <v>0</v>
      </c>
      <c r="M327" s="3"/>
      <c r="N327" s="3"/>
      <c r="O327" s="3"/>
      <c r="P327" s="154">
        <f t="shared" si="2074"/>
        <v>0</v>
      </c>
      <c r="Q327" s="3"/>
      <c r="R327" s="3"/>
      <c r="S327" s="3"/>
      <c r="T327" s="154">
        <f t="shared" si="2075"/>
        <v>0</v>
      </c>
      <c r="U327" s="151">
        <f t="shared" si="2180"/>
        <v>0</v>
      </c>
      <c r="V327" s="151">
        <f t="shared" si="2181"/>
        <v>0</v>
      </c>
      <c r="W327" s="151">
        <f t="shared" si="2182"/>
        <v>0</v>
      </c>
      <c r="X327" s="154">
        <f t="shared" si="2076"/>
        <v>0</v>
      </c>
      <c r="Y327" s="151">
        <f t="shared" si="2183"/>
        <v>0</v>
      </c>
      <c r="Z327" s="151">
        <f t="shared" si="2184"/>
        <v>0</v>
      </c>
      <c r="AA327" s="151">
        <f t="shared" si="2185"/>
        <v>0</v>
      </c>
      <c r="AB327" s="154">
        <f t="shared" si="2077"/>
        <v>0</v>
      </c>
      <c r="AC327" s="3"/>
      <c r="AD327" s="3"/>
      <c r="AE327" s="3"/>
      <c r="AF327" s="154">
        <f t="shared" si="2078"/>
        <v>0</v>
      </c>
      <c r="AG327" s="3"/>
      <c r="AH327" s="3"/>
      <c r="AI327" s="3"/>
      <c r="AJ327" s="154">
        <f t="shared" si="2079"/>
        <v>0</v>
      </c>
      <c r="AK327" s="151">
        <f t="shared" si="2186"/>
        <v>0</v>
      </c>
      <c r="AL327" s="151">
        <f t="shared" si="2187"/>
        <v>0</v>
      </c>
      <c r="AM327" s="151">
        <f t="shared" si="2188"/>
        <v>0</v>
      </c>
      <c r="AN327" s="154">
        <f t="shared" si="2080"/>
        <v>0</v>
      </c>
      <c r="AO327" s="3"/>
      <c r="AP327" s="3"/>
      <c r="AQ327" s="3"/>
      <c r="AR327" s="151">
        <f t="shared" si="2189"/>
        <v>0</v>
      </c>
      <c r="AS327" s="151">
        <f t="shared" si="2190"/>
        <v>0</v>
      </c>
      <c r="AT327" s="151">
        <f t="shared" si="2191"/>
        <v>0</v>
      </c>
      <c r="AU327" s="151">
        <f t="shared" si="2192"/>
        <v>0</v>
      </c>
      <c r="AV327" s="154">
        <f t="shared" si="2081"/>
        <v>0</v>
      </c>
      <c r="AW327" s="3"/>
      <c r="AX327" s="3"/>
      <c r="AY327" s="3"/>
      <c r="AZ327" s="151">
        <f t="shared" si="2193"/>
        <v>0</v>
      </c>
      <c r="BA327" s="151">
        <f t="shared" si="2194"/>
        <v>0</v>
      </c>
      <c r="BB327" s="151">
        <f t="shared" si="2195"/>
        <v>0</v>
      </c>
      <c r="BC327" s="151">
        <f t="shared" si="2196"/>
        <v>0</v>
      </c>
      <c r="BD327" s="154">
        <f t="shared" si="2082"/>
        <v>0</v>
      </c>
      <c r="BE327" s="3"/>
      <c r="BF327" s="3"/>
      <c r="BG327" s="3"/>
      <c r="BH327" s="151">
        <f t="shared" si="2197"/>
        <v>0</v>
      </c>
      <c r="BI327" s="151">
        <f t="shared" si="2198"/>
        <v>0</v>
      </c>
      <c r="BJ327" s="151">
        <f t="shared" si="2199"/>
        <v>0</v>
      </c>
      <c r="BK327" s="151">
        <f t="shared" si="2200"/>
        <v>0</v>
      </c>
      <c r="BL327" s="154">
        <f t="shared" si="2083"/>
        <v>0</v>
      </c>
      <c r="BM327" s="3"/>
      <c r="BN327" s="3"/>
      <c r="BO327" s="3"/>
      <c r="BP327" s="151">
        <f t="shared" si="2201"/>
        <v>0</v>
      </c>
      <c r="BQ327" s="151">
        <f t="shared" si="2202"/>
        <v>0</v>
      </c>
      <c r="BR327" s="151">
        <f t="shared" si="2203"/>
        <v>0</v>
      </c>
      <c r="BS327" s="151">
        <f t="shared" si="2204"/>
        <v>0</v>
      </c>
      <c r="BT327" s="154">
        <f t="shared" si="2084"/>
        <v>0</v>
      </c>
      <c r="BU327" s="3"/>
      <c r="BV327" s="3"/>
      <c r="BW327" s="3"/>
      <c r="BX327" s="151">
        <f t="shared" si="2205"/>
        <v>0</v>
      </c>
      <c r="BY327" s="151">
        <f t="shared" si="2206"/>
        <v>0</v>
      </c>
      <c r="BZ327" s="151">
        <f t="shared" si="2207"/>
        <v>0</v>
      </c>
      <c r="CA327" s="151">
        <f t="shared" si="2208"/>
        <v>0</v>
      </c>
      <c r="CB327" s="154">
        <f t="shared" si="2085"/>
        <v>0</v>
      </c>
      <c r="CC327" s="3"/>
      <c r="CD327" s="3"/>
      <c r="CE327" s="3"/>
      <c r="CF327" s="151">
        <f t="shared" si="2209"/>
        <v>0</v>
      </c>
      <c r="CG327" s="151">
        <f t="shared" si="2210"/>
        <v>0</v>
      </c>
      <c r="CH327" s="151">
        <f t="shared" si="2211"/>
        <v>0</v>
      </c>
      <c r="CI327" s="151">
        <f t="shared" si="2212"/>
        <v>0</v>
      </c>
      <c r="CJ327" s="154">
        <f t="shared" si="2086"/>
        <v>0</v>
      </c>
      <c r="CK327" s="3"/>
      <c r="CL327" s="3"/>
      <c r="CM327" s="3"/>
      <c r="CN327" s="151">
        <f t="shared" si="2213"/>
        <v>0</v>
      </c>
      <c r="CO327" s="151">
        <f t="shared" si="2214"/>
        <v>0</v>
      </c>
      <c r="CP327" s="151">
        <f t="shared" si="2215"/>
        <v>0</v>
      </c>
      <c r="CQ327" s="151">
        <f t="shared" si="2216"/>
        <v>0</v>
      </c>
      <c r="CR327" s="154">
        <f t="shared" si="2087"/>
        <v>0</v>
      </c>
      <c r="CS327" s="3"/>
      <c r="CT327" s="3"/>
      <c r="CU327" s="3"/>
      <c r="CV327" s="151">
        <f t="shared" si="2217"/>
        <v>0</v>
      </c>
      <c r="CW327" s="151">
        <f t="shared" si="2218"/>
        <v>0</v>
      </c>
      <c r="CX327" s="151">
        <f t="shared" si="2219"/>
        <v>0</v>
      </c>
      <c r="CY327" s="151">
        <f t="shared" si="2220"/>
        <v>0</v>
      </c>
      <c r="CZ327" s="151">
        <f t="shared" si="2221"/>
        <v>0</v>
      </c>
      <c r="DA327" s="151">
        <f t="shared" si="2222"/>
        <v>0</v>
      </c>
      <c r="DB327" s="151">
        <f t="shared" si="2223"/>
        <v>0</v>
      </c>
      <c r="DC327" s="151">
        <f t="shared" si="2224"/>
        <v>0</v>
      </c>
      <c r="DD327" s="149"/>
      <c r="DE327" s="3"/>
      <c r="DF327" s="3"/>
      <c r="DG327" s="3"/>
      <c r="DH327" s="129"/>
      <c r="DI327" s="129"/>
      <c r="DJ327" s="129"/>
      <c r="DK327" s="129"/>
      <c r="DL327" s="129"/>
      <c r="DM327" s="129"/>
      <c r="DN327" s="129"/>
      <c r="DO327" s="129"/>
      <c r="DP327" s="3"/>
      <c r="DQ327" s="3"/>
      <c r="DR327" s="3"/>
      <c r="DS327" s="3"/>
      <c r="DU327" s="149"/>
      <c r="DV327" s="3"/>
      <c r="DW327" s="3"/>
      <c r="DX327" s="3"/>
      <c r="DZ327" s="293"/>
      <c r="EA327" s="293"/>
      <c r="EB327" s="293"/>
      <c r="EC327" s="297"/>
      <c r="ED327" s="297"/>
      <c r="EE327" s="297"/>
      <c r="EF327" s="297"/>
      <c r="EG327" s="297"/>
      <c r="EH327" s="297"/>
      <c r="EI327" s="297"/>
      <c r="EJ327" s="297"/>
      <c r="EK327" s="297"/>
      <c r="EL327" s="297"/>
      <c r="EM327" s="297"/>
      <c r="EN327" s="297"/>
      <c r="EO327" s="297"/>
      <c r="EP327" s="297"/>
      <c r="EQ327" s="297"/>
      <c r="ER327" s="297"/>
      <c r="ES327" s="297"/>
      <c r="ET327" s="297"/>
      <c r="EU327" s="297"/>
      <c r="EV327" s="297"/>
      <c r="EW327" s="297"/>
      <c r="EX327" s="297"/>
      <c r="EY327" s="297"/>
      <c r="EZ327" s="297"/>
      <c r="FA327" s="297"/>
      <c r="FB327" s="297"/>
      <c r="FC327" s="297"/>
      <c r="FD327" s="297"/>
      <c r="FE327" s="297"/>
      <c r="FF327" s="297"/>
      <c r="FL327" s="151">
        <f t="shared" si="2233"/>
        <v>0</v>
      </c>
      <c r="FM327" s="151">
        <f t="shared" si="2229"/>
        <v>0</v>
      </c>
      <c r="FN327" s="151">
        <f t="shared" si="2230"/>
        <v>0</v>
      </c>
      <c r="FO327" s="151">
        <f t="shared" si="2231"/>
        <v>0</v>
      </c>
      <c r="FR327" s="5">
        <f t="shared" si="2234"/>
        <v>0</v>
      </c>
      <c r="FS327" s="5">
        <f t="shared" si="2235"/>
        <v>0</v>
      </c>
      <c r="FT327" s="5">
        <f t="shared" si="2236"/>
        <v>0</v>
      </c>
      <c r="FU327" s="5">
        <f t="shared" si="2237"/>
        <v>0</v>
      </c>
      <c r="FW327" s="233" t="e">
        <f t="shared" si="2238"/>
        <v>#DIV/0!</v>
      </c>
      <c r="FX327" s="233" t="e">
        <f t="shared" si="2239"/>
        <v>#DIV/0!</v>
      </c>
      <c r="FY327" s="233" t="e">
        <f t="shared" si="2240"/>
        <v>#DIV/0!</v>
      </c>
      <c r="FZ327" s="233" t="e">
        <f t="shared" si="2241"/>
        <v>#DIV/0!</v>
      </c>
      <c r="GA327" s="233"/>
      <c r="GB327" s="5">
        <f t="shared" si="2242"/>
        <v>0</v>
      </c>
      <c r="GC327" s="5">
        <f t="shared" si="2243"/>
        <v>0</v>
      </c>
      <c r="GD327" s="5">
        <f t="shared" si="2244"/>
        <v>0</v>
      </c>
      <c r="GE327" s="5">
        <f t="shared" si="2245"/>
        <v>0</v>
      </c>
    </row>
    <row r="328" spans="2:187" x14ac:dyDescent="0.2">
      <c r="B328" s="139">
        <f t="shared" si="2227"/>
        <v>2026</v>
      </c>
      <c r="C328" s="142" t="str">
        <f t="shared" si="2232"/>
        <v>Mar</v>
      </c>
      <c r="D328" s="154">
        <f t="shared" si="2072"/>
        <v>0</v>
      </c>
      <c r="E328" s="129"/>
      <c r="F328" s="129"/>
      <c r="G328" s="129"/>
      <c r="H328" s="154">
        <f t="shared" si="2073"/>
        <v>0</v>
      </c>
      <c r="I328" s="151">
        <f t="shared" si="2177"/>
        <v>0</v>
      </c>
      <c r="J328" s="151">
        <f t="shared" si="2178"/>
        <v>0</v>
      </c>
      <c r="K328" s="151">
        <f t="shared" si="2179"/>
        <v>0</v>
      </c>
      <c r="L328" s="154">
        <f t="shared" si="2228"/>
        <v>0</v>
      </c>
      <c r="M328" s="3"/>
      <c r="N328" s="3"/>
      <c r="O328" s="3"/>
      <c r="P328" s="154">
        <f t="shared" si="2074"/>
        <v>0</v>
      </c>
      <c r="Q328" s="3"/>
      <c r="R328" s="3"/>
      <c r="S328" s="3"/>
      <c r="T328" s="154">
        <f t="shared" si="2075"/>
        <v>0</v>
      </c>
      <c r="U328" s="151">
        <f t="shared" si="2180"/>
        <v>0</v>
      </c>
      <c r="V328" s="151">
        <f t="shared" si="2181"/>
        <v>0</v>
      </c>
      <c r="W328" s="151">
        <f t="shared" si="2182"/>
        <v>0</v>
      </c>
      <c r="X328" s="154">
        <f t="shared" si="2076"/>
        <v>0</v>
      </c>
      <c r="Y328" s="151">
        <f t="shared" si="2183"/>
        <v>0</v>
      </c>
      <c r="Z328" s="151">
        <f t="shared" si="2184"/>
        <v>0</v>
      </c>
      <c r="AA328" s="151">
        <f t="shared" si="2185"/>
        <v>0</v>
      </c>
      <c r="AB328" s="154">
        <f t="shared" si="2077"/>
        <v>0</v>
      </c>
      <c r="AC328" s="3"/>
      <c r="AD328" s="3"/>
      <c r="AE328" s="3"/>
      <c r="AF328" s="154">
        <f t="shared" si="2078"/>
        <v>0</v>
      </c>
      <c r="AG328" s="3"/>
      <c r="AH328" s="3"/>
      <c r="AI328" s="3"/>
      <c r="AJ328" s="154">
        <f t="shared" si="2079"/>
        <v>0</v>
      </c>
      <c r="AK328" s="151">
        <f t="shared" si="2186"/>
        <v>0</v>
      </c>
      <c r="AL328" s="151">
        <f t="shared" si="2187"/>
        <v>0</v>
      </c>
      <c r="AM328" s="151">
        <f t="shared" si="2188"/>
        <v>0</v>
      </c>
      <c r="AN328" s="154">
        <f t="shared" si="2080"/>
        <v>0</v>
      </c>
      <c r="AO328" s="3"/>
      <c r="AP328" s="3"/>
      <c r="AQ328" s="3"/>
      <c r="AR328" s="151">
        <f t="shared" si="2189"/>
        <v>0</v>
      </c>
      <c r="AS328" s="151">
        <f t="shared" si="2190"/>
        <v>0</v>
      </c>
      <c r="AT328" s="151">
        <f t="shared" si="2191"/>
        <v>0</v>
      </c>
      <c r="AU328" s="151">
        <f t="shared" si="2192"/>
        <v>0</v>
      </c>
      <c r="AV328" s="154">
        <f t="shared" si="2081"/>
        <v>0</v>
      </c>
      <c r="AW328" s="3"/>
      <c r="AX328" s="3"/>
      <c r="AY328" s="3"/>
      <c r="AZ328" s="151">
        <f t="shared" si="2193"/>
        <v>0</v>
      </c>
      <c r="BA328" s="151">
        <f t="shared" si="2194"/>
        <v>0</v>
      </c>
      <c r="BB328" s="151">
        <f t="shared" si="2195"/>
        <v>0</v>
      </c>
      <c r="BC328" s="151">
        <f t="shared" si="2196"/>
        <v>0</v>
      </c>
      <c r="BD328" s="154">
        <f t="shared" si="2082"/>
        <v>0</v>
      </c>
      <c r="BE328" s="3"/>
      <c r="BF328" s="3"/>
      <c r="BG328" s="3"/>
      <c r="BH328" s="151">
        <f t="shared" si="2197"/>
        <v>0</v>
      </c>
      <c r="BI328" s="151">
        <f t="shared" si="2198"/>
        <v>0</v>
      </c>
      <c r="BJ328" s="151">
        <f t="shared" si="2199"/>
        <v>0</v>
      </c>
      <c r="BK328" s="151">
        <f t="shared" si="2200"/>
        <v>0</v>
      </c>
      <c r="BL328" s="154">
        <f t="shared" si="2083"/>
        <v>0</v>
      </c>
      <c r="BM328" s="3"/>
      <c r="BN328" s="3"/>
      <c r="BO328" s="3"/>
      <c r="BP328" s="151">
        <f t="shared" si="2201"/>
        <v>0</v>
      </c>
      <c r="BQ328" s="151">
        <f t="shared" si="2202"/>
        <v>0</v>
      </c>
      <c r="BR328" s="151">
        <f t="shared" si="2203"/>
        <v>0</v>
      </c>
      <c r="BS328" s="151">
        <f t="shared" si="2204"/>
        <v>0</v>
      </c>
      <c r="BT328" s="154">
        <f t="shared" si="2084"/>
        <v>0</v>
      </c>
      <c r="BU328" s="3"/>
      <c r="BV328" s="3"/>
      <c r="BW328" s="3"/>
      <c r="BX328" s="151">
        <f t="shared" si="2205"/>
        <v>0</v>
      </c>
      <c r="BY328" s="151">
        <f t="shared" si="2206"/>
        <v>0</v>
      </c>
      <c r="BZ328" s="151">
        <f t="shared" si="2207"/>
        <v>0</v>
      </c>
      <c r="CA328" s="151">
        <f t="shared" si="2208"/>
        <v>0</v>
      </c>
      <c r="CB328" s="154">
        <f t="shared" si="2085"/>
        <v>0</v>
      </c>
      <c r="CC328" s="3"/>
      <c r="CD328" s="3"/>
      <c r="CE328" s="3"/>
      <c r="CF328" s="151">
        <f t="shared" si="2209"/>
        <v>0</v>
      </c>
      <c r="CG328" s="151">
        <f t="shared" si="2210"/>
        <v>0</v>
      </c>
      <c r="CH328" s="151">
        <f t="shared" si="2211"/>
        <v>0</v>
      </c>
      <c r="CI328" s="151">
        <f t="shared" si="2212"/>
        <v>0</v>
      </c>
      <c r="CJ328" s="154">
        <f t="shared" si="2086"/>
        <v>0</v>
      </c>
      <c r="CK328" s="3"/>
      <c r="CL328" s="3"/>
      <c r="CM328" s="3"/>
      <c r="CN328" s="151">
        <f t="shared" si="2213"/>
        <v>0</v>
      </c>
      <c r="CO328" s="151">
        <f t="shared" si="2214"/>
        <v>0</v>
      </c>
      <c r="CP328" s="151">
        <f t="shared" si="2215"/>
        <v>0</v>
      </c>
      <c r="CQ328" s="151">
        <f t="shared" si="2216"/>
        <v>0</v>
      </c>
      <c r="CR328" s="154">
        <f t="shared" si="2087"/>
        <v>0</v>
      </c>
      <c r="CS328" s="3"/>
      <c r="CT328" s="3"/>
      <c r="CU328" s="3"/>
      <c r="CV328" s="151">
        <f t="shared" si="2217"/>
        <v>0</v>
      </c>
      <c r="CW328" s="151">
        <f t="shared" si="2218"/>
        <v>0</v>
      </c>
      <c r="CX328" s="151">
        <f t="shared" si="2219"/>
        <v>0</v>
      </c>
      <c r="CY328" s="151">
        <f t="shared" si="2220"/>
        <v>0</v>
      </c>
      <c r="CZ328" s="151">
        <f t="shared" si="2221"/>
        <v>0</v>
      </c>
      <c r="DA328" s="151">
        <f t="shared" si="2222"/>
        <v>0</v>
      </c>
      <c r="DB328" s="151">
        <f t="shared" si="2223"/>
        <v>0</v>
      </c>
      <c r="DC328" s="151">
        <f t="shared" si="2224"/>
        <v>0</v>
      </c>
      <c r="DD328" s="149"/>
      <c r="DE328" s="3"/>
      <c r="DF328" s="3"/>
      <c r="DG328" s="3"/>
      <c r="DH328" s="129"/>
      <c r="DI328" s="129"/>
      <c r="DJ328" s="129"/>
      <c r="DK328" s="129"/>
      <c r="DL328" s="129"/>
      <c r="DM328" s="129"/>
      <c r="DN328" s="129"/>
      <c r="DO328" s="129"/>
      <c r="DP328" s="3"/>
      <c r="DQ328" s="3"/>
      <c r="DR328" s="3"/>
      <c r="DS328" s="3"/>
      <c r="DU328" s="149"/>
      <c r="DV328" s="3"/>
      <c r="DW328" s="3"/>
      <c r="DX328" s="3"/>
      <c r="DZ328" s="293"/>
      <c r="EA328" s="293"/>
      <c r="EB328" s="293"/>
      <c r="EC328" s="297"/>
      <c r="ED328" s="297"/>
      <c r="EE328" s="297"/>
      <c r="EF328" s="297"/>
      <c r="EG328" s="297"/>
      <c r="EH328" s="297"/>
      <c r="EI328" s="297"/>
      <c r="EJ328" s="297"/>
      <c r="EK328" s="297"/>
      <c r="EL328" s="297"/>
      <c r="EM328" s="297"/>
      <c r="EN328" s="297"/>
      <c r="EO328" s="297"/>
      <c r="EP328" s="297"/>
      <c r="EQ328" s="297"/>
      <c r="ER328" s="297"/>
      <c r="ES328" s="297"/>
      <c r="ET328" s="297"/>
      <c r="EU328" s="297"/>
      <c r="EV328" s="297"/>
      <c r="EW328" s="297"/>
      <c r="EX328" s="297"/>
      <c r="EY328" s="297"/>
      <c r="EZ328" s="297"/>
      <c r="FA328" s="297"/>
      <c r="FB328" s="297"/>
      <c r="FC328" s="297"/>
      <c r="FD328" s="297"/>
      <c r="FE328" s="297"/>
      <c r="FF328" s="297"/>
      <c r="FL328" s="151">
        <f t="shared" si="2233"/>
        <v>0</v>
      </c>
      <c r="FM328" s="151">
        <f t="shared" si="2229"/>
        <v>0</v>
      </c>
      <c r="FN328" s="151">
        <f t="shared" si="2230"/>
        <v>0</v>
      </c>
      <c r="FO328" s="151">
        <f t="shared" si="2231"/>
        <v>0</v>
      </c>
      <c r="FR328" s="5">
        <f t="shared" si="2234"/>
        <v>0</v>
      </c>
      <c r="FS328" s="5">
        <f t="shared" si="2235"/>
        <v>0</v>
      </c>
      <c r="FT328" s="5">
        <f t="shared" si="2236"/>
        <v>0</v>
      </c>
      <c r="FU328" s="5">
        <f t="shared" si="2237"/>
        <v>0</v>
      </c>
      <c r="FW328" s="233" t="e">
        <f t="shared" si="2238"/>
        <v>#DIV/0!</v>
      </c>
      <c r="FX328" s="233" t="e">
        <f t="shared" si="2239"/>
        <v>#DIV/0!</v>
      </c>
      <c r="FY328" s="233" t="e">
        <f t="shared" si="2240"/>
        <v>#DIV/0!</v>
      </c>
      <c r="FZ328" s="233" t="e">
        <f t="shared" si="2241"/>
        <v>#DIV/0!</v>
      </c>
      <c r="GA328" s="233"/>
      <c r="GB328" s="5">
        <f t="shared" si="2242"/>
        <v>0</v>
      </c>
      <c r="GC328" s="5">
        <f t="shared" si="2243"/>
        <v>0</v>
      </c>
      <c r="GD328" s="5">
        <f t="shared" si="2244"/>
        <v>0</v>
      </c>
      <c r="GE328" s="5">
        <f t="shared" si="2245"/>
        <v>0</v>
      </c>
    </row>
    <row r="329" spans="2:187" x14ac:dyDescent="0.2">
      <c r="B329" s="139">
        <f t="shared" si="2227"/>
        <v>2026</v>
      </c>
      <c r="C329" s="142" t="str">
        <f t="shared" si="2232"/>
        <v>Apr</v>
      </c>
      <c r="D329" s="154">
        <f t="shared" si="2072"/>
        <v>0</v>
      </c>
      <c r="E329" s="129"/>
      <c r="F329" s="129"/>
      <c r="G329" s="129"/>
      <c r="H329" s="154">
        <f t="shared" si="2073"/>
        <v>0</v>
      </c>
      <c r="I329" s="151">
        <f t="shared" si="2177"/>
        <v>0</v>
      </c>
      <c r="J329" s="151">
        <f t="shared" si="2178"/>
        <v>0</v>
      </c>
      <c r="K329" s="151">
        <f t="shared" si="2179"/>
        <v>0</v>
      </c>
      <c r="L329" s="154">
        <f t="shared" si="2228"/>
        <v>0</v>
      </c>
      <c r="M329" s="3"/>
      <c r="N329" s="3"/>
      <c r="O329" s="3"/>
      <c r="P329" s="154">
        <f t="shared" si="2074"/>
        <v>0</v>
      </c>
      <c r="Q329" s="3"/>
      <c r="R329" s="3"/>
      <c r="S329" s="3"/>
      <c r="T329" s="154">
        <f t="shared" si="2075"/>
        <v>0</v>
      </c>
      <c r="U329" s="151">
        <f t="shared" si="2180"/>
        <v>0</v>
      </c>
      <c r="V329" s="151">
        <f t="shared" si="2181"/>
        <v>0</v>
      </c>
      <c r="W329" s="151">
        <f t="shared" si="2182"/>
        <v>0</v>
      </c>
      <c r="X329" s="154">
        <f t="shared" si="2076"/>
        <v>0</v>
      </c>
      <c r="Y329" s="151">
        <f t="shared" si="2183"/>
        <v>0</v>
      </c>
      <c r="Z329" s="151">
        <f t="shared" si="2184"/>
        <v>0</v>
      </c>
      <c r="AA329" s="151">
        <f t="shared" si="2185"/>
        <v>0</v>
      </c>
      <c r="AB329" s="154">
        <f t="shared" si="2077"/>
        <v>0</v>
      </c>
      <c r="AC329" s="3"/>
      <c r="AD329" s="3"/>
      <c r="AE329" s="3"/>
      <c r="AF329" s="154">
        <f t="shared" si="2078"/>
        <v>0</v>
      </c>
      <c r="AG329" s="3"/>
      <c r="AH329" s="3"/>
      <c r="AI329" s="3"/>
      <c r="AJ329" s="154">
        <f t="shared" si="2079"/>
        <v>0</v>
      </c>
      <c r="AK329" s="151">
        <f t="shared" si="2186"/>
        <v>0</v>
      </c>
      <c r="AL329" s="151">
        <f t="shared" si="2187"/>
        <v>0</v>
      </c>
      <c r="AM329" s="151">
        <f t="shared" si="2188"/>
        <v>0</v>
      </c>
      <c r="AN329" s="154">
        <f t="shared" si="2080"/>
        <v>0</v>
      </c>
      <c r="AO329" s="3"/>
      <c r="AP329" s="3"/>
      <c r="AQ329" s="3"/>
      <c r="AR329" s="151">
        <f t="shared" si="2189"/>
        <v>0</v>
      </c>
      <c r="AS329" s="151">
        <f t="shared" si="2190"/>
        <v>0</v>
      </c>
      <c r="AT329" s="151">
        <f t="shared" si="2191"/>
        <v>0</v>
      </c>
      <c r="AU329" s="151">
        <f t="shared" si="2192"/>
        <v>0</v>
      </c>
      <c r="AV329" s="154">
        <f t="shared" si="2081"/>
        <v>0</v>
      </c>
      <c r="AW329" s="3"/>
      <c r="AX329" s="3"/>
      <c r="AY329" s="3"/>
      <c r="AZ329" s="151">
        <f t="shared" si="2193"/>
        <v>0</v>
      </c>
      <c r="BA329" s="151">
        <f t="shared" si="2194"/>
        <v>0</v>
      </c>
      <c r="BB329" s="151">
        <f t="shared" si="2195"/>
        <v>0</v>
      </c>
      <c r="BC329" s="151">
        <f t="shared" si="2196"/>
        <v>0</v>
      </c>
      <c r="BD329" s="154">
        <f t="shared" si="2082"/>
        <v>0</v>
      </c>
      <c r="BE329" s="3"/>
      <c r="BF329" s="3"/>
      <c r="BG329" s="3"/>
      <c r="BH329" s="151">
        <f t="shared" si="2197"/>
        <v>0</v>
      </c>
      <c r="BI329" s="151">
        <f t="shared" si="2198"/>
        <v>0</v>
      </c>
      <c r="BJ329" s="151">
        <f t="shared" si="2199"/>
        <v>0</v>
      </c>
      <c r="BK329" s="151">
        <f t="shared" si="2200"/>
        <v>0</v>
      </c>
      <c r="BL329" s="154">
        <f t="shared" si="2083"/>
        <v>0</v>
      </c>
      <c r="BM329" s="3"/>
      <c r="BN329" s="3"/>
      <c r="BO329" s="3"/>
      <c r="BP329" s="151">
        <f t="shared" si="2201"/>
        <v>0</v>
      </c>
      <c r="BQ329" s="151">
        <f t="shared" si="2202"/>
        <v>0</v>
      </c>
      <c r="BR329" s="151">
        <f t="shared" si="2203"/>
        <v>0</v>
      </c>
      <c r="BS329" s="151">
        <f t="shared" si="2204"/>
        <v>0</v>
      </c>
      <c r="BT329" s="154">
        <f t="shared" si="2084"/>
        <v>0</v>
      </c>
      <c r="BU329" s="3"/>
      <c r="BV329" s="3"/>
      <c r="BW329" s="3"/>
      <c r="BX329" s="151">
        <f t="shared" si="2205"/>
        <v>0</v>
      </c>
      <c r="BY329" s="151">
        <f t="shared" si="2206"/>
        <v>0</v>
      </c>
      <c r="BZ329" s="151">
        <f t="shared" si="2207"/>
        <v>0</v>
      </c>
      <c r="CA329" s="151">
        <f t="shared" si="2208"/>
        <v>0</v>
      </c>
      <c r="CB329" s="154">
        <f t="shared" si="2085"/>
        <v>0</v>
      </c>
      <c r="CC329" s="3"/>
      <c r="CD329" s="3"/>
      <c r="CE329" s="3"/>
      <c r="CF329" s="151">
        <f t="shared" si="2209"/>
        <v>0</v>
      </c>
      <c r="CG329" s="151">
        <f t="shared" si="2210"/>
        <v>0</v>
      </c>
      <c r="CH329" s="151">
        <f t="shared" si="2211"/>
        <v>0</v>
      </c>
      <c r="CI329" s="151">
        <f t="shared" si="2212"/>
        <v>0</v>
      </c>
      <c r="CJ329" s="154">
        <f t="shared" si="2086"/>
        <v>0</v>
      </c>
      <c r="CK329" s="3"/>
      <c r="CL329" s="3"/>
      <c r="CM329" s="3"/>
      <c r="CN329" s="151">
        <f t="shared" si="2213"/>
        <v>0</v>
      </c>
      <c r="CO329" s="151">
        <f t="shared" si="2214"/>
        <v>0</v>
      </c>
      <c r="CP329" s="151">
        <f t="shared" si="2215"/>
        <v>0</v>
      </c>
      <c r="CQ329" s="151">
        <f t="shared" si="2216"/>
        <v>0</v>
      </c>
      <c r="CR329" s="154">
        <f t="shared" si="2087"/>
        <v>0</v>
      </c>
      <c r="CS329" s="3"/>
      <c r="CT329" s="3"/>
      <c r="CU329" s="3"/>
      <c r="CV329" s="151">
        <f t="shared" si="2217"/>
        <v>0</v>
      </c>
      <c r="CW329" s="151">
        <f t="shared" si="2218"/>
        <v>0</v>
      </c>
      <c r="CX329" s="151">
        <f t="shared" si="2219"/>
        <v>0</v>
      </c>
      <c r="CY329" s="151">
        <f t="shared" si="2220"/>
        <v>0</v>
      </c>
      <c r="CZ329" s="151">
        <f t="shared" si="2221"/>
        <v>0</v>
      </c>
      <c r="DA329" s="151">
        <f t="shared" si="2222"/>
        <v>0</v>
      </c>
      <c r="DB329" s="151">
        <f t="shared" si="2223"/>
        <v>0</v>
      </c>
      <c r="DC329" s="151">
        <f t="shared" si="2224"/>
        <v>0</v>
      </c>
      <c r="DD329" s="149"/>
      <c r="DE329" s="3"/>
      <c r="DF329" s="3"/>
      <c r="DG329" s="3"/>
      <c r="DH329" s="129"/>
      <c r="DI329" s="129"/>
      <c r="DJ329" s="129"/>
      <c r="DK329" s="129"/>
      <c r="DL329" s="129"/>
      <c r="DM329" s="129"/>
      <c r="DN329" s="129"/>
      <c r="DO329" s="129"/>
      <c r="DP329" s="3"/>
      <c r="DQ329" s="3"/>
      <c r="DR329" s="3"/>
      <c r="DS329" s="3"/>
      <c r="DU329" s="149"/>
      <c r="DV329" s="3"/>
      <c r="DW329" s="3"/>
      <c r="DX329" s="3"/>
      <c r="DZ329" s="293"/>
      <c r="EA329" s="293"/>
      <c r="EB329" s="293"/>
      <c r="EC329" s="297"/>
      <c r="ED329" s="297"/>
      <c r="EE329" s="297"/>
      <c r="EF329" s="297"/>
      <c r="EG329" s="297"/>
      <c r="EH329" s="297"/>
      <c r="EI329" s="297"/>
      <c r="EJ329" s="297"/>
      <c r="EK329" s="297"/>
      <c r="EL329" s="297"/>
      <c r="EM329" s="297"/>
      <c r="EN329" s="297"/>
      <c r="EO329" s="297"/>
      <c r="EP329" s="297"/>
      <c r="EQ329" s="297"/>
      <c r="ER329" s="297"/>
      <c r="ES329" s="297"/>
      <c r="ET329" s="297"/>
      <c r="EU329" s="297"/>
      <c r="EV329" s="297"/>
      <c r="EW329" s="297"/>
      <c r="EX329" s="297"/>
      <c r="EY329" s="297"/>
      <c r="EZ329" s="297"/>
      <c r="FA329" s="297"/>
      <c r="FB329" s="297"/>
      <c r="FC329" s="297"/>
      <c r="FD329" s="297"/>
      <c r="FE329" s="297"/>
      <c r="FF329" s="297"/>
      <c r="FL329" s="151">
        <f t="shared" si="2233"/>
        <v>0</v>
      </c>
      <c r="FM329" s="151">
        <f t="shared" si="2229"/>
        <v>0</v>
      </c>
      <c r="FN329" s="151">
        <f t="shared" si="2230"/>
        <v>0</v>
      </c>
      <c r="FO329" s="151">
        <f t="shared" si="2231"/>
        <v>0</v>
      </c>
      <c r="FR329" s="5">
        <f t="shared" si="2234"/>
        <v>0</v>
      </c>
      <c r="FS329" s="5">
        <f t="shared" si="2235"/>
        <v>0</v>
      </c>
      <c r="FT329" s="5">
        <f t="shared" si="2236"/>
        <v>0</v>
      </c>
      <c r="FU329" s="5">
        <f t="shared" si="2237"/>
        <v>0</v>
      </c>
      <c r="FW329" s="233" t="e">
        <f t="shared" si="2238"/>
        <v>#DIV/0!</v>
      </c>
      <c r="FX329" s="233" t="e">
        <f t="shared" si="2239"/>
        <v>#DIV/0!</v>
      </c>
      <c r="FY329" s="233" t="e">
        <f t="shared" si="2240"/>
        <v>#DIV/0!</v>
      </c>
      <c r="FZ329" s="233" t="e">
        <f t="shared" si="2241"/>
        <v>#DIV/0!</v>
      </c>
      <c r="GA329" s="233"/>
      <c r="GB329" s="5">
        <f t="shared" si="2242"/>
        <v>0</v>
      </c>
      <c r="GC329" s="5">
        <f t="shared" si="2243"/>
        <v>0</v>
      </c>
      <c r="GD329" s="5">
        <f t="shared" si="2244"/>
        <v>0</v>
      </c>
      <c r="GE329" s="5">
        <f t="shared" si="2245"/>
        <v>0</v>
      </c>
    </row>
    <row r="330" spans="2:187" x14ac:dyDescent="0.2">
      <c r="B330" s="139">
        <f t="shared" si="2227"/>
        <v>2026</v>
      </c>
      <c r="C330" s="142" t="str">
        <f t="shared" si="2232"/>
        <v>Maj</v>
      </c>
      <c r="D330" s="154">
        <f t="shared" ref="D330:D385" si="2246">E330+F330+G330</f>
        <v>0</v>
      </c>
      <c r="E330" s="129"/>
      <c r="F330" s="129"/>
      <c r="G330" s="129"/>
      <c r="H330" s="154">
        <f t="shared" ref="H330:H385" si="2247">I330+J330+K330</f>
        <v>0</v>
      </c>
      <c r="I330" s="151">
        <f t="shared" si="2177"/>
        <v>0</v>
      </c>
      <c r="J330" s="151">
        <f t="shared" si="2178"/>
        <v>0</v>
      </c>
      <c r="K330" s="151">
        <f t="shared" si="2179"/>
        <v>0</v>
      </c>
      <c r="L330" s="154">
        <f t="shared" si="2228"/>
        <v>0</v>
      </c>
      <c r="M330" s="3"/>
      <c r="N330" s="3"/>
      <c r="O330" s="3"/>
      <c r="P330" s="154">
        <f t="shared" ref="P330:P385" si="2248">Q330+R330+S330</f>
        <v>0</v>
      </c>
      <c r="Q330" s="3"/>
      <c r="R330" s="3"/>
      <c r="S330" s="3"/>
      <c r="T330" s="154">
        <f t="shared" ref="T330:T385" si="2249">U330+V330+W330</f>
        <v>0</v>
      </c>
      <c r="U330" s="151">
        <f t="shared" si="2180"/>
        <v>0</v>
      </c>
      <c r="V330" s="151">
        <f t="shared" si="2181"/>
        <v>0</v>
      </c>
      <c r="W330" s="151">
        <f t="shared" si="2182"/>
        <v>0</v>
      </c>
      <c r="X330" s="154">
        <f t="shared" ref="X330:X385" si="2250">Y330+Z330+AA330</f>
        <v>0</v>
      </c>
      <c r="Y330" s="151">
        <f t="shared" si="2183"/>
        <v>0</v>
      </c>
      <c r="Z330" s="151">
        <f t="shared" si="2184"/>
        <v>0</v>
      </c>
      <c r="AA330" s="151">
        <f t="shared" si="2185"/>
        <v>0</v>
      </c>
      <c r="AB330" s="154">
        <f t="shared" ref="AB330:AB385" si="2251">AC330+AD330+AE330</f>
        <v>0</v>
      </c>
      <c r="AC330" s="3"/>
      <c r="AD330" s="3"/>
      <c r="AE330" s="3"/>
      <c r="AF330" s="154">
        <f t="shared" ref="AF330:AF385" si="2252">AG330+AH330+AI330</f>
        <v>0</v>
      </c>
      <c r="AG330" s="3"/>
      <c r="AH330" s="3"/>
      <c r="AI330" s="3"/>
      <c r="AJ330" s="154">
        <f t="shared" ref="AJ330:AJ385" si="2253">AK330+AL330+AM330</f>
        <v>0</v>
      </c>
      <c r="AK330" s="151">
        <f t="shared" si="2186"/>
        <v>0</v>
      </c>
      <c r="AL330" s="151">
        <f t="shared" si="2187"/>
        <v>0</v>
      </c>
      <c r="AM330" s="151">
        <f t="shared" si="2188"/>
        <v>0</v>
      </c>
      <c r="AN330" s="154">
        <f t="shared" ref="AN330:AN385" si="2254">AO330+AP330+AQ330</f>
        <v>0</v>
      </c>
      <c r="AO330" s="3"/>
      <c r="AP330" s="3"/>
      <c r="AQ330" s="3"/>
      <c r="AR330" s="151">
        <f t="shared" si="2189"/>
        <v>0</v>
      </c>
      <c r="AS330" s="151">
        <f t="shared" si="2190"/>
        <v>0</v>
      </c>
      <c r="AT330" s="151">
        <f t="shared" si="2191"/>
        <v>0</v>
      </c>
      <c r="AU330" s="151">
        <f t="shared" si="2192"/>
        <v>0</v>
      </c>
      <c r="AV330" s="154">
        <f t="shared" ref="AV330:AV385" si="2255">AW330+AX330+AY330</f>
        <v>0</v>
      </c>
      <c r="AW330" s="3"/>
      <c r="AX330" s="3"/>
      <c r="AY330" s="3"/>
      <c r="AZ330" s="151">
        <f t="shared" si="2193"/>
        <v>0</v>
      </c>
      <c r="BA330" s="151">
        <f t="shared" si="2194"/>
        <v>0</v>
      </c>
      <c r="BB330" s="151">
        <f t="shared" si="2195"/>
        <v>0</v>
      </c>
      <c r="BC330" s="151">
        <f t="shared" si="2196"/>
        <v>0</v>
      </c>
      <c r="BD330" s="154">
        <f t="shared" ref="BD330:BD385" si="2256">BE330+BF330+BG330</f>
        <v>0</v>
      </c>
      <c r="BE330" s="3"/>
      <c r="BF330" s="3"/>
      <c r="BG330" s="3"/>
      <c r="BH330" s="151">
        <f t="shared" si="2197"/>
        <v>0</v>
      </c>
      <c r="BI330" s="151">
        <f t="shared" si="2198"/>
        <v>0</v>
      </c>
      <c r="BJ330" s="151">
        <f t="shared" si="2199"/>
        <v>0</v>
      </c>
      <c r="BK330" s="151">
        <f t="shared" si="2200"/>
        <v>0</v>
      </c>
      <c r="BL330" s="154">
        <f t="shared" ref="BL330:BL385" si="2257">BM330+BN330+BO330</f>
        <v>0</v>
      </c>
      <c r="BM330" s="3"/>
      <c r="BN330" s="3"/>
      <c r="BO330" s="3"/>
      <c r="BP330" s="151">
        <f t="shared" si="2201"/>
        <v>0</v>
      </c>
      <c r="BQ330" s="151">
        <f t="shared" si="2202"/>
        <v>0</v>
      </c>
      <c r="BR330" s="151">
        <f t="shared" si="2203"/>
        <v>0</v>
      </c>
      <c r="BS330" s="151">
        <f t="shared" si="2204"/>
        <v>0</v>
      </c>
      <c r="BT330" s="154">
        <f t="shared" ref="BT330:BT385" si="2258">BU330+BV330+BW330</f>
        <v>0</v>
      </c>
      <c r="BU330" s="3"/>
      <c r="BV330" s="3"/>
      <c r="BW330" s="3"/>
      <c r="BX330" s="151">
        <f t="shared" si="2205"/>
        <v>0</v>
      </c>
      <c r="BY330" s="151">
        <f t="shared" si="2206"/>
        <v>0</v>
      </c>
      <c r="BZ330" s="151">
        <f t="shared" si="2207"/>
        <v>0</v>
      </c>
      <c r="CA330" s="151">
        <f t="shared" si="2208"/>
        <v>0</v>
      </c>
      <c r="CB330" s="154">
        <f t="shared" ref="CB330:CB385" si="2259">CC330+CD330+CE330</f>
        <v>0</v>
      </c>
      <c r="CC330" s="3"/>
      <c r="CD330" s="3"/>
      <c r="CE330" s="3"/>
      <c r="CF330" s="151">
        <f t="shared" si="2209"/>
        <v>0</v>
      </c>
      <c r="CG330" s="151">
        <f t="shared" si="2210"/>
        <v>0</v>
      </c>
      <c r="CH330" s="151">
        <f t="shared" si="2211"/>
        <v>0</v>
      </c>
      <c r="CI330" s="151">
        <f t="shared" si="2212"/>
        <v>0</v>
      </c>
      <c r="CJ330" s="154">
        <f t="shared" ref="CJ330:CJ385" si="2260">CK330+CL330+CM330</f>
        <v>0</v>
      </c>
      <c r="CK330" s="3"/>
      <c r="CL330" s="3"/>
      <c r="CM330" s="3"/>
      <c r="CN330" s="151">
        <f t="shared" si="2213"/>
        <v>0</v>
      </c>
      <c r="CO330" s="151">
        <f t="shared" si="2214"/>
        <v>0</v>
      </c>
      <c r="CP330" s="151">
        <f t="shared" si="2215"/>
        <v>0</v>
      </c>
      <c r="CQ330" s="151">
        <f t="shared" si="2216"/>
        <v>0</v>
      </c>
      <c r="CR330" s="154">
        <f t="shared" ref="CR330:CR385" si="2261">CS330+CT330+CU330</f>
        <v>0</v>
      </c>
      <c r="CS330" s="3"/>
      <c r="CT330" s="3"/>
      <c r="CU330" s="3"/>
      <c r="CV330" s="151">
        <f t="shared" si="2217"/>
        <v>0</v>
      </c>
      <c r="CW330" s="151">
        <f t="shared" si="2218"/>
        <v>0</v>
      </c>
      <c r="CX330" s="151">
        <f t="shared" si="2219"/>
        <v>0</v>
      </c>
      <c r="CY330" s="151">
        <f t="shared" si="2220"/>
        <v>0</v>
      </c>
      <c r="CZ330" s="151">
        <f t="shared" si="2221"/>
        <v>0</v>
      </c>
      <c r="DA330" s="151">
        <f t="shared" si="2222"/>
        <v>0</v>
      </c>
      <c r="DB330" s="151">
        <f t="shared" si="2223"/>
        <v>0</v>
      </c>
      <c r="DC330" s="151">
        <f t="shared" si="2224"/>
        <v>0</v>
      </c>
      <c r="DD330" s="149"/>
      <c r="DE330" s="3"/>
      <c r="DF330" s="3"/>
      <c r="DG330" s="3"/>
      <c r="DH330" s="129"/>
      <c r="DI330" s="129"/>
      <c r="DJ330" s="129"/>
      <c r="DK330" s="129"/>
      <c r="DL330" s="129"/>
      <c r="DM330" s="129"/>
      <c r="DN330" s="129"/>
      <c r="DO330" s="129"/>
      <c r="DP330" s="3"/>
      <c r="DQ330" s="3"/>
      <c r="DR330" s="3"/>
      <c r="DS330" s="3"/>
      <c r="DU330" s="149"/>
      <c r="DV330" s="3"/>
      <c r="DW330" s="3"/>
      <c r="DX330" s="3"/>
      <c r="DZ330" s="293"/>
      <c r="EA330" s="293"/>
      <c r="EB330" s="293"/>
      <c r="EC330" s="297"/>
      <c r="ED330" s="297"/>
      <c r="EE330" s="297"/>
      <c r="EF330" s="297"/>
      <c r="EG330" s="297"/>
      <c r="EH330" s="297"/>
      <c r="EI330" s="297"/>
      <c r="EJ330" s="297"/>
      <c r="EK330" s="297"/>
      <c r="EL330" s="297"/>
      <c r="EM330" s="297"/>
      <c r="EN330" s="297"/>
      <c r="EO330" s="297"/>
      <c r="EP330" s="297"/>
      <c r="EQ330" s="297"/>
      <c r="ER330" s="297"/>
      <c r="ES330" s="297"/>
      <c r="ET330" s="297"/>
      <c r="EU330" s="297"/>
      <c r="EV330" s="297"/>
      <c r="EW330" s="297"/>
      <c r="EX330" s="297"/>
      <c r="EY330" s="297"/>
      <c r="EZ330" s="297"/>
      <c r="FA330" s="297"/>
      <c r="FB330" s="297"/>
      <c r="FC330" s="297"/>
      <c r="FD330" s="297"/>
      <c r="FE330" s="297"/>
      <c r="FF330" s="297"/>
      <c r="FL330" s="151">
        <f t="shared" si="2233"/>
        <v>0</v>
      </c>
      <c r="FM330" s="151">
        <f t="shared" si="2229"/>
        <v>0</v>
      </c>
      <c r="FN330" s="151">
        <f t="shared" si="2230"/>
        <v>0</v>
      </c>
      <c r="FO330" s="151">
        <f t="shared" si="2231"/>
        <v>0</v>
      </c>
      <c r="FR330" s="5">
        <f t="shared" si="2234"/>
        <v>0</v>
      </c>
      <c r="FS330" s="5">
        <f t="shared" si="2235"/>
        <v>0</v>
      </c>
      <c r="FT330" s="5">
        <f t="shared" si="2236"/>
        <v>0</v>
      </c>
      <c r="FU330" s="5">
        <f t="shared" si="2237"/>
        <v>0</v>
      </c>
      <c r="FW330" s="233" t="e">
        <f t="shared" si="2238"/>
        <v>#DIV/0!</v>
      </c>
      <c r="FX330" s="233" t="e">
        <f t="shared" si="2239"/>
        <v>#DIV/0!</v>
      </c>
      <c r="FY330" s="233" t="e">
        <f t="shared" si="2240"/>
        <v>#DIV/0!</v>
      </c>
      <c r="FZ330" s="233" t="e">
        <f t="shared" si="2241"/>
        <v>#DIV/0!</v>
      </c>
      <c r="GA330" s="233"/>
      <c r="GB330" s="5">
        <f t="shared" si="2242"/>
        <v>0</v>
      </c>
      <c r="GC330" s="5">
        <f t="shared" si="2243"/>
        <v>0</v>
      </c>
      <c r="GD330" s="5">
        <f t="shared" si="2244"/>
        <v>0</v>
      </c>
      <c r="GE330" s="5">
        <f t="shared" si="2245"/>
        <v>0</v>
      </c>
    </row>
    <row r="331" spans="2:187" x14ac:dyDescent="0.2">
      <c r="B331" s="139">
        <f t="shared" si="2227"/>
        <v>2026</v>
      </c>
      <c r="C331" s="142" t="str">
        <f t="shared" si="2232"/>
        <v>Jun</v>
      </c>
      <c r="D331" s="154">
        <f t="shared" si="2246"/>
        <v>0</v>
      </c>
      <c r="E331" s="129"/>
      <c r="F331" s="129"/>
      <c r="G331" s="129"/>
      <c r="H331" s="154">
        <f t="shared" si="2247"/>
        <v>0</v>
      </c>
      <c r="I331" s="151">
        <f t="shared" si="2177"/>
        <v>0</v>
      </c>
      <c r="J331" s="151">
        <f t="shared" si="2178"/>
        <v>0</v>
      </c>
      <c r="K331" s="151">
        <f t="shared" si="2179"/>
        <v>0</v>
      </c>
      <c r="L331" s="154">
        <f t="shared" si="2228"/>
        <v>0</v>
      </c>
      <c r="M331" s="3"/>
      <c r="N331" s="3"/>
      <c r="O331" s="3"/>
      <c r="P331" s="154">
        <f t="shared" si="2248"/>
        <v>0</v>
      </c>
      <c r="Q331" s="3"/>
      <c r="R331" s="3"/>
      <c r="S331" s="3"/>
      <c r="T331" s="154">
        <f t="shared" si="2249"/>
        <v>0</v>
      </c>
      <c r="U331" s="151">
        <f t="shared" si="2180"/>
        <v>0</v>
      </c>
      <c r="V331" s="151">
        <f t="shared" si="2181"/>
        <v>0</v>
      </c>
      <c r="W331" s="151">
        <f t="shared" si="2182"/>
        <v>0</v>
      </c>
      <c r="X331" s="154">
        <f t="shared" si="2250"/>
        <v>0</v>
      </c>
      <c r="Y331" s="151">
        <f t="shared" si="2183"/>
        <v>0</v>
      </c>
      <c r="Z331" s="151">
        <f t="shared" si="2184"/>
        <v>0</v>
      </c>
      <c r="AA331" s="151">
        <f t="shared" si="2185"/>
        <v>0</v>
      </c>
      <c r="AB331" s="154">
        <f t="shared" si="2251"/>
        <v>0</v>
      </c>
      <c r="AC331" s="3"/>
      <c r="AD331" s="3"/>
      <c r="AE331" s="3"/>
      <c r="AF331" s="154">
        <f t="shared" si="2252"/>
        <v>0</v>
      </c>
      <c r="AG331" s="3"/>
      <c r="AH331" s="3"/>
      <c r="AI331" s="3"/>
      <c r="AJ331" s="154">
        <f t="shared" si="2253"/>
        <v>0</v>
      </c>
      <c r="AK331" s="151">
        <f t="shared" si="2186"/>
        <v>0</v>
      </c>
      <c r="AL331" s="151">
        <f t="shared" si="2187"/>
        <v>0</v>
      </c>
      <c r="AM331" s="151">
        <f t="shared" si="2188"/>
        <v>0</v>
      </c>
      <c r="AN331" s="154">
        <f t="shared" si="2254"/>
        <v>0</v>
      </c>
      <c r="AO331" s="3"/>
      <c r="AP331" s="3"/>
      <c r="AQ331" s="3"/>
      <c r="AR331" s="151">
        <f t="shared" si="2189"/>
        <v>0</v>
      </c>
      <c r="AS331" s="151">
        <f t="shared" si="2190"/>
        <v>0</v>
      </c>
      <c r="AT331" s="151">
        <f t="shared" si="2191"/>
        <v>0</v>
      </c>
      <c r="AU331" s="151">
        <f t="shared" si="2192"/>
        <v>0</v>
      </c>
      <c r="AV331" s="154">
        <f t="shared" si="2255"/>
        <v>0</v>
      </c>
      <c r="AW331" s="3"/>
      <c r="AX331" s="3"/>
      <c r="AY331" s="3"/>
      <c r="AZ331" s="151">
        <f t="shared" si="2193"/>
        <v>0</v>
      </c>
      <c r="BA331" s="151">
        <f t="shared" si="2194"/>
        <v>0</v>
      </c>
      <c r="BB331" s="151">
        <f t="shared" si="2195"/>
        <v>0</v>
      </c>
      <c r="BC331" s="151">
        <f t="shared" si="2196"/>
        <v>0</v>
      </c>
      <c r="BD331" s="154">
        <f t="shared" si="2256"/>
        <v>0</v>
      </c>
      <c r="BE331" s="3"/>
      <c r="BF331" s="3"/>
      <c r="BG331" s="3"/>
      <c r="BH331" s="151">
        <f t="shared" si="2197"/>
        <v>0</v>
      </c>
      <c r="BI331" s="151">
        <f t="shared" si="2198"/>
        <v>0</v>
      </c>
      <c r="BJ331" s="151">
        <f t="shared" si="2199"/>
        <v>0</v>
      </c>
      <c r="BK331" s="151">
        <f t="shared" si="2200"/>
        <v>0</v>
      </c>
      <c r="BL331" s="154">
        <f t="shared" si="2257"/>
        <v>0</v>
      </c>
      <c r="BM331" s="3"/>
      <c r="BN331" s="3"/>
      <c r="BO331" s="3"/>
      <c r="BP331" s="151">
        <f t="shared" si="2201"/>
        <v>0</v>
      </c>
      <c r="BQ331" s="151">
        <f t="shared" si="2202"/>
        <v>0</v>
      </c>
      <c r="BR331" s="151">
        <f t="shared" si="2203"/>
        <v>0</v>
      </c>
      <c r="BS331" s="151">
        <f t="shared" si="2204"/>
        <v>0</v>
      </c>
      <c r="BT331" s="154">
        <f t="shared" si="2258"/>
        <v>0</v>
      </c>
      <c r="BU331" s="3"/>
      <c r="BV331" s="3"/>
      <c r="BW331" s="3"/>
      <c r="BX331" s="151">
        <f t="shared" si="2205"/>
        <v>0</v>
      </c>
      <c r="BY331" s="151">
        <f t="shared" si="2206"/>
        <v>0</v>
      </c>
      <c r="BZ331" s="151">
        <f t="shared" si="2207"/>
        <v>0</v>
      </c>
      <c r="CA331" s="151">
        <f t="shared" si="2208"/>
        <v>0</v>
      </c>
      <c r="CB331" s="154">
        <f t="shared" si="2259"/>
        <v>0</v>
      </c>
      <c r="CC331" s="3"/>
      <c r="CD331" s="3"/>
      <c r="CE331" s="3"/>
      <c r="CF331" s="151">
        <f t="shared" si="2209"/>
        <v>0</v>
      </c>
      <c r="CG331" s="151">
        <f t="shared" si="2210"/>
        <v>0</v>
      </c>
      <c r="CH331" s="151">
        <f t="shared" si="2211"/>
        <v>0</v>
      </c>
      <c r="CI331" s="151">
        <f t="shared" si="2212"/>
        <v>0</v>
      </c>
      <c r="CJ331" s="154">
        <f t="shared" si="2260"/>
        <v>0</v>
      </c>
      <c r="CK331" s="3"/>
      <c r="CL331" s="3"/>
      <c r="CM331" s="3"/>
      <c r="CN331" s="151">
        <f t="shared" si="2213"/>
        <v>0</v>
      </c>
      <c r="CO331" s="151">
        <f t="shared" si="2214"/>
        <v>0</v>
      </c>
      <c r="CP331" s="151">
        <f t="shared" si="2215"/>
        <v>0</v>
      </c>
      <c r="CQ331" s="151">
        <f t="shared" si="2216"/>
        <v>0</v>
      </c>
      <c r="CR331" s="154">
        <f t="shared" si="2261"/>
        <v>0</v>
      </c>
      <c r="CS331" s="3"/>
      <c r="CT331" s="3"/>
      <c r="CU331" s="3"/>
      <c r="CV331" s="151">
        <f t="shared" si="2217"/>
        <v>0</v>
      </c>
      <c r="CW331" s="151">
        <f t="shared" si="2218"/>
        <v>0</v>
      </c>
      <c r="CX331" s="151">
        <f t="shared" si="2219"/>
        <v>0</v>
      </c>
      <c r="CY331" s="151">
        <f t="shared" si="2220"/>
        <v>0</v>
      </c>
      <c r="CZ331" s="151">
        <f t="shared" si="2221"/>
        <v>0</v>
      </c>
      <c r="DA331" s="151">
        <f t="shared" si="2222"/>
        <v>0</v>
      </c>
      <c r="DB331" s="151">
        <f t="shared" si="2223"/>
        <v>0</v>
      </c>
      <c r="DC331" s="151">
        <f t="shared" si="2224"/>
        <v>0</v>
      </c>
      <c r="DD331" s="149"/>
      <c r="DE331" s="3"/>
      <c r="DF331" s="3"/>
      <c r="DG331" s="3"/>
      <c r="DH331" s="129"/>
      <c r="DI331" s="129"/>
      <c r="DJ331" s="129"/>
      <c r="DK331" s="129"/>
      <c r="DL331" s="129"/>
      <c r="DM331" s="129"/>
      <c r="DN331" s="129"/>
      <c r="DO331" s="129"/>
      <c r="DP331" s="3"/>
      <c r="DQ331" s="3"/>
      <c r="DR331" s="3"/>
      <c r="DS331" s="3"/>
      <c r="DU331" s="149"/>
      <c r="DV331" s="3"/>
      <c r="DW331" s="3"/>
      <c r="DX331" s="3"/>
      <c r="DZ331" s="293"/>
      <c r="EA331" s="293"/>
      <c r="EB331" s="293"/>
      <c r="EC331" s="297"/>
      <c r="ED331" s="297"/>
      <c r="EE331" s="297"/>
      <c r="EF331" s="297"/>
      <c r="EG331" s="297"/>
      <c r="EH331" s="297"/>
      <c r="EI331" s="297"/>
      <c r="EJ331" s="297"/>
      <c r="EK331" s="297"/>
      <c r="EL331" s="297"/>
      <c r="EM331" s="297"/>
      <c r="EN331" s="297"/>
      <c r="EO331" s="297"/>
      <c r="EP331" s="297"/>
      <c r="EQ331" s="297"/>
      <c r="ER331" s="297"/>
      <c r="ES331" s="297"/>
      <c r="ET331" s="297"/>
      <c r="EU331" s="297"/>
      <c r="EV331" s="297"/>
      <c r="EW331" s="297"/>
      <c r="EX331" s="297"/>
      <c r="EY331" s="297"/>
      <c r="EZ331" s="297"/>
      <c r="FA331" s="297"/>
      <c r="FB331" s="297"/>
      <c r="FC331" s="297"/>
      <c r="FD331" s="297"/>
      <c r="FE331" s="297"/>
      <c r="FF331" s="297"/>
      <c r="FL331" s="151">
        <f t="shared" si="2233"/>
        <v>0</v>
      </c>
      <c r="FM331" s="151">
        <f t="shared" si="2229"/>
        <v>0</v>
      </c>
      <c r="FN331" s="151">
        <f t="shared" si="2230"/>
        <v>0</v>
      </c>
      <c r="FO331" s="151">
        <f t="shared" si="2231"/>
        <v>0</v>
      </c>
      <c r="FR331" s="5">
        <f t="shared" si="2234"/>
        <v>0</v>
      </c>
      <c r="FS331" s="5">
        <f t="shared" si="2235"/>
        <v>0</v>
      </c>
      <c r="FT331" s="5">
        <f t="shared" si="2236"/>
        <v>0</v>
      </c>
      <c r="FU331" s="5">
        <f t="shared" si="2237"/>
        <v>0</v>
      </c>
      <c r="FW331" s="233" t="e">
        <f t="shared" si="2238"/>
        <v>#DIV/0!</v>
      </c>
      <c r="FX331" s="233" t="e">
        <f t="shared" si="2239"/>
        <v>#DIV/0!</v>
      </c>
      <c r="FY331" s="233" t="e">
        <f t="shared" si="2240"/>
        <v>#DIV/0!</v>
      </c>
      <c r="FZ331" s="233" t="e">
        <f t="shared" si="2241"/>
        <v>#DIV/0!</v>
      </c>
      <c r="GA331" s="233"/>
      <c r="GB331" s="5">
        <f t="shared" si="2242"/>
        <v>0</v>
      </c>
      <c r="GC331" s="5">
        <f t="shared" si="2243"/>
        <v>0</v>
      </c>
      <c r="GD331" s="5">
        <f t="shared" si="2244"/>
        <v>0</v>
      </c>
      <c r="GE331" s="5">
        <f t="shared" si="2245"/>
        <v>0</v>
      </c>
    </row>
    <row r="332" spans="2:187" x14ac:dyDescent="0.2">
      <c r="B332" s="139">
        <f t="shared" si="2227"/>
        <v>2026</v>
      </c>
      <c r="C332" s="142" t="str">
        <f t="shared" si="2232"/>
        <v>Jul</v>
      </c>
      <c r="D332" s="154">
        <f t="shared" si="2246"/>
        <v>0</v>
      </c>
      <c r="E332" s="129"/>
      <c r="F332" s="129"/>
      <c r="G332" s="129"/>
      <c r="H332" s="154">
        <f t="shared" si="2247"/>
        <v>0</v>
      </c>
      <c r="I332" s="151">
        <f t="shared" si="2177"/>
        <v>0</v>
      </c>
      <c r="J332" s="151">
        <f t="shared" si="2178"/>
        <v>0</v>
      </c>
      <c r="K332" s="151">
        <f t="shared" si="2179"/>
        <v>0</v>
      </c>
      <c r="L332" s="154">
        <f t="shared" si="2228"/>
        <v>0</v>
      </c>
      <c r="M332" s="3"/>
      <c r="N332" s="3"/>
      <c r="O332" s="3"/>
      <c r="P332" s="154">
        <f t="shared" si="2248"/>
        <v>0</v>
      </c>
      <c r="Q332" s="3"/>
      <c r="R332" s="3"/>
      <c r="S332" s="3"/>
      <c r="T332" s="154">
        <f t="shared" si="2249"/>
        <v>0</v>
      </c>
      <c r="U332" s="151">
        <f t="shared" si="2180"/>
        <v>0</v>
      </c>
      <c r="V332" s="151">
        <f t="shared" si="2181"/>
        <v>0</v>
      </c>
      <c r="W332" s="151">
        <f t="shared" si="2182"/>
        <v>0</v>
      </c>
      <c r="X332" s="154">
        <f t="shared" si="2250"/>
        <v>0</v>
      </c>
      <c r="Y332" s="151">
        <f t="shared" si="2183"/>
        <v>0</v>
      </c>
      <c r="Z332" s="151">
        <f t="shared" si="2184"/>
        <v>0</v>
      </c>
      <c r="AA332" s="151">
        <f t="shared" si="2185"/>
        <v>0</v>
      </c>
      <c r="AB332" s="154">
        <f t="shared" si="2251"/>
        <v>0</v>
      </c>
      <c r="AC332" s="3"/>
      <c r="AD332" s="3"/>
      <c r="AE332" s="3"/>
      <c r="AF332" s="154">
        <f t="shared" si="2252"/>
        <v>0</v>
      </c>
      <c r="AG332" s="3"/>
      <c r="AH332" s="3"/>
      <c r="AI332" s="3"/>
      <c r="AJ332" s="154">
        <f t="shared" si="2253"/>
        <v>0</v>
      </c>
      <c r="AK332" s="151">
        <f t="shared" si="2186"/>
        <v>0</v>
      </c>
      <c r="AL332" s="151">
        <f t="shared" si="2187"/>
        <v>0</v>
      </c>
      <c r="AM332" s="151">
        <f t="shared" si="2188"/>
        <v>0</v>
      </c>
      <c r="AN332" s="154">
        <f t="shared" si="2254"/>
        <v>0</v>
      </c>
      <c r="AO332" s="3"/>
      <c r="AP332" s="3"/>
      <c r="AQ332" s="3"/>
      <c r="AR332" s="151">
        <f t="shared" si="2189"/>
        <v>0</v>
      </c>
      <c r="AS332" s="151">
        <f t="shared" si="2190"/>
        <v>0</v>
      </c>
      <c r="AT332" s="151">
        <f t="shared" si="2191"/>
        <v>0</v>
      </c>
      <c r="AU332" s="151">
        <f t="shared" si="2192"/>
        <v>0</v>
      </c>
      <c r="AV332" s="154">
        <f t="shared" si="2255"/>
        <v>0</v>
      </c>
      <c r="AW332" s="3"/>
      <c r="AX332" s="3"/>
      <c r="AY332" s="3"/>
      <c r="AZ332" s="151">
        <f t="shared" si="2193"/>
        <v>0</v>
      </c>
      <c r="BA332" s="151">
        <f t="shared" si="2194"/>
        <v>0</v>
      </c>
      <c r="BB332" s="151">
        <f t="shared" si="2195"/>
        <v>0</v>
      </c>
      <c r="BC332" s="151">
        <f t="shared" si="2196"/>
        <v>0</v>
      </c>
      <c r="BD332" s="154">
        <f t="shared" si="2256"/>
        <v>0</v>
      </c>
      <c r="BE332" s="3"/>
      <c r="BF332" s="3"/>
      <c r="BG332" s="3"/>
      <c r="BH332" s="151">
        <f t="shared" si="2197"/>
        <v>0</v>
      </c>
      <c r="BI332" s="151">
        <f t="shared" si="2198"/>
        <v>0</v>
      </c>
      <c r="BJ332" s="151">
        <f t="shared" si="2199"/>
        <v>0</v>
      </c>
      <c r="BK332" s="151">
        <f t="shared" si="2200"/>
        <v>0</v>
      </c>
      <c r="BL332" s="154">
        <f t="shared" si="2257"/>
        <v>0</v>
      </c>
      <c r="BM332" s="3"/>
      <c r="BN332" s="3"/>
      <c r="BO332" s="3"/>
      <c r="BP332" s="151">
        <f t="shared" si="2201"/>
        <v>0</v>
      </c>
      <c r="BQ332" s="151">
        <f t="shared" si="2202"/>
        <v>0</v>
      </c>
      <c r="BR332" s="151">
        <f t="shared" si="2203"/>
        <v>0</v>
      </c>
      <c r="BS332" s="151">
        <f t="shared" si="2204"/>
        <v>0</v>
      </c>
      <c r="BT332" s="154">
        <f t="shared" si="2258"/>
        <v>0</v>
      </c>
      <c r="BU332" s="3"/>
      <c r="BV332" s="3"/>
      <c r="BW332" s="3"/>
      <c r="BX332" s="151">
        <f t="shared" si="2205"/>
        <v>0</v>
      </c>
      <c r="BY332" s="151">
        <f t="shared" si="2206"/>
        <v>0</v>
      </c>
      <c r="BZ332" s="151">
        <f t="shared" si="2207"/>
        <v>0</v>
      </c>
      <c r="CA332" s="151">
        <f t="shared" si="2208"/>
        <v>0</v>
      </c>
      <c r="CB332" s="154">
        <f t="shared" si="2259"/>
        <v>0</v>
      </c>
      <c r="CC332" s="3"/>
      <c r="CD332" s="3"/>
      <c r="CE332" s="3"/>
      <c r="CF332" s="151">
        <f t="shared" si="2209"/>
        <v>0</v>
      </c>
      <c r="CG332" s="151">
        <f t="shared" si="2210"/>
        <v>0</v>
      </c>
      <c r="CH332" s="151">
        <f t="shared" si="2211"/>
        <v>0</v>
      </c>
      <c r="CI332" s="151">
        <f t="shared" si="2212"/>
        <v>0</v>
      </c>
      <c r="CJ332" s="154">
        <f t="shared" si="2260"/>
        <v>0</v>
      </c>
      <c r="CK332" s="3"/>
      <c r="CL332" s="3"/>
      <c r="CM332" s="3"/>
      <c r="CN332" s="151">
        <f t="shared" si="2213"/>
        <v>0</v>
      </c>
      <c r="CO332" s="151">
        <f t="shared" si="2214"/>
        <v>0</v>
      </c>
      <c r="CP332" s="151">
        <f t="shared" si="2215"/>
        <v>0</v>
      </c>
      <c r="CQ332" s="151">
        <f t="shared" si="2216"/>
        <v>0</v>
      </c>
      <c r="CR332" s="154">
        <f t="shared" si="2261"/>
        <v>0</v>
      </c>
      <c r="CS332" s="3"/>
      <c r="CT332" s="3"/>
      <c r="CU332" s="3"/>
      <c r="CV332" s="151">
        <f t="shared" si="2217"/>
        <v>0</v>
      </c>
      <c r="CW332" s="151">
        <f t="shared" si="2218"/>
        <v>0</v>
      </c>
      <c r="CX332" s="151">
        <f t="shared" si="2219"/>
        <v>0</v>
      </c>
      <c r="CY332" s="151">
        <f t="shared" si="2220"/>
        <v>0</v>
      </c>
      <c r="CZ332" s="151">
        <f t="shared" si="2221"/>
        <v>0</v>
      </c>
      <c r="DA332" s="151">
        <f t="shared" si="2222"/>
        <v>0</v>
      </c>
      <c r="DB332" s="151">
        <f t="shared" si="2223"/>
        <v>0</v>
      </c>
      <c r="DC332" s="151">
        <f t="shared" si="2224"/>
        <v>0</v>
      </c>
      <c r="DD332" s="149"/>
      <c r="DE332" s="3"/>
      <c r="DF332" s="3"/>
      <c r="DG332" s="3"/>
      <c r="DH332" s="129"/>
      <c r="DI332" s="129"/>
      <c r="DJ332" s="129"/>
      <c r="DK332" s="129"/>
      <c r="DL332" s="129"/>
      <c r="DM332" s="129"/>
      <c r="DN332" s="129"/>
      <c r="DO332" s="129"/>
      <c r="DP332" s="3"/>
      <c r="DQ332" s="3"/>
      <c r="DR332" s="3"/>
      <c r="DS332" s="3"/>
      <c r="DU332" s="149"/>
      <c r="DV332" s="3"/>
      <c r="DW332" s="3"/>
      <c r="DX332" s="3"/>
      <c r="DZ332" s="293"/>
      <c r="EA332" s="293"/>
      <c r="EB332" s="293"/>
      <c r="EC332" s="297"/>
      <c r="ED332" s="297"/>
      <c r="EE332" s="297"/>
      <c r="EF332" s="297"/>
      <c r="EG332" s="297"/>
      <c r="EH332" s="297"/>
      <c r="EI332" s="297"/>
      <c r="EJ332" s="297"/>
      <c r="EK332" s="297"/>
      <c r="EL332" s="297"/>
      <c r="EM332" s="297"/>
      <c r="EN332" s="297"/>
      <c r="EO332" s="297"/>
      <c r="EP332" s="297"/>
      <c r="EQ332" s="297"/>
      <c r="ER332" s="297"/>
      <c r="ES332" s="297"/>
      <c r="ET332" s="297"/>
      <c r="EU332" s="297"/>
      <c r="EV332" s="297"/>
      <c r="EW332" s="297"/>
      <c r="EX332" s="297"/>
      <c r="EY332" s="297"/>
      <c r="EZ332" s="297"/>
      <c r="FA332" s="297"/>
      <c r="FB332" s="297"/>
      <c r="FC332" s="297"/>
      <c r="FD332" s="297"/>
      <c r="FE332" s="297"/>
      <c r="FF332" s="297"/>
      <c r="FL332" s="151">
        <f t="shared" si="2233"/>
        <v>0</v>
      </c>
      <c r="FM332" s="151">
        <f t="shared" si="2229"/>
        <v>0</v>
      </c>
      <c r="FN332" s="151">
        <f t="shared" si="2230"/>
        <v>0</v>
      </c>
      <c r="FO332" s="151">
        <f t="shared" si="2231"/>
        <v>0</v>
      </c>
      <c r="FR332" s="5">
        <f t="shared" si="2234"/>
        <v>0</v>
      </c>
      <c r="FS332" s="5">
        <f t="shared" si="2235"/>
        <v>0</v>
      </c>
      <c r="FT332" s="5">
        <f t="shared" si="2236"/>
        <v>0</v>
      </c>
      <c r="FU332" s="5">
        <f t="shared" si="2237"/>
        <v>0</v>
      </c>
      <c r="FW332" s="233" t="e">
        <f t="shared" si="2238"/>
        <v>#DIV/0!</v>
      </c>
      <c r="FX332" s="233" t="e">
        <f t="shared" si="2239"/>
        <v>#DIV/0!</v>
      </c>
      <c r="FY332" s="233" t="e">
        <f t="shared" si="2240"/>
        <v>#DIV/0!</v>
      </c>
      <c r="FZ332" s="233" t="e">
        <f t="shared" si="2241"/>
        <v>#DIV/0!</v>
      </c>
      <c r="GA332" s="233"/>
      <c r="GB332" s="5">
        <f t="shared" si="2242"/>
        <v>0</v>
      </c>
      <c r="GC332" s="5">
        <f t="shared" si="2243"/>
        <v>0</v>
      </c>
      <c r="GD332" s="5">
        <f t="shared" si="2244"/>
        <v>0</v>
      </c>
      <c r="GE332" s="5">
        <f t="shared" si="2245"/>
        <v>0</v>
      </c>
    </row>
    <row r="333" spans="2:187" x14ac:dyDescent="0.2">
      <c r="B333" s="139">
        <f t="shared" si="2227"/>
        <v>2026</v>
      </c>
      <c r="C333" s="142" t="str">
        <f t="shared" si="2232"/>
        <v>Aug</v>
      </c>
      <c r="D333" s="154">
        <f t="shared" si="2246"/>
        <v>0</v>
      </c>
      <c r="E333" s="129"/>
      <c r="F333" s="129"/>
      <c r="G333" s="129"/>
      <c r="H333" s="154">
        <f t="shared" si="2247"/>
        <v>0</v>
      </c>
      <c r="I333" s="151">
        <f t="shared" si="2177"/>
        <v>0</v>
      </c>
      <c r="J333" s="151">
        <f t="shared" si="2178"/>
        <v>0</v>
      </c>
      <c r="K333" s="151">
        <f t="shared" si="2179"/>
        <v>0</v>
      </c>
      <c r="L333" s="154">
        <f t="shared" si="2228"/>
        <v>0</v>
      </c>
      <c r="M333" s="3"/>
      <c r="N333" s="3"/>
      <c r="O333" s="3"/>
      <c r="P333" s="154">
        <f t="shared" si="2248"/>
        <v>0</v>
      </c>
      <c r="Q333" s="3"/>
      <c r="R333" s="3"/>
      <c r="S333" s="3"/>
      <c r="T333" s="154">
        <f t="shared" si="2249"/>
        <v>0</v>
      </c>
      <c r="U333" s="151">
        <f t="shared" si="2180"/>
        <v>0</v>
      </c>
      <c r="V333" s="151">
        <f t="shared" si="2181"/>
        <v>0</v>
      </c>
      <c r="W333" s="151">
        <f t="shared" si="2182"/>
        <v>0</v>
      </c>
      <c r="X333" s="154">
        <f t="shared" si="2250"/>
        <v>0</v>
      </c>
      <c r="Y333" s="151">
        <f t="shared" si="2183"/>
        <v>0</v>
      </c>
      <c r="Z333" s="151">
        <f t="shared" si="2184"/>
        <v>0</v>
      </c>
      <c r="AA333" s="151">
        <f t="shared" si="2185"/>
        <v>0</v>
      </c>
      <c r="AB333" s="154">
        <f t="shared" si="2251"/>
        <v>0</v>
      </c>
      <c r="AC333" s="3"/>
      <c r="AD333" s="3"/>
      <c r="AE333" s="3"/>
      <c r="AF333" s="154">
        <f t="shared" si="2252"/>
        <v>0</v>
      </c>
      <c r="AG333" s="3"/>
      <c r="AH333" s="3"/>
      <c r="AI333" s="3"/>
      <c r="AJ333" s="154">
        <f t="shared" si="2253"/>
        <v>0</v>
      </c>
      <c r="AK333" s="151">
        <f t="shared" si="2186"/>
        <v>0</v>
      </c>
      <c r="AL333" s="151">
        <f t="shared" si="2187"/>
        <v>0</v>
      </c>
      <c r="AM333" s="151">
        <f t="shared" si="2188"/>
        <v>0</v>
      </c>
      <c r="AN333" s="154">
        <f t="shared" si="2254"/>
        <v>0</v>
      </c>
      <c r="AO333" s="3"/>
      <c r="AP333" s="3"/>
      <c r="AQ333" s="3"/>
      <c r="AR333" s="151">
        <f t="shared" si="2189"/>
        <v>0</v>
      </c>
      <c r="AS333" s="151">
        <f t="shared" si="2190"/>
        <v>0</v>
      </c>
      <c r="AT333" s="151">
        <f t="shared" si="2191"/>
        <v>0</v>
      </c>
      <c r="AU333" s="151">
        <f t="shared" si="2192"/>
        <v>0</v>
      </c>
      <c r="AV333" s="154">
        <f t="shared" si="2255"/>
        <v>0</v>
      </c>
      <c r="AW333" s="3"/>
      <c r="AX333" s="3"/>
      <c r="AY333" s="3"/>
      <c r="AZ333" s="151">
        <f t="shared" si="2193"/>
        <v>0</v>
      </c>
      <c r="BA333" s="151">
        <f t="shared" si="2194"/>
        <v>0</v>
      </c>
      <c r="BB333" s="151">
        <f t="shared" si="2195"/>
        <v>0</v>
      </c>
      <c r="BC333" s="151">
        <f t="shared" si="2196"/>
        <v>0</v>
      </c>
      <c r="BD333" s="154">
        <f t="shared" si="2256"/>
        <v>0</v>
      </c>
      <c r="BE333" s="3"/>
      <c r="BF333" s="3"/>
      <c r="BG333" s="3"/>
      <c r="BH333" s="151">
        <f t="shared" si="2197"/>
        <v>0</v>
      </c>
      <c r="BI333" s="151">
        <f t="shared" si="2198"/>
        <v>0</v>
      </c>
      <c r="BJ333" s="151">
        <f t="shared" si="2199"/>
        <v>0</v>
      </c>
      <c r="BK333" s="151">
        <f t="shared" si="2200"/>
        <v>0</v>
      </c>
      <c r="BL333" s="154">
        <f t="shared" si="2257"/>
        <v>0</v>
      </c>
      <c r="BM333" s="3"/>
      <c r="BN333" s="3"/>
      <c r="BO333" s="3"/>
      <c r="BP333" s="151">
        <f t="shared" si="2201"/>
        <v>0</v>
      </c>
      <c r="BQ333" s="151">
        <f t="shared" si="2202"/>
        <v>0</v>
      </c>
      <c r="BR333" s="151">
        <f t="shared" si="2203"/>
        <v>0</v>
      </c>
      <c r="BS333" s="151">
        <f t="shared" si="2204"/>
        <v>0</v>
      </c>
      <c r="BT333" s="154">
        <f t="shared" si="2258"/>
        <v>0</v>
      </c>
      <c r="BU333" s="3"/>
      <c r="BV333" s="3"/>
      <c r="BW333" s="3"/>
      <c r="BX333" s="151">
        <f t="shared" si="2205"/>
        <v>0</v>
      </c>
      <c r="BY333" s="151">
        <f t="shared" si="2206"/>
        <v>0</v>
      </c>
      <c r="BZ333" s="151">
        <f t="shared" si="2207"/>
        <v>0</v>
      </c>
      <c r="CA333" s="151">
        <f t="shared" si="2208"/>
        <v>0</v>
      </c>
      <c r="CB333" s="154">
        <f t="shared" si="2259"/>
        <v>0</v>
      </c>
      <c r="CC333" s="3"/>
      <c r="CD333" s="3"/>
      <c r="CE333" s="3"/>
      <c r="CF333" s="151">
        <f t="shared" si="2209"/>
        <v>0</v>
      </c>
      <c r="CG333" s="151">
        <f t="shared" si="2210"/>
        <v>0</v>
      </c>
      <c r="CH333" s="151">
        <f t="shared" si="2211"/>
        <v>0</v>
      </c>
      <c r="CI333" s="151">
        <f t="shared" si="2212"/>
        <v>0</v>
      </c>
      <c r="CJ333" s="154">
        <f t="shared" si="2260"/>
        <v>0</v>
      </c>
      <c r="CK333" s="3"/>
      <c r="CL333" s="3"/>
      <c r="CM333" s="3"/>
      <c r="CN333" s="151">
        <f t="shared" si="2213"/>
        <v>0</v>
      </c>
      <c r="CO333" s="151">
        <f t="shared" si="2214"/>
        <v>0</v>
      </c>
      <c r="CP333" s="151">
        <f t="shared" si="2215"/>
        <v>0</v>
      </c>
      <c r="CQ333" s="151">
        <f t="shared" si="2216"/>
        <v>0</v>
      </c>
      <c r="CR333" s="154">
        <f t="shared" si="2261"/>
        <v>0</v>
      </c>
      <c r="CS333" s="3"/>
      <c r="CT333" s="3"/>
      <c r="CU333" s="3"/>
      <c r="CV333" s="151">
        <f t="shared" si="2217"/>
        <v>0</v>
      </c>
      <c r="CW333" s="151">
        <f t="shared" si="2218"/>
        <v>0</v>
      </c>
      <c r="CX333" s="151">
        <f t="shared" si="2219"/>
        <v>0</v>
      </c>
      <c r="CY333" s="151">
        <f t="shared" si="2220"/>
        <v>0</v>
      </c>
      <c r="CZ333" s="151">
        <f t="shared" si="2221"/>
        <v>0</v>
      </c>
      <c r="DA333" s="151">
        <f t="shared" si="2222"/>
        <v>0</v>
      </c>
      <c r="DB333" s="151">
        <f t="shared" si="2223"/>
        <v>0</v>
      </c>
      <c r="DC333" s="151">
        <f t="shared" si="2224"/>
        <v>0</v>
      </c>
      <c r="DD333" s="149"/>
      <c r="DE333" s="3"/>
      <c r="DF333" s="3"/>
      <c r="DG333" s="3"/>
      <c r="DH333" s="129"/>
      <c r="DI333" s="129"/>
      <c r="DJ333" s="129"/>
      <c r="DK333" s="129"/>
      <c r="DL333" s="129"/>
      <c r="DM333" s="129"/>
      <c r="DN333" s="129"/>
      <c r="DO333" s="129"/>
      <c r="DP333" s="3"/>
      <c r="DQ333" s="3"/>
      <c r="DR333" s="3"/>
      <c r="DS333" s="3"/>
      <c r="DU333" s="149"/>
      <c r="DV333" s="3"/>
      <c r="DW333" s="3"/>
      <c r="DX333" s="3"/>
      <c r="DZ333" s="293"/>
      <c r="EA333" s="293"/>
      <c r="EB333" s="293"/>
      <c r="EC333" s="297"/>
      <c r="ED333" s="297"/>
      <c r="EE333" s="297"/>
      <c r="EF333" s="297"/>
      <c r="EG333" s="297"/>
      <c r="EH333" s="297"/>
      <c r="EI333" s="297"/>
      <c r="EJ333" s="297"/>
      <c r="EK333" s="297"/>
      <c r="EL333" s="297"/>
      <c r="EM333" s="297"/>
      <c r="EN333" s="297"/>
      <c r="EO333" s="297"/>
      <c r="EP333" s="297"/>
      <c r="EQ333" s="297"/>
      <c r="ER333" s="297"/>
      <c r="ES333" s="297"/>
      <c r="ET333" s="297"/>
      <c r="EU333" s="297"/>
      <c r="EV333" s="297"/>
      <c r="EW333" s="297"/>
      <c r="EX333" s="297"/>
      <c r="EY333" s="297"/>
      <c r="EZ333" s="297"/>
      <c r="FA333" s="297"/>
      <c r="FB333" s="297"/>
      <c r="FC333" s="297"/>
      <c r="FD333" s="297"/>
      <c r="FE333" s="297"/>
      <c r="FF333" s="297"/>
      <c r="FL333" s="151">
        <f t="shared" si="2233"/>
        <v>0</v>
      </c>
      <c r="FM333" s="151">
        <f t="shared" si="2229"/>
        <v>0</v>
      </c>
      <c r="FN333" s="151">
        <f t="shared" si="2230"/>
        <v>0</v>
      </c>
      <c r="FO333" s="151">
        <f t="shared" si="2231"/>
        <v>0</v>
      </c>
      <c r="FR333" s="5">
        <f t="shared" si="2234"/>
        <v>0</v>
      </c>
      <c r="FS333" s="5">
        <f t="shared" si="2235"/>
        <v>0</v>
      </c>
      <c r="FT333" s="5">
        <f t="shared" si="2236"/>
        <v>0</v>
      </c>
      <c r="FU333" s="5">
        <f t="shared" si="2237"/>
        <v>0</v>
      </c>
      <c r="FW333" s="233" t="e">
        <f t="shared" si="2238"/>
        <v>#DIV/0!</v>
      </c>
      <c r="FX333" s="233" t="e">
        <f t="shared" si="2239"/>
        <v>#DIV/0!</v>
      </c>
      <c r="FY333" s="233" t="e">
        <f t="shared" si="2240"/>
        <v>#DIV/0!</v>
      </c>
      <c r="FZ333" s="233" t="e">
        <f t="shared" si="2241"/>
        <v>#DIV/0!</v>
      </c>
      <c r="GA333" s="233"/>
      <c r="GB333" s="5">
        <f t="shared" si="2242"/>
        <v>0</v>
      </c>
      <c r="GC333" s="5">
        <f t="shared" si="2243"/>
        <v>0</v>
      </c>
      <c r="GD333" s="5">
        <f t="shared" si="2244"/>
        <v>0</v>
      </c>
      <c r="GE333" s="5">
        <f t="shared" si="2245"/>
        <v>0</v>
      </c>
    </row>
    <row r="334" spans="2:187" x14ac:dyDescent="0.2">
      <c r="B334" s="139">
        <f t="shared" si="2227"/>
        <v>2026</v>
      </c>
      <c r="C334" s="142" t="str">
        <f t="shared" si="2232"/>
        <v>Sep</v>
      </c>
      <c r="D334" s="154">
        <f t="shared" si="2246"/>
        <v>0</v>
      </c>
      <c r="E334" s="129"/>
      <c r="F334" s="129"/>
      <c r="G334" s="129"/>
      <c r="H334" s="154">
        <f t="shared" si="2247"/>
        <v>0</v>
      </c>
      <c r="I334" s="151">
        <f t="shared" si="2177"/>
        <v>0</v>
      </c>
      <c r="J334" s="151">
        <f t="shared" si="2178"/>
        <v>0</v>
      </c>
      <c r="K334" s="151">
        <f t="shared" si="2179"/>
        <v>0</v>
      </c>
      <c r="L334" s="154">
        <f t="shared" si="2228"/>
        <v>0</v>
      </c>
      <c r="M334" s="3"/>
      <c r="N334" s="3"/>
      <c r="O334" s="3"/>
      <c r="P334" s="154">
        <f t="shared" si="2248"/>
        <v>0</v>
      </c>
      <c r="Q334" s="3"/>
      <c r="R334" s="3"/>
      <c r="S334" s="3"/>
      <c r="T334" s="154">
        <f t="shared" si="2249"/>
        <v>0</v>
      </c>
      <c r="U334" s="151">
        <f t="shared" si="2180"/>
        <v>0</v>
      </c>
      <c r="V334" s="151">
        <f t="shared" si="2181"/>
        <v>0</v>
      </c>
      <c r="W334" s="151">
        <f t="shared" si="2182"/>
        <v>0</v>
      </c>
      <c r="X334" s="154">
        <f t="shared" si="2250"/>
        <v>0</v>
      </c>
      <c r="Y334" s="151">
        <f t="shared" si="2183"/>
        <v>0</v>
      </c>
      <c r="Z334" s="151">
        <f t="shared" si="2184"/>
        <v>0</v>
      </c>
      <c r="AA334" s="151">
        <f t="shared" si="2185"/>
        <v>0</v>
      </c>
      <c r="AB334" s="154">
        <f t="shared" si="2251"/>
        <v>0</v>
      </c>
      <c r="AC334" s="3"/>
      <c r="AD334" s="3"/>
      <c r="AE334" s="3"/>
      <c r="AF334" s="154">
        <f t="shared" si="2252"/>
        <v>0</v>
      </c>
      <c r="AG334" s="3"/>
      <c r="AH334" s="3"/>
      <c r="AI334" s="3"/>
      <c r="AJ334" s="154">
        <f t="shared" si="2253"/>
        <v>0</v>
      </c>
      <c r="AK334" s="151">
        <f t="shared" si="2186"/>
        <v>0</v>
      </c>
      <c r="AL334" s="151">
        <f t="shared" si="2187"/>
        <v>0</v>
      </c>
      <c r="AM334" s="151">
        <f t="shared" si="2188"/>
        <v>0</v>
      </c>
      <c r="AN334" s="154">
        <f t="shared" si="2254"/>
        <v>0</v>
      </c>
      <c r="AO334" s="3"/>
      <c r="AP334" s="3"/>
      <c r="AQ334" s="3"/>
      <c r="AR334" s="151">
        <f t="shared" si="2189"/>
        <v>0</v>
      </c>
      <c r="AS334" s="151">
        <f t="shared" si="2190"/>
        <v>0</v>
      </c>
      <c r="AT334" s="151">
        <f t="shared" si="2191"/>
        <v>0</v>
      </c>
      <c r="AU334" s="151">
        <f t="shared" si="2192"/>
        <v>0</v>
      </c>
      <c r="AV334" s="154">
        <f t="shared" si="2255"/>
        <v>0</v>
      </c>
      <c r="AW334" s="3"/>
      <c r="AX334" s="3"/>
      <c r="AY334" s="3"/>
      <c r="AZ334" s="151">
        <f t="shared" si="2193"/>
        <v>0</v>
      </c>
      <c r="BA334" s="151">
        <f t="shared" si="2194"/>
        <v>0</v>
      </c>
      <c r="BB334" s="151">
        <f t="shared" si="2195"/>
        <v>0</v>
      </c>
      <c r="BC334" s="151">
        <f t="shared" si="2196"/>
        <v>0</v>
      </c>
      <c r="BD334" s="154">
        <f t="shared" si="2256"/>
        <v>0</v>
      </c>
      <c r="BE334" s="3"/>
      <c r="BF334" s="3"/>
      <c r="BG334" s="3"/>
      <c r="BH334" s="151">
        <f t="shared" si="2197"/>
        <v>0</v>
      </c>
      <c r="BI334" s="151">
        <f t="shared" si="2198"/>
        <v>0</v>
      </c>
      <c r="BJ334" s="151">
        <f t="shared" si="2199"/>
        <v>0</v>
      </c>
      <c r="BK334" s="151">
        <f t="shared" si="2200"/>
        <v>0</v>
      </c>
      <c r="BL334" s="154">
        <f t="shared" si="2257"/>
        <v>0</v>
      </c>
      <c r="BM334" s="3"/>
      <c r="BN334" s="3"/>
      <c r="BO334" s="3"/>
      <c r="BP334" s="151">
        <f t="shared" si="2201"/>
        <v>0</v>
      </c>
      <c r="BQ334" s="151">
        <f t="shared" si="2202"/>
        <v>0</v>
      </c>
      <c r="BR334" s="151">
        <f t="shared" si="2203"/>
        <v>0</v>
      </c>
      <c r="BS334" s="151">
        <f t="shared" si="2204"/>
        <v>0</v>
      </c>
      <c r="BT334" s="154">
        <f t="shared" si="2258"/>
        <v>0</v>
      </c>
      <c r="BU334" s="3"/>
      <c r="BV334" s="3"/>
      <c r="BW334" s="3"/>
      <c r="BX334" s="151">
        <f t="shared" si="2205"/>
        <v>0</v>
      </c>
      <c r="BY334" s="151">
        <f t="shared" si="2206"/>
        <v>0</v>
      </c>
      <c r="BZ334" s="151">
        <f t="shared" si="2207"/>
        <v>0</v>
      </c>
      <c r="CA334" s="151">
        <f t="shared" si="2208"/>
        <v>0</v>
      </c>
      <c r="CB334" s="154">
        <f t="shared" si="2259"/>
        <v>0</v>
      </c>
      <c r="CC334" s="3"/>
      <c r="CD334" s="3"/>
      <c r="CE334" s="3"/>
      <c r="CF334" s="151">
        <f t="shared" si="2209"/>
        <v>0</v>
      </c>
      <c r="CG334" s="151">
        <f t="shared" si="2210"/>
        <v>0</v>
      </c>
      <c r="CH334" s="151">
        <f t="shared" si="2211"/>
        <v>0</v>
      </c>
      <c r="CI334" s="151">
        <f t="shared" si="2212"/>
        <v>0</v>
      </c>
      <c r="CJ334" s="154">
        <f t="shared" si="2260"/>
        <v>0</v>
      </c>
      <c r="CK334" s="3"/>
      <c r="CL334" s="3"/>
      <c r="CM334" s="3"/>
      <c r="CN334" s="151">
        <f t="shared" si="2213"/>
        <v>0</v>
      </c>
      <c r="CO334" s="151">
        <f t="shared" si="2214"/>
        <v>0</v>
      </c>
      <c r="CP334" s="151">
        <f t="shared" si="2215"/>
        <v>0</v>
      </c>
      <c r="CQ334" s="151">
        <f t="shared" si="2216"/>
        <v>0</v>
      </c>
      <c r="CR334" s="154">
        <f t="shared" si="2261"/>
        <v>0</v>
      </c>
      <c r="CS334" s="3"/>
      <c r="CT334" s="3"/>
      <c r="CU334" s="3"/>
      <c r="CV334" s="151">
        <f t="shared" si="2217"/>
        <v>0</v>
      </c>
      <c r="CW334" s="151">
        <f t="shared" si="2218"/>
        <v>0</v>
      </c>
      <c r="CX334" s="151">
        <f t="shared" si="2219"/>
        <v>0</v>
      </c>
      <c r="CY334" s="151">
        <f t="shared" si="2220"/>
        <v>0</v>
      </c>
      <c r="CZ334" s="151">
        <f t="shared" si="2221"/>
        <v>0</v>
      </c>
      <c r="DA334" s="151">
        <f t="shared" si="2222"/>
        <v>0</v>
      </c>
      <c r="DB334" s="151">
        <f t="shared" si="2223"/>
        <v>0</v>
      </c>
      <c r="DC334" s="151">
        <f t="shared" si="2224"/>
        <v>0</v>
      </c>
      <c r="DD334" s="149"/>
      <c r="DE334" s="3"/>
      <c r="DF334" s="3"/>
      <c r="DG334" s="3"/>
      <c r="DH334" s="129"/>
      <c r="DI334" s="129"/>
      <c r="DJ334" s="129"/>
      <c r="DK334" s="129"/>
      <c r="DL334" s="129"/>
      <c r="DM334" s="129"/>
      <c r="DN334" s="129"/>
      <c r="DO334" s="129"/>
      <c r="DP334" s="3"/>
      <c r="DQ334" s="3"/>
      <c r="DR334" s="3"/>
      <c r="DS334" s="3"/>
      <c r="DU334" s="149"/>
      <c r="DV334" s="3"/>
      <c r="DW334" s="3"/>
      <c r="DX334" s="3"/>
      <c r="DZ334" s="293"/>
      <c r="EA334" s="293"/>
      <c r="EB334" s="293"/>
      <c r="EC334" s="297"/>
      <c r="ED334" s="297"/>
      <c r="EE334" s="297"/>
      <c r="EF334" s="297"/>
      <c r="EG334" s="297"/>
      <c r="EH334" s="297"/>
      <c r="EI334" s="297"/>
      <c r="EJ334" s="297"/>
      <c r="EK334" s="297"/>
      <c r="EL334" s="297"/>
      <c r="EM334" s="297"/>
      <c r="EN334" s="297"/>
      <c r="EO334" s="297"/>
      <c r="EP334" s="297"/>
      <c r="EQ334" s="297"/>
      <c r="ER334" s="297"/>
      <c r="ES334" s="297"/>
      <c r="ET334" s="297"/>
      <c r="EU334" s="297"/>
      <c r="EV334" s="297"/>
      <c r="EW334" s="297"/>
      <c r="EX334" s="297"/>
      <c r="EY334" s="297"/>
      <c r="EZ334" s="297"/>
      <c r="FA334" s="297"/>
      <c r="FB334" s="297"/>
      <c r="FC334" s="297"/>
      <c r="FD334" s="297"/>
      <c r="FE334" s="297"/>
      <c r="FF334" s="297"/>
      <c r="FL334" s="151">
        <f t="shared" si="2233"/>
        <v>0</v>
      </c>
      <c r="FM334" s="151">
        <f t="shared" ref="FM334:FM346" si="2262">IF(AJ334&gt;0,(AV334/AJ334)*100,0)</f>
        <v>0</v>
      </c>
      <c r="FN334" s="151">
        <f t="shared" ref="FN334:FN346" si="2263">IF(AJ334&gt;0,(BD334/AJ334)*100,0)</f>
        <v>0</v>
      </c>
      <c r="FO334" s="151">
        <f t="shared" ref="FO334:FO346" si="2264">IF(AJ334&gt;0,(BT334/AJ334)*100,0)</f>
        <v>0</v>
      </c>
      <c r="FR334" s="5">
        <f t="shared" si="2234"/>
        <v>0</v>
      </c>
      <c r="FS334" s="5">
        <f t="shared" si="2235"/>
        <v>0</v>
      </c>
      <c r="FT334" s="5">
        <f t="shared" si="2236"/>
        <v>0</v>
      </c>
      <c r="FU334" s="5">
        <f t="shared" si="2237"/>
        <v>0</v>
      </c>
      <c r="FW334" s="233" t="e">
        <f t="shared" si="2238"/>
        <v>#DIV/0!</v>
      </c>
      <c r="FX334" s="233" t="e">
        <f t="shared" si="2239"/>
        <v>#DIV/0!</v>
      </c>
      <c r="FY334" s="233" t="e">
        <f t="shared" si="2240"/>
        <v>#DIV/0!</v>
      </c>
      <c r="FZ334" s="233" t="e">
        <f t="shared" si="2241"/>
        <v>#DIV/0!</v>
      </c>
      <c r="GA334" s="233"/>
      <c r="GB334" s="5">
        <f t="shared" si="2242"/>
        <v>0</v>
      </c>
      <c r="GC334" s="5">
        <f t="shared" si="2243"/>
        <v>0</v>
      </c>
      <c r="GD334" s="5">
        <f t="shared" si="2244"/>
        <v>0</v>
      </c>
      <c r="GE334" s="5">
        <f t="shared" si="2245"/>
        <v>0</v>
      </c>
    </row>
    <row r="335" spans="2:187" x14ac:dyDescent="0.2">
      <c r="B335" s="139">
        <f t="shared" si="2227"/>
        <v>2026</v>
      </c>
      <c r="C335" s="142" t="str">
        <f t="shared" si="2232"/>
        <v>Okt</v>
      </c>
      <c r="D335" s="154">
        <f t="shared" si="2246"/>
        <v>0</v>
      </c>
      <c r="E335" s="129"/>
      <c r="F335" s="129"/>
      <c r="G335" s="129"/>
      <c r="H335" s="154">
        <f t="shared" si="2247"/>
        <v>0</v>
      </c>
      <c r="I335" s="151">
        <f t="shared" si="2177"/>
        <v>0</v>
      </c>
      <c r="J335" s="151">
        <f t="shared" si="2178"/>
        <v>0</v>
      </c>
      <c r="K335" s="151">
        <f t="shared" si="2179"/>
        <v>0</v>
      </c>
      <c r="L335" s="154">
        <f t="shared" si="2228"/>
        <v>0</v>
      </c>
      <c r="M335" s="3"/>
      <c r="N335" s="3"/>
      <c r="O335" s="3"/>
      <c r="P335" s="154">
        <f t="shared" si="2248"/>
        <v>0</v>
      </c>
      <c r="Q335" s="3"/>
      <c r="R335" s="3"/>
      <c r="S335" s="3"/>
      <c r="T335" s="154">
        <f t="shared" si="2249"/>
        <v>0</v>
      </c>
      <c r="U335" s="151">
        <f t="shared" si="2180"/>
        <v>0</v>
      </c>
      <c r="V335" s="151">
        <f t="shared" si="2181"/>
        <v>0</v>
      </c>
      <c r="W335" s="151">
        <f t="shared" si="2182"/>
        <v>0</v>
      </c>
      <c r="X335" s="154">
        <f t="shared" si="2250"/>
        <v>0</v>
      </c>
      <c r="Y335" s="151">
        <f t="shared" si="2183"/>
        <v>0</v>
      </c>
      <c r="Z335" s="151">
        <f t="shared" si="2184"/>
        <v>0</v>
      </c>
      <c r="AA335" s="151">
        <f t="shared" si="2185"/>
        <v>0</v>
      </c>
      <c r="AB335" s="154">
        <f t="shared" si="2251"/>
        <v>0</v>
      </c>
      <c r="AC335" s="3"/>
      <c r="AD335" s="3"/>
      <c r="AE335" s="3"/>
      <c r="AF335" s="154">
        <f t="shared" si="2252"/>
        <v>0</v>
      </c>
      <c r="AG335" s="3"/>
      <c r="AH335" s="3"/>
      <c r="AI335" s="3"/>
      <c r="AJ335" s="154">
        <f t="shared" si="2253"/>
        <v>0</v>
      </c>
      <c r="AK335" s="151">
        <f t="shared" si="2186"/>
        <v>0</v>
      </c>
      <c r="AL335" s="151">
        <f t="shared" si="2187"/>
        <v>0</v>
      </c>
      <c r="AM335" s="151">
        <f t="shared" si="2188"/>
        <v>0</v>
      </c>
      <c r="AN335" s="154">
        <f t="shared" si="2254"/>
        <v>0</v>
      </c>
      <c r="AO335" s="3"/>
      <c r="AP335" s="3"/>
      <c r="AQ335" s="3"/>
      <c r="AR335" s="151">
        <f t="shared" si="2189"/>
        <v>0</v>
      </c>
      <c r="AS335" s="151">
        <f t="shared" si="2190"/>
        <v>0</v>
      </c>
      <c r="AT335" s="151">
        <f t="shared" si="2191"/>
        <v>0</v>
      </c>
      <c r="AU335" s="151">
        <f t="shared" si="2192"/>
        <v>0</v>
      </c>
      <c r="AV335" s="154">
        <f t="shared" si="2255"/>
        <v>0</v>
      </c>
      <c r="AW335" s="3"/>
      <c r="AX335" s="3"/>
      <c r="AY335" s="3"/>
      <c r="AZ335" s="151">
        <f t="shared" si="2193"/>
        <v>0</v>
      </c>
      <c r="BA335" s="151">
        <f t="shared" si="2194"/>
        <v>0</v>
      </c>
      <c r="BB335" s="151">
        <f t="shared" si="2195"/>
        <v>0</v>
      </c>
      <c r="BC335" s="151">
        <f t="shared" si="2196"/>
        <v>0</v>
      </c>
      <c r="BD335" s="154">
        <f t="shared" si="2256"/>
        <v>0</v>
      </c>
      <c r="BE335" s="3"/>
      <c r="BF335" s="3"/>
      <c r="BG335" s="3"/>
      <c r="BH335" s="151">
        <f t="shared" si="2197"/>
        <v>0</v>
      </c>
      <c r="BI335" s="151">
        <f t="shared" si="2198"/>
        <v>0</v>
      </c>
      <c r="BJ335" s="151">
        <f t="shared" si="2199"/>
        <v>0</v>
      </c>
      <c r="BK335" s="151">
        <f t="shared" si="2200"/>
        <v>0</v>
      </c>
      <c r="BL335" s="154">
        <f t="shared" si="2257"/>
        <v>0</v>
      </c>
      <c r="BM335" s="3"/>
      <c r="BN335" s="3"/>
      <c r="BO335" s="3"/>
      <c r="BP335" s="151">
        <f t="shared" si="2201"/>
        <v>0</v>
      </c>
      <c r="BQ335" s="151">
        <f t="shared" si="2202"/>
        <v>0</v>
      </c>
      <c r="BR335" s="151">
        <f t="shared" si="2203"/>
        <v>0</v>
      </c>
      <c r="BS335" s="151">
        <f t="shared" si="2204"/>
        <v>0</v>
      </c>
      <c r="BT335" s="154">
        <f t="shared" si="2258"/>
        <v>0</v>
      </c>
      <c r="BU335" s="3"/>
      <c r="BV335" s="3"/>
      <c r="BW335" s="3"/>
      <c r="BX335" s="151">
        <f t="shared" si="2205"/>
        <v>0</v>
      </c>
      <c r="BY335" s="151">
        <f t="shared" si="2206"/>
        <v>0</v>
      </c>
      <c r="BZ335" s="151">
        <f t="shared" si="2207"/>
        <v>0</v>
      </c>
      <c r="CA335" s="151">
        <f t="shared" si="2208"/>
        <v>0</v>
      </c>
      <c r="CB335" s="154">
        <f t="shared" si="2259"/>
        <v>0</v>
      </c>
      <c r="CC335" s="3"/>
      <c r="CD335" s="3"/>
      <c r="CE335" s="3"/>
      <c r="CF335" s="151">
        <f t="shared" si="2209"/>
        <v>0</v>
      </c>
      <c r="CG335" s="151">
        <f t="shared" si="2210"/>
        <v>0</v>
      </c>
      <c r="CH335" s="151">
        <f t="shared" si="2211"/>
        <v>0</v>
      </c>
      <c r="CI335" s="151">
        <f t="shared" si="2212"/>
        <v>0</v>
      </c>
      <c r="CJ335" s="154">
        <f t="shared" si="2260"/>
        <v>0</v>
      </c>
      <c r="CK335" s="3"/>
      <c r="CL335" s="3"/>
      <c r="CM335" s="3"/>
      <c r="CN335" s="151">
        <f t="shared" si="2213"/>
        <v>0</v>
      </c>
      <c r="CO335" s="151">
        <f t="shared" si="2214"/>
        <v>0</v>
      </c>
      <c r="CP335" s="151">
        <f t="shared" si="2215"/>
        <v>0</v>
      </c>
      <c r="CQ335" s="151">
        <f t="shared" si="2216"/>
        <v>0</v>
      </c>
      <c r="CR335" s="154">
        <f t="shared" si="2261"/>
        <v>0</v>
      </c>
      <c r="CS335" s="3"/>
      <c r="CT335" s="3"/>
      <c r="CU335" s="3"/>
      <c r="CV335" s="151">
        <f t="shared" si="2217"/>
        <v>0</v>
      </c>
      <c r="CW335" s="151">
        <f t="shared" si="2218"/>
        <v>0</v>
      </c>
      <c r="CX335" s="151">
        <f t="shared" si="2219"/>
        <v>0</v>
      </c>
      <c r="CY335" s="151">
        <f t="shared" si="2220"/>
        <v>0</v>
      </c>
      <c r="CZ335" s="151">
        <f t="shared" si="2221"/>
        <v>0</v>
      </c>
      <c r="DA335" s="151">
        <f t="shared" si="2222"/>
        <v>0</v>
      </c>
      <c r="DB335" s="151">
        <f t="shared" si="2223"/>
        <v>0</v>
      </c>
      <c r="DC335" s="151">
        <f t="shared" si="2224"/>
        <v>0</v>
      </c>
      <c r="DD335" s="149"/>
      <c r="DE335" s="3"/>
      <c r="DF335" s="3"/>
      <c r="DG335" s="3"/>
      <c r="DH335" s="129"/>
      <c r="DI335" s="129"/>
      <c r="DJ335" s="129"/>
      <c r="DK335" s="129"/>
      <c r="DL335" s="129"/>
      <c r="DM335" s="129"/>
      <c r="DN335" s="129"/>
      <c r="DO335" s="129"/>
      <c r="DP335" s="3"/>
      <c r="DQ335" s="3"/>
      <c r="DR335" s="3"/>
      <c r="DS335" s="3"/>
      <c r="DU335" s="149"/>
      <c r="DV335" s="3"/>
      <c r="DW335" s="3"/>
      <c r="DX335" s="3"/>
      <c r="DZ335" s="293"/>
      <c r="EA335" s="293"/>
      <c r="EB335" s="293"/>
      <c r="EC335" s="297"/>
      <c r="ED335" s="297"/>
      <c r="EE335" s="297"/>
      <c r="EF335" s="297"/>
      <c r="EG335" s="297"/>
      <c r="EH335" s="297"/>
      <c r="EI335" s="297"/>
      <c r="EJ335" s="297"/>
      <c r="EK335" s="297"/>
      <c r="EL335" s="297"/>
      <c r="EM335" s="297"/>
      <c r="EN335" s="297"/>
      <c r="EO335" s="297"/>
      <c r="EP335" s="297"/>
      <c r="EQ335" s="297"/>
      <c r="ER335" s="297"/>
      <c r="ES335" s="297"/>
      <c r="ET335" s="297"/>
      <c r="EU335" s="297"/>
      <c r="EV335" s="297"/>
      <c r="EW335" s="297"/>
      <c r="EX335" s="297"/>
      <c r="EY335" s="297"/>
      <c r="EZ335" s="297"/>
      <c r="FA335" s="297"/>
      <c r="FB335" s="297"/>
      <c r="FC335" s="297"/>
      <c r="FD335" s="297"/>
      <c r="FE335" s="297"/>
      <c r="FF335" s="297"/>
      <c r="FL335" s="151">
        <f t="shared" si="2233"/>
        <v>0</v>
      </c>
      <c r="FM335" s="151">
        <f t="shared" si="2262"/>
        <v>0</v>
      </c>
      <c r="FN335" s="151">
        <f t="shared" si="2263"/>
        <v>0</v>
      </c>
      <c r="FO335" s="151">
        <f t="shared" si="2264"/>
        <v>0</v>
      </c>
      <c r="FR335" s="5">
        <f t="shared" si="2234"/>
        <v>0</v>
      </c>
      <c r="FS335" s="5">
        <f t="shared" si="2235"/>
        <v>0</v>
      </c>
      <c r="FT335" s="5">
        <f t="shared" si="2236"/>
        <v>0</v>
      </c>
      <c r="FU335" s="5">
        <f t="shared" si="2237"/>
        <v>0</v>
      </c>
      <c r="FW335" s="233" t="e">
        <f t="shared" si="2238"/>
        <v>#DIV/0!</v>
      </c>
      <c r="FX335" s="233" t="e">
        <f t="shared" si="2239"/>
        <v>#DIV/0!</v>
      </c>
      <c r="FY335" s="233" t="e">
        <f t="shared" si="2240"/>
        <v>#DIV/0!</v>
      </c>
      <c r="FZ335" s="233" t="e">
        <f t="shared" si="2241"/>
        <v>#DIV/0!</v>
      </c>
      <c r="GA335" s="233"/>
      <c r="GB335" s="5">
        <f t="shared" si="2242"/>
        <v>0</v>
      </c>
      <c r="GC335" s="5">
        <f t="shared" si="2243"/>
        <v>0</v>
      </c>
      <c r="GD335" s="5">
        <f t="shared" si="2244"/>
        <v>0</v>
      </c>
      <c r="GE335" s="5">
        <f t="shared" si="2245"/>
        <v>0</v>
      </c>
    </row>
    <row r="336" spans="2:187" x14ac:dyDescent="0.2">
      <c r="B336" s="139">
        <f t="shared" si="2227"/>
        <v>2026</v>
      </c>
      <c r="C336" s="142" t="str">
        <f t="shared" si="2232"/>
        <v>Nov</v>
      </c>
      <c r="D336" s="154">
        <f t="shared" si="2246"/>
        <v>0</v>
      </c>
      <c r="E336" s="129"/>
      <c r="F336" s="129"/>
      <c r="G336" s="129"/>
      <c r="H336" s="154">
        <f t="shared" si="2247"/>
        <v>0</v>
      </c>
      <c r="I336" s="151">
        <f t="shared" si="2177"/>
        <v>0</v>
      </c>
      <c r="J336" s="151">
        <f t="shared" si="2178"/>
        <v>0</v>
      </c>
      <c r="K336" s="151">
        <f t="shared" si="2179"/>
        <v>0</v>
      </c>
      <c r="L336" s="154">
        <f t="shared" si="2228"/>
        <v>0</v>
      </c>
      <c r="M336" s="3"/>
      <c r="N336" s="3"/>
      <c r="O336" s="3"/>
      <c r="P336" s="154">
        <f t="shared" si="2248"/>
        <v>0</v>
      </c>
      <c r="Q336" s="3"/>
      <c r="R336" s="3"/>
      <c r="S336" s="3"/>
      <c r="T336" s="154">
        <f t="shared" si="2249"/>
        <v>0</v>
      </c>
      <c r="U336" s="151">
        <f t="shared" si="2180"/>
        <v>0</v>
      </c>
      <c r="V336" s="151">
        <f t="shared" si="2181"/>
        <v>0</v>
      </c>
      <c r="W336" s="151">
        <f t="shared" si="2182"/>
        <v>0</v>
      </c>
      <c r="X336" s="154">
        <f t="shared" si="2250"/>
        <v>0</v>
      </c>
      <c r="Y336" s="151">
        <f t="shared" si="2183"/>
        <v>0</v>
      </c>
      <c r="Z336" s="151">
        <f t="shared" si="2184"/>
        <v>0</v>
      </c>
      <c r="AA336" s="151">
        <f t="shared" si="2185"/>
        <v>0</v>
      </c>
      <c r="AB336" s="154">
        <f t="shared" si="2251"/>
        <v>0</v>
      </c>
      <c r="AC336" s="3"/>
      <c r="AD336" s="3"/>
      <c r="AE336" s="3"/>
      <c r="AF336" s="154">
        <f t="shared" si="2252"/>
        <v>0</v>
      </c>
      <c r="AG336" s="3"/>
      <c r="AH336" s="3"/>
      <c r="AI336" s="3"/>
      <c r="AJ336" s="154">
        <f t="shared" si="2253"/>
        <v>0</v>
      </c>
      <c r="AK336" s="151">
        <f t="shared" si="2186"/>
        <v>0</v>
      </c>
      <c r="AL336" s="151">
        <f t="shared" si="2187"/>
        <v>0</v>
      </c>
      <c r="AM336" s="151">
        <f t="shared" si="2188"/>
        <v>0</v>
      </c>
      <c r="AN336" s="154">
        <f t="shared" si="2254"/>
        <v>0</v>
      </c>
      <c r="AO336" s="3"/>
      <c r="AP336" s="3"/>
      <c r="AQ336" s="3"/>
      <c r="AR336" s="151">
        <f t="shared" si="2189"/>
        <v>0</v>
      </c>
      <c r="AS336" s="151">
        <f t="shared" si="2190"/>
        <v>0</v>
      </c>
      <c r="AT336" s="151">
        <f t="shared" si="2191"/>
        <v>0</v>
      </c>
      <c r="AU336" s="151">
        <f t="shared" si="2192"/>
        <v>0</v>
      </c>
      <c r="AV336" s="154">
        <f t="shared" si="2255"/>
        <v>0</v>
      </c>
      <c r="AW336" s="3"/>
      <c r="AX336" s="3"/>
      <c r="AY336" s="3"/>
      <c r="AZ336" s="151">
        <f t="shared" si="2193"/>
        <v>0</v>
      </c>
      <c r="BA336" s="151">
        <f t="shared" si="2194"/>
        <v>0</v>
      </c>
      <c r="BB336" s="151">
        <f t="shared" si="2195"/>
        <v>0</v>
      </c>
      <c r="BC336" s="151">
        <f t="shared" si="2196"/>
        <v>0</v>
      </c>
      <c r="BD336" s="154">
        <f t="shared" si="2256"/>
        <v>0</v>
      </c>
      <c r="BE336" s="3"/>
      <c r="BF336" s="3"/>
      <c r="BG336" s="3"/>
      <c r="BH336" s="151">
        <f t="shared" si="2197"/>
        <v>0</v>
      </c>
      <c r="BI336" s="151">
        <f t="shared" si="2198"/>
        <v>0</v>
      </c>
      <c r="BJ336" s="151">
        <f t="shared" si="2199"/>
        <v>0</v>
      </c>
      <c r="BK336" s="151">
        <f t="shared" si="2200"/>
        <v>0</v>
      </c>
      <c r="BL336" s="154">
        <f t="shared" si="2257"/>
        <v>0</v>
      </c>
      <c r="BM336" s="3"/>
      <c r="BN336" s="3"/>
      <c r="BO336" s="3"/>
      <c r="BP336" s="151">
        <f t="shared" si="2201"/>
        <v>0</v>
      </c>
      <c r="BQ336" s="151">
        <f t="shared" si="2202"/>
        <v>0</v>
      </c>
      <c r="BR336" s="151">
        <f t="shared" si="2203"/>
        <v>0</v>
      </c>
      <c r="BS336" s="151">
        <f t="shared" si="2204"/>
        <v>0</v>
      </c>
      <c r="BT336" s="154">
        <f t="shared" si="2258"/>
        <v>0</v>
      </c>
      <c r="BU336" s="3"/>
      <c r="BV336" s="3"/>
      <c r="BW336" s="3"/>
      <c r="BX336" s="151">
        <f t="shared" si="2205"/>
        <v>0</v>
      </c>
      <c r="BY336" s="151">
        <f t="shared" si="2206"/>
        <v>0</v>
      </c>
      <c r="BZ336" s="151">
        <f t="shared" si="2207"/>
        <v>0</v>
      </c>
      <c r="CA336" s="151">
        <f t="shared" si="2208"/>
        <v>0</v>
      </c>
      <c r="CB336" s="154">
        <f t="shared" si="2259"/>
        <v>0</v>
      </c>
      <c r="CC336" s="3"/>
      <c r="CD336" s="3"/>
      <c r="CE336" s="3"/>
      <c r="CF336" s="151">
        <f t="shared" si="2209"/>
        <v>0</v>
      </c>
      <c r="CG336" s="151">
        <f t="shared" si="2210"/>
        <v>0</v>
      </c>
      <c r="CH336" s="151">
        <f t="shared" si="2211"/>
        <v>0</v>
      </c>
      <c r="CI336" s="151">
        <f t="shared" si="2212"/>
        <v>0</v>
      </c>
      <c r="CJ336" s="154">
        <f t="shared" si="2260"/>
        <v>0</v>
      </c>
      <c r="CK336" s="3"/>
      <c r="CL336" s="3"/>
      <c r="CM336" s="3"/>
      <c r="CN336" s="151">
        <f t="shared" si="2213"/>
        <v>0</v>
      </c>
      <c r="CO336" s="151">
        <f t="shared" si="2214"/>
        <v>0</v>
      </c>
      <c r="CP336" s="151">
        <f t="shared" si="2215"/>
        <v>0</v>
      </c>
      <c r="CQ336" s="151">
        <f t="shared" si="2216"/>
        <v>0</v>
      </c>
      <c r="CR336" s="154">
        <f t="shared" si="2261"/>
        <v>0</v>
      </c>
      <c r="CS336" s="3"/>
      <c r="CT336" s="3"/>
      <c r="CU336" s="3"/>
      <c r="CV336" s="151">
        <f t="shared" si="2217"/>
        <v>0</v>
      </c>
      <c r="CW336" s="151">
        <f t="shared" si="2218"/>
        <v>0</v>
      </c>
      <c r="CX336" s="151">
        <f t="shared" si="2219"/>
        <v>0</v>
      </c>
      <c r="CY336" s="151">
        <f t="shared" si="2220"/>
        <v>0</v>
      </c>
      <c r="CZ336" s="151">
        <f t="shared" si="2221"/>
        <v>0</v>
      </c>
      <c r="DA336" s="151">
        <f t="shared" si="2222"/>
        <v>0</v>
      </c>
      <c r="DB336" s="151">
        <f t="shared" si="2223"/>
        <v>0</v>
      </c>
      <c r="DC336" s="151">
        <f t="shared" si="2224"/>
        <v>0</v>
      </c>
      <c r="DD336" s="149"/>
      <c r="DE336" s="3"/>
      <c r="DF336" s="3"/>
      <c r="DG336" s="3"/>
      <c r="DH336" s="129"/>
      <c r="DI336" s="129"/>
      <c r="DJ336" s="129"/>
      <c r="DK336" s="129"/>
      <c r="DL336" s="129"/>
      <c r="DM336" s="129"/>
      <c r="DN336" s="129"/>
      <c r="DO336" s="129"/>
      <c r="DP336" s="3"/>
      <c r="DQ336" s="3"/>
      <c r="DR336" s="3"/>
      <c r="DS336" s="3"/>
      <c r="DU336" s="149"/>
      <c r="DV336" s="3"/>
      <c r="DW336" s="3"/>
      <c r="DX336" s="3"/>
      <c r="DZ336" s="293"/>
      <c r="EA336" s="293"/>
      <c r="EB336" s="293"/>
      <c r="EC336" s="297"/>
      <c r="ED336" s="297"/>
      <c r="EE336" s="297"/>
      <c r="EF336" s="297"/>
      <c r="EG336" s="297"/>
      <c r="EH336" s="297"/>
      <c r="EI336" s="297"/>
      <c r="EJ336" s="297"/>
      <c r="EK336" s="297"/>
      <c r="EL336" s="297"/>
      <c r="EM336" s="297"/>
      <c r="EN336" s="297"/>
      <c r="EO336" s="297"/>
      <c r="EP336" s="297"/>
      <c r="EQ336" s="297"/>
      <c r="ER336" s="297"/>
      <c r="ES336" s="297"/>
      <c r="ET336" s="297"/>
      <c r="EU336" s="297"/>
      <c r="EV336" s="297"/>
      <c r="EW336" s="297"/>
      <c r="EX336" s="297"/>
      <c r="EY336" s="297"/>
      <c r="EZ336" s="297"/>
      <c r="FA336" s="297"/>
      <c r="FB336" s="297"/>
      <c r="FC336" s="297"/>
      <c r="FD336" s="297"/>
      <c r="FE336" s="297"/>
      <c r="FF336" s="297"/>
      <c r="FL336" s="151">
        <f t="shared" si="2233"/>
        <v>0</v>
      </c>
      <c r="FM336" s="151">
        <f t="shared" si="2262"/>
        <v>0</v>
      </c>
      <c r="FN336" s="151">
        <f t="shared" si="2263"/>
        <v>0</v>
      </c>
      <c r="FO336" s="151">
        <f t="shared" si="2264"/>
        <v>0</v>
      </c>
      <c r="FR336" s="5">
        <f t="shared" si="2234"/>
        <v>0</v>
      </c>
      <c r="FS336" s="5">
        <f t="shared" si="2235"/>
        <v>0</v>
      </c>
      <c r="FT336" s="5">
        <f t="shared" si="2236"/>
        <v>0</v>
      </c>
      <c r="FU336" s="5">
        <f t="shared" si="2237"/>
        <v>0</v>
      </c>
      <c r="FW336" s="233" t="e">
        <f t="shared" si="2238"/>
        <v>#DIV/0!</v>
      </c>
      <c r="FX336" s="233" t="e">
        <f t="shared" si="2239"/>
        <v>#DIV/0!</v>
      </c>
      <c r="FY336" s="233" t="e">
        <f t="shared" si="2240"/>
        <v>#DIV/0!</v>
      </c>
      <c r="FZ336" s="233" t="e">
        <f t="shared" si="2241"/>
        <v>#DIV/0!</v>
      </c>
      <c r="GA336" s="233"/>
      <c r="GB336" s="5">
        <f t="shared" si="2242"/>
        <v>0</v>
      </c>
      <c r="GC336" s="5">
        <f t="shared" si="2243"/>
        <v>0</v>
      </c>
      <c r="GD336" s="5">
        <f t="shared" si="2244"/>
        <v>0</v>
      </c>
      <c r="GE336" s="5">
        <f t="shared" si="2245"/>
        <v>0</v>
      </c>
    </row>
    <row r="337" spans="2:187" x14ac:dyDescent="0.2">
      <c r="B337" s="139">
        <f t="shared" si="2227"/>
        <v>2026</v>
      </c>
      <c r="C337" s="142" t="str">
        <f t="shared" si="2232"/>
        <v>Dec</v>
      </c>
      <c r="D337" s="154">
        <f t="shared" si="2246"/>
        <v>0</v>
      </c>
      <c r="E337" s="129"/>
      <c r="F337" s="129"/>
      <c r="G337" s="129"/>
      <c r="H337" s="154">
        <f t="shared" si="2247"/>
        <v>0</v>
      </c>
      <c r="I337" s="151">
        <f t="shared" si="2177"/>
        <v>0</v>
      </c>
      <c r="J337" s="151">
        <f t="shared" si="2178"/>
        <v>0</v>
      </c>
      <c r="K337" s="151">
        <f t="shared" si="2179"/>
        <v>0</v>
      </c>
      <c r="L337" s="154">
        <f t="shared" si="2228"/>
        <v>0</v>
      </c>
      <c r="M337" s="3"/>
      <c r="N337" s="3"/>
      <c r="O337" s="3"/>
      <c r="P337" s="154">
        <f t="shared" si="2248"/>
        <v>0</v>
      </c>
      <c r="Q337" s="3"/>
      <c r="R337" s="3"/>
      <c r="S337" s="3"/>
      <c r="T337" s="154">
        <f t="shared" si="2249"/>
        <v>0</v>
      </c>
      <c r="U337" s="151">
        <f t="shared" si="2180"/>
        <v>0</v>
      </c>
      <c r="V337" s="151">
        <f t="shared" si="2181"/>
        <v>0</v>
      </c>
      <c r="W337" s="151">
        <f t="shared" si="2182"/>
        <v>0</v>
      </c>
      <c r="X337" s="154">
        <f t="shared" si="2250"/>
        <v>0</v>
      </c>
      <c r="Y337" s="151">
        <f t="shared" si="2183"/>
        <v>0</v>
      </c>
      <c r="Z337" s="151">
        <f t="shared" si="2184"/>
        <v>0</v>
      </c>
      <c r="AA337" s="151">
        <f t="shared" si="2185"/>
        <v>0</v>
      </c>
      <c r="AB337" s="154">
        <f t="shared" si="2251"/>
        <v>0</v>
      </c>
      <c r="AC337" s="3"/>
      <c r="AD337" s="3"/>
      <c r="AE337" s="3"/>
      <c r="AF337" s="154">
        <f t="shared" si="2252"/>
        <v>0</v>
      </c>
      <c r="AG337" s="3"/>
      <c r="AH337" s="3"/>
      <c r="AI337" s="3"/>
      <c r="AJ337" s="154">
        <f t="shared" si="2253"/>
        <v>0</v>
      </c>
      <c r="AK337" s="151">
        <f t="shared" si="2186"/>
        <v>0</v>
      </c>
      <c r="AL337" s="151">
        <f t="shared" si="2187"/>
        <v>0</v>
      </c>
      <c r="AM337" s="151">
        <f t="shared" si="2188"/>
        <v>0</v>
      </c>
      <c r="AN337" s="154">
        <f t="shared" si="2254"/>
        <v>0</v>
      </c>
      <c r="AO337" s="3"/>
      <c r="AP337" s="3"/>
      <c r="AQ337" s="3"/>
      <c r="AR337" s="151">
        <f t="shared" si="2189"/>
        <v>0</v>
      </c>
      <c r="AS337" s="151">
        <f t="shared" si="2190"/>
        <v>0</v>
      </c>
      <c r="AT337" s="151">
        <f t="shared" si="2191"/>
        <v>0</v>
      </c>
      <c r="AU337" s="151">
        <f t="shared" si="2192"/>
        <v>0</v>
      </c>
      <c r="AV337" s="154">
        <f t="shared" si="2255"/>
        <v>0</v>
      </c>
      <c r="AW337" s="3"/>
      <c r="AX337" s="3"/>
      <c r="AY337" s="3"/>
      <c r="AZ337" s="151">
        <f t="shared" si="2193"/>
        <v>0</v>
      </c>
      <c r="BA337" s="151">
        <f t="shared" si="2194"/>
        <v>0</v>
      </c>
      <c r="BB337" s="151">
        <f t="shared" si="2195"/>
        <v>0</v>
      </c>
      <c r="BC337" s="151">
        <f t="shared" si="2196"/>
        <v>0</v>
      </c>
      <c r="BD337" s="154">
        <f t="shared" si="2256"/>
        <v>0</v>
      </c>
      <c r="BE337" s="3"/>
      <c r="BF337" s="3"/>
      <c r="BG337" s="3"/>
      <c r="BH337" s="151">
        <f t="shared" si="2197"/>
        <v>0</v>
      </c>
      <c r="BI337" s="151">
        <f t="shared" si="2198"/>
        <v>0</v>
      </c>
      <c r="BJ337" s="151">
        <f t="shared" si="2199"/>
        <v>0</v>
      </c>
      <c r="BK337" s="151">
        <f t="shared" si="2200"/>
        <v>0</v>
      </c>
      <c r="BL337" s="154">
        <f t="shared" si="2257"/>
        <v>0</v>
      </c>
      <c r="BM337" s="3"/>
      <c r="BN337" s="3"/>
      <c r="BO337" s="3"/>
      <c r="BP337" s="151">
        <f t="shared" si="2201"/>
        <v>0</v>
      </c>
      <c r="BQ337" s="151">
        <f t="shared" si="2202"/>
        <v>0</v>
      </c>
      <c r="BR337" s="151">
        <f t="shared" si="2203"/>
        <v>0</v>
      </c>
      <c r="BS337" s="151">
        <f t="shared" si="2204"/>
        <v>0</v>
      </c>
      <c r="BT337" s="154">
        <f t="shared" si="2258"/>
        <v>0</v>
      </c>
      <c r="BU337" s="3"/>
      <c r="BV337" s="3"/>
      <c r="BW337" s="3"/>
      <c r="BX337" s="151">
        <f t="shared" si="2205"/>
        <v>0</v>
      </c>
      <c r="BY337" s="151">
        <f t="shared" si="2206"/>
        <v>0</v>
      </c>
      <c r="BZ337" s="151">
        <f t="shared" si="2207"/>
        <v>0</v>
      </c>
      <c r="CA337" s="151">
        <f t="shared" si="2208"/>
        <v>0</v>
      </c>
      <c r="CB337" s="154">
        <f t="shared" si="2259"/>
        <v>0</v>
      </c>
      <c r="CC337" s="3"/>
      <c r="CD337" s="3"/>
      <c r="CE337" s="3"/>
      <c r="CF337" s="151">
        <f t="shared" si="2209"/>
        <v>0</v>
      </c>
      <c r="CG337" s="151">
        <f t="shared" si="2210"/>
        <v>0</v>
      </c>
      <c r="CH337" s="151">
        <f t="shared" si="2211"/>
        <v>0</v>
      </c>
      <c r="CI337" s="151">
        <f t="shared" si="2212"/>
        <v>0</v>
      </c>
      <c r="CJ337" s="154">
        <f t="shared" si="2260"/>
        <v>0</v>
      </c>
      <c r="CK337" s="3"/>
      <c r="CL337" s="3"/>
      <c r="CM337" s="3"/>
      <c r="CN337" s="151">
        <f t="shared" si="2213"/>
        <v>0</v>
      </c>
      <c r="CO337" s="151">
        <f t="shared" si="2214"/>
        <v>0</v>
      </c>
      <c r="CP337" s="151">
        <f t="shared" si="2215"/>
        <v>0</v>
      </c>
      <c r="CQ337" s="151">
        <f t="shared" si="2216"/>
        <v>0</v>
      </c>
      <c r="CR337" s="154">
        <f t="shared" si="2261"/>
        <v>0</v>
      </c>
      <c r="CS337" s="3"/>
      <c r="CT337" s="3"/>
      <c r="CU337" s="3"/>
      <c r="CV337" s="151">
        <f t="shared" si="2217"/>
        <v>0</v>
      </c>
      <c r="CW337" s="151">
        <f t="shared" si="2218"/>
        <v>0</v>
      </c>
      <c r="CX337" s="151">
        <f t="shared" si="2219"/>
        <v>0</v>
      </c>
      <c r="CY337" s="151">
        <f t="shared" si="2220"/>
        <v>0</v>
      </c>
      <c r="CZ337" s="151">
        <f t="shared" si="2221"/>
        <v>0</v>
      </c>
      <c r="DA337" s="151">
        <f t="shared" si="2222"/>
        <v>0</v>
      </c>
      <c r="DB337" s="151">
        <f t="shared" si="2223"/>
        <v>0</v>
      </c>
      <c r="DC337" s="151">
        <f t="shared" si="2224"/>
        <v>0</v>
      </c>
      <c r="DD337" s="149"/>
      <c r="DE337" s="3"/>
      <c r="DF337" s="3"/>
      <c r="DG337" s="3"/>
      <c r="DH337" s="129"/>
      <c r="DI337" s="129"/>
      <c r="DJ337" s="129"/>
      <c r="DK337" s="129"/>
      <c r="DL337" s="129"/>
      <c r="DM337" s="129"/>
      <c r="DN337" s="129"/>
      <c r="DO337" s="129"/>
      <c r="DP337" s="3"/>
      <c r="DQ337" s="3"/>
      <c r="DR337" s="3"/>
      <c r="DS337" s="3"/>
      <c r="DU337" s="149"/>
      <c r="DV337" s="3"/>
      <c r="DW337" s="3"/>
      <c r="DX337" s="3"/>
      <c r="DZ337" s="293"/>
      <c r="EA337" s="293"/>
      <c r="EB337" s="293"/>
      <c r="EC337" s="297"/>
      <c r="ED337" s="297"/>
      <c r="EE337" s="297"/>
      <c r="EF337" s="297"/>
      <c r="EG337" s="297"/>
      <c r="EH337" s="297"/>
      <c r="EI337" s="297"/>
      <c r="EJ337" s="297"/>
      <c r="EK337" s="297"/>
      <c r="EL337" s="297"/>
      <c r="EM337" s="297"/>
      <c r="EN337" s="297"/>
      <c r="EO337" s="297"/>
      <c r="EP337" s="297"/>
      <c r="EQ337" s="297"/>
      <c r="ER337" s="297"/>
      <c r="ES337" s="297"/>
      <c r="ET337" s="297"/>
      <c r="EU337" s="297"/>
      <c r="EV337" s="297"/>
      <c r="EW337" s="297"/>
      <c r="EX337" s="297"/>
      <c r="EY337" s="297"/>
      <c r="EZ337" s="297"/>
      <c r="FA337" s="297"/>
      <c r="FB337" s="297"/>
      <c r="FC337" s="297"/>
      <c r="FD337" s="297"/>
      <c r="FE337" s="297"/>
      <c r="FF337" s="297"/>
      <c r="FL337" s="151">
        <f t="shared" si="2233"/>
        <v>0</v>
      </c>
      <c r="FM337" s="151">
        <f t="shared" si="2262"/>
        <v>0</v>
      </c>
      <c r="FN337" s="151">
        <f t="shared" si="2263"/>
        <v>0</v>
      </c>
      <c r="FO337" s="151">
        <f t="shared" si="2264"/>
        <v>0</v>
      </c>
      <c r="FR337" s="5">
        <f t="shared" si="2234"/>
        <v>0</v>
      </c>
      <c r="FS337" s="5">
        <f t="shared" si="2235"/>
        <v>0</v>
      </c>
      <c r="FT337" s="5">
        <f t="shared" si="2236"/>
        <v>0</v>
      </c>
      <c r="FU337" s="5">
        <f t="shared" si="2237"/>
        <v>0</v>
      </c>
      <c r="FW337" s="233" t="e">
        <f t="shared" si="2238"/>
        <v>#DIV/0!</v>
      </c>
      <c r="FX337" s="233" t="e">
        <f t="shared" si="2239"/>
        <v>#DIV/0!</v>
      </c>
      <c r="FY337" s="233" t="e">
        <f t="shared" si="2240"/>
        <v>#DIV/0!</v>
      </c>
      <c r="FZ337" s="233" t="e">
        <f t="shared" si="2241"/>
        <v>#DIV/0!</v>
      </c>
      <c r="GA337" s="233"/>
      <c r="GB337" s="5">
        <f t="shared" si="2242"/>
        <v>0</v>
      </c>
      <c r="GC337" s="5">
        <f t="shared" si="2243"/>
        <v>0</v>
      </c>
      <c r="GD337" s="5">
        <f t="shared" si="2244"/>
        <v>0</v>
      </c>
      <c r="GE337" s="5">
        <f t="shared" si="2245"/>
        <v>0</v>
      </c>
    </row>
    <row r="338" spans="2:187" x14ac:dyDescent="0.2">
      <c r="B338" s="139">
        <f t="shared" si="2227"/>
        <v>2027</v>
      </c>
      <c r="C338" s="142" t="str">
        <f t="shared" si="2232"/>
        <v>Jan</v>
      </c>
      <c r="D338" s="154">
        <f t="shared" si="2246"/>
        <v>0</v>
      </c>
      <c r="E338" s="129"/>
      <c r="F338" s="129"/>
      <c r="G338" s="129"/>
      <c r="H338" s="154">
        <f t="shared" si="2247"/>
        <v>0</v>
      </c>
      <c r="I338" s="151">
        <f t="shared" si="2177"/>
        <v>0</v>
      </c>
      <c r="J338" s="151">
        <f t="shared" si="2178"/>
        <v>0</v>
      </c>
      <c r="K338" s="151">
        <f t="shared" si="2179"/>
        <v>0</v>
      </c>
      <c r="L338" s="154">
        <f t="shared" si="2228"/>
        <v>0</v>
      </c>
      <c r="M338" s="3"/>
      <c r="N338" s="3"/>
      <c r="O338" s="3"/>
      <c r="P338" s="154">
        <f t="shared" si="2248"/>
        <v>0</v>
      </c>
      <c r="Q338" s="3"/>
      <c r="R338" s="3"/>
      <c r="S338" s="3"/>
      <c r="T338" s="154">
        <f t="shared" si="2249"/>
        <v>0</v>
      </c>
      <c r="U338" s="151">
        <f t="shared" si="2180"/>
        <v>0</v>
      </c>
      <c r="V338" s="151">
        <f t="shared" si="2181"/>
        <v>0</v>
      </c>
      <c r="W338" s="151">
        <f t="shared" si="2182"/>
        <v>0</v>
      </c>
      <c r="X338" s="154">
        <f t="shared" si="2250"/>
        <v>0</v>
      </c>
      <c r="Y338" s="151">
        <f t="shared" si="2183"/>
        <v>0</v>
      </c>
      <c r="Z338" s="151">
        <f t="shared" si="2184"/>
        <v>0</v>
      </c>
      <c r="AA338" s="151">
        <f t="shared" si="2185"/>
        <v>0</v>
      </c>
      <c r="AB338" s="154">
        <f t="shared" si="2251"/>
        <v>0</v>
      </c>
      <c r="AC338" s="3"/>
      <c r="AD338" s="3"/>
      <c r="AE338" s="3"/>
      <c r="AF338" s="154">
        <f t="shared" si="2252"/>
        <v>0</v>
      </c>
      <c r="AG338" s="3"/>
      <c r="AH338" s="3"/>
      <c r="AI338" s="3"/>
      <c r="AJ338" s="154">
        <f t="shared" si="2253"/>
        <v>0</v>
      </c>
      <c r="AK338" s="151">
        <f t="shared" si="2186"/>
        <v>0</v>
      </c>
      <c r="AL338" s="151">
        <f t="shared" si="2187"/>
        <v>0</v>
      </c>
      <c r="AM338" s="151">
        <f t="shared" si="2188"/>
        <v>0</v>
      </c>
      <c r="AN338" s="154">
        <f t="shared" si="2254"/>
        <v>0</v>
      </c>
      <c r="AO338" s="3"/>
      <c r="AP338" s="3"/>
      <c r="AQ338" s="3"/>
      <c r="AR338" s="151">
        <f t="shared" si="2189"/>
        <v>0</v>
      </c>
      <c r="AS338" s="151">
        <f t="shared" si="2190"/>
        <v>0</v>
      </c>
      <c r="AT338" s="151">
        <f t="shared" si="2191"/>
        <v>0</v>
      </c>
      <c r="AU338" s="151">
        <f t="shared" si="2192"/>
        <v>0</v>
      </c>
      <c r="AV338" s="154">
        <f t="shared" si="2255"/>
        <v>0</v>
      </c>
      <c r="AW338" s="3"/>
      <c r="AX338" s="3"/>
      <c r="AY338" s="3"/>
      <c r="AZ338" s="151">
        <f t="shared" si="2193"/>
        <v>0</v>
      </c>
      <c r="BA338" s="151">
        <f t="shared" si="2194"/>
        <v>0</v>
      </c>
      <c r="BB338" s="151">
        <f t="shared" si="2195"/>
        <v>0</v>
      </c>
      <c r="BC338" s="151">
        <f t="shared" si="2196"/>
        <v>0</v>
      </c>
      <c r="BD338" s="154">
        <f t="shared" si="2256"/>
        <v>0</v>
      </c>
      <c r="BE338" s="3"/>
      <c r="BF338" s="3"/>
      <c r="BG338" s="3"/>
      <c r="BH338" s="151">
        <f t="shared" si="2197"/>
        <v>0</v>
      </c>
      <c r="BI338" s="151">
        <f t="shared" si="2198"/>
        <v>0</v>
      </c>
      <c r="BJ338" s="151">
        <f t="shared" si="2199"/>
        <v>0</v>
      </c>
      <c r="BK338" s="151">
        <f t="shared" si="2200"/>
        <v>0</v>
      </c>
      <c r="BL338" s="154">
        <f t="shared" si="2257"/>
        <v>0</v>
      </c>
      <c r="BM338" s="3"/>
      <c r="BN338" s="3"/>
      <c r="BO338" s="3"/>
      <c r="BP338" s="151">
        <f t="shared" si="2201"/>
        <v>0</v>
      </c>
      <c r="BQ338" s="151">
        <f t="shared" si="2202"/>
        <v>0</v>
      </c>
      <c r="BR338" s="151">
        <f t="shared" si="2203"/>
        <v>0</v>
      </c>
      <c r="BS338" s="151">
        <f t="shared" si="2204"/>
        <v>0</v>
      </c>
      <c r="BT338" s="154">
        <f t="shared" si="2258"/>
        <v>0</v>
      </c>
      <c r="BU338" s="3"/>
      <c r="BV338" s="3"/>
      <c r="BW338" s="3"/>
      <c r="BX338" s="151">
        <f t="shared" si="2205"/>
        <v>0</v>
      </c>
      <c r="BY338" s="151">
        <f t="shared" si="2206"/>
        <v>0</v>
      </c>
      <c r="BZ338" s="151">
        <f t="shared" si="2207"/>
        <v>0</v>
      </c>
      <c r="CA338" s="151">
        <f t="shared" si="2208"/>
        <v>0</v>
      </c>
      <c r="CB338" s="154">
        <f t="shared" si="2259"/>
        <v>0</v>
      </c>
      <c r="CC338" s="3"/>
      <c r="CD338" s="3"/>
      <c r="CE338" s="3"/>
      <c r="CF338" s="151">
        <f t="shared" si="2209"/>
        <v>0</v>
      </c>
      <c r="CG338" s="151">
        <f t="shared" si="2210"/>
        <v>0</v>
      </c>
      <c r="CH338" s="151">
        <f t="shared" si="2211"/>
        <v>0</v>
      </c>
      <c r="CI338" s="151">
        <f t="shared" si="2212"/>
        <v>0</v>
      </c>
      <c r="CJ338" s="154">
        <f t="shared" si="2260"/>
        <v>0</v>
      </c>
      <c r="CK338" s="3"/>
      <c r="CL338" s="3"/>
      <c r="CM338" s="3"/>
      <c r="CN338" s="151">
        <f t="shared" si="2213"/>
        <v>0</v>
      </c>
      <c r="CO338" s="151">
        <f t="shared" si="2214"/>
        <v>0</v>
      </c>
      <c r="CP338" s="151">
        <f t="shared" si="2215"/>
        <v>0</v>
      </c>
      <c r="CQ338" s="151">
        <f t="shared" si="2216"/>
        <v>0</v>
      </c>
      <c r="CR338" s="154">
        <f t="shared" si="2261"/>
        <v>0</v>
      </c>
      <c r="CS338" s="3"/>
      <c r="CT338" s="3"/>
      <c r="CU338" s="3"/>
      <c r="CV338" s="151">
        <f t="shared" si="2217"/>
        <v>0</v>
      </c>
      <c r="CW338" s="151">
        <f t="shared" si="2218"/>
        <v>0</v>
      </c>
      <c r="CX338" s="151">
        <f t="shared" si="2219"/>
        <v>0</v>
      </c>
      <c r="CY338" s="151">
        <f t="shared" si="2220"/>
        <v>0</v>
      </c>
      <c r="CZ338" s="151">
        <f t="shared" si="2221"/>
        <v>0</v>
      </c>
      <c r="DA338" s="151">
        <f t="shared" si="2222"/>
        <v>0</v>
      </c>
      <c r="DB338" s="151">
        <f t="shared" si="2223"/>
        <v>0</v>
      </c>
      <c r="DC338" s="151">
        <f t="shared" si="2224"/>
        <v>0</v>
      </c>
      <c r="DD338" s="149"/>
      <c r="DE338" s="3"/>
      <c r="DF338" s="3"/>
      <c r="DG338" s="3"/>
      <c r="DH338" s="129"/>
      <c r="DI338" s="129"/>
      <c r="DJ338" s="129"/>
      <c r="DK338" s="129"/>
      <c r="DL338" s="129"/>
      <c r="DM338" s="129"/>
      <c r="DN338" s="129"/>
      <c r="DO338" s="129"/>
      <c r="DP338" s="3"/>
      <c r="DQ338" s="3"/>
      <c r="DR338" s="3"/>
      <c r="DS338" s="3"/>
      <c r="DU338" s="149"/>
      <c r="DV338" s="3"/>
      <c r="DW338" s="3"/>
      <c r="DX338" s="3"/>
      <c r="DZ338" s="293"/>
      <c r="EA338" s="293"/>
      <c r="EB338" s="293"/>
      <c r="EC338" s="297"/>
      <c r="ED338" s="297"/>
      <c r="EE338" s="297"/>
      <c r="EF338" s="297"/>
      <c r="EG338" s="297"/>
      <c r="EH338" s="297"/>
      <c r="EI338" s="297"/>
      <c r="EJ338" s="297"/>
      <c r="EK338" s="297"/>
      <c r="EL338" s="297"/>
      <c r="EM338" s="297"/>
      <c r="EN338" s="297"/>
      <c r="EO338" s="297"/>
      <c r="EP338" s="297"/>
      <c r="EQ338" s="297"/>
      <c r="ER338" s="297"/>
      <c r="ES338" s="297"/>
      <c r="ET338" s="297"/>
      <c r="EU338" s="297"/>
      <c r="EV338" s="297"/>
      <c r="EW338" s="297"/>
      <c r="EX338" s="297"/>
      <c r="EY338" s="297"/>
      <c r="EZ338" s="297"/>
      <c r="FA338" s="297"/>
      <c r="FB338" s="297"/>
      <c r="FC338" s="297"/>
      <c r="FD338" s="297"/>
      <c r="FE338" s="297"/>
      <c r="FF338" s="297"/>
      <c r="FL338" s="151">
        <f t="shared" si="2233"/>
        <v>0</v>
      </c>
      <c r="FM338" s="151">
        <f t="shared" si="2262"/>
        <v>0</v>
      </c>
      <c r="FN338" s="151">
        <f t="shared" si="2263"/>
        <v>0</v>
      </c>
      <c r="FO338" s="151">
        <f t="shared" si="2264"/>
        <v>0</v>
      </c>
      <c r="FR338" s="5">
        <f t="shared" si="2234"/>
        <v>0</v>
      </c>
      <c r="FS338" s="5">
        <f t="shared" si="2235"/>
        <v>0</v>
      </c>
      <c r="FT338" s="5">
        <f t="shared" si="2236"/>
        <v>0</v>
      </c>
      <c r="FU338" s="5">
        <f t="shared" si="2237"/>
        <v>0</v>
      </c>
      <c r="FW338" s="233" t="e">
        <f t="shared" si="2238"/>
        <v>#DIV/0!</v>
      </c>
      <c r="FX338" s="233" t="e">
        <f t="shared" si="2239"/>
        <v>#DIV/0!</v>
      </c>
      <c r="FY338" s="233" t="e">
        <f t="shared" si="2240"/>
        <v>#DIV/0!</v>
      </c>
      <c r="FZ338" s="233" t="e">
        <f t="shared" si="2241"/>
        <v>#DIV/0!</v>
      </c>
      <c r="GA338" s="233"/>
      <c r="GB338" s="5">
        <f t="shared" si="2242"/>
        <v>0</v>
      </c>
      <c r="GC338" s="5">
        <f t="shared" si="2243"/>
        <v>0</v>
      </c>
      <c r="GD338" s="5">
        <f t="shared" si="2244"/>
        <v>0</v>
      </c>
      <c r="GE338" s="5">
        <f t="shared" si="2245"/>
        <v>0</v>
      </c>
    </row>
    <row r="339" spans="2:187" x14ac:dyDescent="0.2">
      <c r="B339" s="139">
        <f t="shared" si="2227"/>
        <v>2027</v>
      </c>
      <c r="C339" s="142" t="str">
        <f t="shared" si="2232"/>
        <v>Feb</v>
      </c>
      <c r="D339" s="154">
        <f t="shared" si="2246"/>
        <v>0</v>
      </c>
      <c r="E339" s="129"/>
      <c r="F339" s="129"/>
      <c r="G339" s="129"/>
      <c r="H339" s="154">
        <f t="shared" si="2247"/>
        <v>0</v>
      </c>
      <c r="I339" s="151">
        <f t="shared" si="2177"/>
        <v>0</v>
      </c>
      <c r="J339" s="151">
        <f t="shared" si="2178"/>
        <v>0</v>
      </c>
      <c r="K339" s="151">
        <f t="shared" si="2179"/>
        <v>0</v>
      </c>
      <c r="L339" s="154">
        <f t="shared" si="2228"/>
        <v>0</v>
      </c>
      <c r="M339" s="3"/>
      <c r="N339" s="3"/>
      <c r="O339" s="3"/>
      <c r="P339" s="154">
        <f t="shared" si="2248"/>
        <v>0</v>
      </c>
      <c r="Q339" s="3"/>
      <c r="R339" s="3"/>
      <c r="S339" s="3"/>
      <c r="T339" s="154">
        <f t="shared" si="2249"/>
        <v>0</v>
      </c>
      <c r="U339" s="151">
        <f t="shared" si="2180"/>
        <v>0</v>
      </c>
      <c r="V339" s="151">
        <f t="shared" si="2181"/>
        <v>0</v>
      </c>
      <c r="W339" s="151">
        <f t="shared" si="2182"/>
        <v>0</v>
      </c>
      <c r="X339" s="154">
        <f t="shared" si="2250"/>
        <v>0</v>
      </c>
      <c r="Y339" s="151">
        <f t="shared" si="2183"/>
        <v>0</v>
      </c>
      <c r="Z339" s="151">
        <f t="shared" si="2184"/>
        <v>0</v>
      </c>
      <c r="AA339" s="151">
        <f t="shared" si="2185"/>
        <v>0</v>
      </c>
      <c r="AB339" s="154">
        <f t="shared" si="2251"/>
        <v>0</v>
      </c>
      <c r="AC339" s="3"/>
      <c r="AD339" s="3"/>
      <c r="AE339" s="3"/>
      <c r="AF339" s="154">
        <f t="shared" si="2252"/>
        <v>0</v>
      </c>
      <c r="AG339" s="3"/>
      <c r="AH339" s="3"/>
      <c r="AI339" s="3"/>
      <c r="AJ339" s="154">
        <f t="shared" si="2253"/>
        <v>0</v>
      </c>
      <c r="AK339" s="151">
        <f t="shared" si="2186"/>
        <v>0</v>
      </c>
      <c r="AL339" s="151">
        <f t="shared" si="2187"/>
        <v>0</v>
      </c>
      <c r="AM339" s="151">
        <f t="shared" si="2188"/>
        <v>0</v>
      </c>
      <c r="AN339" s="154">
        <f t="shared" si="2254"/>
        <v>0</v>
      </c>
      <c r="AO339" s="3"/>
      <c r="AP339" s="3"/>
      <c r="AQ339" s="3"/>
      <c r="AR339" s="151">
        <f t="shared" si="2189"/>
        <v>0</v>
      </c>
      <c r="AS339" s="151">
        <f t="shared" si="2190"/>
        <v>0</v>
      </c>
      <c r="AT339" s="151">
        <f t="shared" si="2191"/>
        <v>0</v>
      </c>
      <c r="AU339" s="151">
        <f t="shared" si="2192"/>
        <v>0</v>
      </c>
      <c r="AV339" s="154">
        <f t="shared" si="2255"/>
        <v>0</v>
      </c>
      <c r="AW339" s="3"/>
      <c r="AX339" s="3"/>
      <c r="AY339" s="3"/>
      <c r="AZ339" s="151">
        <f t="shared" si="2193"/>
        <v>0</v>
      </c>
      <c r="BA339" s="151">
        <f t="shared" si="2194"/>
        <v>0</v>
      </c>
      <c r="BB339" s="151">
        <f t="shared" si="2195"/>
        <v>0</v>
      </c>
      <c r="BC339" s="151">
        <f t="shared" si="2196"/>
        <v>0</v>
      </c>
      <c r="BD339" s="154">
        <f t="shared" si="2256"/>
        <v>0</v>
      </c>
      <c r="BE339" s="3"/>
      <c r="BF339" s="3"/>
      <c r="BG339" s="3"/>
      <c r="BH339" s="151">
        <f t="shared" si="2197"/>
        <v>0</v>
      </c>
      <c r="BI339" s="151">
        <f t="shared" si="2198"/>
        <v>0</v>
      </c>
      <c r="BJ339" s="151">
        <f t="shared" si="2199"/>
        <v>0</v>
      </c>
      <c r="BK339" s="151">
        <f t="shared" si="2200"/>
        <v>0</v>
      </c>
      <c r="BL339" s="154">
        <f t="shared" si="2257"/>
        <v>0</v>
      </c>
      <c r="BM339" s="3"/>
      <c r="BN339" s="3"/>
      <c r="BO339" s="3"/>
      <c r="BP339" s="151">
        <f t="shared" si="2201"/>
        <v>0</v>
      </c>
      <c r="BQ339" s="151">
        <f t="shared" si="2202"/>
        <v>0</v>
      </c>
      <c r="BR339" s="151">
        <f t="shared" si="2203"/>
        <v>0</v>
      </c>
      <c r="BS339" s="151">
        <f t="shared" si="2204"/>
        <v>0</v>
      </c>
      <c r="BT339" s="154">
        <f t="shared" si="2258"/>
        <v>0</v>
      </c>
      <c r="BU339" s="3"/>
      <c r="BV339" s="3"/>
      <c r="BW339" s="3"/>
      <c r="BX339" s="151">
        <f t="shared" si="2205"/>
        <v>0</v>
      </c>
      <c r="BY339" s="151">
        <f t="shared" si="2206"/>
        <v>0</v>
      </c>
      <c r="BZ339" s="151">
        <f t="shared" si="2207"/>
        <v>0</v>
      </c>
      <c r="CA339" s="151">
        <f t="shared" si="2208"/>
        <v>0</v>
      </c>
      <c r="CB339" s="154">
        <f t="shared" si="2259"/>
        <v>0</v>
      </c>
      <c r="CC339" s="3"/>
      <c r="CD339" s="3"/>
      <c r="CE339" s="3"/>
      <c r="CF339" s="151">
        <f t="shared" si="2209"/>
        <v>0</v>
      </c>
      <c r="CG339" s="151">
        <f t="shared" si="2210"/>
        <v>0</v>
      </c>
      <c r="CH339" s="151">
        <f t="shared" si="2211"/>
        <v>0</v>
      </c>
      <c r="CI339" s="151">
        <f t="shared" si="2212"/>
        <v>0</v>
      </c>
      <c r="CJ339" s="154">
        <f t="shared" si="2260"/>
        <v>0</v>
      </c>
      <c r="CK339" s="3"/>
      <c r="CL339" s="3"/>
      <c r="CM339" s="3"/>
      <c r="CN339" s="151">
        <f t="shared" si="2213"/>
        <v>0</v>
      </c>
      <c r="CO339" s="151">
        <f t="shared" si="2214"/>
        <v>0</v>
      </c>
      <c r="CP339" s="151">
        <f t="shared" si="2215"/>
        <v>0</v>
      </c>
      <c r="CQ339" s="151">
        <f t="shared" si="2216"/>
        <v>0</v>
      </c>
      <c r="CR339" s="154">
        <f t="shared" si="2261"/>
        <v>0</v>
      </c>
      <c r="CS339" s="3"/>
      <c r="CT339" s="3"/>
      <c r="CU339" s="3"/>
      <c r="CV339" s="151">
        <f t="shared" si="2217"/>
        <v>0</v>
      </c>
      <c r="CW339" s="151">
        <f t="shared" si="2218"/>
        <v>0</v>
      </c>
      <c r="CX339" s="151">
        <f t="shared" si="2219"/>
        <v>0</v>
      </c>
      <c r="CY339" s="151">
        <f t="shared" si="2220"/>
        <v>0</v>
      </c>
      <c r="CZ339" s="151">
        <f t="shared" si="2221"/>
        <v>0</v>
      </c>
      <c r="DA339" s="151">
        <f t="shared" si="2222"/>
        <v>0</v>
      </c>
      <c r="DB339" s="151">
        <f t="shared" si="2223"/>
        <v>0</v>
      </c>
      <c r="DC339" s="151">
        <f t="shared" si="2224"/>
        <v>0</v>
      </c>
      <c r="DD339" s="149"/>
      <c r="DE339" s="3"/>
      <c r="DF339" s="3"/>
      <c r="DG339" s="3"/>
      <c r="DH339" s="129"/>
      <c r="DI339" s="129"/>
      <c r="DJ339" s="129"/>
      <c r="DK339" s="129"/>
      <c r="DL339" s="129"/>
      <c r="DM339" s="129"/>
      <c r="DN339" s="129"/>
      <c r="DO339" s="129"/>
      <c r="DP339" s="3"/>
      <c r="DQ339" s="3"/>
      <c r="DR339" s="3"/>
      <c r="DS339" s="3"/>
      <c r="DU339" s="149"/>
      <c r="DV339" s="3"/>
      <c r="DW339" s="3"/>
      <c r="DX339" s="3"/>
      <c r="DZ339" s="293"/>
      <c r="EA339" s="293"/>
      <c r="EB339" s="293"/>
      <c r="EC339" s="297"/>
      <c r="ED339" s="297"/>
      <c r="EE339" s="297"/>
      <c r="EF339" s="297"/>
      <c r="EG339" s="297"/>
      <c r="EH339" s="297"/>
      <c r="EI339" s="297"/>
      <c r="EJ339" s="297"/>
      <c r="EK339" s="297"/>
      <c r="EL339" s="297"/>
      <c r="EM339" s="297"/>
      <c r="EN339" s="297"/>
      <c r="EO339" s="297"/>
      <c r="EP339" s="297"/>
      <c r="EQ339" s="297"/>
      <c r="ER339" s="297"/>
      <c r="ES339" s="297"/>
      <c r="ET339" s="297"/>
      <c r="EU339" s="297"/>
      <c r="EV339" s="297"/>
      <c r="EW339" s="297"/>
      <c r="EX339" s="297"/>
      <c r="EY339" s="297"/>
      <c r="EZ339" s="297"/>
      <c r="FA339" s="297"/>
      <c r="FB339" s="297"/>
      <c r="FC339" s="297"/>
      <c r="FD339" s="297"/>
      <c r="FE339" s="297"/>
      <c r="FF339" s="297"/>
      <c r="FL339" s="151">
        <f t="shared" si="2233"/>
        <v>0</v>
      </c>
      <c r="FM339" s="151">
        <f t="shared" si="2262"/>
        <v>0</v>
      </c>
      <c r="FN339" s="151">
        <f t="shared" si="2263"/>
        <v>0</v>
      </c>
      <c r="FO339" s="151">
        <f t="shared" si="2264"/>
        <v>0</v>
      </c>
      <c r="FR339" s="5">
        <f t="shared" si="2234"/>
        <v>0</v>
      </c>
      <c r="FS339" s="5">
        <f t="shared" si="2235"/>
        <v>0</v>
      </c>
      <c r="FT339" s="5">
        <f t="shared" si="2236"/>
        <v>0</v>
      </c>
      <c r="FU339" s="5">
        <f t="shared" si="2237"/>
        <v>0</v>
      </c>
      <c r="FW339" s="233" t="e">
        <f t="shared" si="2238"/>
        <v>#DIV/0!</v>
      </c>
      <c r="FX339" s="233" t="e">
        <f t="shared" si="2239"/>
        <v>#DIV/0!</v>
      </c>
      <c r="FY339" s="233" t="e">
        <f t="shared" si="2240"/>
        <v>#DIV/0!</v>
      </c>
      <c r="FZ339" s="233" t="e">
        <f t="shared" si="2241"/>
        <v>#DIV/0!</v>
      </c>
      <c r="GA339" s="233"/>
      <c r="GB339" s="5">
        <f t="shared" si="2242"/>
        <v>0</v>
      </c>
      <c r="GC339" s="5">
        <f t="shared" si="2243"/>
        <v>0</v>
      </c>
      <c r="GD339" s="5">
        <f t="shared" si="2244"/>
        <v>0</v>
      </c>
      <c r="GE339" s="5">
        <f t="shared" si="2245"/>
        <v>0</v>
      </c>
    </row>
    <row r="340" spans="2:187" x14ac:dyDescent="0.2">
      <c r="B340" s="139">
        <f t="shared" si="2227"/>
        <v>2027</v>
      </c>
      <c r="C340" s="142" t="str">
        <f t="shared" si="2232"/>
        <v>Mar</v>
      </c>
      <c r="D340" s="154">
        <f t="shared" si="2246"/>
        <v>0</v>
      </c>
      <c r="E340" s="129"/>
      <c r="F340" s="129"/>
      <c r="G340" s="129"/>
      <c r="H340" s="154">
        <f t="shared" si="2247"/>
        <v>0</v>
      </c>
      <c r="I340" s="151">
        <f t="shared" si="2177"/>
        <v>0</v>
      </c>
      <c r="J340" s="151">
        <f t="shared" si="2178"/>
        <v>0</v>
      </c>
      <c r="K340" s="151">
        <f t="shared" si="2179"/>
        <v>0</v>
      </c>
      <c r="L340" s="154">
        <f t="shared" si="2228"/>
        <v>0</v>
      </c>
      <c r="M340" s="3"/>
      <c r="N340" s="3"/>
      <c r="O340" s="3"/>
      <c r="P340" s="154">
        <f t="shared" si="2248"/>
        <v>0</v>
      </c>
      <c r="Q340" s="3"/>
      <c r="R340" s="3"/>
      <c r="S340" s="3"/>
      <c r="T340" s="154">
        <f t="shared" si="2249"/>
        <v>0</v>
      </c>
      <c r="U340" s="151">
        <f t="shared" si="2180"/>
        <v>0</v>
      </c>
      <c r="V340" s="151">
        <f t="shared" si="2181"/>
        <v>0</v>
      </c>
      <c r="W340" s="151">
        <f t="shared" si="2182"/>
        <v>0</v>
      </c>
      <c r="X340" s="154">
        <f t="shared" si="2250"/>
        <v>0</v>
      </c>
      <c r="Y340" s="151">
        <f t="shared" si="2183"/>
        <v>0</v>
      </c>
      <c r="Z340" s="151">
        <f t="shared" si="2184"/>
        <v>0</v>
      </c>
      <c r="AA340" s="151">
        <f t="shared" si="2185"/>
        <v>0</v>
      </c>
      <c r="AB340" s="154">
        <f t="shared" si="2251"/>
        <v>0</v>
      </c>
      <c r="AC340" s="3"/>
      <c r="AD340" s="3"/>
      <c r="AE340" s="3"/>
      <c r="AF340" s="154">
        <f t="shared" si="2252"/>
        <v>0</v>
      </c>
      <c r="AG340" s="3"/>
      <c r="AH340" s="3"/>
      <c r="AI340" s="3"/>
      <c r="AJ340" s="154">
        <f t="shared" si="2253"/>
        <v>0</v>
      </c>
      <c r="AK340" s="151">
        <f t="shared" si="2186"/>
        <v>0</v>
      </c>
      <c r="AL340" s="151">
        <f t="shared" si="2187"/>
        <v>0</v>
      </c>
      <c r="AM340" s="151">
        <f t="shared" si="2188"/>
        <v>0</v>
      </c>
      <c r="AN340" s="154">
        <f t="shared" si="2254"/>
        <v>0</v>
      </c>
      <c r="AO340" s="3"/>
      <c r="AP340" s="3"/>
      <c r="AQ340" s="3"/>
      <c r="AR340" s="151">
        <f t="shared" si="2189"/>
        <v>0</v>
      </c>
      <c r="AS340" s="151">
        <f t="shared" si="2190"/>
        <v>0</v>
      </c>
      <c r="AT340" s="151">
        <f t="shared" si="2191"/>
        <v>0</v>
      </c>
      <c r="AU340" s="151">
        <f t="shared" si="2192"/>
        <v>0</v>
      </c>
      <c r="AV340" s="154">
        <f t="shared" si="2255"/>
        <v>0</v>
      </c>
      <c r="AW340" s="3"/>
      <c r="AX340" s="3"/>
      <c r="AY340" s="3"/>
      <c r="AZ340" s="151">
        <f t="shared" si="2193"/>
        <v>0</v>
      </c>
      <c r="BA340" s="151">
        <f t="shared" si="2194"/>
        <v>0</v>
      </c>
      <c r="BB340" s="151">
        <f t="shared" si="2195"/>
        <v>0</v>
      </c>
      <c r="BC340" s="151">
        <f t="shared" si="2196"/>
        <v>0</v>
      </c>
      <c r="BD340" s="154">
        <f t="shared" si="2256"/>
        <v>0</v>
      </c>
      <c r="BE340" s="3"/>
      <c r="BF340" s="3"/>
      <c r="BG340" s="3"/>
      <c r="BH340" s="151">
        <f t="shared" si="2197"/>
        <v>0</v>
      </c>
      <c r="BI340" s="151">
        <f t="shared" si="2198"/>
        <v>0</v>
      </c>
      <c r="BJ340" s="151">
        <f t="shared" si="2199"/>
        <v>0</v>
      </c>
      <c r="BK340" s="151">
        <f t="shared" si="2200"/>
        <v>0</v>
      </c>
      <c r="BL340" s="154">
        <f t="shared" si="2257"/>
        <v>0</v>
      </c>
      <c r="BM340" s="3"/>
      <c r="BN340" s="3"/>
      <c r="BO340" s="3"/>
      <c r="BP340" s="151">
        <f t="shared" si="2201"/>
        <v>0</v>
      </c>
      <c r="BQ340" s="151">
        <f t="shared" si="2202"/>
        <v>0</v>
      </c>
      <c r="BR340" s="151">
        <f t="shared" si="2203"/>
        <v>0</v>
      </c>
      <c r="BS340" s="151">
        <f t="shared" si="2204"/>
        <v>0</v>
      </c>
      <c r="BT340" s="154">
        <f t="shared" si="2258"/>
        <v>0</v>
      </c>
      <c r="BU340" s="3"/>
      <c r="BV340" s="3"/>
      <c r="BW340" s="3"/>
      <c r="BX340" s="151">
        <f t="shared" si="2205"/>
        <v>0</v>
      </c>
      <c r="BY340" s="151">
        <f t="shared" si="2206"/>
        <v>0</v>
      </c>
      <c r="BZ340" s="151">
        <f t="shared" si="2207"/>
        <v>0</v>
      </c>
      <c r="CA340" s="151">
        <f t="shared" si="2208"/>
        <v>0</v>
      </c>
      <c r="CB340" s="154">
        <f t="shared" si="2259"/>
        <v>0</v>
      </c>
      <c r="CC340" s="3"/>
      <c r="CD340" s="3"/>
      <c r="CE340" s="3"/>
      <c r="CF340" s="151">
        <f t="shared" si="2209"/>
        <v>0</v>
      </c>
      <c r="CG340" s="151">
        <f t="shared" si="2210"/>
        <v>0</v>
      </c>
      <c r="CH340" s="151">
        <f t="shared" si="2211"/>
        <v>0</v>
      </c>
      <c r="CI340" s="151">
        <f t="shared" si="2212"/>
        <v>0</v>
      </c>
      <c r="CJ340" s="154">
        <f t="shared" si="2260"/>
        <v>0</v>
      </c>
      <c r="CK340" s="3"/>
      <c r="CL340" s="3"/>
      <c r="CM340" s="3"/>
      <c r="CN340" s="151">
        <f t="shared" si="2213"/>
        <v>0</v>
      </c>
      <c r="CO340" s="151">
        <f t="shared" si="2214"/>
        <v>0</v>
      </c>
      <c r="CP340" s="151">
        <f t="shared" si="2215"/>
        <v>0</v>
      </c>
      <c r="CQ340" s="151">
        <f t="shared" si="2216"/>
        <v>0</v>
      </c>
      <c r="CR340" s="154">
        <f t="shared" si="2261"/>
        <v>0</v>
      </c>
      <c r="CS340" s="3"/>
      <c r="CT340" s="3"/>
      <c r="CU340" s="3"/>
      <c r="CV340" s="151">
        <f t="shared" si="2217"/>
        <v>0</v>
      </c>
      <c r="CW340" s="151">
        <f t="shared" si="2218"/>
        <v>0</v>
      </c>
      <c r="CX340" s="151">
        <f t="shared" si="2219"/>
        <v>0</v>
      </c>
      <c r="CY340" s="151">
        <f t="shared" si="2220"/>
        <v>0</v>
      </c>
      <c r="CZ340" s="151">
        <f t="shared" si="2221"/>
        <v>0</v>
      </c>
      <c r="DA340" s="151">
        <f t="shared" si="2222"/>
        <v>0</v>
      </c>
      <c r="DB340" s="151">
        <f t="shared" si="2223"/>
        <v>0</v>
      </c>
      <c r="DC340" s="151">
        <f t="shared" si="2224"/>
        <v>0</v>
      </c>
      <c r="DD340" s="149"/>
      <c r="DE340" s="3"/>
      <c r="DF340" s="3"/>
      <c r="DG340" s="3"/>
      <c r="DH340" s="129"/>
      <c r="DI340" s="129"/>
      <c r="DJ340" s="129"/>
      <c r="DK340" s="129"/>
      <c r="DL340" s="129"/>
      <c r="DM340" s="129"/>
      <c r="DN340" s="129"/>
      <c r="DO340" s="129"/>
      <c r="DP340" s="3"/>
      <c r="DQ340" s="3"/>
      <c r="DR340" s="3"/>
      <c r="DS340" s="3"/>
      <c r="DU340" s="149"/>
      <c r="DV340" s="3"/>
      <c r="DW340" s="3"/>
      <c r="DX340" s="3"/>
      <c r="DZ340" s="293"/>
      <c r="EA340" s="293"/>
      <c r="EB340" s="293"/>
      <c r="EC340" s="297"/>
      <c r="ED340" s="297"/>
      <c r="EE340" s="297"/>
      <c r="EF340" s="297"/>
      <c r="EG340" s="297"/>
      <c r="EH340" s="297"/>
      <c r="EI340" s="297"/>
      <c r="EJ340" s="297"/>
      <c r="EK340" s="297"/>
      <c r="EL340" s="297"/>
      <c r="EM340" s="297"/>
      <c r="EN340" s="297"/>
      <c r="EO340" s="297"/>
      <c r="EP340" s="297"/>
      <c r="EQ340" s="297"/>
      <c r="ER340" s="297"/>
      <c r="ES340" s="297"/>
      <c r="ET340" s="297"/>
      <c r="EU340" s="297"/>
      <c r="EV340" s="297"/>
      <c r="EW340" s="297"/>
      <c r="EX340" s="297"/>
      <c r="EY340" s="297"/>
      <c r="EZ340" s="297"/>
      <c r="FA340" s="297"/>
      <c r="FB340" s="297"/>
      <c r="FC340" s="297"/>
      <c r="FD340" s="297"/>
      <c r="FE340" s="297"/>
      <c r="FF340" s="297"/>
      <c r="FL340" s="151">
        <f t="shared" si="2233"/>
        <v>0</v>
      </c>
      <c r="FM340" s="151">
        <f t="shared" si="2262"/>
        <v>0</v>
      </c>
      <c r="FN340" s="151">
        <f t="shared" si="2263"/>
        <v>0</v>
      </c>
      <c r="FO340" s="151">
        <f t="shared" si="2264"/>
        <v>0</v>
      </c>
      <c r="FR340" s="5">
        <f t="shared" si="2234"/>
        <v>0</v>
      </c>
      <c r="FS340" s="5">
        <f t="shared" si="2235"/>
        <v>0</v>
      </c>
      <c r="FT340" s="5">
        <f t="shared" si="2236"/>
        <v>0</v>
      </c>
      <c r="FU340" s="5">
        <f t="shared" si="2237"/>
        <v>0</v>
      </c>
      <c r="FW340" s="233" t="e">
        <f t="shared" si="2238"/>
        <v>#DIV/0!</v>
      </c>
      <c r="FX340" s="233" t="e">
        <f t="shared" si="2239"/>
        <v>#DIV/0!</v>
      </c>
      <c r="FY340" s="233" t="e">
        <f t="shared" si="2240"/>
        <v>#DIV/0!</v>
      </c>
      <c r="FZ340" s="233" t="e">
        <f t="shared" si="2241"/>
        <v>#DIV/0!</v>
      </c>
      <c r="GA340" s="233"/>
      <c r="GB340" s="5">
        <f t="shared" si="2242"/>
        <v>0</v>
      </c>
      <c r="GC340" s="5">
        <f t="shared" si="2243"/>
        <v>0</v>
      </c>
      <c r="GD340" s="5">
        <f t="shared" si="2244"/>
        <v>0</v>
      </c>
      <c r="GE340" s="5">
        <f t="shared" si="2245"/>
        <v>0</v>
      </c>
    </row>
    <row r="341" spans="2:187" x14ac:dyDescent="0.2">
      <c r="B341" s="139">
        <f t="shared" si="2227"/>
        <v>2027</v>
      </c>
      <c r="C341" s="142" t="str">
        <f t="shared" si="2232"/>
        <v>Apr</v>
      </c>
      <c r="D341" s="154">
        <f t="shared" si="2246"/>
        <v>0</v>
      </c>
      <c r="E341" s="129"/>
      <c r="F341" s="129"/>
      <c r="G341" s="129"/>
      <c r="H341" s="154">
        <f t="shared" si="2247"/>
        <v>0</v>
      </c>
      <c r="I341" s="151">
        <f t="shared" si="2177"/>
        <v>0</v>
      </c>
      <c r="J341" s="151">
        <f t="shared" si="2178"/>
        <v>0</v>
      </c>
      <c r="K341" s="151">
        <f t="shared" si="2179"/>
        <v>0</v>
      </c>
      <c r="L341" s="154">
        <f t="shared" si="2228"/>
        <v>0</v>
      </c>
      <c r="M341" s="3"/>
      <c r="N341" s="3"/>
      <c r="O341" s="3"/>
      <c r="P341" s="154">
        <f t="shared" si="2248"/>
        <v>0</v>
      </c>
      <c r="Q341" s="3"/>
      <c r="R341" s="3"/>
      <c r="S341" s="3"/>
      <c r="T341" s="154">
        <f t="shared" si="2249"/>
        <v>0</v>
      </c>
      <c r="U341" s="151">
        <f t="shared" si="2180"/>
        <v>0</v>
      </c>
      <c r="V341" s="151">
        <f t="shared" si="2181"/>
        <v>0</v>
      </c>
      <c r="W341" s="151">
        <f t="shared" si="2182"/>
        <v>0</v>
      </c>
      <c r="X341" s="154">
        <f t="shared" si="2250"/>
        <v>0</v>
      </c>
      <c r="Y341" s="151">
        <f t="shared" si="2183"/>
        <v>0</v>
      </c>
      <c r="Z341" s="151">
        <f t="shared" si="2184"/>
        <v>0</v>
      </c>
      <c r="AA341" s="151">
        <f t="shared" si="2185"/>
        <v>0</v>
      </c>
      <c r="AB341" s="154">
        <f t="shared" si="2251"/>
        <v>0</v>
      </c>
      <c r="AC341" s="3"/>
      <c r="AD341" s="3"/>
      <c r="AE341" s="3"/>
      <c r="AF341" s="154">
        <f t="shared" si="2252"/>
        <v>0</v>
      </c>
      <c r="AG341" s="3"/>
      <c r="AH341" s="3"/>
      <c r="AI341" s="3"/>
      <c r="AJ341" s="154">
        <f t="shared" si="2253"/>
        <v>0</v>
      </c>
      <c r="AK341" s="151">
        <f t="shared" si="2186"/>
        <v>0</v>
      </c>
      <c r="AL341" s="151">
        <f t="shared" si="2187"/>
        <v>0</v>
      </c>
      <c r="AM341" s="151">
        <f t="shared" si="2188"/>
        <v>0</v>
      </c>
      <c r="AN341" s="154">
        <f t="shared" si="2254"/>
        <v>0</v>
      </c>
      <c r="AO341" s="3"/>
      <c r="AP341" s="3"/>
      <c r="AQ341" s="3"/>
      <c r="AR341" s="151">
        <f t="shared" si="2189"/>
        <v>0</v>
      </c>
      <c r="AS341" s="151">
        <f t="shared" si="2190"/>
        <v>0</v>
      </c>
      <c r="AT341" s="151">
        <f t="shared" si="2191"/>
        <v>0</v>
      </c>
      <c r="AU341" s="151">
        <f t="shared" si="2192"/>
        <v>0</v>
      </c>
      <c r="AV341" s="154">
        <f t="shared" si="2255"/>
        <v>0</v>
      </c>
      <c r="AW341" s="3"/>
      <c r="AX341" s="3"/>
      <c r="AY341" s="3"/>
      <c r="AZ341" s="151">
        <f t="shared" si="2193"/>
        <v>0</v>
      </c>
      <c r="BA341" s="151">
        <f t="shared" si="2194"/>
        <v>0</v>
      </c>
      <c r="BB341" s="151">
        <f t="shared" si="2195"/>
        <v>0</v>
      </c>
      <c r="BC341" s="151">
        <f t="shared" si="2196"/>
        <v>0</v>
      </c>
      <c r="BD341" s="154">
        <f t="shared" si="2256"/>
        <v>0</v>
      </c>
      <c r="BE341" s="3"/>
      <c r="BF341" s="3"/>
      <c r="BG341" s="3"/>
      <c r="BH341" s="151">
        <f t="shared" si="2197"/>
        <v>0</v>
      </c>
      <c r="BI341" s="151">
        <f t="shared" si="2198"/>
        <v>0</v>
      </c>
      <c r="BJ341" s="151">
        <f t="shared" si="2199"/>
        <v>0</v>
      </c>
      <c r="BK341" s="151">
        <f t="shared" si="2200"/>
        <v>0</v>
      </c>
      <c r="BL341" s="154">
        <f t="shared" si="2257"/>
        <v>0</v>
      </c>
      <c r="BM341" s="3"/>
      <c r="BN341" s="3"/>
      <c r="BO341" s="3"/>
      <c r="BP341" s="151">
        <f t="shared" si="2201"/>
        <v>0</v>
      </c>
      <c r="BQ341" s="151">
        <f t="shared" si="2202"/>
        <v>0</v>
      </c>
      <c r="BR341" s="151">
        <f t="shared" si="2203"/>
        <v>0</v>
      </c>
      <c r="BS341" s="151">
        <f t="shared" si="2204"/>
        <v>0</v>
      </c>
      <c r="BT341" s="154">
        <f t="shared" si="2258"/>
        <v>0</v>
      </c>
      <c r="BU341" s="3"/>
      <c r="BV341" s="3"/>
      <c r="BW341" s="3"/>
      <c r="BX341" s="151">
        <f t="shared" si="2205"/>
        <v>0</v>
      </c>
      <c r="BY341" s="151">
        <f t="shared" si="2206"/>
        <v>0</v>
      </c>
      <c r="BZ341" s="151">
        <f t="shared" si="2207"/>
        <v>0</v>
      </c>
      <c r="CA341" s="151">
        <f t="shared" si="2208"/>
        <v>0</v>
      </c>
      <c r="CB341" s="154">
        <f t="shared" si="2259"/>
        <v>0</v>
      </c>
      <c r="CC341" s="3"/>
      <c r="CD341" s="3"/>
      <c r="CE341" s="3"/>
      <c r="CF341" s="151">
        <f t="shared" si="2209"/>
        <v>0</v>
      </c>
      <c r="CG341" s="151">
        <f t="shared" si="2210"/>
        <v>0</v>
      </c>
      <c r="CH341" s="151">
        <f t="shared" si="2211"/>
        <v>0</v>
      </c>
      <c r="CI341" s="151">
        <f t="shared" si="2212"/>
        <v>0</v>
      </c>
      <c r="CJ341" s="154">
        <f t="shared" si="2260"/>
        <v>0</v>
      </c>
      <c r="CK341" s="3"/>
      <c r="CL341" s="3"/>
      <c r="CM341" s="3"/>
      <c r="CN341" s="151">
        <f t="shared" si="2213"/>
        <v>0</v>
      </c>
      <c r="CO341" s="151">
        <f t="shared" si="2214"/>
        <v>0</v>
      </c>
      <c r="CP341" s="151">
        <f t="shared" si="2215"/>
        <v>0</v>
      </c>
      <c r="CQ341" s="151">
        <f t="shared" si="2216"/>
        <v>0</v>
      </c>
      <c r="CR341" s="154">
        <f t="shared" si="2261"/>
        <v>0</v>
      </c>
      <c r="CS341" s="3"/>
      <c r="CT341" s="3"/>
      <c r="CU341" s="3"/>
      <c r="CV341" s="151">
        <f t="shared" si="2217"/>
        <v>0</v>
      </c>
      <c r="CW341" s="151">
        <f t="shared" si="2218"/>
        <v>0</v>
      </c>
      <c r="CX341" s="151">
        <f t="shared" si="2219"/>
        <v>0</v>
      </c>
      <c r="CY341" s="151">
        <f t="shared" si="2220"/>
        <v>0</v>
      </c>
      <c r="CZ341" s="151">
        <f t="shared" si="2221"/>
        <v>0</v>
      </c>
      <c r="DA341" s="151">
        <f t="shared" si="2222"/>
        <v>0</v>
      </c>
      <c r="DB341" s="151">
        <f t="shared" si="2223"/>
        <v>0</v>
      </c>
      <c r="DC341" s="151">
        <f t="shared" si="2224"/>
        <v>0</v>
      </c>
      <c r="DD341" s="149"/>
      <c r="DE341" s="3"/>
      <c r="DF341" s="3"/>
      <c r="DG341" s="3"/>
      <c r="DH341" s="129"/>
      <c r="DI341" s="129"/>
      <c r="DJ341" s="129"/>
      <c r="DK341" s="129"/>
      <c r="DL341" s="129"/>
      <c r="DM341" s="129"/>
      <c r="DN341" s="129"/>
      <c r="DO341" s="129"/>
      <c r="DP341" s="3"/>
      <c r="DQ341" s="3"/>
      <c r="DR341" s="3"/>
      <c r="DS341" s="3"/>
      <c r="DU341" s="149"/>
      <c r="DV341" s="3"/>
      <c r="DW341" s="3"/>
      <c r="DX341" s="3"/>
      <c r="DZ341" s="293"/>
      <c r="EA341" s="293"/>
      <c r="EB341" s="293"/>
      <c r="EC341" s="297"/>
      <c r="ED341" s="297"/>
      <c r="EE341" s="297"/>
      <c r="EF341" s="297"/>
      <c r="EG341" s="297"/>
      <c r="EH341" s="297"/>
      <c r="EI341" s="297"/>
      <c r="EJ341" s="297"/>
      <c r="EK341" s="297"/>
      <c r="EL341" s="297"/>
      <c r="EM341" s="297"/>
      <c r="EN341" s="297"/>
      <c r="EO341" s="297"/>
      <c r="EP341" s="297"/>
      <c r="EQ341" s="297"/>
      <c r="ER341" s="297"/>
      <c r="ES341" s="297"/>
      <c r="ET341" s="297"/>
      <c r="EU341" s="297"/>
      <c r="EV341" s="297"/>
      <c r="EW341" s="297"/>
      <c r="EX341" s="297"/>
      <c r="EY341" s="297"/>
      <c r="EZ341" s="297"/>
      <c r="FA341" s="297"/>
      <c r="FB341" s="297"/>
      <c r="FC341" s="297"/>
      <c r="FD341" s="297"/>
      <c r="FE341" s="297"/>
      <c r="FF341" s="297"/>
      <c r="FL341" s="151">
        <f t="shared" si="2233"/>
        <v>0</v>
      </c>
      <c r="FM341" s="151">
        <f t="shared" si="2262"/>
        <v>0</v>
      </c>
      <c r="FN341" s="151">
        <f t="shared" si="2263"/>
        <v>0</v>
      </c>
      <c r="FO341" s="151">
        <f t="shared" si="2264"/>
        <v>0</v>
      </c>
      <c r="FR341" s="5">
        <f t="shared" si="2234"/>
        <v>0</v>
      </c>
      <c r="FS341" s="5">
        <f t="shared" si="2235"/>
        <v>0</v>
      </c>
      <c r="FT341" s="5">
        <f t="shared" si="2236"/>
        <v>0</v>
      </c>
      <c r="FU341" s="5">
        <f t="shared" si="2237"/>
        <v>0</v>
      </c>
      <c r="FW341" s="233" t="e">
        <f t="shared" si="2238"/>
        <v>#DIV/0!</v>
      </c>
      <c r="FX341" s="233" t="e">
        <f t="shared" si="2239"/>
        <v>#DIV/0!</v>
      </c>
      <c r="FY341" s="233" t="e">
        <f t="shared" si="2240"/>
        <v>#DIV/0!</v>
      </c>
      <c r="FZ341" s="233" t="e">
        <f t="shared" si="2241"/>
        <v>#DIV/0!</v>
      </c>
      <c r="GA341" s="233"/>
      <c r="GB341" s="5">
        <f t="shared" si="2242"/>
        <v>0</v>
      </c>
      <c r="GC341" s="5">
        <f t="shared" si="2243"/>
        <v>0</v>
      </c>
      <c r="GD341" s="5">
        <f t="shared" si="2244"/>
        <v>0</v>
      </c>
      <c r="GE341" s="5">
        <f t="shared" si="2245"/>
        <v>0</v>
      </c>
    </row>
    <row r="342" spans="2:187" x14ac:dyDescent="0.2">
      <c r="B342" s="139">
        <f t="shared" si="2227"/>
        <v>2027</v>
      </c>
      <c r="C342" s="142" t="str">
        <f t="shared" si="2232"/>
        <v>Maj</v>
      </c>
      <c r="D342" s="154">
        <f t="shared" si="2246"/>
        <v>0</v>
      </c>
      <c r="E342" s="129"/>
      <c r="F342" s="129"/>
      <c r="G342" s="129"/>
      <c r="H342" s="154">
        <f t="shared" si="2247"/>
        <v>0</v>
      </c>
      <c r="I342" s="151">
        <f t="shared" si="2177"/>
        <v>0</v>
      </c>
      <c r="J342" s="151">
        <f t="shared" si="2178"/>
        <v>0</v>
      </c>
      <c r="K342" s="151">
        <f t="shared" si="2179"/>
        <v>0</v>
      </c>
      <c r="L342" s="154">
        <f t="shared" si="2228"/>
        <v>0</v>
      </c>
      <c r="M342" s="3"/>
      <c r="N342" s="3"/>
      <c r="O342" s="3"/>
      <c r="P342" s="154">
        <f t="shared" si="2248"/>
        <v>0</v>
      </c>
      <c r="Q342" s="3"/>
      <c r="R342" s="3"/>
      <c r="S342" s="3"/>
      <c r="T342" s="154">
        <f t="shared" si="2249"/>
        <v>0</v>
      </c>
      <c r="U342" s="151">
        <f t="shared" si="2180"/>
        <v>0</v>
      </c>
      <c r="V342" s="151">
        <f t="shared" si="2181"/>
        <v>0</v>
      </c>
      <c r="W342" s="151">
        <f t="shared" si="2182"/>
        <v>0</v>
      </c>
      <c r="X342" s="154">
        <f t="shared" si="2250"/>
        <v>0</v>
      </c>
      <c r="Y342" s="151">
        <f t="shared" si="2183"/>
        <v>0</v>
      </c>
      <c r="Z342" s="151">
        <f t="shared" si="2184"/>
        <v>0</v>
      </c>
      <c r="AA342" s="151">
        <f t="shared" si="2185"/>
        <v>0</v>
      </c>
      <c r="AB342" s="154">
        <f t="shared" si="2251"/>
        <v>0</v>
      </c>
      <c r="AC342" s="3"/>
      <c r="AD342" s="3"/>
      <c r="AE342" s="3"/>
      <c r="AF342" s="154">
        <f t="shared" si="2252"/>
        <v>0</v>
      </c>
      <c r="AG342" s="3"/>
      <c r="AH342" s="3"/>
      <c r="AI342" s="3"/>
      <c r="AJ342" s="154">
        <f t="shared" si="2253"/>
        <v>0</v>
      </c>
      <c r="AK342" s="151">
        <f t="shared" si="2186"/>
        <v>0</v>
      </c>
      <c r="AL342" s="151">
        <f t="shared" si="2187"/>
        <v>0</v>
      </c>
      <c r="AM342" s="151">
        <f t="shared" si="2188"/>
        <v>0</v>
      </c>
      <c r="AN342" s="154">
        <f t="shared" si="2254"/>
        <v>0</v>
      </c>
      <c r="AO342" s="3"/>
      <c r="AP342" s="3"/>
      <c r="AQ342" s="3"/>
      <c r="AR342" s="151">
        <f t="shared" si="2189"/>
        <v>0</v>
      </c>
      <c r="AS342" s="151">
        <f t="shared" si="2190"/>
        <v>0</v>
      </c>
      <c r="AT342" s="151">
        <f t="shared" si="2191"/>
        <v>0</v>
      </c>
      <c r="AU342" s="151">
        <f t="shared" si="2192"/>
        <v>0</v>
      </c>
      <c r="AV342" s="154">
        <f t="shared" si="2255"/>
        <v>0</v>
      </c>
      <c r="AW342" s="3"/>
      <c r="AX342" s="3"/>
      <c r="AY342" s="3"/>
      <c r="AZ342" s="151">
        <f t="shared" si="2193"/>
        <v>0</v>
      </c>
      <c r="BA342" s="151">
        <f t="shared" si="2194"/>
        <v>0</v>
      </c>
      <c r="BB342" s="151">
        <f t="shared" si="2195"/>
        <v>0</v>
      </c>
      <c r="BC342" s="151">
        <f t="shared" si="2196"/>
        <v>0</v>
      </c>
      <c r="BD342" s="154">
        <f t="shared" si="2256"/>
        <v>0</v>
      </c>
      <c r="BE342" s="3"/>
      <c r="BF342" s="3"/>
      <c r="BG342" s="3"/>
      <c r="BH342" s="151">
        <f t="shared" si="2197"/>
        <v>0</v>
      </c>
      <c r="BI342" s="151">
        <f t="shared" si="2198"/>
        <v>0</v>
      </c>
      <c r="BJ342" s="151">
        <f t="shared" si="2199"/>
        <v>0</v>
      </c>
      <c r="BK342" s="151">
        <f t="shared" si="2200"/>
        <v>0</v>
      </c>
      <c r="BL342" s="154">
        <f t="shared" si="2257"/>
        <v>0</v>
      </c>
      <c r="BM342" s="3"/>
      <c r="BN342" s="3"/>
      <c r="BO342" s="3"/>
      <c r="BP342" s="151">
        <f t="shared" si="2201"/>
        <v>0</v>
      </c>
      <c r="BQ342" s="151">
        <f t="shared" si="2202"/>
        <v>0</v>
      </c>
      <c r="BR342" s="151">
        <f t="shared" si="2203"/>
        <v>0</v>
      </c>
      <c r="BS342" s="151">
        <f t="shared" si="2204"/>
        <v>0</v>
      </c>
      <c r="BT342" s="154">
        <f t="shared" si="2258"/>
        <v>0</v>
      </c>
      <c r="BU342" s="3"/>
      <c r="BV342" s="3"/>
      <c r="BW342" s="3"/>
      <c r="BX342" s="151">
        <f t="shared" si="2205"/>
        <v>0</v>
      </c>
      <c r="BY342" s="151">
        <f t="shared" si="2206"/>
        <v>0</v>
      </c>
      <c r="BZ342" s="151">
        <f t="shared" si="2207"/>
        <v>0</v>
      </c>
      <c r="CA342" s="151">
        <f t="shared" si="2208"/>
        <v>0</v>
      </c>
      <c r="CB342" s="154">
        <f t="shared" si="2259"/>
        <v>0</v>
      </c>
      <c r="CC342" s="3"/>
      <c r="CD342" s="3"/>
      <c r="CE342" s="3"/>
      <c r="CF342" s="151">
        <f t="shared" si="2209"/>
        <v>0</v>
      </c>
      <c r="CG342" s="151">
        <f t="shared" si="2210"/>
        <v>0</v>
      </c>
      <c r="CH342" s="151">
        <f t="shared" si="2211"/>
        <v>0</v>
      </c>
      <c r="CI342" s="151">
        <f t="shared" si="2212"/>
        <v>0</v>
      </c>
      <c r="CJ342" s="154">
        <f t="shared" si="2260"/>
        <v>0</v>
      </c>
      <c r="CK342" s="3"/>
      <c r="CL342" s="3"/>
      <c r="CM342" s="3"/>
      <c r="CN342" s="151">
        <f t="shared" si="2213"/>
        <v>0</v>
      </c>
      <c r="CO342" s="151">
        <f t="shared" si="2214"/>
        <v>0</v>
      </c>
      <c r="CP342" s="151">
        <f t="shared" si="2215"/>
        <v>0</v>
      </c>
      <c r="CQ342" s="151">
        <f t="shared" si="2216"/>
        <v>0</v>
      </c>
      <c r="CR342" s="154">
        <f t="shared" si="2261"/>
        <v>0</v>
      </c>
      <c r="CS342" s="3"/>
      <c r="CT342" s="3"/>
      <c r="CU342" s="3"/>
      <c r="CV342" s="151">
        <f t="shared" si="2217"/>
        <v>0</v>
      </c>
      <c r="CW342" s="151">
        <f t="shared" si="2218"/>
        <v>0</v>
      </c>
      <c r="CX342" s="151">
        <f t="shared" si="2219"/>
        <v>0</v>
      </c>
      <c r="CY342" s="151">
        <f t="shared" si="2220"/>
        <v>0</v>
      </c>
      <c r="CZ342" s="151">
        <f t="shared" si="2221"/>
        <v>0</v>
      </c>
      <c r="DA342" s="151">
        <f t="shared" si="2222"/>
        <v>0</v>
      </c>
      <c r="DB342" s="151">
        <f t="shared" si="2223"/>
        <v>0</v>
      </c>
      <c r="DC342" s="151">
        <f t="shared" si="2224"/>
        <v>0</v>
      </c>
      <c r="DD342" s="149"/>
      <c r="DE342" s="3"/>
      <c r="DF342" s="3"/>
      <c r="DG342" s="3"/>
      <c r="DH342" s="129"/>
      <c r="DI342" s="129"/>
      <c r="DJ342" s="129"/>
      <c r="DK342" s="129"/>
      <c r="DL342" s="129"/>
      <c r="DM342" s="129"/>
      <c r="DN342" s="129"/>
      <c r="DO342" s="129"/>
      <c r="DP342" s="3"/>
      <c r="DQ342" s="3"/>
      <c r="DR342" s="3"/>
      <c r="DS342" s="3"/>
      <c r="DU342" s="149"/>
      <c r="DV342" s="3"/>
      <c r="DW342" s="3"/>
      <c r="DX342" s="3"/>
      <c r="DZ342" s="293"/>
      <c r="EA342" s="293"/>
      <c r="EB342" s="293"/>
      <c r="EC342" s="297"/>
      <c r="ED342" s="297"/>
      <c r="EE342" s="297"/>
      <c r="EF342" s="297"/>
      <c r="EG342" s="297"/>
      <c r="EH342" s="297"/>
      <c r="EI342" s="297"/>
      <c r="EJ342" s="297"/>
      <c r="EK342" s="297"/>
      <c r="EL342" s="297"/>
      <c r="EM342" s="297"/>
      <c r="EN342" s="297"/>
      <c r="EO342" s="297"/>
      <c r="EP342" s="297"/>
      <c r="EQ342" s="297"/>
      <c r="ER342" s="297"/>
      <c r="ES342" s="297"/>
      <c r="ET342" s="297"/>
      <c r="EU342" s="297"/>
      <c r="EV342" s="297"/>
      <c r="EW342" s="297"/>
      <c r="EX342" s="297"/>
      <c r="EY342" s="297"/>
      <c r="EZ342" s="297"/>
      <c r="FA342" s="297"/>
      <c r="FB342" s="297"/>
      <c r="FC342" s="297"/>
      <c r="FD342" s="297"/>
      <c r="FE342" s="297"/>
      <c r="FF342" s="297"/>
      <c r="FL342" s="151">
        <f t="shared" si="2233"/>
        <v>0</v>
      </c>
      <c r="FM342" s="151">
        <f t="shared" si="2262"/>
        <v>0</v>
      </c>
      <c r="FN342" s="151">
        <f t="shared" si="2263"/>
        <v>0</v>
      </c>
      <c r="FO342" s="151">
        <f t="shared" si="2264"/>
        <v>0</v>
      </c>
      <c r="FR342" s="5">
        <f t="shared" si="2234"/>
        <v>0</v>
      </c>
      <c r="FS342" s="5">
        <f t="shared" si="2235"/>
        <v>0</v>
      </c>
      <c r="FT342" s="5">
        <f t="shared" si="2236"/>
        <v>0</v>
      </c>
      <c r="FU342" s="5">
        <f t="shared" si="2237"/>
        <v>0</v>
      </c>
      <c r="FW342" s="233" t="e">
        <f t="shared" si="2238"/>
        <v>#DIV/0!</v>
      </c>
      <c r="FX342" s="233" t="e">
        <f t="shared" si="2239"/>
        <v>#DIV/0!</v>
      </c>
      <c r="FY342" s="233" t="e">
        <f t="shared" si="2240"/>
        <v>#DIV/0!</v>
      </c>
      <c r="FZ342" s="233" t="e">
        <f t="shared" si="2241"/>
        <v>#DIV/0!</v>
      </c>
      <c r="GA342" s="233"/>
      <c r="GB342" s="5">
        <f t="shared" si="2242"/>
        <v>0</v>
      </c>
      <c r="GC342" s="5">
        <f t="shared" si="2243"/>
        <v>0</v>
      </c>
      <c r="GD342" s="5">
        <f t="shared" si="2244"/>
        <v>0</v>
      </c>
      <c r="GE342" s="5">
        <f t="shared" si="2245"/>
        <v>0</v>
      </c>
    </row>
    <row r="343" spans="2:187" x14ac:dyDescent="0.2">
      <c r="B343" s="139">
        <f t="shared" si="2227"/>
        <v>2027</v>
      </c>
      <c r="C343" s="142" t="str">
        <f t="shared" si="2232"/>
        <v>Jun</v>
      </c>
      <c r="D343" s="154">
        <f t="shared" si="2246"/>
        <v>0</v>
      </c>
      <c r="E343" s="129"/>
      <c r="F343" s="129"/>
      <c r="G343" s="129"/>
      <c r="H343" s="154">
        <f t="shared" si="2247"/>
        <v>0</v>
      </c>
      <c r="I343" s="151">
        <f t="shared" si="2177"/>
        <v>0</v>
      </c>
      <c r="J343" s="151">
        <f t="shared" si="2178"/>
        <v>0</v>
      </c>
      <c r="K343" s="151">
        <f t="shared" si="2179"/>
        <v>0</v>
      </c>
      <c r="L343" s="154">
        <f t="shared" si="2228"/>
        <v>0</v>
      </c>
      <c r="M343" s="3"/>
      <c r="N343" s="3"/>
      <c r="O343" s="3"/>
      <c r="P343" s="154">
        <f t="shared" si="2248"/>
        <v>0</v>
      </c>
      <c r="Q343" s="3"/>
      <c r="R343" s="3"/>
      <c r="S343" s="3"/>
      <c r="T343" s="154">
        <f t="shared" si="2249"/>
        <v>0</v>
      </c>
      <c r="U343" s="151">
        <f t="shared" si="2180"/>
        <v>0</v>
      </c>
      <c r="V343" s="151">
        <f t="shared" si="2181"/>
        <v>0</v>
      </c>
      <c r="W343" s="151">
        <f t="shared" si="2182"/>
        <v>0</v>
      </c>
      <c r="X343" s="154">
        <f t="shared" si="2250"/>
        <v>0</v>
      </c>
      <c r="Y343" s="151">
        <f t="shared" si="2183"/>
        <v>0</v>
      </c>
      <c r="Z343" s="151">
        <f t="shared" si="2184"/>
        <v>0</v>
      </c>
      <c r="AA343" s="151">
        <f t="shared" si="2185"/>
        <v>0</v>
      </c>
      <c r="AB343" s="154">
        <f t="shared" si="2251"/>
        <v>0</v>
      </c>
      <c r="AC343" s="3"/>
      <c r="AD343" s="3"/>
      <c r="AE343" s="3"/>
      <c r="AF343" s="154">
        <f t="shared" si="2252"/>
        <v>0</v>
      </c>
      <c r="AG343" s="3"/>
      <c r="AH343" s="3"/>
      <c r="AI343" s="3"/>
      <c r="AJ343" s="154">
        <f t="shared" si="2253"/>
        <v>0</v>
      </c>
      <c r="AK343" s="151">
        <f t="shared" si="2186"/>
        <v>0</v>
      </c>
      <c r="AL343" s="151">
        <f t="shared" si="2187"/>
        <v>0</v>
      </c>
      <c r="AM343" s="151">
        <f t="shared" si="2188"/>
        <v>0</v>
      </c>
      <c r="AN343" s="154">
        <f t="shared" si="2254"/>
        <v>0</v>
      </c>
      <c r="AO343" s="3"/>
      <c r="AP343" s="3"/>
      <c r="AQ343" s="3"/>
      <c r="AR343" s="151">
        <f t="shared" si="2189"/>
        <v>0</v>
      </c>
      <c r="AS343" s="151">
        <f t="shared" si="2190"/>
        <v>0</v>
      </c>
      <c r="AT343" s="151">
        <f t="shared" si="2191"/>
        <v>0</v>
      </c>
      <c r="AU343" s="151">
        <f t="shared" si="2192"/>
        <v>0</v>
      </c>
      <c r="AV343" s="154">
        <f t="shared" si="2255"/>
        <v>0</v>
      </c>
      <c r="AW343" s="3"/>
      <c r="AX343" s="3"/>
      <c r="AY343" s="3"/>
      <c r="AZ343" s="151">
        <f t="shared" si="2193"/>
        <v>0</v>
      </c>
      <c r="BA343" s="151">
        <f t="shared" si="2194"/>
        <v>0</v>
      </c>
      <c r="BB343" s="151">
        <f t="shared" si="2195"/>
        <v>0</v>
      </c>
      <c r="BC343" s="151">
        <f t="shared" si="2196"/>
        <v>0</v>
      </c>
      <c r="BD343" s="154">
        <f t="shared" si="2256"/>
        <v>0</v>
      </c>
      <c r="BE343" s="3"/>
      <c r="BF343" s="3"/>
      <c r="BG343" s="3"/>
      <c r="BH343" s="151">
        <f t="shared" si="2197"/>
        <v>0</v>
      </c>
      <c r="BI343" s="151">
        <f t="shared" si="2198"/>
        <v>0</v>
      </c>
      <c r="BJ343" s="151">
        <f t="shared" si="2199"/>
        <v>0</v>
      </c>
      <c r="BK343" s="151">
        <f t="shared" si="2200"/>
        <v>0</v>
      </c>
      <c r="BL343" s="154">
        <f t="shared" si="2257"/>
        <v>0</v>
      </c>
      <c r="BM343" s="3"/>
      <c r="BN343" s="3"/>
      <c r="BO343" s="3"/>
      <c r="BP343" s="151">
        <f t="shared" si="2201"/>
        <v>0</v>
      </c>
      <c r="BQ343" s="151">
        <f t="shared" si="2202"/>
        <v>0</v>
      </c>
      <c r="BR343" s="151">
        <f t="shared" si="2203"/>
        <v>0</v>
      </c>
      <c r="BS343" s="151">
        <f t="shared" si="2204"/>
        <v>0</v>
      </c>
      <c r="BT343" s="154">
        <f t="shared" si="2258"/>
        <v>0</v>
      </c>
      <c r="BU343" s="3"/>
      <c r="BV343" s="3"/>
      <c r="BW343" s="3"/>
      <c r="BX343" s="151">
        <f t="shared" si="2205"/>
        <v>0</v>
      </c>
      <c r="BY343" s="151">
        <f t="shared" si="2206"/>
        <v>0</v>
      </c>
      <c r="BZ343" s="151">
        <f t="shared" si="2207"/>
        <v>0</v>
      </c>
      <c r="CA343" s="151">
        <f t="shared" si="2208"/>
        <v>0</v>
      </c>
      <c r="CB343" s="154">
        <f t="shared" si="2259"/>
        <v>0</v>
      </c>
      <c r="CC343" s="3"/>
      <c r="CD343" s="3"/>
      <c r="CE343" s="3"/>
      <c r="CF343" s="151">
        <f t="shared" si="2209"/>
        <v>0</v>
      </c>
      <c r="CG343" s="151">
        <f t="shared" si="2210"/>
        <v>0</v>
      </c>
      <c r="CH343" s="151">
        <f t="shared" si="2211"/>
        <v>0</v>
      </c>
      <c r="CI343" s="151">
        <f t="shared" si="2212"/>
        <v>0</v>
      </c>
      <c r="CJ343" s="154">
        <f t="shared" si="2260"/>
        <v>0</v>
      </c>
      <c r="CK343" s="3"/>
      <c r="CL343" s="3"/>
      <c r="CM343" s="3"/>
      <c r="CN343" s="151">
        <f t="shared" si="2213"/>
        <v>0</v>
      </c>
      <c r="CO343" s="151">
        <f t="shared" si="2214"/>
        <v>0</v>
      </c>
      <c r="CP343" s="151">
        <f t="shared" si="2215"/>
        <v>0</v>
      </c>
      <c r="CQ343" s="151">
        <f t="shared" si="2216"/>
        <v>0</v>
      </c>
      <c r="CR343" s="154">
        <f t="shared" si="2261"/>
        <v>0</v>
      </c>
      <c r="CS343" s="3"/>
      <c r="CT343" s="3"/>
      <c r="CU343" s="3"/>
      <c r="CV343" s="151">
        <f t="shared" si="2217"/>
        <v>0</v>
      </c>
      <c r="CW343" s="151">
        <f t="shared" si="2218"/>
        <v>0</v>
      </c>
      <c r="CX343" s="151">
        <f t="shared" si="2219"/>
        <v>0</v>
      </c>
      <c r="CY343" s="151">
        <f t="shared" si="2220"/>
        <v>0</v>
      </c>
      <c r="CZ343" s="151">
        <f t="shared" si="2221"/>
        <v>0</v>
      </c>
      <c r="DA343" s="151">
        <f t="shared" si="2222"/>
        <v>0</v>
      </c>
      <c r="DB343" s="151">
        <f t="shared" si="2223"/>
        <v>0</v>
      </c>
      <c r="DC343" s="151">
        <f t="shared" si="2224"/>
        <v>0</v>
      </c>
      <c r="DD343" s="149"/>
      <c r="DE343" s="3"/>
      <c r="DF343" s="3"/>
      <c r="DG343" s="3"/>
      <c r="DH343" s="129"/>
      <c r="DI343" s="129"/>
      <c r="DJ343" s="129"/>
      <c r="DK343" s="129"/>
      <c r="DL343" s="129"/>
      <c r="DM343" s="129"/>
      <c r="DN343" s="129"/>
      <c r="DO343" s="129"/>
      <c r="DP343" s="3"/>
      <c r="DQ343" s="3"/>
      <c r="DR343" s="3"/>
      <c r="DS343" s="3"/>
      <c r="DU343" s="149"/>
      <c r="DV343" s="3"/>
      <c r="DW343" s="3"/>
      <c r="DX343" s="3"/>
      <c r="DZ343" s="293"/>
      <c r="EA343" s="293"/>
      <c r="EB343" s="293"/>
      <c r="EC343" s="297"/>
      <c r="ED343" s="297"/>
      <c r="EE343" s="297"/>
      <c r="EF343" s="297"/>
      <c r="EG343" s="297"/>
      <c r="EH343" s="297"/>
      <c r="EI343" s="297"/>
      <c r="EJ343" s="297"/>
      <c r="EK343" s="297"/>
      <c r="EL343" s="297"/>
      <c r="EM343" s="297"/>
      <c r="EN343" s="297"/>
      <c r="EO343" s="297"/>
      <c r="EP343" s="297"/>
      <c r="EQ343" s="297"/>
      <c r="ER343" s="297"/>
      <c r="ES343" s="297"/>
      <c r="ET343" s="297"/>
      <c r="EU343" s="297"/>
      <c r="EV343" s="297"/>
      <c r="EW343" s="297"/>
      <c r="EX343" s="297"/>
      <c r="EY343" s="297"/>
      <c r="EZ343" s="297"/>
      <c r="FA343" s="297"/>
      <c r="FB343" s="297"/>
      <c r="FC343" s="297"/>
      <c r="FD343" s="297"/>
      <c r="FE343" s="297"/>
      <c r="FF343" s="297"/>
      <c r="FL343" s="151">
        <f t="shared" si="2233"/>
        <v>0</v>
      </c>
      <c r="FM343" s="151">
        <f t="shared" si="2262"/>
        <v>0</v>
      </c>
      <c r="FN343" s="151">
        <f t="shared" si="2263"/>
        <v>0</v>
      </c>
      <c r="FO343" s="151">
        <f t="shared" si="2264"/>
        <v>0</v>
      </c>
      <c r="FR343" s="5">
        <f t="shared" si="2234"/>
        <v>0</v>
      </c>
      <c r="FS343" s="5">
        <f t="shared" si="2235"/>
        <v>0</v>
      </c>
      <c r="FT343" s="5">
        <f t="shared" si="2236"/>
        <v>0</v>
      </c>
      <c r="FU343" s="5">
        <f t="shared" si="2237"/>
        <v>0</v>
      </c>
      <c r="FW343" s="233" t="e">
        <f t="shared" si="2238"/>
        <v>#DIV/0!</v>
      </c>
      <c r="FX343" s="233" t="e">
        <f t="shared" si="2239"/>
        <v>#DIV/0!</v>
      </c>
      <c r="FY343" s="233" t="e">
        <f t="shared" si="2240"/>
        <v>#DIV/0!</v>
      </c>
      <c r="FZ343" s="233" t="e">
        <f t="shared" si="2241"/>
        <v>#DIV/0!</v>
      </c>
      <c r="GA343" s="233"/>
      <c r="GB343" s="5">
        <f t="shared" si="2242"/>
        <v>0</v>
      </c>
      <c r="GC343" s="5">
        <f t="shared" si="2243"/>
        <v>0</v>
      </c>
      <c r="GD343" s="5">
        <f t="shared" si="2244"/>
        <v>0</v>
      </c>
      <c r="GE343" s="5">
        <f t="shared" si="2245"/>
        <v>0</v>
      </c>
    </row>
    <row r="344" spans="2:187" x14ac:dyDescent="0.2">
      <c r="B344" s="139">
        <f t="shared" si="2227"/>
        <v>2027</v>
      </c>
      <c r="C344" s="142" t="str">
        <f t="shared" si="2232"/>
        <v>Jul</v>
      </c>
      <c r="D344" s="154">
        <f t="shared" si="2246"/>
        <v>0</v>
      </c>
      <c r="E344" s="129"/>
      <c r="F344" s="129"/>
      <c r="G344" s="129"/>
      <c r="H344" s="154">
        <f t="shared" si="2247"/>
        <v>0</v>
      </c>
      <c r="I344" s="151">
        <f t="shared" si="2177"/>
        <v>0</v>
      </c>
      <c r="J344" s="151">
        <f t="shared" si="2178"/>
        <v>0</v>
      </c>
      <c r="K344" s="151">
        <f t="shared" si="2179"/>
        <v>0</v>
      </c>
      <c r="L344" s="154">
        <f t="shared" si="2228"/>
        <v>0</v>
      </c>
      <c r="M344" s="3"/>
      <c r="N344" s="3"/>
      <c r="O344" s="3"/>
      <c r="P344" s="154">
        <f t="shared" si="2248"/>
        <v>0</v>
      </c>
      <c r="Q344" s="3"/>
      <c r="R344" s="3"/>
      <c r="S344" s="3"/>
      <c r="T344" s="154">
        <f t="shared" si="2249"/>
        <v>0</v>
      </c>
      <c r="U344" s="151">
        <f t="shared" si="2180"/>
        <v>0</v>
      </c>
      <c r="V344" s="151">
        <f t="shared" si="2181"/>
        <v>0</v>
      </c>
      <c r="W344" s="151">
        <f t="shared" si="2182"/>
        <v>0</v>
      </c>
      <c r="X344" s="154">
        <f t="shared" si="2250"/>
        <v>0</v>
      </c>
      <c r="Y344" s="151">
        <f t="shared" si="2183"/>
        <v>0</v>
      </c>
      <c r="Z344" s="151">
        <f t="shared" si="2184"/>
        <v>0</v>
      </c>
      <c r="AA344" s="151">
        <f t="shared" si="2185"/>
        <v>0</v>
      </c>
      <c r="AB344" s="154">
        <f t="shared" si="2251"/>
        <v>0</v>
      </c>
      <c r="AC344" s="3"/>
      <c r="AD344" s="3"/>
      <c r="AE344" s="3"/>
      <c r="AF344" s="154">
        <f t="shared" si="2252"/>
        <v>0</v>
      </c>
      <c r="AG344" s="3"/>
      <c r="AH344" s="3"/>
      <c r="AI344" s="3"/>
      <c r="AJ344" s="154">
        <f t="shared" si="2253"/>
        <v>0</v>
      </c>
      <c r="AK344" s="151">
        <f t="shared" si="2186"/>
        <v>0</v>
      </c>
      <c r="AL344" s="151">
        <f t="shared" si="2187"/>
        <v>0</v>
      </c>
      <c r="AM344" s="151">
        <f t="shared" si="2188"/>
        <v>0</v>
      </c>
      <c r="AN344" s="154">
        <f t="shared" si="2254"/>
        <v>0</v>
      </c>
      <c r="AO344" s="3"/>
      <c r="AP344" s="3"/>
      <c r="AQ344" s="3"/>
      <c r="AR344" s="151">
        <f t="shared" si="2189"/>
        <v>0</v>
      </c>
      <c r="AS344" s="151">
        <f t="shared" si="2190"/>
        <v>0</v>
      </c>
      <c r="AT344" s="151">
        <f t="shared" si="2191"/>
        <v>0</v>
      </c>
      <c r="AU344" s="151">
        <f t="shared" si="2192"/>
        <v>0</v>
      </c>
      <c r="AV344" s="154">
        <f t="shared" si="2255"/>
        <v>0</v>
      </c>
      <c r="AW344" s="3"/>
      <c r="AX344" s="3"/>
      <c r="AY344" s="3"/>
      <c r="AZ344" s="151">
        <f t="shared" si="2193"/>
        <v>0</v>
      </c>
      <c r="BA344" s="151">
        <f t="shared" si="2194"/>
        <v>0</v>
      </c>
      <c r="BB344" s="151">
        <f t="shared" si="2195"/>
        <v>0</v>
      </c>
      <c r="BC344" s="151">
        <f t="shared" si="2196"/>
        <v>0</v>
      </c>
      <c r="BD344" s="154">
        <f t="shared" si="2256"/>
        <v>0</v>
      </c>
      <c r="BE344" s="3"/>
      <c r="BF344" s="3"/>
      <c r="BG344" s="3"/>
      <c r="BH344" s="151">
        <f t="shared" si="2197"/>
        <v>0</v>
      </c>
      <c r="BI344" s="151">
        <f t="shared" si="2198"/>
        <v>0</v>
      </c>
      <c r="BJ344" s="151">
        <f t="shared" si="2199"/>
        <v>0</v>
      </c>
      <c r="BK344" s="151">
        <f t="shared" si="2200"/>
        <v>0</v>
      </c>
      <c r="BL344" s="154">
        <f t="shared" si="2257"/>
        <v>0</v>
      </c>
      <c r="BM344" s="3"/>
      <c r="BN344" s="3"/>
      <c r="BO344" s="3"/>
      <c r="BP344" s="151">
        <f t="shared" si="2201"/>
        <v>0</v>
      </c>
      <c r="BQ344" s="151">
        <f t="shared" si="2202"/>
        <v>0</v>
      </c>
      <c r="BR344" s="151">
        <f t="shared" si="2203"/>
        <v>0</v>
      </c>
      <c r="BS344" s="151">
        <f t="shared" si="2204"/>
        <v>0</v>
      </c>
      <c r="BT344" s="154">
        <f t="shared" si="2258"/>
        <v>0</v>
      </c>
      <c r="BU344" s="3"/>
      <c r="BV344" s="3"/>
      <c r="BW344" s="3"/>
      <c r="BX344" s="151">
        <f t="shared" si="2205"/>
        <v>0</v>
      </c>
      <c r="BY344" s="151">
        <f t="shared" si="2206"/>
        <v>0</v>
      </c>
      <c r="BZ344" s="151">
        <f t="shared" si="2207"/>
        <v>0</v>
      </c>
      <c r="CA344" s="151">
        <f t="shared" si="2208"/>
        <v>0</v>
      </c>
      <c r="CB344" s="154">
        <f t="shared" si="2259"/>
        <v>0</v>
      </c>
      <c r="CC344" s="3"/>
      <c r="CD344" s="3"/>
      <c r="CE344" s="3"/>
      <c r="CF344" s="151">
        <f t="shared" si="2209"/>
        <v>0</v>
      </c>
      <c r="CG344" s="151">
        <f t="shared" si="2210"/>
        <v>0</v>
      </c>
      <c r="CH344" s="151">
        <f t="shared" si="2211"/>
        <v>0</v>
      </c>
      <c r="CI344" s="151">
        <f t="shared" si="2212"/>
        <v>0</v>
      </c>
      <c r="CJ344" s="154">
        <f t="shared" si="2260"/>
        <v>0</v>
      </c>
      <c r="CK344" s="3"/>
      <c r="CL344" s="3"/>
      <c r="CM344" s="3"/>
      <c r="CN344" s="151">
        <f t="shared" si="2213"/>
        <v>0</v>
      </c>
      <c r="CO344" s="151">
        <f t="shared" si="2214"/>
        <v>0</v>
      </c>
      <c r="CP344" s="151">
        <f t="shared" si="2215"/>
        <v>0</v>
      </c>
      <c r="CQ344" s="151">
        <f t="shared" si="2216"/>
        <v>0</v>
      </c>
      <c r="CR344" s="154">
        <f t="shared" si="2261"/>
        <v>0</v>
      </c>
      <c r="CS344" s="3"/>
      <c r="CT344" s="3"/>
      <c r="CU344" s="3"/>
      <c r="CV344" s="151">
        <f t="shared" si="2217"/>
        <v>0</v>
      </c>
      <c r="CW344" s="151">
        <f t="shared" si="2218"/>
        <v>0</v>
      </c>
      <c r="CX344" s="151">
        <f t="shared" si="2219"/>
        <v>0</v>
      </c>
      <c r="CY344" s="151">
        <f t="shared" si="2220"/>
        <v>0</v>
      </c>
      <c r="CZ344" s="151">
        <f t="shared" si="2221"/>
        <v>0</v>
      </c>
      <c r="DA344" s="151">
        <f t="shared" si="2222"/>
        <v>0</v>
      </c>
      <c r="DB344" s="151">
        <f t="shared" si="2223"/>
        <v>0</v>
      </c>
      <c r="DC344" s="151">
        <f t="shared" si="2224"/>
        <v>0</v>
      </c>
      <c r="DD344" s="149"/>
      <c r="DE344" s="3"/>
      <c r="DF344" s="3"/>
      <c r="DG344" s="3"/>
      <c r="DH344" s="129"/>
      <c r="DI344" s="129"/>
      <c r="DJ344" s="129"/>
      <c r="DK344" s="129"/>
      <c r="DL344" s="129"/>
      <c r="DM344" s="129"/>
      <c r="DN344" s="129"/>
      <c r="DO344" s="129"/>
      <c r="DP344" s="3"/>
      <c r="DQ344" s="3"/>
      <c r="DR344" s="3"/>
      <c r="DS344" s="3"/>
      <c r="DU344" s="149"/>
      <c r="DV344" s="3"/>
      <c r="DW344" s="3"/>
      <c r="DX344" s="3"/>
      <c r="DZ344" s="293"/>
      <c r="EA344" s="293"/>
      <c r="EB344" s="293"/>
      <c r="EC344" s="297"/>
      <c r="ED344" s="297"/>
      <c r="EE344" s="297"/>
      <c r="EF344" s="297"/>
      <c r="EG344" s="297"/>
      <c r="EH344" s="297"/>
      <c r="EI344" s="297"/>
      <c r="EJ344" s="297"/>
      <c r="EK344" s="297"/>
      <c r="EL344" s="297"/>
      <c r="EM344" s="297"/>
      <c r="EN344" s="297"/>
      <c r="EO344" s="297"/>
      <c r="EP344" s="297"/>
      <c r="EQ344" s="297"/>
      <c r="ER344" s="297"/>
      <c r="ES344" s="297"/>
      <c r="ET344" s="297"/>
      <c r="EU344" s="297"/>
      <c r="EV344" s="297"/>
      <c r="EW344" s="297"/>
      <c r="EX344" s="297"/>
      <c r="EY344" s="297"/>
      <c r="EZ344" s="297"/>
      <c r="FA344" s="297"/>
      <c r="FB344" s="297"/>
      <c r="FC344" s="297"/>
      <c r="FD344" s="297"/>
      <c r="FE344" s="297"/>
      <c r="FF344" s="297"/>
      <c r="FL344" s="151">
        <f t="shared" si="2233"/>
        <v>0</v>
      </c>
      <c r="FM344" s="151">
        <f t="shared" si="2262"/>
        <v>0</v>
      </c>
      <c r="FN344" s="151">
        <f t="shared" si="2263"/>
        <v>0</v>
      </c>
      <c r="FO344" s="151">
        <f t="shared" si="2264"/>
        <v>0</v>
      </c>
      <c r="FR344" s="5">
        <f t="shared" si="2234"/>
        <v>0</v>
      </c>
      <c r="FS344" s="5">
        <f t="shared" si="2235"/>
        <v>0</v>
      </c>
      <c r="FT344" s="5">
        <f t="shared" si="2236"/>
        <v>0</v>
      </c>
      <c r="FU344" s="5">
        <f t="shared" si="2237"/>
        <v>0</v>
      </c>
      <c r="FW344" s="233" t="e">
        <f t="shared" si="2238"/>
        <v>#DIV/0!</v>
      </c>
      <c r="FX344" s="233" t="e">
        <f t="shared" si="2239"/>
        <v>#DIV/0!</v>
      </c>
      <c r="FY344" s="233" t="e">
        <f t="shared" si="2240"/>
        <v>#DIV/0!</v>
      </c>
      <c r="FZ344" s="233" t="e">
        <f t="shared" si="2241"/>
        <v>#DIV/0!</v>
      </c>
      <c r="GA344" s="233"/>
      <c r="GB344" s="5">
        <f t="shared" si="2242"/>
        <v>0</v>
      </c>
      <c r="GC344" s="5">
        <f t="shared" si="2243"/>
        <v>0</v>
      </c>
      <c r="GD344" s="5">
        <f t="shared" si="2244"/>
        <v>0</v>
      </c>
      <c r="GE344" s="5">
        <f t="shared" si="2245"/>
        <v>0</v>
      </c>
    </row>
    <row r="345" spans="2:187" x14ac:dyDescent="0.2">
      <c r="B345" s="139">
        <f t="shared" si="2227"/>
        <v>2027</v>
      </c>
      <c r="C345" s="142" t="str">
        <f t="shared" si="2232"/>
        <v>Aug</v>
      </c>
      <c r="D345" s="154">
        <f t="shared" si="2246"/>
        <v>0</v>
      </c>
      <c r="E345" s="129"/>
      <c r="F345" s="129"/>
      <c r="G345" s="129"/>
      <c r="H345" s="154">
        <f t="shared" si="2247"/>
        <v>0</v>
      </c>
      <c r="I345" s="151">
        <f t="shared" si="2177"/>
        <v>0</v>
      </c>
      <c r="J345" s="151">
        <f t="shared" si="2178"/>
        <v>0</v>
      </c>
      <c r="K345" s="151">
        <f t="shared" si="2179"/>
        <v>0</v>
      </c>
      <c r="L345" s="154">
        <f t="shared" si="2228"/>
        <v>0</v>
      </c>
      <c r="M345" s="3"/>
      <c r="N345" s="3"/>
      <c r="O345" s="3"/>
      <c r="P345" s="154">
        <f t="shared" si="2248"/>
        <v>0</v>
      </c>
      <c r="Q345" s="3"/>
      <c r="R345" s="3"/>
      <c r="S345" s="3"/>
      <c r="T345" s="154">
        <f t="shared" si="2249"/>
        <v>0</v>
      </c>
      <c r="U345" s="151">
        <f t="shared" si="2180"/>
        <v>0</v>
      </c>
      <c r="V345" s="151">
        <f t="shared" si="2181"/>
        <v>0</v>
      </c>
      <c r="W345" s="151">
        <f t="shared" si="2182"/>
        <v>0</v>
      </c>
      <c r="X345" s="154">
        <f t="shared" si="2250"/>
        <v>0</v>
      </c>
      <c r="Y345" s="151">
        <f t="shared" si="2183"/>
        <v>0</v>
      </c>
      <c r="Z345" s="151">
        <f t="shared" si="2184"/>
        <v>0</v>
      </c>
      <c r="AA345" s="151">
        <f t="shared" si="2185"/>
        <v>0</v>
      </c>
      <c r="AB345" s="154">
        <f t="shared" si="2251"/>
        <v>0</v>
      </c>
      <c r="AC345" s="3"/>
      <c r="AD345" s="3"/>
      <c r="AE345" s="3"/>
      <c r="AF345" s="154">
        <f t="shared" si="2252"/>
        <v>0</v>
      </c>
      <c r="AG345" s="3"/>
      <c r="AH345" s="3"/>
      <c r="AI345" s="3"/>
      <c r="AJ345" s="154">
        <f t="shared" si="2253"/>
        <v>0</v>
      </c>
      <c r="AK345" s="151">
        <f t="shared" si="2186"/>
        <v>0</v>
      </c>
      <c r="AL345" s="151">
        <f t="shared" si="2187"/>
        <v>0</v>
      </c>
      <c r="AM345" s="151">
        <f t="shared" si="2188"/>
        <v>0</v>
      </c>
      <c r="AN345" s="154">
        <f t="shared" si="2254"/>
        <v>0</v>
      </c>
      <c r="AO345" s="3"/>
      <c r="AP345" s="3"/>
      <c r="AQ345" s="3"/>
      <c r="AR345" s="151">
        <f t="shared" si="2189"/>
        <v>0</v>
      </c>
      <c r="AS345" s="151">
        <f t="shared" si="2190"/>
        <v>0</v>
      </c>
      <c r="AT345" s="151">
        <f t="shared" si="2191"/>
        <v>0</v>
      </c>
      <c r="AU345" s="151">
        <f t="shared" si="2192"/>
        <v>0</v>
      </c>
      <c r="AV345" s="154">
        <f t="shared" si="2255"/>
        <v>0</v>
      </c>
      <c r="AW345" s="3"/>
      <c r="AX345" s="3"/>
      <c r="AY345" s="3"/>
      <c r="AZ345" s="151">
        <f t="shared" si="2193"/>
        <v>0</v>
      </c>
      <c r="BA345" s="151">
        <f t="shared" si="2194"/>
        <v>0</v>
      </c>
      <c r="BB345" s="151">
        <f t="shared" si="2195"/>
        <v>0</v>
      </c>
      <c r="BC345" s="151">
        <f t="shared" si="2196"/>
        <v>0</v>
      </c>
      <c r="BD345" s="154">
        <f t="shared" si="2256"/>
        <v>0</v>
      </c>
      <c r="BE345" s="3"/>
      <c r="BF345" s="3"/>
      <c r="BG345" s="3"/>
      <c r="BH345" s="151">
        <f t="shared" si="2197"/>
        <v>0</v>
      </c>
      <c r="BI345" s="151">
        <f t="shared" si="2198"/>
        <v>0</v>
      </c>
      <c r="BJ345" s="151">
        <f t="shared" si="2199"/>
        <v>0</v>
      </c>
      <c r="BK345" s="151">
        <f t="shared" si="2200"/>
        <v>0</v>
      </c>
      <c r="BL345" s="154">
        <f t="shared" si="2257"/>
        <v>0</v>
      </c>
      <c r="BM345" s="3"/>
      <c r="BN345" s="3"/>
      <c r="BO345" s="3"/>
      <c r="BP345" s="151">
        <f t="shared" si="2201"/>
        <v>0</v>
      </c>
      <c r="BQ345" s="151">
        <f t="shared" si="2202"/>
        <v>0</v>
      </c>
      <c r="BR345" s="151">
        <f t="shared" si="2203"/>
        <v>0</v>
      </c>
      <c r="BS345" s="151">
        <f t="shared" si="2204"/>
        <v>0</v>
      </c>
      <c r="BT345" s="154">
        <f t="shared" si="2258"/>
        <v>0</v>
      </c>
      <c r="BU345" s="3"/>
      <c r="BV345" s="3"/>
      <c r="BW345" s="3"/>
      <c r="BX345" s="151">
        <f t="shared" si="2205"/>
        <v>0</v>
      </c>
      <c r="BY345" s="151">
        <f t="shared" si="2206"/>
        <v>0</v>
      </c>
      <c r="BZ345" s="151">
        <f t="shared" si="2207"/>
        <v>0</v>
      </c>
      <c r="CA345" s="151">
        <f t="shared" si="2208"/>
        <v>0</v>
      </c>
      <c r="CB345" s="154">
        <f t="shared" si="2259"/>
        <v>0</v>
      </c>
      <c r="CC345" s="3"/>
      <c r="CD345" s="3"/>
      <c r="CE345" s="3"/>
      <c r="CF345" s="151">
        <f t="shared" si="2209"/>
        <v>0</v>
      </c>
      <c r="CG345" s="151">
        <f t="shared" si="2210"/>
        <v>0</v>
      </c>
      <c r="CH345" s="151">
        <f t="shared" si="2211"/>
        <v>0</v>
      </c>
      <c r="CI345" s="151">
        <f t="shared" si="2212"/>
        <v>0</v>
      </c>
      <c r="CJ345" s="154">
        <f t="shared" si="2260"/>
        <v>0</v>
      </c>
      <c r="CK345" s="3"/>
      <c r="CL345" s="3"/>
      <c r="CM345" s="3"/>
      <c r="CN345" s="151">
        <f t="shared" si="2213"/>
        <v>0</v>
      </c>
      <c r="CO345" s="151">
        <f t="shared" si="2214"/>
        <v>0</v>
      </c>
      <c r="CP345" s="151">
        <f t="shared" si="2215"/>
        <v>0</v>
      </c>
      <c r="CQ345" s="151">
        <f t="shared" si="2216"/>
        <v>0</v>
      </c>
      <c r="CR345" s="154">
        <f t="shared" si="2261"/>
        <v>0</v>
      </c>
      <c r="CS345" s="3"/>
      <c r="CT345" s="3"/>
      <c r="CU345" s="3"/>
      <c r="CV345" s="151">
        <f t="shared" si="2217"/>
        <v>0</v>
      </c>
      <c r="CW345" s="151">
        <f t="shared" si="2218"/>
        <v>0</v>
      </c>
      <c r="CX345" s="151">
        <f t="shared" si="2219"/>
        <v>0</v>
      </c>
      <c r="CY345" s="151">
        <f t="shared" si="2220"/>
        <v>0</v>
      </c>
      <c r="CZ345" s="151">
        <f t="shared" si="2221"/>
        <v>0</v>
      </c>
      <c r="DA345" s="151">
        <f t="shared" si="2222"/>
        <v>0</v>
      </c>
      <c r="DB345" s="151">
        <f t="shared" si="2223"/>
        <v>0</v>
      </c>
      <c r="DC345" s="151">
        <f t="shared" si="2224"/>
        <v>0</v>
      </c>
      <c r="DD345" s="149"/>
      <c r="DE345" s="3"/>
      <c r="DF345" s="3"/>
      <c r="DG345" s="3"/>
      <c r="DH345" s="129"/>
      <c r="DI345" s="129"/>
      <c r="DJ345" s="129"/>
      <c r="DK345" s="129"/>
      <c r="DL345" s="129"/>
      <c r="DM345" s="129"/>
      <c r="DN345" s="129"/>
      <c r="DO345" s="129"/>
      <c r="DP345" s="3"/>
      <c r="DQ345" s="3"/>
      <c r="DR345" s="3"/>
      <c r="DS345" s="3"/>
      <c r="DU345" s="149"/>
      <c r="DV345" s="3"/>
      <c r="DW345" s="3"/>
      <c r="DX345" s="3"/>
      <c r="DZ345" s="293"/>
      <c r="EA345" s="293"/>
      <c r="EB345" s="293"/>
      <c r="EC345" s="297"/>
      <c r="ED345" s="297"/>
      <c r="EE345" s="297"/>
      <c r="EF345" s="297"/>
      <c r="EG345" s="297"/>
      <c r="EH345" s="297"/>
      <c r="EI345" s="297"/>
      <c r="EJ345" s="297"/>
      <c r="EK345" s="297"/>
      <c r="EL345" s="297"/>
      <c r="EM345" s="297"/>
      <c r="EN345" s="297"/>
      <c r="EO345" s="297"/>
      <c r="EP345" s="297"/>
      <c r="EQ345" s="297"/>
      <c r="ER345" s="297"/>
      <c r="ES345" s="297"/>
      <c r="ET345" s="297"/>
      <c r="EU345" s="297"/>
      <c r="EV345" s="297"/>
      <c r="EW345" s="297"/>
      <c r="EX345" s="297"/>
      <c r="EY345" s="297"/>
      <c r="EZ345" s="297"/>
      <c r="FA345" s="297"/>
      <c r="FB345" s="297"/>
      <c r="FC345" s="297"/>
      <c r="FD345" s="297"/>
      <c r="FE345" s="297"/>
      <c r="FF345" s="297"/>
      <c r="FL345" s="151">
        <f t="shared" si="2233"/>
        <v>0</v>
      </c>
      <c r="FM345" s="151">
        <f t="shared" si="2262"/>
        <v>0</v>
      </c>
      <c r="FN345" s="151">
        <f t="shared" si="2263"/>
        <v>0</v>
      </c>
      <c r="FO345" s="151">
        <f t="shared" si="2264"/>
        <v>0</v>
      </c>
      <c r="FR345" s="5">
        <f t="shared" si="2234"/>
        <v>0</v>
      </c>
      <c r="FS345" s="5">
        <f t="shared" si="2235"/>
        <v>0</v>
      </c>
      <c r="FT345" s="5">
        <f t="shared" si="2236"/>
        <v>0</v>
      </c>
      <c r="FU345" s="5">
        <f t="shared" si="2237"/>
        <v>0</v>
      </c>
      <c r="FW345" s="233" t="e">
        <f t="shared" si="2238"/>
        <v>#DIV/0!</v>
      </c>
      <c r="FX345" s="233" t="e">
        <f t="shared" si="2239"/>
        <v>#DIV/0!</v>
      </c>
      <c r="FY345" s="233" t="e">
        <f t="shared" si="2240"/>
        <v>#DIV/0!</v>
      </c>
      <c r="FZ345" s="233" t="e">
        <f t="shared" si="2241"/>
        <v>#DIV/0!</v>
      </c>
      <c r="GA345" s="233"/>
      <c r="GB345" s="5">
        <f t="shared" si="2242"/>
        <v>0</v>
      </c>
      <c r="GC345" s="5">
        <f t="shared" si="2243"/>
        <v>0</v>
      </c>
      <c r="GD345" s="5">
        <f t="shared" si="2244"/>
        <v>0</v>
      </c>
      <c r="GE345" s="5">
        <f t="shared" si="2245"/>
        <v>0</v>
      </c>
    </row>
    <row r="346" spans="2:187" x14ac:dyDescent="0.2">
      <c r="B346" s="139">
        <f t="shared" si="2227"/>
        <v>2027</v>
      </c>
      <c r="C346" s="142" t="str">
        <f t="shared" si="2232"/>
        <v>Sep</v>
      </c>
      <c r="D346" s="154">
        <f t="shared" si="2246"/>
        <v>0</v>
      </c>
      <c r="E346" s="129"/>
      <c r="F346" s="129"/>
      <c r="G346" s="129"/>
      <c r="H346" s="154">
        <f t="shared" si="2247"/>
        <v>0</v>
      </c>
      <c r="I346" s="151">
        <f t="shared" si="2177"/>
        <v>0</v>
      </c>
      <c r="J346" s="151">
        <f t="shared" si="2178"/>
        <v>0</v>
      </c>
      <c r="K346" s="151">
        <f t="shared" si="2179"/>
        <v>0</v>
      </c>
      <c r="L346" s="154">
        <f t="shared" si="2228"/>
        <v>0</v>
      </c>
      <c r="M346" s="3"/>
      <c r="N346" s="3"/>
      <c r="O346" s="3"/>
      <c r="P346" s="154">
        <f t="shared" si="2248"/>
        <v>0</v>
      </c>
      <c r="Q346" s="3"/>
      <c r="R346" s="3"/>
      <c r="S346" s="3"/>
      <c r="T346" s="154">
        <f t="shared" si="2249"/>
        <v>0</v>
      </c>
      <c r="U346" s="151">
        <f t="shared" si="2180"/>
        <v>0</v>
      </c>
      <c r="V346" s="151">
        <f t="shared" si="2181"/>
        <v>0</v>
      </c>
      <c r="W346" s="151">
        <f t="shared" si="2182"/>
        <v>0</v>
      </c>
      <c r="X346" s="154">
        <f t="shared" si="2250"/>
        <v>0</v>
      </c>
      <c r="Y346" s="151">
        <f t="shared" si="2183"/>
        <v>0</v>
      </c>
      <c r="Z346" s="151">
        <f t="shared" si="2184"/>
        <v>0</v>
      </c>
      <c r="AA346" s="151">
        <f t="shared" si="2185"/>
        <v>0</v>
      </c>
      <c r="AB346" s="154">
        <f t="shared" si="2251"/>
        <v>0</v>
      </c>
      <c r="AC346" s="3"/>
      <c r="AD346" s="3"/>
      <c r="AE346" s="3"/>
      <c r="AF346" s="154">
        <f t="shared" si="2252"/>
        <v>0</v>
      </c>
      <c r="AG346" s="3"/>
      <c r="AH346" s="3"/>
      <c r="AI346" s="3"/>
      <c r="AJ346" s="154">
        <f t="shared" si="2253"/>
        <v>0</v>
      </c>
      <c r="AK346" s="151">
        <f t="shared" si="2186"/>
        <v>0</v>
      </c>
      <c r="AL346" s="151">
        <f t="shared" si="2187"/>
        <v>0</v>
      </c>
      <c r="AM346" s="151">
        <f t="shared" si="2188"/>
        <v>0</v>
      </c>
      <c r="AN346" s="154">
        <f t="shared" si="2254"/>
        <v>0</v>
      </c>
      <c r="AO346" s="3"/>
      <c r="AP346" s="3"/>
      <c r="AQ346" s="3"/>
      <c r="AR346" s="151">
        <f t="shared" si="2189"/>
        <v>0</v>
      </c>
      <c r="AS346" s="151">
        <f t="shared" si="2190"/>
        <v>0</v>
      </c>
      <c r="AT346" s="151">
        <f t="shared" si="2191"/>
        <v>0</v>
      </c>
      <c r="AU346" s="151">
        <f t="shared" si="2192"/>
        <v>0</v>
      </c>
      <c r="AV346" s="154">
        <f t="shared" si="2255"/>
        <v>0</v>
      </c>
      <c r="AW346" s="3"/>
      <c r="AX346" s="3"/>
      <c r="AY346" s="3"/>
      <c r="AZ346" s="151">
        <f t="shared" si="2193"/>
        <v>0</v>
      </c>
      <c r="BA346" s="151">
        <f t="shared" si="2194"/>
        <v>0</v>
      </c>
      <c r="BB346" s="151">
        <f t="shared" si="2195"/>
        <v>0</v>
      </c>
      <c r="BC346" s="151">
        <f t="shared" si="2196"/>
        <v>0</v>
      </c>
      <c r="BD346" s="154">
        <f t="shared" si="2256"/>
        <v>0</v>
      </c>
      <c r="BE346" s="3"/>
      <c r="BF346" s="3"/>
      <c r="BG346" s="3"/>
      <c r="BH346" s="151">
        <f t="shared" si="2197"/>
        <v>0</v>
      </c>
      <c r="BI346" s="151">
        <f t="shared" si="2198"/>
        <v>0</v>
      </c>
      <c r="BJ346" s="151">
        <f t="shared" si="2199"/>
        <v>0</v>
      </c>
      <c r="BK346" s="151">
        <f t="shared" si="2200"/>
        <v>0</v>
      </c>
      <c r="BL346" s="154">
        <f t="shared" si="2257"/>
        <v>0</v>
      </c>
      <c r="BM346" s="3"/>
      <c r="BN346" s="3"/>
      <c r="BO346" s="3"/>
      <c r="BP346" s="151">
        <f t="shared" si="2201"/>
        <v>0</v>
      </c>
      <c r="BQ346" s="151">
        <f t="shared" si="2202"/>
        <v>0</v>
      </c>
      <c r="BR346" s="151">
        <f t="shared" si="2203"/>
        <v>0</v>
      </c>
      <c r="BS346" s="151">
        <f t="shared" si="2204"/>
        <v>0</v>
      </c>
      <c r="BT346" s="154">
        <f t="shared" si="2258"/>
        <v>0</v>
      </c>
      <c r="BU346" s="3"/>
      <c r="BV346" s="3"/>
      <c r="BW346" s="3"/>
      <c r="BX346" s="151">
        <f t="shared" si="2205"/>
        <v>0</v>
      </c>
      <c r="BY346" s="151">
        <f t="shared" si="2206"/>
        <v>0</v>
      </c>
      <c r="BZ346" s="151">
        <f t="shared" si="2207"/>
        <v>0</v>
      </c>
      <c r="CA346" s="151">
        <f t="shared" si="2208"/>
        <v>0</v>
      </c>
      <c r="CB346" s="154">
        <f t="shared" si="2259"/>
        <v>0</v>
      </c>
      <c r="CC346" s="3"/>
      <c r="CD346" s="3"/>
      <c r="CE346" s="3"/>
      <c r="CF346" s="151">
        <f t="shared" si="2209"/>
        <v>0</v>
      </c>
      <c r="CG346" s="151">
        <f t="shared" si="2210"/>
        <v>0</v>
      </c>
      <c r="CH346" s="151">
        <f t="shared" si="2211"/>
        <v>0</v>
      </c>
      <c r="CI346" s="151">
        <f t="shared" si="2212"/>
        <v>0</v>
      </c>
      <c r="CJ346" s="154">
        <f t="shared" si="2260"/>
        <v>0</v>
      </c>
      <c r="CK346" s="3"/>
      <c r="CL346" s="3"/>
      <c r="CM346" s="3"/>
      <c r="CN346" s="151">
        <f t="shared" si="2213"/>
        <v>0</v>
      </c>
      <c r="CO346" s="151">
        <f t="shared" si="2214"/>
        <v>0</v>
      </c>
      <c r="CP346" s="151">
        <f t="shared" si="2215"/>
        <v>0</v>
      </c>
      <c r="CQ346" s="151">
        <f t="shared" si="2216"/>
        <v>0</v>
      </c>
      <c r="CR346" s="154">
        <f t="shared" si="2261"/>
        <v>0</v>
      </c>
      <c r="CS346" s="3"/>
      <c r="CT346" s="3"/>
      <c r="CU346" s="3"/>
      <c r="CV346" s="151">
        <f t="shared" si="2217"/>
        <v>0</v>
      </c>
      <c r="CW346" s="151">
        <f t="shared" si="2218"/>
        <v>0</v>
      </c>
      <c r="CX346" s="151">
        <f t="shared" si="2219"/>
        <v>0</v>
      </c>
      <c r="CY346" s="151">
        <f t="shared" si="2220"/>
        <v>0</v>
      </c>
      <c r="CZ346" s="151">
        <f t="shared" si="2221"/>
        <v>0</v>
      </c>
      <c r="DA346" s="151">
        <f t="shared" si="2222"/>
        <v>0</v>
      </c>
      <c r="DB346" s="151">
        <f t="shared" si="2223"/>
        <v>0</v>
      </c>
      <c r="DC346" s="151">
        <f t="shared" si="2224"/>
        <v>0</v>
      </c>
      <c r="DD346" s="149"/>
      <c r="DE346" s="3"/>
      <c r="DF346" s="3"/>
      <c r="DG346" s="3"/>
      <c r="DH346" s="129"/>
      <c r="DI346" s="129"/>
      <c r="DJ346" s="129"/>
      <c r="DK346" s="129"/>
      <c r="DL346" s="129"/>
      <c r="DM346" s="129"/>
      <c r="DN346" s="129"/>
      <c r="DO346" s="129"/>
      <c r="DP346" s="3"/>
      <c r="DQ346" s="3"/>
      <c r="DR346" s="3"/>
      <c r="DS346" s="3"/>
      <c r="DU346" s="149"/>
      <c r="DV346" s="3"/>
      <c r="DW346" s="3"/>
      <c r="DX346" s="3"/>
      <c r="DZ346" s="293"/>
      <c r="EA346" s="293"/>
      <c r="EB346" s="293"/>
      <c r="EC346" s="297"/>
      <c r="ED346" s="297"/>
      <c r="EE346" s="297"/>
      <c r="EF346" s="297"/>
      <c r="EG346" s="297"/>
      <c r="EH346" s="297"/>
      <c r="EI346" s="297"/>
      <c r="EJ346" s="297"/>
      <c r="EK346" s="297"/>
      <c r="EL346" s="297"/>
      <c r="EM346" s="297"/>
      <c r="EN346" s="297"/>
      <c r="EO346" s="297"/>
      <c r="EP346" s="297"/>
      <c r="EQ346" s="297"/>
      <c r="ER346" s="297"/>
      <c r="ES346" s="297"/>
      <c r="ET346" s="297"/>
      <c r="EU346" s="297"/>
      <c r="EV346" s="297"/>
      <c r="EW346" s="297"/>
      <c r="EX346" s="297"/>
      <c r="EY346" s="297"/>
      <c r="EZ346" s="297"/>
      <c r="FA346" s="297"/>
      <c r="FB346" s="297"/>
      <c r="FC346" s="297"/>
      <c r="FD346" s="297"/>
      <c r="FE346" s="297"/>
      <c r="FF346" s="297"/>
      <c r="FL346" s="151">
        <f t="shared" si="2233"/>
        <v>0</v>
      </c>
      <c r="FM346" s="151">
        <f t="shared" si="2262"/>
        <v>0</v>
      </c>
      <c r="FN346" s="151">
        <f t="shared" si="2263"/>
        <v>0</v>
      </c>
      <c r="FO346" s="151">
        <f t="shared" si="2264"/>
        <v>0</v>
      </c>
      <c r="FR346" s="5">
        <f t="shared" si="2234"/>
        <v>0</v>
      </c>
      <c r="FS346" s="5">
        <f t="shared" si="2235"/>
        <v>0</v>
      </c>
      <c r="FT346" s="5">
        <f t="shared" si="2236"/>
        <v>0</v>
      </c>
      <c r="FU346" s="5">
        <f t="shared" si="2237"/>
        <v>0</v>
      </c>
      <c r="FW346" s="233" t="e">
        <f t="shared" si="2238"/>
        <v>#DIV/0!</v>
      </c>
      <c r="FX346" s="233" t="e">
        <f t="shared" si="2239"/>
        <v>#DIV/0!</v>
      </c>
      <c r="FY346" s="233" t="e">
        <f t="shared" si="2240"/>
        <v>#DIV/0!</v>
      </c>
      <c r="FZ346" s="233" t="e">
        <f t="shared" si="2241"/>
        <v>#DIV/0!</v>
      </c>
      <c r="GA346" s="233"/>
      <c r="GB346" s="5">
        <f t="shared" si="2242"/>
        <v>0</v>
      </c>
      <c r="GC346" s="5">
        <f t="shared" si="2243"/>
        <v>0</v>
      </c>
      <c r="GD346" s="5">
        <f t="shared" si="2244"/>
        <v>0</v>
      </c>
      <c r="GE346" s="5">
        <f t="shared" si="2245"/>
        <v>0</v>
      </c>
    </row>
    <row r="347" spans="2:187" x14ac:dyDescent="0.2">
      <c r="B347" s="139">
        <f t="shared" si="2227"/>
        <v>2027</v>
      </c>
      <c r="C347" s="142" t="str">
        <f t="shared" si="2232"/>
        <v>Okt</v>
      </c>
      <c r="D347" s="154">
        <f t="shared" si="2246"/>
        <v>0</v>
      </c>
      <c r="E347" s="129"/>
      <c r="F347" s="129"/>
      <c r="G347" s="129"/>
      <c r="H347" s="154">
        <f t="shared" si="2247"/>
        <v>0</v>
      </c>
      <c r="I347" s="151">
        <f t="shared" ref="I347:I385" si="2265">M347+Q347</f>
        <v>0</v>
      </c>
      <c r="J347" s="151">
        <f t="shared" ref="J347:J385" si="2266">N347+R347</f>
        <v>0</v>
      </c>
      <c r="K347" s="151">
        <f t="shared" ref="K347:K385" si="2267">O347+S347</f>
        <v>0</v>
      </c>
      <c r="L347" s="154">
        <f t="shared" si="2228"/>
        <v>0</v>
      </c>
      <c r="M347" s="3"/>
      <c r="N347" s="3"/>
      <c r="O347" s="3"/>
      <c r="P347" s="154">
        <f t="shared" si="2248"/>
        <v>0</v>
      </c>
      <c r="Q347" s="3"/>
      <c r="R347" s="3"/>
      <c r="S347" s="3"/>
      <c r="T347" s="154">
        <f t="shared" si="2249"/>
        <v>0</v>
      </c>
      <c r="U347" s="151">
        <f t="shared" ref="U347:U385" si="2268">E347+I347</f>
        <v>0</v>
      </c>
      <c r="V347" s="151">
        <f t="shared" ref="V347:V385" si="2269">F347+J347</f>
        <v>0</v>
      </c>
      <c r="W347" s="151">
        <f t="shared" ref="W347:W385" si="2270">G347+K347</f>
        <v>0</v>
      </c>
      <c r="X347" s="154">
        <f t="shared" si="2250"/>
        <v>0</v>
      </c>
      <c r="Y347" s="151">
        <f t="shared" ref="Y347:Y385" si="2271">AC347+AG347</f>
        <v>0</v>
      </c>
      <c r="Z347" s="151">
        <f t="shared" ref="Z347:Z385" si="2272">AD347+AH347</f>
        <v>0</v>
      </c>
      <c r="AA347" s="151">
        <f t="shared" ref="AA347:AA385" si="2273">AE347+AI347</f>
        <v>0</v>
      </c>
      <c r="AB347" s="154">
        <f t="shared" si="2251"/>
        <v>0</v>
      </c>
      <c r="AC347" s="3"/>
      <c r="AD347" s="3"/>
      <c r="AE347" s="3"/>
      <c r="AF347" s="154">
        <f t="shared" si="2252"/>
        <v>0</v>
      </c>
      <c r="AG347" s="3"/>
      <c r="AH347" s="3"/>
      <c r="AI347" s="3"/>
      <c r="AJ347" s="154">
        <f t="shared" si="2253"/>
        <v>0</v>
      </c>
      <c r="AK347" s="151">
        <f t="shared" ref="AK347:AK385" si="2274">U347+Y347</f>
        <v>0</v>
      </c>
      <c r="AL347" s="151">
        <f t="shared" ref="AL347:AL385" si="2275">V347+Z347</f>
        <v>0</v>
      </c>
      <c r="AM347" s="151">
        <f t="shared" ref="AM347:AM385" si="2276">W347+AA347</f>
        <v>0</v>
      </c>
      <c r="AN347" s="154">
        <f t="shared" si="2254"/>
        <v>0</v>
      </c>
      <c r="AO347" s="3"/>
      <c r="AP347" s="3"/>
      <c r="AQ347" s="3"/>
      <c r="AR347" s="151">
        <f t="shared" ref="AR347:AR385" si="2277">IF(AN347&gt;0,(AN347/T347)*100,0)</f>
        <v>0</v>
      </c>
      <c r="AS347" s="151">
        <f t="shared" ref="AS347:AS385" si="2278">IF(AO347&gt;0,(AO347/U347)*100,0)</f>
        <v>0</v>
      </c>
      <c r="AT347" s="151">
        <f t="shared" ref="AT347:AT385" si="2279">IF(AP347&gt;0,(AP347/V347)*100,0)</f>
        <v>0</v>
      </c>
      <c r="AU347" s="151">
        <f t="shared" ref="AU347:AU385" si="2280">IF(AQ347&gt;0,(AQ347/W347)*100,0)</f>
        <v>0</v>
      </c>
      <c r="AV347" s="154">
        <f t="shared" si="2255"/>
        <v>0</v>
      </c>
      <c r="AW347" s="3"/>
      <c r="AX347" s="3"/>
      <c r="AY347" s="3"/>
      <c r="AZ347" s="151">
        <f t="shared" ref="AZ347:AZ385" si="2281">IF(AV347&gt;0,(AV347/T347)*100,0)</f>
        <v>0</v>
      </c>
      <c r="BA347" s="151">
        <f t="shared" ref="BA347:BA385" si="2282">IF(AW347&gt;0,(AW347/U347)*100,0)</f>
        <v>0</v>
      </c>
      <c r="BB347" s="151">
        <f t="shared" ref="BB347:BB385" si="2283">IF(AX347&gt;0,(AX347/V347)*100,0)</f>
        <v>0</v>
      </c>
      <c r="BC347" s="151">
        <f t="shared" ref="BC347:BC385" si="2284">IF(AY347&gt;0,(AY347/W347)*100,0)</f>
        <v>0</v>
      </c>
      <c r="BD347" s="154">
        <f t="shared" si="2256"/>
        <v>0</v>
      </c>
      <c r="BE347" s="3"/>
      <c r="BF347" s="3"/>
      <c r="BG347" s="3"/>
      <c r="BH347" s="151">
        <f t="shared" ref="BH347:BH385" si="2285">IF(BD347&gt;0,(BD347/T347)*100,0)</f>
        <v>0</v>
      </c>
      <c r="BI347" s="151">
        <f t="shared" ref="BI347:BI385" si="2286">IF(BE347&gt;0,(BE347/U347)*100,0)</f>
        <v>0</v>
      </c>
      <c r="BJ347" s="151">
        <f t="shared" ref="BJ347:BJ385" si="2287">IF(BF347&gt;0,(BF347/V347)*100,0)</f>
        <v>0</v>
      </c>
      <c r="BK347" s="151">
        <f t="shared" ref="BK347:BK385" si="2288">IF(BG347&gt;0,(BG347/W347)*100,0)</f>
        <v>0</v>
      </c>
      <c r="BL347" s="154">
        <f t="shared" si="2257"/>
        <v>0</v>
      </c>
      <c r="BM347" s="3"/>
      <c r="BN347" s="3"/>
      <c r="BO347" s="3"/>
      <c r="BP347" s="151">
        <f t="shared" ref="BP347:BP385" si="2289">IF(BL347&gt;0,(BL347/T347)*100,0)</f>
        <v>0</v>
      </c>
      <c r="BQ347" s="151">
        <f t="shared" ref="BQ347:BQ385" si="2290">IF(BM347&gt;0,(BM347/U347)*100,0)</f>
        <v>0</v>
      </c>
      <c r="BR347" s="151">
        <f t="shared" ref="BR347:BR385" si="2291">IF(BN347&gt;0,(BN347/V347)*100,0)</f>
        <v>0</v>
      </c>
      <c r="BS347" s="151">
        <f t="shared" ref="BS347:BS385" si="2292">IF(BO347&gt;0,(BO347/W347)*100,0)</f>
        <v>0</v>
      </c>
      <c r="BT347" s="154">
        <f t="shared" si="2258"/>
        <v>0</v>
      </c>
      <c r="BU347" s="3"/>
      <c r="BV347" s="3"/>
      <c r="BW347" s="3"/>
      <c r="BX347" s="151">
        <f t="shared" ref="BX347:BX385" si="2293">IF(BT347&gt;0,(BT347/T347)*100,0)</f>
        <v>0</v>
      </c>
      <c r="BY347" s="151">
        <f t="shared" ref="BY347:BY385" si="2294">IF(BU347&gt;0,(BU347/U347)*100,0)</f>
        <v>0</v>
      </c>
      <c r="BZ347" s="151">
        <f t="shared" ref="BZ347:BZ385" si="2295">IF(BV347&gt;0,(BV347/V347)*100,0)</f>
        <v>0</v>
      </c>
      <c r="CA347" s="151">
        <f t="shared" ref="CA347:CA385" si="2296">IF(BW347&gt;0,(BW347/W347)*100,0)</f>
        <v>0</v>
      </c>
      <c r="CB347" s="154">
        <f t="shared" si="2259"/>
        <v>0</v>
      </c>
      <c r="CC347" s="3"/>
      <c r="CD347" s="3"/>
      <c r="CE347" s="3"/>
      <c r="CF347" s="151">
        <f t="shared" ref="CF347:CF385" si="2297">IF(CB347&gt;0,(CB347/T347)*100,0)</f>
        <v>0</v>
      </c>
      <c r="CG347" s="151">
        <f t="shared" ref="CG347:CG385" si="2298">IF(CC347&gt;0,(CC347/U347)*100,0)</f>
        <v>0</v>
      </c>
      <c r="CH347" s="151">
        <f t="shared" ref="CH347:CH385" si="2299">IF(CD347&gt;0,(CD347/V347)*100,0)</f>
        <v>0</v>
      </c>
      <c r="CI347" s="151">
        <f t="shared" ref="CI347:CI385" si="2300">IF(CE347&gt;0,(CE347/W347)*100,0)</f>
        <v>0</v>
      </c>
      <c r="CJ347" s="154">
        <f t="shared" si="2260"/>
        <v>0</v>
      </c>
      <c r="CK347" s="3"/>
      <c r="CL347" s="3"/>
      <c r="CM347" s="3"/>
      <c r="CN347" s="151">
        <f t="shared" ref="CN347:CN385" si="2301">IF(CJ347&gt;0,(CJ347/T347)*100,0)</f>
        <v>0</v>
      </c>
      <c r="CO347" s="151">
        <f t="shared" ref="CO347:CO385" si="2302">IF(CK347&gt;0,(CK347/U347)*100,0)</f>
        <v>0</v>
      </c>
      <c r="CP347" s="151">
        <f t="shared" ref="CP347:CP385" si="2303">IF(CL347&gt;0,(CL347/V347)*100,0)</f>
        <v>0</v>
      </c>
      <c r="CQ347" s="151">
        <f t="shared" ref="CQ347:CQ385" si="2304">IF(CM347&gt;0,(CM347/W347)*100,0)</f>
        <v>0</v>
      </c>
      <c r="CR347" s="154">
        <f t="shared" si="2261"/>
        <v>0</v>
      </c>
      <c r="CS347" s="3"/>
      <c r="CT347" s="3"/>
      <c r="CU347" s="3"/>
      <c r="CV347" s="151">
        <f t="shared" ref="CV347:CV385" si="2305">IF(CR347&gt;0,(CR347/T347)*100,0)</f>
        <v>0</v>
      </c>
      <c r="CW347" s="151">
        <f t="shared" ref="CW347:CW385" si="2306">IF(CS347&gt;0,(CS347/U347)*100,0)</f>
        <v>0</v>
      </c>
      <c r="CX347" s="151">
        <f t="shared" ref="CX347:CX385" si="2307">IF(CT347&gt;0,(CT347/V347)*100,0)</f>
        <v>0</v>
      </c>
      <c r="CY347" s="151">
        <f t="shared" ref="CY347:CY385" si="2308">IF(CU347&gt;0,(CU347/W347)*100,0)</f>
        <v>0</v>
      </c>
      <c r="CZ347" s="151">
        <f t="shared" ref="CZ347:CZ385" si="2309">IF(AJ347&gt;0,(AJ347/T347)*100,0)</f>
        <v>0</v>
      </c>
      <c r="DA347" s="151">
        <f t="shared" ref="DA347:DA385" si="2310">IF(AK347&gt;0,(AK347/U347)*100,0)</f>
        <v>0</v>
      </c>
      <c r="DB347" s="151">
        <f t="shared" ref="DB347:DB385" si="2311">IF(AL347&gt;0,(AL347/V347)*100,0)</f>
        <v>0</v>
      </c>
      <c r="DC347" s="151">
        <f t="shared" ref="DC347:DC385" si="2312">IF(AM347&gt;0,(AM347/W347)*100,0)</f>
        <v>0</v>
      </c>
      <c r="DD347" s="149"/>
      <c r="DE347" s="3"/>
      <c r="DF347" s="3"/>
      <c r="DG347" s="3"/>
      <c r="DH347" s="129"/>
      <c r="DI347" s="129"/>
      <c r="DJ347" s="129"/>
      <c r="DK347" s="129"/>
      <c r="DL347" s="129"/>
      <c r="DM347" s="129"/>
      <c r="DN347" s="129"/>
      <c r="DO347" s="129"/>
      <c r="DP347" s="3"/>
      <c r="DQ347" s="3"/>
      <c r="DR347" s="3"/>
      <c r="DS347" s="3"/>
      <c r="DU347" s="149"/>
      <c r="DV347" s="3"/>
      <c r="DW347" s="3"/>
      <c r="DX347" s="3"/>
      <c r="DZ347" s="293"/>
      <c r="EA347" s="293"/>
      <c r="EB347" s="293"/>
      <c r="EC347" s="297"/>
      <c r="ED347" s="297"/>
      <c r="EE347" s="297"/>
      <c r="EF347" s="297"/>
      <c r="EG347" s="297"/>
      <c r="EH347" s="297"/>
      <c r="EI347" s="297"/>
      <c r="EJ347" s="297"/>
      <c r="EK347" s="297"/>
      <c r="EL347" s="297"/>
      <c r="EM347" s="297"/>
      <c r="EN347" s="297"/>
      <c r="EO347" s="297"/>
      <c r="EP347" s="297"/>
      <c r="EQ347" s="297"/>
      <c r="ER347" s="297"/>
      <c r="ES347" s="297"/>
      <c r="ET347" s="297"/>
      <c r="EU347" s="297"/>
      <c r="EV347" s="297"/>
      <c r="EW347" s="297"/>
      <c r="EX347" s="297"/>
      <c r="EY347" s="297"/>
      <c r="EZ347" s="297"/>
      <c r="FA347" s="297"/>
      <c r="FB347" s="297"/>
      <c r="FC347" s="297"/>
      <c r="FD347" s="297"/>
      <c r="FE347" s="297"/>
      <c r="FF347" s="297"/>
      <c r="FL347" s="151">
        <f t="shared" ref="FL347:FL385" si="2313">AJ347</f>
        <v>0</v>
      </c>
      <c r="FM347" s="151">
        <f t="shared" ref="FM347:FM385" si="2314">IF(AJ347&gt;0,(AV347/AJ347)*100,0)</f>
        <v>0</v>
      </c>
      <c r="FN347" s="151">
        <f t="shared" ref="FN347:FN385" si="2315">IF(AJ347&gt;0,(BD347/AJ347)*100,0)</f>
        <v>0</v>
      </c>
      <c r="FO347" s="151">
        <f t="shared" ref="FO347:FO385" si="2316">IF(AJ347&gt;0,(BT347/AJ347)*100,0)</f>
        <v>0</v>
      </c>
      <c r="FR347" s="5">
        <f t="shared" si="2234"/>
        <v>0</v>
      </c>
      <c r="FS347" s="5">
        <f t="shared" si="2235"/>
        <v>0</v>
      </c>
      <c r="FT347" s="5">
        <f t="shared" si="2236"/>
        <v>0</v>
      </c>
      <c r="FU347" s="5">
        <f t="shared" si="2237"/>
        <v>0</v>
      </c>
      <c r="FW347" s="233" t="e">
        <f t="shared" si="2238"/>
        <v>#DIV/0!</v>
      </c>
      <c r="FX347" s="233" t="e">
        <f t="shared" si="2239"/>
        <v>#DIV/0!</v>
      </c>
      <c r="FY347" s="233" t="e">
        <f t="shared" si="2240"/>
        <v>#DIV/0!</v>
      </c>
      <c r="FZ347" s="233" t="e">
        <f t="shared" si="2241"/>
        <v>#DIV/0!</v>
      </c>
      <c r="GA347" s="233"/>
      <c r="GB347" s="5">
        <f t="shared" si="2242"/>
        <v>0</v>
      </c>
      <c r="GC347" s="5">
        <f t="shared" si="2243"/>
        <v>0</v>
      </c>
      <c r="GD347" s="5">
        <f t="shared" si="2244"/>
        <v>0</v>
      </c>
      <c r="GE347" s="5">
        <f t="shared" si="2245"/>
        <v>0</v>
      </c>
    </row>
    <row r="348" spans="2:187" x14ac:dyDescent="0.2">
      <c r="B348" s="139">
        <f t="shared" si="2227"/>
        <v>2027</v>
      </c>
      <c r="C348" s="142" t="str">
        <f t="shared" si="2232"/>
        <v>Nov</v>
      </c>
      <c r="D348" s="154">
        <f t="shared" si="2246"/>
        <v>0</v>
      </c>
      <c r="E348" s="129"/>
      <c r="F348" s="129"/>
      <c r="G348" s="129"/>
      <c r="H348" s="154">
        <f t="shared" si="2247"/>
        <v>0</v>
      </c>
      <c r="I348" s="151">
        <f t="shared" si="2265"/>
        <v>0</v>
      </c>
      <c r="J348" s="151">
        <f t="shared" si="2266"/>
        <v>0</v>
      </c>
      <c r="K348" s="151">
        <f t="shared" si="2267"/>
        <v>0</v>
      </c>
      <c r="L348" s="154">
        <f t="shared" si="2228"/>
        <v>0</v>
      </c>
      <c r="M348" s="3"/>
      <c r="N348" s="3"/>
      <c r="O348" s="3"/>
      <c r="P348" s="154">
        <f t="shared" si="2248"/>
        <v>0</v>
      </c>
      <c r="Q348" s="3"/>
      <c r="R348" s="3"/>
      <c r="S348" s="3"/>
      <c r="T348" s="154">
        <f t="shared" si="2249"/>
        <v>0</v>
      </c>
      <c r="U348" s="151">
        <f t="shared" si="2268"/>
        <v>0</v>
      </c>
      <c r="V348" s="151">
        <f t="shared" si="2269"/>
        <v>0</v>
      </c>
      <c r="W348" s="151">
        <f t="shared" si="2270"/>
        <v>0</v>
      </c>
      <c r="X348" s="154">
        <f t="shared" si="2250"/>
        <v>0</v>
      </c>
      <c r="Y348" s="151">
        <f t="shared" si="2271"/>
        <v>0</v>
      </c>
      <c r="Z348" s="151">
        <f t="shared" si="2272"/>
        <v>0</v>
      </c>
      <c r="AA348" s="151">
        <f t="shared" si="2273"/>
        <v>0</v>
      </c>
      <c r="AB348" s="154">
        <f t="shared" si="2251"/>
        <v>0</v>
      </c>
      <c r="AC348" s="3"/>
      <c r="AD348" s="3"/>
      <c r="AE348" s="3"/>
      <c r="AF348" s="154">
        <f t="shared" si="2252"/>
        <v>0</v>
      </c>
      <c r="AG348" s="3"/>
      <c r="AH348" s="3"/>
      <c r="AI348" s="3"/>
      <c r="AJ348" s="154">
        <f t="shared" si="2253"/>
        <v>0</v>
      </c>
      <c r="AK348" s="151">
        <f t="shared" si="2274"/>
        <v>0</v>
      </c>
      <c r="AL348" s="151">
        <f t="shared" si="2275"/>
        <v>0</v>
      </c>
      <c r="AM348" s="151">
        <f t="shared" si="2276"/>
        <v>0</v>
      </c>
      <c r="AN348" s="154">
        <f t="shared" si="2254"/>
        <v>0</v>
      </c>
      <c r="AO348" s="3"/>
      <c r="AP348" s="3"/>
      <c r="AQ348" s="3"/>
      <c r="AR348" s="151">
        <f t="shared" si="2277"/>
        <v>0</v>
      </c>
      <c r="AS348" s="151">
        <f t="shared" si="2278"/>
        <v>0</v>
      </c>
      <c r="AT348" s="151">
        <f t="shared" si="2279"/>
        <v>0</v>
      </c>
      <c r="AU348" s="151">
        <f t="shared" si="2280"/>
        <v>0</v>
      </c>
      <c r="AV348" s="154">
        <f t="shared" si="2255"/>
        <v>0</v>
      </c>
      <c r="AW348" s="3"/>
      <c r="AX348" s="3"/>
      <c r="AY348" s="3"/>
      <c r="AZ348" s="151">
        <f t="shared" si="2281"/>
        <v>0</v>
      </c>
      <c r="BA348" s="151">
        <f t="shared" si="2282"/>
        <v>0</v>
      </c>
      <c r="BB348" s="151">
        <f t="shared" si="2283"/>
        <v>0</v>
      </c>
      <c r="BC348" s="151">
        <f t="shared" si="2284"/>
        <v>0</v>
      </c>
      <c r="BD348" s="154">
        <f t="shared" si="2256"/>
        <v>0</v>
      </c>
      <c r="BE348" s="3"/>
      <c r="BF348" s="3"/>
      <c r="BG348" s="3"/>
      <c r="BH348" s="151">
        <f t="shared" si="2285"/>
        <v>0</v>
      </c>
      <c r="BI348" s="151">
        <f t="shared" si="2286"/>
        <v>0</v>
      </c>
      <c r="BJ348" s="151">
        <f t="shared" si="2287"/>
        <v>0</v>
      </c>
      <c r="BK348" s="151">
        <f t="shared" si="2288"/>
        <v>0</v>
      </c>
      <c r="BL348" s="154">
        <f t="shared" si="2257"/>
        <v>0</v>
      </c>
      <c r="BM348" s="3"/>
      <c r="BN348" s="3"/>
      <c r="BO348" s="3"/>
      <c r="BP348" s="151">
        <f t="shared" si="2289"/>
        <v>0</v>
      </c>
      <c r="BQ348" s="151">
        <f t="shared" si="2290"/>
        <v>0</v>
      </c>
      <c r="BR348" s="151">
        <f t="shared" si="2291"/>
        <v>0</v>
      </c>
      <c r="BS348" s="151">
        <f t="shared" si="2292"/>
        <v>0</v>
      </c>
      <c r="BT348" s="154">
        <f t="shared" si="2258"/>
        <v>0</v>
      </c>
      <c r="BU348" s="3"/>
      <c r="BV348" s="3"/>
      <c r="BW348" s="3"/>
      <c r="BX348" s="151">
        <f t="shared" si="2293"/>
        <v>0</v>
      </c>
      <c r="BY348" s="151">
        <f t="shared" si="2294"/>
        <v>0</v>
      </c>
      <c r="BZ348" s="151">
        <f t="shared" si="2295"/>
        <v>0</v>
      </c>
      <c r="CA348" s="151">
        <f t="shared" si="2296"/>
        <v>0</v>
      </c>
      <c r="CB348" s="154">
        <f t="shared" si="2259"/>
        <v>0</v>
      </c>
      <c r="CC348" s="3"/>
      <c r="CD348" s="3"/>
      <c r="CE348" s="3"/>
      <c r="CF348" s="151">
        <f t="shared" si="2297"/>
        <v>0</v>
      </c>
      <c r="CG348" s="151">
        <f t="shared" si="2298"/>
        <v>0</v>
      </c>
      <c r="CH348" s="151">
        <f t="shared" si="2299"/>
        <v>0</v>
      </c>
      <c r="CI348" s="151">
        <f t="shared" si="2300"/>
        <v>0</v>
      </c>
      <c r="CJ348" s="154">
        <f t="shared" si="2260"/>
        <v>0</v>
      </c>
      <c r="CK348" s="3"/>
      <c r="CL348" s="3"/>
      <c r="CM348" s="3"/>
      <c r="CN348" s="151">
        <f t="shared" si="2301"/>
        <v>0</v>
      </c>
      <c r="CO348" s="151">
        <f t="shared" si="2302"/>
        <v>0</v>
      </c>
      <c r="CP348" s="151">
        <f t="shared" si="2303"/>
        <v>0</v>
      </c>
      <c r="CQ348" s="151">
        <f t="shared" si="2304"/>
        <v>0</v>
      </c>
      <c r="CR348" s="154">
        <f t="shared" si="2261"/>
        <v>0</v>
      </c>
      <c r="CS348" s="3"/>
      <c r="CT348" s="3"/>
      <c r="CU348" s="3"/>
      <c r="CV348" s="151">
        <f t="shared" si="2305"/>
        <v>0</v>
      </c>
      <c r="CW348" s="151">
        <f t="shared" si="2306"/>
        <v>0</v>
      </c>
      <c r="CX348" s="151">
        <f t="shared" si="2307"/>
        <v>0</v>
      </c>
      <c r="CY348" s="151">
        <f t="shared" si="2308"/>
        <v>0</v>
      </c>
      <c r="CZ348" s="151">
        <f t="shared" si="2309"/>
        <v>0</v>
      </c>
      <c r="DA348" s="151">
        <f t="shared" si="2310"/>
        <v>0</v>
      </c>
      <c r="DB348" s="151">
        <f t="shared" si="2311"/>
        <v>0</v>
      </c>
      <c r="DC348" s="151">
        <f t="shared" si="2312"/>
        <v>0</v>
      </c>
      <c r="DD348" s="149"/>
      <c r="DE348" s="3"/>
      <c r="DF348" s="3"/>
      <c r="DG348" s="3"/>
      <c r="DH348" s="129"/>
      <c r="DI348" s="129"/>
      <c r="DJ348" s="129"/>
      <c r="DK348" s="129"/>
      <c r="DL348" s="129"/>
      <c r="DM348" s="129"/>
      <c r="DN348" s="129"/>
      <c r="DO348" s="129"/>
      <c r="DP348" s="3"/>
      <c r="DQ348" s="3"/>
      <c r="DR348" s="3"/>
      <c r="DS348" s="3"/>
      <c r="DU348" s="149"/>
      <c r="DV348" s="3"/>
      <c r="DW348" s="3"/>
      <c r="DX348" s="3"/>
      <c r="DZ348" s="293"/>
      <c r="EA348" s="293"/>
      <c r="EB348" s="293"/>
      <c r="EC348" s="297"/>
      <c r="ED348" s="297"/>
      <c r="EE348" s="297"/>
      <c r="EF348" s="297"/>
      <c r="EG348" s="297"/>
      <c r="EH348" s="297"/>
      <c r="EI348" s="297"/>
      <c r="EJ348" s="297"/>
      <c r="EK348" s="297"/>
      <c r="EL348" s="297"/>
      <c r="EM348" s="297"/>
      <c r="EN348" s="297"/>
      <c r="EO348" s="297"/>
      <c r="EP348" s="297"/>
      <c r="EQ348" s="297"/>
      <c r="ER348" s="297"/>
      <c r="ES348" s="297"/>
      <c r="ET348" s="297"/>
      <c r="EU348" s="297"/>
      <c r="EV348" s="297"/>
      <c r="EW348" s="297"/>
      <c r="EX348" s="297"/>
      <c r="EY348" s="297"/>
      <c r="EZ348" s="297"/>
      <c r="FA348" s="297"/>
      <c r="FB348" s="297"/>
      <c r="FC348" s="297"/>
      <c r="FD348" s="297"/>
      <c r="FE348" s="297"/>
      <c r="FF348" s="297"/>
      <c r="FL348" s="151">
        <f t="shared" si="2313"/>
        <v>0</v>
      </c>
      <c r="FM348" s="151">
        <f t="shared" si="2314"/>
        <v>0</v>
      </c>
      <c r="FN348" s="151">
        <f t="shared" si="2315"/>
        <v>0</v>
      </c>
      <c r="FO348" s="151">
        <f t="shared" si="2316"/>
        <v>0</v>
      </c>
      <c r="FR348" s="5">
        <f t="shared" si="2234"/>
        <v>0</v>
      </c>
      <c r="FS348" s="5">
        <f t="shared" si="2235"/>
        <v>0</v>
      </c>
      <c r="FT348" s="5">
        <f t="shared" si="2236"/>
        <v>0</v>
      </c>
      <c r="FU348" s="5">
        <f t="shared" si="2237"/>
        <v>0</v>
      </c>
      <c r="FW348" s="233" t="e">
        <f t="shared" si="2238"/>
        <v>#DIV/0!</v>
      </c>
      <c r="FX348" s="233" t="e">
        <f t="shared" si="2239"/>
        <v>#DIV/0!</v>
      </c>
      <c r="FY348" s="233" t="e">
        <f t="shared" si="2240"/>
        <v>#DIV/0!</v>
      </c>
      <c r="FZ348" s="233" t="e">
        <f t="shared" si="2241"/>
        <v>#DIV/0!</v>
      </c>
      <c r="GA348" s="233"/>
      <c r="GB348" s="5">
        <f t="shared" si="2242"/>
        <v>0</v>
      </c>
      <c r="GC348" s="5">
        <f t="shared" si="2243"/>
        <v>0</v>
      </c>
      <c r="GD348" s="5">
        <f t="shared" si="2244"/>
        <v>0</v>
      </c>
      <c r="GE348" s="5">
        <f t="shared" si="2245"/>
        <v>0</v>
      </c>
    </row>
    <row r="349" spans="2:187" x14ac:dyDescent="0.2">
      <c r="B349" s="139">
        <f t="shared" si="2227"/>
        <v>2027</v>
      </c>
      <c r="C349" s="142" t="str">
        <f t="shared" si="2232"/>
        <v>Dec</v>
      </c>
      <c r="D349" s="154">
        <f t="shared" si="2246"/>
        <v>0</v>
      </c>
      <c r="E349" s="129"/>
      <c r="F349" s="129"/>
      <c r="G349" s="129"/>
      <c r="H349" s="154">
        <f t="shared" si="2247"/>
        <v>0</v>
      </c>
      <c r="I349" s="151">
        <f t="shared" si="2265"/>
        <v>0</v>
      </c>
      <c r="J349" s="151">
        <f t="shared" si="2266"/>
        <v>0</v>
      </c>
      <c r="K349" s="151">
        <f t="shared" si="2267"/>
        <v>0</v>
      </c>
      <c r="L349" s="154">
        <f t="shared" si="2228"/>
        <v>0</v>
      </c>
      <c r="M349" s="3"/>
      <c r="N349" s="3"/>
      <c r="O349" s="3"/>
      <c r="P349" s="154">
        <f t="shared" si="2248"/>
        <v>0</v>
      </c>
      <c r="Q349" s="3"/>
      <c r="R349" s="3"/>
      <c r="S349" s="3"/>
      <c r="T349" s="154">
        <f t="shared" si="2249"/>
        <v>0</v>
      </c>
      <c r="U349" s="151">
        <f t="shared" si="2268"/>
        <v>0</v>
      </c>
      <c r="V349" s="151">
        <f t="shared" si="2269"/>
        <v>0</v>
      </c>
      <c r="W349" s="151">
        <f t="shared" si="2270"/>
        <v>0</v>
      </c>
      <c r="X349" s="154">
        <f t="shared" si="2250"/>
        <v>0</v>
      </c>
      <c r="Y349" s="151">
        <f t="shared" si="2271"/>
        <v>0</v>
      </c>
      <c r="Z349" s="151">
        <f t="shared" si="2272"/>
        <v>0</v>
      </c>
      <c r="AA349" s="151">
        <f t="shared" si="2273"/>
        <v>0</v>
      </c>
      <c r="AB349" s="154">
        <f t="shared" si="2251"/>
        <v>0</v>
      </c>
      <c r="AC349" s="3"/>
      <c r="AD349" s="3"/>
      <c r="AE349" s="3"/>
      <c r="AF349" s="154">
        <f t="shared" si="2252"/>
        <v>0</v>
      </c>
      <c r="AG349" s="3"/>
      <c r="AH349" s="3"/>
      <c r="AI349" s="3"/>
      <c r="AJ349" s="154">
        <f t="shared" si="2253"/>
        <v>0</v>
      </c>
      <c r="AK349" s="151">
        <f t="shared" si="2274"/>
        <v>0</v>
      </c>
      <c r="AL349" s="151">
        <f t="shared" si="2275"/>
        <v>0</v>
      </c>
      <c r="AM349" s="151">
        <f t="shared" si="2276"/>
        <v>0</v>
      </c>
      <c r="AN349" s="154">
        <f t="shared" si="2254"/>
        <v>0</v>
      </c>
      <c r="AO349" s="3"/>
      <c r="AP349" s="3"/>
      <c r="AQ349" s="3"/>
      <c r="AR349" s="151">
        <f t="shared" si="2277"/>
        <v>0</v>
      </c>
      <c r="AS349" s="151">
        <f t="shared" si="2278"/>
        <v>0</v>
      </c>
      <c r="AT349" s="151">
        <f t="shared" si="2279"/>
        <v>0</v>
      </c>
      <c r="AU349" s="151">
        <f t="shared" si="2280"/>
        <v>0</v>
      </c>
      <c r="AV349" s="154">
        <f t="shared" si="2255"/>
        <v>0</v>
      </c>
      <c r="AW349" s="3"/>
      <c r="AX349" s="3"/>
      <c r="AY349" s="3"/>
      <c r="AZ349" s="151">
        <f t="shared" si="2281"/>
        <v>0</v>
      </c>
      <c r="BA349" s="151">
        <f t="shared" si="2282"/>
        <v>0</v>
      </c>
      <c r="BB349" s="151">
        <f t="shared" si="2283"/>
        <v>0</v>
      </c>
      <c r="BC349" s="151">
        <f t="shared" si="2284"/>
        <v>0</v>
      </c>
      <c r="BD349" s="154">
        <f t="shared" si="2256"/>
        <v>0</v>
      </c>
      <c r="BE349" s="3"/>
      <c r="BF349" s="3"/>
      <c r="BG349" s="3"/>
      <c r="BH349" s="151">
        <f t="shared" si="2285"/>
        <v>0</v>
      </c>
      <c r="BI349" s="151">
        <f t="shared" si="2286"/>
        <v>0</v>
      </c>
      <c r="BJ349" s="151">
        <f t="shared" si="2287"/>
        <v>0</v>
      </c>
      <c r="BK349" s="151">
        <f t="shared" si="2288"/>
        <v>0</v>
      </c>
      <c r="BL349" s="154">
        <f t="shared" si="2257"/>
        <v>0</v>
      </c>
      <c r="BM349" s="3"/>
      <c r="BN349" s="3"/>
      <c r="BO349" s="3"/>
      <c r="BP349" s="151">
        <f t="shared" si="2289"/>
        <v>0</v>
      </c>
      <c r="BQ349" s="151">
        <f t="shared" si="2290"/>
        <v>0</v>
      </c>
      <c r="BR349" s="151">
        <f t="shared" si="2291"/>
        <v>0</v>
      </c>
      <c r="BS349" s="151">
        <f t="shared" si="2292"/>
        <v>0</v>
      </c>
      <c r="BT349" s="154">
        <f t="shared" si="2258"/>
        <v>0</v>
      </c>
      <c r="BU349" s="3"/>
      <c r="BV349" s="3"/>
      <c r="BW349" s="3"/>
      <c r="BX349" s="151">
        <f t="shared" si="2293"/>
        <v>0</v>
      </c>
      <c r="BY349" s="151">
        <f t="shared" si="2294"/>
        <v>0</v>
      </c>
      <c r="BZ349" s="151">
        <f t="shared" si="2295"/>
        <v>0</v>
      </c>
      <c r="CA349" s="151">
        <f t="shared" si="2296"/>
        <v>0</v>
      </c>
      <c r="CB349" s="154">
        <f t="shared" si="2259"/>
        <v>0</v>
      </c>
      <c r="CC349" s="3"/>
      <c r="CD349" s="3"/>
      <c r="CE349" s="3"/>
      <c r="CF349" s="151">
        <f t="shared" si="2297"/>
        <v>0</v>
      </c>
      <c r="CG349" s="151">
        <f t="shared" si="2298"/>
        <v>0</v>
      </c>
      <c r="CH349" s="151">
        <f t="shared" si="2299"/>
        <v>0</v>
      </c>
      <c r="CI349" s="151">
        <f t="shared" si="2300"/>
        <v>0</v>
      </c>
      <c r="CJ349" s="154">
        <f t="shared" si="2260"/>
        <v>0</v>
      </c>
      <c r="CK349" s="3"/>
      <c r="CL349" s="3"/>
      <c r="CM349" s="3"/>
      <c r="CN349" s="151">
        <f t="shared" si="2301"/>
        <v>0</v>
      </c>
      <c r="CO349" s="151">
        <f t="shared" si="2302"/>
        <v>0</v>
      </c>
      <c r="CP349" s="151">
        <f t="shared" si="2303"/>
        <v>0</v>
      </c>
      <c r="CQ349" s="151">
        <f t="shared" si="2304"/>
        <v>0</v>
      </c>
      <c r="CR349" s="154">
        <f t="shared" si="2261"/>
        <v>0</v>
      </c>
      <c r="CS349" s="3"/>
      <c r="CT349" s="3"/>
      <c r="CU349" s="3"/>
      <c r="CV349" s="151">
        <f t="shared" si="2305"/>
        <v>0</v>
      </c>
      <c r="CW349" s="151">
        <f t="shared" si="2306"/>
        <v>0</v>
      </c>
      <c r="CX349" s="151">
        <f t="shared" si="2307"/>
        <v>0</v>
      </c>
      <c r="CY349" s="151">
        <f t="shared" si="2308"/>
        <v>0</v>
      </c>
      <c r="CZ349" s="151">
        <f t="shared" si="2309"/>
        <v>0</v>
      </c>
      <c r="DA349" s="151">
        <f t="shared" si="2310"/>
        <v>0</v>
      </c>
      <c r="DB349" s="151">
        <f t="shared" si="2311"/>
        <v>0</v>
      </c>
      <c r="DC349" s="151">
        <f t="shared" si="2312"/>
        <v>0</v>
      </c>
      <c r="DD349" s="149"/>
      <c r="DE349" s="3"/>
      <c r="DF349" s="3"/>
      <c r="DG349" s="3"/>
      <c r="DH349" s="129"/>
      <c r="DI349" s="129"/>
      <c r="DJ349" s="129"/>
      <c r="DK349" s="129"/>
      <c r="DL349" s="129"/>
      <c r="DM349" s="129"/>
      <c r="DN349" s="129"/>
      <c r="DO349" s="129"/>
      <c r="DP349" s="3"/>
      <c r="DQ349" s="3"/>
      <c r="DR349" s="3"/>
      <c r="DS349" s="3"/>
      <c r="DU349" s="149"/>
      <c r="DV349" s="3"/>
      <c r="DW349" s="3"/>
      <c r="DX349" s="3"/>
      <c r="DZ349" s="293"/>
      <c r="EA349" s="293"/>
      <c r="EB349" s="293"/>
      <c r="EC349" s="297"/>
      <c r="ED349" s="297"/>
      <c r="EE349" s="297"/>
      <c r="EF349" s="297"/>
      <c r="EG349" s="297"/>
      <c r="EH349" s="297"/>
      <c r="EI349" s="297"/>
      <c r="EJ349" s="297"/>
      <c r="EK349" s="297"/>
      <c r="EL349" s="297"/>
      <c r="EM349" s="297"/>
      <c r="EN349" s="297"/>
      <c r="EO349" s="297"/>
      <c r="EP349" s="297"/>
      <c r="EQ349" s="297"/>
      <c r="ER349" s="297"/>
      <c r="ES349" s="297"/>
      <c r="ET349" s="297"/>
      <c r="EU349" s="297"/>
      <c r="EV349" s="297"/>
      <c r="EW349" s="297"/>
      <c r="EX349" s="297"/>
      <c r="EY349" s="297"/>
      <c r="EZ349" s="297"/>
      <c r="FA349" s="297"/>
      <c r="FB349" s="297"/>
      <c r="FC349" s="297"/>
      <c r="FD349" s="297"/>
      <c r="FE349" s="297"/>
      <c r="FF349" s="297"/>
      <c r="FL349" s="151">
        <f t="shared" si="2313"/>
        <v>0</v>
      </c>
      <c r="FM349" s="151">
        <f t="shared" si="2314"/>
        <v>0</v>
      </c>
      <c r="FN349" s="151">
        <f t="shared" si="2315"/>
        <v>0</v>
      </c>
      <c r="FO349" s="151">
        <f t="shared" si="2316"/>
        <v>0</v>
      </c>
      <c r="FR349" s="5">
        <f t="shared" si="2234"/>
        <v>0</v>
      </c>
      <c r="FS349" s="5">
        <f t="shared" si="2235"/>
        <v>0</v>
      </c>
      <c r="FT349" s="5">
        <f t="shared" si="2236"/>
        <v>0</v>
      </c>
      <c r="FU349" s="5">
        <f t="shared" si="2237"/>
        <v>0</v>
      </c>
      <c r="FW349" s="233" t="e">
        <f t="shared" si="2238"/>
        <v>#DIV/0!</v>
      </c>
      <c r="FX349" s="233" t="e">
        <f t="shared" si="2239"/>
        <v>#DIV/0!</v>
      </c>
      <c r="FY349" s="233" t="e">
        <f t="shared" si="2240"/>
        <v>#DIV/0!</v>
      </c>
      <c r="FZ349" s="233" t="e">
        <f t="shared" si="2241"/>
        <v>#DIV/0!</v>
      </c>
      <c r="GA349" s="233"/>
      <c r="GB349" s="5">
        <f t="shared" si="2242"/>
        <v>0</v>
      </c>
      <c r="GC349" s="5">
        <f t="shared" si="2243"/>
        <v>0</v>
      </c>
      <c r="GD349" s="5">
        <f t="shared" si="2244"/>
        <v>0</v>
      </c>
      <c r="GE349" s="5">
        <f t="shared" si="2245"/>
        <v>0</v>
      </c>
    </row>
    <row r="350" spans="2:187" x14ac:dyDescent="0.2">
      <c r="B350" s="139">
        <f t="shared" si="2227"/>
        <v>2028</v>
      </c>
      <c r="C350" s="142" t="str">
        <f t="shared" si="2232"/>
        <v>Jan</v>
      </c>
      <c r="D350" s="154">
        <f t="shared" si="2246"/>
        <v>0</v>
      </c>
      <c r="E350" s="129"/>
      <c r="F350" s="129"/>
      <c r="G350" s="129"/>
      <c r="H350" s="154">
        <f t="shared" si="2247"/>
        <v>0</v>
      </c>
      <c r="I350" s="151">
        <f t="shared" si="2265"/>
        <v>0</v>
      </c>
      <c r="J350" s="151">
        <f t="shared" si="2266"/>
        <v>0</v>
      </c>
      <c r="K350" s="151">
        <f t="shared" si="2267"/>
        <v>0</v>
      </c>
      <c r="L350" s="154">
        <f t="shared" si="2228"/>
        <v>0</v>
      </c>
      <c r="M350" s="3"/>
      <c r="N350" s="3"/>
      <c r="O350" s="3"/>
      <c r="P350" s="154">
        <f t="shared" si="2248"/>
        <v>0</v>
      </c>
      <c r="Q350" s="3"/>
      <c r="R350" s="3"/>
      <c r="S350" s="3"/>
      <c r="T350" s="154">
        <f t="shared" si="2249"/>
        <v>0</v>
      </c>
      <c r="U350" s="151">
        <f t="shared" si="2268"/>
        <v>0</v>
      </c>
      <c r="V350" s="151">
        <f t="shared" si="2269"/>
        <v>0</v>
      </c>
      <c r="W350" s="151">
        <f t="shared" si="2270"/>
        <v>0</v>
      </c>
      <c r="X350" s="154">
        <f t="shared" si="2250"/>
        <v>0</v>
      </c>
      <c r="Y350" s="151">
        <f t="shared" si="2271"/>
        <v>0</v>
      </c>
      <c r="Z350" s="151">
        <f t="shared" si="2272"/>
        <v>0</v>
      </c>
      <c r="AA350" s="151">
        <f t="shared" si="2273"/>
        <v>0</v>
      </c>
      <c r="AB350" s="154">
        <f t="shared" si="2251"/>
        <v>0</v>
      </c>
      <c r="AC350" s="3"/>
      <c r="AD350" s="3"/>
      <c r="AE350" s="3"/>
      <c r="AF350" s="154">
        <f t="shared" si="2252"/>
        <v>0</v>
      </c>
      <c r="AG350" s="3"/>
      <c r="AH350" s="3"/>
      <c r="AI350" s="3"/>
      <c r="AJ350" s="154">
        <f t="shared" si="2253"/>
        <v>0</v>
      </c>
      <c r="AK350" s="151">
        <f t="shared" si="2274"/>
        <v>0</v>
      </c>
      <c r="AL350" s="151">
        <f t="shared" si="2275"/>
        <v>0</v>
      </c>
      <c r="AM350" s="151">
        <f t="shared" si="2276"/>
        <v>0</v>
      </c>
      <c r="AN350" s="154">
        <f t="shared" si="2254"/>
        <v>0</v>
      </c>
      <c r="AO350" s="3"/>
      <c r="AP350" s="3"/>
      <c r="AQ350" s="3"/>
      <c r="AR350" s="151">
        <f t="shared" si="2277"/>
        <v>0</v>
      </c>
      <c r="AS350" s="151">
        <f t="shared" si="2278"/>
        <v>0</v>
      </c>
      <c r="AT350" s="151">
        <f t="shared" si="2279"/>
        <v>0</v>
      </c>
      <c r="AU350" s="151">
        <f t="shared" si="2280"/>
        <v>0</v>
      </c>
      <c r="AV350" s="154">
        <f t="shared" si="2255"/>
        <v>0</v>
      </c>
      <c r="AW350" s="3"/>
      <c r="AX350" s="3"/>
      <c r="AY350" s="3"/>
      <c r="AZ350" s="151">
        <f t="shared" si="2281"/>
        <v>0</v>
      </c>
      <c r="BA350" s="151">
        <f t="shared" si="2282"/>
        <v>0</v>
      </c>
      <c r="BB350" s="151">
        <f t="shared" si="2283"/>
        <v>0</v>
      </c>
      <c r="BC350" s="151">
        <f t="shared" si="2284"/>
        <v>0</v>
      </c>
      <c r="BD350" s="154">
        <f t="shared" si="2256"/>
        <v>0</v>
      </c>
      <c r="BE350" s="3"/>
      <c r="BF350" s="3"/>
      <c r="BG350" s="3"/>
      <c r="BH350" s="151">
        <f t="shared" si="2285"/>
        <v>0</v>
      </c>
      <c r="BI350" s="151">
        <f t="shared" si="2286"/>
        <v>0</v>
      </c>
      <c r="BJ350" s="151">
        <f t="shared" si="2287"/>
        <v>0</v>
      </c>
      <c r="BK350" s="151">
        <f t="shared" si="2288"/>
        <v>0</v>
      </c>
      <c r="BL350" s="154">
        <f t="shared" si="2257"/>
        <v>0</v>
      </c>
      <c r="BM350" s="3"/>
      <c r="BN350" s="3"/>
      <c r="BO350" s="3"/>
      <c r="BP350" s="151">
        <f t="shared" si="2289"/>
        <v>0</v>
      </c>
      <c r="BQ350" s="151">
        <f t="shared" si="2290"/>
        <v>0</v>
      </c>
      <c r="BR350" s="151">
        <f t="shared" si="2291"/>
        <v>0</v>
      </c>
      <c r="BS350" s="151">
        <f t="shared" si="2292"/>
        <v>0</v>
      </c>
      <c r="BT350" s="154">
        <f t="shared" si="2258"/>
        <v>0</v>
      </c>
      <c r="BU350" s="3"/>
      <c r="BV350" s="3"/>
      <c r="BW350" s="3"/>
      <c r="BX350" s="151">
        <f t="shared" si="2293"/>
        <v>0</v>
      </c>
      <c r="BY350" s="151">
        <f t="shared" si="2294"/>
        <v>0</v>
      </c>
      <c r="BZ350" s="151">
        <f t="shared" si="2295"/>
        <v>0</v>
      </c>
      <c r="CA350" s="151">
        <f t="shared" si="2296"/>
        <v>0</v>
      </c>
      <c r="CB350" s="154">
        <f t="shared" si="2259"/>
        <v>0</v>
      </c>
      <c r="CC350" s="3"/>
      <c r="CD350" s="3"/>
      <c r="CE350" s="3"/>
      <c r="CF350" s="151">
        <f t="shared" si="2297"/>
        <v>0</v>
      </c>
      <c r="CG350" s="151">
        <f t="shared" si="2298"/>
        <v>0</v>
      </c>
      <c r="CH350" s="151">
        <f t="shared" si="2299"/>
        <v>0</v>
      </c>
      <c r="CI350" s="151">
        <f t="shared" si="2300"/>
        <v>0</v>
      </c>
      <c r="CJ350" s="154">
        <f t="shared" si="2260"/>
        <v>0</v>
      </c>
      <c r="CK350" s="3"/>
      <c r="CL350" s="3"/>
      <c r="CM350" s="3"/>
      <c r="CN350" s="151">
        <f t="shared" si="2301"/>
        <v>0</v>
      </c>
      <c r="CO350" s="151">
        <f t="shared" si="2302"/>
        <v>0</v>
      </c>
      <c r="CP350" s="151">
        <f t="shared" si="2303"/>
        <v>0</v>
      </c>
      <c r="CQ350" s="151">
        <f t="shared" si="2304"/>
        <v>0</v>
      </c>
      <c r="CR350" s="154">
        <f t="shared" si="2261"/>
        <v>0</v>
      </c>
      <c r="CS350" s="3"/>
      <c r="CT350" s="3"/>
      <c r="CU350" s="3"/>
      <c r="CV350" s="151">
        <f t="shared" si="2305"/>
        <v>0</v>
      </c>
      <c r="CW350" s="151">
        <f t="shared" si="2306"/>
        <v>0</v>
      </c>
      <c r="CX350" s="151">
        <f t="shared" si="2307"/>
        <v>0</v>
      </c>
      <c r="CY350" s="151">
        <f t="shared" si="2308"/>
        <v>0</v>
      </c>
      <c r="CZ350" s="151">
        <f t="shared" si="2309"/>
        <v>0</v>
      </c>
      <c r="DA350" s="151">
        <f t="shared" si="2310"/>
        <v>0</v>
      </c>
      <c r="DB350" s="151">
        <f t="shared" si="2311"/>
        <v>0</v>
      </c>
      <c r="DC350" s="151">
        <f t="shared" si="2312"/>
        <v>0</v>
      </c>
      <c r="DD350" s="149"/>
      <c r="DE350" s="3"/>
      <c r="DF350" s="3"/>
      <c r="DG350" s="3"/>
      <c r="DH350" s="129"/>
      <c r="DI350" s="129"/>
      <c r="DJ350" s="129"/>
      <c r="DK350" s="129"/>
      <c r="DL350" s="129"/>
      <c r="DM350" s="129"/>
      <c r="DN350" s="129"/>
      <c r="DO350" s="129"/>
      <c r="DP350" s="3"/>
      <c r="DQ350" s="3"/>
      <c r="DR350" s="3"/>
      <c r="DS350" s="3"/>
      <c r="DU350" s="149"/>
      <c r="DV350" s="3"/>
      <c r="DW350" s="3"/>
      <c r="DX350" s="3"/>
      <c r="DZ350" s="293"/>
      <c r="EA350" s="293"/>
      <c r="EB350" s="293"/>
      <c r="EC350" s="297"/>
      <c r="ED350" s="297"/>
      <c r="EE350" s="297"/>
      <c r="EF350" s="297"/>
      <c r="EG350" s="297"/>
      <c r="EH350" s="297"/>
      <c r="EI350" s="297"/>
      <c r="EJ350" s="297"/>
      <c r="EK350" s="297"/>
      <c r="EL350" s="297"/>
      <c r="EM350" s="297"/>
      <c r="EN350" s="297"/>
      <c r="EO350" s="297"/>
      <c r="EP350" s="297"/>
      <c r="EQ350" s="297"/>
      <c r="ER350" s="297"/>
      <c r="ES350" s="297"/>
      <c r="ET350" s="297"/>
      <c r="EU350" s="297"/>
      <c r="EV350" s="297"/>
      <c r="EW350" s="297"/>
      <c r="EX350" s="297"/>
      <c r="EY350" s="297"/>
      <c r="EZ350" s="297"/>
      <c r="FA350" s="297"/>
      <c r="FB350" s="297"/>
      <c r="FC350" s="297"/>
      <c r="FD350" s="297"/>
      <c r="FE350" s="297"/>
      <c r="FF350" s="297"/>
      <c r="FL350" s="151">
        <f t="shared" si="2313"/>
        <v>0</v>
      </c>
      <c r="FM350" s="151">
        <f t="shared" si="2314"/>
        <v>0</v>
      </c>
      <c r="FN350" s="151">
        <f t="shared" si="2315"/>
        <v>0</v>
      </c>
      <c r="FO350" s="151">
        <f t="shared" si="2316"/>
        <v>0</v>
      </c>
      <c r="FR350" s="5">
        <f t="shared" si="2234"/>
        <v>0</v>
      </c>
      <c r="FS350" s="5">
        <f t="shared" si="2235"/>
        <v>0</v>
      </c>
      <c r="FT350" s="5">
        <f t="shared" si="2236"/>
        <v>0</v>
      </c>
      <c r="FU350" s="5">
        <f t="shared" si="2237"/>
        <v>0</v>
      </c>
      <c r="FW350" s="233" t="e">
        <f t="shared" si="2238"/>
        <v>#DIV/0!</v>
      </c>
      <c r="FX350" s="233" t="e">
        <f t="shared" si="2239"/>
        <v>#DIV/0!</v>
      </c>
      <c r="FY350" s="233" t="e">
        <f t="shared" si="2240"/>
        <v>#DIV/0!</v>
      </c>
      <c r="FZ350" s="233" t="e">
        <f t="shared" si="2241"/>
        <v>#DIV/0!</v>
      </c>
      <c r="GA350" s="233"/>
      <c r="GB350" s="5">
        <f t="shared" si="2242"/>
        <v>0</v>
      </c>
      <c r="GC350" s="5">
        <f t="shared" si="2243"/>
        <v>0</v>
      </c>
      <c r="GD350" s="5">
        <f t="shared" si="2244"/>
        <v>0</v>
      </c>
      <c r="GE350" s="5">
        <f t="shared" si="2245"/>
        <v>0</v>
      </c>
    </row>
    <row r="351" spans="2:187" x14ac:dyDescent="0.2">
      <c r="B351" s="139">
        <f t="shared" si="2227"/>
        <v>2028</v>
      </c>
      <c r="C351" s="142" t="str">
        <f t="shared" si="2232"/>
        <v>Feb</v>
      </c>
      <c r="D351" s="154">
        <f t="shared" si="2246"/>
        <v>0</v>
      </c>
      <c r="E351" s="129"/>
      <c r="F351" s="129"/>
      <c r="G351" s="129"/>
      <c r="H351" s="154">
        <f t="shared" si="2247"/>
        <v>0</v>
      </c>
      <c r="I351" s="151">
        <f t="shared" si="2265"/>
        <v>0</v>
      </c>
      <c r="J351" s="151">
        <f t="shared" si="2266"/>
        <v>0</v>
      </c>
      <c r="K351" s="151">
        <f t="shared" si="2267"/>
        <v>0</v>
      </c>
      <c r="L351" s="154">
        <f t="shared" si="2228"/>
        <v>0</v>
      </c>
      <c r="M351" s="3"/>
      <c r="N351" s="3"/>
      <c r="O351" s="3"/>
      <c r="P351" s="154">
        <f t="shared" si="2248"/>
        <v>0</v>
      </c>
      <c r="Q351" s="3"/>
      <c r="R351" s="3"/>
      <c r="S351" s="3"/>
      <c r="T351" s="154">
        <f t="shared" si="2249"/>
        <v>0</v>
      </c>
      <c r="U351" s="151">
        <f t="shared" si="2268"/>
        <v>0</v>
      </c>
      <c r="V351" s="151">
        <f t="shared" si="2269"/>
        <v>0</v>
      </c>
      <c r="W351" s="151">
        <f t="shared" si="2270"/>
        <v>0</v>
      </c>
      <c r="X351" s="154">
        <f t="shared" si="2250"/>
        <v>0</v>
      </c>
      <c r="Y351" s="151">
        <f t="shared" si="2271"/>
        <v>0</v>
      </c>
      <c r="Z351" s="151">
        <f t="shared" si="2272"/>
        <v>0</v>
      </c>
      <c r="AA351" s="151">
        <f t="shared" si="2273"/>
        <v>0</v>
      </c>
      <c r="AB351" s="154">
        <f t="shared" si="2251"/>
        <v>0</v>
      </c>
      <c r="AC351" s="3"/>
      <c r="AD351" s="3"/>
      <c r="AE351" s="3"/>
      <c r="AF351" s="154">
        <f t="shared" si="2252"/>
        <v>0</v>
      </c>
      <c r="AG351" s="3"/>
      <c r="AH351" s="3"/>
      <c r="AI351" s="3"/>
      <c r="AJ351" s="154">
        <f t="shared" si="2253"/>
        <v>0</v>
      </c>
      <c r="AK351" s="151">
        <f t="shared" si="2274"/>
        <v>0</v>
      </c>
      <c r="AL351" s="151">
        <f t="shared" si="2275"/>
        <v>0</v>
      </c>
      <c r="AM351" s="151">
        <f t="shared" si="2276"/>
        <v>0</v>
      </c>
      <c r="AN351" s="154">
        <f t="shared" si="2254"/>
        <v>0</v>
      </c>
      <c r="AO351" s="3"/>
      <c r="AP351" s="3"/>
      <c r="AQ351" s="3"/>
      <c r="AR351" s="151">
        <f t="shared" si="2277"/>
        <v>0</v>
      </c>
      <c r="AS351" s="151">
        <f t="shared" si="2278"/>
        <v>0</v>
      </c>
      <c r="AT351" s="151">
        <f t="shared" si="2279"/>
        <v>0</v>
      </c>
      <c r="AU351" s="151">
        <f t="shared" si="2280"/>
        <v>0</v>
      </c>
      <c r="AV351" s="154">
        <f t="shared" si="2255"/>
        <v>0</v>
      </c>
      <c r="AW351" s="3"/>
      <c r="AX351" s="3"/>
      <c r="AY351" s="3"/>
      <c r="AZ351" s="151">
        <f t="shared" si="2281"/>
        <v>0</v>
      </c>
      <c r="BA351" s="151">
        <f t="shared" si="2282"/>
        <v>0</v>
      </c>
      <c r="BB351" s="151">
        <f t="shared" si="2283"/>
        <v>0</v>
      </c>
      <c r="BC351" s="151">
        <f t="shared" si="2284"/>
        <v>0</v>
      </c>
      <c r="BD351" s="154">
        <f t="shared" si="2256"/>
        <v>0</v>
      </c>
      <c r="BE351" s="3"/>
      <c r="BF351" s="3"/>
      <c r="BG351" s="3"/>
      <c r="BH351" s="151">
        <f t="shared" si="2285"/>
        <v>0</v>
      </c>
      <c r="BI351" s="151">
        <f t="shared" si="2286"/>
        <v>0</v>
      </c>
      <c r="BJ351" s="151">
        <f t="shared" si="2287"/>
        <v>0</v>
      </c>
      <c r="BK351" s="151">
        <f t="shared" si="2288"/>
        <v>0</v>
      </c>
      <c r="BL351" s="154">
        <f t="shared" si="2257"/>
        <v>0</v>
      </c>
      <c r="BM351" s="3"/>
      <c r="BN351" s="3"/>
      <c r="BO351" s="3"/>
      <c r="BP351" s="151">
        <f t="shared" si="2289"/>
        <v>0</v>
      </c>
      <c r="BQ351" s="151">
        <f t="shared" si="2290"/>
        <v>0</v>
      </c>
      <c r="BR351" s="151">
        <f t="shared" si="2291"/>
        <v>0</v>
      </c>
      <c r="BS351" s="151">
        <f t="shared" si="2292"/>
        <v>0</v>
      </c>
      <c r="BT351" s="154">
        <f t="shared" si="2258"/>
        <v>0</v>
      </c>
      <c r="BU351" s="3"/>
      <c r="BV351" s="3"/>
      <c r="BW351" s="3"/>
      <c r="BX351" s="151">
        <f t="shared" si="2293"/>
        <v>0</v>
      </c>
      <c r="BY351" s="151">
        <f t="shared" si="2294"/>
        <v>0</v>
      </c>
      <c r="BZ351" s="151">
        <f t="shared" si="2295"/>
        <v>0</v>
      </c>
      <c r="CA351" s="151">
        <f t="shared" si="2296"/>
        <v>0</v>
      </c>
      <c r="CB351" s="154">
        <f t="shared" si="2259"/>
        <v>0</v>
      </c>
      <c r="CC351" s="3"/>
      <c r="CD351" s="3"/>
      <c r="CE351" s="3"/>
      <c r="CF351" s="151">
        <f t="shared" si="2297"/>
        <v>0</v>
      </c>
      <c r="CG351" s="151">
        <f t="shared" si="2298"/>
        <v>0</v>
      </c>
      <c r="CH351" s="151">
        <f t="shared" si="2299"/>
        <v>0</v>
      </c>
      <c r="CI351" s="151">
        <f t="shared" si="2300"/>
        <v>0</v>
      </c>
      <c r="CJ351" s="154">
        <f t="shared" si="2260"/>
        <v>0</v>
      </c>
      <c r="CK351" s="3"/>
      <c r="CL351" s="3"/>
      <c r="CM351" s="3"/>
      <c r="CN351" s="151">
        <f t="shared" si="2301"/>
        <v>0</v>
      </c>
      <c r="CO351" s="151">
        <f t="shared" si="2302"/>
        <v>0</v>
      </c>
      <c r="CP351" s="151">
        <f t="shared" si="2303"/>
        <v>0</v>
      </c>
      <c r="CQ351" s="151">
        <f t="shared" si="2304"/>
        <v>0</v>
      </c>
      <c r="CR351" s="154">
        <f t="shared" si="2261"/>
        <v>0</v>
      </c>
      <c r="CS351" s="3"/>
      <c r="CT351" s="3"/>
      <c r="CU351" s="3"/>
      <c r="CV351" s="151">
        <f t="shared" si="2305"/>
        <v>0</v>
      </c>
      <c r="CW351" s="151">
        <f t="shared" si="2306"/>
        <v>0</v>
      </c>
      <c r="CX351" s="151">
        <f t="shared" si="2307"/>
        <v>0</v>
      </c>
      <c r="CY351" s="151">
        <f t="shared" si="2308"/>
        <v>0</v>
      </c>
      <c r="CZ351" s="151">
        <f t="shared" si="2309"/>
        <v>0</v>
      </c>
      <c r="DA351" s="151">
        <f t="shared" si="2310"/>
        <v>0</v>
      </c>
      <c r="DB351" s="151">
        <f t="shared" si="2311"/>
        <v>0</v>
      </c>
      <c r="DC351" s="151">
        <f t="shared" si="2312"/>
        <v>0</v>
      </c>
      <c r="DD351" s="149"/>
      <c r="DE351" s="3"/>
      <c r="DF351" s="3"/>
      <c r="DG351" s="3"/>
      <c r="DH351" s="129"/>
      <c r="DI351" s="129"/>
      <c r="DJ351" s="129"/>
      <c r="DK351" s="129"/>
      <c r="DL351" s="129"/>
      <c r="DM351" s="129"/>
      <c r="DN351" s="129"/>
      <c r="DO351" s="129"/>
      <c r="DP351" s="3"/>
      <c r="DQ351" s="3"/>
      <c r="DR351" s="3"/>
      <c r="DS351" s="3"/>
      <c r="DU351" s="149"/>
      <c r="DV351" s="3"/>
      <c r="DW351" s="3"/>
      <c r="DX351" s="3"/>
      <c r="DZ351" s="293"/>
      <c r="EA351" s="293"/>
      <c r="EB351" s="293"/>
      <c r="EC351" s="297"/>
      <c r="ED351" s="297"/>
      <c r="EE351" s="297"/>
      <c r="EF351" s="297"/>
      <c r="EG351" s="297"/>
      <c r="EH351" s="297"/>
      <c r="EI351" s="297"/>
      <c r="EJ351" s="297"/>
      <c r="EK351" s="297"/>
      <c r="EL351" s="297"/>
      <c r="EM351" s="297"/>
      <c r="EN351" s="297"/>
      <c r="EO351" s="297"/>
      <c r="EP351" s="297"/>
      <c r="EQ351" s="297"/>
      <c r="ER351" s="297"/>
      <c r="ES351" s="297"/>
      <c r="ET351" s="297"/>
      <c r="EU351" s="297"/>
      <c r="EV351" s="297"/>
      <c r="EW351" s="297"/>
      <c r="EX351" s="297"/>
      <c r="EY351" s="297"/>
      <c r="EZ351" s="297"/>
      <c r="FA351" s="297"/>
      <c r="FB351" s="297"/>
      <c r="FC351" s="297"/>
      <c r="FD351" s="297"/>
      <c r="FE351" s="297"/>
      <c r="FF351" s="297"/>
      <c r="FL351" s="151">
        <f t="shared" si="2313"/>
        <v>0</v>
      </c>
      <c r="FM351" s="151">
        <f t="shared" si="2314"/>
        <v>0</v>
      </c>
      <c r="FN351" s="151">
        <f t="shared" si="2315"/>
        <v>0</v>
      </c>
      <c r="FO351" s="151">
        <f t="shared" si="2316"/>
        <v>0</v>
      </c>
      <c r="FR351" s="5">
        <f t="shared" si="2234"/>
        <v>0</v>
      </c>
      <c r="FS351" s="5">
        <f t="shared" si="2235"/>
        <v>0</v>
      </c>
      <c r="FT351" s="5">
        <f t="shared" si="2236"/>
        <v>0</v>
      </c>
      <c r="FU351" s="5">
        <f t="shared" si="2237"/>
        <v>0</v>
      </c>
      <c r="FW351" s="233" t="e">
        <f t="shared" si="2238"/>
        <v>#DIV/0!</v>
      </c>
      <c r="FX351" s="233" t="e">
        <f t="shared" si="2239"/>
        <v>#DIV/0!</v>
      </c>
      <c r="FY351" s="233" t="e">
        <f t="shared" si="2240"/>
        <v>#DIV/0!</v>
      </c>
      <c r="FZ351" s="233" t="e">
        <f t="shared" si="2241"/>
        <v>#DIV/0!</v>
      </c>
      <c r="GA351" s="233"/>
      <c r="GB351" s="5">
        <f t="shared" si="2242"/>
        <v>0</v>
      </c>
      <c r="GC351" s="5">
        <f t="shared" si="2243"/>
        <v>0</v>
      </c>
      <c r="GD351" s="5">
        <f t="shared" si="2244"/>
        <v>0</v>
      </c>
      <c r="GE351" s="5">
        <f t="shared" si="2245"/>
        <v>0</v>
      </c>
    </row>
    <row r="352" spans="2:187" x14ac:dyDescent="0.2">
      <c r="B352" s="139">
        <f t="shared" si="2227"/>
        <v>2028</v>
      </c>
      <c r="C352" s="142" t="str">
        <f t="shared" si="2232"/>
        <v>Mar</v>
      </c>
      <c r="D352" s="154">
        <f t="shared" si="2246"/>
        <v>0</v>
      </c>
      <c r="E352" s="129"/>
      <c r="F352" s="129"/>
      <c r="G352" s="129"/>
      <c r="H352" s="154">
        <f t="shared" si="2247"/>
        <v>0</v>
      </c>
      <c r="I352" s="151">
        <f t="shared" si="2265"/>
        <v>0</v>
      </c>
      <c r="J352" s="151">
        <f t="shared" si="2266"/>
        <v>0</v>
      </c>
      <c r="K352" s="151">
        <f t="shared" si="2267"/>
        <v>0</v>
      </c>
      <c r="L352" s="154">
        <f t="shared" si="2228"/>
        <v>0</v>
      </c>
      <c r="M352" s="3"/>
      <c r="N352" s="3"/>
      <c r="O352" s="3"/>
      <c r="P352" s="154">
        <f t="shared" si="2248"/>
        <v>0</v>
      </c>
      <c r="Q352" s="3"/>
      <c r="R352" s="3"/>
      <c r="S352" s="3"/>
      <c r="T352" s="154">
        <f t="shared" si="2249"/>
        <v>0</v>
      </c>
      <c r="U352" s="151">
        <f t="shared" si="2268"/>
        <v>0</v>
      </c>
      <c r="V352" s="151">
        <f t="shared" si="2269"/>
        <v>0</v>
      </c>
      <c r="W352" s="151">
        <f t="shared" si="2270"/>
        <v>0</v>
      </c>
      <c r="X352" s="154">
        <f t="shared" si="2250"/>
        <v>0</v>
      </c>
      <c r="Y352" s="151">
        <f t="shared" si="2271"/>
        <v>0</v>
      </c>
      <c r="Z352" s="151">
        <f t="shared" si="2272"/>
        <v>0</v>
      </c>
      <c r="AA352" s="151">
        <f t="shared" si="2273"/>
        <v>0</v>
      </c>
      <c r="AB352" s="154">
        <f t="shared" si="2251"/>
        <v>0</v>
      </c>
      <c r="AC352" s="3"/>
      <c r="AD352" s="3"/>
      <c r="AE352" s="3"/>
      <c r="AF352" s="154">
        <f t="shared" si="2252"/>
        <v>0</v>
      </c>
      <c r="AG352" s="3"/>
      <c r="AH352" s="3"/>
      <c r="AI352" s="3"/>
      <c r="AJ352" s="154">
        <f t="shared" si="2253"/>
        <v>0</v>
      </c>
      <c r="AK352" s="151">
        <f t="shared" si="2274"/>
        <v>0</v>
      </c>
      <c r="AL352" s="151">
        <f t="shared" si="2275"/>
        <v>0</v>
      </c>
      <c r="AM352" s="151">
        <f t="shared" si="2276"/>
        <v>0</v>
      </c>
      <c r="AN352" s="154">
        <f t="shared" si="2254"/>
        <v>0</v>
      </c>
      <c r="AO352" s="3"/>
      <c r="AP352" s="3"/>
      <c r="AQ352" s="3"/>
      <c r="AR352" s="151">
        <f t="shared" si="2277"/>
        <v>0</v>
      </c>
      <c r="AS352" s="151">
        <f t="shared" si="2278"/>
        <v>0</v>
      </c>
      <c r="AT352" s="151">
        <f t="shared" si="2279"/>
        <v>0</v>
      </c>
      <c r="AU352" s="151">
        <f t="shared" si="2280"/>
        <v>0</v>
      </c>
      <c r="AV352" s="154">
        <f t="shared" si="2255"/>
        <v>0</v>
      </c>
      <c r="AW352" s="3"/>
      <c r="AX352" s="3"/>
      <c r="AY352" s="3"/>
      <c r="AZ352" s="151">
        <f t="shared" si="2281"/>
        <v>0</v>
      </c>
      <c r="BA352" s="151">
        <f t="shared" si="2282"/>
        <v>0</v>
      </c>
      <c r="BB352" s="151">
        <f t="shared" si="2283"/>
        <v>0</v>
      </c>
      <c r="BC352" s="151">
        <f t="shared" si="2284"/>
        <v>0</v>
      </c>
      <c r="BD352" s="154">
        <f t="shared" si="2256"/>
        <v>0</v>
      </c>
      <c r="BE352" s="3"/>
      <c r="BF352" s="3"/>
      <c r="BG352" s="3"/>
      <c r="BH352" s="151">
        <f t="shared" si="2285"/>
        <v>0</v>
      </c>
      <c r="BI352" s="151">
        <f t="shared" si="2286"/>
        <v>0</v>
      </c>
      <c r="BJ352" s="151">
        <f t="shared" si="2287"/>
        <v>0</v>
      </c>
      <c r="BK352" s="151">
        <f t="shared" si="2288"/>
        <v>0</v>
      </c>
      <c r="BL352" s="154">
        <f t="shared" si="2257"/>
        <v>0</v>
      </c>
      <c r="BM352" s="3"/>
      <c r="BN352" s="3"/>
      <c r="BO352" s="3"/>
      <c r="BP352" s="151">
        <f t="shared" si="2289"/>
        <v>0</v>
      </c>
      <c r="BQ352" s="151">
        <f t="shared" si="2290"/>
        <v>0</v>
      </c>
      <c r="BR352" s="151">
        <f t="shared" si="2291"/>
        <v>0</v>
      </c>
      <c r="BS352" s="151">
        <f t="shared" si="2292"/>
        <v>0</v>
      </c>
      <c r="BT352" s="154">
        <f t="shared" si="2258"/>
        <v>0</v>
      </c>
      <c r="BU352" s="3"/>
      <c r="BV352" s="3"/>
      <c r="BW352" s="3"/>
      <c r="BX352" s="151">
        <f t="shared" si="2293"/>
        <v>0</v>
      </c>
      <c r="BY352" s="151">
        <f t="shared" si="2294"/>
        <v>0</v>
      </c>
      <c r="BZ352" s="151">
        <f t="shared" si="2295"/>
        <v>0</v>
      </c>
      <c r="CA352" s="151">
        <f t="shared" si="2296"/>
        <v>0</v>
      </c>
      <c r="CB352" s="154">
        <f t="shared" si="2259"/>
        <v>0</v>
      </c>
      <c r="CC352" s="3"/>
      <c r="CD352" s="3"/>
      <c r="CE352" s="3"/>
      <c r="CF352" s="151">
        <f t="shared" si="2297"/>
        <v>0</v>
      </c>
      <c r="CG352" s="151">
        <f t="shared" si="2298"/>
        <v>0</v>
      </c>
      <c r="CH352" s="151">
        <f t="shared" si="2299"/>
        <v>0</v>
      </c>
      <c r="CI352" s="151">
        <f t="shared" si="2300"/>
        <v>0</v>
      </c>
      <c r="CJ352" s="154">
        <f t="shared" si="2260"/>
        <v>0</v>
      </c>
      <c r="CK352" s="3"/>
      <c r="CL352" s="3"/>
      <c r="CM352" s="3"/>
      <c r="CN352" s="151">
        <f t="shared" si="2301"/>
        <v>0</v>
      </c>
      <c r="CO352" s="151">
        <f t="shared" si="2302"/>
        <v>0</v>
      </c>
      <c r="CP352" s="151">
        <f t="shared" si="2303"/>
        <v>0</v>
      </c>
      <c r="CQ352" s="151">
        <f t="shared" si="2304"/>
        <v>0</v>
      </c>
      <c r="CR352" s="154">
        <f t="shared" si="2261"/>
        <v>0</v>
      </c>
      <c r="CS352" s="3"/>
      <c r="CT352" s="3"/>
      <c r="CU352" s="3"/>
      <c r="CV352" s="151">
        <f t="shared" si="2305"/>
        <v>0</v>
      </c>
      <c r="CW352" s="151">
        <f t="shared" si="2306"/>
        <v>0</v>
      </c>
      <c r="CX352" s="151">
        <f t="shared" si="2307"/>
        <v>0</v>
      </c>
      <c r="CY352" s="151">
        <f t="shared" si="2308"/>
        <v>0</v>
      </c>
      <c r="CZ352" s="151">
        <f t="shared" si="2309"/>
        <v>0</v>
      </c>
      <c r="DA352" s="151">
        <f t="shared" si="2310"/>
        <v>0</v>
      </c>
      <c r="DB352" s="151">
        <f t="shared" si="2311"/>
        <v>0</v>
      </c>
      <c r="DC352" s="151">
        <f t="shared" si="2312"/>
        <v>0</v>
      </c>
      <c r="DD352" s="149"/>
      <c r="DE352" s="3"/>
      <c r="DF352" s="3"/>
      <c r="DG352" s="3"/>
      <c r="DH352" s="129"/>
      <c r="DI352" s="129"/>
      <c r="DJ352" s="129"/>
      <c r="DK352" s="129"/>
      <c r="DL352" s="129"/>
      <c r="DM352" s="129"/>
      <c r="DN352" s="129"/>
      <c r="DO352" s="129"/>
      <c r="DP352" s="3"/>
      <c r="DQ352" s="3"/>
      <c r="DR352" s="3"/>
      <c r="DS352" s="3"/>
      <c r="DU352" s="149"/>
      <c r="DV352" s="3"/>
      <c r="DW352" s="3"/>
      <c r="DX352" s="3"/>
      <c r="DZ352" s="293"/>
      <c r="EA352" s="293"/>
      <c r="EB352" s="293"/>
      <c r="EC352" s="297"/>
      <c r="ED352" s="297"/>
      <c r="EE352" s="297"/>
      <c r="EF352" s="297"/>
      <c r="EG352" s="297"/>
      <c r="EH352" s="297"/>
      <c r="EI352" s="297"/>
      <c r="EJ352" s="297"/>
      <c r="EK352" s="297"/>
      <c r="EL352" s="297"/>
      <c r="EM352" s="297"/>
      <c r="EN352" s="297"/>
      <c r="EO352" s="297"/>
      <c r="EP352" s="297"/>
      <c r="EQ352" s="297"/>
      <c r="ER352" s="297"/>
      <c r="ES352" s="297"/>
      <c r="ET352" s="297"/>
      <c r="EU352" s="297"/>
      <c r="EV352" s="297"/>
      <c r="EW352" s="297"/>
      <c r="EX352" s="297"/>
      <c r="EY352" s="297"/>
      <c r="EZ352" s="297"/>
      <c r="FA352" s="297"/>
      <c r="FB352" s="297"/>
      <c r="FC352" s="297"/>
      <c r="FD352" s="297"/>
      <c r="FE352" s="297"/>
      <c r="FF352" s="297"/>
      <c r="FL352" s="151">
        <f t="shared" si="2313"/>
        <v>0</v>
      </c>
      <c r="FM352" s="151">
        <f t="shared" si="2314"/>
        <v>0</v>
      </c>
      <c r="FN352" s="151">
        <f t="shared" si="2315"/>
        <v>0</v>
      </c>
      <c r="FO352" s="151">
        <f t="shared" si="2316"/>
        <v>0</v>
      </c>
      <c r="FR352" s="5">
        <f t="shared" si="2234"/>
        <v>0</v>
      </c>
      <c r="FS352" s="5">
        <f t="shared" si="2235"/>
        <v>0</v>
      </c>
      <c r="FT352" s="5">
        <f t="shared" si="2236"/>
        <v>0</v>
      </c>
      <c r="FU352" s="5">
        <f t="shared" si="2237"/>
        <v>0</v>
      </c>
      <c r="FW352" s="233" t="e">
        <f t="shared" si="2238"/>
        <v>#DIV/0!</v>
      </c>
      <c r="FX352" s="233" t="e">
        <f t="shared" si="2239"/>
        <v>#DIV/0!</v>
      </c>
      <c r="FY352" s="233" t="e">
        <f t="shared" si="2240"/>
        <v>#DIV/0!</v>
      </c>
      <c r="FZ352" s="233" t="e">
        <f t="shared" si="2241"/>
        <v>#DIV/0!</v>
      </c>
      <c r="GA352" s="233"/>
      <c r="GB352" s="5">
        <f t="shared" si="2242"/>
        <v>0</v>
      </c>
      <c r="GC352" s="5">
        <f t="shared" si="2243"/>
        <v>0</v>
      </c>
      <c r="GD352" s="5">
        <f t="shared" si="2244"/>
        <v>0</v>
      </c>
      <c r="GE352" s="5">
        <f t="shared" si="2245"/>
        <v>0</v>
      </c>
    </row>
    <row r="353" spans="2:187" x14ac:dyDescent="0.2">
      <c r="B353" s="139">
        <f t="shared" si="2227"/>
        <v>2028</v>
      </c>
      <c r="C353" s="142" t="str">
        <f t="shared" si="2232"/>
        <v>Apr</v>
      </c>
      <c r="D353" s="154">
        <f t="shared" si="2246"/>
        <v>0</v>
      </c>
      <c r="E353" s="129"/>
      <c r="F353" s="129"/>
      <c r="G353" s="129"/>
      <c r="H353" s="154">
        <f t="shared" si="2247"/>
        <v>0</v>
      </c>
      <c r="I353" s="151">
        <f t="shared" si="2265"/>
        <v>0</v>
      </c>
      <c r="J353" s="151">
        <f t="shared" si="2266"/>
        <v>0</v>
      </c>
      <c r="K353" s="151">
        <f t="shared" si="2267"/>
        <v>0</v>
      </c>
      <c r="L353" s="154">
        <f t="shared" si="2228"/>
        <v>0</v>
      </c>
      <c r="M353" s="3"/>
      <c r="N353" s="3"/>
      <c r="O353" s="3"/>
      <c r="P353" s="154">
        <f t="shared" si="2248"/>
        <v>0</v>
      </c>
      <c r="Q353" s="3"/>
      <c r="R353" s="3"/>
      <c r="S353" s="3"/>
      <c r="T353" s="154">
        <f t="shared" si="2249"/>
        <v>0</v>
      </c>
      <c r="U353" s="151">
        <f t="shared" si="2268"/>
        <v>0</v>
      </c>
      <c r="V353" s="151">
        <f t="shared" si="2269"/>
        <v>0</v>
      </c>
      <c r="W353" s="151">
        <f t="shared" si="2270"/>
        <v>0</v>
      </c>
      <c r="X353" s="154">
        <f t="shared" si="2250"/>
        <v>0</v>
      </c>
      <c r="Y353" s="151">
        <f t="shared" si="2271"/>
        <v>0</v>
      </c>
      <c r="Z353" s="151">
        <f t="shared" si="2272"/>
        <v>0</v>
      </c>
      <c r="AA353" s="151">
        <f t="shared" si="2273"/>
        <v>0</v>
      </c>
      <c r="AB353" s="154">
        <f t="shared" si="2251"/>
        <v>0</v>
      </c>
      <c r="AC353" s="3"/>
      <c r="AD353" s="3"/>
      <c r="AE353" s="3"/>
      <c r="AF353" s="154">
        <f t="shared" si="2252"/>
        <v>0</v>
      </c>
      <c r="AG353" s="3"/>
      <c r="AH353" s="3"/>
      <c r="AI353" s="3"/>
      <c r="AJ353" s="154">
        <f t="shared" si="2253"/>
        <v>0</v>
      </c>
      <c r="AK353" s="151">
        <f t="shared" si="2274"/>
        <v>0</v>
      </c>
      <c r="AL353" s="151">
        <f t="shared" si="2275"/>
        <v>0</v>
      </c>
      <c r="AM353" s="151">
        <f t="shared" si="2276"/>
        <v>0</v>
      </c>
      <c r="AN353" s="154">
        <f t="shared" si="2254"/>
        <v>0</v>
      </c>
      <c r="AO353" s="3"/>
      <c r="AP353" s="3"/>
      <c r="AQ353" s="3"/>
      <c r="AR353" s="151">
        <f t="shared" si="2277"/>
        <v>0</v>
      </c>
      <c r="AS353" s="151">
        <f t="shared" si="2278"/>
        <v>0</v>
      </c>
      <c r="AT353" s="151">
        <f t="shared" si="2279"/>
        <v>0</v>
      </c>
      <c r="AU353" s="151">
        <f t="shared" si="2280"/>
        <v>0</v>
      </c>
      <c r="AV353" s="154">
        <f t="shared" si="2255"/>
        <v>0</v>
      </c>
      <c r="AW353" s="3"/>
      <c r="AX353" s="3"/>
      <c r="AY353" s="3"/>
      <c r="AZ353" s="151">
        <f t="shared" si="2281"/>
        <v>0</v>
      </c>
      <c r="BA353" s="151">
        <f t="shared" si="2282"/>
        <v>0</v>
      </c>
      <c r="BB353" s="151">
        <f t="shared" si="2283"/>
        <v>0</v>
      </c>
      <c r="BC353" s="151">
        <f t="shared" si="2284"/>
        <v>0</v>
      </c>
      <c r="BD353" s="154">
        <f t="shared" si="2256"/>
        <v>0</v>
      </c>
      <c r="BE353" s="3"/>
      <c r="BF353" s="3"/>
      <c r="BG353" s="3"/>
      <c r="BH353" s="151">
        <f t="shared" si="2285"/>
        <v>0</v>
      </c>
      <c r="BI353" s="151">
        <f t="shared" si="2286"/>
        <v>0</v>
      </c>
      <c r="BJ353" s="151">
        <f t="shared" si="2287"/>
        <v>0</v>
      </c>
      <c r="BK353" s="151">
        <f t="shared" si="2288"/>
        <v>0</v>
      </c>
      <c r="BL353" s="154">
        <f t="shared" si="2257"/>
        <v>0</v>
      </c>
      <c r="BM353" s="3"/>
      <c r="BN353" s="3"/>
      <c r="BO353" s="3"/>
      <c r="BP353" s="151">
        <f t="shared" si="2289"/>
        <v>0</v>
      </c>
      <c r="BQ353" s="151">
        <f t="shared" si="2290"/>
        <v>0</v>
      </c>
      <c r="BR353" s="151">
        <f t="shared" si="2291"/>
        <v>0</v>
      </c>
      <c r="BS353" s="151">
        <f t="shared" si="2292"/>
        <v>0</v>
      </c>
      <c r="BT353" s="154">
        <f t="shared" si="2258"/>
        <v>0</v>
      </c>
      <c r="BU353" s="3"/>
      <c r="BV353" s="3"/>
      <c r="BW353" s="3"/>
      <c r="BX353" s="151">
        <f t="shared" si="2293"/>
        <v>0</v>
      </c>
      <c r="BY353" s="151">
        <f t="shared" si="2294"/>
        <v>0</v>
      </c>
      <c r="BZ353" s="151">
        <f t="shared" si="2295"/>
        <v>0</v>
      </c>
      <c r="CA353" s="151">
        <f t="shared" si="2296"/>
        <v>0</v>
      </c>
      <c r="CB353" s="154">
        <f t="shared" si="2259"/>
        <v>0</v>
      </c>
      <c r="CC353" s="3"/>
      <c r="CD353" s="3"/>
      <c r="CE353" s="3"/>
      <c r="CF353" s="151">
        <f t="shared" si="2297"/>
        <v>0</v>
      </c>
      <c r="CG353" s="151">
        <f t="shared" si="2298"/>
        <v>0</v>
      </c>
      <c r="CH353" s="151">
        <f t="shared" si="2299"/>
        <v>0</v>
      </c>
      <c r="CI353" s="151">
        <f t="shared" si="2300"/>
        <v>0</v>
      </c>
      <c r="CJ353" s="154">
        <f t="shared" si="2260"/>
        <v>0</v>
      </c>
      <c r="CK353" s="3"/>
      <c r="CL353" s="3"/>
      <c r="CM353" s="3"/>
      <c r="CN353" s="151">
        <f t="shared" si="2301"/>
        <v>0</v>
      </c>
      <c r="CO353" s="151">
        <f t="shared" si="2302"/>
        <v>0</v>
      </c>
      <c r="CP353" s="151">
        <f t="shared" si="2303"/>
        <v>0</v>
      </c>
      <c r="CQ353" s="151">
        <f t="shared" si="2304"/>
        <v>0</v>
      </c>
      <c r="CR353" s="154">
        <f t="shared" si="2261"/>
        <v>0</v>
      </c>
      <c r="CS353" s="3"/>
      <c r="CT353" s="3"/>
      <c r="CU353" s="3"/>
      <c r="CV353" s="151">
        <f t="shared" si="2305"/>
        <v>0</v>
      </c>
      <c r="CW353" s="151">
        <f t="shared" si="2306"/>
        <v>0</v>
      </c>
      <c r="CX353" s="151">
        <f t="shared" si="2307"/>
        <v>0</v>
      </c>
      <c r="CY353" s="151">
        <f t="shared" si="2308"/>
        <v>0</v>
      </c>
      <c r="CZ353" s="151">
        <f t="shared" si="2309"/>
        <v>0</v>
      </c>
      <c r="DA353" s="151">
        <f t="shared" si="2310"/>
        <v>0</v>
      </c>
      <c r="DB353" s="151">
        <f t="shared" si="2311"/>
        <v>0</v>
      </c>
      <c r="DC353" s="151">
        <f t="shared" si="2312"/>
        <v>0</v>
      </c>
      <c r="DD353" s="149"/>
      <c r="DE353" s="3"/>
      <c r="DF353" s="3"/>
      <c r="DG353" s="3"/>
      <c r="DH353" s="129"/>
      <c r="DI353" s="129"/>
      <c r="DJ353" s="129"/>
      <c r="DK353" s="129"/>
      <c r="DL353" s="129"/>
      <c r="DM353" s="129"/>
      <c r="DN353" s="129"/>
      <c r="DO353" s="129"/>
      <c r="DP353" s="3"/>
      <c r="DQ353" s="3"/>
      <c r="DR353" s="3"/>
      <c r="DS353" s="3"/>
      <c r="DU353" s="149"/>
      <c r="DV353" s="3"/>
      <c r="DW353" s="3"/>
      <c r="DX353" s="3"/>
      <c r="DZ353" s="293"/>
      <c r="EA353" s="293"/>
      <c r="EB353" s="293"/>
      <c r="EC353" s="297"/>
      <c r="ED353" s="297"/>
      <c r="EE353" s="297"/>
      <c r="EF353" s="297"/>
      <c r="EG353" s="297"/>
      <c r="EH353" s="297"/>
      <c r="EI353" s="297"/>
      <c r="EJ353" s="297"/>
      <c r="EK353" s="297"/>
      <c r="EL353" s="297"/>
      <c r="EM353" s="297"/>
      <c r="EN353" s="297"/>
      <c r="EO353" s="297"/>
      <c r="EP353" s="297"/>
      <c r="EQ353" s="297"/>
      <c r="ER353" s="297"/>
      <c r="ES353" s="297"/>
      <c r="ET353" s="297"/>
      <c r="EU353" s="297"/>
      <c r="EV353" s="297"/>
      <c r="EW353" s="297"/>
      <c r="EX353" s="297"/>
      <c r="EY353" s="297"/>
      <c r="EZ353" s="297"/>
      <c r="FA353" s="297"/>
      <c r="FB353" s="297"/>
      <c r="FC353" s="297"/>
      <c r="FD353" s="297"/>
      <c r="FE353" s="297"/>
      <c r="FF353" s="297"/>
      <c r="FL353" s="151">
        <f t="shared" si="2313"/>
        <v>0</v>
      </c>
      <c r="FM353" s="151">
        <f t="shared" si="2314"/>
        <v>0</v>
      </c>
      <c r="FN353" s="151">
        <f t="shared" si="2315"/>
        <v>0</v>
      </c>
      <c r="FO353" s="151">
        <f t="shared" si="2316"/>
        <v>0</v>
      </c>
      <c r="FR353" s="5">
        <f t="shared" si="2234"/>
        <v>0</v>
      </c>
      <c r="FS353" s="5">
        <f t="shared" si="2235"/>
        <v>0</v>
      </c>
      <c r="FT353" s="5">
        <f t="shared" si="2236"/>
        <v>0</v>
      </c>
      <c r="FU353" s="5">
        <f t="shared" si="2237"/>
        <v>0</v>
      </c>
      <c r="FW353" s="233" t="e">
        <f t="shared" si="2238"/>
        <v>#DIV/0!</v>
      </c>
      <c r="FX353" s="233" t="e">
        <f t="shared" si="2239"/>
        <v>#DIV/0!</v>
      </c>
      <c r="FY353" s="233" t="e">
        <f t="shared" si="2240"/>
        <v>#DIV/0!</v>
      </c>
      <c r="FZ353" s="233" t="e">
        <f t="shared" si="2241"/>
        <v>#DIV/0!</v>
      </c>
      <c r="GA353" s="233"/>
      <c r="GB353" s="5">
        <f t="shared" si="2242"/>
        <v>0</v>
      </c>
      <c r="GC353" s="5">
        <f t="shared" si="2243"/>
        <v>0</v>
      </c>
      <c r="GD353" s="5">
        <f t="shared" si="2244"/>
        <v>0</v>
      </c>
      <c r="GE353" s="5">
        <f t="shared" si="2245"/>
        <v>0</v>
      </c>
    </row>
    <row r="354" spans="2:187" x14ac:dyDescent="0.2">
      <c r="B354" s="139">
        <f t="shared" si="2227"/>
        <v>2028</v>
      </c>
      <c r="C354" s="142" t="str">
        <f t="shared" si="2232"/>
        <v>Maj</v>
      </c>
      <c r="D354" s="154">
        <f t="shared" si="2246"/>
        <v>0</v>
      </c>
      <c r="E354" s="129"/>
      <c r="F354" s="129"/>
      <c r="G354" s="129"/>
      <c r="H354" s="154">
        <f t="shared" si="2247"/>
        <v>0</v>
      </c>
      <c r="I354" s="151">
        <f t="shared" si="2265"/>
        <v>0</v>
      </c>
      <c r="J354" s="151">
        <f t="shared" si="2266"/>
        <v>0</v>
      </c>
      <c r="K354" s="151">
        <f t="shared" si="2267"/>
        <v>0</v>
      </c>
      <c r="L354" s="154">
        <f t="shared" si="2228"/>
        <v>0</v>
      </c>
      <c r="M354" s="3"/>
      <c r="N354" s="3"/>
      <c r="O354" s="3"/>
      <c r="P354" s="154">
        <f t="shared" si="2248"/>
        <v>0</v>
      </c>
      <c r="Q354" s="3"/>
      <c r="R354" s="3"/>
      <c r="S354" s="3"/>
      <c r="T354" s="154">
        <f t="shared" si="2249"/>
        <v>0</v>
      </c>
      <c r="U354" s="151">
        <f t="shared" si="2268"/>
        <v>0</v>
      </c>
      <c r="V354" s="151">
        <f t="shared" si="2269"/>
        <v>0</v>
      </c>
      <c r="W354" s="151">
        <f t="shared" si="2270"/>
        <v>0</v>
      </c>
      <c r="X354" s="154">
        <f t="shared" si="2250"/>
        <v>0</v>
      </c>
      <c r="Y354" s="151">
        <f t="shared" si="2271"/>
        <v>0</v>
      </c>
      <c r="Z354" s="151">
        <f t="shared" si="2272"/>
        <v>0</v>
      </c>
      <c r="AA354" s="151">
        <f t="shared" si="2273"/>
        <v>0</v>
      </c>
      <c r="AB354" s="154">
        <f t="shared" si="2251"/>
        <v>0</v>
      </c>
      <c r="AC354" s="3"/>
      <c r="AD354" s="3"/>
      <c r="AE354" s="3"/>
      <c r="AF354" s="154">
        <f t="shared" si="2252"/>
        <v>0</v>
      </c>
      <c r="AG354" s="3"/>
      <c r="AH354" s="3"/>
      <c r="AI354" s="3"/>
      <c r="AJ354" s="154">
        <f t="shared" si="2253"/>
        <v>0</v>
      </c>
      <c r="AK354" s="151">
        <f t="shared" si="2274"/>
        <v>0</v>
      </c>
      <c r="AL354" s="151">
        <f t="shared" si="2275"/>
        <v>0</v>
      </c>
      <c r="AM354" s="151">
        <f t="shared" si="2276"/>
        <v>0</v>
      </c>
      <c r="AN354" s="154">
        <f t="shared" si="2254"/>
        <v>0</v>
      </c>
      <c r="AO354" s="3"/>
      <c r="AP354" s="3"/>
      <c r="AQ354" s="3"/>
      <c r="AR354" s="151">
        <f t="shared" si="2277"/>
        <v>0</v>
      </c>
      <c r="AS354" s="151">
        <f t="shared" si="2278"/>
        <v>0</v>
      </c>
      <c r="AT354" s="151">
        <f t="shared" si="2279"/>
        <v>0</v>
      </c>
      <c r="AU354" s="151">
        <f t="shared" si="2280"/>
        <v>0</v>
      </c>
      <c r="AV354" s="154">
        <f t="shared" si="2255"/>
        <v>0</v>
      </c>
      <c r="AW354" s="3"/>
      <c r="AX354" s="3"/>
      <c r="AY354" s="3"/>
      <c r="AZ354" s="151">
        <f t="shared" si="2281"/>
        <v>0</v>
      </c>
      <c r="BA354" s="151">
        <f t="shared" si="2282"/>
        <v>0</v>
      </c>
      <c r="BB354" s="151">
        <f t="shared" si="2283"/>
        <v>0</v>
      </c>
      <c r="BC354" s="151">
        <f t="shared" si="2284"/>
        <v>0</v>
      </c>
      <c r="BD354" s="154">
        <f t="shared" si="2256"/>
        <v>0</v>
      </c>
      <c r="BE354" s="3"/>
      <c r="BF354" s="3"/>
      <c r="BG354" s="3"/>
      <c r="BH354" s="151">
        <f t="shared" si="2285"/>
        <v>0</v>
      </c>
      <c r="BI354" s="151">
        <f t="shared" si="2286"/>
        <v>0</v>
      </c>
      <c r="BJ354" s="151">
        <f t="shared" si="2287"/>
        <v>0</v>
      </c>
      <c r="BK354" s="151">
        <f t="shared" si="2288"/>
        <v>0</v>
      </c>
      <c r="BL354" s="154">
        <f t="shared" si="2257"/>
        <v>0</v>
      </c>
      <c r="BM354" s="3"/>
      <c r="BN354" s="3"/>
      <c r="BO354" s="3"/>
      <c r="BP354" s="151">
        <f t="shared" si="2289"/>
        <v>0</v>
      </c>
      <c r="BQ354" s="151">
        <f t="shared" si="2290"/>
        <v>0</v>
      </c>
      <c r="BR354" s="151">
        <f t="shared" si="2291"/>
        <v>0</v>
      </c>
      <c r="BS354" s="151">
        <f t="shared" si="2292"/>
        <v>0</v>
      </c>
      <c r="BT354" s="154">
        <f t="shared" si="2258"/>
        <v>0</v>
      </c>
      <c r="BU354" s="3"/>
      <c r="BV354" s="3"/>
      <c r="BW354" s="3"/>
      <c r="BX354" s="151">
        <f t="shared" si="2293"/>
        <v>0</v>
      </c>
      <c r="BY354" s="151">
        <f t="shared" si="2294"/>
        <v>0</v>
      </c>
      <c r="BZ354" s="151">
        <f t="shared" si="2295"/>
        <v>0</v>
      </c>
      <c r="CA354" s="151">
        <f t="shared" si="2296"/>
        <v>0</v>
      </c>
      <c r="CB354" s="154">
        <f t="shared" si="2259"/>
        <v>0</v>
      </c>
      <c r="CC354" s="3"/>
      <c r="CD354" s="3"/>
      <c r="CE354" s="3"/>
      <c r="CF354" s="151">
        <f t="shared" si="2297"/>
        <v>0</v>
      </c>
      <c r="CG354" s="151">
        <f t="shared" si="2298"/>
        <v>0</v>
      </c>
      <c r="CH354" s="151">
        <f t="shared" si="2299"/>
        <v>0</v>
      </c>
      <c r="CI354" s="151">
        <f t="shared" si="2300"/>
        <v>0</v>
      </c>
      <c r="CJ354" s="154">
        <f t="shared" si="2260"/>
        <v>0</v>
      </c>
      <c r="CK354" s="3"/>
      <c r="CL354" s="3"/>
      <c r="CM354" s="3"/>
      <c r="CN354" s="151">
        <f t="shared" si="2301"/>
        <v>0</v>
      </c>
      <c r="CO354" s="151">
        <f t="shared" si="2302"/>
        <v>0</v>
      </c>
      <c r="CP354" s="151">
        <f t="shared" si="2303"/>
        <v>0</v>
      </c>
      <c r="CQ354" s="151">
        <f t="shared" si="2304"/>
        <v>0</v>
      </c>
      <c r="CR354" s="154">
        <f t="shared" si="2261"/>
        <v>0</v>
      </c>
      <c r="CS354" s="3"/>
      <c r="CT354" s="3"/>
      <c r="CU354" s="3"/>
      <c r="CV354" s="151">
        <f t="shared" si="2305"/>
        <v>0</v>
      </c>
      <c r="CW354" s="151">
        <f t="shared" si="2306"/>
        <v>0</v>
      </c>
      <c r="CX354" s="151">
        <f t="shared" si="2307"/>
        <v>0</v>
      </c>
      <c r="CY354" s="151">
        <f t="shared" si="2308"/>
        <v>0</v>
      </c>
      <c r="CZ354" s="151">
        <f t="shared" si="2309"/>
        <v>0</v>
      </c>
      <c r="DA354" s="151">
        <f t="shared" si="2310"/>
        <v>0</v>
      </c>
      <c r="DB354" s="151">
        <f t="shared" si="2311"/>
        <v>0</v>
      </c>
      <c r="DC354" s="151">
        <f t="shared" si="2312"/>
        <v>0</v>
      </c>
      <c r="DD354" s="149"/>
      <c r="DE354" s="3"/>
      <c r="DF354" s="3"/>
      <c r="DG354" s="3"/>
      <c r="DH354" s="129"/>
      <c r="DI354" s="129"/>
      <c r="DJ354" s="129"/>
      <c r="DK354" s="129"/>
      <c r="DL354" s="129"/>
      <c r="DM354" s="129"/>
      <c r="DN354" s="129"/>
      <c r="DO354" s="129"/>
      <c r="DP354" s="3"/>
      <c r="DQ354" s="3"/>
      <c r="DR354" s="3"/>
      <c r="DS354" s="3"/>
      <c r="DU354" s="149"/>
      <c r="DV354" s="3"/>
      <c r="DW354" s="3"/>
      <c r="DX354" s="3"/>
      <c r="DZ354" s="293"/>
      <c r="EA354" s="293"/>
      <c r="EB354" s="293"/>
      <c r="EC354" s="297"/>
      <c r="ED354" s="297"/>
      <c r="EE354" s="297"/>
      <c r="EF354" s="297"/>
      <c r="EG354" s="297"/>
      <c r="EH354" s="297"/>
      <c r="EI354" s="297"/>
      <c r="EJ354" s="297"/>
      <c r="EK354" s="297"/>
      <c r="EL354" s="297"/>
      <c r="EM354" s="297"/>
      <c r="EN354" s="297"/>
      <c r="EO354" s="297"/>
      <c r="EP354" s="297"/>
      <c r="EQ354" s="297"/>
      <c r="ER354" s="297"/>
      <c r="ES354" s="297"/>
      <c r="ET354" s="297"/>
      <c r="EU354" s="297"/>
      <c r="EV354" s="297"/>
      <c r="EW354" s="297"/>
      <c r="EX354" s="297"/>
      <c r="EY354" s="297"/>
      <c r="EZ354" s="297"/>
      <c r="FA354" s="297"/>
      <c r="FB354" s="297"/>
      <c r="FC354" s="297"/>
      <c r="FD354" s="297"/>
      <c r="FE354" s="297"/>
      <c r="FF354" s="297"/>
      <c r="FL354" s="151">
        <f t="shared" si="2313"/>
        <v>0</v>
      </c>
      <c r="FM354" s="151">
        <f t="shared" si="2314"/>
        <v>0</v>
      </c>
      <c r="FN354" s="151">
        <f t="shared" si="2315"/>
        <v>0</v>
      </c>
      <c r="FO354" s="151">
        <f t="shared" si="2316"/>
        <v>0</v>
      </c>
      <c r="FR354" s="5">
        <f t="shared" si="2234"/>
        <v>0</v>
      </c>
      <c r="FS354" s="5">
        <f t="shared" si="2235"/>
        <v>0</v>
      </c>
      <c r="FT354" s="5">
        <f t="shared" si="2236"/>
        <v>0</v>
      </c>
      <c r="FU354" s="5">
        <f t="shared" si="2237"/>
        <v>0</v>
      </c>
      <c r="FW354" s="233" t="e">
        <f t="shared" si="2238"/>
        <v>#DIV/0!</v>
      </c>
      <c r="FX354" s="233" t="e">
        <f t="shared" si="2239"/>
        <v>#DIV/0!</v>
      </c>
      <c r="FY354" s="233" t="e">
        <f t="shared" si="2240"/>
        <v>#DIV/0!</v>
      </c>
      <c r="FZ354" s="233" t="e">
        <f t="shared" si="2241"/>
        <v>#DIV/0!</v>
      </c>
      <c r="GA354" s="233"/>
      <c r="GB354" s="5">
        <f t="shared" si="2242"/>
        <v>0</v>
      </c>
      <c r="GC354" s="5">
        <f t="shared" si="2243"/>
        <v>0</v>
      </c>
      <c r="GD354" s="5">
        <f t="shared" si="2244"/>
        <v>0</v>
      </c>
      <c r="GE354" s="5">
        <f t="shared" si="2245"/>
        <v>0</v>
      </c>
    </row>
    <row r="355" spans="2:187" x14ac:dyDescent="0.2">
      <c r="B355" s="139">
        <f t="shared" si="2227"/>
        <v>2028</v>
      </c>
      <c r="C355" s="142" t="str">
        <f t="shared" si="2232"/>
        <v>Jun</v>
      </c>
      <c r="D355" s="154">
        <f t="shared" si="2246"/>
        <v>0</v>
      </c>
      <c r="E355" s="129"/>
      <c r="F355" s="129"/>
      <c r="G355" s="129"/>
      <c r="H355" s="154">
        <f t="shared" si="2247"/>
        <v>0</v>
      </c>
      <c r="I355" s="151">
        <f t="shared" si="2265"/>
        <v>0</v>
      </c>
      <c r="J355" s="151">
        <f t="shared" si="2266"/>
        <v>0</v>
      </c>
      <c r="K355" s="151">
        <f t="shared" si="2267"/>
        <v>0</v>
      </c>
      <c r="L355" s="154">
        <f t="shared" si="2228"/>
        <v>0</v>
      </c>
      <c r="M355" s="3"/>
      <c r="N355" s="3"/>
      <c r="O355" s="3"/>
      <c r="P355" s="154">
        <f t="shared" si="2248"/>
        <v>0</v>
      </c>
      <c r="Q355" s="3"/>
      <c r="R355" s="3"/>
      <c r="S355" s="3"/>
      <c r="T355" s="154">
        <f t="shared" si="2249"/>
        <v>0</v>
      </c>
      <c r="U355" s="151">
        <f t="shared" si="2268"/>
        <v>0</v>
      </c>
      <c r="V355" s="151">
        <f t="shared" si="2269"/>
        <v>0</v>
      </c>
      <c r="W355" s="151">
        <f t="shared" si="2270"/>
        <v>0</v>
      </c>
      <c r="X355" s="154">
        <f t="shared" si="2250"/>
        <v>0</v>
      </c>
      <c r="Y355" s="151">
        <f t="shared" si="2271"/>
        <v>0</v>
      </c>
      <c r="Z355" s="151">
        <f t="shared" si="2272"/>
        <v>0</v>
      </c>
      <c r="AA355" s="151">
        <f t="shared" si="2273"/>
        <v>0</v>
      </c>
      <c r="AB355" s="154">
        <f t="shared" si="2251"/>
        <v>0</v>
      </c>
      <c r="AC355" s="3"/>
      <c r="AD355" s="3"/>
      <c r="AE355" s="3"/>
      <c r="AF355" s="154">
        <f t="shared" si="2252"/>
        <v>0</v>
      </c>
      <c r="AG355" s="3"/>
      <c r="AH355" s="3"/>
      <c r="AI355" s="3"/>
      <c r="AJ355" s="154">
        <f t="shared" si="2253"/>
        <v>0</v>
      </c>
      <c r="AK355" s="151">
        <f t="shared" si="2274"/>
        <v>0</v>
      </c>
      <c r="AL355" s="151">
        <f t="shared" si="2275"/>
        <v>0</v>
      </c>
      <c r="AM355" s="151">
        <f t="shared" si="2276"/>
        <v>0</v>
      </c>
      <c r="AN355" s="154">
        <f t="shared" si="2254"/>
        <v>0</v>
      </c>
      <c r="AO355" s="3"/>
      <c r="AP355" s="3"/>
      <c r="AQ355" s="3"/>
      <c r="AR355" s="151">
        <f t="shared" si="2277"/>
        <v>0</v>
      </c>
      <c r="AS355" s="151">
        <f t="shared" si="2278"/>
        <v>0</v>
      </c>
      <c r="AT355" s="151">
        <f t="shared" si="2279"/>
        <v>0</v>
      </c>
      <c r="AU355" s="151">
        <f t="shared" si="2280"/>
        <v>0</v>
      </c>
      <c r="AV355" s="154">
        <f t="shared" si="2255"/>
        <v>0</v>
      </c>
      <c r="AW355" s="3"/>
      <c r="AX355" s="3"/>
      <c r="AY355" s="3"/>
      <c r="AZ355" s="151">
        <f t="shared" si="2281"/>
        <v>0</v>
      </c>
      <c r="BA355" s="151">
        <f t="shared" si="2282"/>
        <v>0</v>
      </c>
      <c r="BB355" s="151">
        <f t="shared" si="2283"/>
        <v>0</v>
      </c>
      <c r="BC355" s="151">
        <f t="shared" si="2284"/>
        <v>0</v>
      </c>
      <c r="BD355" s="154">
        <f t="shared" si="2256"/>
        <v>0</v>
      </c>
      <c r="BE355" s="3"/>
      <c r="BF355" s="3"/>
      <c r="BG355" s="3"/>
      <c r="BH355" s="151">
        <f t="shared" si="2285"/>
        <v>0</v>
      </c>
      <c r="BI355" s="151">
        <f t="shared" si="2286"/>
        <v>0</v>
      </c>
      <c r="BJ355" s="151">
        <f t="shared" si="2287"/>
        <v>0</v>
      </c>
      <c r="BK355" s="151">
        <f t="shared" si="2288"/>
        <v>0</v>
      </c>
      <c r="BL355" s="154">
        <f t="shared" si="2257"/>
        <v>0</v>
      </c>
      <c r="BM355" s="3"/>
      <c r="BN355" s="3"/>
      <c r="BO355" s="3"/>
      <c r="BP355" s="151">
        <f t="shared" si="2289"/>
        <v>0</v>
      </c>
      <c r="BQ355" s="151">
        <f t="shared" si="2290"/>
        <v>0</v>
      </c>
      <c r="BR355" s="151">
        <f t="shared" si="2291"/>
        <v>0</v>
      </c>
      <c r="BS355" s="151">
        <f t="shared" si="2292"/>
        <v>0</v>
      </c>
      <c r="BT355" s="154">
        <f t="shared" si="2258"/>
        <v>0</v>
      </c>
      <c r="BU355" s="3"/>
      <c r="BV355" s="3"/>
      <c r="BW355" s="3"/>
      <c r="BX355" s="151">
        <f t="shared" si="2293"/>
        <v>0</v>
      </c>
      <c r="BY355" s="151">
        <f t="shared" si="2294"/>
        <v>0</v>
      </c>
      <c r="BZ355" s="151">
        <f t="shared" si="2295"/>
        <v>0</v>
      </c>
      <c r="CA355" s="151">
        <f t="shared" si="2296"/>
        <v>0</v>
      </c>
      <c r="CB355" s="154">
        <f t="shared" si="2259"/>
        <v>0</v>
      </c>
      <c r="CC355" s="3"/>
      <c r="CD355" s="3"/>
      <c r="CE355" s="3"/>
      <c r="CF355" s="151">
        <f t="shared" si="2297"/>
        <v>0</v>
      </c>
      <c r="CG355" s="151">
        <f t="shared" si="2298"/>
        <v>0</v>
      </c>
      <c r="CH355" s="151">
        <f t="shared" si="2299"/>
        <v>0</v>
      </c>
      <c r="CI355" s="151">
        <f t="shared" si="2300"/>
        <v>0</v>
      </c>
      <c r="CJ355" s="154">
        <f t="shared" si="2260"/>
        <v>0</v>
      </c>
      <c r="CK355" s="3"/>
      <c r="CL355" s="3"/>
      <c r="CM355" s="3"/>
      <c r="CN355" s="151">
        <f t="shared" si="2301"/>
        <v>0</v>
      </c>
      <c r="CO355" s="151">
        <f t="shared" si="2302"/>
        <v>0</v>
      </c>
      <c r="CP355" s="151">
        <f t="shared" si="2303"/>
        <v>0</v>
      </c>
      <c r="CQ355" s="151">
        <f t="shared" si="2304"/>
        <v>0</v>
      </c>
      <c r="CR355" s="154">
        <f t="shared" si="2261"/>
        <v>0</v>
      </c>
      <c r="CS355" s="3"/>
      <c r="CT355" s="3"/>
      <c r="CU355" s="3"/>
      <c r="CV355" s="151">
        <f t="shared" si="2305"/>
        <v>0</v>
      </c>
      <c r="CW355" s="151">
        <f t="shared" si="2306"/>
        <v>0</v>
      </c>
      <c r="CX355" s="151">
        <f t="shared" si="2307"/>
        <v>0</v>
      </c>
      <c r="CY355" s="151">
        <f t="shared" si="2308"/>
        <v>0</v>
      </c>
      <c r="CZ355" s="151">
        <f t="shared" si="2309"/>
        <v>0</v>
      </c>
      <c r="DA355" s="151">
        <f t="shared" si="2310"/>
        <v>0</v>
      </c>
      <c r="DB355" s="151">
        <f t="shared" si="2311"/>
        <v>0</v>
      </c>
      <c r="DC355" s="151">
        <f t="shared" si="2312"/>
        <v>0</v>
      </c>
      <c r="DD355" s="149"/>
      <c r="DE355" s="3"/>
      <c r="DF355" s="3"/>
      <c r="DG355" s="3"/>
      <c r="DH355" s="129"/>
      <c r="DI355" s="129"/>
      <c r="DJ355" s="129"/>
      <c r="DK355" s="129"/>
      <c r="DL355" s="129"/>
      <c r="DM355" s="129"/>
      <c r="DN355" s="129"/>
      <c r="DO355" s="129"/>
      <c r="DP355" s="3"/>
      <c r="DQ355" s="3"/>
      <c r="DR355" s="3"/>
      <c r="DS355" s="3"/>
      <c r="DU355" s="149"/>
      <c r="DV355" s="3"/>
      <c r="DW355" s="3"/>
      <c r="DX355" s="3"/>
      <c r="DZ355" s="293"/>
      <c r="EA355" s="293"/>
      <c r="EB355" s="293"/>
      <c r="EC355" s="297"/>
      <c r="ED355" s="297"/>
      <c r="EE355" s="297"/>
      <c r="EF355" s="297"/>
      <c r="EG355" s="297"/>
      <c r="EH355" s="297"/>
      <c r="EI355" s="297"/>
      <c r="EJ355" s="297"/>
      <c r="EK355" s="297"/>
      <c r="EL355" s="297"/>
      <c r="EM355" s="297"/>
      <c r="EN355" s="297"/>
      <c r="EO355" s="297"/>
      <c r="EP355" s="297"/>
      <c r="EQ355" s="297"/>
      <c r="ER355" s="297"/>
      <c r="ES355" s="297"/>
      <c r="ET355" s="297"/>
      <c r="EU355" s="297"/>
      <c r="EV355" s="297"/>
      <c r="EW355" s="297"/>
      <c r="EX355" s="297"/>
      <c r="EY355" s="297"/>
      <c r="EZ355" s="297"/>
      <c r="FA355" s="297"/>
      <c r="FB355" s="297"/>
      <c r="FC355" s="297"/>
      <c r="FD355" s="297"/>
      <c r="FE355" s="297"/>
      <c r="FF355" s="297"/>
      <c r="FL355" s="151">
        <f t="shared" si="2313"/>
        <v>0</v>
      </c>
      <c r="FM355" s="151">
        <f t="shared" si="2314"/>
        <v>0</v>
      </c>
      <c r="FN355" s="151">
        <f t="shared" si="2315"/>
        <v>0</v>
      </c>
      <c r="FO355" s="151">
        <f t="shared" si="2316"/>
        <v>0</v>
      </c>
      <c r="FR355" s="5">
        <f t="shared" si="2234"/>
        <v>0</v>
      </c>
      <c r="FS355" s="5">
        <f t="shared" si="2235"/>
        <v>0</v>
      </c>
      <c r="FT355" s="5">
        <f t="shared" si="2236"/>
        <v>0</v>
      </c>
      <c r="FU355" s="5">
        <f t="shared" si="2237"/>
        <v>0</v>
      </c>
      <c r="FW355" s="233" t="e">
        <f t="shared" si="2238"/>
        <v>#DIV/0!</v>
      </c>
      <c r="FX355" s="233" t="e">
        <f t="shared" si="2239"/>
        <v>#DIV/0!</v>
      </c>
      <c r="FY355" s="233" t="e">
        <f t="shared" si="2240"/>
        <v>#DIV/0!</v>
      </c>
      <c r="FZ355" s="233" t="e">
        <f t="shared" si="2241"/>
        <v>#DIV/0!</v>
      </c>
      <c r="GA355" s="233"/>
      <c r="GB355" s="5">
        <f t="shared" si="2242"/>
        <v>0</v>
      </c>
      <c r="GC355" s="5">
        <f t="shared" si="2243"/>
        <v>0</v>
      </c>
      <c r="GD355" s="5">
        <f t="shared" si="2244"/>
        <v>0</v>
      </c>
      <c r="GE355" s="5">
        <f t="shared" si="2245"/>
        <v>0</v>
      </c>
    </row>
    <row r="356" spans="2:187" x14ac:dyDescent="0.2">
      <c r="B356" s="139">
        <f t="shared" si="2227"/>
        <v>2028</v>
      </c>
      <c r="C356" s="142" t="str">
        <f t="shared" si="2232"/>
        <v>Jul</v>
      </c>
      <c r="D356" s="154">
        <f t="shared" si="2246"/>
        <v>0</v>
      </c>
      <c r="E356" s="129"/>
      <c r="F356" s="129"/>
      <c r="G356" s="129"/>
      <c r="H356" s="154">
        <f t="shared" si="2247"/>
        <v>0</v>
      </c>
      <c r="I356" s="151">
        <f t="shared" si="2265"/>
        <v>0</v>
      </c>
      <c r="J356" s="151">
        <f t="shared" si="2266"/>
        <v>0</v>
      </c>
      <c r="K356" s="151">
        <f t="shared" si="2267"/>
        <v>0</v>
      </c>
      <c r="L356" s="154">
        <f t="shared" si="2228"/>
        <v>0</v>
      </c>
      <c r="M356" s="3"/>
      <c r="N356" s="3"/>
      <c r="O356" s="3"/>
      <c r="P356" s="154">
        <f t="shared" si="2248"/>
        <v>0</v>
      </c>
      <c r="Q356" s="3"/>
      <c r="R356" s="3"/>
      <c r="S356" s="3"/>
      <c r="T356" s="154">
        <f t="shared" si="2249"/>
        <v>0</v>
      </c>
      <c r="U356" s="151">
        <f t="shared" si="2268"/>
        <v>0</v>
      </c>
      <c r="V356" s="151">
        <f t="shared" si="2269"/>
        <v>0</v>
      </c>
      <c r="W356" s="151">
        <f t="shared" si="2270"/>
        <v>0</v>
      </c>
      <c r="X356" s="154">
        <f t="shared" si="2250"/>
        <v>0</v>
      </c>
      <c r="Y356" s="151">
        <f t="shared" si="2271"/>
        <v>0</v>
      </c>
      <c r="Z356" s="151">
        <f t="shared" si="2272"/>
        <v>0</v>
      </c>
      <c r="AA356" s="151">
        <f t="shared" si="2273"/>
        <v>0</v>
      </c>
      <c r="AB356" s="154">
        <f t="shared" si="2251"/>
        <v>0</v>
      </c>
      <c r="AC356" s="3"/>
      <c r="AD356" s="3"/>
      <c r="AE356" s="3"/>
      <c r="AF356" s="154">
        <f t="shared" si="2252"/>
        <v>0</v>
      </c>
      <c r="AG356" s="3"/>
      <c r="AH356" s="3"/>
      <c r="AI356" s="3"/>
      <c r="AJ356" s="154">
        <f t="shared" si="2253"/>
        <v>0</v>
      </c>
      <c r="AK356" s="151">
        <f t="shared" si="2274"/>
        <v>0</v>
      </c>
      <c r="AL356" s="151">
        <f t="shared" si="2275"/>
        <v>0</v>
      </c>
      <c r="AM356" s="151">
        <f t="shared" si="2276"/>
        <v>0</v>
      </c>
      <c r="AN356" s="154">
        <f t="shared" si="2254"/>
        <v>0</v>
      </c>
      <c r="AO356" s="3"/>
      <c r="AP356" s="3"/>
      <c r="AQ356" s="3"/>
      <c r="AR356" s="151">
        <f t="shared" si="2277"/>
        <v>0</v>
      </c>
      <c r="AS356" s="151">
        <f t="shared" si="2278"/>
        <v>0</v>
      </c>
      <c r="AT356" s="151">
        <f t="shared" si="2279"/>
        <v>0</v>
      </c>
      <c r="AU356" s="151">
        <f t="shared" si="2280"/>
        <v>0</v>
      </c>
      <c r="AV356" s="154">
        <f t="shared" si="2255"/>
        <v>0</v>
      </c>
      <c r="AW356" s="3"/>
      <c r="AX356" s="3"/>
      <c r="AY356" s="3"/>
      <c r="AZ356" s="151">
        <f t="shared" si="2281"/>
        <v>0</v>
      </c>
      <c r="BA356" s="151">
        <f t="shared" si="2282"/>
        <v>0</v>
      </c>
      <c r="BB356" s="151">
        <f t="shared" si="2283"/>
        <v>0</v>
      </c>
      <c r="BC356" s="151">
        <f t="shared" si="2284"/>
        <v>0</v>
      </c>
      <c r="BD356" s="154">
        <f t="shared" si="2256"/>
        <v>0</v>
      </c>
      <c r="BE356" s="3"/>
      <c r="BF356" s="3"/>
      <c r="BG356" s="3"/>
      <c r="BH356" s="151">
        <f t="shared" si="2285"/>
        <v>0</v>
      </c>
      <c r="BI356" s="151">
        <f t="shared" si="2286"/>
        <v>0</v>
      </c>
      <c r="BJ356" s="151">
        <f t="shared" si="2287"/>
        <v>0</v>
      </c>
      <c r="BK356" s="151">
        <f t="shared" si="2288"/>
        <v>0</v>
      </c>
      <c r="BL356" s="154">
        <f t="shared" si="2257"/>
        <v>0</v>
      </c>
      <c r="BM356" s="3"/>
      <c r="BN356" s="3"/>
      <c r="BO356" s="3"/>
      <c r="BP356" s="151">
        <f t="shared" si="2289"/>
        <v>0</v>
      </c>
      <c r="BQ356" s="151">
        <f t="shared" si="2290"/>
        <v>0</v>
      </c>
      <c r="BR356" s="151">
        <f t="shared" si="2291"/>
        <v>0</v>
      </c>
      <c r="BS356" s="151">
        <f t="shared" si="2292"/>
        <v>0</v>
      </c>
      <c r="BT356" s="154">
        <f t="shared" si="2258"/>
        <v>0</v>
      </c>
      <c r="BU356" s="3"/>
      <c r="BV356" s="3"/>
      <c r="BW356" s="3"/>
      <c r="BX356" s="151">
        <f t="shared" si="2293"/>
        <v>0</v>
      </c>
      <c r="BY356" s="151">
        <f t="shared" si="2294"/>
        <v>0</v>
      </c>
      <c r="BZ356" s="151">
        <f t="shared" si="2295"/>
        <v>0</v>
      </c>
      <c r="CA356" s="151">
        <f t="shared" si="2296"/>
        <v>0</v>
      </c>
      <c r="CB356" s="154">
        <f t="shared" si="2259"/>
        <v>0</v>
      </c>
      <c r="CC356" s="3"/>
      <c r="CD356" s="3"/>
      <c r="CE356" s="3"/>
      <c r="CF356" s="151">
        <f t="shared" si="2297"/>
        <v>0</v>
      </c>
      <c r="CG356" s="151">
        <f t="shared" si="2298"/>
        <v>0</v>
      </c>
      <c r="CH356" s="151">
        <f t="shared" si="2299"/>
        <v>0</v>
      </c>
      <c r="CI356" s="151">
        <f t="shared" si="2300"/>
        <v>0</v>
      </c>
      <c r="CJ356" s="154">
        <f t="shared" si="2260"/>
        <v>0</v>
      </c>
      <c r="CK356" s="3"/>
      <c r="CL356" s="3"/>
      <c r="CM356" s="3"/>
      <c r="CN356" s="151">
        <f t="shared" si="2301"/>
        <v>0</v>
      </c>
      <c r="CO356" s="151">
        <f t="shared" si="2302"/>
        <v>0</v>
      </c>
      <c r="CP356" s="151">
        <f t="shared" si="2303"/>
        <v>0</v>
      </c>
      <c r="CQ356" s="151">
        <f t="shared" si="2304"/>
        <v>0</v>
      </c>
      <c r="CR356" s="154">
        <f t="shared" si="2261"/>
        <v>0</v>
      </c>
      <c r="CS356" s="3"/>
      <c r="CT356" s="3"/>
      <c r="CU356" s="3"/>
      <c r="CV356" s="151">
        <f t="shared" si="2305"/>
        <v>0</v>
      </c>
      <c r="CW356" s="151">
        <f t="shared" si="2306"/>
        <v>0</v>
      </c>
      <c r="CX356" s="151">
        <f t="shared" si="2307"/>
        <v>0</v>
      </c>
      <c r="CY356" s="151">
        <f t="shared" si="2308"/>
        <v>0</v>
      </c>
      <c r="CZ356" s="151">
        <f t="shared" si="2309"/>
        <v>0</v>
      </c>
      <c r="DA356" s="151">
        <f t="shared" si="2310"/>
        <v>0</v>
      </c>
      <c r="DB356" s="151">
        <f t="shared" si="2311"/>
        <v>0</v>
      </c>
      <c r="DC356" s="151">
        <f t="shared" si="2312"/>
        <v>0</v>
      </c>
      <c r="DD356" s="149"/>
      <c r="DE356" s="3"/>
      <c r="DF356" s="3"/>
      <c r="DG356" s="3"/>
      <c r="DH356" s="129"/>
      <c r="DI356" s="129"/>
      <c r="DJ356" s="129"/>
      <c r="DK356" s="129"/>
      <c r="DL356" s="129"/>
      <c r="DM356" s="129"/>
      <c r="DN356" s="129"/>
      <c r="DO356" s="129"/>
      <c r="DP356" s="3"/>
      <c r="DQ356" s="3"/>
      <c r="DR356" s="3"/>
      <c r="DS356" s="3"/>
      <c r="DU356" s="149"/>
      <c r="DV356" s="3"/>
      <c r="DW356" s="3"/>
      <c r="DX356" s="3"/>
      <c r="DZ356" s="293"/>
      <c r="EA356" s="293"/>
      <c r="EB356" s="293"/>
      <c r="EC356" s="297"/>
      <c r="ED356" s="297"/>
      <c r="EE356" s="297"/>
      <c r="EF356" s="297"/>
      <c r="EG356" s="297"/>
      <c r="EH356" s="297"/>
      <c r="EI356" s="297"/>
      <c r="EJ356" s="297"/>
      <c r="EK356" s="297"/>
      <c r="EL356" s="297"/>
      <c r="EM356" s="297"/>
      <c r="EN356" s="297"/>
      <c r="EO356" s="297"/>
      <c r="EP356" s="297"/>
      <c r="EQ356" s="297"/>
      <c r="ER356" s="297"/>
      <c r="ES356" s="297"/>
      <c r="ET356" s="297"/>
      <c r="EU356" s="297"/>
      <c r="EV356" s="297"/>
      <c r="EW356" s="297"/>
      <c r="EX356" s="297"/>
      <c r="EY356" s="297"/>
      <c r="EZ356" s="297"/>
      <c r="FA356" s="297"/>
      <c r="FB356" s="297"/>
      <c r="FC356" s="297"/>
      <c r="FD356" s="297"/>
      <c r="FE356" s="297"/>
      <c r="FF356" s="297"/>
      <c r="FL356" s="151">
        <f t="shared" si="2313"/>
        <v>0</v>
      </c>
      <c r="FM356" s="151">
        <f t="shared" si="2314"/>
        <v>0</v>
      </c>
      <c r="FN356" s="151">
        <f t="shared" si="2315"/>
        <v>0</v>
      </c>
      <c r="FO356" s="151">
        <f t="shared" si="2316"/>
        <v>0</v>
      </c>
      <c r="FR356" s="5">
        <f t="shared" si="2234"/>
        <v>0</v>
      </c>
      <c r="FS356" s="5">
        <f t="shared" si="2235"/>
        <v>0</v>
      </c>
      <c r="FT356" s="5">
        <f t="shared" si="2236"/>
        <v>0</v>
      </c>
      <c r="FU356" s="5">
        <f t="shared" si="2237"/>
        <v>0</v>
      </c>
      <c r="FW356" s="233" t="e">
        <f t="shared" si="2238"/>
        <v>#DIV/0!</v>
      </c>
      <c r="FX356" s="233" t="e">
        <f t="shared" si="2239"/>
        <v>#DIV/0!</v>
      </c>
      <c r="FY356" s="233" t="e">
        <f t="shared" si="2240"/>
        <v>#DIV/0!</v>
      </c>
      <c r="FZ356" s="233" t="e">
        <f t="shared" si="2241"/>
        <v>#DIV/0!</v>
      </c>
      <c r="GA356" s="233"/>
      <c r="GB356" s="5">
        <f t="shared" si="2242"/>
        <v>0</v>
      </c>
      <c r="GC356" s="5">
        <f t="shared" si="2243"/>
        <v>0</v>
      </c>
      <c r="GD356" s="5">
        <f t="shared" si="2244"/>
        <v>0</v>
      </c>
      <c r="GE356" s="5">
        <f t="shared" si="2245"/>
        <v>0</v>
      </c>
    </row>
    <row r="357" spans="2:187" x14ac:dyDescent="0.2">
      <c r="B357" s="139">
        <f t="shared" si="2227"/>
        <v>2028</v>
      </c>
      <c r="C357" s="142" t="str">
        <f t="shared" si="2232"/>
        <v>Aug</v>
      </c>
      <c r="D357" s="154">
        <f t="shared" si="2246"/>
        <v>0</v>
      </c>
      <c r="E357" s="129"/>
      <c r="F357" s="129"/>
      <c r="G357" s="129"/>
      <c r="H357" s="154">
        <f t="shared" si="2247"/>
        <v>0</v>
      </c>
      <c r="I357" s="151">
        <f t="shared" si="2265"/>
        <v>0</v>
      </c>
      <c r="J357" s="151">
        <f t="shared" si="2266"/>
        <v>0</v>
      </c>
      <c r="K357" s="151">
        <f t="shared" si="2267"/>
        <v>0</v>
      </c>
      <c r="L357" s="154">
        <f t="shared" si="2228"/>
        <v>0</v>
      </c>
      <c r="M357" s="3"/>
      <c r="N357" s="3"/>
      <c r="O357" s="3"/>
      <c r="P357" s="154">
        <f t="shared" si="2248"/>
        <v>0</v>
      </c>
      <c r="Q357" s="3"/>
      <c r="R357" s="3"/>
      <c r="S357" s="3"/>
      <c r="T357" s="154">
        <f t="shared" si="2249"/>
        <v>0</v>
      </c>
      <c r="U357" s="151">
        <f t="shared" si="2268"/>
        <v>0</v>
      </c>
      <c r="V357" s="151">
        <f t="shared" si="2269"/>
        <v>0</v>
      </c>
      <c r="W357" s="151">
        <f t="shared" si="2270"/>
        <v>0</v>
      </c>
      <c r="X357" s="154">
        <f t="shared" si="2250"/>
        <v>0</v>
      </c>
      <c r="Y357" s="151">
        <f t="shared" si="2271"/>
        <v>0</v>
      </c>
      <c r="Z357" s="151">
        <f t="shared" si="2272"/>
        <v>0</v>
      </c>
      <c r="AA357" s="151">
        <f t="shared" si="2273"/>
        <v>0</v>
      </c>
      <c r="AB357" s="154">
        <f t="shared" si="2251"/>
        <v>0</v>
      </c>
      <c r="AC357" s="3"/>
      <c r="AD357" s="3"/>
      <c r="AE357" s="3"/>
      <c r="AF357" s="154">
        <f t="shared" si="2252"/>
        <v>0</v>
      </c>
      <c r="AG357" s="3"/>
      <c r="AH357" s="3"/>
      <c r="AI357" s="3"/>
      <c r="AJ357" s="154">
        <f t="shared" si="2253"/>
        <v>0</v>
      </c>
      <c r="AK357" s="151">
        <f t="shared" si="2274"/>
        <v>0</v>
      </c>
      <c r="AL357" s="151">
        <f t="shared" si="2275"/>
        <v>0</v>
      </c>
      <c r="AM357" s="151">
        <f t="shared" si="2276"/>
        <v>0</v>
      </c>
      <c r="AN357" s="154">
        <f t="shared" si="2254"/>
        <v>0</v>
      </c>
      <c r="AO357" s="3"/>
      <c r="AP357" s="3"/>
      <c r="AQ357" s="3"/>
      <c r="AR357" s="151">
        <f t="shared" si="2277"/>
        <v>0</v>
      </c>
      <c r="AS357" s="151">
        <f t="shared" si="2278"/>
        <v>0</v>
      </c>
      <c r="AT357" s="151">
        <f t="shared" si="2279"/>
        <v>0</v>
      </c>
      <c r="AU357" s="151">
        <f t="shared" si="2280"/>
        <v>0</v>
      </c>
      <c r="AV357" s="154">
        <f t="shared" si="2255"/>
        <v>0</v>
      </c>
      <c r="AW357" s="3"/>
      <c r="AX357" s="3"/>
      <c r="AY357" s="3"/>
      <c r="AZ357" s="151">
        <f t="shared" si="2281"/>
        <v>0</v>
      </c>
      <c r="BA357" s="151">
        <f t="shared" si="2282"/>
        <v>0</v>
      </c>
      <c r="BB357" s="151">
        <f t="shared" si="2283"/>
        <v>0</v>
      </c>
      <c r="BC357" s="151">
        <f t="shared" si="2284"/>
        <v>0</v>
      </c>
      <c r="BD357" s="154">
        <f t="shared" si="2256"/>
        <v>0</v>
      </c>
      <c r="BE357" s="3"/>
      <c r="BF357" s="3"/>
      <c r="BG357" s="3"/>
      <c r="BH357" s="151">
        <f t="shared" si="2285"/>
        <v>0</v>
      </c>
      <c r="BI357" s="151">
        <f t="shared" si="2286"/>
        <v>0</v>
      </c>
      <c r="BJ357" s="151">
        <f t="shared" si="2287"/>
        <v>0</v>
      </c>
      <c r="BK357" s="151">
        <f t="shared" si="2288"/>
        <v>0</v>
      </c>
      <c r="BL357" s="154">
        <f t="shared" si="2257"/>
        <v>0</v>
      </c>
      <c r="BM357" s="3"/>
      <c r="BN357" s="3"/>
      <c r="BO357" s="3"/>
      <c r="BP357" s="151">
        <f t="shared" si="2289"/>
        <v>0</v>
      </c>
      <c r="BQ357" s="151">
        <f t="shared" si="2290"/>
        <v>0</v>
      </c>
      <c r="BR357" s="151">
        <f t="shared" si="2291"/>
        <v>0</v>
      </c>
      <c r="BS357" s="151">
        <f t="shared" si="2292"/>
        <v>0</v>
      </c>
      <c r="BT357" s="154">
        <f t="shared" si="2258"/>
        <v>0</v>
      </c>
      <c r="BU357" s="3"/>
      <c r="BV357" s="3"/>
      <c r="BW357" s="3"/>
      <c r="BX357" s="151">
        <f t="shared" si="2293"/>
        <v>0</v>
      </c>
      <c r="BY357" s="151">
        <f t="shared" si="2294"/>
        <v>0</v>
      </c>
      <c r="BZ357" s="151">
        <f t="shared" si="2295"/>
        <v>0</v>
      </c>
      <c r="CA357" s="151">
        <f t="shared" si="2296"/>
        <v>0</v>
      </c>
      <c r="CB357" s="154">
        <f t="shared" si="2259"/>
        <v>0</v>
      </c>
      <c r="CC357" s="3"/>
      <c r="CD357" s="3"/>
      <c r="CE357" s="3"/>
      <c r="CF357" s="151">
        <f t="shared" si="2297"/>
        <v>0</v>
      </c>
      <c r="CG357" s="151">
        <f t="shared" si="2298"/>
        <v>0</v>
      </c>
      <c r="CH357" s="151">
        <f t="shared" si="2299"/>
        <v>0</v>
      </c>
      <c r="CI357" s="151">
        <f t="shared" si="2300"/>
        <v>0</v>
      </c>
      <c r="CJ357" s="154">
        <f t="shared" si="2260"/>
        <v>0</v>
      </c>
      <c r="CK357" s="3"/>
      <c r="CL357" s="3"/>
      <c r="CM357" s="3"/>
      <c r="CN357" s="151">
        <f t="shared" si="2301"/>
        <v>0</v>
      </c>
      <c r="CO357" s="151">
        <f t="shared" si="2302"/>
        <v>0</v>
      </c>
      <c r="CP357" s="151">
        <f t="shared" si="2303"/>
        <v>0</v>
      </c>
      <c r="CQ357" s="151">
        <f t="shared" si="2304"/>
        <v>0</v>
      </c>
      <c r="CR357" s="154">
        <f t="shared" si="2261"/>
        <v>0</v>
      </c>
      <c r="CS357" s="3"/>
      <c r="CT357" s="3"/>
      <c r="CU357" s="3"/>
      <c r="CV357" s="151">
        <f t="shared" si="2305"/>
        <v>0</v>
      </c>
      <c r="CW357" s="151">
        <f t="shared" si="2306"/>
        <v>0</v>
      </c>
      <c r="CX357" s="151">
        <f t="shared" si="2307"/>
        <v>0</v>
      </c>
      <c r="CY357" s="151">
        <f t="shared" si="2308"/>
        <v>0</v>
      </c>
      <c r="CZ357" s="151">
        <f t="shared" si="2309"/>
        <v>0</v>
      </c>
      <c r="DA357" s="151">
        <f t="shared" si="2310"/>
        <v>0</v>
      </c>
      <c r="DB357" s="151">
        <f t="shared" si="2311"/>
        <v>0</v>
      </c>
      <c r="DC357" s="151">
        <f t="shared" si="2312"/>
        <v>0</v>
      </c>
      <c r="DD357" s="149"/>
      <c r="DE357" s="3"/>
      <c r="DF357" s="3"/>
      <c r="DG357" s="3"/>
      <c r="DH357" s="129"/>
      <c r="DI357" s="129"/>
      <c r="DJ357" s="129"/>
      <c r="DK357" s="129"/>
      <c r="DL357" s="129"/>
      <c r="DM357" s="129"/>
      <c r="DN357" s="129"/>
      <c r="DO357" s="129"/>
      <c r="DP357" s="3"/>
      <c r="DQ357" s="3"/>
      <c r="DR357" s="3"/>
      <c r="DS357" s="3"/>
      <c r="DU357" s="149"/>
      <c r="DV357" s="3"/>
      <c r="DW357" s="3"/>
      <c r="DX357" s="3"/>
      <c r="DZ357" s="293"/>
      <c r="EA357" s="293"/>
      <c r="EB357" s="293"/>
      <c r="EC357" s="297"/>
      <c r="ED357" s="297"/>
      <c r="EE357" s="297"/>
      <c r="EF357" s="297"/>
      <c r="EG357" s="297"/>
      <c r="EH357" s="297"/>
      <c r="EI357" s="297"/>
      <c r="EJ357" s="297"/>
      <c r="EK357" s="297"/>
      <c r="EL357" s="297"/>
      <c r="EM357" s="297"/>
      <c r="EN357" s="297"/>
      <c r="EO357" s="297"/>
      <c r="EP357" s="297"/>
      <c r="EQ357" s="297"/>
      <c r="ER357" s="297"/>
      <c r="ES357" s="297"/>
      <c r="ET357" s="297"/>
      <c r="EU357" s="297"/>
      <c r="EV357" s="297"/>
      <c r="EW357" s="297"/>
      <c r="EX357" s="297"/>
      <c r="EY357" s="297"/>
      <c r="EZ357" s="297"/>
      <c r="FA357" s="297"/>
      <c r="FB357" s="297"/>
      <c r="FC357" s="297"/>
      <c r="FD357" s="297"/>
      <c r="FE357" s="297"/>
      <c r="FF357" s="297"/>
      <c r="FL357" s="151">
        <f t="shared" si="2313"/>
        <v>0</v>
      </c>
      <c r="FM357" s="151">
        <f t="shared" si="2314"/>
        <v>0</v>
      </c>
      <c r="FN357" s="151">
        <f t="shared" si="2315"/>
        <v>0</v>
      </c>
      <c r="FO357" s="151">
        <f t="shared" si="2316"/>
        <v>0</v>
      </c>
      <c r="FR357" s="5">
        <f t="shared" si="2234"/>
        <v>0</v>
      </c>
      <c r="FS357" s="5">
        <f t="shared" si="2235"/>
        <v>0</v>
      </c>
      <c r="FT357" s="5">
        <f t="shared" si="2236"/>
        <v>0</v>
      </c>
      <c r="FU357" s="5">
        <f t="shared" si="2237"/>
        <v>0</v>
      </c>
      <c r="FW357" s="233" t="e">
        <f t="shared" si="2238"/>
        <v>#DIV/0!</v>
      </c>
      <c r="FX357" s="233" t="e">
        <f t="shared" si="2239"/>
        <v>#DIV/0!</v>
      </c>
      <c r="FY357" s="233" t="e">
        <f t="shared" si="2240"/>
        <v>#DIV/0!</v>
      </c>
      <c r="FZ357" s="233" t="e">
        <f t="shared" si="2241"/>
        <v>#DIV/0!</v>
      </c>
      <c r="GA357" s="233"/>
      <c r="GB357" s="5">
        <f t="shared" si="2242"/>
        <v>0</v>
      </c>
      <c r="GC357" s="5">
        <f t="shared" si="2243"/>
        <v>0</v>
      </c>
      <c r="GD357" s="5">
        <f t="shared" si="2244"/>
        <v>0</v>
      </c>
      <c r="GE357" s="5">
        <f t="shared" si="2245"/>
        <v>0</v>
      </c>
    </row>
    <row r="358" spans="2:187" x14ac:dyDescent="0.2">
      <c r="B358" s="139">
        <f t="shared" si="2227"/>
        <v>2028</v>
      </c>
      <c r="C358" s="142" t="str">
        <f t="shared" si="2232"/>
        <v>Sep</v>
      </c>
      <c r="D358" s="154">
        <f t="shared" si="2246"/>
        <v>0</v>
      </c>
      <c r="E358" s="129"/>
      <c r="F358" s="129"/>
      <c r="G358" s="129"/>
      <c r="H358" s="154">
        <f t="shared" si="2247"/>
        <v>0</v>
      </c>
      <c r="I358" s="151">
        <f t="shared" si="2265"/>
        <v>0</v>
      </c>
      <c r="J358" s="151">
        <f t="shared" si="2266"/>
        <v>0</v>
      </c>
      <c r="K358" s="151">
        <f t="shared" si="2267"/>
        <v>0</v>
      </c>
      <c r="L358" s="154">
        <f t="shared" si="2228"/>
        <v>0</v>
      </c>
      <c r="M358" s="3"/>
      <c r="N358" s="3"/>
      <c r="O358" s="3"/>
      <c r="P358" s="154">
        <f t="shared" si="2248"/>
        <v>0</v>
      </c>
      <c r="Q358" s="3"/>
      <c r="R358" s="3"/>
      <c r="S358" s="3"/>
      <c r="T358" s="154">
        <f t="shared" si="2249"/>
        <v>0</v>
      </c>
      <c r="U358" s="151">
        <f t="shared" si="2268"/>
        <v>0</v>
      </c>
      <c r="V358" s="151">
        <f t="shared" si="2269"/>
        <v>0</v>
      </c>
      <c r="W358" s="151">
        <f t="shared" si="2270"/>
        <v>0</v>
      </c>
      <c r="X358" s="154">
        <f t="shared" si="2250"/>
        <v>0</v>
      </c>
      <c r="Y358" s="151">
        <f t="shared" si="2271"/>
        <v>0</v>
      </c>
      <c r="Z358" s="151">
        <f t="shared" si="2272"/>
        <v>0</v>
      </c>
      <c r="AA358" s="151">
        <f t="shared" si="2273"/>
        <v>0</v>
      </c>
      <c r="AB358" s="154">
        <f t="shared" si="2251"/>
        <v>0</v>
      </c>
      <c r="AC358" s="3"/>
      <c r="AD358" s="3"/>
      <c r="AE358" s="3"/>
      <c r="AF358" s="154">
        <f t="shared" si="2252"/>
        <v>0</v>
      </c>
      <c r="AG358" s="3"/>
      <c r="AH358" s="3"/>
      <c r="AI358" s="3"/>
      <c r="AJ358" s="154">
        <f t="shared" si="2253"/>
        <v>0</v>
      </c>
      <c r="AK358" s="151">
        <f t="shared" si="2274"/>
        <v>0</v>
      </c>
      <c r="AL358" s="151">
        <f t="shared" si="2275"/>
        <v>0</v>
      </c>
      <c r="AM358" s="151">
        <f t="shared" si="2276"/>
        <v>0</v>
      </c>
      <c r="AN358" s="154">
        <f t="shared" si="2254"/>
        <v>0</v>
      </c>
      <c r="AO358" s="3"/>
      <c r="AP358" s="3"/>
      <c r="AQ358" s="3"/>
      <c r="AR358" s="151">
        <f t="shared" si="2277"/>
        <v>0</v>
      </c>
      <c r="AS358" s="151">
        <f t="shared" si="2278"/>
        <v>0</v>
      </c>
      <c r="AT358" s="151">
        <f t="shared" si="2279"/>
        <v>0</v>
      </c>
      <c r="AU358" s="151">
        <f t="shared" si="2280"/>
        <v>0</v>
      </c>
      <c r="AV358" s="154">
        <f t="shared" si="2255"/>
        <v>0</v>
      </c>
      <c r="AW358" s="3"/>
      <c r="AX358" s="3"/>
      <c r="AY358" s="3"/>
      <c r="AZ358" s="151">
        <f t="shared" si="2281"/>
        <v>0</v>
      </c>
      <c r="BA358" s="151">
        <f t="shared" si="2282"/>
        <v>0</v>
      </c>
      <c r="BB358" s="151">
        <f t="shared" si="2283"/>
        <v>0</v>
      </c>
      <c r="BC358" s="151">
        <f t="shared" si="2284"/>
        <v>0</v>
      </c>
      <c r="BD358" s="154">
        <f t="shared" si="2256"/>
        <v>0</v>
      </c>
      <c r="BE358" s="3"/>
      <c r="BF358" s="3"/>
      <c r="BG358" s="3"/>
      <c r="BH358" s="151">
        <f t="shared" si="2285"/>
        <v>0</v>
      </c>
      <c r="BI358" s="151">
        <f t="shared" si="2286"/>
        <v>0</v>
      </c>
      <c r="BJ358" s="151">
        <f t="shared" si="2287"/>
        <v>0</v>
      </c>
      <c r="BK358" s="151">
        <f t="shared" si="2288"/>
        <v>0</v>
      </c>
      <c r="BL358" s="154">
        <f t="shared" si="2257"/>
        <v>0</v>
      </c>
      <c r="BM358" s="3"/>
      <c r="BN358" s="3"/>
      <c r="BO358" s="3"/>
      <c r="BP358" s="151">
        <f t="shared" si="2289"/>
        <v>0</v>
      </c>
      <c r="BQ358" s="151">
        <f t="shared" si="2290"/>
        <v>0</v>
      </c>
      <c r="BR358" s="151">
        <f t="shared" si="2291"/>
        <v>0</v>
      </c>
      <c r="BS358" s="151">
        <f t="shared" si="2292"/>
        <v>0</v>
      </c>
      <c r="BT358" s="154">
        <f t="shared" si="2258"/>
        <v>0</v>
      </c>
      <c r="BU358" s="3"/>
      <c r="BV358" s="3"/>
      <c r="BW358" s="3"/>
      <c r="BX358" s="151">
        <f t="shared" si="2293"/>
        <v>0</v>
      </c>
      <c r="BY358" s="151">
        <f t="shared" si="2294"/>
        <v>0</v>
      </c>
      <c r="BZ358" s="151">
        <f t="shared" si="2295"/>
        <v>0</v>
      </c>
      <c r="CA358" s="151">
        <f t="shared" si="2296"/>
        <v>0</v>
      </c>
      <c r="CB358" s="154">
        <f t="shared" si="2259"/>
        <v>0</v>
      </c>
      <c r="CC358" s="3"/>
      <c r="CD358" s="3"/>
      <c r="CE358" s="3"/>
      <c r="CF358" s="151">
        <f t="shared" si="2297"/>
        <v>0</v>
      </c>
      <c r="CG358" s="151">
        <f t="shared" si="2298"/>
        <v>0</v>
      </c>
      <c r="CH358" s="151">
        <f t="shared" si="2299"/>
        <v>0</v>
      </c>
      <c r="CI358" s="151">
        <f t="shared" si="2300"/>
        <v>0</v>
      </c>
      <c r="CJ358" s="154">
        <f t="shared" si="2260"/>
        <v>0</v>
      </c>
      <c r="CK358" s="3"/>
      <c r="CL358" s="3"/>
      <c r="CM358" s="3"/>
      <c r="CN358" s="151">
        <f t="shared" si="2301"/>
        <v>0</v>
      </c>
      <c r="CO358" s="151">
        <f t="shared" si="2302"/>
        <v>0</v>
      </c>
      <c r="CP358" s="151">
        <f t="shared" si="2303"/>
        <v>0</v>
      </c>
      <c r="CQ358" s="151">
        <f t="shared" si="2304"/>
        <v>0</v>
      </c>
      <c r="CR358" s="154">
        <f t="shared" si="2261"/>
        <v>0</v>
      </c>
      <c r="CS358" s="3"/>
      <c r="CT358" s="3"/>
      <c r="CU358" s="3"/>
      <c r="CV358" s="151">
        <f t="shared" si="2305"/>
        <v>0</v>
      </c>
      <c r="CW358" s="151">
        <f t="shared" si="2306"/>
        <v>0</v>
      </c>
      <c r="CX358" s="151">
        <f t="shared" si="2307"/>
        <v>0</v>
      </c>
      <c r="CY358" s="151">
        <f t="shared" si="2308"/>
        <v>0</v>
      </c>
      <c r="CZ358" s="151">
        <f t="shared" si="2309"/>
        <v>0</v>
      </c>
      <c r="DA358" s="151">
        <f t="shared" si="2310"/>
        <v>0</v>
      </c>
      <c r="DB358" s="151">
        <f t="shared" si="2311"/>
        <v>0</v>
      </c>
      <c r="DC358" s="151">
        <f t="shared" si="2312"/>
        <v>0</v>
      </c>
      <c r="DD358" s="149"/>
      <c r="DE358" s="3"/>
      <c r="DF358" s="3"/>
      <c r="DG358" s="3"/>
      <c r="DH358" s="129"/>
      <c r="DI358" s="129"/>
      <c r="DJ358" s="129"/>
      <c r="DK358" s="129"/>
      <c r="DL358" s="129"/>
      <c r="DM358" s="129"/>
      <c r="DN358" s="129"/>
      <c r="DO358" s="129"/>
      <c r="DP358" s="3"/>
      <c r="DQ358" s="3"/>
      <c r="DR358" s="3"/>
      <c r="DS358" s="3"/>
      <c r="DU358" s="149"/>
      <c r="DV358" s="3"/>
      <c r="DW358" s="3"/>
      <c r="DX358" s="3"/>
      <c r="DZ358" s="293"/>
      <c r="EA358" s="293"/>
      <c r="EB358" s="293"/>
      <c r="EC358" s="297"/>
      <c r="ED358" s="297"/>
      <c r="EE358" s="297"/>
      <c r="EF358" s="297"/>
      <c r="EG358" s="297"/>
      <c r="EH358" s="297"/>
      <c r="EI358" s="297"/>
      <c r="EJ358" s="297"/>
      <c r="EK358" s="297"/>
      <c r="EL358" s="297"/>
      <c r="EM358" s="297"/>
      <c r="EN358" s="297"/>
      <c r="EO358" s="297"/>
      <c r="EP358" s="297"/>
      <c r="EQ358" s="297"/>
      <c r="ER358" s="297"/>
      <c r="ES358" s="297"/>
      <c r="ET358" s="297"/>
      <c r="EU358" s="297"/>
      <c r="EV358" s="297"/>
      <c r="EW358" s="297"/>
      <c r="EX358" s="297"/>
      <c r="EY358" s="297"/>
      <c r="EZ358" s="297"/>
      <c r="FA358" s="297"/>
      <c r="FB358" s="297"/>
      <c r="FC358" s="297"/>
      <c r="FD358" s="297"/>
      <c r="FE358" s="297"/>
      <c r="FF358" s="297"/>
      <c r="FL358" s="151">
        <f t="shared" si="2313"/>
        <v>0</v>
      </c>
      <c r="FM358" s="151">
        <f t="shared" si="2314"/>
        <v>0</v>
      </c>
      <c r="FN358" s="151">
        <f t="shared" si="2315"/>
        <v>0</v>
      </c>
      <c r="FO358" s="151">
        <f t="shared" si="2316"/>
        <v>0</v>
      </c>
      <c r="FR358" s="5">
        <f t="shared" si="2234"/>
        <v>0</v>
      </c>
      <c r="FS358" s="5">
        <f t="shared" si="2235"/>
        <v>0</v>
      </c>
      <c r="FT358" s="5">
        <f t="shared" si="2236"/>
        <v>0</v>
      </c>
      <c r="FU358" s="5">
        <f t="shared" si="2237"/>
        <v>0</v>
      </c>
      <c r="FW358" s="233" t="e">
        <f t="shared" si="2238"/>
        <v>#DIV/0!</v>
      </c>
      <c r="FX358" s="233" t="e">
        <f t="shared" si="2239"/>
        <v>#DIV/0!</v>
      </c>
      <c r="FY358" s="233" t="e">
        <f t="shared" si="2240"/>
        <v>#DIV/0!</v>
      </c>
      <c r="FZ358" s="233" t="e">
        <f t="shared" si="2241"/>
        <v>#DIV/0!</v>
      </c>
      <c r="GA358" s="233"/>
      <c r="GB358" s="5">
        <f t="shared" si="2242"/>
        <v>0</v>
      </c>
      <c r="GC358" s="5">
        <f t="shared" si="2243"/>
        <v>0</v>
      </c>
      <c r="GD358" s="5">
        <f t="shared" si="2244"/>
        <v>0</v>
      </c>
      <c r="GE358" s="5">
        <f t="shared" si="2245"/>
        <v>0</v>
      </c>
    </row>
    <row r="359" spans="2:187" x14ac:dyDescent="0.2">
      <c r="B359" s="139">
        <f t="shared" ref="B359:B385" si="2317">B347+1</f>
        <v>2028</v>
      </c>
      <c r="C359" s="142" t="str">
        <f t="shared" si="2232"/>
        <v>Okt</v>
      </c>
      <c r="D359" s="154">
        <f t="shared" si="2246"/>
        <v>0</v>
      </c>
      <c r="E359" s="129"/>
      <c r="F359" s="129"/>
      <c r="G359" s="129"/>
      <c r="H359" s="154">
        <f t="shared" si="2247"/>
        <v>0</v>
      </c>
      <c r="I359" s="151">
        <f t="shared" si="2265"/>
        <v>0</v>
      </c>
      <c r="J359" s="151">
        <f t="shared" si="2266"/>
        <v>0</v>
      </c>
      <c r="K359" s="151">
        <f t="shared" si="2267"/>
        <v>0</v>
      </c>
      <c r="L359" s="154">
        <f t="shared" si="2228"/>
        <v>0</v>
      </c>
      <c r="M359" s="3"/>
      <c r="N359" s="3"/>
      <c r="O359" s="3"/>
      <c r="P359" s="154">
        <f t="shared" si="2248"/>
        <v>0</v>
      </c>
      <c r="Q359" s="3"/>
      <c r="R359" s="3"/>
      <c r="S359" s="3"/>
      <c r="T359" s="154">
        <f t="shared" si="2249"/>
        <v>0</v>
      </c>
      <c r="U359" s="151">
        <f t="shared" si="2268"/>
        <v>0</v>
      </c>
      <c r="V359" s="151">
        <f t="shared" si="2269"/>
        <v>0</v>
      </c>
      <c r="W359" s="151">
        <f t="shared" si="2270"/>
        <v>0</v>
      </c>
      <c r="X359" s="154">
        <f t="shared" si="2250"/>
        <v>0</v>
      </c>
      <c r="Y359" s="151">
        <f t="shared" si="2271"/>
        <v>0</v>
      </c>
      <c r="Z359" s="151">
        <f t="shared" si="2272"/>
        <v>0</v>
      </c>
      <c r="AA359" s="151">
        <f t="shared" si="2273"/>
        <v>0</v>
      </c>
      <c r="AB359" s="154">
        <f t="shared" si="2251"/>
        <v>0</v>
      </c>
      <c r="AC359" s="3"/>
      <c r="AD359" s="3"/>
      <c r="AE359" s="3"/>
      <c r="AF359" s="154">
        <f t="shared" si="2252"/>
        <v>0</v>
      </c>
      <c r="AG359" s="3"/>
      <c r="AH359" s="3"/>
      <c r="AI359" s="3"/>
      <c r="AJ359" s="154">
        <f t="shared" si="2253"/>
        <v>0</v>
      </c>
      <c r="AK359" s="151">
        <f t="shared" si="2274"/>
        <v>0</v>
      </c>
      <c r="AL359" s="151">
        <f t="shared" si="2275"/>
        <v>0</v>
      </c>
      <c r="AM359" s="151">
        <f t="shared" si="2276"/>
        <v>0</v>
      </c>
      <c r="AN359" s="154">
        <f t="shared" si="2254"/>
        <v>0</v>
      </c>
      <c r="AO359" s="3"/>
      <c r="AP359" s="3"/>
      <c r="AQ359" s="3"/>
      <c r="AR359" s="151">
        <f t="shared" si="2277"/>
        <v>0</v>
      </c>
      <c r="AS359" s="151">
        <f t="shared" si="2278"/>
        <v>0</v>
      </c>
      <c r="AT359" s="151">
        <f t="shared" si="2279"/>
        <v>0</v>
      </c>
      <c r="AU359" s="151">
        <f t="shared" si="2280"/>
        <v>0</v>
      </c>
      <c r="AV359" s="154">
        <f t="shared" si="2255"/>
        <v>0</v>
      </c>
      <c r="AW359" s="3"/>
      <c r="AX359" s="3"/>
      <c r="AY359" s="3"/>
      <c r="AZ359" s="151">
        <f t="shared" si="2281"/>
        <v>0</v>
      </c>
      <c r="BA359" s="151">
        <f t="shared" si="2282"/>
        <v>0</v>
      </c>
      <c r="BB359" s="151">
        <f t="shared" si="2283"/>
        <v>0</v>
      </c>
      <c r="BC359" s="151">
        <f t="shared" si="2284"/>
        <v>0</v>
      </c>
      <c r="BD359" s="154">
        <f t="shared" si="2256"/>
        <v>0</v>
      </c>
      <c r="BE359" s="3"/>
      <c r="BF359" s="3"/>
      <c r="BG359" s="3"/>
      <c r="BH359" s="151">
        <f t="shared" si="2285"/>
        <v>0</v>
      </c>
      <c r="BI359" s="151">
        <f t="shared" si="2286"/>
        <v>0</v>
      </c>
      <c r="BJ359" s="151">
        <f t="shared" si="2287"/>
        <v>0</v>
      </c>
      <c r="BK359" s="151">
        <f t="shared" si="2288"/>
        <v>0</v>
      </c>
      <c r="BL359" s="154">
        <f t="shared" si="2257"/>
        <v>0</v>
      </c>
      <c r="BM359" s="3"/>
      <c r="BN359" s="3"/>
      <c r="BO359" s="3"/>
      <c r="BP359" s="151">
        <f t="shared" si="2289"/>
        <v>0</v>
      </c>
      <c r="BQ359" s="151">
        <f t="shared" si="2290"/>
        <v>0</v>
      </c>
      <c r="BR359" s="151">
        <f t="shared" si="2291"/>
        <v>0</v>
      </c>
      <c r="BS359" s="151">
        <f t="shared" si="2292"/>
        <v>0</v>
      </c>
      <c r="BT359" s="154">
        <f t="shared" si="2258"/>
        <v>0</v>
      </c>
      <c r="BU359" s="3"/>
      <c r="BV359" s="3"/>
      <c r="BW359" s="3"/>
      <c r="BX359" s="151">
        <f t="shared" si="2293"/>
        <v>0</v>
      </c>
      <c r="BY359" s="151">
        <f t="shared" si="2294"/>
        <v>0</v>
      </c>
      <c r="BZ359" s="151">
        <f t="shared" si="2295"/>
        <v>0</v>
      </c>
      <c r="CA359" s="151">
        <f t="shared" si="2296"/>
        <v>0</v>
      </c>
      <c r="CB359" s="154">
        <f t="shared" si="2259"/>
        <v>0</v>
      </c>
      <c r="CC359" s="3"/>
      <c r="CD359" s="3"/>
      <c r="CE359" s="3"/>
      <c r="CF359" s="151">
        <f t="shared" si="2297"/>
        <v>0</v>
      </c>
      <c r="CG359" s="151">
        <f t="shared" si="2298"/>
        <v>0</v>
      </c>
      <c r="CH359" s="151">
        <f t="shared" si="2299"/>
        <v>0</v>
      </c>
      <c r="CI359" s="151">
        <f t="shared" si="2300"/>
        <v>0</v>
      </c>
      <c r="CJ359" s="154">
        <f t="shared" si="2260"/>
        <v>0</v>
      </c>
      <c r="CK359" s="3"/>
      <c r="CL359" s="3"/>
      <c r="CM359" s="3"/>
      <c r="CN359" s="151">
        <f t="shared" si="2301"/>
        <v>0</v>
      </c>
      <c r="CO359" s="151">
        <f t="shared" si="2302"/>
        <v>0</v>
      </c>
      <c r="CP359" s="151">
        <f t="shared" si="2303"/>
        <v>0</v>
      </c>
      <c r="CQ359" s="151">
        <f t="shared" si="2304"/>
        <v>0</v>
      </c>
      <c r="CR359" s="154">
        <f t="shared" si="2261"/>
        <v>0</v>
      </c>
      <c r="CS359" s="3"/>
      <c r="CT359" s="3"/>
      <c r="CU359" s="3"/>
      <c r="CV359" s="151">
        <f t="shared" si="2305"/>
        <v>0</v>
      </c>
      <c r="CW359" s="151">
        <f t="shared" si="2306"/>
        <v>0</v>
      </c>
      <c r="CX359" s="151">
        <f t="shared" si="2307"/>
        <v>0</v>
      </c>
      <c r="CY359" s="151">
        <f t="shared" si="2308"/>
        <v>0</v>
      </c>
      <c r="CZ359" s="151">
        <f t="shared" si="2309"/>
        <v>0</v>
      </c>
      <c r="DA359" s="151">
        <f t="shared" si="2310"/>
        <v>0</v>
      </c>
      <c r="DB359" s="151">
        <f t="shared" si="2311"/>
        <v>0</v>
      </c>
      <c r="DC359" s="151">
        <f t="shared" si="2312"/>
        <v>0</v>
      </c>
      <c r="DD359" s="149"/>
      <c r="DE359" s="3"/>
      <c r="DF359" s="3"/>
      <c r="DG359" s="3"/>
      <c r="DH359" s="129"/>
      <c r="DI359" s="129"/>
      <c r="DJ359" s="129"/>
      <c r="DK359" s="129"/>
      <c r="DL359" s="129"/>
      <c r="DM359" s="129"/>
      <c r="DN359" s="129"/>
      <c r="DO359" s="129"/>
      <c r="DP359" s="3"/>
      <c r="DQ359" s="3"/>
      <c r="DR359" s="3"/>
      <c r="DS359" s="3"/>
      <c r="DU359" s="149"/>
      <c r="DV359" s="3"/>
      <c r="DW359" s="3"/>
      <c r="DX359" s="3"/>
      <c r="DZ359" s="293"/>
      <c r="EA359" s="293"/>
      <c r="EB359" s="293"/>
      <c r="EC359" s="297"/>
      <c r="ED359" s="297"/>
      <c r="EE359" s="297"/>
      <c r="EF359" s="297"/>
      <c r="EG359" s="297"/>
      <c r="EH359" s="297"/>
      <c r="EI359" s="297"/>
      <c r="EJ359" s="297"/>
      <c r="EK359" s="297"/>
      <c r="EL359" s="297"/>
      <c r="EM359" s="297"/>
      <c r="EN359" s="297"/>
      <c r="EO359" s="297"/>
      <c r="EP359" s="297"/>
      <c r="EQ359" s="297"/>
      <c r="ER359" s="297"/>
      <c r="ES359" s="297"/>
      <c r="ET359" s="297"/>
      <c r="EU359" s="297"/>
      <c r="EV359" s="297"/>
      <c r="EW359" s="297"/>
      <c r="EX359" s="297"/>
      <c r="EY359" s="297"/>
      <c r="EZ359" s="297"/>
      <c r="FA359" s="297"/>
      <c r="FB359" s="297"/>
      <c r="FC359" s="297"/>
      <c r="FD359" s="297"/>
      <c r="FE359" s="297"/>
      <c r="FF359" s="297"/>
      <c r="FL359" s="151">
        <f t="shared" si="2313"/>
        <v>0</v>
      </c>
      <c r="FM359" s="151">
        <f t="shared" si="2314"/>
        <v>0</v>
      </c>
      <c r="FN359" s="151">
        <f t="shared" si="2315"/>
        <v>0</v>
      </c>
      <c r="FO359" s="151">
        <f t="shared" si="2316"/>
        <v>0</v>
      </c>
      <c r="FR359" s="5">
        <f t="shared" si="2234"/>
        <v>0</v>
      </c>
      <c r="FS359" s="5">
        <f t="shared" si="2235"/>
        <v>0</v>
      </c>
      <c r="FT359" s="5">
        <f t="shared" si="2236"/>
        <v>0</v>
      </c>
      <c r="FU359" s="5">
        <f t="shared" si="2237"/>
        <v>0</v>
      </c>
      <c r="FW359" s="233" t="e">
        <f t="shared" si="2238"/>
        <v>#DIV/0!</v>
      </c>
      <c r="FX359" s="233" t="e">
        <f t="shared" si="2239"/>
        <v>#DIV/0!</v>
      </c>
      <c r="FY359" s="233" t="e">
        <f t="shared" si="2240"/>
        <v>#DIV/0!</v>
      </c>
      <c r="FZ359" s="233" t="e">
        <f t="shared" si="2241"/>
        <v>#DIV/0!</v>
      </c>
      <c r="GA359" s="233"/>
      <c r="GB359" s="5">
        <f t="shared" si="2242"/>
        <v>0</v>
      </c>
      <c r="GC359" s="5">
        <f t="shared" si="2243"/>
        <v>0</v>
      </c>
      <c r="GD359" s="5">
        <f t="shared" si="2244"/>
        <v>0</v>
      </c>
      <c r="GE359" s="5">
        <f t="shared" si="2245"/>
        <v>0</v>
      </c>
    </row>
    <row r="360" spans="2:187" x14ac:dyDescent="0.2">
      <c r="B360" s="139">
        <f t="shared" si="2317"/>
        <v>2028</v>
      </c>
      <c r="C360" s="142" t="str">
        <f t="shared" si="2232"/>
        <v>Nov</v>
      </c>
      <c r="D360" s="154">
        <f t="shared" si="2246"/>
        <v>0</v>
      </c>
      <c r="E360" s="129"/>
      <c r="F360" s="129"/>
      <c r="G360" s="129"/>
      <c r="H360" s="154">
        <f t="shared" si="2247"/>
        <v>0</v>
      </c>
      <c r="I360" s="151">
        <f t="shared" si="2265"/>
        <v>0</v>
      </c>
      <c r="J360" s="151">
        <f t="shared" si="2266"/>
        <v>0</v>
      </c>
      <c r="K360" s="151">
        <f t="shared" si="2267"/>
        <v>0</v>
      </c>
      <c r="L360" s="154">
        <f t="shared" si="2228"/>
        <v>0</v>
      </c>
      <c r="M360" s="3"/>
      <c r="N360" s="3"/>
      <c r="O360" s="3"/>
      <c r="P360" s="154">
        <f t="shared" si="2248"/>
        <v>0</v>
      </c>
      <c r="Q360" s="3"/>
      <c r="R360" s="3"/>
      <c r="S360" s="3"/>
      <c r="T360" s="154">
        <f t="shared" si="2249"/>
        <v>0</v>
      </c>
      <c r="U360" s="151">
        <f t="shared" si="2268"/>
        <v>0</v>
      </c>
      <c r="V360" s="151">
        <f t="shared" si="2269"/>
        <v>0</v>
      </c>
      <c r="W360" s="151">
        <f t="shared" si="2270"/>
        <v>0</v>
      </c>
      <c r="X360" s="154">
        <f t="shared" si="2250"/>
        <v>0</v>
      </c>
      <c r="Y360" s="151">
        <f t="shared" si="2271"/>
        <v>0</v>
      </c>
      <c r="Z360" s="151">
        <f t="shared" si="2272"/>
        <v>0</v>
      </c>
      <c r="AA360" s="151">
        <f t="shared" si="2273"/>
        <v>0</v>
      </c>
      <c r="AB360" s="154">
        <f t="shared" si="2251"/>
        <v>0</v>
      </c>
      <c r="AC360" s="3"/>
      <c r="AD360" s="3"/>
      <c r="AE360" s="3"/>
      <c r="AF360" s="154">
        <f t="shared" si="2252"/>
        <v>0</v>
      </c>
      <c r="AG360" s="3"/>
      <c r="AH360" s="3"/>
      <c r="AI360" s="3"/>
      <c r="AJ360" s="154">
        <f t="shared" si="2253"/>
        <v>0</v>
      </c>
      <c r="AK360" s="151">
        <f t="shared" si="2274"/>
        <v>0</v>
      </c>
      <c r="AL360" s="151">
        <f t="shared" si="2275"/>
        <v>0</v>
      </c>
      <c r="AM360" s="151">
        <f t="shared" si="2276"/>
        <v>0</v>
      </c>
      <c r="AN360" s="154">
        <f t="shared" si="2254"/>
        <v>0</v>
      </c>
      <c r="AO360" s="3"/>
      <c r="AP360" s="3"/>
      <c r="AQ360" s="3"/>
      <c r="AR360" s="151">
        <f t="shared" si="2277"/>
        <v>0</v>
      </c>
      <c r="AS360" s="151">
        <f t="shared" si="2278"/>
        <v>0</v>
      </c>
      <c r="AT360" s="151">
        <f t="shared" si="2279"/>
        <v>0</v>
      </c>
      <c r="AU360" s="151">
        <f t="shared" si="2280"/>
        <v>0</v>
      </c>
      <c r="AV360" s="154">
        <f t="shared" si="2255"/>
        <v>0</v>
      </c>
      <c r="AW360" s="3"/>
      <c r="AX360" s="3"/>
      <c r="AY360" s="3"/>
      <c r="AZ360" s="151">
        <f t="shared" si="2281"/>
        <v>0</v>
      </c>
      <c r="BA360" s="151">
        <f t="shared" si="2282"/>
        <v>0</v>
      </c>
      <c r="BB360" s="151">
        <f t="shared" si="2283"/>
        <v>0</v>
      </c>
      <c r="BC360" s="151">
        <f t="shared" si="2284"/>
        <v>0</v>
      </c>
      <c r="BD360" s="154">
        <f t="shared" si="2256"/>
        <v>0</v>
      </c>
      <c r="BE360" s="3"/>
      <c r="BF360" s="3"/>
      <c r="BG360" s="3"/>
      <c r="BH360" s="151">
        <f t="shared" si="2285"/>
        <v>0</v>
      </c>
      <c r="BI360" s="151">
        <f t="shared" si="2286"/>
        <v>0</v>
      </c>
      <c r="BJ360" s="151">
        <f t="shared" si="2287"/>
        <v>0</v>
      </c>
      <c r="BK360" s="151">
        <f t="shared" si="2288"/>
        <v>0</v>
      </c>
      <c r="BL360" s="154">
        <f t="shared" si="2257"/>
        <v>0</v>
      </c>
      <c r="BM360" s="3"/>
      <c r="BN360" s="3"/>
      <c r="BO360" s="3"/>
      <c r="BP360" s="151">
        <f t="shared" si="2289"/>
        <v>0</v>
      </c>
      <c r="BQ360" s="151">
        <f t="shared" si="2290"/>
        <v>0</v>
      </c>
      <c r="BR360" s="151">
        <f t="shared" si="2291"/>
        <v>0</v>
      </c>
      <c r="BS360" s="151">
        <f t="shared" si="2292"/>
        <v>0</v>
      </c>
      <c r="BT360" s="154">
        <f t="shared" si="2258"/>
        <v>0</v>
      </c>
      <c r="BU360" s="3"/>
      <c r="BV360" s="3"/>
      <c r="BW360" s="3"/>
      <c r="BX360" s="151">
        <f t="shared" si="2293"/>
        <v>0</v>
      </c>
      <c r="BY360" s="151">
        <f t="shared" si="2294"/>
        <v>0</v>
      </c>
      <c r="BZ360" s="151">
        <f t="shared" si="2295"/>
        <v>0</v>
      </c>
      <c r="CA360" s="151">
        <f t="shared" si="2296"/>
        <v>0</v>
      </c>
      <c r="CB360" s="154">
        <f t="shared" si="2259"/>
        <v>0</v>
      </c>
      <c r="CC360" s="3"/>
      <c r="CD360" s="3"/>
      <c r="CE360" s="3"/>
      <c r="CF360" s="151">
        <f t="shared" si="2297"/>
        <v>0</v>
      </c>
      <c r="CG360" s="151">
        <f t="shared" si="2298"/>
        <v>0</v>
      </c>
      <c r="CH360" s="151">
        <f t="shared" si="2299"/>
        <v>0</v>
      </c>
      <c r="CI360" s="151">
        <f t="shared" si="2300"/>
        <v>0</v>
      </c>
      <c r="CJ360" s="154">
        <f t="shared" si="2260"/>
        <v>0</v>
      </c>
      <c r="CK360" s="3"/>
      <c r="CL360" s="3"/>
      <c r="CM360" s="3"/>
      <c r="CN360" s="151">
        <f t="shared" si="2301"/>
        <v>0</v>
      </c>
      <c r="CO360" s="151">
        <f t="shared" si="2302"/>
        <v>0</v>
      </c>
      <c r="CP360" s="151">
        <f t="shared" si="2303"/>
        <v>0</v>
      </c>
      <c r="CQ360" s="151">
        <f t="shared" si="2304"/>
        <v>0</v>
      </c>
      <c r="CR360" s="154">
        <f t="shared" si="2261"/>
        <v>0</v>
      </c>
      <c r="CS360" s="3"/>
      <c r="CT360" s="3"/>
      <c r="CU360" s="3"/>
      <c r="CV360" s="151">
        <f t="shared" si="2305"/>
        <v>0</v>
      </c>
      <c r="CW360" s="151">
        <f t="shared" si="2306"/>
        <v>0</v>
      </c>
      <c r="CX360" s="151">
        <f t="shared" si="2307"/>
        <v>0</v>
      </c>
      <c r="CY360" s="151">
        <f t="shared" si="2308"/>
        <v>0</v>
      </c>
      <c r="CZ360" s="151">
        <f t="shared" si="2309"/>
        <v>0</v>
      </c>
      <c r="DA360" s="151">
        <f t="shared" si="2310"/>
        <v>0</v>
      </c>
      <c r="DB360" s="151">
        <f t="shared" si="2311"/>
        <v>0</v>
      </c>
      <c r="DC360" s="151">
        <f t="shared" si="2312"/>
        <v>0</v>
      </c>
      <c r="DD360" s="149"/>
      <c r="DE360" s="3"/>
      <c r="DF360" s="3"/>
      <c r="DG360" s="3"/>
      <c r="DH360" s="129"/>
      <c r="DI360" s="129"/>
      <c r="DJ360" s="129"/>
      <c r="DK360" s="129"/>
      <c r="DL360" s="129"/>
      <c r="DM360" s="129"/>
      <c r="DN360" s="129"/>
      <c r="DO360" s="129"/>
      <c r="DP360" s="3"/>
      <c r="DQ360" s="3"/>
      <c r="DR360" s="3"/>
      <c r="DS360" s="3"/>
      <c r="DU360" s="149"/>
      <c r="DV360" s="3"/>
      <c r="DW360" s="3"/>
      <c r="DX360" s="3"/>
      <c r="DZ360" s="293"/>
      <c r="EA360" s="293"/>
      <c r="EB360" s="293"/>
      <c r="EC360" s="297"/>
      <c r="ED360" s="297"/>
      <c r="EE360" s="297"/>
      <c r="EF360" s="297"/>
      <c r="EG360" s="297"/>
      <c r="EH360" s="297"/>
      <c r="EI360" s="297"/>
      <c r="EJ360" s="297"/>
      <c r="EK360" s="297"/>
      <c r="EL360" s="297"/>
      <c r="EM360" s="297"/>
      <c r="EN360" s="297"/>
      <c r="EO360" s="297"/>
      <c r="EP360" s="297"/>
      <c r="EQ360" s="297"/>
      <c r="ER360" s="297"/>
      <c r="ES360" s="297"/>
      <c r="ET360" s="297"/>
      <c r="EU360" s="297"/>
      <c r="EV360" s="297"/>
      <c r="EW360" s="297"/>
      <c r="EX360" s="297"/>
      <c r="EY360" s="297"/>
      <c r="EZ360" s="297"/>
      <c r="FA360" s="297"/>
      <c r="FB360" s="297"/>
      <c r="FC360" s="297"/>
      <c r="FD360" s="297"/>
      <c r="FE360" s="297"/>
      <c r="FF360" s="297"/>
      <c r="FL360" s="151">
        <f t="shared" si="2313"/>
        <v>0</v>
      </c>
      <c r="FM360" s="151">
        <f t="shared" si="2314"/>
        <v>0</v>
      </c>
      <c r="FN360" s="151">
        <f t="shared" si="2315"/>
        <v>0</v>
      </c>
      <c r="FO360" s="151">
        <f t="shared" si="2316"/>
        <v>0</v>
      </c>
      <c r="FR360" s="5">
        <f t="shared" si="2234"/>
        <v>0</v>
      </c>
      <c r="FS360" s="5">
        <f t="shared" si="2235"/>
        <v>0</v>
      </c>
      <c r="FT360" s="5">
        <f t="shared" si="2236"/>
        <v>0</v>
      </c>
      <c r="FU360" s="5">
        <f t="shared" si="2237"/>
        <v>0</v>
      </c>
      <c r="FW360" s="233" t="e">
        <f t="shared" si="2238"/>
        <v>#DIV/0!</v>
      </c>
      <c r="FX360" s="233" t="e">
        <f t="shared" si="2239"/>
        <v>#DIV/0!</v>
      </c>
      <c r="FY360" s="233" t="e">
        <f t="shared" si="2240"/>
        <v>#DIV/0!</v>
      </c>
      <c r="FZ360" s="233" t="e">
        <f t="shared" si="2241"/>
        <v>#DIV/0!</v>
      </c>
      <c r="GA360" s="233"/>
      <c r="GB360" s="5">
        <f t="shared" si="2242"/>
        <v>0</v>
      </c>
      <c r="GC360" s="5">
        <f t="shared" si="2243"/>
        <v>0</v>
      </c>
      <c r="GD360" s="5">
        <f t="shared" si="2244"/>
        <v>0</v>
      </c>
      <c r="GE360" s="5">
        <f t="shared" si="2245"/>
        <v>0</v>
      </c>
    </row>
    <row r="361" spans="2:187" x14ac:dyDescent="0.2">
      <c r="B361" s="139">
        <f t="shared" si="2317"/>
        <v>2028</v>
      </c>
      <c r="C361" s="142" t="str">
        <f t="shared" si="2232"/>
        <v>Dec</v>
      </c>
      <c r="D361" s="154">
        <f t="shared" si="2246"/>
        <v>0</v>
      </c>
      <c r="E361" s="129"/>
      <c r="F361" s="129"/>
      <c r="G361" s="129"/>
      <c r="H361" s="154">
        <f t="shared" si="2247"/>
        <v>0</v>
      </c>
      <c r="I361" s="151">
        <f t="shared" si="2265"/>
        <v>0</v>
      </c>
      <c r="J361" s="151">
        <f t="shared" si="2266"/>
        <v>0</v>
      </c>
      <c r="K361" s="151">
        <f t="shared" si="2267"/>
        <v>0</v>
      </c>
      <c r="L361" s="154">
        <f t="shared" ref="L361:L385" si="2318">M361+N361+O361</f>
        <v>0</v>
      </c>
      <c r="M361" s="3"/>
      <c r="N361" s="3"/>
      <c r="O361" s="3"/>
      <c r="P361" s="154">
        <f t="shared" si="2248"/>
        <v>0</v>
      </c>
      <c r="Q361" s="3"/>
      <c r="R361" s="3"/>
      <c r="S361" s="3"/>
      <c r="T361" s="154">
        <f t="shared" si="2249"/>
        <v>0</v>
      </c>
      <c r="U361" s="151">
        <f t="shared" si="2268"/>
        <v>0</v>
      </c>
      <c r="V361" s="151">
        <f t="shared" si="2269"/>
        <v>0</v>
      </c>
      <c r="W361" s="151">
        <f t="shared" si="2270"/>
        <v>0</v>
      </c>
      <c r="X361" s="154">
        <f t="shared" si="2250"/>
        <v>0</v>
      </c>
      <c r="Y361" s="151">
        <f t="shared" si="2271"/>
        <v>0</v>
      </c>
      <c r="Z361" s="151">
        <f t="shared" si="2272"/>
        <v>0</v>
      </c>
      <c r="AA361" s="151">
        <f t="shared" si="2273"/>
        <v>0</v>
      </c>
      <c r="AB361" s="154">
        <f t="shared" si="2251"/>
        <v>0</v>
      </c>
      <c r="AC361" s="3"/>
      <c r="AD361" s="3"/>
      <c r="AE361" s="3"/>
      <c r="AF361" s="154">
        <f t="shared" si="2252"/>
        <v>0</v>
      </c>
      <c r="AG361" s="3"/>
      <c r="AH361" s="3"/>
      <c r="AI361" s="3"/>
      <c r="AJ361" s="154">
        <f t="shared" si="2253"/>
        <v>0</v>
      </c>
      <c r="AK361" s="151">
        <f t="shared" si="2274"/>
        <v>0</v>
      </c>
      <c r="AL361" s="151">
        <f t="shared" si="2275"/>
        <v>0</v>
      </c>
      <c r="AM361" s="151">
        <f t="shared" si="2276"/>
        <v>0</v>
      </c>
      <c r="AN361" s="154">
        <f t="shared" si="2254"/>
        <v>0</v>
      </c>
      <c r="AO361" s="3"/>
      <c r="AP361" s="3"/>
      <c r="AQ361" s="3"/>
      <c r="AR361" s="151">
        <f t="shared" si="2277"/>
        <v>0</v>
      </c>
      <c r="AS361" s="151">
        <f t="shared" si="2278"/>
        <v>0</v>
      </c>
      <c r="AT361" s="151">
        <f t="shared" si="2279"/>
        <v>0</v>
      </c>
      <c r="AU361" s="151">
        <f t="shared" si="2280"/>
        <v>0</v>
      </c>
      <c r="AV361" s="154">
        <f t="shared" si="2255"/>
        <v>0</v>
      </c>
      <c r="AW361" s="3"/>
      <c r="AX361" s="3"/>
      <c r="AY361" s="3"/>
      <c r="AZ361" s="151">
        <f t="shared" si="2281"/>
        <v>0</v>
      </c>
      <c r="BA361" s="151">
        <f t="shared" si="2282"/>
        <v>0</v>
      </c>
      <c r="BB361" s="151">
        <f t="shared" si="2283"/>
        <v>0</v>
      </c>
      <c r="BC361" s="151">
        <f t="shared" si="2284"/>
        <v>0</v>
      </c>
      <c r="BD361" s="154">
        <f t="shared" si="2256"/>
        <v>0</v>
      </c>
      <c r="BE361" s="3"/>
      <c r="BF361" s="3"/>
      <c r="BG361" s="3"/>
      <c r="BH361" s="151">
        <f t="shared" si="2285"/>
        <v>0</v>
      </c>
      <c r="BI361" s="151">
        <f t="shared" si="2286"/>
        <v>0</v>
      </c>
      <c r="BJ361" s="151">
        <f t="shared" si="2287"/>
        <v>0</v>
      </c>
      <c r="BK361" s="151">
        <f t="shared" si="2288"/>
        <v>0</v>
      </c>
      <c r="BL361" s="154">
        <f t="shared" si="2257"/>
        <v>0</v>
      </c>
      <c r="BM361" s="3"/>
      <c r="BN361" s="3"/>
      <c r="BO361" s="3"/>
      <c r="BP361" s="151">
        <f t="shared" si="2289"/>
        <v>0</v>
      </c>
      <c r="BQ361" s="151">
        <f t="shared" si="2290"/>
        <v>0</v>
      </c>
      <c r="BR361" s="151">
        <f t="shared" si="2291"/>
        <v>0</v>
      </c>
      <c r="BS361" s="151">
        <f t="shared" si="2292"/>
        <v>0</v>
      </c>
      <c r="BT361" s="154">
        <f t="shared" si="2258"/>
        <v>0</v>
      </c>
      <c r="BU361" s="3"/>
      <c r="BV361" s="3"/>
      <c r="BW361" s="3"/>
      <c r="BX361" s="151">
        <f t="shared" si="2293"/>
        <v>0</v>
      </c>
      <c r="BY361" s="151">
        <f t="shared" si="2294"/>
        <v>0</v>
      </c>
      <c r="BZ361" s="151">
        <f t="shared" si="2295"/>
        <v>0</v>
      </c>
      <c r="CA361" s="151">
        <f t="shared" si="2296"/>
        <v>0</v>
      </c>
      <c r="CB361" s="154">
        <f t="shared" si="2259"/>
        <v>0</v>
      </c>
      <c r="CC361" s="3"/>
      <c r="CD361" s="3"/>
      <c r="CE361" s="3"/>
      <c r="CF361" s="151">
        <f t="shared" si="2297"/>
        <v>0</v>
      </c>
      <c r="CG361" s="151">
        <f t="shared" si="2298"/>
        <v>0</v>
      </c>
      <c r="CH361" s="151">
        <f t="shared" si="2299"/>
        <v>0</v>
      </c>
      <c r="CI361" s="151">
        <f t="shared" si="2300"/>
        <v>0</v>
      </c>
      <c r="CJ361" s="154">
        <f t="shared" si="2260"/>
        <v>0</v>
      </c>
      <c r="CK361" s="3"/>
      <c r="CL361" s="3"/>
      <c r="CM361" s="3"/>
      <c r="CN361" s="151">
        <f t="shared" si="2301"/>
        <v>0</v>
      </c>
      <c r="CO361" s="151">
        <f t="shared" si="2302"/>
        <v>0</v>
      </c>
      <c r="CP361" s="151">
        <f t="shared" si="2303"/>
        <v>0</v>
      </c>
      <c r="CQ361" s="151">
        <f t="shared" si="2304"/>
        <v>0</v>
      </c>
      <c r="CR361" s="154">
        <f t="shared" si="2261"/>
        <v>0</v>
      </c>
      <c r="CS361" s="3"/>
      <c r="CT361" s="3"/>
      <c r="CU361" s="3"/>
      <c r="CV361" s="151">
        <f t="shared" si="2305"/>
        <v>0</v>
      </c>
      <c r="CW361" s="151">
        <f t="shared" si="2306"/>
        <v>0</v>
      </c>
      <c r="CX361" s="151">
        <f t="shared" si="2307"/>
        <v>0</v>
      </c>
      <c r="CY361" s="151">
        <f t="shared" si="2308"/>
        <v>0</v>
      </c>
      <c r="CZ361" s="151">
        <f t="shared" si="2309"/>
        <v>0</v>
      </c>
      <c r="DA361" s="151">
        <f t="shared" si="2310"/>
        <v>0</v>
      </c>
      <c r="DB361" s="151">
        <f t="shared" si="2311"/>
        <v>0</v>
      </c>
      <c r="DC361" s="151">
        <f t="shared" si="2312"/>
        <v>0</v>
      </c>
      <c r="DD361" s="149"/>
      <c r="DE361" s="3"/>
      <c r="DF361" s="3"/>
      <c r="DG361" s="3"/>
      <c r="DH361" s="129"/>
      <c r="DI361" s="129"/>
      <c r="DJ361" s="129"/>
      <c r="DK361" s="129"/>
      <c r="DL361" s="129"/>
      <c r="DM361" s="129"/>
      <c r="DN361" s="129"/>
      <c r="DO361" s="129"/>
      <c r="DP361" s="3"/>
      <c r="DQ361" s="3"/>
      <c r="DR361" s="3"/>
      <c r="DS361" s="3"/>
      <c r="DU361" s="149"/>
      <c r="DV361" s="3"/>
      <c r="DW361" s="3"/>
      <c r="DX361" s="3"/>
      <c r="DZ361" s="293"/>
      <c r="EA361" s="293"/>
      <c r="EB361" s="293"/>
      <c r="EC361" s="297"/>
      <c r="ED361" s="297"/>
      <c r="EE361" s="297"/>
      <c r="EF361" s="297"/>
      <c r="EG361" s="297"/>
      <c r="EH361" s="297"/>
      <c r="EI361" s="297"/>
      <c r="EJ361" s="297"/>
      <c r="EK361" s="297"/>
      <c r="EL361" s="297"/>
      <c r="EM361" s="297"/>
      <c r="EN361" s="297"/>
      <c r="EO361" s="297"/>
      <c r="EP361" s="297"/>
      <c r="EQ361" s="297"/>
      <c r="ER361" s="297"/>
      <c r="ES361" s="297"/>
      <c r="ET361" s="297"/>
      <c r="EU361" s="297"/>
      <c r="EV361" s="297"/>
      <c r="EW361" s="297"/>
      <c r="EX361" s="297"/>
      <c r="EY361" s="297"/>
      <c r="EZ361" s="297"/>
      <c r="FA361" s="297"/>
      <c r="FB361" s="297"/>
      <c r="FC361" s="297"/>
      <c r="FD361" s="297"/>
      <c r="FE361" s="297"/>
      <c r="FF361" s="297"/>
      <c r="FL361" s="151">
        <f t="shared" si="2313"/>
        <v>0</v>
      </c>
      <c r="FM361" s="151">
        <f t="shared" si="2314"/>
        <v>0</v>
      </c>
      <c r="FN361" s="151">
        <f t="shared" si="2315"/>
        <v>0</v>
      </c>
      <c r="FO361" s="151">
        <f t="shared" si="2316"/>
        <v>0</v>
      </c>
      <c r="FR361" s="5">
        <f t="shared" si="2234"/>
        <v>0</v>
      </c>
      <c r="FS361" s="5">
        <f t="shared" si="2235"/>
        <v>0</v>
      </c>
      <c r="FT361" s="5">
        <f t="shared" si="2236"/>
        <v>0</v>
      </c>
      <c r="FU361" s="5">
        <f t="shared" si="2237"/>
        <v>0</v>
      </c>
      <c r="FW361" s="233" t="e">
        <f t="shared" si="2238"/>
        <v>#DIV/0!</v>
      </c>
      <c r="FX361" s="233" t="e">
        <f t="shared" si="2239"/>
        <v>#DIV/0!</v>
      </c>
      <c r="FY361" s="233" t="e">
        <f t="shared" si="2240"/>
        <v>#DIV/0!</v>
      </c>
      <c r="FZ361" s="233" t="e">
        <f t="shared" si="2241"/>
        <v>#DIV/0!</v>
      </c>
      <c r="GA361" s="233"/>
      <c r="GB361" s="5">
        <f t="shared" si="2242"/>
        <v>0</v>
      </c>
      <c r="GC361" s="5">
        <f t="shared" si="2243"/>
        <v>0</v>
      </c>
      <c r="GD361" s="5">
        <f t="shared" si="2244"/>
        <v>0</v>
      </c>
      <c r="GE361" s="5">
        <f t="shared" si="2245"/>
        <v>0</v>
      </c>
    </row>
    <row r="362" spans="2:187" x14ac:dyDescent="0.2">
      <c r="B362" s="139">
        <f t="shared" si="2317"/>
        <v>2029</v>
      </c>
      <c r="C362" s="142" t="str">
        <f t="shared" si="2232"/>
        <v>Jan</v>
      </c>
      <c r="D362" s="154">
        <f t="shared" si="2246"/>
        <v>0</v>
      </c>
      <c r="E362" s="129"/>
      <c r="F362" s="129"/>
      <c r="G362" s="129"/>
      <c r="H362" s="154">
        <f t="shared" si="2247"/>
        <v>0</v>
      </c>
      <c r="I362" s="151">
        <f t="shared" si="2265"/>
        <v>0</v>
      </c>
      <c r="J362" s="151">
        <f t="shared" si="2266"/>
        <v>0</v>
      </c>
      <c r="K362" s="151">
        <f t="shared" si="2267"/>
        <v>0</v>
      </c>
      <c r="L362" s="154">
        <f t="shared" si="2318"/>
        <v>0</v>
      </c>
      <c r="M362" s="3"/>
      <c r="N362" s="3"/>
      <c r="O362" s="3"/>
      <c r="P362" s="154">
        <f t="shared" si="2248"/>
        <v>0</v>
      </c>
      <c r="Q362" s="3"/>
      <c r="R362" s="3"/>
      <c r="S362" s="3"/>
      <c r="T362" s="154">
        <f t="shared" si="2249"/>
        <v>0</v>
      </c>
      <c r="U362" s="151">
        <f t="shared" si="2268"/>
        <v>0</v>
      </c>
      <c r="V362" s="151">
        <f t="shared" si="2269"/>
        <v>0</v>
      </c>
      <c r="W362" s="151">
        <f t="shared" si="2270"/>
        <v>0</v>
      </c>
      <c r="X362" s="154">
        <f t="shared" si="2250"/>
        <v>0</v>
      </c>
      <c r="Y362" s="151">
        <f t="shared" si="2271"/>
        <v>0</v>
      </c>
      <c r="Z362" s="151">
        <f t="shared" si="2272"/>
        <v>0</v>
      </c>
      <c r="AA362" s="151">
        <f t="shared" si="2273"/>
        <v>0</v>
      </c>
      <c r="AB362" s="154">
        <f t="shared" si="2251"/>
        <v>0</v>
      </c>
      <c r="AC362" s="3"/>
      <c r="AD362" s="3"/>
      <c r="AE362" s="3"/>
      <c r="AF362" s="154">
        <f t="shared" si="2252"/>
        <v>0</v>
      </c>
      <c r="AG362" s="3"/>
      <c r="AH362" s="3"/>
      <c r="AI362" s="3"/>
      <c r="AJ362" s="154">
        <f t="shared" si="2253"/>
        <v>0</v>
      </c>
      <c r="AK362" s="151">
        <f t="shared" si="2274"/>
        <v>0</v>
      </c>
      <c r="AL362" s="151">
        <f t="shared" si="2275"/>
        <v>0</v>
      </c>
      <c r="AM362" s="151">
        <f t="shared" si="2276"/>
        <v>0</v>
      </c>
      <c r="AN362" s="154">
        <f t="shared" si="2254"/>
        <v>0</v>
      </c>
      <c r="AO362" s="3"/>
      <c r="AP362" s="3"/>
      <c r="AQ362" s="3"/>
      <c r="AR362" s="151">
        <f t="shared" si="2277"/>
        <v>0</v>
      </c>
      <c r="AS362" s="151">
        <f t="shared" si="2278"/>
        <v>0</v>
      </c>
      <c r="AT362" s="151">
        <f t="shared" si="2279"/>
        <v>0</v>
      </c>
      <c r="AU362" s="151">
        <f t="shared" si="2280"/>
        <v>0</v>
      </c>
      <c r="AV362" s="154">
        <f t="shared" si="2255"/>
        <v>0</v>
      </c>
      <c r="AW362" s="3"/>
      <c r="AX362" s="3"/>
      <c r="AY362" s="3"/>
      <c r="AZ362" s="151">
        <f t="shared" si="2281"/>
        <v>0</v>
      </c>
      <c r="BA362" s="151">
        <f t="shared" si="2282"/>
        <v>0</v>
      </c>
      <c r="BB362" s="151">
        <f t="shared" si="2283"/>
        <v>0</v>
      </c>
      <c r="BC362" s="151">
        <f t="shared" si="2284"/>
        <v>0</v>
      </c>
      <c r="BD362" s="154">
        <f t="shared" si="2256"/>
        <v>0</v>
      </c>
      <c r="BE362" s="3"/>
      <c r="BF362" s="3"/>
      <c r="BG362" s="3"/>
      <c r="BH362" s="151">
        <f t="shared" si="2285"/>
        <v>0</v>
      </c>
      <c r="BI362" s="151">
        <f t="shared" si="2286"/>
        <v>0</v>
      </c>
      <c r="BJ362" s="151">
        <f t="shared" si="2287"/>
        <v>0</v>
      </c>
      <c r="BK362" s="151">
        <f t="shared" si="2288"/>
        <v>0</v>
      </c>
      <c r="BL362" s="154">
        <f t="shared" si="2257"/>
        <v>0</v>
      </c>
      <c r="BM362" s="3"/>
      <c r="BN362" s="3"/>
      <c r="BO362" s="3"/>
      <c r="BP362" s="151">
        <f t="shared" si="2289"/>
        <v>0</v>
      </c>
      <c r="BQ362" s="151">
        <f t="shared" si="2290"/>
        <v>0</v>
      </c>
      <c r="BR362" s="151">
        <f t="shared" si="2291"/>
        <v>0</v>
      </c>
      <c r="BS362" s="151">
        <f t="shared" si="2292"/>
        <v>0</v>
      </c>
      <c r="BT362" s="154">
        <f t="shared" si="2258"/>
        <v>0</v>
      </c>
      <c r="BU362" s="3"/>
      <c r="BV362" s="3"/>
      <c r="BW362" s="3"/>
      <c r="BX362" s="151">
        <f t="shared" si="2293"/>
        <v>0</v>
      </c>
      <c r="BY362" s="151">
        <f t="shared" si="2294"/>
        <v>0</v>
      </c>
      <c r="BZ362" s="151">
        <f t="shared" si="2295"/>
        <v>0</v>
      </c>
      <c r="CA362" s="151">
        <f t="shared" si="2296"/>
        <v>0</v>
      </c>
      <c r="CB362" s="154">
        <f t="shared" si="2259"/>
        <v>0</v>
      </c>
      <c r="CC362" s="3"/>
      <c r="CD362" s="3"/>
      <c r="CE362" s="3"/>
      <c r="CF362" s="151">
        <f t="shared" si="2297"/>
        <v>0</v>
      </c>
      <c r="CG362" s="151">
        <f t="shared" si="2298"/>
        <v>0</v>
      </c>
      <c r="CH362" s="151">
        <f t="shared" si="2299"/>
        <v>0</v>
      </c>
      <c r="CI362" s="151">
        <f t="shared" si="2300"/>
        <v>0</v>
      </c>
      <c r="CJ362" s="154">
        <f t="shared" si="2260"/>
        <v>0</v>
      </c>
      <c r="CK362" s="3"/>
      <c r="CL362" s="3"/>
      <c r="CM362" s="3"/>
      <c r="CN362" s="151">
        <f t="shared" si="2301"/>
        <v>0</v>
      </c>
      <c r="CO362" s="151">
        <f t="shared" si="2302"/>
        <v>0</v>
      </c>
      <c r="CP362" s="151">
        <f t="shared" si="2303"/>
        <v>0</v>
      </c>
      <c r="CQ362" s="151">
        <f t="shared" si="2304"/>
        <v>0</v>
      </c>
      <c r="CR362" s="154">
        <f t="shared" si="2261"/>
        <v>0</v>
      </c>
      <c r="CS362" s="3"/>
      <c r="CT362" s="3"/>
      <c r="CU362" s="3"/>
      <c r="CV362" s="151">
        <f t="shared" si="2305"/>
        <v>0</v>
      </c>
      <c r="CW362" s="151">
        <f t="shared" si="2306"/>
        <v>0</v>
      </c>
      <c r="CX362" s="151">
        <f t="shared" si="2307"/>
        <v>0</v>
      </c>
      <c r="CY362" s="151">
        <f t="shared" si="2308"/>
        <v>0</v>
      </c>
      <c r="CZ362" s="151">
        <f t="shared" si="2309"/>
        <v>0</v>
      </c>
      <c r="DA362" s="151">
        <f t="shared" si="2310"/>
        <v>0</v>
      </c>
      <c r="DB362" s="151">
        <f t="shared" si="2311"/>
        <v>0</v>
      </c>
      <c r="DC362" s="151">
        <f t="shared" si="2312"/>
        <v>0</v>
      </c>
      <c r="DD362" s="149"/>
      <c r="DE362" s="3"/>
      <c r="DF362" s="3"/>
      <c r="DG362" s="3"/>
      <c r="DH362" s="129"/>
      <c r="DI362" s="129"/>
      <c r="DJ362" s="129"/>
      <c r="DK362" s="129"/>
      <c r="DL362" s="129"/>
      <c r="DM362" s="129"/>
      <c r="DN362" s="129"/>
      <c r="DO362" s="129"/>
      <c r="DP362" s="3"/>
      <c r="DQ362" s="3"/>
      <c r="DR362" s="3"/>
      <c r="DS362" s="3"/>
      <c r="DU362" s="149"/>
      <c r="DV362" s="3"/>
      <c r="DW362" s="3"/>
      <c r="DX362" s="3"/>
      <c r="DZ362" s="293"/>
      <c r="EA362" s="293"/>
      <c r="EB362" s="293"/>
      <c r="EC362" s="297"/>
      <c r="ED362" s="297"/>
      <c r="EE362" s="297"/>
      <c r="EF362" s="297"/>
      <c r="EG362" s="297"/>
      <c r="EH362" s="297"/>
      <c r="EI362" s="297"/>
      <c r="EJ362" s="297"/>
      <c r="EK362" s="297"/>
      <c r="EL362" s="297"/>
      <c r="EM362" s="297"/>
      <c r="EN362" s="297"/>
      <c r="EO362" s="297"/>
      <c r="EP362" s="297"/>
      <c r="EQ362" s="297"/>
      <c r="ER362" s="297"/>
      <c r="ES362" s="297"/>
      <c r="ET362" s="297"/>
      <c r="EU362" s="297"/>
      <c r="EV362" s="297"/>
      <c r="EW362" s="297"/>
      <c r="EX362" s="297"/>
      <c r="EY362" s="297"/>
      <c r="EZ362" s="297"/>
      <c r="FA362" s="297"/>
      <c r="FB362" s="297"/>
      <c r="FC362" s="297"/>
      <c r="FD362" s="297"/>
      <c r="FE362" s="297"/>
      <c r="FF362" s="297"/>
      <c r="FL362" s="151">
        <f t="shared" si="2313"/>
        <v>0</v>
      </c>
      <c r="FM362" s="151">
        <f t="shared" si="2314"/>
        <v>0</v>
      </c>
      <c r="FN362" s="151">
        <f t="shared" si="2315"/>
        <v>0</v>
      </c>
      <c r="FO362" s="151">
        <f t="shared" si="2316"/>
        <v>0</v>
      </c>
      <c r="FR362" s="5">
        <f t="shared" si="2234"/>
        <v>0</v>
      </c>
      <c r="FS362" s="5">
        <f t="shared" si="2235"/>
        <v>0</v>
      </c>
      <c r="FT362" s="5">
        <f t="shared" si="2236"/>
        <v>0</v>
      </c>
      <c r="FU362" s="5">
        <f t="shared" si="2237"/>
        <v>0</v>
      </c>
      <c r="FW362" s="233" t="e">
        <f t="shared" si="2238"/>
        <v>#DIV/0!</v>
      </c>
      <c r="FX362" s="233" t="e">
        <f t="shared" si="2239"/>
        <v>#DIV/0!</v>
      </c>
      <c r="FY362" s="233" t="e">
        <f t="shared" si="2240"/>
        <v>#DIV/0!</v>
      </c>
      <c r="FZ362" s="233" t="e">
        <f t="shared" si="2241"/>
        <v>#DIV/0!</v>
      </c>
      <c r="GA362" s="233"/>
      <c r="GB362" s="5">
        <f t="shared" si="2242"/>
        <v>0</v>
      </c>
      <c r="GC362" s="5">
        <f t="shared" si="2243"/>
        <v>0</v>
      </c>
      <c r="GD362" s="5">
        <f t="shared" si="2244"/>
        <v>0</v>
      </c>
      <c r="GE362" s="5">
        <f t="shared" si="2245"/>
        <v>0</v>
      </c>
    </row>
    <row r="363" spans="2:187" x14ac:dyDescent="0.2">
      <c r="B363" s="139">
        <f t="shared" si="2317"/>
        <v>2029</v>
      </c>
      <c r="C363" s="142" t="str">
        <f t="shared" si="2232"/>
        <v>Feb</v>
      </c>
      <c r="D363" s="154">
        <f t="shared" si="2246"/>
        <v>0</v>
      </c>
      <c r="E363" s="129"/>
      <c r="F363" s="129"/>
      <c r="G363" s="129"/>
      <c r="H363" s="154">
        <f t="shared" si="2247"/>
        <v>0</v>
      </c>
      <c r="I363" s="151">
        <f t="shared" si="2265"/>
        <v>0</v>
      </c>
      <c r="J363" s="151">
        <f t="shared" si="2266"/>
        <v>0</v>
      </c>
      <c r="K363" s="151">
        <f t="shared" si="2267"/>
        <v>0</v>
      </c>
      <c r="L363" s="154">
        <f t="shared" si="2318"/>
        <v>0</v>
      </c>
      <c r="M363" s="3"/>
      <c r="N363" s="3"/>
      <c r="O363" s="3"/>
      <c r="P363" s="154">
        <f t="shared" si="2248"/>
        <v>0</v>
      </c>
      <c r="Q363" s="3"/>
      <c r="R363" s="3"/>
      <c r="S363" s="3"/>
      <c r="T363" s="154">
        <f t="shared" si="2249"/>
        <v>0</v>
      </c>
      <c r="U363" s="151">
        <f t="shared" si="2268"/>
        <v>0</v>
      </c>
      <c r="V363" s="151">
        <f t="shared" si="2269"/>
        <v>0</v>
      </c>
      <c r="W363" s="151">
        <f t="shared" si="2270"/>
        <v>0</v>
      </c>
      <c r="X363" s="154">
        <f t="shared" si="2250"/>
        <v>0</v>
      </c>
      <c r="Y363" s="151">
        <f t="shared" si="2271"/>
        <v>0</v>
      </c>
      <c r="Z363" s="151">
        <f t="shared" si="2272"/>
        <v>0</v>
      </c>
      <c r="AA363" s="151">
        <f t="shared" si="2273"/>
        <v>0</v>
      </c>
      <c r="AB363" s="154">
        <f t="shared" si="2251"/>
        <v>0</v>
      </c>
      <c r="AC363" s="3"/>
      <c r="AD363" s="3"/>
      <c r="AE363" s="3"/>
      <c r="AF363" s="154">
        <f t="shared" si="2252"/>
        <v>0</v>
      </c>
      <c r="AG363" s="3"/>
      <c r="AH363" s="3"/>
      <c r="AI363" s="3"/>
      <c r="AJ363" s="154">
        <f t="shared" si="2253"/>
        <v>0</v>
      </c>
      <c r="AK363" s="151">
        <f t="shared" si="2274"/>
        <v>0</v>
      </c>
      <c r="AL363" s="151">
        <f t="shared" si="2275"/>
        <v>0</v>
      </c>
      <c r="AM363" s="151">
        <f t="shared" si="2276"/>
        <v>0</v>
      </c>
      <c r="AN363" s="154">
        <f t="shared" si="2254"/>
        <v>0</v>
      </c>
      <c r="AO363" s="3"/>
      <c r="AP363" s="3"/>
      <c r="AQ363" s="3"/>
      <c r="AR363" s="151">
        <f t="shared" si="2277"/>
        <v>0</v>
      </c>
      <c r="AS363" s="151">
        <f t="shared" si="2278"/>
        <v>0</v>
      </c>
      <c r="AT363" s="151">
        <f t="shared" si="2279"/>
        <v>0</v>
      </c>
      <c r="AU363" s="151">
        <f t="shared" si="2280"/>
        <v>0</v>
      </c>
      <c r="AV363" s="154">
        <f t="shared" si="2255"/>
        <v>0</v>
      </c>
      <c r="AW363" s="3"/>
      <c r="AX363" s="3"/>
      <c r="AY363" s="3"/>
      <c r="AZ363" s="151">
        <f t="shared" si="2281"/>
        <v>0</v>
      </c>
      <c r="BA363" s="151">
        <f t="shared" si="2282"/>
        <v>0</v>
      </c>
      <c r="BB363" s="151">
        <f t="shared" si="2283"/>
        <v>0</v>
      </c>
      <c r="BC363" s="151">
        <f t="shared" si="2284"/>
        <v>0</v>
      </c>
      <c r="BD363" s="154">
        <f t="shared" si="2256"/>
        <v>0</v>
      </c>
      <c r="BE363" s="3"/>
      <c r="BF363" s="3"/>
      <c r="BG363" s="3"/>
      <c r="BH363" s="151">
        <f t="shared" si="2285"/>
        <v>0</v>
      </c>
      <c r="BI363" s="151">
        <f t="shared" si="2286"/>
        <v>0</v>
      </c>
      <c r="BJ363" s="151">
        <f t="shared" si="2287"/>
        <v>0</v>
      </c>
      <c r="BK363" s="151">
        <f t="shared" si="2288"/>
        <v>0</v>
      </c>
      <c r="BL363" s="154">
        <f t="shared" si="2257"/>
        <v>0</v>
      </c>
      <c r="BM363" s="3"/>
      <c r="BN363" s="3"/>
      <c r="BO363" s="3"/>
      <c r="BP363" s="151">
        <f t="shared" si="2289"/>
        <v>0</v>
      </c>
      <c r="BQ363" s="151">
        <f t="shared" si="2290"/>
        <v>0</v>
      </c>
      <c r="BR363" s="151">
        <f t="shared" si="2291"/>
        <v>0</v>
      </c>
      <c r="BS363" s="151">
        <f t="shared" si="2292"/>
        <v>0</v>
      </c>
      <c r="BT363" s="154">
        <f t="shared" si="2258"/>
        <v>0</v>
      </c>
      <c r="BU363" s="3"/>
      <c r="BV363" s="3"/>
      <c r="BW363" s="3"/>
      <c r="BX363" s="151">
        <f t="shared" si="2293"/>
        <v>0</v>
      </c>
      <c r="BY363" s="151">
        <f t="shared" si="2294"/>
        <v>0</v>
      </c>
      <c r="BZ363" s="151">
        <f t="shared" si="2295"/>
        <v>0</v>
      </c>
      <c r="CA363" s="151">
        <f t="shared" si="2296"/>
        <v>0</v>
      </c>
      <c r="CB363" s="154">
        <f t="shared" si="2259"/>
        <v>0</v>
      </c>
      <c r="CC363" s="3"/>
      <c r="CD363" s="3"/>
      <c r="CE363" s="3"/>
      <c r="CF363" s="151">
        <f t="shared" si="2297"/>
        <v>0</v>
      </c>
      <c r="CG363" s="151">
        <f t="shared" si="2298"/>
        <v>0</v>
      </c>
      <c r="CH363" s="151">
        <f t="shared" si="2299"/>
        <v>0</v>
      </c>
      <c r="CI363" s="151">
        <f t="shared" si="2300"/>
        <v>0</v>
      </c>
      <c r="CJ363" s="154">
        <f t="shared" si="2260"/>
        <v>0</v>
      </c>
      <c r="CK363" s="3"/>
      <c r="CL363" s="3"/>
      <c r="CM363" s="3"/>
      <c r="CN363" s="151">
        <f t="shared" si="2301"/>
        <v>0</v>
      </c>
      <c r="CO363" s="151">
        <f t="shared" si="2302"/>
        <v>0</v>
      </c>
      <c r="CP363" s="151">
        <f t="shared" si="2303"/>
        <v>0</v>
      </c>
      <c r="CQ363" s="151">
        <f t="shared" si="2304"/>
        <v>0</v>
      </c>
      <c r="CR363" s="154">
        <f t="shared" si="2261"/>
        <v>0</v>
      </c>
      <c r="CS363" s="3"/>
      <c r="CT363" s="3"/>
      <c r="CU363" s="3"/>
      <c r="CV363" s="151">
        <f t="shared" si="2305"/>
        <v>0</v>
      </c>
      <c r="CW363" s="151">
        <f t="shared" si="2306"/>
        <v>0</v>
      </c>
      <c r="CX363" s="151">
        <f t="shared" si="2307"/>
        <v>0</v>
      </c>
      <c r="CY363" s="151">
        <f t="shared" si="2308"/>
        <v>0</v>
      </c>
      <c r="CZ363" s="151">
        <f t="shared" si="2309"/>
        <v>0</v>
      </c>
      <c r="DA363" s="151">
        <f t="shared" si="2310"/>
        <v>0</v>
      </c>
      <c r="DB363" s="151">
        <f t="shared" si="2311"/>
        <v>0</v>
      </c>
      <c r="DC363" s="151">
        <f t="shared" si="2312"/>
        <v>0</v>
      </c>
      <c r="DD363" s="149"/>
      <c r="DE363" s="3"/>
      <c r="DF363" s="3"/>
      <c r="DG363" s="3"/>
      <c r="DH363" s="129"/>
      <c r="DI363" s="129"/>
      <c r="DJ363" s="129"/>
      <c r="DK363" s="129"/>
      <c r="DL363" s="129"/>
      <c r="DM363" s="129"/>
      <c r="DN363" s="129"/>
      <c r="DO363" s="129"/>
      <c r="DP363" s="3"/>
      <c r="DQ363" s="3"/>
      <c r="DR363" s="3"/>
      <c r="DS363" s="3"/>
      <c r="DU363" s="149"/>
      <c r="DV363" s="3"/>
      <c r="DW363" s="3"/>
      <c r="DX363" s="3"/>
      <c r="DZ363" s="293"/>
      <c r="EA363" s="293"/>
      <c r="EB363" s="293"/>
      <c r="EC363" s="297"/>
      <c r="ED363" s="297"/>
      <c r="EE363" s="297"/>
      <c r="EF363" s="297"/>
      <c r="EG363" s="297"/>
      <c r="EH363" s="297"/>
      <c r="EI363" s="297"/>
      <c r="EJ363" s="297"/>
      <c r="EK363" s="297"/>
      <c r="EL363" s="297"/>
      <c r="EM363" s="297"/>
      <c r="EN363" s="297"/>
      <c r="EO363" s="297"/>
      <c r="EP363" s="297"/>
      <c r="EQ363" s="297"/>
      <c r="ER363" s="297"/>
      <c r="ES363" s="297"/>
      <c r="ET363" s="297"/>
      <c r="EU363" s="297"/>
      <c r="EV363" s="297"/>
      <c r="EW363" s="297"/>
      <c r="EX363" s="297"/>
      <c r="EY363" s="297"/>
      <c r="EZ363" s="297"/>
      <c r="FA363" s="297"/>
      <c r="FB363" s="297"/>
      <c r="FC363" s="297"/>
      <c r="FD363" s="297"/>
      <c r="FE363" s="297"/>
      <c r="FF363" s="297"/>
      <c r="FL363" s="151">
        <f t="shared" si="2313"/>
        <v>0</v>
      </c>
      <c r="FM363" s="151">
        <f t="shared" si="2314"/>
        <v>0</v>
      </c>
      <c r="FN363" s="151">
        <f t="shared" si="2315"/>
        <v>0</v>
      </c>
      <c r="FO363" s="151">
        <f t="shared" si="2316"/>
        <v>0</v>
      </c>
      <c r="FR363" s="5">
        <f t="shared" si="2234"/>
        <v>0</v>
      </c>
      <c r="FS363" s="5">
        <f t="shared" si="2235"/>
        <v>0</v>
      </c>
      <c r="FT363" s="5">
        <f t="shared" si="2236"/>
        <v>0</v>
      </c>
      <c r="FU363" s="5">
        <f t="shared" si="2237"/>
        <v>0</v>
      </c>
      <c r="FW363" s="233" t="e">
        <f t="shared" si="2238"/>
        <v>#DIV/0!</v>
      </c>
      <c r="FX363" s="233" t="e">
        <f t="shared" si="2239"/>
        <v>#DIV/0!</v>
      </c>
      <c r="FY363" s="233" t="e">
        <f t="shared" si="2240"/>
        <v>#DIV/0!</v>
      </c>
      <c r="FZ363" s="233" t="e">
        <f t="shared" si="2241"/>
        <v>#DIV/0!</v>
      </c>
      <c r="GA363" s="233"/>
      <c r="GB363" s="5">
        <f t="shared" si="2242"/>
        <v>0</v>
      </c>
      <c r="GC363" s="5">
        <f t="shared" si="2243"/>
        <v>0</v>
      </c>
      <c r="GD363" s="5">
        <f t="shared" si="2244"/>
        <v>0</v>
      </c>
      <c r="GE363" s="5">
        <f t="shared" si="2245"/>
        <v>0</v>
      </c>
    </row>
    <row r="364" spans="2:187" x14ac:dyDescent="0.2">
      <c r="B364" s="139">
        <f t="shared" si="2317"/>
        <v>2029</v>
      </c>
      <c r="C364" s="142" t="str">
        <f t="shared" si="2232"/>
        <v>Mar</v>
      </c>
      <c r="D364" s="154">
        <f t="shared" si="2246"/>
        <v>0</v>
      </c>
      <c r="E364" s="129"/>
      <c r="F364" s="129"/>
      <c r="G364" s="129"/>
      <c r="H364" s="154">
        <f t="shared" si="2247"/>
        <v>0</v>
      </c>
      <c r="I364" s="151">
        <f t="shared" si="2265"/>
        <v>0</v>
      </c>
      <c r="J364" s="151">
        <f t="shared" si="2266"/>
        <v>0</v>
      </c>
      <c r="K364" s="151">
        <f t="shared" si="2267"/>
        <v>0</v>
      </c>
      <c r="L364" s="154">
        <f t="shared" si="2318"/>
        <v>0</v>
      </c>
      <c r="M364" s="3"/>
      <c r="N364" s="3"/>
      <c r="O364" s="3"/>
      <c r="P364" s="154">
        <f t="shared" si="2248"/>
        <v>0</v>
      </c>
      <c r="Q364" s="3"/>
      <c r="R364" s="3"/>
      <c r="S364" s="3"/>
      <c r="T364" s="154">
        <f t="shared" si="2249"/>
        <v>0</v>
      </c>
      <c r="U364" s="151">
        <f t="shared" si="2268"/>
        <v>0</v>
      </c>
      <c r="V364" s="151">
        <f t="shared" si="2269"/>
        <v>0</v>
      </c>
      <c r="W364" s="151">
        <f t="shared" si="2270"/>
        <v>0</v>
      </c>
      <c r="X364" s="154">
        <f t="shared" si="2250"/>
        <v>0</v>
      </c>
      <c r="Y364" s="151">
        <f t="shared" si="2271"/>
        <v>0</v>
      </c>
      <c r="Z364" s="151">
        <f t="shared" si="2272"/>
        <v>0</v>
      </c>
      <c r="AA364" s="151">
        <f t="shared" si="2273"/>
        <v>0</v>
      </c>
      <c r="AB364" s="154">
        <f t="shared" si="2251"/>
        <v>0</v>
      </c>
      <c r="AC364" s="3"/>
      <c r="AD364" s="3"/>
      <c r="AE364" s="3"/>
      <c r="AF364" s="154">
        <f t="shared" si="2252"/>
        <v>0</v>
      </c>
      <c r="AG364" s="3"/>
      <c r="AH364" s="3"/>
      <c r="AI364" s="3"/>
      <c r="AJ364" s="154">
        <f t="shared" si="2253"/>
        <v>0</v>
      </c>
      <c r="AK364" s="151">
        <f t="shared" si="2274"/>
        <v>0</v>
      </c>
      <c r="AL364" s="151">
        <f t="shared" si="2275"/>
        <v>0</v>
      </c>
      <c r="AM364" s="151">
        <f t="shared" si="2276"/>
        <v>0</v>
      </c>
      <c r="AN364" s="154">
        <f t="shared" si="2254"/>
        <v>0</v>
      </c>
      <c r="AO364" s="3"/>
      <c r="AP364" s="3"/>
      <c r="AQ364" s="3"/>
      <c r="AR364" s="151">
        <f t="shared" si="2277"/>
        <v>0</v>
      </c>
      <c r="AS364" s="151">
        <f t="shared" si="2278"/>
        <v>0</v>
      </c>
      <c r="AT364" s="151">
        <f t="shared" si="2279"/>
        <v>0</v>
      </c>
      <c r="AU364" s="151">
        <f t="shared" si="2280"/>
        <v>0</v>
      </c>
      <c r="AV364" s="154">
        <f t="shared" si="2255"/>
        <v>0</v>
      </c>
      <c r="AW364" s="3"/>
      <c r="AX364" s="3"/>
      <c r="AY364" s="3"/>
      <c r="AZ364" s="151">
        <f t="shared" si="2281"/>
        <v>0</v>
      </c>
      <c r="BA364" s="151">
        <f t="shared" si="2282"/>
        <v>0</v>
      </c>
      <c r="BB364" s="151">
        <f t="shared" si="2283"/>
        <v>0</v>
      </c>
      <c r="BC364" s="151">
        <f t="shared" si="2284"/>
        <v>0</v>
      </c>
      <c r="BD364" s="154">
        <f t="shared" si="2256"/>
        <v>0</v>
      </c>
      <c r="BE364" s="3"/>
      <c r="BF364" s="3"/>
      <c r="BG364" s="3"/>
      <c r="BH364" s="151">
        <f t="shared" si="2285"/>
        <v>0</v>
      </c>
      <c r="BI364" s="151">
        <f t="shared" si="2286"/>
        <v>0</v>
      </c>
      <c r="BJ364" s="151">
        <f t="shared" si="2287"/>
        <v>0</v>
      </c>
      <c r="BK364" s="151">
        <f t="shared" si="2288"/>
        <v>0</v>
      </c>
      <c r="BL364" s="154">
        <f t="shared" si="2257"/>
        <v>0</v>
      </c>
      <c r="BM364" s="3"/>
      <c r="BN364" s="3"/>
      <c r="BO364" s="3"/>
      <c r="BP364" s="151">
        <f t="shared" si="2289"/>
        <v>0</v>
      </c>
      <c r="BQ364" s="151">
        <f t="shared" si="2290"/>
        <v>0</v>
      </c>
      <c r="BR364" s="151">
        <f t="shared" si="2291"/>
        <v>0</v>
      </c>
      <c r="BS364" s="151">
        <f t="shared" si="2292"/>
        <v>0</v>
      </c>
      <c r="BT364" s="154">
        <f t="shared" si="2258"/>
        <v>0</v>
      </c>
      <c r="BU364" s="3"/>
      <c r="BV364" s="3"/>
      <c r="BW364" s="3"/>
      <c r="BX364" s="151">
        <f t="shared" si="2293"/>
        <v>0</v>
      </c>
      <c r="BY364" s="151">
        <f t="shared" si="2294"/>
        <v>0</v>
      </c>
      <c r="BZ364" s="151">
        <f t="shared" si="2295"/>
        <v>0</v>
      </c>
      <c r="CA364" s="151">
        <f t="shared" si="2296"/>
        <v>0</v>
      </c>
      <c r="CB364" s="154">
        <f t="shared" si="2259"/>
        <v>0</v>
      </c>
      <c r="CC364" s="3"/>
      <c r="CD364" s="3"/>
      <c r="CE364" s="3"/>
      <c r="CF364" s="151">
        <f t="shared" si="2297"/>
        <v>0</v>
      </c>
      <c r="CG364" s="151">
        <f t="shared" si="2298"/>
        <v>0</v>
      </c>
      <c r="CH364" s="151">
        <f t="shared" si="2299"/>
        <v>0</v>
      </c>
      <c r="CI364" s="151">
        <f t="shared" si="2300"/>
        <v>0</v>
      </c>
      <c r="CJ364" s="154">
        <f t="shared" si="2260"/>
        <v>0</v>
      </c>
      <c r="CK364" s="3"/>
      <c r="CL364" s="3"/>
      <c r="CM364" s="3"/>
      <c r="CN364" s="151">
        <f t="shared" si="2301"/>
        <v>0</v>
      </c>
      <c r="CO364" s="151">
        <f t="shared" si="2302"/>
        <v>0</v>
      </c>
      <c r="CP364" s="151">
        <f t="shared" si="2303"/>
        <v>0</v>
      </c>
      <c r="CQ364" s="151">
        <f t="shared" si="2304"/>
        <v>0</v>
      </c>
      <c r="CR364" s="154">
        <f t="shared" si="2261"/>
        <v>0</v>
      </c>
      <c r="CS364" s="3"/>
      <c r="CT364" s="3"/>
      <c r="CU364" s="3"/>
      <c r="CV364" s="151">
        <f t="shared" si="2305"/>
        <v>0</v>
      </c>
      <c r="CW364" s="151">
        <f t="shared" si="2306"/>
        <v>0</v>
      </c>
      <c r="CX364" s="151">
        <f t="shared" si="2307"/>
        <v>0</v>
      </c>
      <c r="CY364" s="151">
        <f t="shared" si="2308"/>
        <v>0</v>
      </c>
      <c r="CZ364" s="151">
        <f t="shared" si="2309"/>
        <v>0</v>
      </c>
      <c r="DA364" s="151">
        <f t="shared" si="2310"/>
        <v>0</v>
      </c>
      <c r="DB364" s="151">
        <f t="shared" si="2311"/>
        <v>0</v>
      </c>
      <c r="DC364" s="151">
        <f t="shared" si="2312"/>
        <v>0</v>
      </c>
      <c r="DD364" s="149"/>
      <c r="DE364" s="3"/>
      <c r="DF364" s="3"/>
      <c r="DG364" s="3"/>
      <c r="DH364" s="129"/>
      <c r="DI364" s="129"/>
      <c r="DJ364" s="129"/>
      <c r="DK364" s="129"/>
      <c r="DL364" s="129"/>
      <c r="DM364" s="129"/>
      <c r="DN364" s="129"/>
      <c r="DO364" s="129"/>
      <c r="DP364" s="3"/>
      <c r="DQ364" s="3"/>
      <c r="DR364" s="3"/>
      <c r="DS364" s="3"/>
      <c r="DU364" s="149"/>
      <c r="DV364" s="3"/>
      <c r="DW364" s="3"/>
      <c r="DX364" s="3"/>
      <c r="DZ364" s="293"/>
      <c r="EA364" s="293"/>
      <c r="EB364" s="293"/>
      <c r="EC364" s="297"/>
      <c r="ED364" s="297"/>
      <c r="EE364" s="297"/>
      <c r="EF364" s="297"/>
      <c r="EG364" s="297"/>
      <c r="EH364" s="297"/>
      <c r="EI364" s="297"/>
      <c r="EJ364" s="297"/>
      <c r="EK364" s="297"/>
      <c r="EL364" s="297"/>
      <c r="EM364" s="297"/>
      <c r="EN364" s="297"/>
      <c r="EO364" s="297"/>
      <c r="EP364" s="297"/>
      <c r="EQ364" s="297"/>
      <c r="ER364" s="297"/>
      <c r="ES364" s="297"/>
      <c r="ET364" s="297"/>
      <c r="EU364" s="297"/>
      <c r="EV364" s="297"/>
      <c r="EW364" s="297"/>
      <c r="EX364" s="297"/>
      <c r="EY364" s="297"/>
      <c r="EZ364" s="297"/>
      <c r="FA364" s="297"/>
      <c r="FB364" s="297"/>
      <c r="FC364" s="297"/>
      <c r="FD364" s="297"/>
      <c r="FE364" s="297"/>
      <c r="FF364" s="297"/>
      <c r="FL364" s="151">
        <f t="shared" si="2313"/>
        <v>0</v>
      </c>
      <c r="FM364" s="151">
        <f t="shared" si="2314"/>
        <v>0</v>
      </c>
      <c r="FN364" s="151">
        <f t="shared" si="2315"/>
        <v>0</v>
      </c>
      <c r="FO364" s="151">
        <f t="shared" si="2316"/>
        <v>0</v>
      </c>
      <c r="FR364" s="5">
        <f t="shared" si="2234"/>
        <v>0</v>
      </c>
      <c r="FS364" s="5">
        <f t="shared" si="2235"/>
        <v>0</v>
      </c>
      <c r="FT364" s="5">
        <f t="shared" si="2236"/>
        <v>0</v>
      </c>
      <c r="FU364" s="5">
        <f t="shared" si="2237"/>
        <v>0</v>
      </c>
      <c r="FW364" s="233" t="e">
        <f t="shared" si="2238"/>
        <v>#DIV/0!</v>
      </c>
      <c r="FX364" s="233" t="e">
        <f t="shared" si="2239"/>
        <v>#DIV/0!</v>
      </c>
      <c r="FY364" s="233" t="e">
        <f t="shared" si="2240"/>
        <v>#DIV/0!</v>
      </c>
      <c r="FZ364" s="233" t="e">
        <f t="shared" si="2241"/>
        <v>#DIV/0!</v>
      </c>
      <c r="GA364" s="233"/>
      <c r="GB364" s="5">
        <f t="shared" si="2242"/>
        <v>0</v>
      </c>
      <c r="GC364" s="5">
        <f t="shared" si="2243"/>
        <v>0</v>
      </c>
      <c r="GD364" s="5">
        <f t="shared" si="2244"/>
        <v>0</v>
      </c>
      <c r="GE364" s="5">
        <f t="shared" si="2245"/>
        <v>0</v>
      </c>
    </row>
    <row r="365" spans="2:187" x14ac:dyDescent="0.2">
      <c r="B365" s="139">
        <f t="shared" si="2317"/>
        <v>2029</v>
      </c>
      <c r="C365" s="142" t="str">
        <f t="shared" si="2232"/>
        <v>Apr</v>
      </c>
      <c r="D365" s="154">
        <f t="shared" si="2246"/>
        <v>0</v>
      </c>
      <c r="E365" s="129"/>
      <c r="F365" s="129"/>
      <c r="G365" s="129"/>
      <c r="H365" s="154">
        <f t="shared" si="2247"/>
        <v>0</v>
      </c>
      <c r="I365" s="151">
        <f t="shared" si="2265"/>
        <v>0</v>
      </c>
      <c r="J365" s="151">
        <f t="shared" si="2266"/>
        <v>0</v>
      </c>
      <c r="K365" s="151">
        <f t="shared" si="2267"/>
        <v>0</v>
      </c>
      <c r="L365" s="154">
        <f t="shared" si="2318"/>
        <v>0</v>
      </c>
      <c r="M365" s="3"/>
      <c r="N365" s="3"/>
      <c r="O365" s="3"/>
      <c r="P365" s="154">
        <f t="shared" si="2248"/>
        <v>0</v>
      </c>
      <c r="Q365" s="3"/>
      <c r="R365" s="3"/>
      <c r="S365" s="3"/>
      <c r="T365" s="154">
        <f t="shared" si="2249"/>
        <v>0</v>
      </c>
      <c r="U365" s="151">
        <f t="shared" si="2268"/>
        <v>0</v>
      </c>
      <c r="V365" s="151">
        <f t="shared" si="2269"/>
        <v>0</v>
      </c>
      <c r="W365" s="151">
        <f t="shared" si="2270"/>
        <v>0</v>
      </c>
      <c r="X365" s="154">
        <f t="shared" si="2250"/>
        <v>0</v>
      </c>
      <c r="Y365" s="151">
        <f t="shared" si="2271"/>
        <v>0</v>
      </c>
      <c r="Z365" s="151">
        <f t="shared" si="2272"/>
        <v>0</v>
      </c>
      <c r="AA365" s="151">
        <f t="shared" si="2273"/>
        <v>0</v>
      </c>
      <c r="AB365" s="154">
        <f t="shared" si="2251"/>
        <v>0</v>
      </c>
      <c r="AC365" s="3"/>
      <c r="AD365" s="3"/>
      <c r="AE365" s="3"/>
      <c r="AF365" s="154">
        <f t="shared" si="2252"/>
        <v>0</v>
      </c>
      <c r="AG365" s="3"/>
      <c r="AH365" s="3"/>
      <c r="AI365" s="3"/>
      <c r="AJ365" s="154">
        <f t="shared" si="2253"/>
        <v>0</v>
      </c>
      <c r="AK365" s="151">
        <f t="shared" si="2274"/>
        <v>0</v>
      </c>
      <c r="AL365" s="151">
        <f t="shared" si="2275"/>
        <v>0</v>
      </c>
      <c r="AM365" s="151">
        <f t="shared" si="2276"/>
        <v>0</v>
      </c>
      <c r="AN365" s="154">
        <f t="shared" si="2254"/>
        <v>0</v>
      </c>
      <c r="AO365" s="3"/>
      <c r="AP365" s="3"/>
      <c r="AQ365" s="3"/>
      <c r="AR365" s="151">
        <f t="shared" si="2277"/>
        <v>0</v>
      </c>
      <c r="AS365" s="151">
        <f t="shared" si="2278"/>
        <v>0</v>
      </c>
      <c r="AT365" s="151">
        <f t="shared" si="2279"/>
        <v>0</v>
      </c>
      <c r="AU365" s="151">
        <f t="shared" si="2280"/>
        <v>0</v>
      </c>
      <c r="AV365" s="154">
        <f t="shared" si="2255"/>
        <v>0</v>
      </c>
      <c r="AW365" s="3"/>
      <c r="AX365" s="3"/>
      <c r="AY365" s="3"/>
      <c r="AZ365" s="151">
        <f t="shared" si="2281"/>
        <v>0</v>
      </c>
      <c r="BA365" s="151">
        <f t="shared" si="2282"/>
        <v>0</v>
      </c>
      <c r="BB365" s="151">
        <f t="shared" si="2283"/>
        <v>0</v>
      </c>
      <c r="BC365" s="151">
        <f t="shared" si="2284"/>
        <v>0</v>
      </c>
      <c r="BD365" s="154">
        <f t="shared" si="2256"/>
        <v>0</v>
      </c>
      <c r="BE365" s="3"/>
      <c r="BF365" s="3"/>
      <c r="BG365" s="3"/>
      <c r="BH365" s="151">
        <f t="shared" si="2285"/>
        <v>0</v>
      </c>
      <c r="BI365" s="151">
        <f t="shared" si="2286"/>
        <v>0</v>
      </c>
      <c r="BJ365" s="151">
        <f t="shared" si="2287"/>
        <v>0</v>
      </c>
      <c r="BK365" s="151">
        <f t="shared" si="2288"/>
        <v>0</v>
      </c>
      <c r="BL365" s="154">
        <f t="shared" si="2257"/>
        <v>0</v>
      </c>
      <c r="BM365" s="3"/>
      <c r="BN365" s="3"/>
      <c r="BO365" s="3"/>
      <c r="BP365" s="151">
        <f t="shared" si="2289"/>
        <v>0</v>
      </c>
      <c r="BQ365" s="151">
        <f t="shared" si="2290"/>
        <v>0</v>
      </c>
      <c r="BR365" s="151">
        <f t="shared" si="2291"/>
        <v>0</v>
      </c>
      <c r="BS365" s="151">
        <f t="shared" si="2292"/>
        <v>0</v>
      </c>
      <c r="BT365" s="154">
        <f t="shared" si="2258"/>
        <v>0</v>
      </c>
      <c r="BU365" s="3"/>
      <c r="BV365" s="3"/>
      <c r="BW365" s="3"/>
      <c r="BX365" s="151">
        <f t="shared" si="2293"/>
        <v>0</v>
      </c>
      <c r="BY365" s="151">
        <f t="shared" si="2294"/>
        <v>0</v>
      </c>
      <c r="BZ365" s="151">
        <f t="shared" si="2295"/>
        <v>0</v>
      </c>
      <c r="CA365" s="151">
        <f t="shared" si="2296"/>
        <v>0</v>
      </c>
      <c r="CB365" s="154">
        <f t="shared" si="2259"/>
        <v>0</v>
      </c>
      <c r="CC365" s="3"/>
      <c r="CD365" s="3"/>
      <c r="CE365" s="3"/>
      <c r="CF365" s="151">
        <f t="shared" si="2297"/>
        <v>0</v>
      </c>
      <c r="CG365" s="151">
        <f t="shared" si="2298"/>
        <v>0</v>
      </c>
      <c r="CH365" s="151">
        <f t="shared" si="2299"/>
        <v>0</v>
      </c>
      <c r="CI365" s="151">
        <f t="shared" si="2300"/>
        <v>0</v>
      </c>
      <c r="CJ365" s="154">
        <f t="shared" si="2260"/>
        <v>0</v>
      </c>
      <c r="CK365" s="3"/>
      <c r="CL365" s="3"/>
      <c r="CM365" s="3"/>
      <c r="CN365" s="151">
        <f t="shared" si="2301"/>
        <v>0</v>
      </c>
      <c r="CO365" s="151">
        <f t="shared" si="2302"/>
        <v>0</v>
      </c>
      <c r="CP365" s="151">
        <f t="shared" si="2303"/>
        <v>0</v>
      </c>
      <c r="CQ365" s="151">
        <f t="shared" si="2304"/>
        <v>0</v>
      </c>
      <c r="CR365" s="154">
        <f t="shared" si="2261"/>
        <v>0</v>
      </c>
      <c r="CS365" s="3"/>
      <c r="CT365" s="3"/>
      <c r="CU365" s="3"/>
      <c r="CV365" s="151">
        <f t="shared" si="2305"/>
        <v>0</v>
      </c>
      <c r="CW365" s="151">
        <f t="shared" si="2306"/>
        <v>0</v>
      </c>
      <c r="CX365" s="151">
        <f t="shared" si="2307"/>
        <v>0</v>
      </c>
      <c r="CY365" s="151">
        <f t="shared" si="2308"/>
        <v>0</v>
      </c>
      <c r="CZ365" s="151">
        <f t="shared" si="2309"/>
        <v>0</v>
      </c>
      <c r="DA365" s="151">
        <f t="shared" si="2310"/>
        <v>0</v>
      </c>
      <c r="DB365" s="151">
        <f t="shared" si="2311"/>
        <v>0</v>
      </c>
      <c r="DC365" s="151">
        <f t="shared" si="2312"/>
        <v>0</v>
      </c>
      <c r="DD365" s="149"/>
      <c r="DE365" s="3"/>
      <c r="DF365" s="3"/>
      <c r="DG365" s="3"/>
      <c r="DH365" s="129"/>
      <c r="DI365" s="129"/>
      <c r="DJ365" s="129"/>
      <c r="DK365" s="129"/>
      <c r="DL365" s="129"/>
      <c r="DM365" s="129"/>
      <c r="DN365" s="129"/>
      <c r="DO365" s="129"/>
      <c r="DP365" s="3"/>
      <c r="DQ365" s="3"/>
      <c r="DR365" s="3"/>
      <c r="DS365" s="3"/>
      <c r="DU365" s="149"/>
      <c r="DV365" s="3"/>
      <c r="DW365" s="3"/>
      <c r="DX365" s="3"/>
      <c r="DZ365" s="293"/>
      <c r="EA365" s="293"/>
      <c r="EB365" s="293"/>
      <c r="EC365" s="297"/>
      <c r="ED365" s="297"/>
      <c r="EE365" s="297"/>
      <c r="EF365" s="297"/>
      <c r="EG365" s="297"/>
      <c r="EH365" s="297"/>
      <c r="EI365" s="297"/>
      <c r="EJ365" s="297"/>
      <c r="EK365" s="297"/>
      <c r="EL365" s="297"/>
      <c r="EM365" s="297"/>
      <c r="EN365" s="297"/>
      <c r="EO365" s="297"/>
      <c r="EP365" s="297"/>
      <c r="EQ365" s="297"/>
      <c r="ER365" s="297"/>
      <c r="ES365" s="297"/>
      <c r="ET365" s="297"/>
      <c r="EU365" s="297"/>
      <c r="EV365" s="297"/>
      <c r="EW365" s="297"/>
      <c r="EX365" s="297"/>
      <c r="EY365" s="297"/>
      <c r="EZ365" s="297"/>
      <c r="FA365" s="297"/>
      <c r="FB365" s="297"/>
      <c r="FC365" s="297"/>
      <c r="FD365" s="297"/>
      <c r="FE365" s="297"/>
      <c r="FF365" s="297"/>
      <c r="FL365" s="151">
        <f t="shared" si="2313"/>
        <v>0</v>
      </c>
      <c r="FM365" s="151">
        <f t="shared" si="2314"/>
        <v>0</v>
      </c>
      <c r="FN365" s="151">
        <f t="shared" si="2315"/>
        <v>0</v>
      </c>
      <c r="FO365" s="151">
        <f t="shared" si="2316"/>
        <v>0</v>
      </c>
      <c r="FR365" s="5">
        <f t="shared" si="2234"/>
        <v>0</v>
      </c>
      <c r="FS365" s="5">
        <f t="shared" si="2235"/>
        <v>0</v>
      </c>
      <c r="FT365" s="5">
        <f t="shared" si="2236"/>
        <v>0</v>
      </c>
      <c r="FU365" s="5">
        <f t="shared" si="2237"/>
        <v>0</v>
      </c>
      <c r="FW365" s="233" t="e">
        <f t="shared" si="2238"/>
        <v>#DIV/0!</v>
      </c>
      <c r="FX365" s="233" t="e">
        <f t="shared" si="2239"/>
        <v>#DIV/0!</v>
      </c>
      <c r="FY365" s="233" t="e">
        <f t="shared" si="2240"/>
        <v>#DIV/0!</v>
      </c>
      <c r="FZ365" s="233" t="e">
        <f t="shared" si="2241"/>
        <v>#DIV/0!</v>
      </c>
      <c r="GA365" s="233"/>
      <c r="GB365" s="5">
        <f t="shared" si="2242"/>
        <v>0</v>
      </c>
      <c r="GC365" s="5">
        <f t="shared" si="2243"/>
        <v>0</v>
      </c>
      <c r="GD365" s="5">
        <f t="shared" si="2244"/>
        <v>0</v>
      </c>
      <c r="GE365" s="5">
        <f t="shared" si="2245"/>
        <v>0</v>
      </c>
    </row>
    <row r="366" spans="2:187" x14ac:dyDescent="0.2">
      <c r="B366" s="139">
        <f t="shared" si="2317"/>
        <v>2029</v>
      </c>
      <c r="C366" s="142" t="str">
        <f t="shared" si="2232"/>
        <v>Maj</v>
      </c>
      <c r="D366" s="154">
        <f t="shared" si="2246"/>
        <v>0</v>
      </c>
      <c r="E366" s="129"/>
      <c r="F366" s="129"/>
      <c r="G366" s="129"/>
      <c r="H366" s="154">
        <f t="shared" si="2247"/>
        <v>0</v>
      </c>
      <c r="I366" s="151">
        <f t="shared" si="2265"/>
        <v>0</v>
      </c>
      <c r="J366" s="151">
        <f t="shared" si="2266"/>
        <v>0</v>
      </c>
      <c r="K366" s="151">
        <f t="shared" si="2267"/>
        <v>0</v>
      </c>
      <c r="L366" s="154">
        <f t="shared" si="2318"/>
        <v>0</v>
      </c>
      <c r="M366" s="3"/>
      <c r="N366" s="3"/>
      <c r="O366" s="3"/>
      <c r="P366" s="154">
        <f t="shared" si="2248"/>
        <v>0</v>
      </c>
      <c r="Q366" s="3"/>
      <c r="R366" s="3"/>
      <c r="S366" s="3"/>
      <c r="T366" s="154">
        <f t="shared" si="2249"/>
        <v>0</v>
      </c>
      <c r="U366" s="151">
        <f t="shared" si="2268"/>
        <v>0</v>
      </c>
      <c r="V366" s="151">
        <f t="shared" si="2269"/>
        <v>0</v>
      </c>
      <c r="W366" s="151">
        <f t="shared" si="2270"/>
        <v>0</v>
      </c>
      <c r="X366" s="154">
        <f t="shared" si="2250"/>
        <v>0</v>
      </c>
      <c r="Y366" s="151">
        <f t="shared" si="2271"/>
        <v>0</v>
      </c>
      <c r="Z366" s="151">
        <f t="shared" si="2272"/>
        <v>0</v>
      </c>
      <c r="AA366" s="151">
        <f t="shared" si="2273"/>
        <v>0</v>
      </c>
      <c r="AB366" s="154">
        <f t="shared" si="2251"/>
        <v>0</v>
      </c>
      <c r="AC366" s="3"/>
      <c r="AD366" s="3"/>
      <c r="AE366" s="3"/>
      <c r="AF366" s="154">
        <f t="shared" si="2252"/>
        <v>0</v>
      </c>
      <c r="AG366" s="3"/>
      <c r="AH366" s="3"/>
      <c r="AI366" s="3"/>
      <c r="AJ366" s="154">
        <f t="shared" si="2253"/>
        <v>0</v>
      </c>
      <c r="AK366" s="151">
        <f t="shared" si="2274"/>
        <v>0</v>
      </c>
      <c r="AL366" s="151">
        <f t="shared" si="2275"/>
        <v>0</v>
      </c>
      <c r="AM366" s="151">
        <f t="shared" si="2276"/>
        <v>0</v>
      </c>
      <c r="AN366" s="154">
        <f t="shared" si="2254"/>
        <v>0</v>
      </c>
      <c r="AO366" s="3"/>
      <c r="AP366" s="3"/>
      <c r="AQ366" s="3"/>
      <c r="AR366" s="151">
        <f t="shared" si="2277"/>
        <v>0</v>
      </c>
      <c r="AS366" s="151">
        <f t="shared" si="2278"/>
        <v>0</v>
      </c>
      <c r="AT366" s="151">
        <f t="shared" si="2279"/>
        <v>0</v>
      </c>
      <c r="AU366" s="151">
        <f t="shared" si="2280"/>
        <v>0</v>
      </c>
      <c r="AV366" s="154">
        <f t="shared" si="2255"/>
        <v>0</v>
      </c>
      <c r="AW366" s="3"/>
      <c r="AX366" s="3"/>
      <c r="AY366" s="3"/>
      <c r="AZ366" s="151">
        <f t="shared" si="2281"/>
        <v>0</v>
      </c>
      <c r="BA366" s="151">
        <f t="shared" si="2282"/>
        <v>0</v>
      </c>
      <c r="BB366" s="151">
        <f t="shared" si="2283"/>
        <v>0</v>
      </c>
      <c r="BC366" s="151">
        <f t="shared" si="2284"/>
        <v>0</v>
      </c>
      <c r="BD366" s="154">
        <f t="shared" si="2256"/>
        <v>0</v>
      </c>
      <c r="BE366" s="3"/>
      <c r="BF366" s="3"/>
      <c r="BG366" s="3"/>
      <c r="BH366" s="151">
        <f t="shared" si="2285"/>
        <v>0</v>
      </c>
      <c r="BI366" s="151">
        <f t="shared" si="2286"/>
        <v>0</v>
      </c>
      <c r="BJ366" s="151">
        <f t="shared" si="2287"/>
        <v>0</v>
      </c>
      <c r="BK366" s="151">
        <f t="shared" si="2288"/>
        <v>0</v>
      </c>
      <c r="BL366" s="154">
        <f t="shared" si="2257"/>
        <v>0</v>
      </c>
      <c r="BM366" s="3"/>
      <c r="BN366" s="3"/>
      <c r="BO366" s="3"/>
      <c r="BP366" s="151">
        <f t="shared" si="2289"/>
        <v>0</v>
      </c>
      <c r="BQ366" s="151">
        <f t="shared" si="2290"/>
        <v>0</v>
      </c>
      <c r="BR366" s="151">
        <f t="shared" si="2291"/>
        <v>0</v>
      </c>
      <c r="BS366" s="151">
        <f t="shared" si="2292"/>
        <v>0</v>
      </c>
      <c r="BT366" s="154">
        <f t="shared" si="2258"/>
        <v>0</v>
      </c>
      <c r="BU366" s="3"/>
      <c r="BV366" s="3"/>
      <c r="BW366" s="3"/>
      <c r="BX366" s="151">
        <f t="shared" si="2293"/>
        <v>0</v>
      </c>
      <c r="BY366" s="151">
        <f t="shared" si="2294"/>
        <v>0</v>
      </c>
      <c r="BZ366" s="151">
        <f t="shared" si="2295"/>
        <v>0</v>
      </c>
      <c r="CA366" s="151">
        <f t="shared" si="2296"/>
        <v>0</v>
      </c>
      <c r="CB366" s="154">
        <f t="shared" si="2259"/>
        <v>0</v>
      </c>
      <c r="CC366" s="3"/>
      <c r="CD366" s="3"/>
      <c r="CE366" s="3"/>
      <c r="CF366" s="151">
        <f t="shared" si="2297"/>
        <v>0</v>
      </c>
      <c r="CG366" s="151">
        <f t="shared" si="2298"/>
        <v>0</v>
      </c>
      <c r="CH366" s="151">
        <f t="shared" si="2299"/>
        <v>0</v>
      </c>
      <c r="CI366" s="151">
        <f t="shared" si="2300"/>
        <v>0</v>
      </c>
      <c r="CJ366" s="154">
        <f t="shared" si="2260"/>
        <v>0</v>
      </c>
      <c r="CK366" s="3"/>
      <c r="CL366" s="3"/>
      <c r="CM366" s="3"/>
      <c r="CN366" s="151">
        <f t="shared" si="2301"/>
        <v>0</v>
      </c>
      <c r="CO366" s="151">
        <f t="shared" si="2302"/>
        <v>0</v>
      </c>
      <c r="CP366" s="151">
        <f t="shared" si="2303"/>
        <v>0</v>
      </c>
      <c r="CQ366" s="151">
        <f t="shared" si="2304"/>
        <v>0</v>
      </c>
      <c r="CR366" s="154">
        <f t="shared" si="2261"/>
        <v>0</v>
      </c>
      <c r="CS366" s="3"/>
      <c r="CT366" s="3"/>
      <c r="CU366" s="3"/>
      <c r="CV366" s="151">
        <f t="shared" si="2305"/>
        <v>0</v>
      </c>
      <c r="CW366" s="151">
        <f t="shared" si="2306"/>
        <v>0</v>
      </c>
      <c r="CX366" s="151">
        <f t="shared" si="2307"/>
        <v>0</v>
      </c>
      <c r="CY366" s="151">
        <f t="shared" si="2308"/>
        <v>0</v>
      </c>
      <c r="CZ366" s="151">
        <f t="shared" si="2309"/>
        <v>0</v>
      </c>
      <c r="DA366" s="151">
        <f t="shared" si="2310"/>
        <v>0</v>
      </c>
      <c r="DB366" s="151">
        <f t="shared" si="2311"/>
        <v>0</v>
      </c>
      <c r="DC366" s="151">
        <f t="shared" si="2312"/>
        <v>0</v>
      </c>
      <c r="DD366" s="149"/>
      <c r="DE366" s="3"/>
      <c r="DF366" s="3"/>
      <c r="DG366" s="3"/>
      <c r="DH366" s="129"/>
      <c r="DI366" s="129"/>
      <c r="DJ366" s="129"/>
      <c r="DK366" s="129"/>
      <c r="DL366" s="129"/>
      <c r="DM366" s="129"/>
      <c r="DN366" s="129"/>
      <c r="DO366" s="129"/>
      <c r="DP366" s="3"/>
      <c r="DQ366" s="3"/>
      <c r="DR366" s="3"/>
      <c r="DS366" s="3"/>
      <c r="DU366" s="149"/>
      <c r="DV366" s="3"/>
      <c r="DW366" s="3"/>
      <c r="DX366" s="3"/>
      <c r="DZ366" s="293"/>
      <c r="EA366" s="293"/>
      <c r="EB366" s="293"/>
      <c r="EC366" s="297"/>
      <c r="ED366" s="297"/>
      <c r="EE366" s="297"/>
      <c r="EF366" s="297"/>
      <c r="EG366" s="297"/>
      <c r="EH366" s="297"/>
      <c r="EI366" s="297"/>
      <c r="EJ366" s="297"/>
      <c r="EK366" s="297"/>
      <c r="EL366" s="297"/>
      <c r="EM366" s="297"/>
      <c r="EN366" s="297"/>
      <c r="EO366" s="297"/>
      <c r="EP366" s="297"/>
      <c r="EQ366" s="297"/>
      <c r="ER366" s="297"/>
      <c r="ES366" s="297"/>
      <c r="ET366" s="297"/>
      <c r="EU366" s="297"/>
      <c r="EV366" s="297"/>
      <c r="EW366" s="297"/>
      <c r="EX366" s="297"/>
      <c r="EY366" s="297"/>
      <c r="EZ366" s="297"/>
      <c r="FA366" s="297"/>
      <c r="FB366" s="297"/>
      <c r="FC366" s="297"/>
      <c r="FD366" s="297"/>
      <c r="FE366" s="297"/>
      <c r="FF366" s="297"/>
      <c r="FL366" s="151">
        <f t="shared" si="2313"/>
        <v>0</v>
      </c>
      <c r="FM366" s="151">
        <f t="shared" si="2314"/>
        <v>0</v>
      </c>
      <c r="FN366" s="151">
        <f t="shared" si="2315"/>
        <v>0</v>
      </c>
      <c r="FO366" s="151">
        <f t="shared" si="2316"/>
        <v>0</v>
      </c>
      <c r="FR366" s="5">
        <f t="shared" si="2234"/>
        <v>0</v>
      </c>
      <c r="FS366" s="5">
        <f t="shared" si="2235"/>
        <v>0</v>
      </c>
      <c r="FT366" s="5">
        <f t="shared" si="2236"/>
        <v>0</v>
      </c>
      <c r="FU366" s="5">
        <f t="shared" si="2237"/>
        <v>0</v>
      </c>
      <c r="FW366" s="233" t="e">
        <f t="shared" si="2238"/>
        <v>#DIV/0!</v>
      </c>
      <c r="FX366" s="233" t="e">
        <f t="shared" si="2239"/>
        <v>#DIV/0!</v>
      </c>
      <c r="FY366" s="233" t="e">
        <f t="shared" si="2240"/>
        <v>#DIV/0!</v>
      </c>
      <c r="FZ366" s="233" t="e">
        <f t="shared" si="2241"/>
        <v>#DIV/0!</v>
      </c>
      <c r="GA366" s="233"/>
      <c r="GB366" s="5">
        <f t="shared" si="2242"/>
        <v>0</v>
      </c>
      <c r="GC366" s="5">
        <f t="shared" si="2243"/>
        <v>0</v>
      </c>
      <c r="GD366" s="5">
        <f t="shared" si="2244"/>
        <v>0</v>
      </c>
      <c r="GE366" s="5">
        <f t="shared" si="2245"/>
        <v>0</v>
      </c>
    </row>
    <row r="367" spans="2:187" x14ac:dyDescent="0.2">
      <c r="B367" s="139">
        <f t="shared" si="2317"/>
        <v>2029</v>
      </c>
      <c r="C367" s="142" t="str">
        <f t="shared" si="2232"/>
        <v>Jun</v>
      </c>
      <c r="D367" s="154">
        <f t="shared" si="2246"/>
        <v>0</v>
      </c>
      <c r="E367" s="129"/>
      <c r="F367" s="129"/>
      <c r="G367" s="129"/>
      <c r="H367" s="154">
        <f t="shared" si="2247"/>
        <v>0</v>
      </c>
      <c r="I367" s="151">
        <f t="shared" si="2265"/>
        <v>0</v>
      </c>
      <c r="J367" s="151">
        <f t="shared" si="2266"/>
        <v>0</v>
      </c>
      <c r="K367" s="151">
        <f t="shared" si="2267"/>
        <v>0</v>
      </c>
      <c r="L367" s="154">
        <f t="shared" si="2318"/>
        <v>0</v>
      </c>
      <c r="M367" s="3"/>
      <c r="N367" s="3"/>
      <c r="O367" s="3"/>
      <c r="P367" s="154">
        <f t="shared" si="2248"/>
        <v>0</v>
      </c>
      <c r="Q367" s="3"/>
      <c r="R367" s="3"/>
      <c r="S367" s="3"/>
      <c r="T367" s="154">
        <f t="shared" si="2249"/>
        <v>0</v>
      </c>
      <c r="U367" s="151">
        <f t="shared" si="2268"/>
        <v>0</v>
      </c>
      <c r="V367" s="151">
        <f t="shared" si="2269"/>
        <v>0</v>
      </c>
      <c r="W367" s="151">
        <f t="shared" si="2270"/>
        <v>0</v>
      </c>
      <c r="X367" s="154">
        <f t="shared" si="2250"/>
        <v>0</v>
      </c>
      <c r="Y367" s="151">
        <f t="shared" si="2271"/>
        <v>0</v>
      </c>
      <c r="Z367" s="151">
        <f t="shared" si="2272"/>
        <v>0</v>
      </c>
      <c r="AA367" s="151">
        <f t="shared" si="2273"/>
        <v>0</v>
      </c>
      <c r="AB367" s="154">
        <f t="shared" si="2251"/>
        <v>0</v>
      </c>
      <c r="AC367" s="3"/>
      <c r="AD367" s="3"/>
      <c r="AE367" s="3"/>
      <c r="AF367" s="154">
        <f t="shared" si="2252"/>
        <v>0</v>
      </c>
      <c r="AG367" s="3"/>
      <c r="AH367" s="3"/>
      <c r="AI367" s="3"/>
      <c r="AJ367" s="154">
        <f t="shared" si="2253"/>
        <v>0</v>
      </c>
      <c r="AK367" s="151">
        <f t="shared" si="2274"/>
        <v>0</v>
      </c>
      <c r="AL367" s="151">
        <f t="shared" si="2275"/>
        <v>0</v>
      </c>
      <c r="AM367" s="151">
        <f t="shared" si="2276"/>
        <v>0</v>
      </c>
      <c r="AN367" s="154">
        <f t="shared" si="2254"/>
        <v>0</v>
      </c>
      <c r="AO367" s="3"/>
      <c r="AP367" s="3"/>
      <c r="AQ367" s="3"/>
      <c r="AR367" s="151">
        <f t="shared" si="2277"/>
        <v>0</v>
      </c>
      <c r="AS367" s="151">
        <f t="shared" si="2278"/>
        <v>0</v>
      </c>
      <c r="AT367" s="151">
        <f t="shared" si="2279"/>
        <v>0</v>
      </c>
      <c r="AU367" s="151">
        <f t="shared" si="2280"/>
        <v>0</v>
      </c>
      <c r="AV367" s="154">
        <f t="shared" si="2255"/>
        <v>0</v>
      </c>
      <c r="AW367" s="3"/>
      <c r="AX367" s="3"/>
      <c r="AY367" s="3"/>
      <c r="AZ367" s="151">
        <f t="shared" si="2281"/>
        <v>0</v>
      </c>
      <c r="BA367" s="151">
        <f t="shared" si="2282"/>
        <v>0</v>
      </c>
      <c r="BB367" s="151">
        <f t="shared" si="2283"/>
        <v>0</v>
      </c>
      <c r="BC367" s="151">
        <f t="shared" si="2284"/>
        <v>0</v>
      </c>
      <c r="BD367" s="154">
        <f t="shared" si="2256"/>
        <v>0</v>
      </c>
      <c r="BE367" s="3"/>
      <c r="BF367" s="3"/>
      <c r="BG367" s="3"/>
      <c r="BH367" s="151">
        <f t="shared" si="2285"/>
        <v>0</v>
      </c>
      <c r="BI367" s="151">
        <f t="shared" si="2286"/>
        <v>0</v>
      </c>
      <c r="BJ367" s="151">
        <f t="shared" si="2287"/>
        <v>0</v>
      </c>
      <c r="BK367" s="151">
        <f t="shared" si="2288"/>
        <v>0</v>
      </c>
      <c r="BL367" s="154">
        <f t="shared" si="2257"/>
        <v>0</v>
      </c>
      <c r="BM367" s="3"/>
      <c r="BN367" s="3"/>
      <c r="BO367" s="3"/>
      <c r="BP367" s="151">
        <f t="shared" si="2289"/>
        <v>0</v>
      </c>
      <c r="BQ367" s="151">
        <f t="shared" si="2290"/>
        <v>0</v>
      </c>
      <c r="BR367" s="151">
        <f t="shared" si="2291"/>
        <v>0</v>
      </c>
      <c r="BS367" s="151">
        <f t="shared" si="2292"/>
        <v>0</v>
      </c>
      <c r="BT367" s="154">
        <f t="shared" si="2258"/>
        <v>0</v>
      </c>
      <c r="BU367" s="3"/>
      <c r="BV367" s="3"/>
      <c r="BW367" s="3"/>
      <c r="BX367" s="151">
        <f t="shared" si="2293"/>
        <v>0</v>
      </c>
      <c r="BY367" s="151">
        <f t="shared" si="2294"/>
        <v>0</v>
      </c>
      <c r="BZ367" s="151">
        <f t="shared" si="2295"/>
        <v>0</v>
      </c>
      <c r="CA367" s="151">
        <f t="shared" si="2296"/>
        <v>0</v>
      </c>
      <c r="CB367" s="154">
        <f t="shared" si="2259"/>
        <v>0</v>
      </c>
      <c r="CC367" s="3"/>
      <c r="CD367" s="3"/>
      <c r="CE367" s="3"/>
      <c r="CF367" s="151">
        <f t="shared" si="2297"/>
        <v>0</v>
      </c>
      <c r="CG367" s="151">
        <f t="shared" si="2298"/>
        <v>0</v>
      </c>
      <c r="CH367" s="151">
        <f t="shared" si="2299"/>
        <v>0</v>
      </c>
      <c r="CI367" s="151">
        <f t="shared" si="2300"/>
        <v>0</v>
      </c>
      <c r="CJ367" s="154">
        <f t="shared" si="2260"/>
        <v>0</v>
      </c>
      <c r="CK367" s="3"/>
      <c r="CL367" s="3"/>
      <c r="CM367" s="3"/>
      <c r="CN367" s="151">
        <f t="shared" si="2301"/>
        <v>0</v>
      </c>
      <c r="CO367" s="151">
        <f t="shared" si="2302"/>
        <v>0</v>
      </c>
      <c r="CP367" s="151">
        <f t="shared" si="2303"/>
        <v>0</v>
      </c>
      <c r="CQ367" s="151">
        <f t="shared" si="2304"/>
        <v>0</v>
      </c>
      <c r="CR367" s="154">
        <f t="shared" si="2261"/>
        <v>0</v>
      </c>
      <c r="CS367" s="3"/>
      <c r="CT367" s="3"/>
      <c r="CU367" s="3"/>
      <c r="CV367" s="151">
        <f t="shared" si="2305"/>
        <v>0</v>
      </c>
      <c r="CW367" s="151">
        <f t="shared" si="2306"/>
        <v>0</v>
      </c>
      <c r="CX367" s="151">
        <f t="shared" si="2307"/>
        <v>0</v>
      </c>
      <c r="CY367" s="151">
        <f t="shared" si="2308"/>
        <v>0</v>
      </c>
      <c r="CZ367" s="151">
        <f t="shared" si="2309"/>
        <v>0</v>
      </c>
      <c r="DA367" s="151">
        <f t="shared" si="2310"/>
        <v>0</v>
      </c>
      <c r="DB367" s="151">
        <f t="shared" si="2311"/>
        <v>0</v>
      </c>
      <c r="DC367" s="151">
        <f t="shared" si="2312"/>
        <v>0</v>
      </c>
      <c r="DD367" s="149"/>
      <c r="DE367" s="3"/>
      <c r="DF367" s="3"/>
      <c r="DG367" s="3"/>
      <c r="DH367" s="129"/>
      <c r="DI367" s="129"/>
      <c r="DJ367" s="129"/>
      <c r="DK367" s="129"/>
      <c r="DL367" s="129"/>
      <c r="DM367" s="129"/>
      <c r="DN367" s="129"/>
      <c r="DO367" s="129"/>
      <c r="DP367" s="3"/>
      <c r="DQ367" s="3"/>
      <c r="DR367" s="3"/>
      <c r="DS367" s="3"/>
      <c r="DU367" s="149"/>
      <c r="DV367" s="3"/>
      <c r="DW367" s="3"/>
      <c r="DX367" s="3"/>
      <c r="DZ367" s="293"/>
      <c r="EA367" s="293"/>
      <c r="EB367" s="293"/>
      <c r="EC367" s="297"/>
      <c r="ED367" s="297"/>
      <c r="EE367" s="297"/>
      <c r="EF367" s="297"/>
      <c r="EG367" s="297"/>
      <c r="EH367" s="297"/>
      <c r="EI367" s="297"/>
      <c r="EJ367" s="297"/>
      <c r="EK367" s="297"/>
      <c r="EL367" s="297"/>
      <c r="EM367" s="297"/>
      <c r="EN367" s="297"/>
      <c r="EO367" s="297"/>
      <c r="EP367" s="297"/>
      <c r="EQ367" s="297"/>
      <c r="ER367" s="297"/>
      <c r="ES367" s="297"/>
      <c r="ET367" s="297"/>
      <c r="EU367" s="297"/>
      <c r="EV367" s="297"/>
      <c r="EW367" s="297"/>
      <c r="EX367" s="297"/>
      <c r="EY367" s="297"/>
      <c r="EZ367" s="297"/>
      <c r="FA367" s="297"/>
      <c r="FB367" s="297"/>
      <c r="FC367" s="297"/>
      <c r="FD367" s="297"/>
      <c r="FE367" s="297"/>
      <c r="FF367" s="297"/>
      <c r="FL367" s="151">
        <f t="shared" si="2313"/>
        <v>0</v>
      </c>
      <c r="FM367" s="151">
        <f t="shared" si="2314"/>
        <v>0</v>
      </c>
      <c r="FN367" s="151">
        <f t="shared" si="2315"/>
        <v>0</v>
      </c>
      <c r="FO367" s="151">
        <f t="shared" si="2316"/>
        <v>0</v>
      </c>
      <c r="FR367" s="5">
        <f t="shared" si="2234"/>
        <v>0</v>
      </c>
      <c r="FS367" s="5">
        <f t="shared" si="2235"/>
        <v>0</v>
      </c>
      <c r="FT367" s="5">
        <f t="shared" si="2236"/>
        <v>0</v>
      </c>
      <c r="FU367" s="5">
        <f t="shared" ref="FU367:FU385" si="2319">ABS(X367)</f>
        <v>0</v>
      </c>
      <c r="FW367" s="233" t="e">
        <f t="shared" si="2238"/>
        <v>#DIV/0!</v>
      </c>
      <c r="FX367" s="233" t="e">
        <f t="shared" si="2239"/>
        <v>#DIV/0!</v>
      </c>
      <c r="FY367" s="233" t="e">
        <f t="shared" si="2240"/>
        <v>#DIV/0!</v>
      </c>
      <c r="FZ367" s="233" t="e">
        <f t="shared" si="2241"/>
        <v>#DIV/0!</v>
      </c>
      <c r="GA367" s="233"/>
      <c r="GB367" s="5">
        <f t="shared" si="2242"/>
        <v>0</v>
      </c>
      <c r="GC367" s="5">
        <f t="shared" si="2243"/>
        <v>0</v>
      </c>
      <c r="GD367" s="5">
        <f t="shared" si="2244"/>
        <v>0</v>
      </c>
      <c r="GE367" s="5">
        <f t="shared" si="2245"/>
        <v>0</v>
      </c>
    </row>
    <row r="368" spans="2:187" x14ac:dyDescent="0.2">
      <c r="B368" s="139">
        <f t="shared" si="2317"/>
        <v>2029</v>
      </c>
      <c r="C368" s="142" t="str">
        <f t="shared" si="2232"/>
        <v>Jul</v>
      </c>
      <c r="D368" s="154">
        <f t="shared" si="2246"/>
        <v>0</v>
      </c>
      <c r="E368" s="129"/>
      <c r="F368" s="129"/>
      <c r="G368" s="129"/>
      <c r="H368" s="154">
        <f t="shared" si="2247"/>
        <v>0</v>
      </c>
      <c r="I368" s="151">
        <f t="shared" si="2265"/>
        <v>0</v>
      </c>
      <c r="J368" s="151">
        <f t="shared" si="2266"/>
        <v>0</v>
      </c>
      <c r="K368" s="151">
        <f t="shared" si="2267"/>
        <v>0</v>
      </c>
      <c r="L368" s="154">
        <f t="shared" si="2318"/>
        <v>0</v>
      </c>
      <c r="M368" s="3"/>
      <c r="N368" s="3"/>
      <c r="O368" s="3"/>
      <c r="P368" s="154">
        <f t="shared" si="2248"/>
        <v>0</v>
      </c>
      <c r="Q368" s="3"/>
      <c r="R368" s="3"/>
      <c r="S368" s="3"/>
      <c r="T368" s="154">
        <f t="shared" si="2249"/>
        <v>0</v>
      </c>
      <c r="U368" s="151">
        <f t="shared" si="2268"/>
        <v>0</v>
      </c>
      <c r="V368" s="151">
        <f t="shared" si="2269"/>
        <v>0</v>
      </c>
      <c r="W368" s="151">
        <f t="shared" si="2270"/>
        <v>0</v>
      </c>
      <c r="X368" s="154">
        <f t="shared" si="2250"/>
        <v>0</v>
      </c>
      <c r="Y368" s="151">
        <f t="shared" si="2271"/>
        <v>0</v>
      </c>
      <c r="Z368" s="151">
        <f t="shared" si="2272"/>
        <v>0</v>
      </c>
      <c r="AA368" s="151">
        <f t="shared" si="2273"/>
        <v>0</v>
      </c>
      <c r="AB368" s="154">
        <f t="shared" si="2251"/>
        <v>0</v>
      </c>
      <c r="AC368" s="3"/>
      <c r="AD368" s="3"/>
      <c r="AE368" s="3"/>
      <c r="AF368" s="154">
        <f t="shared" si="2252"/>
        <v>0</v>
      </c>
      <c r="AG368" s="3"/>
      <c r="AH368" s="3"/>
      <c r="AI368" s="3"/>
      <c r="AJ368" s="154">
        <f t="shared" si="2253"/>
        <v>0</v>
      </c>
      <c r="AK368" s="151">
        <f t="shared" si="2274"/>
        <v>0</v>
      </c>
      <c r="AL368" s="151">
        <f t="shared" si="2275"/>
        <v>0</v>
      </c>
      <c r="AM368" s="151">
        <f t="shared" si="2276"/>
        <v>0</v>
      </c>
      <c r="AN368" s="154">
        <f t="shared" si="2254"/>
        <v>0</v>
      </c>
      <c r="AO368" s="3"/>
      <c r="AP368" s="3"/>
      <c r="AQ368" s="3"/>
      <c r="AR368" s="151">
        <f t="shared" si="2277"/>
        <v>0</v>
      </c>
      <c r="AS368" s="151">
        <f t="shared" si="2278"/>
        <v>0</v>
      </c>
      <c r="AT368" s="151">
        <f t="shared" si="2279"/>
        <v>0</v>
      </c>
      <c r="AU368" s="151">
        <f t="shared" si="2280"/>
        <v>0</v>
      </c>
      <c r="AV368" s="154">
        <f t="shared" si="2255"/>
        <v>0</v>
      </c>
      <c r="AW368" s="3"/>
      <c r="AX368" s="3"/>
      <c r="AY368" s="3"/>
      <c r="AZ368" s="151">
        <f t="shared" si="2281"/>
        <v>0</v>
      </c>
      <c r="BA368" s="151">
        <f t="shared" si="2282"/>
        <v>0</v>
      </c>
      <c r="BB368" s="151">
        <f t="shared" si="2283"/>
        <v>0</v>
      </c>
      <c r="BC368" s="151">
        <f t="shared" si="2284"/>
        <v>0</v>
      </c>
      <c r="BD368" s="154">
        <f t="shared" si="2256"/>
        <v>0</v>
      </c>
      <c r="BE368" s="3"/>
      <c r="BF368" s="3"/>
      <c r="BG368" s="3"/>
      <c r="BH368" s="151">
        <f t="shared" si="2285"/>
        <v>0</v>
      </c>
      <c r="BI368" s="151">
        <f t="shared" si="2286"/>
        <v>0</v>
      </c>
      <c r="BJ368" s="151">
        <f t="shared" si="2287"/>
        <v>0</v>
      </c>
      <c r="BK368" s="151">
        <f t="shared" si="2288"/>
        <v>0</v>
      </c>
      <c r="BL368" s="154">
        <f t="shared" si="2257"/>
        <v>0</v>
      </c>
      <c r="BM368" s="3"/>
      <c r="BN368" s="3"/>
      <c r="BO368" s="3"/>
      <c r="BP368" s="151">
        <f t="shared" si="2289"/>
        <v>0</v>
      </c>
      <c r="BQ368" s="151">
        <f t="shared" si="2290"/>
        <v>0</v>
      </c>
      <c r="BR368" s="151">
        <f t="shared" si="2291"/>
        <v>0</v>
      </c>
      <c r="BS368" s="151">
        <f t="shared" si="2292"/>
        <v>0</v>
      </c>
      <c r="BT368" s="154">
        <f t="shared" si="2258"/>
        <v>0</v>
      </c>
      <c r="BU368" s="3"/>
      <c r="BV368" s="3"/>
      <c r="BW368" s="3"/>
      <c r="BX368" s="151">
        <f t="shared" si="2293"/>
        <v>0</v>
      </c>
      <c r="BY368" s="151">
        <f t="shared" si="2294"/>
        <v>0</v>
      </c>
      <c r="BZ368" s="151">
        <f t="shared" si="2295"/>
        <v>0</v>
      </c>
      <c r="CA368" s="151">
        <f t="shared" si="2296"/>
        <v>0</v>
      </c>
      <c r="CB368" s="154">
        <f t="shared" si="2259"/>
        <v>0</v>
      </c>
      <c r="CC368" s="3"/>
      <c r="CD368" s="3"/>
      <c r="CE368" s="3"/>
      <c r="CF368" s="151">
        <f t="shared" si="2297"/>
        <v>0</v>
      </c>
      <c r="CG368" s="151">
        <f t="shared" si="2298"/>
        <v>0</v>
      </c>
      <c r="CH368" s="151">
        <f t="shared" si="2299"/>
        <v>0</v>
      </c>
      <c r="CI368" s="151">
        <f t="shared" si="2300"/>
        <v>0</v>
      </c>
      <c r="CJ368" s="154">
        <f t="shared" si="2260"/>
        <v>0</v>
      </c>
      <c r="CK368" s="3"/>
      <c r="CL368" s="3"/>
      <c r="CM368" s="3"/>
      <c r="CN368" s="151">
        <f t="shared" si="2301"/>
        <v>0</v>
      </c>
      <c r="CO368" s="151">
        <f t="shared" si="2302"/>
        <v>0</v>
      </c>
      <c r="CP368" s="151">
        <f t="shared" si="2303"/>
        <v>0</v>
      </c>
      <c r="CQ368" s="151">
        <f t="shared" si="2304"/>
        <v>0</v>
      </c>
      <c r="CR368" s="154">
        <f t="shared" si="2261"/>
        <v>0</v>
      </c>
      <c r="CS368" s="3"/>
      <c r="CT368" s="3"/>
      <c r="CU368" s="3"/>
      <c r="CV368" s="151">
        <f t="shared" si="2305"/>
        <v>0</v>
      </c>
      <c r="CW368" s="151">
        <f t="shared" si="2306"/>
        <v>0</v>
      </c>
      <c r="CX368" s="151">
        <f t="shared" si="2307"/>
        <v>0</v>
      </c>
      <c r="CY368" s="151">
        <f t="shared" si="2308"/>
        <v>0</v>
      </c>
      <c r="CZ368" s="151">
        <f t="shared" si="2309"/>
        <v>0</v>
      </c>
      <c r="DA368" s="151">
        <f t="shared" si="2310"/>
        <v>0</v>
      </c>
      <c r="DB368" s="151">
        <f t="shared" si="2311"/>
        <v>0</v>
      </c>
      <c r="DC368" s="151">
        <f t="shared" si="2312"/>
        <v>0</v>
      </c>
      <c r="DD368" s="149"/>
      <c r="DE368" s="3"/>
      <c r="DF368" s="3"/>
      <c r="DG368" s="3"/>
      <c r="DH368" s="129"/>
      <c r="DI368" s="129"/>
      <c r="DJ368" s="129"/>
      <c r="DK368" s="129"/>
      <c r="DL368" s="129"/>
      <c r="DM368" s="129"/>
      <c r="DN368" s="129"/>
      <c r="DO368" s="129"/>
      <c r="DP368" s="3"/>
      <c r="DQ368" s="3"/>
      <c r="DR368" s="3"/>
      <c r="DS368" s="3"/>
      <c r="DU368" s="149"/>
      <c r="DV368" s="3"/>
      <c r="DW368" s="3"/>
      <c r="DX368" s="3"/>
      <c r="DZ368" s="293"/>
      <c r="EA368" s="293"/>
      <c r="EB368" s="293"/>
      <c r="EC368" s="297"/>
      <c r="ED368" s="297"/>
      <c r="EE368" s="297"/>
      <c r="EF368" s="297"/>
      <c r="EG368" s="297"/>
      <c r="EH368" s="297"/>
      <c r="EI368" s="297"/>
      <c r="EJ368" s="297"/>
      <c r="EK368" s="297"/>
      <c r="EL368" s="297"/>
      <c r="EM368" s="297"/>
      <c r="EN368" s="297"/>
      <c r="EO368" s="297"/>
      <c r="EP368" s="297"/>
      <c r="EQ368" s="297"/>
      <c r="ER368" s="297"/>
      <c r="ES368" s="297"/>
      <c r="ET368" s="297"/>
      <c r="EU368" s="297"/>
      <c r="EV368" s="297"/>
      <c r="EW368" s="297"/>
      <c r="EX368" s="297"/>
      <c r="EY368" s="297"/>
      <c r="EZ368" s="297"/>
      <c r="FA368" s="297"/>
      <c r="FB368" s="297"/>
      <c r="FC368" s="297"/>
      <c r="FD368" s="297"/>
      <c r="FE368" s="297"/>
      <c r="FF368" s="297"/>
      <c r="FL368" s="151">
        <f t="shared" si="2313"/>
        <v>0</v>
      </c>
      <c r="FM368" s="151">
        <f t="shared" si="2314"/>
        <v>0</v>
      </c>
      <c r="FN368" s="151">
        <f t="shared" si="2315"/>
        <v>0</v>
      </c>
      <c r="FO368" s="151">
        <f t="shared" si="2316"/>
        <v>0</v>
      </c>
      <c r="FR368" s="5">
        <f t="shared" si="2234"/>
        <v>0</v>
      </c>
      <c r="FS368" s="5">
        <f t="shared" si="2235"/>
        <v>0</v>
      </c>
      <c r="FT368" s="5">
        <f t="shared" si="2236"/>
        <v>0</v>
      </c>
      <c r="FU368" s="5">
        <f t="shared" si="2319"/>
        <v>0</v>
      </c>
      <c r="FW368" s="233" t="e">
        <f t="shared" si="2238"/>
        <v>#DIV/0!</v>
      </c>
      <c r="FX368" s="233" t="e">
        <f t="shared" si="2239"/>
        <v>#DIV/0!</v>
      </c>
      <c r="FY368" s="233" t="e">
        <f t="shared" si="2240"/>
        <v>#DIV/0!</v>
      </c>
      <c r="FZ368" s="233" t="e">
        <f t="shared" si="2241"/>
        <v>#DIV/0!</v>
      </c>
      <c r="GA368" s="233"/>
      <c r="GB368" s="5">
        <f t="shared" si="2242"/>
        <v>0</v>
      </c>
      <c r="GC368" s="5">
        <f t="shared" si="2243"/>
        <v>0</v>
      </c>
      <c r="GD368" s="5">
        <f t="shared" si="2244"/>
        <v>0</v>
      </c>
      <c r="GE368" s="5">
        <f t="shared" si="2245"/>
        <v>0</v>
      </c>
    </row>
    <row r="369" spans="2:187" x14ac:dyDescent="0.2">
      <c r="B369" s="139">
        <f t="shared" si="2317"/>
        <v>2029</v>
      </c>
      <c r="C369" s="142" t="str">
        <f t="shared" si="2232"/>
        <v>Aug</v>
      </c>
      <c r="D369" s="154">
        <f t="shared" si="2246"/>
        <v>0</v>
      </c>
      <c r="E369" s="129"/>
      <c r="F369" s="129"/>
      <c r="G369" s="129"/>
      <c r="H369" s="154">
        <f t="shared" si="2247"/>
        <v>0</v>
      </c>
      <c r="I369" s="151">
        <f t="shared" si="2265"/>
        <v>0</v>
      </c>
      <c r="J369" s="151">
        <f t="shared" si="2266"/>
        <v>0</v>
      </c>
      <c r="K369" s="151">
        <f t="shared" si="2267"/>
        <v>0</v>
      </c>
      <c r="L369" s="154">
        <f t="shared" si="2318"/>
        <v>0</v>
      </c>
      <c r="M369" s="3"/>
      <c r="N369" s="3"/>
      <c r="O369" s="3"/>
      <c r="P369" s="154">
        <f t="shared" si="2248"/>
        <v>0</v>
      </c>
      <c r="Q369" s="3"/>
      <c r="R369" s="3"/>
      <c r="S369" s="3"/>
      <c r="T369" s="154">
        <f t="shared" si="2249"/>
        <v>0</v>
      </c>
      <c r="U369" s="151">
        <f t="shared" si="2268"/>
        <v>0</v>
      </c>
      <c r="V369" s="151">
        <f t="shared" si="2269"/>
        <v>0</v>
      </c>
      <c r="W369" s="151">
        <f t="shared" si="2270"/>
        <v>0</v>
      </c>
      <c r="X369" s="154">
        <f t="shared" si="2250"/>
        <v>0</v>
      </c>
      <c r="Y369" s="151">
        <f t="shared" si="2271"/>
        <v>0</v>
      </c>
      <c r="Z369" s="151">
        <f t="shared" si="2272"/>
        <v>0</v>
      </c>
      <c r="AA369" s="151">
        <f t="shared" si="2273"/>
        <v>0</v>
      </c>
      <c r="AB369" s="154">
        <f t="shared" si="2251"/>
        <v>0</v>
      </c>
      <c r="AC369" s="3"/>
      <c r="AD369" s="3"/>
      <c r="AE369" s="3"/>
      <c r="AF369" s="154">
        <f t="shared" si="2252"/>
        <v>0</v>
      </c>
      <c r="AG369" s="3"/>
      <c r="AH369" s="3"/>
      <c r="AI369" s="3"/>
      <c r="AJ369" s="154">
        <f t="shared" si="2253"/>
        <v>0</v>
      </c>
      <c r="AK369" s="151">
        <f t="shared" si="2274"/>
        <v>0</v>
      </c>
      <c r="AL369" s="151">
        <f t="shared" si="2275"/>
        <v>0</v>
      </c>
      <c r="AM369" s="151">
        <f t="shared" si="2276"/>
        <v>0</v>
      </c>
      <c r="AN369" s="154">
        <f t="shared" si="2254"/>
        <v>0</v>
      </c>
      <c r="AO369" s="3"/>
      <c r="AP369" s="3"/>
      <c r="AQ369" s="3"/>
      <c r="AR369" s="151">
        <f t="shared" si="2277"/>
        <v>0</v>
      </c>
      <c r="AS369" s="151">
        <f t="shared" si="2278"/>
        <v>0</v>
      </c>
      <c r="AT369" s="151">
        <f t="shared" si="2279"/>
        <v>0</v>
      </c>
      <c r="AU369" s="151">
        <f t="shared" si="2280"/>
        <v>0</v>
      </c>
      <c r="AV369" s="154">
        <f t="shared" si="2255"/>
        <v>0</v>
      </c>
      <c r="AW369" s="3"/>
      <c r="AX369" s="3"/>
      <c r="AY369" s="3"/>
      <c r="AZ369" s="151">
        <f t="shared" si="2281"/>
        <v>0</v>
      </c>
      <c r="BA369" s="151">
        <f t="shared" si="2282"/>
        <v>0</v>
      </c>
      <c r="BB369" s="151">
        <f t="shared" si="2283"/>
        <v>0</v>
      </c>
      <c r="BC369" s="151">
        <f t="shared" si="2284"/>
        <v>0</v>
      </c>
      <c r="BD369" s="154">
        <f t="shared" si="2256"/>
        <v>0</v>
      </c>
      <c r="BE369" s="3"/>
      <c r="BF369" s="3"/>
      <c r="BG369" s="3"/>
      <c r="BH369" s="151">
        <f t="shared" si="2285"/>
        <v>0</v>
      </c>
      <c r="BI369" s="151">
        <f t="shared" si="2286"/>
        <v>0</v>
      </c>
      <c r="BJ369" s="151">
        <f t="shared" si="2287"/>
        <v>0</v>
      </c>
      <c r="BK369" s="151">
        <f t="shared" si="2288"/>
        <v>0</v>
      </c>
      <c r="BL369" s="154">
        <f t="shared" si="2257"/>
        <v>0</v>
      </c>
      <c r="BM369" s="3"/>
      <c r="BN369" s="3"/>
      <c r="BO369" s="3"/>
      <c r="BP369" s="151">
        <f t="shared" si="2289"/>
        <v>0</v>
      </c>
      <c r="BQ369" s="151">
        <f t="shared" si="2290"/>
        <v>0</v>
      </c>
      <c r="BR369" s="151">
        <f t="shared" si="2291"/>
        <v>0</v>
      </c>
      <c r="BS369" s="151">
        <f t="shared" si="2292"/>
        <v>0</v>
      </c>
      <c r="BT369" s="154">
        <f t="shared" si="2258"/>
        <v>0</v>
      </c>
      <c r="BU369" s="3"/>
      <c r="BV369" s="3"/>
      <c r="BW369" s="3"/>
      <c r="BX369" s="151">
        <f t="shared" si="2293"/>
        <v>0</v>
      </c>
      <c r="BY369" s="151">
        <f t="shared" si="2294"/>
        <v>0</v>
      </c>
      <c r="BZ369" s="151">
        <f t="shared" si="2295"/>
        <v>0</v>
      </c>
      <c r="CA369" s="151">
        <f t="shared" si="2296"/>
        <v>0</v>
      </c>
      <c r="CB369" s="154">
        <f t="shared" si="2259"/>
        <v>0</v>
      </c>
      <c r="CC369" s="3"/>
      <c r="CD369" s="3"/>
      <c r="CE369" s="3"/>
      <c r="CF369" s="151">
        <f t="shared" si="2297"/>
        <v>0</v>
      </c>
      <c r="CG369" s="151">
        <f t="shared" si="2298"/>
        <v>0</v>
      </c>
      <c r="CH369" s="151">
        <f t="shared" si="2299"/>
        <v>0</v>
      </c>
      <c r="CI369" s="151">
        <f t="shared" si="2300"/>
        <v>0</v>
      </c>
      <c r="CJ369" s="154">
        <f t="shared" si="2260"/>
        <v>0</v>
      </c>
      <c r="CK369" s="3"/>
      <c r="CL369" s="3"/>
      <c r="CM369" s="3"/>
      <c r="CN369" s="151">
        <f t="shared" si="2301"/>
        <v>0</v>
      </c>
      <c r="CO369" s="151">
        <f t="shared" si="2302"/>
        <v>0</v>
      </c>
      <c r="CP369" s="151">
        <f t="shared" si="2303"/>
        <v>0</v>
      </c>
      <c r="CQ369" s="151">
        <f t="shared" si="2304"/>
        <v>0</v>
      </c>
      <c r="CR369" s="154">
        <f t="shared" si="2261"/>
        <v>0</v>
      </c>
      <c r="CS369" s="3"/>
      <c r="CT369" s="3"/>
      <c r="CU369" s="3"/>
      <c r="CV369" s="151">
        <f t="shared" si="2305"/>
        <v>0</v>
      </c>
      <c r="CW369" s="151">
        <f t="shared" si="2306"/>
        <v>0</v>
      </c>
      <c r="CX369" s="151">
        <f t="shared" si="2307"/>
        <v>0</v>
      </c>
      <c r="CY369" s="151">
        <f t="shared" si="2308"/>
        <v>0</v>
      </c>
      <c r="CZ369" s="151">
        <f t="shared" si="2309"/>
        <v>0</v>
      </c>
      <c r="DA369" s="151">
        <f t="shared" si="2310"/>
        <v>0</v>
      </c>
      <c r="DB369" s="151">
        <f t="shared" si="2311"/>
        <v>0</v>
      </c>
      <c r="DC369" s="151">
        <f t="shared" si="2312"/>
        <v>0</v>
      </c>
      <c r="DD369" s="149"/>
      <c r="DE369" s="3"/>
      <c r="DF369" s="3"/>
      <c r="DG369" s="3"/>
      <c r="DH369" s="129"/>
      <c r="DI369" s="129"/>
      <c r="DJ369" s="129"/>
      <c r="DK369" s="129"/>
      <c r="DL369" s="129"/>
      <c r="DM369" s="129"/>
      <c r="DN369" s="129"/>
      <c r="DO369" s="129"/>
      <c r="DP369" s="3"/>
      <c r="DQ369" s="3"/>
      <c r="DR369" s="3"/>
      <c r="DS369" s="3"/>
      <c r="DU369" s="149"/>
      <c r="DV369" s="3"/>
      <c r="DW369" s="3"/>
      <c r="DX369" s="3"/>
      <c r="DZ369" s="293"/>
      <c r="EA369" s="293"/>
      <c r="EB369" s="293"/>
      <c r="EC369" s="297"/>
      <c r="ED369" s="297"/>
      <c r="EE369" s="297"/>
      <c r="EF369" s="297"/>
      <c r="EG369" s="297"/>
      <c r="EH369" s="297"/>
      <c r="EI369" s="297"/>
      <c r="EJ369" s="297"/>
      <c r="EK369" s="297"/>
      <c r="EL369" s="297"/>
      <c r="EM369" s="297"/>
      <c r="EN369" s="297"/>
      <c r="EO369" s="297"/>
      <c r="EP369" s="297"/>
      <c r="EQ369" s="297"/>
      <c r="ER369" s="297"/>
      <c r="ES369" s="297"/>
      <c r="ET369" s="297"/>
      <c r="EU369" s="297"/>
      <c r="EV369" s="297"/>
      <c r="EW369" s="297"/>
      <c r="EX369" s="297"/>
      <c r="EY369" s="297"/>
      <c r="EZ369" s="297"/>
      <c r="FA369" s="297"/>
      <c r="FB369" s="297"/>
      <c r="FC369" s="297"/>
      <c r="FD369" s="297"/>
      <c r="FE369" s="297"/>
      <c r="FF369" s="297"/>
      <c r="FL369" s="151">
        <f t="shared" si="2313"/>
        <v>0</v>
      </c>
      <c r="FM369" s="151">
        <f t="shared" si="2314"/>
        <v>0</v>
      </c>
      <c r="FN369" s="151">
        <f t="shared" si="2315"/>
        <v>0</v>
      </c>
      <c r="FO369" s="151">
        <f t="shared" si="2316"/>
        <v>0</v>
      </c>
      <c r="FR369" s="5">
        <f t="shared" si="2234"/>
        <v>0</v>
      </c>
      <c r="FS369" s="5">
        <f t="shared" si="2235"/>
        <v>0</v>
      </c>
      <c r="FT369" s="5">
        <f t="shared" si="2236"/>
        <v>0</v>
      </c>
      <c r="FU369" s="5">
        <f t="shared" si="2319"/>
        <v>0</v>
      </c>
      <c r="FW369" s="233" t="e">
        <f t="shared" si="2238"/>
        <v>#DIV/0!</v>
      </c>
      <c r="FX369" s="233" t="e">
        <f t="shared" si="2239"/>
        <v>#DIV/0!</v>
      </c>
      <c r="FY369" s="233" t="e">
        <f t="shared" si="2240"/>
        <v>#DIV/0!</v>
      </c>
      <c r="FZ369" s="233" t="e">
        <f t="shared" si="2241"/>
        <v>#DIV/0!</v>
      </c>
      <c r="GA369" s="233"/>
      <c r="GB369" s="5">
        <f t="shared" si="2242"/>
        <v>0</v>
      </c>
      <c r="GC369" s="5">
        <f t="shared" si="2243"/>
        <v>0</v>
      </c>
      <c r="GD369" s="5">
        <f t="shared" si="2244"/>
        <v>0</v>
      </c>
      <c r="GE369" s="5">
        <f t="shared" si="2245"/>
        <v>0</v>
      </c>
    </row>
    <row r="370" spans="2:187" x14ac:dyDescent="0.2">
      <c r="B370" s="139">
        <f t="shared" si="2317"/>
        <v>2029</v>
      </c>
      <c r="C370" s="142" t="str">
        <f t="shared" ref="C370:C385" si="2320">C358</f>
        <v>Sep</v>
      </c>
      <c r="D370" s="154">
        <f t="shared" si="2246"/>
        <v>0</v>
      </c>
      <c r="E370" s="129"/>
      <c r="F370" s="129"/>
      <c r="G370" s="129"/>
      <c r="H370" s="154">
        <f t="shared" si="2247"/>
        <v>0</v>
      </c>
      <c r="I370" s="151">
        <f t="shared" si="2265"/>
        <v>0</v>
      </c>
      <c r="J370" s="151">
        <f t="shared" si="2266"/>
        <v>0</v>
      </c>
      <c r="K370" s="151">
        <f t="shared" si="2267"/>
        <v>0</v>
      </c>
      <c r="L370" s="154">
        <f t="shared" si="2318"/>
        <v>0</v>
      </c>
      <c r="M370" s="3"/>
      <c r="N370" s="3"/>
      <c r="O370" s="3"/>
      <c r="P370" s="154">
        <f t="shared" si="2248"/>
        <v>0</v>
      </c>
      <c r="Q370" s="3"/>
      <c r="R370" s="3"/>
      <c r="S370" s="3"/>
      <c r="T370" s="154">
        <f t="shared" si="2249"/>
        <v>0</v>
      </c>
      <c r="U370" s="151">
        <f t="shared" si="2268"/>
        <v>0</v>
      </c>
      <c r="V370" s="151">
        <f t="shared" si="2269"/>
        <v>0</v>
      </c>
      <c r="W370" s="151">
        <f t="shared" si="2270"/>
        <v>0</v>
      </c>
      <c r="X370" s="154">
        <f t="shared" si="2250"/>
        <v>0</v>
      </c>
      <c r="Y370" s="151">
        <f t="shared" si="2271"/>
        <v>0</v>
      </c>
      <c r="Z370" s="151">
        <f t="shared" si="2272"/>
        <v>0</v>
      </c>
      <c r="AA370" s="151">
        <f t="shared" si="2273"/>
        <v>0</v>
      </c>
      <c r="AB370" s="154">
        <f t="shared" si="2251"/>
        <v>0</v>
      </c>
      <c r="AC370" s="3"/>
      <c r="AD370" s="3"/>
      <c r="AE370" s="3"/>
      <c r="AF370" s="154">
        <f t="shared" si="2252"/>
        <v>0</v>
      </c>
      <c r="AG370" s="3"/>
      <c r="AH370" s="3"/>
      <c r="AI370" s="3"/>
      <c r="AJ370" s="154">
        <f t="shared" si="2253"/>
        <v>0</v>
      </c>
      <c r="AK370" s="151">
        <f t="shared" si="2274"/>
        <v>0</v>
      </c>
      <c r="AL370" s="151">
        <f t="shared" si="2275"/>
        <v>0</v>
      </c>
      <c r="AM370" s="151">
        <f t="shared" si="2276"/>
        <v>0</v>
      </c>
      <c r="AN370" s="154">
        <f t="shared" si="2254"/>
        <v>0</v>
      </c>
      <c r="AO370" s="3"/>
      <c r="AP370" s="3"/>
      <c r="AQ370" s="3"/>
      <c r="AR370" s="151">
        <f t="shared" si="2277"/>
        <v>0</v>
      </c>
      <c r="AS370" s="151">
        <f t="shared" si="2278"/>
        <v>0</v>
      </c>
      <c r="AT370" s="151">
        <f t="shared" si="2279"/>
        <v>0</v>
      </c>
      <c r="AU370" s="151">
        <f t="shared" si="2280"/>
        <v>0</v>
      </c>
      <c r="AV370" s="154">
        <f t="shared" si="2255"/>
        <v>0</v>
      </c>
      <c r="AW370" s="3"/>
      <c r="AX370" s="3"/>
      <c r="AY370" s="3"/>
      <c r="AZ370" s="151">
        <f t="shared" si="2281"/>
        <v>0</v>
      </c>
      <c r="BA370" s="151">
        <f t="shared" si="2282"/>
        <v>0</v>
      </c>
      <c r="BB370" s="151">
        <f t="shared" si="2283"/>
        <v>0</v>
      </c>
      <c r="BC370" s="151">
        <f t="shared" si="2284"/>
        <v>0</v>
      </c>
      <c r="BD370" s="154">
        <f t="shared" si="2256"/>
        <v>0</v>
      </c>
      <c r="BE370" s="3"/>
      <c r="BF370" s="3"/>
      <c r="BG370" s="3"/>
      <c r="BH370" s="151">
        <f t="shared" si="2285"/>
        <v>0</v>
      </c>
      <c r="BI370" s="151">
        <f t="shared" si="2286"/>
        <v>0</v>
      </c>
      <c r="BJ370" s="151">
        <f t="shared" si="2287"/>
        <v>0</v>
      </c>
      <c r="BK370" s="151">
        <f t="shared" si="2288"/>
        <v>0</v>
      </c>
      <c r="BL370" s="154">
        <f t="shared" si="2257"/>
        <v>0</v>
      </c>
      <c r="BM370" s="3"/>
      <c r="BN370" s="3"/>
      <c r="BO370" s="3"/>
      <c r="BP370" s="151">
        <f t="shared" si="2289"/>
        <v>0</v>
      </c>
      <c r="BQ370" s="151">
        <f t="shared" si="2290"/>
        <v>0</v>
      </c>
      <c r="BR370" s="151">
        <f t="shared" si="2291"/>
        <v>0</v>
      </c>
      <c r="BS370" s="151">
        <f t="shared" si="2292"/>
        <v>0</v>
      </c>
      <c r="BT370" s="154">
        <f t="shared" si="2258"/>
        <v>0</v>
      </c>
      <c r="BU370" s="3"/>
      <c r="BV370" s="3"/>
      <c r="BW370" s="3"/>
      <c r="BX370" s="151">
        <f t="shared" si="2293"/>
        <v>0</v>
      </c>
      <c r="BY370" s="151">
        <f t="shared" si="2294"/>
        <v>0</v>
      </c>
      <c r="BZ370" s="151">
        <f t="shared" si="2295"/>
        <v>0</v>
      </c>
      <c r="CA370" s="151">
        <f t="shared" si="2296"/>
        <v>0</v>
      </c>
      <c r="CB370" s="154">
        <f t="shared" si="2259"/>
        <v>0</v>
      </c>
      <c r="CC370" s="3"/>
      <c r="CD370" s="3"/>
      <c r="CE370" s="3"/>
      <c r="CF370" s="151">
        <f t="shared" si="2297"/>
        <v>0</v>
      </c>
      <c r="CG370" s="151">
        <f t="shared" si="2298"/>
        <v>0</v>
      </c>
      <c r="CH370" s="151">
        <f t="shared" si="2299"/>
        <v>0</v>
      </c>
      <c r="CI370" s="151">
        <f t="shared" si="2300"/>
        <v>0</v>
      </c>
      <c r="CJ370" s="154">
        <f t="shared" si="2260"/>
        <v>0</v>
      </c>
      <c r="CK370" s="3"/>
      <c r="CL370" s="3"/>
      <c r="CM370" s="3"/>
      <c r="CN370" s="151">
        <f t="shared" si="2301"/>
        <v>0</v>
      </c>
      <c r="CO370" s="151">
        <f t="shared" si="2302"/>
        <v>0</v>
      </c>
      <c r="CP370" s="151">
        <f t="shared" si="2303"/>
        <v>0</v>
      </c>
      <c r="CQ370" s="151">
        <f t="shared" si="2304"/>
        <v>0</v>
      </c>
      <c r="CR370" s="154">
        <f t="shared" si="2261"/>
        <v>0</v>
      </c>
      <c r="CS370" s="3"/>
      <c r="CT370" s="3"/>
      <c r="CU370" s="3"/>
      <c r="CV370" s="151">
        <f t="shared" si="2305"/>
        <v>0</v>
      </c>
      <c r="CW370" s="151">
        <f t="shared" si="2306"/>
        <v>0</v>
      </c>
      <c r="CX370" s="151">
        <f t="shared" si="2307"/>
        <v>0</v>
      </c>
      <c r="CY370" s="151">
        <f t="shared" si="2308"/>
        <v>0</v>
      </c>
      <c r="CZ370" s="151">
        <f t="shared" si="2309"/>
        <v>0</v>
      </c>
      <c r="DA370" s="151">
        <f t="shared" si="2310"/>
        <v>0</v>
      </c>
      <c r="DB370" s="151">
        <f t="shared" si="2311"/>
        <v>0</v>
      </c>
      <c r="DC370" s="151">
        <f t="shared" si="2312"/>
        <v>0</v>
      </c>
      <c r="DD370" s="149"/>
      <c r="DE370" s="3"/>
      <c r="DF370" s="3"/>
      <c r="DG370" s="3"/>
      <c r="DH370" s="129"/>
      <c r="DI370" s="129"/>
      <c r="DJ370" s="129"/>
      <c r="DK370" s="129"/>
      <c r="DL370" s="129"/>
      <c r="DM370" s="129"/>
      <c r="DN370" s="129"/>
      <c r="DO370" s="129"/>
      <c r="DP370" s="3"/>
      <c r="DQ370" s="3"/>
      <c r="DR370" s="3"/>
      <c r="DS370" s="3"/>
      <c r="DU370" s="149"/>
      <c r="DV370" s="3"/>
      <c r="DW370" s="3"/>
      <c r="DX370" s="3"/>
      <c r="DZ370" s="293"/>
      <c r="EA370" s="293"/>
      <c r="EB370" s="293"/>
      <c r="EC370" s="297"/>
      <c r="ED370" s="297"/>
      <c r="EE370" s="297"/>
      <c r="EF370" s="297"/>
      <c r="EG370" s="297"/>
      <c r="EH370" s="297"/>
      <c r="EI370" s="297"/>
      <c r="EJ370" s="297"/>
      <c r="EK370" s="297"/>
      <c r="EL370" s="297"/>
      <c r="EM370" s="297"/>
      <c r="EN370" s="297"/>
      <c r="EO370" s="297"/>
      <c r="EP370" s="297"/>
      <c r="EQ370" s="297"/>
      <c r="ER370" s="297"/>
      <c r="ES370" s="297"/>
      <c r="ET370" s="297"/>
      <c r="EU370" s="297"/>
      <c r="EV370" s="297"/>
      <c r="EW370" s="297"/>
      <c r="EX370" s="297"/>
      <c r="EY370" s="297"/>
      <c r="EZ370" s="297"/>
      <c r="FA370" s="297"/>
      <c r="FB370" s="297"/>
      <c r="FC370" s="297"/>
      <c r="FD370" s="297"/>
      <c r="FE370" s="297"/>
      <c r="FF370" s="297"/>
      <c r="FL370" s="151">
        <f t="shared" si="2313"/>
        <v>0</v>
      </c>
      <c r="FM370" s="151">
        <f t="shared" si="2314"/>
        <v>0</v>
      </c>
      <c r="FN370" s="151">
        <f t="shared" si="2315"/>
        <v>0</v>
      </c>
      <c r="FO370" s="151">
        <f t="shared" si="2316"/>
        <v>0</v>
      </c>
      <c r="FR370" s="5">
        <f t="shared" si="2234"/>
        <v>0</v>
      </c>
      <c r="FS370" s="5">
        <f t="shared" si="2235"/>
        <v>0</v>
      </c>
      <c r="FT370" s="5">
        <f t="shared" si="2236"/>
        <v>0</v>
      </c>
      <c r="FU370" s="5">
        <f t="shared" si="2319"/>
        <v>0</v>
      </c>
      <c r="FW370" s="233" t="e">
        <f t="shared" si="2238"/>
        <v>#DIV/0!</v>
      </c>
      <c r="FX370" s="233" t="e">
        <f t="shared" si="2239"/>
        <v>#DIV/0!</v>
      </c>
      <c r="FY370" s="233" t="e">
        <f t="shared" si="2240"/>
        <v>#DIV/0!</v>
      </c>
      <c r="FZ370" s="233" t="e">
        <f t="shared" si="2241"/>
        <v>#DIV/0!</v>
      </c>
      <c r="GA370" s="233"/>
      <c r="GB370" s="5">
        <f t="shared" si="2242"/>
        <v>0</v>
      </c>
      <c r="GC370" s="5">
        <f t="shared" si="2243"/>
        <v>0</v>
      </c>
      <c r="GD370" s="5">
        <f t="shared" si="2244"/>
        <v>0</v>
      </c>
      <c r="GE370" s="5">
        <f t="shared" si="2245"/>
        <v>0</v>
      </c>
    </row>
    <row r="371" spans="2:187" x14ac:dyDescent="0.2">
      <c r="B371" s="139">
        <f t="shared" si="2317"/>
        <v>2029</v>
      </c>
      <c r="C371" s="142" t="str">
        <f t="shared" si="2320"/>
        <v>Okt</v>
      </c>
      <c r="D371" s="154">
        <f t="shared" si="2246"/>
        <v>0</v>
      </c>
      <c r="E371" s="129"/>
      <c r="F371" s="129"/>
      <c r="G371" s="129"/>
      <c r="H371" s="154">
        <f t="shared" si="2247"/>
        <v>0</v>
      </c>
      <c r="I371" s="151">
        <f t="shared" si="2265"/>
        <v>0</v>
      </c>
      <c r="J371" s="151">
        <f t="shared" si="2266"/>
        <v>0</v>
      </c>
      <c r="K371" s="151">
        <f t="shared" si="2267"/>
        <v>0</v>
      </c>
      <c r="L371" s="154">
        <f t="shared" si="2318"/>
        <v>0</v>
      </c>
      <c r="M371" s="3"/>
      <c r="N371" s="3"/>
      <c r="O371" s="3"/>
      <c r="P371" s="154">
        <f t="shared" si="2248"/>
        <v>0</v>
      </c>
      <c r="Q371" s="3"/>
      <c r="R371" s="3"/>
      <c r="S371" s="3"/>
      <c r="T371" s="154">
        <f t="shared" si="2249"/>
        <v>0</v>
      </c>
      <c r="U371" s="151">
        <f t="shared" si="2268"/>
        <v>0</v>
      </c>
      <c r="V371" s="151">
        <f t="shared" si="2269"/>
        <v>0</v>
      </c>
      <c r="W371" s="151">
        <f t="shared" si="2270"/>
        <v>0</v>
      </c>
      <c r="X371" s="154">
        <f t="shared" si="2250"/>
        <v>0</v>
      </c>
      <c r="Y371" s="151">
        <f t="shared" si="2271"/>
        <v>0</v>
      </c>
      <c r="Z371" s="151">
        <f t="shared" si="2272"/>
        <v>0</v>
      </c>
      <c r="AA371" s="151">
        <f t="shared" si="2273"/>
        <v>0</v>
      </c>
      <c r="AB371" s="154">
        <f t="shared" si="2251"/>
        <v>0</v>
      </c>
      <c r="AC371" s="3"/>
      <c r="AD371" s="3"/>
      <c r="AE371" s="3"/>
      <c r="AF371" s="154">
        <f t="shared" si="2252"/>
        <v>0</v>
      </c>
      <c r="AG371" s="3"/>
      <c r="AH371" s="3"/>
      <c r="AI371" s="3"/>
      <c r="AJ371" s="154">
        <f t="shared" si="2253"/>
        <v>0</v>
      </c>
      <c r="AK371" s="151">
        <f t="shared" si="2274"/>
        <v>0</v>
      </c>
      <c r="AL371" s="151">
        <f t="shared" si="2275"/>
        <v>0</v>
      </c>
      <c r="AM371" s="151">
        <f t="shared" si="2276"/>
        <v>0</v>
      </c>
      <c r="AN371" s="154">
        <f t="shared" si="2254"/>
        <v>0</v>
      </c>
      <c r="AO371" s="3"/>
      <c r="AP371" s="3"/>
      <c r="AQ371" s="3"/>
      <c r="AR371" s="151">
        <f t="shared" si="2277"/>
        <v>0</v>
      </c>
      <c r="AS371" s="151">
        <f t="shared" si="2278"/>
        <v>0</v>
      </c>
      <c r="AT371" s="151">
        <f t="shared" si="2279"/>
        <v>0</v>
      </c>
      <c r="AU371" s="151">
        <f t="shared" si="2280"/>
        <v>0</v>
      </c>
      <c r="AV371" s="154">
        <f t="shared" si="2255"/>
        <v>0</v>
      </c>
      <c r="AW371" s="3"/>
      <c r="AX371" s="3"/>
      <c r="AY371" s="3"/>
      <c r="AZ371" s="151">
        <f t="shared" si="2281"/>
        <v>0</v>
      </c>
      <c r="BA371" s="151">
        <f t="shared" si="2282"/>
        <v>0</v>
      </c>
      <c r="BB371" s="151">
        <f t="shared" si="2283"/>
        <v>0</v>
      </c>
      <c r="BC371" s="151">
        <f t="shared" si="2284"/>
        <v>0</v>
      </c>
      <c r="BD371" s="154">
        <f t="shared" si="2256"/>
        <v>0</v>
      </c>
      <c r="BE371" s="3"/>
      <c r="BF371" s="3"/>
      <c r="BG371" s="3"/>
      <c r="BH371" s="151">
        <f t="shared" si="2285"/>
        <v>0</v>
      </c>
      <c r="BI371" s="151">
        <f t="shared" si="2286"/>
        <v>0</v>
      </c>
      <c r="BJ371" s="151">
        <f t="shared" si="2287"/>
        <v>0</v>
      </c>
      <c r="BK371" s="151">
        <f t="shared" si="2288"/>
        <v>0</v>
      </c>
      <c r="BL371" s="154">
        <f t="shared" si="2257"/>
        <v>0</v>
      </c>
      <c r="BM371" s="3"/>
      <c r="BN371" s="3"/>
      <c r="BO371" s="3"/>
      <c r="BP371" s="151">
        <f t="shared" si="2289"/>
        <v>0</v>
      </c>
      <c r="BQ371" s="151">
        <f t="shared" si="2290"/>
        <v>0</v>
      </c>
      <c r="BR371" s="151">
        <f t="shared" si="2291"/>
        <v>0</v>
      </c>
      <c r="BS371" s="151">
        <f t="shared" si="2292"/>
        <v>0</v>
      </c>
      <c r="BT371" s="154">
        <f t="shared" si="2258"/>
        <v>0</v>
      </c>
      <c r="BU371" s="3"/>
      <c r="BV371" s="3"/>
      <c r="BW371" s="3"/>
      <c r="BX371" s="151">
        <f t="shared" si="2293"/>
        <v>0</v>
      </c>
      <c r="BY371" s="151">
        <f t="shared" si="2294"/>
        <v>0</v>
      </c>
      <c r="BZ371" s="151">
        <f t="shared" si="2295"/>
        <v>0</v>
      </c>
      <c r="CA371" s="151">
        <f t="shared" si="2296"/>
        <v>0</v>
      </c>
      <c r="CB371" s="154">
        <f t="shared" si="2259"/>
        <v>0</v>
      </c>
      <c r="CC371" s="3"/>
      <c r="CD371" s="3"/>
      <c r="CE371" s="3"/>
      <c r="CF371" s="151">
        <f t="shared" si="2297"/>
        <v>0</v>
      </c>
      <c r="CG371" s="151">
        <f t="shared" si="2298"/>
        <v>0</v>
      </c>
      <c r="CH371" s="151">
        <f t="shared" si="2299"/>
        <v>0</v>
      </c>
      <c r="CI371" s="151">
        <f t="shared" si="2300"/>
        <v>0</v>
      </c>
      <c r="CJ371" s="154">
        <f t="shared" si="2260"/>
        <v>0</v>
      </c>
      <c r="CK371" s="3"/>
      <c r="CL371" s="3"/>
      <c r="CM371" s="3"/>
      <c r="CN371" s="151">
        <f t="shared" si="2301"/>
        <v>0</v>
      </c>
      <c r="CO371" s="151">
        <f t="shared" si="2302"/>
        <v>0</v>
      </c>
      <c r="CP371" s="151">
        <f t="shared" si="2303"/>
        <v>0</v>
      </c>
      <c r="CQ371" s="151">
        <f t="shared" si="2304"/>
        <v>0</v>
      </c>
      <c r="CR371" s="154">
        <f t="shared" si="2261"/>
        <v>0</v>
      </c>
      <c r="CS371" s="3"/>
      <c r="CT371" s="3"/>
      <c r="CU371" s="3"/>
      <c r="CV371" s="151">
        <f t="shared" si="2305"/>
        <v>0</v>
      </c>
      <c r="CW371" s="151">
        <f t="shared" si="2306"/>
        <v>0</v>
      </c>
      <c r="CX371" s="151">
        <f t="shared" si="2307"/>
        <v>0</v>
      </c>
      <c r="CY371" s="151">
        <f t="shared" si="2308"/>
        <v>0</v>
      </c>
      <c r="CZ371" s="151">
        <f t="shared" si="2309"/>
        <v>0</v>
      </c>
      <c r="DA371" s="151">
        <f t="shared" si="2310"/>
        <v>0</v>
      </c>
      <c r="DB371" s="151">
        <f t="shared" si="2311"/>
        <v>0</v>
      </c>
      <c r="DC371" s="151">
        <f t="shared" si="2312"/>
        <v>0</v>
      </c>
      <c r="DD371" s="149"/>
      <c r="DE371" s="3"/>
      <c r="DF371" s="3"/>
      <c r="DG371" s="3"/>
      <c r="DH371" s="129"/>
      <c r="DI371" s="129"/>
      <c r="DJ371" s="129"/>
      <c r="DK371" s="129"/>
      <c r="DL371" s="129"/>
      <c r="DM371" s="129"/>
      <c r="DN371" s="129"/>
      <c r="DO371" s="129"/>
      <c r="DP371" s="3"/>
      <c r="DQ371" s="3"/>
      <c r="DR371" s="3"/>
      <c r="DS371" s="3"/>
      <c r="DU371" s="149"/>
      <c r="DV371" s="3"/>
      <c r="DW371" s="3"/>
      <c r="DX371" s="3"/>
      <c r="DZ371" s="293"/>
      <c r="EA371" s="293"/>
      <c r="EB371" s="293"/>
      <c r="EC371" s="297"/>
      <c r="ED371" s="297"/>
      <c r="EE371" s="297"/>
      <c r="EF371" s="297"/>
      <c r="EG371" s="297"/>
      <c r="EH371" s="297"/>
      <c r="EI371" s="297"/>
      <c r="EJ371" s="297"/>
      <c r="EK371" s="297"/>
      <c r="EL371" s="297"/>
      <c r="EM371" s="297"/>
      <c r="EN371" s="297"/>
      <c r="EO371" s="297"/>
      <c r="EP371" s="297"/>
      <c r="EQ371" s="297"/>
      <c r="ER371" s="297"/>
      <c r="ES371" s="297"/>
      <c r="ET371" s="297"/>
      <c r="EU371" s="297"/>
      <c r="EV371" s="297"/>
      <c r="EW371" s="297"/>
      <c r="EX371" s="297"/>
      <c r="EY371" s="297"/>
      <c r="EZ371" s="297"/>
      <c r="FA371" s="297"/>
      <c r="FB371" s="297"/>
      <c r="FC371" s="297"/>
      <c r="FD371" s="297"/>
      <c r="FE371" s="297"/>
      <c r="FF371" s="297"/>
      <c r="FL371" s="151">
        <f t="shared" si="2313"/>
        <v>0</v>
      </c>
      <c r="FM371" s="151">
        <f t="shared" si="2314"/>
        <v>0</v>
      </c>
      <c r="FN371" s="151">
        <f t="shared" si="2315"/>
        <v>0</v>
      </c>
      <c r="FO371" s="151">
        <f t="shared" si="2316"/>
        <v>0</v>
      </c>
      <c r="FR371" s="5">
        <f t="shared" si="2234"/>
        <v>0</v>
      </c>
      <c r="FS371" s="5">
        <f t="shared" si="2235"/>
        <v>0</v>
      </c>
      <c r="FT371" s="5">
        <f t="shared" si="2236"/>
        <v>0</v>
      </c>
      <c r="FU371" s="5">
        <f t="shared" si="2319"/>
        <v>0</v>
      </c>
      <c r="FW371" s="233" t="e">
        <f t="shared" si="2238"/>
        <v>#DIV/0!</v>
      </c>
      <c r="FX371" s="233" t="e">
        <f t="shared" si="2239"/>
        <v>#DIV/0!</v>
      </c>
      <c r="FY371" s="233" t="e">
        <f t="shared" si="2240"/>
        <v>#DIV/0!</v>
      </c>
      <c r="FZ371" s="233" t="e">
        <f t="shared" si="2241"/>
        <v>#DIV/0!</v>
      </c>
      <c r="GA371" s="233"/>
      <c r="GB371" s="5">
        <f t="shared" si="2242"/>
        <v>0</v>
      </c>
      <c r="GC371" s="5">
        <f t="shared" si="2243"/>
        <v>0</v>
      </c>
      <c r="GD371" s="5">
        <f t="shared" si="2244"/>
        <v>0</v>
      </c>
      <c r="GE371" s="5">
        <f t="shared" si="2245"/>
        <v>0</v>
      </c>
    </row>
    <row r="372" spans="2:187" x14ac:dyDescent="0.2">
      <c r="B372" s="139">
        <f t="shared" si="2317"/>
        <v>2029</v>
      </c>
      <c r="C372" s="142" t="str">
        <f t="shared" si="2320"/>
        <v>Nov</v>
      </c>
      <c r="D372" s="154">
        <f t="shared" si="2246"/>
        <v>0</v>
      </c>
      <c r="E372" s="129"/>
      <c r="F372" s="129"/>
      <c r="G372" s="129"/>
      <c r="H372" s="154">
        <f t="shared" si="2247"/>
        <v>0</v>
      </c>
      <c r="I372" s="151">
        <f t="shared" si="2265"/>
        <v>0</v>
      </c>
      <c r="J372" s="151">
        <f t="shared" si="2266"/>
        <v>0</v>
      </c>
      <c r="K372" s="151">
        <f t="shared" si="2267"/>
        <v>0</v>
      </c>
      <c r="L372" s="154">
        <f t="shared" si="2318"/>
        <v>0</v>
      </c>
      <c r="M372" s="3"/>
      <c r="N372" s="3"/>
      <c r="O372" s="3"/>
      <c r="P372" s="154">
        <f t="shared" si="2248"/>
        <v>0</v>
      </c>
      <c r="Q372" s="3"/>
      <c r="R372" s="3"/>
      <c r="S372" s="3"/>
      <c r="T372" s="154">
        <f t="shared" si="2249"/>
        <v>0</v>
      </c>
      <c r="U372" s="151">
        <f t="shared" si="2268"/>
        <v>0</v>
      </c>
      <c r="V372" s="151">
        <f t="shared" si="2269"/>
        <v>0</v>
      </c>
      <c r="W372" s="151">
        <f t="shared" si="2270"/>
        <v>0</v>
      </c>
      <c r="X372" s="154">
        <f t="shared" si="2250"/>
        <v>0</v>
      </c>
      <c r="Y372" s="151">
        <f t="shared" si="2271"/>
        <v>0</v>
      </c>
      <c r="Z372" s="151">
        <f t="shared" si="2272"/>
        <v>0</v>
      </c>
      <c r="AA372" s="151">
        <f t="shared" si="2273"/>
        <v>0</v>
      </c>
      <c r="AB372" s="154">
        <f t="shared" si="2251"/>
        <v>0</v>
      </c>
      <c r="AC372" s="3"/>
      <c r="AD372" s="3"/>
      <c r="AE372" s="3"/>
      <c r="AF372" s="154">
        <f t="shared" si="2252"/>
        <v>0</v>
      </c>
      <c r="AG372" s="3"/>
      <c r="AH372" s="3"/>
      <c r="AI372" s="3"/>
      <c r="AJ372" s="154">
        <f t="shared" si="2253"/>
        <v>0</v>
      </c>
      <c r="AK372" s="151">
        <f t="shared" si="2274"/>
        <v>0</v>
      </c>
      <c r="AL372" s="151">
        <f t="shared" si="2275"/>
        <v>0</v>
      </c>
      <c r="AM372" s="151">
        <f t="shared" si="2276"/>
        <v>0</v>
      </c>
      <c r="AN372" s="154">
        <f t="shared" si="2254"/>
        <v>0</v>
      </c>
      <c r="AO372" s="3"/>
      <c r="AP372" s="3"/>
      <c r="AQ372" s="3"/>
      <c r="AR372" s="151">
        <f t="shared" si="2277"/>
        <v>0</v>
      </c>
      <c r="AS372" s="151">
        <f t="shared" si="2278"/>
        <v>0</v>
      </c>
      <c r="AT372" s="151">
        <f t="shared" si="2279"/>
        <v>0</v>
      </c>
      <c r="AU372" s="151">
        <f t="shared" si="2280"/>
        <v>0</v>
      </c>
      <c r="AV372" s="154">
        <f t="shared" si="2255"/>
        <v>0</v>
      </c>
      <c r="AW372" s="3"/>
      <c r="AX372" s="3"/>
      <c r="AY372" s="3"/>
      <c r="AZ372" s="151">
        <f t="shared" si="2281"/>
        <v>0</v>
      </c>
      <c r="BA372" s="151">
        <f t="shared" si="2282"/>
        <v>0</v>
      </c>
      <c r="BB372" s="151">
        <f t="shared" si="2283"/>
        <v>0</v>
      </c>
      <c r="BC372" s="151">
        <f t="shared" si="2284"/>
        <v>0</v>
      </c>
      <c r="BD372" s="154">
        <f t="shared" si="2256"/>
        <v>0</v>
      </c>
      <c r="BE372" s="3"/>
      <c r="BF372" s="3"/>
      <c r="BG372" s="3"/>
      <c r="BH372" s="151">
        <f t="shared" si="2285"/>
        <v>0</v>
      </c>
      <c r="BI372" s="151">
        <f t="shared" si="2286"/>
        <v>0</v>
      </c>
      <c r="BJ372" s="151">
        <f t="shared" si="2287"/>
        <v>0</v>
      </c>
      <c r="BK372" s="151">
        <f t="shared" si="2288"/>
        <v>0</v>
      </c>
      <c r="BL372" s="154">
        <f t="shared" si="2257"/>
        <v>0</v>
      </c>
      <c r="BM372" s="3"/>
      <c r="BN372" s="3"/>
      <c r="BO372" s="3"/>
      <c r="BP372" s="151">
        <f t="shared" si="2289"/>
        <v>0</v>
      </c>
      <c r="BQ372" s="151">
        <f t="shared" si="2290"/>
        <v>0</v>
      </c>
      <c r="BR372" s="151">
        <f t="shared" si="2291"/>
        <v>0</v>
      </c>
      <c r="BS372" s="151">
        <f t="shared" si="2292"/>
        <v>0</v>
      </c>
      <c r="BT372" s="154">
        <f t="shared" si="2258"/>
        <v>0</v>
      </c>
      <c r="BU372" s="3"/>
      <c r="BV372" s="3"/>
      <c r="BW372" s="3"/>
      <c r="BX372" s="151">
        <f t="shared" si="2293"/>
        <v>0</v>
      </c>
      <c r="BY372" s="151">
        <f t="shared" si="2294"/>
        <v>0</v>
      </c>
      <c r="BZ372" s="151">
        <f t="shared" si="2295"/>
        <v>0</v>
      </c>
      <c r="CA372" s="151">
        <f t="shared" si="2296"/>
        <v>0</v>
      </c>
      <c r="CB372" s="154">
        <f t="shared" si="2259"/>
        <v>0</v>
      </c>
      <c r="CC372" s="3"/>
      <c r="CD372" s="3"/>
      <c r="CE372" s="3"/>
      <c r="CF372" s="151">
        <f t="shared" si="2297"/>
        <v>0</v>
      </c>
      <c r="CG372" s="151">
        <f t="shared" si="2298"/>
        <v>0</v>
      </c>
      <c r="CH372" s="151">
        <f t="shared" si="2299"/>
        <v>0</v>
      </c>
      <c r="CI372" s="151">
        <f t="shared" si="2300"/>
        <v>0</v>
      </c>
      <c r="CJ372" s="154">
        <f t="shared" si="2260"/>
        <v>0</v>
      </c>
      <c r="CK372" s="3"/>
      <c r="CL372" s="3"/>
      <c r="CM372" s="3"/>
      <c r="CN372" s="151">
        <f t="shared" si="2301"/>
        <v>0</v>
      </c>
      <c r="CO372" s="151">
        <f t="shared" si="2302"/>
        <v>0</v>
      </c>
      <c r="CP372" s="151">
        <f t="shared" si="2303"/>
        <v>0</v>
      </c>
      <c r="CQ372" s="151">
        <f t="shared" si="2304"/>
        <v>0</v>
      </c>
      <c r="CR372" s="154">
        <f t="shared" si="2261"/>
        <v>0</v>
      </c>
      <c r="CS372" s="3"/>
      <c r="CT372" s="3"/>
      <c r="CU372" s="3"/>
      <c r="CV372" s="151">
        <f t="shared" si="2305"/>
        <v>0</v>
      </c>
      <c r="CW372" s="151">
        <f t="shared" si="2306"/>
        <v>0</v>
      </c>
      <c r="CX372" s="151">
        <f t="shared" si="2307"/>
        <v>0</v>
      </c>
      <c r="CY372" s="151">
        <f t="shared" si="2308"/>
        <v>0</v>
      </c>
      <c r="CZ372" s="151">
        <f t="shared" si="2309"/>
        <v>0</v>
      </c>
      <c r="DA372" s="151">
        <f t="shared" si="2310"/>
        <v>0</v>
      </c>
      <c r="DB372" s="151">
        <f t="shared" si="2311"/>
        <v>0</v>
      </c>
      <c r="DC372" s="151">
        <f t="shared" si="2312"/>
        <v>0</v>
      </c>
      <c r="DD372" s="149"/>
      <c r="DE372" s="3"/>
      <c r="DF372" s="3"/>
      <c r="DG372" s="3"/>
      <c r="DH372" s="129"/>
      <c r="DI372" s="129"/>
      <c r="DJ372" s="129"/>
      <c r="DK372" s="129"/>
      <c r="DL372" s="129"/>
      <c r="DM372" s="129"/>
      <c r="DN372" s="129"/>
      <c r="DO372" s="129"/>
      <c r="DP372" s="3"/>
      <c r="DQ372" s="3"/>
      <c r="DR372" s="3"/>
      <c r="DS372" s="3"/>
      <c r="DU372" s="149"/>
      <c r="DV372" s="3"/>
      <c r="DW372" s="3"/>
      <c r="DX372" s="3"/>
      <c r="DZ372" s="293"/>
      <c r="EA372" s="293"/>
      <c r="EB372" s="293"/>
      <c r="EC372" s="297"/>
      <c r="ED372" s="297"/>
      <c r="EE372" s="297"/>
      <c r="EF372" s="297"/>
      <c r="EG372" s="297"/>
      <c r="EH372" s="297"/>
      <c r="EI372" s="297"/>
      <c r="EJ372" s="297"/>
      <c r="EK372" s="297"/>
      <c r="EL372" s="297"/>
      <c r="EM372" s="297"/>
      <c r="EN372" s="297"/>
      <c r="EO372" s="297"/>
      <c r="EP372" s="297"/>
      <c r="EQ372" s="297"/>
      <c r="ER372" s="297"/>
      <c r="ES372" s="297"/>
      <c r="ET372" s="297"/>
      <c r="EU372" s="297"/>
      <c r="EV372" s="297"/>
      <c r="EW372" s="297"/>
      <c r="EX372" s="297"/>
      <c r="EY372" s="297"/>
      <c r="EZ372" s="297"/>
      <c r="FA372" s="297"/>
      <c r="FB372" s="297"/>
      <c r="FC372" s="297"/>
      <c r="FD372" s="297"/>
      <c r="FE372" s="297"/>
      <c r="FF372" s="297"/>
      <c r="FL372" s="151">
        <f t="shared" si="2313"/>
        <v>0</v>
      </c>
      <c r="FM372" s="151">
        <f t="shared" si="2314"/>
        <v>0</v>
      </c>
      <c r="FN372" s="151">
        <f t="shared" si="2315"/>
        <v>0</v>
      </c>
      <c r="FO372" s="151">
        <f t="shared" si="2316"/>
        <v>0</v>
      </c>
      <c r="FR372" s="5">
        <f t="shared" si="2234"/>
        <v>0</v>
      </c>
      <c r="FS372" s="5">
        <f t="shared" si="2235"/>
        <v>0</v>
      </c>
      <c r="FT372" s="5">
        <f t="shared" si="2236"/>
        <v>0</v>
      </c>
      <c r="FU372" s="5">
        <f t="shared" si="2319"/>
        <v>0</v>
      </c>
      <c r="FW372" s="233" t="e">
        <f t="shared" si="2238"/>
        <v>#DIV/0!</v>
      </c>
      <c r="FX372" s="233" t="e">
        <f t="shared" si="2239"/>
        <v>#DIV/0!</v>
      </c>
      <c r="FY372" s="233" t="e">
        <f t="shared" si="2240"/>
        <v>#DIV/0!</v>
      </c>
      <c r="FZ372" s="233" t="e">
        <f t="shared" si="2241"/>
        <v>#DIV/0!</v>
      </c>
      <c r="GA372" s="233"/>
      <c r="GB372" s="5">
        <f t="shared" si="2242"/>
        <v>0</v>
      </c>
      <c r="GC372" s="5">
        <f t="shared" si="2243"/>
        <v>0</v>
      </c>
      <c r="GD372" s="5">
        <f t="shared" si="2244"/>
        <v>0</v>
      </c>
      <c r="GE372" s="5">
        <f t="shared" si="2245"/>
        <v>0</v>
      </c>
    </row>
    <row r="373" spans="2:187" x14ac:dyDescent="0.2">
      <c r="B373" s="139">
        <f t="shared" si="2317"/>
        <v>2029</v>
      </c>
      <c r="C373" s="142" t="str">
        <f t="shared" si="2320"/>
        <v>Dec</v>
      </c>
      <c r="D373" s="154">
        <f t="shared" si="2246"/>
        <v>0</v>
      </c>
      <c r="E373" s="129"/>
      <c r="F373" s="129"/>
      <c r="G373" s="129"/>
      <c r="H373" s="154">
        <f t="shared" si="2247"/>
        <v>0</v>
      </c>
      <c r="I373" s="151">
        <f t="shared" si="2265"/>
        <v>0</v>
      </c>
      <c r="J373" s="151">
        <f t="shared" si="2266"/>
        <v>0</v>
      </c>
      <c r="K373" s="151">
        <f t="shared" si="2267"/>
        <v>0</v>
      </c>
      <c r="L373" s="154">
        <f t="shared" si="2318"/>
        <v>0</v>
      </c>
      <c r="M373" s="3"/>
      <c r="N373" s="3"/>
      <c r="O373" s="3"/>
      <c r="P373" s="154">
        <f t="shared" si="2248"/>
        <v>0</v>
      </c>
      <c r="Q373" s="3"/>
      <c r="R373" s="3"/>
      <c r="S373" s="3"/>
      <c r="T373" s="154">
        <f t="shared" si="2249"/>
        <v>0</v>
      </c>
      <c r="U373" s="151">
        <f t="shared" si="2268"/>
        <v>0</v>
      </c>
      <c r="V373" s="151">
        <f t="shared" si="2269"/>
        <v>0</v>
      </c>
      <c r="W373" s="151">
        <f t="shared" si="2270"/>
        <v>0</v>
      </c>
      <c r="X373" s="154">
        <f t="shared" si="2250"/>
        <v>0</v>
      </c>
      <c r="Y373" s="151">
        <f t="shared" si="2271"/>
        <v>0</v>
      </c>
      <c r="Z373" s="151">
        <f t="shared" si="2272"/>
        <v>0</v>
      </c>
      <c r="AA373" s="151">
        <f t="shared" si="2273"/>
        <v>0</v>
      </c>
      <c r="AB373" s="154">
        <f t="shared" si="2251"/>
        <v>0</v>
      </c>
      <c r="AC373" s="3"/>
      <c r="AD373" s="3"/>
      <c r="AE373" s="3"/>
      <c r="AF373" s="154">
        <f t="shared" si="2252"/>
        <v>0</v>
      </c>
      <c r="AG373" s="3"/>
      <c r="AH373" s="3"/>
      <c r="AI373" s="3"/>
      <c r="AJ373" s="154">
        <f t="shared" si="2253"/>
        <v>0</v>
      </c>
      <c r="AK373" s="151">
        <f t="shared" si="2274"/>
        <v>0</v>
      </c>
      <c r="AL373" s="151">
        <f t="shared" si="2275"/>
        <v>0</v>
      </c>
      <c r="AM373" s="151">
        <f t="shared" si="2276"/>
        <v>0</v>
      </c>
      <c r="AN373" s="154">
        <f t="shared" si="2254"/>
        <v>0</v>
      </c>
      <c r="AO373" s="3"/>
      <c r="AP373" s="3"/>
      <c r="AQ373" s="3"/>
      <c r="AR373" s="151">
        <f t="shared" si="2277"/>
        <v>0</v>
      </c>
      <c r="AS373" s="151">
        <f t="shared" si="2278"/>
        <v>0</v>
      </c>
      <c r="AT373" s="151">
        <f t="shared" si="2279"/>
        <v>0</v>
      </c>
      <c r="AU373" s="151">
        <f t="shared" si="2280"/>
        <v>0</v>
      </c>
      <c r="AV373" s="154">
        <f t="shared" si="2255"/>
        <v>0</v>
      </c>
      <c r="AW373" s="3"/>
      <c r="AX373" s="3"/>
      <c r="AY373" s="3"/>
      <c r="AZ373" s="151">
        <f t="shared" si="2281"/>
        <v>0</v>
      </c>
      <c r="BA373" s="151">
        <f t="shared" si="2282"/>
        <v>0</v>
      </c>
      <c r="BB373" s="151">
        <f t="shared" si="2283"/>
        <v>0</v>
      </c>
      <c r="BC373" s="151">
        <f t="shared" si="2284"/>
        <v>0</v>
      </c>
      <c r="BD373" s="154">
        <f t="shared" si="2256"/>
        <v>0</v>
      </c>
      <c r="BE373" s="3"/>
      <c r="BF373" s="3"/>
      <c r="BG373" s="3"/>
      <c r="BH373" s="151">
        <f t="shared" si="2285"/>
        <v>0</v>
      </c>
      <c r="BI373" s="151">
        <f t="shared" si="2286"/>
        <v>0</v>
      </c>
      <c r="BJ373" s="151">
        <f t="shared" si="2287"/>
        <v>0</v>
      </c>
      <c r="BK373" s="151">
        <f t="shared" si="2288"/>
        <v>0</v>
      </c>
      <c r="BL373" s="154">
        <f t="shared" si="2257"/>
        <v>0</v>
      </c>
      <c r="BM373" s="3"/>
      <c r="BN373" s="3"/>
      <c r="BO373" s="3"/>
      <c r="BP373" s="151">
        <f t="shared" si="2289"/>
        <v>0</v>
      </c>
      <c r="BQ373" s="151">
        <f t="shared" si="2290"/>
        <v>0</v>
      </c>
      <c r="BR373" s="151">
        <f t="shared" si="2291"/>
        <v>0</v>
      </c>
      <c r="BS373" s="151">
        <f t="shared" si="2292"/>
        <v>0</v>
      </c>
      <c r="BT373" s="154">
        <f t="shared" si="2258"/>
        <v>0</v>
      </c>
      <c r="BU373" s="3"/>
      <c r="BV373" s="3"/>
      <c r="BW373" s="3"/>
      <c r="BX373" s="151">
        <f t="shared" si="2293"/>
        <v>0</v>
      </c>
      <c r="BY373" s="151">
        <f t="shared" si="2294"/>
        <v>0</v>
      </c>
      <c r="BZ373" s="151">
        <f t="shared" si="2295"/>
        <v>0</v>
      </c>
      <c r="CA373" s="151">
        <f t="shared" si="2296"/>
        <v>0</v>
      </c>
      <c r="CB373" s="154">
        <f t="shared" si="2259"/>
        <v>0</v>
      </c>
      <c r="CC373" s="3"/>
      <c r="CD373" s="3"/>
      <c r="CE373" s="3"/>
      <c r="CF373" s="151">
        <f t="shared" si="2297"/>
        <v>0</v>
      </c>
      <c r="CG373" s="151">
        <f t="shared" si="2298"/>
        <v>0</v>
      </c>
      <c r="CH373" s="151">
        <f t="shared" si="2299"/>
        <v>0</v>
      </c>
      <c r="CI373" s="151">
        <f t="shared" si="2300"/>
        <v>0</v>
      </c>
      <c r="CJ373" s="154">
        <f t="shared" si="2260"/>
        <v>0</v>
      </c>
      <c r="CK373" s="3"/>
      <c r="CL373" s="3"/>
      <c r="CM373" s="3"/>
      <c r="CN373" s="151">
        <f t="shared" si="2301"/>
        <v>0</v>
      </c>
      <c r="CO373" s="151">
        <f t="shared" si="2302"/>
        <v>0</v>
      </c>
      <c r="CP373" s="151">
        <f t="shared" si="2303"/>
        <v>0</v>
      </c>
      <c r="CQ373" s="151">
        <f t="shared" si="2304"/>
        <v>0</v>
      </c>
      <c r="CR373" s="154">
        <f t="shared" si="2261"/>
        <v>0</v>
      </c>
      <c r="CS373" s="3"/>
      <c r="CT373" s="3"/>
      <c r="CU373" s="3"/>
      <c r="CV373" s="151">
        <f t="shared" si="2305"/>
        <v>0</v>
      </c>
      <c r="CW373" s="151">
        <f t="shared" si="2306"/>
        <v>0</v>
      </c>
      <c r="CX373" s="151">
        <f t="shared" si="2307"/>
        <v>0</v>
      </c>
      <c r="CY373" s="151">
        <f t="shared" si="2308"/>
        <v>0</v>
      </c>
      <c r="CZ373" s="151">
        <f t="shared" si="2309"/>
        <v>0</v>
      </c>
      <c r="DA373" s="151">
        <f t="shared" si="2310"/>
        <v>0</v>
      </c>
      <c r="DB373" s="151">
        <f t="shared" si="2311"/>
        <v>0</v>
      </c>
      <c r="DC373" s="151">
        <f t="shared" si="2312"/>
        <v>0</v>
      </c>
      <c r="DD373" s="149"/>
      <c r="DE373" s="3"/>
      <c r="DF373" s="3"/>
      <c r="DG373" s="3"/>
      <c r="DH373" s="129"/>
      <c r="DI373" s="129"/>
      <c r="DJ373" s="129"/>
      <c r="DK373" s="129"/>
      <c r="DL373" s="129"/>
      <c r="DM373" s="129"/>
      <c r="DN373" s="129"/>
      <c r="DO373" s="129"/>
      <c r="DP373" s="3"/>
      <c r="DQ373" s="3"/>
      <c r="DR373" s="3"/>
      <c r="DS373" s="3"/>
      <c r="DU373" s="149"/>
      <c r="DV373" s="3"/>
      <c r="DW373" s="3"/>
      <c r="DX373" s="3"/>
      <c r="DZ373" s="293"/>
      <c r="EA373" s="293"/>
      <c r="EB373" s="293"/>
      <c r="EC373" s="297"/>
      <c r="ED373" s="297"/>
      <c r="EE373" s="297"/>
      <c r="EF373" s="297"/>
      <c r="EG373" s="297"/>
      <c r="EH373" s="297"/>
      <c r="EI373" s="297"/>
      <c r="EJ373" s="297"/>
      <c r="EK373" s="297"/>
      <c r="EL373" s="297"/>
      <c r="EM373" s="297"/>
      <c r="EN373" s="297"/>
      <c r="EO373" s="297"/>
      <c r="EP373" s="297"/>
      <c r="EQ373" s="297"/>
      <c r="ER373" s="297"/>
      <c r="ES373" s="297"/>
      <c r="ET373" s="297"/>
      <c r="EU373" s="297"/>
      <c r="EV373" s="297"/>
      <c r="EW373" s="297"/>
      <c r="EX373" s="297"/>
      <c r="EY373" s="297"/>
      <c r="EZ373" s="297"/>
      <c r="FA373" s="297"/>
      <c r="FB373" s="297"/>
      <c r="FC373" s="297"/>
      <c r="FD373" s="297"/>
      <c r="FE373" s="297"/>
      <c r="FF373" s="297"/>
      <c r="FL373" s="151">
        <f t="shared" si="2313"/>
        <v>0</v>
      </c>
      <c r="FM373" s="151">
        <f t="shared" si="2314"/>
        <v>0</v>
      </c>
      <c r="FN373" s="151">
        <f t="shared" si="2315"/>
        <v>0</v>
      </c>
      <c r="FO373" s="151">
        <f t="shared" si="2316"/>
        <v>0</v>
      </c>
      <c r="FR373" s="5">
        <f t="shared" si="2234"/>
        <v>0</v>
      </c>
      <c r="FS373" s="5">
        <f t="shared" si="2235"/>
        <v>0</v>
      </c>
      <c r="FT373" s="5">
        <f t="shared" si="2236"/>
        <v>0</v>
      </c>
      <c r="FU373" s="5">
        <f t="shared" si="2319"/>
        <v>0</v>
      </c>
      <c r="FW373" s="233" t="e">
        <f t="shared" si="2238"/>
        <v>#DIV/0!</v>
      </c>
      <c r="FX373" s="233" t="e">
        <f t="shared" si="2239"/>
        <v>#DIV/0!</v>
      </c>
      <c r="FY373" s="233" t="e">
        <f t="shared" si="2240"/>
        <v>#DIV/0!</v>
      </c>
      <c r="FZ373" s="233" t="e">
        <f t="shared" si="2241"/>
        <v>#DIV/0!</v>
      </c>
      <c r="GA373" s="233"/>
      <c r="GB373" s="5">
        <f t="shared" si="2242"/>
        <v>0</v>
      </c>
      <c r="GC373" s="5">
        <f t="shared" si="2243"/>
        <v>0</v>
      </c>
      <c r="GD373" s="5">
        <f t="shared" si="2244"/>
        <v>0</v>
      </c>
      <c r="GE373" s="5">
        <f t="shared" si="2245"/>
        <v>0</v>
      </c>
    </row>
    <row r="374" spans="2:187" x14ac:dyDescent="0.2">
      <c r="B374" s="139">
        <f t="shared" si="2317"/>
        <v>2030</v>
      </c>
      <c r="C374" s="142" t="str">
        <f t="shared" si="2320"/>
        <v>Jan</v>
      </c>
      <c r="D374" s="154">
        <f t="shared" si="2246"/>
        <v>0</v>
      </c>
      <c r="E374" s="129"/>
      <c r="F374" s="129"/>
      <c r="G374" s="129"/>
      <c r="H374" s="154">
        <f t="shared" si="2247"/>
        <v>0</v>
      </c>
      <c r="I374" s="151">
        <f t="shared" si="2265"/>
        <v>0</v>
      </c>
      <c r="J374" s="151">
        <f t="shared" si="2266"/>
        <v>0</v>
      </c>
      <c r="K374" s="151">
        <f t="shared" si="2267"/>
        <v>0</v>
      </c>
      <c r="L374" s="154">
        <f t="shared" si="2318"/>
        <v>0</v>
      </c>
      <c r="M374" s="3"/>
      <c r="N374" s="3"/>
      <c r="O374" s="3"/>
      <c r="P374" s="154">
        <f t="shared" si="2248"/>
        <v>0</v>
      </c>
      <c r="Q374" s="3"/>
      <c r="R374" s="3"/>
      <c r="S374" s="3"/>
      <c r="T374" s="154">
        <f t="shared" si="2249"/>
        <v>0</v>
      </c>
      <c r="U374" s="151">
        <f t="shared" si="2268"/>
        <v>0</v>
      </c>
      <c r="V374" s="151">
        <f t="shared" si="2269"/>
        <v>0</v>
      </c>
      <c r="W374" s="151">
        <f t="shared" si="2270"/>
        <v>0</v>
      </c>
      <c r="X374" s="154">
        <f t="shared" si="2250"/>
        <v>0</v>
      </c>
      <c r="Y374" s="151">
        <f t="shared" si="2271"/>
        <v>0</v>
      </c>
      <c r="Z374" s="151">
        <f t="shared" si="2272"/>
        <v>0</v>
      </c>
      <c r="AA374" s="151">
        <f t="shared" si="2273"/>
        <v>0</v>
      </c>
      <c r="AB374" s="154">
        <f t="shared" si="2251"/>
        <v>0</v>
      </c>
      <c r="AC374" s="3"/>
      <c r="AD374" s="3"/>
      <c r="AE374" s="3"/>
      <c r="AF374" s="154">
        <f t="shared" si="2252"/>
        <v>0</v>
      </c>
      <c r="AG374" s="3"/>
      <c r="AH374" s="3"/>
      <c r="AI374" s="3"/>
      <c r="AJ374" s="154">
        <f t="shared" si="2253"/>
        <v>0</v>
      </c>
      <c r="AK374" s="151">
        <f t="shared" si="2274"/>
        <v>0</v>
      </c>
      <c r="AL374" s="151">
        <f t="shared" si="2275"/>
        <v>0</v>
      </c>
      <c r="AM374" s="151">
        <f t="shared" si="2276"/>
        <v>0</v>
      </c>
      <c r="AN374" s="154">
        <f t="shared" si="2254"/>
        <v>0</v>
      </c>
      <c r="AO374" s="3"/>
      <c r="AP374" s="3"/>
      <c r="AQ374" s="3"/>
      <c r="AR374" s="151">
        <f t="shared" si="2277"/>
        <v>0</v>
      </c>
      <c r="AS374" s="151">
        <f t="shared" si="2278"/>
        <v>0</v>
      </c>
      <c r="AT374" s="151">
        <f t="shared" si="2279"/>
        <v>0</v>
      </c>
      <c r="AU374" s="151">
        <f t="shared" si="2280"/>
        <v>0</v>
      </c>
      <c r="AV374" s="154">
        <f t="shared" si="2255"/>
        <v>0</v>
      </c>
      <c r="AW374" s="3"/>
      <c r="AX374" s="3"/>
      <c r="AY374" s="3"/>
      <c r="AZ374" s="151">
        <f t="shared" si="2281"/>
        <v>0</v>
      </c>
      <c r="BA374" s="151">
        <f t="shared" si="2282"/>
        <v>0</v>
      </c>
      <c r="BB374" s="151">
        <f t="shared" si="2283"/>
        <v>0</v>
      </c>
      <c r="BC374" s="151">
        <f t="shared" si="2284"/>
        <v>0</v>
      </c>
      <c r="BD374" s="154">
        <f t="shared" si="2256"/>
        <v>0</v>
      </c>
      <c r="BE374" s="3"/>
      <c r="BF374" s="3"/>
      <c r="BG374" s="3"/>
      <c r="BH374" s="151">
        <f t="shared" si="2285"/>
        <v>0</v>
      </c>
      <c r="BI374" s="151">
        <f t="shared" si="2286"/>
        <v>0</v>
      </c>
      <c r="BJ374" s="151">
        <f t="shared" si="2287"/>
        <v>0</v>
      </c>
      <c r="BK374" s="151">
        <f t="shared" si="2288"/>
        <v>0</v>
      </c>
      <c r="BL374" s="154">
        <f t="shared" si="2257"/>
        <v>0</v>
      </c>
      <c r="BM374" s="3"/>
      <c r="BN374" s="3"/>
      <c r="BO374" s="3"/>
      <c r="BP374" s="151">
        <f t="shared" si="2289"/>
        <v>0</v>
      </c>
      <c r="BQ374" s="151">
        <f t="shared" si="2290"/>
        <v>0</v>
      </c>
      <c r="BR374" s="151">
        <f t="shared" si="2291"/>
        <v>0</v>
      </c>
      <c r="BS374" s="151">
        <f t="shared" si="2292"/>
        <v>0</v>
      </c>
      <c r="BT374" s="154">
        <f t="shared" si="2258"/>
        <v>0</v>
      </c>
      <c r="BU374" s="3"/>
      <c r="BV374" s="3"/>
      <c r="BW374" s="3"/>
      <c r="BX374" s="151">
        <f t="shared" si="2293"/>
        <v>0</v>
      </c>
      <c r="BY374" s="151">
        <f t="shared" si="2294"/>
        <v>0</v>
      </c>
      <c r="BZ374" s="151">
        <f t="shared" si="2295"/>
        <v>0</v>
      </c>
      <c r="CA374" s="151">
        <f t="shared" si="2296"/>
        <v>0</v>
      </c>
      <c r="CB374" s="154">
        <f t="shared" si="2259"/>
        <v>0</v>
      </c>
      <c r="CC374" s="3"/>
      <c r="CD374" s="3"/>
      <c r="CE374" s="3"/>
      <c r="CF374" s="151">
        <f t="shared" si="2297"/>
        <v>0</v>
      </c>
      <c r="CG374" s="151">
        <f t="shared" si="2298"/>
        <v>0</v>
      </c>
      <c r="CH374" s="151">
        <f t="shared" si="2299"/>
        <v>0</v>
      </c>
      <c r="CI374" s="151">
        <f t="shared" si="2300"/>
        <v>0</v>
      </c>
      <c r="CJ374" s="154">
        <f t="shared" si="2260"/>
        <v>0</v>
      </c>
      <c r="CK374" s="3"/>
      <c r="CL374" s="3"/>
      <c r="CM374" s="3"/>
      <c r="CN374" s="151">
        <f t="shared" si="2301"/>
        <v>0</v>
      </c>
      <c r="CO374" s="151">
        <f t="shared" si="2302"/>
        <v>0</v>
      </c>
      <c r="CP374" s="151">
        <f t="shared" si="2303"/>
        <v>0</v>
      </c>
      <c r="CQ374" s="151">
        <f t="shared" si="2304"/>
        <v>0</v>
      </c>
      <c r="CR374" s="154">
        <f t="shared" si="2261"/>
        <v>0</v>
      </c>
      <c r="CS374" s="3"/>
      <c r="CT374" s="3"/>
      <c r="CU374" s="3"/>
      <c r="CV374" s="151">
        <f t="shared" si="2305"/>
        <v>0</v>
      </c>
      <c r="CW374" s="151">
        <f t="shared" si="2306"/>
        <v>0</v>
      </c>
      <c r="CX374" s="151">
        <f t="shared" si="2307"/>
        <v>0</v>
      </c>
      <c r="CY374" s="151">
        <f t="shared" si="2308"/>
        <v>0</v>
      </c>
      <c r="CZ374" s="151">
        <f t="shared" si="2309"/>
        <v>0</v>
      </c>
      <c r="DA374" s="151">
        <f t="shared" si="2310"/>
        <v>0</v>
      </c>
      <c r="DB374" s="151">
        <f t="shared" si="2311"/>
        <v>0</v>
      </c>
      <c r="DC374" s="151">
        <f t="shared" si="2312"/>
        <v>0</v>
      </c>
      <c r="DD374" s="149"/>
      <c r="DE374" s="3"/>
      <c r="DF374" s="3"/>
      <c r="DG374" s="3"/>
      <c r="DH374" s="129"/>
      <c r="DI374" s="129"/>
      <c r="DJ374" s="129"/>
      <c r="DK374" s="129"/>
      <c r="DL374" s="129"/>
      <c r="DM374" s="129"/>
      <c r="DN374" s="129"/>
      <c r="DO374" s="129"/>
      <c r="DP374" s="3"/>
      <c r="DQ374" s="3"/>
      <c r="DR374" s="3"/>
      <c r="DS374" s="3"/>
      <c r="DU374" s="149"/>
      <c r="DV374" s="3"/>
      <c r="DW374" s="3"/>
      <c r="DX374" s="3"/>
      <c r="DZ374" s="293"/>
      <c r="EA374" s="293"/>
      <c r="EB374" s="293"/>
      <c r="EC374" s="297"/>
      <c r="ED374" s="297"/>
      <c r="EE374" s="297"/>
      <c r="EF374" s="297"/>
      <c r="EG374" s="297"/>
      <c r="EH374" s="297"/>
      <c r="EI374" s="297"/>
      <c r="EJ374" s="297"/>
      <c r="EK374" s="297"/>
      <c r="EL374" s="297"/>
      <c r="EM374" s="297"/>
      <c r="EN374" s="297"/>
      <c r="EO374" s="297"/>
      <c r="EP374" s="297"/>
      <c r="EQ374" s="297"/>
      <c r="ER374" s="297"/>
      <c r="ES374" s="297"/>
      <c r="ET374" s="297"/>
      <c r="EU374" s="297"/>
      <c r="EV374" s="297"/>
      <c r="EW374" s="297"/>
      <c r="EX374" s="297"/>
      <c r="EY374" s="297"/>
      <c r="EZ374" s="297"/>
      <c r="FA374" s="297"/>
      <c r="FB374" s="297"/>
      <c r="FC374" s="297"/>
      <c r="FD374" s="297"/>
      <c r="FE374" s="297"/>
      <c r="FF374" s="297"/>
      <c r="FL374" s="151">
        <f t="shared" si="2313"/>
        <v>0</v>
      </c>
      <c r="FM374" s="151">
        <f t="shared" si="2314"/>
        <v>0</v>
      </c>
      <c r="FN374" s="151">
        <f t="shared" si="2315"/>
        <v>0</v>
      </c>
      <c r="FO374" s="151">
        <f t="shared" si="2316"/>
        <v>0</v>
      </c>
      <c r="FR374" s="5">
        <f t="shared" si="2234"/>
        <v>0</v>
      </c>
      <c r="FS374" s="5">
        <f t="shared" si="2235"/>
        <v>0</v>
      </c>
      <c r="FT374" s="5">
        <f t="shared" si="2236"/>
        <v>0</v>
      </c>
      <c r="FU374" s="5">
        <f t="shared" si="2319"/>
        <v>0</v>
      </c>
      <c r="FW374" s="233" t="e">
        <f t="shared" si="2238"/>
        <v>#DIV/0!</v>
      </c>
      <c r="FX374" s="233" t="e">
        <f t="shared" si="2239"/>
        <v>#DIV/0!</v>
      </c>
      <c r="FY374" s="233" t="e">
        <f t="shared" si="2240"/>
        <v>#DIV/0!</v>
      </c>
      <c r="FZ374" s="233" t="e">
        <f t="shared" si="2241"/>
        <v>#DIV/0!</v>
      </c>
      <c r="GA374" s="233"/>
      <c r="GB374" s="5">
        <f t="shared" si="2242"/>
        <v>0</v>
      </c>
      <c r="GC374" s="5">
        <f t="shared" si="2243"/>
        <v>0</v>
      </c>
      <c r="GD374" s="5">
        <f t="shared" si="2244"/>
        <v>0</v>
      </c>
      <c r="GE374" s="5">
        <f t="shared" si="2245"/>
        <v>0</v>
      </c>
    </row>
    <row r="375" spans="2:187" x14ac:dyDescent="0.2">
      <c r="B375" s="139">
        <f t="shared" si="2317"/>
        <v>2030</v>
      </c>
      <c r="C375" s="142" t="str">
        <f t="shared" si="2320"/>
        <v>Feb</v>
      </c>
      <c r="D375" s="154">
        <f t="shared" si="2246"/>
        <v>0</v>
      </c>
      <c r="E375" s="129"/>
      <c r="F375" s="129"/>
      <c r="G375" s="129"/>
      <c r="H375" s="154">
        <f t="shared" si="2247"/>
        <v>0</v>
      </c>
      <c r="I375" s="151">
        <f t="shared" si="2265"/>
        <v>0</v>
      </c>
      <c r="J375" s="151">
        <f t="shared" si="2266"/>
        <v>0</v>
      </c>
      <c r="K375" s="151">
        <f t="shared" si="2267"/>
        <v>0</v>
      </c>
      <c r="L375" s="154">
        <f t="shared" si="2318"/>
        <v>0</v>
      </c>
      <c r="M375" s="3"/>
      <c r="N375" s="3"/>
      <c r="O375" s="3"/>
      <c r="P375" s="154">
        <f t="shared" si="2248"/>
        <v>0</v>
      </c>
      <c r="Q375" s="3"/>
      <c r="R375" s="3"/>
      <c r="S375" s="3"/>
      <c r="T375" s="154">
        <f t="shared" si="2249"/>
        <v>0</v>
      </c>
      <c r="U375" s="151">
        <f t="shared" si="2268"/>
        <v>0</v>
      </c>
      <c r="V375" s="151">
        <f t="shared" si="2269"/>
        <v>0</v>
      </c>
      <c r="W375" s="151">
        <f t="shared" si="2270"/>
        <v>0</v>
      </c>
      <c r="X375" s="154">
        <f t="shared" si="2250"/>
        <v>0</v>
      </c>
      <c r="Y375" s="151">
        <f t="shared" si="2271"/>
        <v>0</v>
      </c>
      <c r="Z375" s="151">
        <f t="shared" si="2272"/>
        <v>0</v>
      </c>
      <c r="AA375" s="151">
        <f t="shared" si="2273"/>
        <v>0</v>
      </c>
      <c r="AB375" s="154">
        <f t="shared" si="2251"/>
        <v>0</v>
      </c>
      <c r="AC375" s="3"/>
      <c r="AD375" s="3"/>
      <c r="AE375" s="3"/>
      <c r="AF375" s="154">
        <f t="shared" si="2252"/>
        <v>0</v>
      </c>
      <c r="AG375" s="3"/>
      <c r="AH375" s="3"/>
      <c r="AI375" s="3"/>
      <c r="AJ375" s="154">
        <f t="shared" si="2253"/>
        <v>0</v>
      </c>
      <c r="AK375" s="151">
        <f t="shared" si="2274"/>
        <v>0</v>
      </c>
      <c r="AL375" s="151">
        <f t="shared" si="2275"/>
        <v>0</v>
      </c>
      <c r="AM375" s="151">
        <f t="shared" si="2276"/>
        <v>0</v>
      </c>
      <c r="AN375" s="154">
        <f t="shared" si="2254"/>
        <v>0</v>
      </c>
      <c r="AO375" s="3"/>
      <c r="AP375" s="3"/>
      <c r="AQ375" s="3"/>
      <c r="AR375" s="151">
        <f t="shared" si="2277"/>
        <v>0</v>
      </c>
      <c r="AS375" s="151">
        <f t="shared" si="2278"/>
        <v>0</v>
      </c>
      <c r="AT375" s="151">
        <f t="shared" si="2279"/>
        <v>0</v>
      </c>
      <c r="AU375" s="151">
        <f t="shared" si="2280"/>
        <v>0</v>
      </c>
      <c r="AV375" s="154">
        <f t="shared" si="2255"/>
        <v>0</v>
      </c>
      <c r="AW375" s="3"/>
      <c r="AX375" s="3"/>
      <c r="AY375" s="3"/>
      <c r="AZ375" s="151">
        <f t="shared" si="2281"/>
        <v>0</v>
      </c>
      <c r="BA375" s="151">
        <f t="shared" si="2282"/>
        <v>0</v>
      </c>
      <c r="BB375" s="151">
        <f t="shared" si="2283"/>
        <v>0</v>
      </c>
      <c r="BC375" s="151">
        <f t="shared" si="2284"/>
        <v>0</v>
      </c>
      <c r="BD375" s="154">
        <f t="shared" si="2256"/>
        <v>0</v>
      </c>
      <c r="BE375" s="3"/>
      <c r="BF375" s="3"/>
      <c r="BG375" s="3"/>
      <c r="BH375" s="151">
        <f t="shared" si="2285"/>
        <v>0</v>
      </c>
      <c r="BI375" s="151">
        <f t="shared" si="2286"/>
        <v>0</v>
      </c>
      <c r="BJ375" s="151">
        <f t="shared" si="2287"/>
        <v>0</v>
      </c>
      <c r="BK375" s="151">
        <f t="shared" si="2288"/>
        <v>0</v>
      </c>
      <c r="BL375" s="154">
        <f t="shared" si="2257"/>
        <v>0</v>
      </c>
      <c r="BM375" s="3"/>
      <c r="BN375" s="3"/>
      <c r="BO375" s="3"/>
      <c r="BP375" s="151">
        <f t="shared" si="2289"/>
        <v>0</v>
      </c>
      <c r="BQ375" s="151">
        <f t="shared" si="2290"/>
        <v>0</v>
      </c>
      <c r="BR375" s="151">
        <f t="shared" si="2291"/>
        <v>0</v>
      </c>
      <c r="BS375" s="151">
        <f t="shared" si="2292"/>
        <v>0</v>
      </c>
      <c r="BT375" s="154">
        <f t="shared" si="2258"/>
        <v>0</v>
      </c>
      <c r="BU375" s="3"/>
      <c r="BV375" s="3"/>
      <c r="BW375" s="3"/>
      <c r="BX375" s="151">
        <f t="shared" si="2293"/>
        <v>0</v>
      </c>
      <c r="BY375" s="151">
        <f t="shared" si="2294"/>
        <v>0</v>
      </c>
      <c r="BZ375" s="151">
        <f t="shared" si="2295"/>
        <v>0</v>
      </c>
      <c r="CA375" s="151">
        <f t="shared" si="2296"/>
        <v>0</v>
      </c>
      <c r="CB375" s="154">
        <f t="shared" si="2259"/>
        <v>0</v>
      </c>
      <c r="CC375" s="3"/>
      <c r="CD375" s="3"/>
      <c r="CE375" s="3"/>
      <c r="CF375" s="151">
        <f t="shared" si="2297"/>
        <v>0</v>
      </c>
      <c r="CG375" s="151">
        <f t="shared" si="2298"/>
        <v>0</v>
      </c>
      <c r="CH375" s="151">
        <f t="shared" si="2299"/>
        <v>0</v>
      </c>
      <c r="CI375" s="151">
        <f t="shared" si="2300"/>
        <v>0</v>
      </c>
      <c r="CJ375" s="154">
        <f t="shared" si="2260"/>
        <v>0</v>
      </c>
      <c r="CK375" s="3"/>
      <c r="CL375" s="3"/>
      <c r="CM375" s="3"/>
      <c r="CN375" s="151">
        <f t="shared" si="2301"/>
        <v>0</v>
      </c>
      <c r="CO375" s="151">
        <f t="shared" si="2302"/>
        <v>0</v>
      </c>
      <c r="CP375" s="151">
        <f t="shared" si="2303"/>
        <v>0</v>
      </c>
      <c r="CQ375" s="151">
        <f t="shared" si="2304"/>
        <v>0</v>
      </c>
      <c r="CR375" s="154">
        <f t="shared" si="2261"/>
        <v>0</v>
      </c>
      <c r="CS375" s="3"/>
      <c r="CT375" s="3"/>
      <c r="CU375" s="3"/>
      <c r="CV375" s="151">
        <f t="shared" si="2305"/>
        <v>0</v>
      </c>
      <c r="CW375" s="151">
        <f t="shared" si="2306"/>
        <v>0</v>
      </c>
      <c r="CX375" s="151">
        <f t="shared" si="2307"/>
        <v>0</v>
      </c>
      <c r="CY375" s="151">
        <f t="shared" si="2308"/>
        <v>0</v>
      </c>
      <c r="CZ375" s="151">
        <f t="shared" si="2309"/>
        <v>0</v>
      </c>
      <c r="DA375" s="151">
        <f t="shared" si="2310"/>
        <v>0</v>
      </c>
      <c r="DB375" s="151">
        <f t="shared" si="2311"/>
        <v>0</v>
      </c>
      <c r="DC375" s="151">
        <f t="shared" si="2312"/>
        <v>0</v>
      </c>
      <c r="DD375" s="149"/>
      <c r="DE375" s="3"/>
      <c r="DF375" s="3"/>
      <c r="DG375" s="3"/>
      <c r="DH375" s="129"/>
      <c r="DI375" s="129"/>
      <c r="DJ375" s="129"/>
      <c r="DK375" s="129"/>
      <c r="DL375" s="129"/>
      <c r="DM375" s="129"/>
      <c r="DN375" s="129"/>
      <c r="DO375" s="129"/>
      <c r="DP375" s="3"/>
      <c r="DQ375" s="3"/>
      <c r="DR375" s="3"/>
      <c r="DS375" s="3"/>
      <c r="DU375" s="149"/>
      <c r="DV375" s="3"/>
      <c r="DW375" s="3"/>
      <c r="DX375" s="3"/>
      <c r="DZ375" s="293"/>
      <c r="EA375" s="293"/>
      <c r="EB375" s="293"/>
      <c r="EC375" s="297"/>
      <c r="ED375" s="297"/>
      <c r="EE375" s="297"/>
      <c r="EF375" s="297"/>
      <c r="EG375" s="297"/>
      <c r="EH375" s="297"/>
      <c r="EI375" s="297"/>
      <c r="EJ375" s="297"/>
      <c r="EK375" s="297"/>
      <c r="EL375" s="297"/>
      <c r="EM375" s="297"/>
      <c r="EN375" s="297"/>
      <c r="EO375" s="297"/>
      <c r="EP375" s="297"/>
      <c r="EQ375" s="297"/>
      <c r="ER375" s="297"/>
      <c r="ES375" s="297"/>
      <c r="ET375" s="297"/>
      <c r="EU375" s="297"/>
      <c r="EV375" s="297"/>
      <c r="EW375" s="297"/>
      <c r="EX375" s="297"/>
      <c r="EY375" s="297"/>
      <c r="EZ375" s="297"/>
      <c r="FA375" s="297"/>
      <c r="FB375" s="297"/>
      <c r="FC375" s="297"/>
      <c r="FD375" s="297"/>
      <c r="FE375" s="297"/>
      <c r="FF375" s="297"/>
      <c r="FL375" s="151">
        <f t="shared" si="2313"/>
        <v>0</v>
      </c>
      <c r="FM375" s="151">
        <f t="shared" si="2314"/>
        <v>0</v>
      </c>
      <c r="FN375" s="151">
        <f t="shared" si="2315"/>
        <v>0</v>
      </c>
      <c r="FO375" s="151">
        <f t="shared" si="2316"/>
        <v>0</v>
      </c>
      <c r="FR375" s="5">
        <f t="shared" si="2234"/>
        <v>0</v>
      </c>
      <c r="FS375" s="5">
        <f t="shared" si="2235"/>
        <v>0</v>
      </c>
      <c r="FT375" s="5">
        <f t="shared" si="2236"/>
        <v>0</v>
      </c>
      <c r="FU375" s="5">
        <f t="shared" si="2319"/>
        <v>0</v>
      </c>
      <c r="FW375" s="233" t="e">
        <f t="shared" si="2238"/>
        <v>#DIV/0!</v>
      </c>
      <c r="FX375" s="233" t="e">
        <f t="shared" si="2239"/>
        <v>#DIV/0!</v>
      </c>
      <c r="FY375" s="233" t="e">
        <f t="shared" si="2240"/>
        <v>#DIV/0!</v>
      </c>
      <c r="FZ375" s="233" t="e">
        <f t="shared" si="2241"/>
        <v>#DIV/0!</v>
      </c>
      <c r="GA375" s="233"/>
      <c r="GB375" s="5">
        <f t="shared" si="2242"/>
        <v>0</v>
      </c>
      <c r="GC375" s="5">
        <f t="shared" si="2243"/>
        <v>0</v>
      </c>
      <c r="GD375" s="5">
        <f t="shared" si="2244"/>
        <v>0</v>
      </c>
      <c r="GE375" s="5">
        <f t="shared" si="2245"/>
        <v>0</v>
      </c>
    </row>
    <row r="376" spans="2:187" x14ac:dyDescent="0.2">
      <c r="B376" s="139">
        <f t="shared" si="2317"/>
        <v>2030</v>
      </c>
      <c r="C376" s="142" t="str">
        <f t="shared" si="2320"/>
        <v>Mar</v>
      </c>
      <c r="D376" s="154">
        <f t="shared" si="2246"/>
        <v>0</v>
      </c>
      <c r="E376" s="129"/>
      <c r="F376" s="129"/>
      <c r="G376" s="129"/>
      <c r="H376" s="154">
        <f t="shared" si="2247"/>
        <v>0</v>
      </c>
      <c r="I376" s="151">
        <f t="shared" si="2265"/>
        <v>0</v>
      </c>
      <c r="J376" s="151">
        <f t="shared" si="2266"/>
        <v>0</v>
      </c>
      <c r="K376" s="151">
        <f t="shared" si="2267"/>
        <v>0</v>
      </c>
      <c r="L376" s="154">
        <f t="shared" si="2318"/>
        <v>0</v>
      </c>
      <c r="M376" s="3"/>
      <c r="N376" s="3"/>
      <c r="O376" s="3"/>
      <c r="P376" s="154">
        <f t="shared" si="2248"/>
        <v>0</v>
      </c>
      <c r="Q376" s="3"/>
      <c r="R376" s="3"/>
      <c r="S376" s="3"/>
      <c r="T376" s="154">
        <f t="shared" si="2249"/>
        <v>0</v>
      </c>
      <c r="U376" s="151">
        <f t="shared" si="2268"/>
        <v>0</v>
      </c>
      <c r="V376" s="151">
        <f t="shared" si="2269"/>
        <v>0</v>
      </c>
      <c r="W376" s="151">
        <f t="shared" si="2270"/>
        <v>0</v>
      </c>
      <c r="X376" s="154">
        <f t="shared" si="2250"/>
        <v>0</v>
      </c>
      <c r="Y376" s="151">
        <f t="shared" si="2271"/>
        <v>0</v>
      </c>
      <c r="Z376" s="151">
        <f t="shared" si="2272"/>
        <v>0</v>
      </c>
      <c r="AA376" s="151">
        <f t="shared" si="2273"/>
        <v>0</v>
      </c>
      <c r="AB376" s="154">
        <f t="shared" si="2251"/>
        <v>0</v>
      </c>
      <c r="AC376" s="3"/>
      <c r="AD376" s="3"/>
      <c r="AE376" s="3"/>
      <c r="AF376" s="154">
        <f t="shared" si="2252"/>
        <v>0</v>
      </c>
      <c r="AG376" s="3"/>
      <c r="AH376" s="3"/>
      <c r="AI376" s="3"/>
      <c r="AJ376" s="154">
        <f t="shared" si="2253"/>
        <v>0</v>
      </c>
      <c r="AK376" s="151">
        <f t="shared" si="2274"/>
        <v>0</v>
      </c>
      <c r="AL376" s="151">
        <f t="shared" si="2275"/>
        <v>0</v>
      </c>
      <c r="AM376" s="151">
        <f t="shared" si="2276"/>
        <v>0</v>
      </c>
      <c r="AN376" s="154">
        <f t="shared" si="2254"/>
        <v>0</v>
      </c>
      <c r="AO376" s="3"/>
      <c r="AP376" s="3"/>
      <c r="AQ376" s="3"/>
      <c r="AR376" s="151">
        <f t="shared" si="2277"/>
        <v>0</v>
      </c>
      <c r="AS376" s="151">
        <f t="shared" si="2278"/>
        <v>0</v>
      </c>
      <c r="AT376" s="151">
        <f t="shared" si="2279"/>
        <v>0</v>
      </c>
      <c r="AU376" s="151">
        <f t="shared" si="2280"/>
        <v>0</v>
      </c>
      <c r="AV376" s="154">
        <f t="shared" si="2255"/>
        <v>0</v>
      </c>
      <c r="AW376" s="3"/>
      <c r="AX376" s="3"/>
      <c r="AY376" s="3"/>
      <c r="AZ376" s="151">
        <f t="shared" si="2281"/>
        <v>0</v>
      </c>
      <c r="BA376" s="151">
        <f t="shared" si="2282"/>
        <v>0</v>
      </c>
      <c r="BB376" s="151">
        <f t="shared" si="2283"/>
        <v>0</v>
      </c>
      <c r="BC376" s="151">
        <f t="shared" si="2284"/>
        <v>0</v>
      </c>
      <c r="BD376" s="154">
        <f t="shared" si="2256"/>
        <v>0</v>
      </c>
      <c r="BE376" s="3"/>
      <c r="BF376" s="3"/>
      <c r="BG376" s="3"/>
      <c r="BH376" s="151">
        <f t="shared" si="2285"/>
        <v>0</v>
      </c>
      <c r="BI376" s="151">
        <f t="shared" si="2286"/>
        <v>0</v>
      </c>
      <c r="BJ376" s="151">
        <f t="shared" si="2287"/>
        <v>0</v>
      </c>
      <c r="BK376" s="151">
        <f t="shared" si="2288"/>
        <v>0</v>
      </c>
      <c r="BL376" s="154">
        <f t="shared" si="2257"/>
        <v>0</v>
      </c>
      <c r="BM376" s="3"/>
      <c r="BN376" s="3"/>
      <c r="BO376" s="3"/>
      <c r="BP376" s="151">
        <f t="shared" si="2289"/>
        <v>0</v>
      </c>
      <c r="BQ376" s="151">
        <f t="shared" si="2290"/>
        <v>0</v>
      </c>
      <c r="BR376" s="151">
        <f t="shared" si="2291"/>
        <v>0</v>
      </c>
      <c r="BS376" s="151">
        <f t="shared" si="2292"/>
        <v>0</v>
      </c>
      <c r="BT376" s="154">
        <f t="shared" si="2258"/>
        <v>0</v>
      </c>
      <c r="BU376" s="3"/>
      <c r="BV376" s="3"/>
      <c r="BW376" s="3"/>
      <c r="BX376" s="151">
        <f t="shared" si="2293"/>
        <v>0</v>
      </c>
      <c r="BY376" s="151">
        <f t="shared" si="2294"/>
        <v>0</v>
      </c>
      <c r="BZ376" s="151">
        <f t="shared" si="2295"/>
        <v>0</v>
      </c>
      <c r="CA376" s="151">
        <f t="shared" si="2296"/>
        <v>0</v>
      </c>
      <c r="CB376" s="154">
        <f t="shared" si="2259"/>
        <v>0</v>
      </c>
      <c r="CC376" s="3"/>
      <c r="CD376" s="3"/>
      <c r="CE376" s="3"/>
      <c r="CF376" s="151">
        <f t="shared" si="2297"/>
        <v>0</v>
      </c>
      <c r="CG376" s="151">
        <f t="shared" si="2298"/>
        <v>0</v>
      </c>
      <c r="CH376" s="151">
        <f t="shared" si="2299"/>
        <v>0</v>
      </c>
      <c r="CI376" s="151">
        <f t="shared" si="2300"/>
        <v>0</v>
      </c>
      <c r="CJ376" s="154">
        <f t="shared" si="2260"/>
        <v>0</v>
      </c>
      <c r="CK376" s="3"/>
      <c r="CL376" s="3"/>
      <c r="CM376" s="3"/>
      <c r="CN376" s="151">
        <f t="shared" si="2301"/>
        <v>0</v>
      </c>
      <c r="CO376" s="151">
        <f t="shared" si="2302"/>
        <v>0</v>
      </c>
      <c r="CP376" s="151">
        <f t="shared" si="2303"/>
        <v>0</v>
      </c>
      <c r="CQ376" s="151">
        <f t="shared" si="2304"/>
        <v>0</v>
      </c>
      <c r="CR376" s="154">
        <f t="shared" si="2261"/>
        <v>0</v>
      </c>
      <c r="CS376" s="3"/>
      <c r="CT376" s="3"/>
      <c r="CU376" s="3"/>
      <c r="CV376" s="151">
        <f t="shared" si="2305"/>
        <v>0</v>
      </c>
      <c r="CW376" s="151">
        <f t="shared" si="2306"/>
        <v>0</v>
      </c>
      <c r="CX376" s="151">
        <f t="shared" si="2307"/>
        <v>0</v>
      </c>
      <c r="CY376" s="151">
        <f t="shared" si="2308"/>
        <v>0</v>
      </c>
      <c r="CZ376" s="151">
        <f t="shared" si="2309"/>
        <v>0</v>
      </c>
      <c r="DA376" s="151">
        <f t="shared" si="2310"/>
        <v>0</v>
      </c>
      <c r="DB376" s="151">
        <f t="shared" si="2311"/>
        <v>0</v>
      </c>
      <c r="DC376" s="151">
        <f t="shared" si="2312"/>
        <v>0</v>
      </c>
      <c r="DD376" s="149"/>
      <c r="DE376" s="3"/>
      <c r="DF376" s="3"/>
      <c r="DG376" s="3"/>
      <c r="DH376" s="129"/>
      <c r="DI376" s="129"/>
      <c r="DJ376" s="129"/>
      <c r="DK376" s="129"/>
      <c r="DL376" s="129"/>
      <c r="DM376" s="129"/>
      <c r="DN376" s="129"/>
      <c r="DO376" s="129"/>
      <c r="DP376" s="3"/>
      <c r="DQ376" s="3"/>
      <c r="DR376" s="3"/>
      <c r="DS376" s="3"/>
      <c r="DU376" s="149"/>
      <c r="DV376" s="3"/>
      <c r="DW376" s="3"/>
      <c r="DX376" s="3"/>
      <c r="DZ376" s="293"/>
      <c r="EA376" s="293"/>
      <c r="EB376" s="293"/>
      <c r="EC376" s="297"/>
      <c r="ED376" s="297"/>
      <c r="EE376" s="297"/>
      <c r="EF376" s="297"/>
      <c r="EG376" s="297"/>
      <c r="EH376" s="297"/>
      <c r="EI376" s="297"/>
      <c r="EJ376" s="297"/>
      <c r="EK376" s="297"/>
      <c r="EL376" s="297"/>
      <c r="EM376" s="297"/>
      <c r="EN376" s="297"/>
      <c r="EO376" s="297"/>
      <c r="EP376" s="297"/>
      <c r="EQ376" s="297"/>
      <c r="ER376" s="297"/>
      <c r="ES376" s="297"/>
      <c r="ET376" s="297"/>
      <c r="EU376" s="297"/>
      <c r="EV376" s="297"/>
      <c r="EW376" s="297"/>
      <c r="EX376" s="297"/>
      <c r="EY376" s="297"/>
      <c r="EZ376" s="297"/>
      <c r="FA376" s="297"/>
      <c r="FB376" s="297"/>
      <c r="FC376" s="297"/>
      <c r="FD376" s="297"/>
      <c r="FE376" s="297"/>
      <c r="FF376" s="297"/>
      <c r="FL376" s="151">
        <f t="shared" si="2313"/>
        <v>0</v>
      </c>
      <c r="FM376" s="151">
        <f t="shared" si="2314"/>
        <v>0</v>
      </c>
      <c r="FN376" s="151">
        <f t="shared" si="2315"/>
        <v>0</v>
      </c>
      <c r="FO376" s="151">
        <f t="shared" si="2316"/>
        <v>0</v>
      </c>
      <c r="FR376" s="5">
        <f t="shared" si="2234"/>
        <v>0</v>
      </c>
      <c r="FS376" s="5">
        <f t="shared" si="2235"/>
        <v>0</v>
      </c>
      <c r="FT376" s="5">
        <f t="shared" si="2236"/>
        <v>0</v>
      </c>
      <c r="FU376" s="5">
        <f t="shared" si="2319"/>
        <v>0</v>
      </c>
      <c r="FW376" s="233" t="e">
        <f t="shared" si="2238"/>
        <v>#DIV/0!</v>
      </c>
      <c r="FX376" s="233" t="e">
        <f t="shared" si="2239"/>
        <v>#DIV/0!</v>
      </c>
      <c r="FY376" s="233" t="e">
        <f t="shared" si="2240"/>
        <v>#DIV/0!</v>
      </c>
      <c r="FZ376" s="233" t="e">
        <f t="shared" si="2241"/>
        <v>#DIV/0!</v>
      </c>
      <c r="GA376" s="233"/>
      <c r="GB376" s="5">
        <f t="shared" si="2242"/>
        <v>0</v>
      </c>
      <c r="GC376" s="5">
        <f t="shared" si="2243"/>
        <v>0</v>
      </c>
      <c r="GD376" s="5">
        <f t="shared" si="2244"/>
        <v>0</v>
      </c>
      <c r="GE376" s="5">
        <f t="shared" si="2245"/>
        <v>0</v>
      </c>
    </row>
    <row r="377" spans="2:187" x14ac:dyDescent="0.2">
      <c r="B377" s="139">
        <f t="shared" si="2317"/>
        <v>2030</v>
      </c>
      <c r="C377" s="142" t="str">
        <f t="shared" si="2320"/>
        <v>Apr</v>
      </c>
      <c r="D377" s="154">
        <f t="shared" si="2246"/>
        <v>0</v>
      </c>
      <c r="E377" s="129"/>
      <c r="F377" s="129"/>
      <c r="G377" s="129"/>
      <c r="H377" s="154">
        <f t="shared" si="2247"/>
        <v>0</v>
      </c>
      <c r="I377" s="151">
        <f t="shared" si="2265"/>
        <v>0</v>
      </c>
      <c r="J377" s="151">
        <f t="shared" si="2266"/>
        <v>0</v>
      </c>
      <c r="K377" s="151">
        <f t="shared" si="2267"/>
        <v>0</v>
      </c>
      <c r="L377" s="154">
        <f t="shared" si="2318"/>
        <v>0</v>
      </c>
      <c r="M377" s="3"/>
      <c r="N377" s="3"/>
      <c r="O377" s="3"/>
      <c r="P377" s="154">
        <f t="shared" si="2248"/>
        <v>0</v>
      </c>
      <c r="Q377" s="3"/>
      <c r="R377" s="3"/>
      <c r="S377" s="3"/>
      <c r="T377" s="154">
        <f t="shared" si="2249"/>
        <v>0</v>
      </c>
      <c r="U377" s="151">
        <f t="shared" si="2268"/>
        <v>0</v>
      </c>
      <c r="V377" s="151">
        <f t="shared" si="2269"/>
        <v>0</v>
      </c>
      <c r="W377" s="151">
        <f t="shared" si="2270"/>
        <v>0</v>
      </c>
      <c r="X377" s="154">
        <f t="shared" si="2250"/>
        <v>0</v>
      </c>
      <c r="Y377" s="151">
        <f t="shared" si="2271"/>
        <v>0</v>
      </c>
      <c r="Z377" s="151">
        <f t="shared" si="2272"/>
        <v>0</v>
      </c>
      <c r="AA377" s="151">
        <f t="shared" si="2273"/>
        <v>0</v>
      </c>
      <c r="AB377" s="154">
        <f t="shared" si="2251"/>
        <v>0</v>
      </c>
      <c r="AC377" s="3"/>
      <c r="AD377" s="3"/>
      <c r="AE377" s="3"/>
      <c r="AF377" s="154">
        <f t="shared" si="2252"/>
        <v>0</v>
      </c>
      <c r="AG377" s="3"/>
      <c r="AH377" s="3"/>
      <c r="AI377" s="3"/>
      <c r="AJ377" s="154">
        <f t="shared" si="2253"/>
        <v>0</v>
      </c>
      <c r="AK377" s="151">
        <f t="shared" si="2274"/>
        <v>0</v>
      </c>
      <c r="AL377" s="151">
        <f t="shared" si="2275"/>
        <v>0</v>
      </c>
      <c r="AM377" s="151">
        <f t="shared" si="2276"/>
        <v>0</v>
      </c>
      <c r="AN377" s="154">
        <f t="shared" si="2254"/>
        <v>0</v>
      </c>
      <c r="AO377" s="3"/>
      <c r="AP377" s="3"/>
      <c r="AQ377" s="3"/>
      <c r="AR377" s="151">
        <f t="shared" si="2277"/>
        <v>0</v>
      </c>
      <c r="AS377" s="151">
        <f t="shared" si="2278"/>
        <v>0</v>
      </c>
      <c r="AT377" s="151">
        <f t="shared" si="2279"/>
        <v>0</v>
      </c>
      <c r="AU377" s="151">
        <f t="shared" si="2280"/>
        <v>0</v>
      </c>
      <c r="AV377" s="154">
        <f t="shared" si="2255"/>
        <v>0</v>
      </c>
      <c r="AW377" s="3"/>
      <c r="AX377" s="3"/>
      <c r="AY377" s="3"/>
      <c r="AZ377" s="151">
        <f t="shared" si="2281"/>
        <v>0</v>
      </c>
      <c r="BA377" s="151">
        <f t="shared" si="2282"/>
        <v>0</v>
      </c>
      <c r="BB377" s="151">
        <f t="shared" si="2283"/>
        <v>0</v>
      </c>
      <c r="BC377" s="151">
        <f t="shared" si="2284"/>
        <v>0</v>
      </c>
      <c r="BD377" s="154">
        <f t="shared" si="2256"/>
        <v>0</v>
      </c>
      <c r="BE377" s="3"/>
      <c r="BF377" s="3"/>
      <c r="BG377" s="3"/>
      <c r="BH377" s="151">
        <f t="shared" si="2285"/>
        <v>0</v>
      </c>
      <c r="BI377" s="151">
        <f t="shared" si="2286"/>
        <v>0</v>
      </c>
      <c r="BJ377" s="151">
        <f t="shared" si="2287"/>
        <v>0</v>
      </c>
      <c r="BK377" s="151">
        <f t="shared" si="2288"/>
        <v>0</v>
      </c>
      <c r="BL377" s="154">
        <f t="shared" si="2257"/>
        <v>0</v>
      </c>
      <c r="BM377" s="3"/>
      <c r="BN377" s="3"/>
      <c r="BO377" s="3"/>
      <c r="BP377" s="151">
        <f t="shared" si="2289"/>
        <v>0</v>
      </c>
      <c r="BQ377" s="151">
        <f t="shared" si="2290"/>
        <v>0</v>
      </c>
      <c r="BR377" s="151">
        <f t="shared" si="2291"/>
        <v>0</v>
      </c>
      <c r="BS377" s="151">
        <f t="shared" si="2292"/>
        <v>0</v>
      </c>
      <c r="BT377" s="154">
        <f t="shared" si="2258"/>
        <v>0</v>
      </c>
      <c r="BU377" s="3"/>
      <c r="BV377" s="3"/>
      <c r="BW377" s="3"/>
      <c r="BX377" s="151">
        <f t="shared" si="2293"/>
        <v>0</v>
      </c>
      <c r="BY377" s="151">
        <f t="shared" si="2294"/>
        <v>0</v>
      </c>
      <c r="BZ377" s="151">
        <f t="shared" si="2295"/>
        <v>0</v>
      </c>
      <c r="CA377" s="151">
        <f t="shared" si="2296"/>
        <v>0</v>
      </c>
      <c r="CB377" s="154">
        <f t="shared" si="2259"/>
        <v>0</v>
      </c>
      <c r="CC377" s="3"/>
      <c r="CD377" s="3"/>
      <c r="CE377" s="3"/>
      <c r="CF377" s="151">
        <f t="shared" si="2297"/>
        <v>0</v>
      </c>
      <c r="CG377" s="151">
        <f t="shared" si="2298"/>
        <v>0</v>
      </c>
      <c r="CH377" s="151">
        <f t="shared" si="2299"/>
        <v>0</v>
      </c>
      <c r="CI377" s="151">
        <f t="shared" si="2300"/>
        <v>0</v>
      </c>
      <c r="CJ377" s="154">
        <f t="shared" si="2260"/>
        <v>0</v>
      </c>
      <c r="CK377" s="3"/>
      <c r="CL377" s="3"/>
      <c r="CM377" s="3"/>
      <c r="CN377" s="151">
        <f t="shared" si="2301"/>
        <v>0</v>
      </c>
      <c r="CO377" s="151">
        <f t="shared" si="2302"/>
        <v>0</v>
      </c>
      <c r="CP377" s="151">
        <f t="shared" si="2303"/>
        <v>0</v>
      </c>
      <c r="CQ377" s="151">
        <f t="shared" si="2304"/>
        <v>0</v>
      </c>
      <c r="CR377" s="154">
        <f t="shared" si="2261"/>
        <v>0</v>
      </c>
      <c r="CS377" s="3"/>
      <c r="CT377" s="3"/>
      <c r="CU377" s="3"/>
      <c r="CV377" s="151">
        <f t="shared" si="2305"/>
        <v>0</v>
      </c>
      <c r="CW377" s="151">
        <f t="shared" si="2306"/>
        <v>0</v>
      </c>
      <c r="CX377" s="151">
        <f t="shared" si="2307"/>
        <v>0</v>
      </c>
      <c r="CY377" s="151">
        <f t="shared" si="2308"/>
        <v>0</v>
      </c>
      <c r="CZ377" s="151">
        <f t="shared" si="2309"/>
        <v>0</v>
      </c>
      <c r="DA377" s="151">
        <f t="shared" si="2310"/>
        <v>0</v>
      </c>
      <c r="DB377" s="151">
        <f t="shared" si="2311"/>
        <v>0</v>
      </c>
      <c r="DC377" s="151">
        <f t="shared" si="2312"/>
        <v>0</v>
      </c>
      <c r="DD377" s="149"/>
      <c r="DE377" s="3"/>
      <c r="DF377" s="3"/>
      <c r="DG377" s="3"/>
      <c r="DH377" s="129"/>
      <c r="DI377" s="129"/>
      <c r="DJ377" s="129"/>
      <c r="DK377" s="129"/>
      <c r="DL377" s="129"/>
      <c r="DM377" s="129"/>
      <c r="DN377" s="129"/>
      <c r="DO377" s="129"/>
      <c r="DP377" s="3"/>
      <c r="DQ377" s="3"/>
      <c r="DR377" s="3"/>
      <c r="DS377" s="3"/>
      <c r="DU377" s="149"/>
      <c r="DV377" s="3"/>
      <c r="DW377" s="3"/>
      <c r="DX377" s="3"/>
      <c r="DZ377" s="293"/>
      <c r="EA377" s="293"/>
      <c r="EB377" s="293"/>
      <c r="EC377" s="297"/>
      <c r="ED377" s="297"/>
      <c r="EE377" s="297"/>
      <c r="EF377" s="297"/>
      <c r="EG377" s="297"/>
      <c r="EH377" s="297"/>
      <c r="EI377" s="297"/>
      <c r="EJ377" s="297"/>
      <c r="EK377" s="297"/>
      <c r="EL377" s="297"/>
      <c r="EM377" s="297"/>
      <c r="EN377" s="297"/>
      <c r="EO377" s="297"/>
      <c r="EP377" s="297"/>
      <c r="EQ377" s="297"/>
      <c r="ER377" s="297"/>
      <c r="ES377" s="297"/>
      <c r="ET377" s="297"/>
      <c r="EU377" s="297"/>
      <c r="EV377" s="297"/>
      <c r="EW377" s="297"/>
      <c r="EX377" s="297"/>
      <c r="EY377" s="297"/>
      <c r="EZ377" s="297"/>
      <c r="FA377" s="297"/>
      <c r="FB377" s="297"/>
      <c r="FC377" s="297"/>
      <c r="FD377" s="297"/>
      <c r="FE377" s="297"/>
      <c r="FF377" s="297"/>
      <c r="FL377" s="151">
        <f t="shared" si="2313"/>
        <v>0</v>
      </c>
      <c r="FM377" s="151">
        <f t="shared" si="2314"/>
        <v>0</v>
      </c>
      <c r="FN377" s="151">
        <f t="shared" si="2315"/>
        <v>0</v>
      </c>
      <c r="FO377" s="151">
        <f t="shared" si="2316"/>
        <v>0</v>
      </c>
      <c r="FR377" s="5">
        <f t="shared" si="2234"/>
        <v>0</v>
      </c>
      <c r="FS377" s="5">
        <f t="shared" si="2235"/>
        <v>0</v>
      </c>
      <c r="FT377" s="5">
        <f t="shared" si="2236"/>
        <v>0</v>
      </c>
      <c r="FU377" s="5">
        <f t="shared" si="2319"/>
        <v>0</v>
      </c>
      <c r="FW377" s="233" t="e">
        <f t="shared" si="2238"/>
        <v>#DIV/0!</v>
      </c>
      <c r="FX377" s="233" t="e">
        <f t="shared" si="2239"/>
        <v>#DIV/0!</v>
      </c>
      <c r="FY377" s="233" t="e">
        <f t="shared" si="2240"/>
        <v>#DIV/0!</v>
      </c>
      <c r="FZ377" s="233" t="e">
        <f t="shared" si="2241"/>
        <v>#DIV/0!</v>
      </c>
      <c r="GA377" s="233"/>
      <c r="GB377" s="5">
        <f t="shared" si="2242"/>
        <v>0</v>
      </c>
      <c r="GC377" s="5">
        <f t="shared" si="2243"/>
        <v>0</v>
      </c>
      <c r="GD377" s="5">
        <f t="shared" si="2244"/>
        <v>0</v>
      </c>
      <c r="GE377" s="5">
        <f t="shared" si="2245"/>
        <v>0</v>
      </c>
    </row>
    <row r="378" spans="2:187" x14ac:dyDescent="0.2">
      <c r="B378" s="139">
        <f t="shared" si="2317"/>
        <v>2030</v>
      </c>
      <c r="C378" s="142" t="str">
        <f t="shared" si="2320"/>
        <v>Maj</v>
      </c>
      <c r="D378" s="154">
        <f t="shared" si="2246"/>
        <v>0</v>
      </c>
      <c r="E378" s="129"/>
      <c r="F378" s="129"/>
      <c r="G378" s="129"/>
      <c r="H378" s="154">
        <f t="shared" si="2247"/>
        <v>0</v>
      </c>
      <c r="I378" s="151">
        <f t="shared" si="2265"/>
        <v>0</v>
      </c>
      <c r="J378" s="151">
        <f t="shared" si="2266"/>
        <v>0</v>
      </c>
      <c r="K378" s="151">
        <f t="shared" si="2267"/>
        <v>0</v>
      </c>
      <c r="L378" s="154">
        <f t="shared" si="2318"/>
        <v>0</v>
      </c>
      <c r="M378" s="3"/>
      <c r="N378" s="3"/>
      <c r="O378" s="3"/>
      <c r="P378" s="154">
        <f t="shared" si="2248"/>
        <v>0</v>
      </c>
      <c r="Q378" s="3"/>
      <c r="R378" s="3"/>
      <c r="S378" s="3"/>
      <c r="T378" s="154">
        <f t="shared" si="2249"/>
        <v>0</v>
      </c>
      <c r="U378" s="151">
        <f t="shared" si="2268"/>
        <v>0</v>
      </c>
      <c r="V378" s="151">
        <f t="shared" si="2269"/>
        <v>0</v>
      </c>
      <c r="W378" s="151">
        <f t="shared" si="2270"/>
        <v>0</v>
      </c>
      <c r="X378" s="154">
        <f t="shared" si="2250"/>
        <v>0</v>
      </c>
      <c r="Y378" s="151">
        <f t="shared" si="2271"/>
        <v>0</v>
      </c>
      <c r="Z378" s="151">
        <f t="shared" si="2272"/>
        <v>0</v>
      </c>
      <c r="AA378" s="151">
        <f t="shared" si="2273"/>
        <v>0</v>
      </c>
      <c r="AB378" s="154">
        <f t="shared" si="2251"/>
        <v>0</v>
      </c>
      <c r="AC378" s="3"/>
      <c r="AD378" s="3"/>
      <c r="AE378" s="3"/>
      <c r="AF378" s="154">
        <f t="shared" si="2252"/>
        <v>0</v>
      </c>
      <c r="AG378" s="3"/>
      <c r="AH378" s="3"/>
      <c r="AI378" s="3"/>
      <c r="AJ378" s="154">
        <f t="shared" si="2253"/>
        <v>0</v>
      </c>
      <c r="AK378" s="151">
        <f t="shared" si="2274"/>
        <v>0</v>
      </c>
      <c r="AL378" s="151">
        <f t="shared" si="2275"/>
        <v>0</v>
      </c>
      <c r="AM378" s="151">
        <f t="shared" si="2276"/>
        <v>0</v>
      </c>
      <c r="AN378" s="154">
        <f t="shared" si="2254"/>
        <v>0</v>
      </c>
      <c r="AO378" s="3"/>
      <c r="AP378" s="3"/>
      <c r="AQ378" s="3"/>
      <c r="AR378" s="151">
        <f t="shared" si="2277"/>
        <v>0</v>
      </c>
      <c r="AS378" s="151">
        <f t="shared" si="2278"/>
        <v>0</v>
      </c>
      <c r="AT378" s="151">
        <f t="shared" si="2279"/>
        <v>0</v>
      </c>
      <c r="AU378" s="151">
        <f t="shared" si="2280"/>
        <v>0</v>
      </c>
      <c r="AV378" s="154">
        <f t="shared" si="2255"/>
        <v>0</v>
      </c>
      <c r="AW378" s="3"/>
      <c r="AX378" s="3"/>
      <c r="AY378" s="3"/>
      <c r="AZ378" s="151">
        <f t="shared" si="2281"/>
        <v>0</v>
      </c>
      <c r="BA378" s="151">
        <f t="shared" si="2282"/>
        <v>0</v>
      </c>
      <c r="BB378" s="151">
        <f t="shared" si="2283"/>
        <v>0</v>
      </c>
      <c r="BC378" s="151">
        <f t="shared" si="2284"/>
        <v>0</v>
      </c>
      <c r="BD378" s="154">
        <f t="shared" si="2256"/>
        <v>0</v>
      </c>
      <c r="BE378" s="3"/>
      <c r="BF378" s="3"/>
      <c r="BG378" s="3"/>
      <c r="BH378" s="151">
        <f t="shared" si="2285"/>
        <v>0</v>
      </c>
      <c r="BI378" s="151">
        <f t="shared" si="2286"/>
        <v>0</v>
      </c>
      <c r="BJ378" s="151">
        <f t="shared" si="2287"/>
        <v>0</v>
      </c>
      <c r="BK378" s="151">
        <f t="shared" si="2288"/>
        <v>0</v>
      </c>
      <c r="BL378" s="154">
        <f t="shared" si="2257"/>
        <v>0</v>
      </c>
      <c r="BM378" s="3"/>
      <c r="BN378" s="3"/>
      <c r="BO378" s="3"/>
      <c r="BP378" s="151">
        <f t="shared" si="2289"/>
        <v>0</v>
      </c>
      <c r="BQ378" s="151">
        <f t="shared" si="2290"/>
        <v>0</v>
      </c>
      <c r="BR378" s="151">
        <f t="shared" si="2291"/>
        <v>0</v>
      </c>
      <c r="BS378" s="151">
        <f t="shared" si="2292"/>
        <v>0</v>
      </c>
      <c r="BT378" s="154">
        <f t="shared" si="2258"/>
        <v>0</v>
      </c>
      <c r="BU378" s="3"/>
      <c r="BV378" s="3"/>
      <c r="BW378" s="3"/>
      <c r="BX378" s="151">
        <f t="shared" si="2293"/>
        <v>0</v>
      </c>
      <c r="BY378" s="151">
        <f t="shared" si="2294"/>
        <v>0</v>
      </c>
      <c r="BZ378" s="151">
        <f t="shared" si="2295"/>
        <v>0</v>
      </c>
      <c r="CA378" s="151">
        <f t="shared" si="2296"/>
        <v>0</v>
      </c>
      <c r="CB378" s="154">
        <f t="shared" si="2259"/>
        <v>0</v>
      </c>
      <c r="CC378" s="3"/>
      <c r="CD378" s="3"/>
      <c r="CE378" s="3"/>
      <c r="CF378" s="151">
        <f t="shared" si="2297"/>
        <v>0</v>
      </c>
      <c r="CG378" s="151">
        <f t="shared" si="2298"/>
        <v>0</v>
      </c>
      <c r="CH378" s="151">
        <f t="shared" si="2299"/>
        <v>0</v>
      </c>
      <c r="CI378" s="151">
        <f t="shared" si="2300"/>
        <v>0</v>
      </c>
      <c r="CJ378" s="154">
        <f t="shared" si="2260"/>
        <v>0</v>
      </c>
      <c r="CK378" s="3"/>
      <c r="CL378" s="3"/>
      <c r="CM378" s="3"/>
      <c r="CN378" s="151">
        <f t="shared" si="2301"/>
        <v>0</v>
      </c>
      <c r="CO378" s="151">
        <f t="shared" si="2302"/>
        <v>0</v>
      </c>
      <c r="CP378" s="151">
        <f t="shared" si="2303"/>
        <v>0</v>
      </c>
      <c r="CQ378" s="151">
        <f t="shared" si="2304"/>
        <v>0</v>
      </c>
      <c r="CR378" s="154">
        <f t="shared" si="2261"/>
        <v>0</v>
      </c>
      <c r="CS378" s="3"/>
      <c r="CT378" s="3"/>
      <c r="CU378" s="3"/>
      <c r="CV378" s="151">
        <f t="shared" si="2305"/>
        <v>0</v>
      </c>
      <c r="CW378" s="151">
        <f t="shared" si="2306"/>
        <v>0</v>
      </c>
      <c r="CX378" s="151">
        <f t="shared" si="2307"/>
        <v>0</v>
      </c>
      <c r="CY378" s="151">
        <f t="shared" si="2308"/>
        <v>0</v>
      </c>
      <c r="CZ378" s="151">
        <f t="shared" si="2309"/>
        <v>0</v>
      </c>
      <c r="DA378" s="151">
        <f t="shared" si="2310"/>
        <v>0</v>
      </c>
      <c r="DB378" s="151">
        <f t="shared" si="2311"/>
        <v>0</v>
      </c>
      <c r="DC378" s="151">
        <f t="shared" si="2312"/>
        <v>0</v>
      </c>
      <c r="DD378" s="149"/>
      <c r="DE378" s="3"/>
      <c r="DF378" s="3"/>
      <c r="DG378" s="3"/>
      <c r="DH378" s="129"/>
      <c r="DI378" s="129"/>
      <c r="DJ378" s="129"/>
      <c r="DK378" s="129"/>
      <c r="DL378" s="129"/>
      <c r="DM378" s="129"/>
      <c r="DN378" s="129"/>
      <c r="DO378" s="129"/>
      <c r="DP378" s="3"/>
      <c r="DQ378" s="3"/>
      <c r="DR378" s="3"/>
      <c r="DS378" s="3"/>
      <c r="DU378" s="149"/>
      <c r="DV378" s="3"/>
      <c r="DW378" s="3"/>
      <c r="DX378" s="3"/>
      <c r="DZ378" s="293"/>
      <c r="EA378" s="293"/>
      <c r="EB378" s="293"/>
      <c r="EC378" s="297"/>
      <c r="ED378" s="297"/>
      <c r="EE378" s="297"/>
      <c r="EF378" s="297"/>
      <c r="EG378" s="297"/>
      <c r="EH378" s="297"/>
      <c r="EI378" s="297"/>
      <c r="EJ378" s="297"/>
      <c r="EK378" s="297"/>
      <c r="EL378" s="297"/>
      <c r="EM378" s="297"/>
      <c r="EN378" s="297"/>
      <c r="EO378" s="297"/>
      <c r="EP378" s="297"/>
      <c r="EQ378" s="297"/>
      <c r="ER378" s="297"/>
      <c r="ES378" s="297"/>
      <c r="ET378" s="297"/>
      <c r="EU378" s="297"/>
      <c r="EV378" s="297"/>
      <c r="EW378" s="297"/>
      <c r="EX378" s="297"/>
      <c r="EY378" s="297"/>
      <c r="EZ378" s="297"/>
      <c r="FA378" s="297"/>
      <c r="FB378" s="297"/>
      <c r="FC378" s="297"/>
      <c r="FD378" s="297"/>
      <c r="FE378" s="297"/>
      <c r="FF378" s="297"/>
      <c r="FL378" s="151">
        <f t="shared" si="2313"/>
        <v>0</v>
      </c>
      <c r="FM378" s="151">
        <f t="shared" si="2314"/>
        <v>0</v>
      </c>
      <c r="FN378" s="151">
        <f t="shared" si="2315"/>
        <v>0</v>
      </c>
      <c r="FO378" s="151">
        <f t="shared" si="2316"/>
        <v>0</v>
      </c>
      <c r="FR378" s="5">
        <f t="shared" si="2234"/>
        <v>0</v>
      </c>
      <c r="FS378" s="5">
        <f t="shared" si="2235"/>
        <v>0</v>
      </c>
      <c r="FT378" s="5">
        <f t="shared" si="2236"/>
        <v>0</v>
      </c>
      <c r="FU378" s="5">
        <f t="shared" si="2319"/>
        <v>0</v>
      </c>
      <c r="FW378" s="233" t="e">
        <f t="shared" si="2238"/>
        <v>#DIV/0!</v>
      </c>
      <c r="FX378" s="233" t="e">
        <f t="shared" si="2239"/>
        <v>#DIV/0!</v>
      </c>
      <c r="FY378" s="233" t="e">
        <f t="shared" si="2240"/>
        <v>#DIV/0!</v>
      </c>
      <c r="FZ378" s="233" t="e">
        <f t="shared" si="2241"/>
        <v>#DIV/0!</v>
      </c>
      <c r="GA378" s="233"/>
      <c r="GB378" s="5">
        <f t="shared" si="2242"/>
        <v>0</v>
      </c>
      <c r="GC378" s="5">
        <f t="shared" si="2243"/>
        <v>0</v>
      </c>
      <c r="GD378" s="5">
        <f t="shared" si="2244"/>
        <v>0</v>
      </c>
      <c r="GE378" s="5">
        <f t="shared" si="2245"/>
        <v>0</v>
      </c>
    </row>
    <row r="379" spans="2:187" x14ac:dyDescent="0.2">
      <c r="B379" s="139">
        <f t="shared" si="2317"/>
        <v>2030</v>
      </c>
      <c r="C379" s="142" t="str">
        <f t="shared" si="2320"/>
        <v>Jun</v>
      </c>
      <c r="D379" s="154">
        <f t="shared" si="2246"/>
        <v>0</v>
      </c>
      <c r="E379" s="129"/>
      <c r="F379" s="129"/>
      <c r="G379" s="129"/>
      <c r="H379" s="154">
        <f t="shared" si="2247"/>
        <v>0</v>
      </c>
      <c r="I379" s="151">
        <f t="shared" si="2265"/>
        <v>0</v>
      </c>
      <c r="J379" s="151">
        <f t="shared" si="2266"/>
        <v>0</v>
      </c>
      <c r="K379" s="151">
        <f t="shared" si="2267"/>
        <v>0</v>
      </c>
      <c r="L379" s="154">
        <f t="shared" si="2318"/>
        <v>0</v>
      </c>
      <c r="M379" s="3"/>
      <c r="N379" s="3"/>
      <c r="O379" s="3"/>
      <c r="P379" s="154">
        <f t="shared" si="2248"/>
        <v>0</v>
      </c>
      <c r="Q379" s="3"/>
      <c r="R379" s="3"/>
      <c r="S379" s="3"/>
      <c r="T379" s="154">
        <f t="shared" si="2249"/>
        <v>0</v>
      </c>
      <c r="U379" s="151">
        <f t="shared" si="2268"/>
        <v>0</v>
      </c>
      <c r="V379" s="151">
        <f t="shared" si="2269"/>
        <v>0</v>
      </c>
      <c r="W379" s="151">
        <f t="shared" si="2270"/>
        <v>0</v>
      </c>
      <c r="X379" s="154">
        <f t="shared" si="2250"/>
        <v>0</v>
      </c>
      <c r="Y379" s="151">
        <f t="shared" si="2271"/>
        <v>0</v>
      </c>
      <c r="Z379" s="151">
        <f t="shared" si="2272"/>
        <v>0</v>
      </c>
      <c r="AA379" s="151">
        <f t="shared" si="2273"/>
        <v>0</v>
      </c>
      <c r="AB379" s="154">
        <f t="shared" si="2251"/>
        <v>0</v>
      </c>
      <c r="AC379" s="3"/>
      <c r="AD379" s="3"/>
      <c r="AE379" s="3"/>
      <c r="AF379" s="154">
        <f t="shared" si="2252"/>
        <v>0</v>
      </c>
      <c r="AG379" s="3"/>
      <c r="AH379" s="3"/>
      <c r="AI379" s="3"/>
      <c r="AJ379" s="154">
        <f t="shared" si="2253"/>
        <v>0</v>
      </c>
      <c r="AK379" s="151">
        <f t="shared" si="2274"/>
        <v>0</v>
      </c>
      <c r="AL379" s="151">
        <f t="shared" si="2275"/>
        <v>0</v>
      </c>
      <c r="AM379" s="151">
        <f t="shared" si="2276"/>
        <v>0</v>
      </c>
      <c r="AN379" s="154">
        <f t="shared" si="2254"/>
        <v>0</v>
      </c>
      <c r="AO379" s="3"/>
      <c r="AP379" s="3"/>
      <c r="AQ379" s="3"/>
      <c r="AR379" s="151">
        <f t="shared" si="2277"/>
        <v>0</v>
      </c>
      <c r="AS379" s="151">
        <f t="shared" si="2278"/>
        <v>0</v>
      </c>
      <c r="AT379" s="151">
        <f t="shared" si="2279"/>
        <v>0</v>
      </c>
      <c r="AU379" s="151">
        <f t="shared" si="2280"/>
        <v>0</v>
      </c>
      <c r="AV379" s="154">
        <f t="shared" si="2255"/>
        <v>0</v>
      </c>
      <c r="AW379" s="3"/>
      <c r="AX379" s="3"/>
      <c r="AY379" s="3"/>
      <c r="AZ379" s="151">
        <f t="shared" si="2281"/>
        <v>0</v>
      </c>
      <c r="BA379" s="151">
        <f t="shared" si="2282"/>
        <v>0</v>
      </c>
      <c r="BB379" s="151">
        <f t="shared" si="2283"/>
        <v>0</v>
      </c>
      <c r="BC379" s="151">
        <f t="shared" si="2284"/>
        <v>0</v>
      </c>
      <c r="BD379" s="154">
        <f t="shared" si="2256"/>
        <v>0</v>
      </c>
      <c r="BE379" s="3"/>
      <c r="BF379" s="3"/>
      <c r="BG379" s="3"/>
      <c r="BH379" s="151">
        <f t="shared" si="2285"/>
        <v>0</v>
      </c>
      <c r="BI379" s="151">
        <f t="shared" si="2286"/>
        <v>0</v>
      </c>
      <c r="BJ379" s="151">
        <f t="shared" si="2287"/>
        <v>0</v>
      </c>
      <c r="BK379" s="151">
        <f t="shared" si="2288"/>
        <v>0</v>
      </c>
      <c r="BL379" s="154">
        <f t="shared" si="2257"/>
        <v>0</v>
      </c>
      <c r="BM379" s="3"/>
      <c r="BN379" s="3"/>
      <c r="BO379" s="3"/>
      <c r="BP379" s="151">
        <f t="shared" si="2289"/>
        <v>0</v>
      </c>
      <c r="BQ379" s="151">
        <f t="shared" si="2290"/>
        <v>0</v>
      </c>
      <c r="BR379" s="151">
        <f t="shared" si="2291"/>
        <v>0</v>
      </c>
      <c r="BS379" s="151">
        <f t="shared" si="2292"/>
        <v>0</v>
      </c>
      <c r="BT379" s="154">
        <f t="shared" si="2258"/>
        <v>0</v>
      </c>
      <c r="BU379" s="3"/>
      <c r="BV379" s="3"/>
      <c r="BW379" s="3"/>
      <c r="BX379" s="151">
        <f t="shared" si="2293"/>
        <v>0</v>
      </c>
      <c r="BY379" s="151">
        <f t="shared" si="2294"/>
        <v>0</v>
      </c>
      <c r="BZ379" s="151">
        <f t="shared" si="2295"/>
        <v>0</v>
      </c>
      <c r="CA379" s="151">
        <f t="shared" si="2296"/>
        <v>0</v>
      </c>
      <c r="CB379" s="154">
        <f t="shared" si="2259"/>
        <v>0</v>
      </c>
      <c r="CC379" s="3"/>
      <c r="CD379" s="3"/>
      <c r="CE379" s="3"/>
      <c r="CF379" s="151">
        <f t="shared" si="2297"/>
        <v>0</v>
      </c>
      <c r="CG379" s="151">
        <f t="shared" si="2298"/>
        <v>0</v>
      </c>
      <c r="CH379" s="151">
        <f t="shared" si="2299"/>
        <v>0</v>
      </c>
      <c r="CI379" s="151">
        <f t="shared" si="2300"/>
        <v>0</v>
      </c>
      <c r="CJ379" s="154">
        <f t="shared" si="2260"/>
        <v>0</v>
      </c>
      <c r="CK379" s="3"/>
      <c r="CL379" s="3"/>
      <c r="CM379" s="3"/>
      <c r="CN379" s="151">
        <f t="shared" si="2301"/>
        <v>0</v>
      </c>
      <c r="CO379" s="151">
        <f t="shared" si="2302"/>
        <v>0</v>
      </c>
      <c r="CP379" s="151">
        <f t="shared" si="2303"/>
        <v>0</v>
      </c>
      <c r="CQ379" s="151">
        <f t="shared" si="2304"/>
        <v>0</v>
      </c>
      <c r="CR379" s="154">
        <f t="shared" si="2261"/>
        <v>0</v>
      </c>
      <c r="CS379" s="3"/>
      <c r="CT379" s="3"/>
      <c r="CU379" s="3"/>
      <c r="CV379" s="151">
        <f t="shared" si="2305"/>
        <v>0</v>
      </c>
      <c r="CW379" s="151">
        <f t="shared" si="2306"/>
        <v>0</v>
      </c>
      <c r="CX379" s="151">
        <f t="shared" si="2307"/>
        <v>0</v>
      </c>
      <c r="CY379" s="151">
        <f t="shared" si="2308"/>
        <v>0</v>
      </c>
      <c r="CZ379" s="151">
        <f t="shared" si="2309"/>
        <v>0</v>
      </c>
      <c r="DA379" s="151">
        <f t="shared" si="2310"/>
        <v>0</v>
      </c>
      <c r="DB379" s="151">
        <f t="shared" si="2311"/>
        <v>0</v>
      </c>
      <c r="DC379" s="151">
        <f t="shared" si="2312"/>
        <v>0</v>
      </c>
      <c r="DD379" s="149"/>
      <c r="DE379" s="3"/>
      <c r="DF379" s="3"/>
      <c r="DG379" s="3"/>
      <c r="DH379" s="129"/>
      <c r="DI379" s="129"/>
      <c r="DJ379" s="129"/>
      <c r="DK379" s="129"/>
      <c r="DL379" s="129"/>
      <c r="DM379" s="129"/>
      <c r="DN379" s="129"/>
      <c r="DO379" s="129"/>
      <c r="DP379" s="3"/>
      <c r="DQ379" s="3"/>
      <c r="DR379" s="3"/>
      <c r="DS379" s="3"/>
      <c r="DU379" s="149"/>
      <c r="DV379" s="3"/>
      <c r="DW379" s="3"/>
      <c r="DX379" s="3"/>
      <c r="DZ379" s="293"/>
      <c r="EA379" s="293"/>
      <c r="EB379" s="293"/>
      <c r="EC379" s="297"/>
      <c r="ED379" s="297"/>
      <c r="EE379" s="297"/>
      <c r="EF379" s="297"/>
      <c r="EG379" s="297"/>
      <c r="EH379" s="297"/>
      <c r="EI379" s="297"/>
      <c r="EJ379" s="297"/>
      <c r="EK379" s="297"/>
      <c r="EL379" s="297"/>
      <c r="EM379" s="297"/>
      <c r="EN379" s="297"/>
      <c r="EO379" s="297"/>
      <c r="EP379" s="297"/>
      <c r="EQ379" s="297"/>
      <c r="ER379" s="297"/>
      <c r="ES379" s="297"/>
      <c r="ET379" s="297"/>
      <c r="EU379" s="297"/>
      <c r="EV379" s="297"/>
      <c r="EW379" s="297"/>
      <c r="EX379" s="297"/>
      <c r="EY379" s="297"/>
      <c r="EZ379" s="297"/>
      <c r="FA379" s="297"/>
      <c r="FB379" s="297"/>
      <c r="FC379" s="297"/>
      <c r="FD379" s="297"/>
      <c r="FE379" s="297"/>
      <c r="FF379" s="297"/>
      <c r="FL379" s="151">
        <f t="shared" si="2313"/>
        <v>0</v>
      </c>
      <c r="FM379" s="151">
        <f t="shared" si="2314"/>
        <v>0</v>
      </c>
      <c r="FN379" s="151">
        <f t="shared" si="2315"/>
        <v>0</v>
      </c>
      <c r="FO379" s="151">
        <f t="shared" si="2316"/>
        <v>0</v>
      </c>
      <c r="FR379" s="5">
        <f t="shared" si="2234"/>
        <v>0</v>
      </c>
      <c r="FS379" s="5">
        <f t="shared" si="2235"/>
        <v>0</v>
      </c>
      <c r="FT379" s="5">
        <f t="shared" si="2236"/>
        <v>0</v>
      </c>
      <c r="FU379" s="5">
        <f t="shared" si="2319"/>
        <v>0</v>
      </c>
      <c r="FW379" s="233" t="e">
        <f t="shared" si="2238"/>
        <v>#DIV/0!</v>
      </c>
      <c r="FX379" s="233" t="e">
        <f t="shared" si="2239"/>
        <v>#DIV/0!</v>
      </c>
      <c r="FY379" s="233" t="e">
        <f t="shared" si="2240"/>
        <v>#DIV/0!</v>
      </c>
      <c r="FZ379" s="233" t="e">
        <f t="shared" si="2241"/>
        <v>#DIV/0!</v>
      </c>
      <c r="GA379" s="233"/>
      <c r="GB379" s="5">
        <f t="shared" si="2242"/>
        <v>0</v>
      </c>
      <c r="GC379" s="5">
        <f t="shared" si="2243"/>
        <v>0</v>
      </c>
      <c r="GD379" s="5">
        <f t="shared" si="2244"/>
        <v>0</v>
      </c>
      <c r="GE379" s="5">
        <f t="shared" si="2245"/>
        <v>0</v>
      </c>
    </row>
    <row r="380" spans="2:187" x14ac:dyDescent="0.2">
      <c r="B380" s="139">
        <f t="shared" si="2317"/>
        <v>2030</v>
      </c>
      <c r="C380" s="142" t="str">
        <f t="shared" si="2320"/>
        <v>Jul</v>
      </c>
      <c r="D380" s="154">
        <f t="shared" si="2246"/>
        <v>0</v>
      </c>
      <c r="E380" s="129"/>
      <c r="F380" s="129"/>
      <c r="G380" s="129"/>
      <c r="H380" s="154">
        <f t="shared" si="2247"/>
        <v>0</v>
      </c>
      <c r="I380" s="151">
        <f t="shared" si="2265"/>
        <v>0</v>
      </c>
      <c r="J380" s="151">
        <f t="shared" si="2266"/>
        <v>0</v>
      </c>
      <c r="K380" s="151">
        <f t="shared" si="2267"/>
        <v>0</v>
      </c>
      <c r="L380" s="154">
        <f t="shared" si="2318"/>
        <v>0</v>
      </c>
      <c r="M380" s="3"/>
      <c r="N380" s="3"/>
      <c r="O380" s="3"/>
      <c r="P380" s="154">
        <f t="shared" si="2248"/>
        <v>0</v>
      </c>
      <c r="Q380" s="3"/>
      <c r="R380" s="3"/>
      <c r="S380" s="3"/>
      <c r="T380" s="154">
        <f t="shared" si="2249"/>
        <v>0</v>
      </c>
      <c r="U380" s="151">
        <f t="shared" si="2268"/>
        <v>0</v>
      </c>
      <c r="V380" s="151">
        <f t="shared" si="2269"/>
        <v>0</v>
      </c>
      <c r="W380" s="151">
        <f t="shared" si="2270"/>
        <v>0</v>
      </c>
      <c r="X380" s="154">
        <f t="shared" si="2250"/>
        <v>0</v>
      </c>
      <c r="Y380" s="151">
        <f t="shared" si="2271"/>
        <v>0</v>
      </c>
      <c r="Z380" s="151">
        <f t="shared" si="2272"/>
        <v>0</v>
      </c>
      <c r="AA380" s="151">
        <f t="shared" si="2273"/>
        <v>0</v>
      </c>
      <c r="AB380" s="154">
        <f t="shared" si="2251"/>
        <v>0</v>
      </c>
      <c r="AC380" s="3"/>
      <c r="AD380" s="3"/>
      <c r="AE380" s="3"/>
      <c r="AF380" s="154">
        <f t="shared" si="2252"/>
        <v>0</v>
      </c>
      <c r="AG380" s="3"/>
      <c r="AH380" s="3"/>
      <c r="AI380" s="3"/>
      <c r="AJ380" s="154">
        <f t="shared" si="2253"/>
        <v>0</v>
      </c>
      <c r="AK380" s="151">
        <f t="shared" si="2274"/>
        <v>0</v>
      </c>
      <c r="AL380" s="151">
        <f t="shared" si="2275"/>
        <v>0</v>
      </c>
      <c r="AM380" s="151">
        <f t="shared" si="2276"/>
        <v>0</v>
      </c>
      <c r="AN380" s="154">
        <f t="shared" si="2254"/>
        <v>0</v>
      </c>
      <c r="AO380" s="3"/>
      <c r="AP380" s="3"/>
      <c r="AQ380" s="3"/>
      <c r="AR380" s="151">
        <f t="shared" si="2277"/>
        <v>0</v>
      </c>
      <c r="AS380" s="151">
        <f t="shared" si="2278"/>
        <v>0</v>
      </c>
      <c r="AT380" s="151">
        <f t="shared" si="2279"/>
        <v>0</v>
      </c>
      <c r="AU380" s="151">
        <f t="shared" si="2280"/>
        <v>0</v>
      </c>
      <c r="AV380" s="154">
        <f t="shared" si="2255"/>
        <v>0</v>
      </c>
      <c r="AW380" s="3"/>
      <c r="AX380" s="3"/>
      <c r="AY380" s="3"/>
      <c r="AZ380" s="151">
        <f t="shared" si="2281"/>
        <v>0</v>
      </c>
      <c r="BA380" s="151">
        <f t="shared" si="2282"/>
        <v>0</v>
      </c>
      <c r="BB380" s="151">
        <f t="shared" si="2283"/>
        <v>0</v>
      </c>
      <c r="BC380" s="151">
        <f t="shared" si="2284"/>
        <v>0</v>
      </c>
      <c r="BD380" s="154">
        <f t="shared" si="2256"/>
        <v>0</v>
      </c>
      <c r="BE380" s="3"/>
      <c r="BF380" s="3"/>
      <c r="BG380" s="3"/>
      <c r="BH380" s="151">
        <f t="shared" si="2285"/>
        <v>0</v>
      </c>
      <c r="BI380" s="151">
        <f t="shared" si="2286"/>
        <v>0</v>
      </c>
      <c r="BJ380" s="151">
        <f t="shared" si="2287"/>
        <v>0</v>
      </c>
      <c r="BK380" s="151">
        <f t="shared" si="2288"/>
        <v>0</v>
      </c>
      <c r="BL380" s="154">
        <f t="shared" si="2257"/>
        <v>0</v>
      </c>
      <c r="BM380" s="3"/>
      <c r="BN380" s="3"/>
      <c r="BO380" s="3"/>
      <c r="BP380" s="151">
        <f t="shared" si="2289"/>
        <v>0</v>
      </c>
      <c r="BQ380" s="151">
        <f t="shared" si="2290"/>
        <v>0</v>
      </c>
      <c r="BR380" s="151">
        <f t="shared" si="2291"/>
        <v>0</v>
      </c>
      <c r="BS380" s="151">
        <f t="shared" si="2292"/>
        <v>0</v>
      </c>
      <c r="BT380" s="154">
        <f t="shared" si="2258"/>
        <v>0</v>
      </c>
      <c r="BU380" s="3"/>
      <c r="BV380" s="3"/>
      <c r="BW380" s="3"/>
      <c r="BX380" s="151">
        <f t="shared" si="2293"/>
        <v>0</v>
      </c>
      <c r="BY380" s="151">
        <f t="shared" si="2294"/>
        <v>0</v>
      </c>
      <c r="BZ380" s="151">
        <f t="shared" si="2295"/>
        <v>0</v>
      </c>
      <c r="CA380" s="151">
        <f t="shared" si="2296"/>
        <v>0</v>
      </c>
      <c r="CB380" s="154">
        <f t="shared" si="2259"/>
        <v>0</v>
      </c>
      <c r="CC380" s="3"/>
      <c r="CD380" s="3"/>
      <c r="CE380" s="3"/>
      <c r="CF380" s="151">
        <f t="shared" si="2297"/>
        <v>0</v>
      </c>
      <c r="CG380" s="151">
        <f t="shared" si="2298"/>
        <v>0</v>
      </c>
      <c r="CH380" s="151">
        <f t="shared" si="2299"/>
        <v>0</v>
      </c>
      <c r="CI380" s="151">
        <f t="shared" si="2300"/>
        <v>0</v>
      </c>
      <c r="CJ380" s="154">
        <f t="shared" si="2260"/>
        <v>0</v>
      </c>
      <c r="CK380" s="3"/>
      <c r="CL380" s="3"/>
      <c r="CM380" s="3"/>
      <c r="CN380" s="151">
        <f t="shared" si="2301"/>
        <v>0</v>
      </c>
      <c r="CO380" s="151">
        <f t="shared" si="2302"/>
        <v>0</v>
      </c>
      <c r="CP380" s="151">
        <f t="shared" si="2303"/>
        <v>0</v>
      </c>
      <c r="CQ380" s="151">
        <f t="shared" si="2304"/>
        <v>0</v>
      </c>
      <c r="CR380" s="154">
        <f t="shared" si="2261"/>
        <v>0</v>
      </c>
      <c r="CS380" s="3"/>
      <c r="CT380" s="3"/>
      <c r="CU380" s="3"/>
      <c r="CV380" s="151">
        <f t="shared" si="2305"/>
        <v>0</v>
      </c>
      <c r="CW380" s="151">
        <f t="shared" si="2306"/>
        <v>0</v>
      </c>
      <c r="CX380" s="151">
        <f t="shared" si="2307"/>
        <v>0</v>
      </c>
      <c r="CY380" s="151">
        <f t="shared" si="2308"/>
        <v>0</v>
      </c>
      <c r="CZ380" s="151">
        <f t="shared" si="2309"/>
        <v>0</v>
      </c>
      <c r="DA380" s="151">
        <f t="shared" si="2310"/>
        <v>0</v>
      </c>
      <c r="DB380" s="151">
        <f t="shared" si="2311"/>
        <v>0</v>
      </c>
      <c r="DC380" s="151">
        <f t="shared" si="2312"/>
        <v>0</v>
      </c>
      <c r="DD380" s="149"/>
      <c r="DE380" s="3"/>
      <c r="DF380" s="3"/>
      <c r="DG380" s="3"/>
      <c r="DH380" s="129"/>
      <c r="DI380" s="129"/>
      <c r="DJ380" s="129"/>
      <c r="DK380" s="129"/>
      <c r="DL380" s="129"/>
      <c r="DM380" s="129"/>
      <c r="DN380" s="129"/>
      <c r="DO380" s="129"/>
      <c r="DP380" s="3"/>
      <c r="DQ380" s="3"/>
      <c r="DR380" s="3"/>
      <c r="DS380" s="3"/>
      <c r="DU380" s="149"/>
      <c r="DV380" s="3"/>
      <c r="DW380" s="3"/>
      <c r="DX380" s="3"/>
      <c r="DZ380" s="293"/>
      <c r="EA380" s="293"/>
      <c r="EB380" s="293"/>
      <c r="EC380" s="297"/>
      <c r="ED380" s="297"/>
      <c r="EE380" s="297"/>
      <c r="EF380" s="297"/>
      <c r="EG380" s="297"/>
      <c r="EH380" s="297"/>
      <c r="EI380" s="297"/>
      <c r="EJ380" s="297"/>
      <c r="EK380" s="297"/>
      <c r="EL380" s="297"/>
      <c r="EM380" s="297"/>
      <c r="EN380" s="297"/>
      <c r="EO380" s="297"/>
      <c r="EP380" s="297"/>
      <c r="EQ380" s="297"/>
      <c r="ER380" s="297"/>
      <c r="ES380" s="297"/>
      <c r="ET380" s="297"/>
      <c r="EU380" s="297"/>
      <c r="EV380" s="297"/>
      <c r="EW380" s="297"/>
      <c r="EX380" s="297"/>
      <c r="EY380" s="297"/>
      <c r="EZ380" s="297"/>
      <c r="FA380" s="297"/>
      <c r="FB380" s="297"/>
      <c r="FC380" s="297"/>
      <c r="FD380" s="297"/>
      <c r="FE380" s="297"/>
      <c r="FF380" s="297"/>
      <c r="FL380" s="151">
        <f t="shared" si="2313"/>
        <v>0</v>
      </c>
      <c r="FM380" s="151">
        <f t="shared" si="2314"/>
        <v>0</v>
      </c>
      <c r="FN380" s="151">
        <f t="shared" si="2315"/>
        <v>0</v>
      </c>
      <c r="FO380" s="151">
        <f t="shared" si="2316"/>
        <v>0</v>
      </c>
      <c r="FR380" s="5">
        <f t="shared" si="2234"/>
        <v>0</v>
      </c>
      <c r="FS380" s="5">
        <f t="shared" si="2235"/>
        <v>0</v>
      </c>
      <c r="FT380" s="5">
        <f t="shared" si="2236"/>
        <v>0</v>
      </c>
      <c r="FU380" s="5">
        <f t="shared" si="2319"/>
        <v>0</v>
      </c>
      <c r="FW380" s="233" t="e">
        <f t="shared" si="2238"/>
        <v>#DIV/0!</v>
      </c>
      <c r="FX380" s="233" t="e">
        <f t="shared" si="2239"/>
        <v>#DIV/0!</v>
      </c>
      <c r="FY380" s="233" t="e">
        <f t="shared" si="2240"/>
        <v>#DIV/0!</v>
      </c>
      <c r="FZ380" s="233" t="e">
        <f t="shared" si="2241"/>
        <v>#DIV/0!</v>
      </c>
      <c r="GA380" s="233"/>
      <c r="GB380" s="5">
        <f t="shared" si="2242"/>
        <v>0</v>
      </c>
      <c r="GC380" s="5">
        <f t="shared" si="2243"/>
        <v>0</v>
      </c>
      <c r="GD380" s="5">
        <f t="shared" si="2244"/>
        <v>0</v>
      </c>
      <c r="GE380" s="5">
        <f t="shared" si="2245"/>
        <v>0</v>
      </c>
    </row>
    <row r="381" spans="2:187" x14ac:dyDescent="0.2">
      <c r="B381" s="139">
        <f t="shared" si="2317"/>
        <v>2030</v>
      </c>
      <c r="C381" s="142" t="str">
        <f t="shared" si="2320"/>
        <v>Aug</v>
      </c>
      <c r="D381" s="154">
        <f t="shared" si="2246"/>
        <v>0</v>
      </c>
      <c r="E381" s="129"/>
      <c r="F381" s="129"/>
      <c r="G381" s="129"/>
      <c r="H381" s="154">
        <f t="shared" si="2247"/>
        <v>0</v>
      </c>
      <c r="I381" s="151">
        <f t="shared" si="2265"/>
        <v>0</v>
      </c>
      <c r="J381" s="151">
        <f t="shared" si="2266"/>
        <v>0</v>
      </c>
      <c r="K381" s="151">
        <f t="shared" si="2267"/>
        <v>0</v>
      </c>
      <c r="L381" s="154">
        <f t="shared" si="2318"/>
        <v>0</v>
      </c>
      <c r="M381" s="3"/>
      <c r="N381" s="3"/>
      <c r="O381" s="3"/>
      <c r="P381" s="154">
        <f t="shared" si="2248"/>
        <v>0</v>
      </c>
      <c r="Q381" s="3"/>
      <c r="R381" s="3"/>
      <c r="S381" s="3"/>
      <c r="T381" s="154">
        <f t="shared" si="2249"/>
        <v>0</v>
      </c>
      <c r="U381" s="151">
        <f t="shared" si="2268"/>
        <v>0</v>
      </c>
      <c r="V381" s="151">
        <f t="shared" si="2269"/>
        <v>0</v>
      </c>
      <c r="W381" s="151">
        <f t="shared" si="2270"/>
        <v>0</v>
      </c>
      <c r="X381" s="154">
        <f t="shared" si="2250"/>
        <v>0</v>
      </c>
      <c r="Y381" s="151">
        <f t="shared" si="2271"/>
        <v>0</v>
      </c>
      <c r="Z381" s="151">
        <f t="shared" si="2272"/>
        <v>0</v>
      </c>
      <c r="AA381" s="151">
        <f t="shared" si="2273"/>
        <v>0</v>
      </c>
      <c r="AB381" s="154">
        <f t="shared" si="2251"/>
        <v>0</v>
      </c>
      <c r="AC381" s="3"/>
      <c r="AD381" s="3"/>
      <c r="AE381" s="3"/>
      <c r="AF381" s="154">
        <f t="shared" si="2252"/>
        <v>0</v>
      </c>
      <c r="AG381" s="3"/>
      <c r="AH381" s="3"/>
      <c r="AI381" s="3"/>
      <c r="AJ381" s="154">
        <f t="shared" si="2253"/>
        <v>0</v>
      </c>
      <c r="AK381" s="151">
        <f t="shared" si="2274"/>
        <v>0</v>
      </c>
      <c r="AL381" s="151">
        <f t="shared" si="2275"/>
        <v>0</v>
      </c>
      <c r="AM381" s="151">
        <f t="shared" si="2276"/>
        <v>0</v>
      </c>
      <c r="AN381" s="154">
        <f t="shared" si="2254"/>
        <v>0</v>
      </c>
      <c r="AO381" s="3"/>
      <c r="AP381" s="3"/>
      <c r="AQ381" s="3"/>
      <c r="AR381" s="151">
        <f t="shared" si="2277"/>
        <v>0</v>
      </c>
      <c r="AS381" s="151">
        <f t="shared" si="2278"/>
        <v>0</v>
      </c>
      <c r="AT381" s="151">
        <f t="shared" si="2279"/>
        <v>0</v>
      </c>
      <c r="AU381" s="151">
        <f t="shared" si="2280"/>
        <v>0</v>
      </c>
      <c r="AV381" s="154">
        <f t="shared" si="2255"/>
        <v>0</v>
      </c>
      <c r="AW381" s="3"/>
      <c r="AX381" s="3"/>
      <c r="AY381" s="3"/>
      <c r="AZ381" s="151">
        <f t="shared" si="2281"/>
        <v>0</v>
      </c>
      <c r="BA381" s="151">
        <f t="shared" si="2282"/>
        <v>0</v>
      </c>
      <c r="BB381" s="151">
        <f t="shared" si="2283"/>
        <v>0</v>
      </c>
      <c r="BC381" s="151">
        <f t="shared" si="2284"/>
        <v>0</v>
      </c>
      <c r="BD381" s="154">
        <f t="shared" si="2256"/>
        <v>0</v>
      </c>
      <c r="BE381" s="3"/>
      <c r="BF381" s="3"/>
      <c r="BG381" s="3"/>
      <c r="BH381" s="151">
        <f t="shared" si="2285"/>
        <v>0</v>
      </c>
      <c r="BI381" s="151">
        <f t="shared" si="2286"/>
        <v>0</v>
      </c>
      <c r="BJ381" s="151">
        <f t="shared" si="2287"/>
        <v>0</v>
      </c>
      <c r="BK381" s="151">
        <f t="shared" si="2288"/>
        <v>0</v>
      </c>
      <c r="BL381" s="154">
        <f t="shared" si="2257"/>
        <v>0</v>
      </c>
      <c r="BM381" s="3"/>
      <c r="BN381" s="3"/>
      <c r="BO381" s="3"/>
      <c r="BP381" s="151">
        <f t="shared" si="2289"/>
        <v>0</v>
      </c>
      <c r="BQ381" s="151">
        <f t="shared" si="2290"/>
        <v>0</v>
      </c>
      <c r="BR381" s="151">
        <f t="shared" si="2291"/>
        <v>0</v>
      </c>
      <c r="BS381" s="151">
        <f t="shared" si="2292"/>
        <v>0</v>
      </c>
      <c r="BT381" s="154">
        <f t="shared" si="2258"/>
        <v>0</v>
      </c>
      <c r="BU381" s="3"/>
      <c r="BV381" s="3"/>
      <c r="BW381" s="3"/>
      <c r="BX381" s="151">
        <f t="shared" si="2293"/>
        <v>0</v>
      </c>
      <c r="BY381" s="151">
        <f t="shared" si="2294"/>
        <v>0</v>
      </c>
      <c r="BZ381" s="151">
        <f t="shared" si="2295"/>
        <v>0</v>
      </c>
      <c r="CA381" s="151">
        <f t="shared" si="2296"/>
        <v>0</v>
      </c>
      <c r="CB381" s="154">
        <f t="shared" si="2259"/>
        <v>0</v>
      </c>
      <c r="CC381" s="3"/>
      <c r="CD381" s="3"/>
      <c r="CE381" s="3"/>
      <c r="CF381" s="151">
        <f t="shared" si="2297"/>
        <v>0</v>
      </c>
      <c r="CG381" s="151">
        <f t="shared" si="2298"/>
        <v>0</v>
      </c>
      <c r="CH381" s="151">
        <f t="shared" si="2299"/>
        <v>0</v>
      </c>
      <c r="CI381" s="151">
        <f t="shared" si="2300"/>
        <v>0</v>
      </c>
      <c r="CJ381" s="154">
        <f t="shared" si="2260"/>
        <v>0</v>
      </c>
      <c r="CK381" s="3"/>
      <c r="CL381" s="3"/>
      <c r="CM381" s="3"/>
      <c r="CN381" s="151">
        <f t="shared" si="2301"/>
        <v>0</v>
      </c>
      <c r="CO381" s="151">
        <f t="shared" si="2302"/>
        <v>0</v>
      </c>
      <c r="CP381" s="151">
        <f t="shared" si="2303"/>
        <v>0</v>
      </c>
      <c r="CQ381" s="151">
        <f t="shared" si="2304"/>
        <v>0</v>
      </c>
      <c r="CR381" s="154">
        <f t="shared" si="2261"/>
        <v>0</v>
      </c>
      <c r="CS381" s="3"/>
      <c r="CT381" s="3"/>
      <c r="CU381" s="3"/>
      <c r="CV381" s="151">
        <f t="shared" si="2305"/>
        <v>0</v>
      </c>
      <c r="CW381" s="151">
        <f t="shared" si="2306"/>
        <v>0</v>
      </c>
      <c r="CX381" s="151">
        <f t="shared" si="2307"/>
        <v>0</v>
      </c>
      <c r="CY381" s="151">
        <f t="shared" si="2308"/>
        <v>0</v>
      </c>
      <c r="CZ381" s="151">
        <f t="shared" si="2309"/>
        <v>0</v>
      </c>
      <c r="DA381" s="151">
        <f t="shared" si="2310"/>
        <v>0</v>
      </c>
      <c r="DB381" s="151">
        <f t="shared" si="2311"/>
        <v>0</v>
      </c>
      <c r="DC381" s="151">
        <f t="shared" si="2312"/>
        <v>0</v>
      </c>
      <c r="DD381" s="149"/>
      <c r="DE381" s="3"/>
      <c r="DF381" s="3"/>
      <c r="DG381" s="3"/>
      <c r="DH381" s="129"/>
      <c r="DI381" s="129"/>
      <c r="DJ381" s="129"/>
      <c r="DK381" s="129"/>
      <c r="DL381" s="129"/>
      <c r="DM381" s="129"/>
      <c r="DN381" s="129"/>
      <c r="DO381" s="129"/>
      <c r="DP381" s="3"/>
      <c r="DQ381" s="3"/>
      <c r="DR381" s="3"/>
      <c r="DS381" s="3"/>
      <c r="DU381" s="149"/>
      <c r="DV381" s="3"/>
      <c r="DW381" s="3"/>
      <c r="DX381" s="3"/>
      <c r="DZ381" s="293"/>
      <c r="EA381" s="293"/>
      <c r="EB381" s="293"/>
      <c r="EC381" s="297"/>
      <c r="ED381" s="297"/>
      <c r="EE381" s="297"/>
      <c r="EF381" s="297"/>
      <c r="EG381" s="297"/>
      <c r="EH381" s="297"/>
      <c r="EI381" s="297"/>
      <c r="EJ381" s="297"/>
      <c r="EK381" s="297"/>
      <c r="EL381" s="297"/>
      <c r="EM381" s="297"/>
      <c r="EN381" s="297"/>
      <c r="EO381" s="297"/>
      <c r="EP381" s="297"/>
      <c r="EQ381" s="297"/>
      <c r="ER381" s="297"/>
      <c r="ES381" s="297"/>
      <c r="ET381" s="297"/>
      <c r="EU381" s="297"/>
      <c r="EV381" s="297"/>
      <c r="EW381" s="297"/>
      <c r="EX381" s="297"/>
      <c r="EY381" s="297"/>
      <c r="EZ381" s="297"/>
      <c r="FA381" s="297"/>
      <c r="FB381" s="297"/>
      <c r="FC381" s="297"/>
      <c r="FD381" s="297"/>
      <c r="FE381" s="297"/>
      <c r="FF381" s="297"/>
      <c r="FL381" s="151">
        <f t="shared" si="2313"/>
        <v>0</v>
      </c>
      <c r="FM381" s="151">
        <f t="shared" si="2314"/>
        <v>0</v>
      </c>
      <c r="FN381" s="151">
        <f t="shared" si="2315"/>
        <v>0</v>
      </c>
      <c r="FO381" s="151">
        <f t="shared" si="2316"/>
        <v>0</v>
      </c>
      <c r="FR381" s="5">
        <f t="shared" si="2234"/>
        <v>0</v>
      </c>
      <c r="FS381" s="5">
        <f t="shared" si="2235"/>
        <v>0</v>
      </c>
      <c r="FT381" s="5">
        <f t="shared" si="2236"/>
        <v>0</v>
      </c>
      <c r="FU381" s="5">
        <f t="shared" si="2319"/>
        <v>0</v>
      </c>
      <c r="FW381" s="233" t="e">
        <f t="shared" si="2238"/>
        <v>#DIV/0!</v>
      </c>
      <c r="FX381" s="233" t="e">
        <f t="shared" si="2239"/>
        <v>#DIV/0!</v>
      </c>
      <c r="FY381" s="233" t="e">
        <f t="shared" si="2240"/>
        <v>#DIV/0!</v>
      </c>
      <c r="FZ381" s="233" t="e">
        <f t="shared" si="2241"/>
        <v>#DIV/0!</v>
      </c>
      <c r="GA381" s="233"/>
      <c r="GB381" s="5">
        <f t="shared" si="2242"/>
        <v>0</v>
      </c>
      <c r="GC381" s="5">
        <f t="shared" si="2243"/>
        <v>0</v>
      </c>
      <c r="GD381" s="5">
        <f t="shared" si="2244"/>
        <v>0</v>
      </c>
      <c r="GE381" s="5">
        <f t="shared" si="2245"/>
        <v>0</v>
      </c>
    </row>
    <row r="382" spans="2:187" x14ac:dyDescent="0.2">
      <c r="B382" s="139">
        <f t="shared" si="2317"/>
        <v>2030</v>
      </c>
      <c r="C382" s="142" t="str">
        <f t="shared" si="2320"/>
        <v>Sep</v>
      </c>
      <c r="D382" s="154">
        <f t="shared" si="2246"/>
        <v>0</v>
      </c>
      <c r="E382" s="129"/>
      <c r="F382" s="129"/>
      <c r="G382" s="129"/>
      <c r="H382" s="154">
        <f t="shared" si="2247"/>
        <v>0</v>
      </c>
      <c r="I382" s="151">
        <f t="shared" si="2265"/>
        <v>0</v>
      </c>
      <c r="J382" s="151">
        <f t="shared" si="2266"/>
        <v>0</v>
      </c>
      <c r="K382" s="151">
        <f t="shared" si="2267"/>
        <v>0</v>
      </c>
      <c r="L382" s="154">
        <f t="shared" si="2318"/>
        <v>0</v>
      </c>
      <c r="M382" s="3"/>
      <c r="N382" s="3"/>
      <c r="O382" s="3"/>
      <c r="P382" s="154">
        <f t="shared" si="2248"/>
        <v>0</v>
      </c>
      <c r="Q382" s="3"/>
      <c r="R382" s="3"/>
      <c r="S382" s="3"/>
      <c r="T382" s="154">
        <f t="shared" si="2249"/>
        <v>0</v>
      </c>
      <c r="U382" s="151">
        <f t="shared" si="2268"/>
        <v>0</v>
      </c>
      <c r="V382" s="151">
        <f t="shared" si="2269"/>
        <v>0</v>
      </c>
      <c r="W382" s="151">
        <f t="shared" si="2270"/>
        <v>0</v>
      </c>
      <c r="X382" s="154">
        <f t="shared" si="2250"/>
        <v>0</v>
      </c>
      <c r="Y382" s="151">
        <f t="shared" si="2271"/>
        <v>0</v>
      </c>
      <c r="Z382" s="151">
        <f t="shared" si="2272"/>
        <v>0</v>
      </c>
      <c r="AA382" s="151">
        <f t="shared" si="2273"/>
        <v>0</v>
      </c>
      <c r="AB382" s="154">
        <f t="shared" si="2251"/>
        <v>0</v>
      </c>
      <c r="AC382" s="3"/>
      <c r="AD382" s="3"/>
      <c r="AE382" s="3"/>
      <c r="AF382" s="154">
        <f t="shared" si="2252"/>
        <v>0</v>
      </c>
      <c r="AG382" s="3"/>
      <c r="AH382" s="3"/>
      <c r="AI382" s="3"/>
      <c r="AJ382" s="154">
        <f t="shared" si="2253"/>
        <v>0</v>
      </c>
      <c r="AK382" s="151">
        <f t="shared" si="2274"/>
        <v>0</v>
      </c>
      <c r="AL382" s="151">
        <f t="shared" si="2275"/>
        <v>0</v>
      </c>
      <c r="AM382" s="151">
        <f t="shared" si="2276"/>
        <v>0</v>
      </c>
      <c r="AN382" s="154">
        <f t="shared" si="2254"/>
        <v>0</v>
      </c>
      <c r="AO382" s="3"/>
      <c r="AP382" s="3"/>
      <c r="AQ382" s="3"/>
      <c r="AR382" s="151">
        <f t="shared" si="2277"/>
        <v>0</v>
      </c>
      <c r="AS382" s="151">
        <f t="shared" si="2278"/>
        <v>0</v>
      </c>
      <c r="AT382" s="151">
        <f t="shared" si="2279"/>
        <v>0</v>
      </c>
      <c r="AU382" s="151">
        <f t="shared" si="2280"/>
        <v>0</v>
      </c>
      <c r="AV382" s="154">
        <f t="shared" si="2255"/>
        <v>0</v>
      </c>
      <c r="AW382" s="3"/>
      <c r="AX382" s="3"/>
      <c r="AY382" s="3"/>
      <c r="AZ382" s="151">
        <f t="shared" si="2281"/>
        <v>0</v>
      </c>
      <c r="BA382" s="151">
        <f t="shared" si="2282"/>
        <v>0</v>
      </c>
      <c r="BB382" s="151">
        <f t="shared" si="2283"/>
        <v>0</v>
      </c>
      <c r="BC382" s="151">
        <f t="shared" si="2284"/>
        <v>0</v>
      </c>
      <c r="BD382" s="154">
        <f t="shared" si="2256"/>
        <v>0</v>
      </c>
      <c r="BE382" s="3"/>
      <c r="BF382" s="3"/>
      <c r="BG382" s="3"/>
      <c r="BH382" s="151">
        <f t="shared" si="2285"/>
        <v>0</v>
      </c>
      <c r="BI382" s="151">
        <f t="shared" si="2286"/>
        <v>0</v>
      </c>
      <c r="BJ382" s="151">
        <f t="shared" si="2287"/>
        <v>0</v>
      </c>
      <c r="BK382" s="151">
        <f t="shared" si="2288"/>
        <v>0</v>
      </c>
      <c r="BL382" s="154">
        <f t="shared" si="2257"/>
        <v>0</v>
      </c>
      <c r="BM382" s="3"/>
      <c r="BN382" s="3"/>
      <c r="BO382" s="3"/>
      <c r="BP382" s="151">
        <f t="shared" si="2289"/>
        <v>0</v>
      </c>
      <c r="BQ382" s="151">
        <f t="shared" si="2290"/>
        <v>0</v>
      </c>
      <c r="BR382" s="151">
        <f t="shared" si="2291"/>
        <v>0</v>
      </c>
      <c r="BS382" s="151">
        <f t="shared" si="2292"/>
        <v>0</v>
      </c>
      <c r="BT382" s="154">
        <f t="shared" si="2258"/>
        <v>0</v>
      </c>
      <c r="BU382" s="3"/>
      <c r="BV382" s="3"/>
      <c r="BW382" s="3"/>
      <c r="BX382" s="151">
        <f t="shared" si="2293"/>
        <v>0</v>
      </c>
      <c r="BY382" s="151">
        <f t="shared" si="2294"/>
        <v>0</v>
      </c>
      <c r="BZ382" s="151">
        <f t="shared" si="2295"/>
        <v>0</v>
      </c>
      <c r="CA382" s="151">
        <f t="shared" si="2296"/>
        <v>0</v>
      </c>
      <c r="CB382" s="154">
        <f t="shared" si="2259"/>
        <v>0</v>
      </c>
      <c r="CC382" s="3"/>
      <c r="CD382" s="3"/>
      <c r="CE382" s="3"/>
      <c r="CF382" s="151">
        <f t="shared" si="2297"/>
        <v>0</v>
      </c>
      <c r="CG382" s="151">
        <f t="shared" si="2298"/>
        <v>0</v>
      </c>
      <c r="CH382" s="151">
        <f t="shared" si="2299"/>
        <v>0</v>
      </c>
      <c r="CI382" s="151">
        <f t="shared" si="2300"/>
        <v>0</v>
      </c>
      <c r="CJ382" s="154">
        <f t="shared" si="2260"/>
        <v>0</v>
      </c>
      <c r="CK382" s="3"/>
      <c r="CL382" s="3"/>
      <c r="CM382" s="3"/>
      <c r="CN382" s="151">
        <f t="shared" si="2301"/>
        <v>0</v>
      </c>
      <c r="CO382" s="151">
        <f t="shared" si="2302"/>
        <v>0</v>
      </c>
      <c r="CP382" s="151">
        <f t="shared" si="2303"/>
        <v>0</v>
      </c>
      <c r="CQ382" s="151">
        <f t="shared" si="2304"/>
        <v>0</v>
      </c>
      <c r="CR382" s="154">
        <f t="shared" si="2261"/>
        <v>0</v>
      </c>
      <c r="CS382" s="3"/>
      <c r="CT382" s="3"/>
      <c r="CU382" s="3"/>
      <c r="CV382" s="151">
        <f t="shared" si="2305"/>
        <v>0</v>
      </c>
      <c r="CW382" s="151">
        <f t="shared" si="2306"/>
        <v>0</v>
      </c>
      <c r="CX382" s="151">
        <f t="shared" si="2307"/>
        <v>0</v>
      </c>
      <c r="CY382" s="151">
        <f t="shared" si="2308"/>
        <v>0</v>
      </c>
      <c r="CZ382" s="151">
        <f t="shared" si="2309"/>
        <v>0</v>
      </c>
      <c r="DA382" s="151">
        <f t="shared" si="2310"/>
        <v>0</v>
      </c>
      <c r="DB382" s="151">
        <f t="shared" si="2311"/>
        <v>0</v>
      </c>
      <c r="DC382" s="151">
        <f t="shared" si="2312"/>
        <v>0</v>
      </c>
      <c r="DD382" s="149"/>
      <c r="DE382" s="3"/>
      <c r="DF382" s="3"/>
      <c r="DG382" s="3"/>
      <c r="DH382" s="129"/>
      <c r="DI382" s="129"/>
      <c r="DJ382" s="129"/>
      <c r="DK382" s="129"/>
      <c r="DL382" s="129"/>
      <c r="DM382" s="129"/>
      <c r="DN382" s="129"/>
      <c r="DO382" s="129"/>
      <c r="DP382" s="3"/>
      <c r="DQ382" s="3"/>
      <c r="DR382" s="3"/>
      <c r="DS382" s="3"/>
      <c r="DU382" s="149"/>
      <c r="DV382" s="3"/>
      <c r="DW382" s="3"/>
      <c r="DX382" s="3"/>
      <c r="DZ382" s="293"/>
      <c r="EA382" s="293"/>
      <c r="EB382" s="293"/>
      <c r="EC382" s="297"/>
      <c r="ED382" s="297"/>
      <c r="EE382" s="297"/>
      <c r="EF382" s="297"/>
      <c r="EG382" s="297"/>
      <c r="EH382" s="297"/>
      <c r="EI382" s="297"/>
      <c r="EJ382" s="297"/>
      <c r="EK382" s="297"/>
      <c r="EL382" s="297"/>
      <c r="EM382" s="297"/>
      <c r="EN382" s="297"/>
      <c r="EO382" s="297"/>
      <c r="EP382" s="297"/>
      <c r="EQ382" s="297"/>
      <c r="ER382" s="297"/>
      <c r="ES382" s="297"/>
      <c r="ET382" s="297"/>
      <c r="EU382" s="297"/>
      <c r="EV382" s="297"/>
      <c r="EW382" s="297"/>
      <c r="EX382" s="297"/>
      <c r="EY382" s="297"/>
      <c r="EZ382" s="297"/>
      <c r="FA382" s="297"/>
      <c r="FB382" s="297"/>
      <c r="FC382" s="297"/>
      <c r="FD382" s="297"/>
      <c r="FE382" s="297"/>
      <c r="FF382" s="297"/>
      <c r="FL382" s="151">
        <f t="shared" si="2313"/>
        <v>0</v>
      </c>
      <c r="FM382" s="151">
        <f t="shared" si="2314"/>
        <v>0</v>
      </c>
      <c r="FN382" s="151">
        <f t="shared" si="2315"/>
        <v>0</v>
      </c>
      <c r="FO382" s="151">
        <f t="shared" si="2316"/>
        <v>0</v>
      </c>
      <c r="FR382" s="5">
        <f t="shared" si="2234"/>
        <v>0</v>
      </c>
      <c r="FS382" s="5">
        <f t="shared" si="2235"/>
        <v>0</v>
      </c>
      <c r="FT382" s="5">
        <f t="shared" si="2236"/>
        <v>0</v>
      </c>
      <c r="FU382" s="5">
        <f t="shared" si="2319"/>
        <v>0</v>
      </c>
      <c r="FW382" s="233" t="e">
        <f t="shared" si="2238"/>
        <v>#DIV/0!</v>
      </c>
      <c r="FX382" s="233" t="e">
        <f t="shared" si="2239"/>
        <v>#DIV/0!</v>
      </c>
      <c r="FY382" s="233" t="e">
        <f t="shared" si="2240"/>
        <v>#DIV/0!</v>
      </c>
      <c r="FZ382" s="233" t="e">
        <f t="shared" si="2241"/>
        <v>#DIV/0!</v>
      </c>
      <c r="GA382" s="233"/>
      <c r="GB382" s="5">
        <f t="shared" si="2242"/>
        <v>0</v>
      </c>
      <c r="GC382" s="5">
        <f t="shared" si="2243"/>
        <v>0</v>
      </c>
      <c r="GD382" s="5">
        <f t="shared" si="2244"/>
        <v>0</v>
      </c>
      <c r="GE382" s="5">
        <f t="shared" si="2245"/>
        <v>0</v>
      </c>
    </row>
    <row r="383" spans="2:187" x14ac:dyDescent="0.2">
      <c r="B383" s="139">
        <f t="shared" si="2317"/>
        <v>2030</v>
      </c>
      <c r="C383" s="142" t="str">
        <f t="shared" si="2320"/>
        <v>Okt</v>
      </c>
      <c r="D383" s="154">
        <f t="shared" si="2246"/>
        <v>0</v>
      </c>
      <c r="E383" s="129"/>
      <c r="F383" s="129"/>
      <c r="G383" s="129"/>
      <c r="H383" s="154">
        <f t="shared" si="2247"/>
        <v>0</v>
      </c>
      <c r="I383" s="151">
        <f t="shared" si="2265"/>
        <v>0</v>
      </c>
      <c r="J383" s="151">
        <f t="shared" si="2266"/>
        <v>0</v>
      </c>
      <c r="K383" s="151">
        <f t="shared" si="2267"/>
        <v>0</v>
      </c>
      <c r="L383" s="154">
        <f t="shared" si="2318"/>
        <v>0</v>
      </c>
      <c r="M383" s="3"/>
      <c r="N383" s="3"/>
      <c r="O383" s="3"/>
      <c r="P383" s="154">
        <f t="shared" si="2248"/>
        <v>0</v>
      </c>
      <c r="Q383" s="3"/>
      <c r="R383" s="3"/>
      <c r="S383" s="3"/>
      <c r="T383" s="154">
        <f t="shared" si="2249"/>
        <v>0</v>
      </c>
      <c r="U383" s="151">
        <f t="shared" si="2268"/>
        <v>0</v>
      </c>
      <c r="V383" s="151">
        <f t="shared" si="2269"/>
        <v>0</v>
      </c>
      <c r="W383" s="151">
        <f t="shared" si="2270"/>
        <v>0</v>
      </c>
      <c r="X383" s="154">
        <f t="shared" si="2250"/>
        <v>0</v>
      </c>
      <c r="Y383" s="151">
        <f t="shared" si="2271"/>
        <v>0</v>
      </c>
      <c r="Z383" s="151">
        <f t="shared" si="2272"/>
        <v>0</v>
      </c>
      <c r="AA383" s="151">
        <f t="shared" si="2273"/>
        <v>0</v>
      </c>
      <c r="AB383" s="154">
        <f t="shared" si="2251"/>
        <v>0</v>
      </c>
      <c r="AC383" s="3"/>
      <c r="AD383" s="3"/>
      <c r="AE383" s="3"/>
      <c r="AF383" s="154">
        <f t="shared" si="2252"/>
        <v>0</v>
      </c>
      <c r="AG383" s="3"/>
      <c r="AH383" s="3"/>
      <c r="AI383" s="3"/>
      <c r="AJ383" s="154">
        <f t="shared" si="2253"/>
        <v>0</v>
      </c>
      <c r="AK383" s="151">
        <f t="shared" si="2274"/>
        <v>0</v>
      </c>
      <c r="AL383" s="151">
        <f t="shared" si="2275"/>
        <v>0</v>
      </c>
      <c r="AM383" s="151">
        <f t="shared" si="2276"/>
        <v>0</v>
      </c>
      <c r="AN383" s="154">
        <f t="shared" si="2254"/>
        <v>0</v>
      </c>
      <c r="AO383" s="3"/>
      <c r="AP383" s="3"/>
      <c r="AQ383" s="3"/>
      <c r="AR383" s="151">
        <f t="shared" si="2277"/>
        <v>0</v>
      </c>
      <c r="AS383" s="151">
        <f t="shared" si="2278"/>
        <v>0</v>
      </c>
      <c r="AT383" s="151">
        <f t="shared" si="2279"/>
        <v>0</v>
      </c>
      <c r="AU383" s="151">
        <f t="shared" si="2280"/>
        <v>0</v>
      </c>
      <c r="AV383" s="154">
        <f t="shared" si="2255"/>
        <v>0</v>
      </c>
      <c r="AW383" s="3"/>
      <c r="AX383" s="3"/>
      <c r="AY383" s="3"/>
      <c r="AZ383" s="151">
        <f t="shared" si="2281"/>
        <v>0</v>
      </c>
      <c r="BA383" s="151">
        <f t="shared" si="2282"/>
        <v>0</v>
      </c>
      <c r="BB383" s="151">
        <f t="shared" si="2283"/>
        <v>0</v>
      </c>
      <c r="BC383" s="151">
        <f t="shared" si="2284"/>
        <v>0</v>
      </c>
      <c r="BD383" s="154">
        <f t="shared" si="2256"/>
        <v>0</v>
      </c>
      <c r="BE383" s="3"/>
      <c r="BF383" s="3"/>
      <c r="BG383" s="3"/>
      <c r="BH383" s="151">
        <f t="shared" si="2285"/>
        <v>0</v>
      </c>
      <c r="BI383" s="151">
        <f t="shared" si="2286"/>
        <v>0</v>
      </c>
      <c r="BJ383" s="151">
        <f t="shared" si="2287"/>
        <v>0</v>
      </c>
      <c r="BK383" s="151">
        <f t="shared" si="2288"/>
        <v>0</v>
      </c>
      <c r="BL383" s="154">
        <f t="shared" si="2257"/>
        <v>0</v>
      </c>
      <c r="BM383" s="3"/>
      <c r="BN383" s="3"/>
      <c r="BO383" s="3"/>
      <c r="BP383" s="151">
        <f t="shared" si="2289"/>
        <v>0</v>
      </c>
      <c r="BQ383" s="151">
        <f t="shared" si="2290"/>
        <v>0</v>
      </c>
      <c r="BR383" s="151">
        <f t="shared" si="2291"/>
        <v>0</v>
      </c>
      <c r="BS383" s="151">
        <f t="shared" si="2292"/>
        <v>0</v>
      </c>
      <c r="BT383" s="154">
        <f t="shared" si="2258"/>
        <v>0</v>
      </c>
      <c r="BU383" s="3"/>
      <c r="BV383" s="3"/>
      <c r="BW383" s="3"/>
      <c r="BX383" s="151">
        <f t="shared" si="2293"/>
        <v>0</v>
      </c>
      <c r="BY383" s="151">
        <f t="shared" si="2294"/>
        <v>0</v>
      </c>
      <c r="BZ383" s="151">
        <f t="shared" si="2295"/>
        <v>0</v>
      </c>
      <c r="CA383" s="151">
        <f t="shared" si="2296"/>
        <v>0</v>
      </c>
      <c r="CB383" s="154">
        <f t="shared" si="2259"/>
        <v>0</v>
      </c>
      <c r="CC383" s="3"/>
      <c r="CD383" s="3"/>
      <c r="CE383" s="3"/>
      <c r="CF383" s="151">
        <f t="shared" si="2297"/>
        <v>0</v>
      </c>
      <c r="CG383" s="151">
        <f t="shared" si="2298"/>
        <v>0</v>
      </c>
      <c r="CH383" s="151">
        <f t="shared" si="2299"/>
        <v>0</v>
      </c>
      <c r="CI383" s="151">
        <f t="shared" si="2300"/>
        <v>0</v>
      </c>
      <c r="CJ383" s="154">
        <f t="shared" si="2260"/>
        <v>0</v>
      </c>
      <c r="CK383" s="3"/>
      <c r="CL383" s="3"/>
      <c r="CM383" s="3"/>
      <c r="CN383" s="151">
        <f t="shared" si="2301"/>
        <v>0</v>
      </c>
      <c r="CO383" s="151">
        <f t="shared" si="2302"/>
        <v>0</v>
      </c>
      <c r="CP383" s="151">
        <f t="shared" si="2303"/>
        <v>0</v>
      </c>
      <c r="CQ383" s="151">
        <f t="shared" si="2304"/>
        <v>0</v>
      </c>
      <c r="CR383" s="154">
        <f t="shared" si="2261"/>
        <v>0</v>
      </c>
      <c r="CS383" s="3"/>
      <c r="CT383" s="3"/>
      <c r="CU383" s="3"/>
      <c r="CV383" s="151">
        <f t="shared" si="2305"/>
        <v>0</v>
      </c>
      <c r="CW383" s="151">
        <f t="shared" si="2306"/>
        <v>0</v>
      </c>
      <c r="CX383" s="151">
        <f t="shared" si="2307"/>
        <v>0</v>
      </c>
      <c r="CY383" s="151">
        <f t="shared" si="2308"/>
        <v>0</v>
      </c>
      <c r="CZ383" s="151">
        <f t="shared" si="2309"/>
        <v>0</v>
      </c>
      <c r="DA383" s="151">
        <f t="shared" si="2310"/>
        <v>0</v>
      </c>
      <c r="DB383" s="151">
        <f t="shared" si="2311"/>
        <v>0</v>
      </c>
      <c r="DC383" s="151">
        <f t="shared" si="2312"/>
        <v>0</v>
      </c>
      <c r="DD383" s="149"/>
      <c r="DE383" s="3"/>
      <c r="DF383" s="3"/>
      <c r="DG383" s="3"/>
      <c r="DH383" s="129"/>
      <c r="DI383" s="129"/>
      <c r="DJ383" s="129"/>
      <c r="DK383" s="129"/>
      <c r="DL383" s="129"/>
      <c r="DM383" s="129"/>
      <c r="DN383" s="129"/>
      <c r="DO383" s="129"/>
      <c r="DP383" s="3"/>
      <c r="DQ383" s="3"/>
      <c r="DR383" s="3"/>
      <c r="DS383" s="3"/>
      <c r="DU383" s="149"/>
      <c r="DV383" s="3"/>
      <c r="DW383" s="3"/>
      <c r="DX383" s="3"/>
      <c r="DZ383" s="293"/>
      <c r="EA383" s="293"/>
      <c r="EB383" s="293"/>
      <c r="EC383" s="297"/>
      <c r="ED383" s="297"/>
      <c r="EE383" s="297"/>
      <c r="EF383" s="297"/>
      <c r="EG383" s="297"/>
      <c r="EH383" s="297"/>
      <c r="EI383" s="297"/>
      <c r="EJ383" s="297"/>
      <c r="EK383" s="297"/>
      <c r="EL383" s="297"/>
      <c r="EM383" s="297"/>
      <c r="EN383" s="297"/>
      <c r="EO383" s="297"/>
      <c r="EP383" s="297"/>
      <c r="EQ383" s="297"/>
      <c r="ER383" s="297"/>
      <c r="ES383" s="297"/>
      <c r="ET383" s="297"/>
      <c r="EU383" s="297"/>
      <c r="EV383" s="297"/>
      <c r="EW383" s="297"/>
      <c r="EX383" s="297"/>
      <c r="EY383" s="297"/>
      <c r="EZ383" s="297"/>
      <c r="FA383" s="297"/>
      <c r="FB383" s="297"/>
      <c r="FC383" s="297"/>
      <c r="FD383" s="297"/>
      <c r="FE383" s="297"/>
      <c r="FF383" s="297"/>
      <c r="FL383" s="151">
        <f t="shared" si="2313"/>
        <v>0</v>
      </c>
      <c r="FM383" s="151">
        <f t="shared" si="2314"/>
        <v>0</v>
      </c>
      <c r="FN383" s="151">
        <f t="shared" si="2315"/>
        <v>0</v>
      </c>
      <c r="FO383" s="151">
        <f t="shared" si="2316"/>
        <v>0</v>
      </c>
      <c r="FR383" s="5">
        <f t="shared" si="2234"/>
        <v>0</v>
      </c>
      <c r="FS383" s="5">
        <f t="shared" si="2235"/>
        <v>0</v>
      </c>
      <c r="FT383" s="5">
        <f t="shared" si="2236"/>
        <v>0</v>
      </c>
      <c r="FU383" s="5">
        <f t="shared" si="2319"/>
        <v>0</v>
      </c>
      <c r="FW383" s="233" t="e">
        <f t="shared" si="2238"/>
        <v>#DIV/0!</v>
      </c>
      <c r="FX383" s="233" t="e">
        <f t="shared" si="2239"/>
        <v>#DIV/0!</v>
      </c>
      <c r="FY383" s="233" t="e">
        <f t="shared" si="2240"/>
        <v>#DIV/0!</v>
      </c>
      <c r="FZ383" s="233" t="e">
        <f t="shared" si="2241"/>
        <v>#DIV/0!</v>
      </c>
      <c r="GA383" s="233"/>
      <c r="GB383" s="5">
        <f t="shared" si="2242"/>
        <v>0</v>
      </c>
      <c r="GC383" s="5">
        <f t="shared" si="2243"/>
        <v>0</v>
      </c>
      <c r="GD383" s="5">
        <f t="shared" si="2244"/>
        <v>0</v>
      </c>
      <c r="GE383" s="5">
        <f t="shared" si="2245"/>
        <v>0</v>
      </c>
    </row>
    <row r="384" spans="2:187" x14ac:dyDescent="0.2">
      <c r="B384" s="139">
        <f t="shared" si="2317"/>
        <v>2030</v>
      </c>
      <c r="C384" s="142" t="str">
        <f t="shared" si="2320"/>
        <v>Nov</v>
      </c>
      <c r="D384" s="154">
        <f t="shared" si="2246"/>
        <v>0</v>
      </c>
      <c r="E384" s="129"/>
      <c r="F384" s="129"/>
      <c r="G384" s="129"/>
      <c r="H384" s="154">
        <f t="shared" si="2247"/>
        <v>0</v>
      </c>
      <c r="I384" s="151">
        <f t="shared" si="2265"/>
        <v>0</v>
      </c>
      <c r="J384" s="151">
        <f t="shared" si="2266"/>
        <v>0</v>
      </c>
      <c r="K384" s="151">
        <f t="shared" si="2267"/>
        <v>0</v>
      </c>
      <c r="L384" s="154">
        <f t="shared" si="2318"/>
        <v>0</v>
      </c>
      <c r="M384" s="3"/>
      <c r="N384" s="3"/>
      <c r="O384" s="3"/>
      <c r="P384" s="154">
        <f t="shared" si="2248"/>
        <v>0</v>
      </c>
      <c r="Q384" s="3"/>
      <c r="R384" s="3"/>
      <c r="S384" s="3"/>
      <c r="T384" s="154">
        <f t="shared" si="2249"/>
        <v>0</v>
      </c>
      <c r="U384" s="151">
        <f t="shared" si="2268"/>
        <v>0</v>
      </c>
      <c r="V384" s="151">
        <f t="shared" si="2269"/>
        <v>0</v>
      </c>
      <c r="W384" s="151">
        <f t="shared" si="2270"/>
        <v>0</v>
      </c>
      <c r="X384" s="154">
        <f t="shared" si="2250"/>
        <v>0</v>
      </c>
      <c r="Y384" s="151">
        <f t="shared" si="2271"/>
        <v>0</v>
      </c>
      <c r="Z384" s="151">
        <f t="shared" si="2272"/>
        <v>0</v>
      </c>
      <c r="AA384" s="151">
        <f t="shared" si="2273"/>
        <v>0</v>
      </c>
      <c r="AB384" s="154">
        <f t="shared" si="2251"/>
        <v>0</v>
      </c>
      <c r="AC384" s="3"/>
      <c r="AD384" s="3"/>
      <c r="AE384" s="3"/>
      <c r="AF384" s="154">
        <f t="shared" si="2252"/>
        <v>0</v>
      </c>
      <c r="AG384" s="3"/>
      <c r="AH384" s="3"/>
      <c r="AI384" s="3"/>
      <c r="AJ384" s="154">
        <f t="shared" si="2253"/>
        <v>0</v>
      </c>
      <c r="AK384" s="151">
        <f t="shared" si="2274"/>
        <v>0</v>
      </c>
      <c r="AL384" s="151">
        <f t="shared" si="2275"/>
        <v>0</v>
      </c>
      <c r="AM384" s="151">
        <f t="shared" si="2276"/>
        <v>0</v>
      </c>
      <c r="AN384" s="154">
        <f t="shared" si="2254"/>
        <v>0</v>
      </c>
      <c r="AO384" s="3"/>
      <c r="AP384" s="3"/>
      <c r="AQ384" s="3"/>
      <c r="AR384" s="151">
        <f t="shared" si="2277"/>
        <v>0</v>
      </c>
      <c r="AS384" s="151">
        <f t="shared" si="2278"/>
        <v>0</v>
      </c>
      <c r="AT384" s="151">
        <f t="shared" si="2279"/>
        <v>0</v>
      </c>
      <c r="AU384" s="151">
        <f t="shared" si="2280"/>
        <v>0</v>
      </c>
      <c r="AV384" s="154">
        <f t="shared" si="2255"/>
        <v>0</v>
      </c>
      <c r="AW384" s="3"/>
      <c r="AX384" s="3"/>
      <c r="AY384" s="3"/>
      <c r="AZ384" s="151">
        <f t="shared" si="2281"/>
        <v>0</v>
      </c>
      <c r="BA384" s="151">
        <f t="shared" si="2282"/>
        <v>0</v>
      </c>
      <c r="BB384" s="151">
        <f t="shared" si="2283"/>
        <v>0</v>
      </c>
      <c r="BC384" s="151">
        <f t="shared" si="2284"/>
        <v>0</v>
      </c>
      <c r="BD384" s="154">
        <f t="shared" si="2256"/>
        <v>0</v>
      </c>
      <c r="BE384" s="3"/>
      <c r="BF384" s="3"/>
      <c r="BG384" s="3"/>
      <c r="BH384" s="151">
        <f t="shared" si="2285"/>
        <v>0</v>
      </c>
      <c r="BI384" s="151">
        <f t="shared" si="2286"/>
        <v>0</v>
      </c>
      <c r="BJ384" s="151">
        <f t="shared" si="2287"/>
        <v>0</v>
      </c>
      <c r="BK384" s="151">
        <f t="shared" si="2288"/>
        <v>0</v>
      </c>
      <c r="BL384" s="154">
        <f t="shared" si="2257"/>
        <v>0</v>
      </c>
      <c r="BM384" s="3"/>
      <c r="BN384" s="3"/>
      <c r="BO384" s="3"/>
      <c r="BP384" s="151">
        <f t="shared" si="2289"/>
        <v>0</v>
      </c>
      <c r="BQ384" s="151">
        <f t="shared" si="2290"/>
        <v>0</v>
      </c>
      <c r="BR384" s="151">
        <f t="shared" si="2291"/>
        <v>0</v>
      </c>
      <c r="BS384" s="151">
        <f t="shared" si="2292"/>
        <v>0</v>
      </c>
      <c r="BT384" s="154">
        <f t="shared" si="2258"/>
        <v>0</v>
      </c>
      <c r="BU384" s="3"/>
      <c r="BV384" s="3"/>
      <c r="BW384" s="3"/>
      <c r="BX384" s="151">
        <f t="shared" si="2293"/>
        <v>0</v>
      </c>
      <c r="BY384" s="151">
        <f t="shared" si="2294"/>
        <v>0</v>
      </c>
      <c r="BZ384" s="151">
        <f t="shared" si="2295"/>
        <v>0</v>
      </c>
      <c r="CA384" s="151">
        <f t="shared" si="2296"/>
        <v>0</v>
      </c>
      <c r="CB384" s="154">
        <f t="shared" si="2259"/>
        <v>0</v>
      </c>
      <c r="CC384" s="3"/>
      <c r="CD384" s="3"/>
      <c r="CE384" s="3"/>
      <c r="CF384" s="151">
        <f t="shared" si="2297"/>
        <v>0</v>
      </c>
      <c r="CG384" s="151">
        <f t="shared" si="2298"/>
        <v>0</v>
      </c>
      <c r="CH384" s="151">
        <f t="shared" si="2299"/>
        <v>0</v>
      </c>
      <c r="CI384" s="151">
        <f t="shared" si="2300"/>
        <v>0</v>
      </c>
      <c r="CJ384" s="154">
        <f t="shared" si="2260"/>
        <v>0</v>
      </c>
      <c r="CK384" s="3"/>
      <c r="CL384" s="3"/>
      <c r="CM384" s="3"/>
      <c r="CN384" s="151">
        <f t="shared" si="2301"/>
        <v>0</v>
      </c>
      <c r="CO384" s="151">
        <f t="shared" si="2302"/>
        <v>0</v>
      </c>
      <c r="CP384" s="151">
        <f t="shared" si="2303"/>
        <v>0</v>
      </c>
      <c r="CQ384" s="151">
        <f t="shared" si="2304"/>
        <v>0</v>
      </c>
      <c r="CR384" s="154">
        <f t="shared" si="2261"/>
        <v>0</v>
      </c>
      <c r="CS384" s="3"/>
      <c r="CT384" s="3"/>
      <c r="CU384" s="3"/>
      <c r="CV384" s="151">
        <f t="shared" si="2305"/>
        <v>0</v>
      </c>
      <c r="CW384" s="151">
        <f t="shared" si="2306"/>
        <v>0</v>
      </c>
      <c r="CX384" s="151">
        <f t="shared" si="2307"/>
        <v>0</v>
      </c>
      <c r="CY384" s="151">
        <f t="shared" si="2308"/>
        <v>0</v>
      </c>
      <c r="CZ384" s="151">
        <f t="shared" si="2309"/>
        <v>0</v>
      </c>
      <c r="DA384" s="151">
        <f t="shared" si="2310"/>
        <v>0</v>
      </c>
      <c r="DB384" s="151">
        <f t="shared" si="2311"/>
        <v>0</v>
      </c>
      <c r="DC384" s="151">
        <f t="shared" si="2312"/>
        <v>0</v>
      </c>
      <c r="DD384" s="149"/>
      <c r="DE384" s="3"/>
      <c r="DF384" s="3"/>
      <c r="DG384" s="3"/>
      <c r="DH384" s="129"/>
      <c r="DI384" s="129"/>
      <c r="DJ384" s="129"/>
      <c r="DK384" s="129"/>
      <c r="DL384" s="129"/>
      <c r="DM384" s="129"/>
      <c r="DN384" s="129"/>
      <c r="DO384" s="129"/>
      <c r="DP384" s="3"/>
      <c r="DQ384" s="3"/>
      <c r="DR384" s="3"/>
      <c r="DS384" s="3"/>
      <c r="DU384" s="149"/>
      <c r="DV384" s="3"/>
      <c r="DW384" s="3"/>
      <c r="DX384" s="3"/>
      <c r="DZ384" s="293"/>
      <c r="EA384" s="293"/>
      <c r="EB384" s="293"/>
      <c r="EC384" s="297"/>
      <c r="ED384" s="297"/>
      <c r="EE384" s="297"/>
      <c r="EF384" s="297"/>
      <c r="EG384" s="297"/>
      <c r="EH384" s="297"/>
      <c r="EI384" s="297"/>
      <c r="EJ384" s="297"/>
      <c r="EK384" s="297"/>
      <c r="EL384" s="297"/>
      <c r="EM384" s="297"/>
      <c r="EN384" s="297"/>
      <c r="EO384" s="297"/>
      <c r="EP384" s="297"/>
      <c r="EQ384" s="297"/>
      <c r="ER384" s="297"/>
      <c r="ES384" s="297"/>
      <c r="ET384" s="297"/>
      <c r="EU384" s="297"/>
      <c r="EV384" s="297"/>
      <c r="EW384" s="297"/>
      <c r="EX384" s="297"/>
      <c r="EY384" s="297"/>
      <c r="EZ384" s="297"/>
      <c r="FA384" s="297"/>
      <c r="FB384" s="297"/>
      <c r="FC384" s="297"/>
      <c r="FD384" s="297"/>
      <c r="FE384" s="297"/>
      <c r="FF384" s="297"/>
      <c r="FL384" s="151">
        <f t="shared" si="2313"/>
        <v>0</v>
      </c>
      <c r="FM384" s="151">
        <f t="shared" si="2314"/>
        <v>0</v>
      </c>
      <c r="FN384" s="151">
        <f t="shared" si="2315"/>
        <v>0</v>
      </c>
      <c r="FO384" s="151">
        <f t="shared" si="2316"/>
        <v>0</v>
      </c>
      <c r="FR384" s="5">
        <f t="shared" si="2234"/>
        <v>0</v>
      </c>
      <c r="FS384" s="5">
        <f t="shared" si="2235"/>
        <v>0</v>
      </c>
      <c r="FT384" s="5">
        <f t="shared" si="2236"/>
        <v>0</v>
      </c>
      <c r="FU384" s="5">
        <f t="shared" si="2319"/>
        <v>0</v>
      </c>
      <c r="FW384" s="233" t="e">
        <f t="shared" si="2238"/>
        <v>#DIV/0!</v>
      </c>
      <c r="FX384" s="233" t="e">
        <f t="shared" si="2239"/>
        <v>#DIV/0!</v>
      </c>
      <c r="FY384" s="233" t="e">
        <f t="shared" si="2240"/>
        <v>#DIV/0!</v>
      </c>
      <c r="FZ384" s="233" t="e">
        <f t="shared" si="2241"/>
        <v>#DIV/0!</v>
      </c>
      <c r="GA384" s="233"/>
      <c r="GB384" s="5">
        <f t="shared" si="2242"/>
        <v>0</v>
      </c>
      <c r="GC384" s="5">
        <f t="shared" si="2243"/>
        <v>0</v>
      </c>
      <c r="GD384" s="5">
        <f t="shared" si="2244"/>
        <v>0</v>
      </c>
      <c r="GE384" s="5">
        <f t="shared" si="2245"/>
        <v>0</v>
      </c>
    </row>
    <row r="385" spans="2:187" x14ac:dyDescent="0.2">
      <c r="B385" s="139">
        <f t="shared" si="2317"/>
        <v>2030</v>
      </c>
      <c r="C385" s="142" t="str">
        <f t="shared" si="2320"/>
        <v>Dec</v>
      </c>
      <c r="D385" s="154">
        <f t="shared" si="2246"/>
        <v>0</v>
      </c>
      <c r="E385" s="129"/>
      <c r="F385" s="129"/>
      <c r="G385" s="129"/>
      <c r="H385" s="154">
        <f t="shared" si="2247"/>
        <v>0</v>
      </c>
      <c r="I385" s="151">
        <f t="shared" si="2265"/>
        <v>0</v>
      </c>
      <c r="J385" s="151">
        <f t="shared" si="2266"/>
        <v>0</v>
      </c>
      <c r="K385" s="151">
        <f t="shared" si="2267"/>
        <v>0</v>
      </c>
      <c r="L385" s="154">
        <f t="shared" si="2318"/>
        <v>0</v>
      </c>
      <c r="M385" s="3"/>
      <c r="N385" s="3"/>
      <c r="O385" s="3"/>
      <c r="P385" s="154">
        <f t="shared" si="2248"/>
        <v>0</v>
      </c>
      <c r="Q385" s="3"/>
      <c r="R385" s="3"/>
      <c r="S385" s="3"/>
      <c r="T385" s="154">
        <f t="shared" si="2249"/>
        <v>0</v>
      </c>
      <c r="U385" s="151">
        <f t="shared" si="2268"/>
        <v>0</v>
      </c>
      <c r="V385" s="151">
        <f t="shared" si="2269"/>
        <v>0</v>
      </c>
      <c r="W385" s="151">
        <f t="shared" si="2270"/>
        <v>0</v>
      </c>
      <c r="X385" s="154">
        <f t="shared" si="2250"/>
        <v>0</v>
      </c>
      <c r="Y385" s="151">
        <f t="shared" si="2271"/>
        <v>0</v>
      </c>
      <c r="Z385" s="151">
        <f t="shared" si="2272"/>
        <v>0</v>
      </c>
      <c r="AA385" s="151">
        <f t="shared" si="2273"/>
        <v>0</v>
      </c>
      <c r="AB385" s="154">
        <f t="shared" si="2251"/>
        <v>0</v>
      </c>
      <c r="AC385" s="3"/>
      <c r="AD385" s="3"/>
      <c r="AE385" s="3"/>
      <c r="AF385" s="154">
        <f t="shared" si="2252"/>
        <v>0</v>
      </c>
      <c r="AG385" s="3"/>
      <c r="AH385" s="3"/>
      <c r="AI385" s="3"/>
      <c r="AJ385" s="154">
        <f t="shared" si="2253"/>
        <v>0</v>
      </c>
      <c r="AK385" s="151">
        <f t="shared" si="2274"/>
        <v>0</v>
      </c>
      <c r="AL385" s="151">
        <f t="shared" si="2275"/>
        <v>0</v>
      </c>
      <c r="AM385" s="151">
        <f t="shared" si="2276"/>
        <v>0</v>
      </c>
      <c r="AN385" s="154">
        <f t="shared" si="2254"/>
        <v>0</v>
      </c>
      <c r="AO385" s="3"/>
      <c r="AP385" s="3"/>
      <c r="AQ385" s="3"/>
      <c r="AR385" s="151">
        <f t="shared" si="2277"/>
        <v>0</v>
      </c>
      <c r="AS385" s="151">
        <f t="shared" si="2278"/>
        <v>0</v>
      </c>
      <c r="AT385" s="151">
        <f t="shared" si="2279"/>
        <v>0</v>
      </c>
      <c r="AU385" s="151">
        <f t="shared" si="2280"/>
        <v>0</v>
      </c>
      <c r="AV385" s="154">
        <f t="shared" si="2255"/>
        <v>0</v>
      </c>
      <c r="AW385" s="3"/>
      <c r="AX385" s="3"/>
      <c r="AY385" s="3"/>
      <c r="AZ385" s="151">
        <f t="shared" si="2281"/>
        <v>0</v>
      </c>
      <c r="BA385" s="151">
        <f t="shared" si="2282"/>
        <v>0</v>
      </c>
      <c r="BB385" s="151">
        <f t="shared" si="2283"/>
        <v>0</v>
      </c>
      <c r="BC385" s="151">
        <f t="shared" si="2284"/>
        <v>0</v>
      </c>
      <c r="BD385" s="154">
        <f t="shared" si="2256"/>
        <v>0</v>
      </c>
      <c r="BE385" s="3"/>
      <c r="BF385" s="3"/>
      <c r="BG385" s="3"/>
      <c r="BH385" s="151">
        <f t="shared" si="2285"/>
        <v>0</v>
      </c>
      <c r="BI385" s="151">
        <f t="shared" si="2286"/>
        <v>0</v>
      </c>
      <c r="BJ385" s="151">
        <f t="shared" si="2287"/>
        <v>0</v>
      </c>
      <c r="BK385" s="151">
        <f t="shared" si="2288"/>
        <v>0</v>
      </c>
      <c r="BL385" s="154">
        <f t="shared" si="2257"/>
        <v>0</v>
      </c>
      <c r="BM385" s="3"/>
      <c r="BN385" s="3"/>
      <c r="BO385" s="3"/>
      <c r="BP385" s="151">
        <f t="shared" si="2289"/>
        <v>0</v>
      </c>
      <c r="BQ385" s="151">
        <f t="shared" si="2290"/>
        <v>0</v>
      </c>
      <c r="BR385" s="151">
        <f t="shared" si="2291"/>
        <v>0</v>
      </c>
      <c r="BS385" s="151">
        <f t="shared" si="2292"/>
        <v>0</v>
      </c>
      <c r="BT385" s="154">
        <f t="shared" si="2258"/>
        <v>0</v>
      </c>
      <c r="BU385" s="3"/>
      <c r="BV385" s="3"/>
      <c r="BW385" s="3"/>
      <c r="BX385" s="151">
        <f t="shared" si="2293"/>
        <v>0</v>
      </c>
      <c r="BY385" s="151">
        <f t="shared" si="2294"/>
        <v>0</v>
      </c>
      <c r="BZ385" s="151">
        <f t="shared" si="2295"/>
        <v>0</v>
      </c>
      <c r="CA385" s="151">
        <f t="shared" si="2296"/>
        <v>0</v>
      </c>
      <c r="CB385" s="154">
        <f t="shared" si="2259"/>
        <v>0</v>
      </c>
      <c r="CC385" s="3"/>
      <c r="CD385" s="3"/>
      <c r="CE385" s="3"/>
      <c r="CF385" s="151">
        <f t="shared" si="2297"/>
        <v>0</v>
      </c>
      <c r="CG385" s="151">
        <f t="shared" si="2298"/>
        <v>0</v>
      </c>
      <c r="CH385" s="151">
        <f t="shared" si="2299"/>
        <v>0</v>
      </c>
      <c r="CI385" s="151">
        <f t="shared" si="2300"/>
        <v>0</v>
      </c>
      <c r="CJ385" s="154">
        <f t="shared" si="2260"/>
        <v>0</v>
      </c>
      <c r="CK385" s="3"/>
      <c r="CL385" s="3"/>
      <c r="CM385" s="3"/>
      <c r="CN385" s="151">
        <f t="shared" si="2301"/>
        <v>0</v>
      </c>
      <c r="CO385" s="151">
        <f t="shared" si="2302"/>
        <v>0</v>
      </c>
      <c r="CP385" s="151">
        <f t="shared" si="2303"/>
        <v>0</v>
      </c>
      <c r="CQ385" s="151">
        <f t="shared" si="2304"/>
        <v>0</v>
      </c>
      <c r="CR385" s="154">
        <f t="shared" si="2261"/>
        <v>0</v>
      </c>
      <c r="CS385" s="3"/>
      <c r="CT385" s="3"/>
      <c r="CU385" s="3"/>
      <c r="CV385" s="151">
        <f t="shared" si="2305"/>
        <v>0</v>
      </c>
      <c r="CW385" s="151">
        <f t="shared" si="2306"/>
        <v>0</v>
      </c>
      <c r="CX385" s="151">
        <f t="shared" si="2307"/>
        <v>0</v>
      </c>
      <c r="CY385" s="151">
        <f t="shared" si="2308"/>
        <v>0</v>
      </c>
      <c r="CZ385" s="151">
        <f t="shared" si="2309"/>
        <v>0</v>
      </c>
      <c r="DA385" s="151">
        <f t="shared" si="2310"/>
        <v>0</v>
      </c>
      <c r="DB385" s="151">
        <f t="shared" si="2311"/>
        <v>0</v>
      </c>
      <c r="DC385" s="151">
        <f t="shared" si="2312"/>
        <v>0</v>
      </c>
      <c r="DD385" s="149"/>
      <c r="DE385" s="3"/>
      <c r="DF385" s="3"/>
      <c r="DG385" s="3"/>
      <c r="DH385" s="129"/>
      <c r="DI385" s="129"/>
      <c r="DJ385" s="129"/>
      <c r="DK385" s="129"/>
      <c r="DL385" s="129"/>
      <c r="DM385" s="129"/>
      <c r="DN385" s="129"/>
      <c r="DO385" s="129"/>
      <c r="DP385" s="3"/>
      <c r="DQ385" s="3"/>
      <c r="DR385" s="3"/>
      <c r="DS385" s="3"/>
      <c r="DU385" s="149"/>
      <c r="DV385" s="3"/>
      <c r="DW385" s="3"/>
      <c r="DX385" s="3"/>
      <c r="DZ385" s="293"/>
      <c r="EA385" s="293"/>
      <c r="EB385" s="293"/>
      <c r="EC385" s="297"/>
      <c r="ED385" s="297"/>
      <c r="EE385" s="297"/>
      <c r="EF385" s="297"/>
      <c r="EG385" s="297"/>
      <c r="EH385" s="297"/>
      <c r="EI385" s="297"/>
      <c r="EJ385" s="297"/>
      <c r="EK385" s="297"/>
      <c r="EL385" s="297"/>
      <c r="EM385" s="297"/>
      <c r="EN385" s="297"/>
      <c r="EO385" s="297"/>
      <c r="EP385" s="297"/>
      <c r="EQ385" s="297"/>
      <c r="ER385" s="297"/>
      <c r="ES385" s="297"/>
      <c r="ET385" s="297"/>
      <c r="EU385" s="297"/>
      <c r="EV385" s="297"/>
      <c r="EW385" s="297"/>
      <c r="EX385" s="297"/>
      <c r="EY385" s="297"/>
      <c r="EZ385" s="297"/>
      <c r="FA385" s="297"/>
      <c r="FB385" s="297"/>
      <c r="FC385" s="297"/>
      <c r="FD385" s="297"/>
      <c r="FE385" s="297"/>
      <c r="FF385" s="297"/>
      <c r="FL385" s="151">
        <f t="shared" si="2313"/>
        <v>0</v>
      </c>
      <c r="FM385" s="151">
        <f t="shared" si="2314"/>
        <v>0</v>
      </c>
      <c r="FN385" s="151">
        <f t="shared" si="2315"/>
        <v>0</v>
      </c>
      <c r="FO385" s="151">
        <f t="shared" si="2316"/>
        <v>0</v>
      </c>
      <c r="FR385" s="5">
        <f t="shared" si="2234"/>
        <v>0</v>
      </c>
      <c r="FS385" s="5">
        <f t="shared" si="2235"/>
        <v>0</v>
      </c>
      <c r="FT385" s="5">
        <f t="shared" si="2236"/>
        <v>0</v>
      </c>
      <c r="FU385" s="5">
        <f t="shared" si="2319"/>
        <v>0</v>
      </c>
      <c r="FW385" s="233" t="e">
        <f t="shared" si="2238"/>
        <v>#DIV/0!</v>
      </c>
      <c r="FX385" s="233" t="e">
        <f t="shared" si="2239"/>
        <v>#DIV/0!</v>
      </c>
      <c r="FY385" s="233" t="e">
        <f t="shared" si="2240"/>
        <v>#DIV/0!</v>
      </c>
      <c r="FZ385" s="233" t="e">
        <f t="shared" si="2241"/>
        <v>#DIV/0!</v>
      </c>
      <c r="GA385" s="233"/>
      <c r="GB385" s="5">
        <f t="shared" si="2242"/>
        <v>0</v>
      </c>
      <c r="GC385" s="5">
        <f t="shared" si="2243"/>
        <v>0</v>
      </c>
      <c r="GD385" s="5">
        <f t="shared" si="2244"/>
        <v>0</v>
      </c>
      <c r="GE385" s="5">
        <f t="shared" si="2245"/>
        <v>0</v>
      </c>
    </row>
  </sheetData>
  <sheetProtection sheet="1" objects="1" scenarios="1"/>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24</v>
      </c>
    </row>
    <row r="5" spans="2:2" x14ac:dyDescent="0.2">
      <c r="B5" s="54" t="s">
        <v>22</v>
      </c>
    </row>
    <row r="6" spans="2:2" ht="6" customHeight="1" x14ac:dyDescent="0.2"/>
    <row r="7" spans="2:2" x14ac:dyDescent="0.2">
      <c r="B7" s="54" t="s">
        <v>23</v>
      </c>
    </row>
    <row r="8" spans="2:2" ht="6" customHeight="1" x14ac:dyDescent="0.2"/>
    <row r="9" spans="2:2" x14ac:dyDescent="0.2">
      <c r="B9" s="54" t="s">
        <v>373</v>
      </c>
    </row>
    <row r="10" spans="2:2" ht="6" customHeight="1" x14ac:dyDescent="0.2"/>
    <row r="11" spans="2:2" x14ac:dyDescent="0.2">
      <c r="B11" s="54" t="s">
        <v>374</v>
      </c>
    </row>
    <row r="12" spans="2:2" ht="6" customHeight="1" x14ac:dyDescent="0.2">
      <c r="B12" s="54"/>
    </row>
    <row r="13" spans="2:2" x14ac:dyDescent="0.2">
      <c r="B13" s="54" t="s">
        <v>416</v>
      </c>
    </row>
    <row r="14" spans="2:2" ht="6" customHeight="1" x14ac:dyDescent="0.2"/>
    <row r="15" spans="2:2" ht="12" customHeight="1" x14ac:dyDescent="0.2">
      <c r="B15" s="54" t="s">
        <v>482</v>
      </c>
    </row>
    <row r="16" spans="2:2" ht="12" customHeight="1" x14ac:dyDescent="0.2">
      <c r="B16" s="54" t="s">
        <v>488</v>
      </c>
    </row>
    <row r="17" spans="2:2" ht="6" customHeight="1" x14ac:dyDescent="0.2"/>
    <row r="18" spans="2:2" ht="12" customHeight="1" x14ac:dyDescent="0.2">
      <c r="B18" s="54" t="s">
        <v>477</v>
      </c>
    </row>
    <row r="19" spans="2:2" ht="12" customHeight="1" x14ac:dyDescent="0.2">
      <c r="B19" s="54" t="s">
        <v>478</v>
      </c>
    </row>
    <row r="20" spans="2:2" ht="6" customHeight="1" x14ac:dyDescent="0.2"/>
    <row r="21" spans="2:2" ht="12" customHeight="1" x14ac:dyDescent="0.2">
      <c r="B21" s="54" t="s">
        <v>483</v>
      </c>
    </row>
    <row r="22" spans="2:2" ht="12" customHeight="1" x14ac:dyDescent="0.2">
      <c r="B22" s="54" t="s">
        <v>489</v>
      </c>
    </row>
    <row r="23" spans="2:2" ht="6" customHeight="1" x14ac:dyDescent="0.2"/>
    <row r="24" spans="2:2" ht="12" customHeight="1" x14ac:dyDescent="0.2">
      <c r="B24" s="54" t="s">
        <v>461</v>
      </c>
    </row>
    <row r="25" spans="2:2" ht="12" customHeight="1" x14ac:dyDescent="0.2">
      <c r="B25" s="54" t="s">
        <v>462</v>
      </c>
    </row>
    <row r="26" spans="2:2" ht="6" customHeight="1" x14ac:dyDescent="0.2"/>
    <row r="27" spans="2:2" ht="12" customHeight="1" x14ac:dyDescent="0.2">
      <c r="B27" s="54" t="s">
        <v>484</v>
      </c>
    </row>
    <row r="28" spans="2:2" ht="12" customHeight="1" x14ac:dyDescent="0.2">
      <c r="B28" s="54" t="s">
        <v>490</v>
      </c>
    </row>
    <row r="29" spans="2:2" ht="6" customHeight="1" x14ac:dyDescent="0.2"/>
    <row r="30" spans="2:2" ht="12" customHeight="1" x14ac:dyDescent="0.2">
      <c r="B30" s="54" t="s">
        <v>459</v>
      </c>
    </row>
    <row r="31" spans="2:2" ht="12" customHeight="1" x14ac:dyDescent="0.2">
      <c r="B31" s="54" t="s">
        <v>460</v>
      </c>
    </row>
    <row r="32" spans="2:2" ht="6" customHeight="1" x14ac:dyDescent="0.2"/>
    <row r="33" spans="2:2" ht="12" customHeight="1" x14ac:dyDescent="0.2">
      <c r="B33" s="54" t="s">
        <v>485</v>
      </c>
    </row>
    <row r="34" spans="2:2" ht="12" customHeight="1" x14ac:dyDescent="0.2">
      <c r="B34" s="54" t="s">
        <v>491</v>
      </c>
    </row>
    <row r="35" spans="2:2" ht="6" customHeight="1" x14ac:dyDescent="0.2"/>
    <row r="36" spans="2:2" ht="12" customHeight="1" x14ac:dyDescent="0.2">
      <c r="B36" s="54" t="s">
        <v>457</v>
      </c>
    </row>
    <row r="37" spans="2:2" ht="12" customHeight="1" x14ac:dyDescent="0.2">
      <c r="B37" s="54" t="s">
        <v>458</v>
      </c>
    </row>
    <row r="38" spans="2:2" ht="6" customHeight="1" x14ac:dyDescent="0.2"/>
    <row r="39" spans="2:2" ht="12" customHeight="1" x14ac:dyDescent="0.2">
      <c r="B39" s="54" t="s">
        <v>486</v>
      </c>
    </row>
    <row r="40" spans="2:2" ht="12" customHeight="1" x14ac:dyDescent="0.2">
      <c r="B40" s="54" t="s">
        <v>492</v>
      </c>
    </row>
    <row r="41" spans="2:2" ht="6" customHeight="1" x14ac:dyDescent="0.2"/>
    <row r="42" spans="2:2" ht="12" customHeight="1" x14ac:dyDescent="0.2">
      <c r="B42" s="54" t="s">
        <v>455</v>
      </c>
    </row>
    <row r="43" spans="2:2" ht="12" customHeight="1" x14ac:dyDescent="0.2">
      <c r="B43" s="54" t="s">
        <v>456</v>
      </c>
    </row>
    <row r="44" spans="2:2" ht="6" customHeight="1" x14ac:dyDescent="0.2"/>
    <row r="45" spans="2:2" ht="12" customHeight="1" x14ac:dyDescent="0.2">
      <c r="B45" s="54" t="s">
        <v>487</v>
      </c>
    </row>
    <row r="46" spans="2:2" ht="12" customHeight="1" x14ac:dyDescent="0.2">
      <c r="B46" s="54" t="s">
        <v>493</v>
      </c>
    </row>
    <row r="47" spans="2:2" ht="6" customHeight="1" x14ac:dyDescent="0.2"/>
    <row r="48" spans="2:2" ht="12" customHeight="1" x14ac:dyDescent="0.2">
      <c r="B48" s="54" t="s">
        <v>453</v>
      </c>
    </row>
    <row r="49" spans="2:2" ht="12" customHeight="1" x14ac:dyDescent="0.2">
      <c r="B49" s="54" t="s">
        <v>454</v>
      </c>
    </row>
    <row r="50" spans="2:2" ht="6" customHeight="1" x14ac:dyDescent="0.2">
      <c r="B50" s="53"/>
    </row>
    <row r="51" spans="2:2" ht="12" customHeight="1" x14ac:dyDescent="0.2">
      <c r="B51" s="54" t="s">
        <v>521</v>
      </c>
    </row>
    <row r="52" spans="2:2" ht="12" customHeight="1" x14ac:dyDescent="0.2">
      <c r="B52" s="54" t="s">
        <v>479</v>
      </c>
    </row>
    <row r="53" spans="2:2" ht="6" customHeight="1" x14ac:dyDescent="0.2">
      <c r="B53" s="54"/>
    </row>
    <row r="54" spans="2:2" ht="12" customHeight="1" x14ac:dyDescent="0.2">
      <c r="B54" s="54" t="s">
        <v>480</v>
      </c>
    </row>
    <row r="55" spans="2:2" ht="12" customHeight="1" x14ac:dyDescent="0.2">
      <c r="B55" s="54" t="s">
        <v>481</v>
      </c>
    </row>
    <row r="56" spans="2:2" ht="6" customHeight="1" x14ac:dyDescent="0.2">
      <c r="B56" s="54"/>
    </row>
    <row r="57" spans="2:2" ht="6" customHeight="1" x14ac:dyDescent="0.2">
      <c r="B57" s="54"/>
    </row>
  </sheetData>
  <hyperlinks>
    <hyperlink ref="B16" location="P0_Sammanfattningstabell!A1" display="Table P0: Summary table, combined performance measure (CPM) and lateness  – terminating station"/>
    <hyperlink ref="B22" location="P1_P2_Kvartal!A91" display="Table P2: Combined performance measure (CPM) and lateness for passenger trains at the terminating station by quarter – all trains"/>
    <hyperlink ref="B25" location="'P3_P4_Månad '!A1" display="Table P3: Number of scheduled and arrived passenger trains at the terminating station by month – all trains"/>
    <hyperlink ref="B28" location="'P3_P4_Månad '!A91" display="Table P4: Combined performance measure (CPM) and lateness for passenger trains at the terminating station by month – all trains"/>
    <hyperlink ref="B31" location="P5_P6_Kortdistans!A1" display="Table P5: Number of scheduled and arrived passenger trains at the terminating station by month – short-distance trains"/>
    <hyperlink ref="B46" location="P9_P10_Långdistans!A91" display="Table P10: Combined performance measure (CPM) and lateness for passenger trains at the terminating station by month – long-distance trains"/>
    <hyperlink ref="B5" location="'Fakta om statistiken (1)'!A1" display="Fakta om statistiken (1)"/>
    <hyperlink ref="B7" location="'Fakta om statistiken (2)'!A1" display="Fakta om statistiken (2)"/>
    <hyperlink ref="B11" location="Tabelldefinitioner!A1" display="Tabelldefinitioner"/>
    <hyperlink ref="B52" location="'Figur 1'!A1" display="Figure 1: CPM(5), percentage of passenger trains which arrived at the latest 5 minutes after scheduled time at terminating station by month – Passenger trains (total) and divided into short-, medium- and long-distance trains"/>
    <hyperlink ref="B55" location="'Figur 2'!A1" display="Figure 2: Evaluation of the working timetable at terminating station the day before departure, trains on time and late amendments by month – passenger trains"/>
    <hyperlink ref="B15" location="P0_Sammanfattningstabell!A1" display="Tabell P0: Sammanfattningstabell, Sammanvägt tillförlitlighetsmått (STM) samt genomsnittlig försening – slutstation"/>
    <hyperlink ref="B21" location="P1_P2_Kvartal!A91" display="Tabell P2: Sammanvägt tillförlitlighetsmått (STM) samt förseningstid för persontåg vid slutstation fördelat på kvartal – samtliga tåg"/>
    <hyperlink ref="B27" location="'P3_P4_Månad '!A91" display="Tabell P4: Sammanvägt tillförlitlighetsmått (STM) samt förseningstid för persontåg vid slutstation fördelat på månad – samtliga tåg"/>
    <hyperlink ref="B30" location="P5_P6_Kortdistans!A1" display="Tabell P5: Antal planerade och framförda persontåg till slutstation fördelat på månad – kortdistanståg"/>
    <hyperlink ref="B45" location="P9_P10_Långdistans!A91" display="Tabell P10: Sammanvägt tillförlitlighetsmått (STM) samt förseningstid för persontåg vid slutstation fördelat på månad – långdistanståg"/>
    <hyperlink ref="B51" location="'Figur 1'!A1" display="Figur 1: STM(5), andelen persontåg till slutstation högst 5 minuter efter tidtabell fördelat på månad – Persontåg (totalt) samt uppdelat på kort-, medel- och långdistanståg"/>
    <hyperlink ref="B54" location="'Figur 2'!A1" display="Figur 2: Uppföljning av tågplan vid slutstation dagen innan planerat avgångsdatum, tåg i tid samt akuta förändringar fördelat på månad – persontåg"/>
    <hyperlink ref="B9" location="'Övergripande definitioner'!A1" display="Övergripande definitioner"/>
    <hyperlink ref="B43" location="P9_P10_Långdistans!A1" display="Table P9: Number of scheduled and arrived passenger trains at the terminating station by month – long-distance trains"/>
    <hyperlink ref="B42" location="P9_P10_Långdistans!A1" display="Tabell P9: Antal planerade och framförda persontåg till slutstation fördelat på månad – långdistanståg"/>
    <hyperlink ref="B40" location="P7_P8_Medeldistans!A91" display="Table P8: Combined performance measure (CPM) and lateness for passenger trains at the terminating station by month – medium-distance trains"/>
    <hyperlink ref="B39" location="P7_P8_Medeldistans!A91" display="Tabell P8: Sammanvägt tillförlitlighetsmått (STM) samt förseningstid för persontåg vid slutstation fördelat på månad – medeldistanståg"/>
    <hyperlink ref="B37" location="P7_P8_Medeldistans!A1" display="Table P7: Number of scheduled and arrived passenger trains at the terminating station by month – medium-distance trains"/>
    <hyperlink ref="B36" location="P7_P8_Medeldistans!A1" display="Tabell P7: Antal planerade och framförda persontåg till slutstation fördelat på månad – medeldistanståg"/>
    <hyperlink ref="B34" location="P5_P6_Kortdistans!A91" display="Table P6: Combined performance measure (CPM) and lateness for passenger trains at the terminating station by month – short-distance trains"/>
    <hyperlink ref="B33" location="P5_P6_Kortdistans!A91" display="Tabell P6: Sammanvägt tillförlitlighetsmått (STM) samt förseningstid för persontåg vid slutstation fördelat på månad – kortdistanståg"/>
    <hyperlink ref="B13" location="'Kommentarer till resultatet'!A1" display="Kommentarer till resultatet"/>
    <hyperlink ref="B19" location="P1_P2_Kvartal!A1" display="Table P1: Number of scheduled and arrived passenger trains at the terminating station by quarter – all trains"/>
    <hyperlink ref="B18" location="P1_P2_Kvartal!A1" display="Tabell P1: Antal planerade och framförda persontåg till slutstation fördelat på kvartal – samtliga tåg"/>
    <hyperlink ref="B49" location="'P11_Historisk tabell'!A1" display="Table P11: Historical overview, number of arrived passenger trains and punctuality at terminating station by month – all trains"/>
    <hyperlink ref="B48" location="'P11_Historisk tabell'!A1" display="Tabell P11: Historisk tabell, antal framförda persontåg samt punktlighet vid slutstation fördelat på månad – samtliga tåg"/>
    <hyperlink ref="B24" location="'P3_P4_Månad '!A1" display="Tabell P3: Antal planerade och framförda persontåg till slutstation fördelat på månad – samtliga tåg"/>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147"/>
  <sheetViews>
    <sheetView zoomScaleNormal="100" workbookViewId="0">
      <selection activeCell="B1" sqref="B1:V1"/>
    </sheetView>
  </sheetViews>
  <sheetFormatPr defaultColWidth="9.33203125" defaultRowHeight="35.25" customHeight="1" x14ac:dyDescent="0.2"/>
  <cols>
    <col min="1" max="1" width="1.6640625" style="9" customWidth="1"/>
    <col min="2" max="16384" width="9.33203125" style="9"/>
  </cols>
  <sheetData>
    <row r="1" spans="2:22" ht="32.25" customHeight="1" x14ac:dyDescent="0.2">
      <c r="B1" s="328" t="s">
        <v>4</v>
      </c>
      <c r="C1" s="329"/>
      <c r="D1" s="329"/>
      <c r="E1" s="329"/>
      <c r="F1" s="329"/>
      <c r="G1" s="329"/>
      <c r="H1" s="329"/>
      <c r="I1" s="329"/>
      <c r="J1" s="329"/>
      <c r="K1" s="329"/>
      <c r="L1" s="329"/>
      <c r="M1" s="329"/>
      <c r="N1" s="329"/>
      <c r="O1" s="329"/>
      <c r="P1" s="329"/>
      <c r="Q1" s="329"/>
      <c r="R1" s="329"/>
      <c r="S1" s="329"/>
      <c r="T1" s="330"/>
      <c r="U1" s="330"/>
      <c r="V1" s="330"/>
    </row>
    <row r="2" spans="2:22" ht="15" customHeight="1" x14ac:dyDescent="0.2">
      <c r="B2" s="331"/>
      <c r="C2" s="331"/>
      <c r="D2" s="331"/>
      <c r="E2" s="331"/>
      <c r="F2" s="331"/>
      <c r="G2" s="331"/>
      <c r="H2" s="331"/>
      <c r="I2" s="331"/>
      <c r="J2" s="331"/>
      <c r="K2" s="331"/>
      <c r="L2" s="331"/>
      <c r="M2" s="331"/>
      <c r="N2" s="331"/>
      <c r="O2" s="331"/>
      <c r="P2" s="331"/>
      <c r="Q2" s="331"/>
      <c r="R2" s="331"/>
      <c r="S2" s="331"/>
      <c r="T2" s="331"/>
    </row>
    <row r="3" spans="2:22" ht="15" customHeight="1" x14ac:dyDescent="0.25">
      <c r="B3" s="332"/>
      <c r="C3" s="333"/>
      <c r="D3" s="333"/>
      <c r="E3" s="333"/>
      <c r="F3" s="333"/>
      <c r="G3" s="333"/>
      <c r="H3" s="333"/>
      <c r="I3" s="333"/>
      <c r="J3" s="333"/>
      <c r="K3" s="333"/>
      <c r="L3" s="333"/>
      <c r="M3" s="333"/>
      <c r="N3" s="333"/>
      <c r="O3" s="333"/>
      <c r="P3" s="333"/>
      <c r="Q3" s="333"/>
      <c r="R3" s="333"/>
      <c r="S3" s="333"/>
      <c r="T3" s="333"/>
      <c r="U3" s="334"/>
      <c r="V3" s="334"/>
    </row>
    <row r="4" spans="2:22" ht="6" customHeight="1" x14ac:dyDescent="0.2">
      <c r="B4" s="226"/>
      <c r="C4" s="227"/>
      <c r="D4" s="228"/>
      <c r="E4" s="228"/>
      <c r="F4" s="228"/>
      <c r="G4" s="228"/>
      <c r="H4" s="228"/>
      <c r="I4" s="228"/>
      <c r="J4" s="228"/>
      <c r="K4" s="228"/>
      <c r="L4" s="228"/>
      <c r="M4" s="228"/>
      <c r="N4" s="228"/>
      <c r="O4" s="228"/>
      <c r="P4" s="228"/>
      <c r="Q4" s="228"/>
      <c r="R4" s="228"/>
      <c r="S4" s="228"/>
      <c r="T4" s="228"/>
      <c r="U4" s="229"/>
    </row>
    <row r="5" spans="2:22" ht="28.5" customHeight="1" x14ac:dyDescent="0.2">
      <c r="B5" s="335"/>
      <c r="C5" s="335"/>
      <c r="D5" s="335"/>
      <c r="E5" s="335"/>
      <c r="F5" s="335"/>
      <c r="G5" s="335"/>
      <c r="H5" s="335"/>
      <c r="I5" s="335"/>
      <c r="J5" s="335"/>
      <c r="K5" s="335"/>
      <c r="L5" s="335"/>
      <c r="M5" s="335"/>
      <c r="N5" s="335"/>
      <c r="O5" s="335"/>
      <c r="P5" s="335"/>
      <c r="Q5" s="335"/>
      <c r="R5" s="335"/>
      <c r="S5" s="335"/>
      <c r="T5" s="335"/>
      <c r="U5" s="325"/>
      <c r="V5" s="325"/>
    </row>
    <row r="6" spans="2:22" ht="6" customHeight="1" x14ac:dyDescent="0.2">
      <c r="B6" s="232"/>
      <c r="C6" s="243"/>
      <c r="D6" s="243"/>
      <c r="E6" s="243"/>
      <c r="F6" s="243"/>
      <c r="G6" s="243"/>
      <c r="H6" s="243"/>
      <c r="I6" s="243"/>
      <c r="J6" s="243"/>
      <c r="K6" s="243"/>
      <c r="L6" s="243"/>
      <c r="M6" s="243"/>
      <c r="N6" s="243"/>
      <c r="O6" s="243"/>
      <c r="P6" s="243"/>
      <c r="Q6" s="243"/>
      <c r="R6" s="243"/>
      <c r="S6" s="243"/>
      <c r="T6" s="243"/>
      <c r="U6" s="66"/>
      <c r="V6" s="66"/>
    </row>
    <row r="7" spans="2:22" ht="41.25" customHeight="1" x14ac:dyDescent="0.2">
      <c r="B7" s="326"/>
      <c r="C7" s="327"/>
      <c r="D7" s="327"/>
      <c r="E7" s="327"/>
      <c r="F7" s="327"/>
      <c r="G7" s="327"/>
      <c r="H7" s="327"/>
      <c r="I7" s="327"/>
      <c r="J7" s="327"/>
      <c r="K7" s="327"/>
      <c r="L7" s="327"/>
      <c r="M7" s="327"/>
      <c r="N7" s="327"/>
      <c r="O7" s="327"/>
      <c r="P7" s="327"/>
      <c r="Q7" s="327"/>
      <c r="R7" s="327"/>
      <c r="S7" s="327"/>
      <c r="T7" s="327"/>
      <c r="U7" s="325"/>
      <c r="V7" s="325"/>
    </row>
    <row r="8" spans="2:22" ht="6" customHeight="1" x14ac:dyDescent="0.2">
      <c r="B8" s="232"/>
      <c r="C8" s="243"/>
      <c r="D8" s="243"/>
      <c r="E8" s="243"/>
      <c r="F8" s="243"/>
      <c r="G8" s="243"/>
      <c r="H8" s="243"/>
      <c r="I8" s="243"/>
      <c r="J8" s="243"/>
      <c r="K8" s="243"/>
      <c r="L8" s="243"/>
      <c r="M8" s="243"/>
      <c r="N8" s="243"/>
      <c r="O8" s="243"/>
      <c r="P8" s="243"/>
      <c r="Q8" s="243"/>
      <c r="R8" s="243"/>
      <c r="S8" s="243"/>
      <c r="T8" s="243"/>
      <c r="U8" s="66"/>
      <c r="V8" s="66"/>
    </row>
    <row r="9" spans="2:22" ht="6" customHeight="1" x14ac:dyDescent="0.2">
      <c r="B9" s="226"/>
      <c r="C9" s="226"/>
      <c r="D9" s="242"/>
      <c r="E9" s="242"/>
      <c r="F9" s="242"/>
      <c r="G9" s="242"/>
      <c r="H9" s="242"/>
      <c r="I9" s="242"/>
      <c r="J9" s="242"/>
      <c r="K9" s="242"/>
      <c r="L9" s="242"/>
      <c r="M9" s="242"/>
      <c r="N9" s="242"/>
      <c r="O9" s="242"/>
      <c r="P9" s="242"/>
      <c r="Q9" s="242"/>
      <c r="R9" s="242"/>
      <c r="S9" s="242"/>
      <c r="T9" s="242"/>
      <c r="U9" s="229"/>
      <c r="V9" s="66"/>
    </row>
    <row r="10" spans="2:22" ht="28.5" customHeight="1" x14ac:dyDescent="0.2">
      <c r="B10" s="335"/>
      <c r="C10" s="335"/>
      <c r="D10" s="335"/>
      <c r="E10" s="335"/>
      <c r="F10" s="335"/>
      <c r="G10" s="335"/>
      <c r="H10" s="335"/>
      <c r="I10" s="335"/>
      <c r="J10" s="335"/>
      <c r="K10" s="335"/>
      <c r="L10" s="335"/>
      <c r="M10" s="335"/>
      <c r="N10" s="335"/>
      <c r="O10" s="335"/>
      <c r="P10" s="335"/>
      <c r="Q10" s="335"/>
      <c r="R10" s="335"/>
      <c r="S10" s="335"/>
      <c r="T10" s="335"/>
      <c r="U10" s="325"/>
      <c r="V10" s="325"/>
    </row>
    <row r="11" spans="2:22" ht="6" customHeight="1" x14ac:dyDescent="0.2">
      <c r="B11" s="230"/>
      <c r="C11" s="231"/>
      <c r="D11" s="231"/>
      <c r="E11" s="231"/>
      <c r="F11" s="231"/>
      <c r="G11" s="231"/>
      <c r="H11" s="231"/>
      <c r="I11" s="231"/>
      <c r="J11" s="231"/>
      <c r="K11" s="231"/>
      <c r="L11" s="231"/>
      <c r="M11" s="231"/>
      <c r="N11" s="231"/>
      <c r="O11" s="231"/>
      <c r="P11" s="231"/>
      <c r="Q11" s="231"/>
      <c r="R11" s="231"/>
      <c r="S11" s="231"/>
      <c r="T11" s="231"/>
      <c r="U11" s="229"/>
      <c r="V11" s="66"/>
    </row>
    <row r="12" spans="2:22" ht="58.5" customHeight="1" x14ac:dyDescent="0.2">
      <c r="B12" s="324"/>
      <c r="C12" s="324"/>
      <c r="D12" s="324"/>
      <c r="E12" s="324"/>
      <c r="F12" s="324"/>
      <c r="G12" s="324"/>
      <c r="H12" s="324"/>
      <c r="I12" s="324"/>
      <c r="J12" s="324"/>
      <c r="K12" s="324"/>
      <c r="L12" s="324"/>
      <c r="M12" s="324"/>
      <c r="N12" s="324"/>
      <c r="O12" s="324"/>
      <c r="P12" s="324"/>
      <c r="Q12" s="324"/>
      <c r="R12" s="324"/>
      <c r="S12" s="324"/>
      <c r="T12" s="324"/>
      <c r="U12" s="325"/>
      <c r="V12" s="325"/>
    </row>
    <row r="13" spans="2:22" ht="6" customHeight="1" x14ac:dyDescent="0.2">
      <c r="B13" s="300"/>
      <c r="C13" s="300"/>
      <c r="D13" s="300"/>
      <c r="E13" s="300"/>
      <c r="F13" s="300"/>
      <c r="G13" s="300"/>
      <c r="H13" s="300"/>
      <c r="I13" s="300"/>
      <c r="J13" s="300"/>
      <c r="K13" s="300"/>
      <c r="L13" s="300"/>
      <c r="M13" s="300"/>
      <c r="N13" s="300"/>
      <c r="O13" s="300"/>
      <c r="P13" s="300"/>
      <c r="Q13" s="300"/>
      <c r="R13" s="300"/>
      <c r="S13" s="300"/>
      <c r="T13" s="300"/>
      <c r="U13" s="66"/>
      <c r="V13" s="66"/>
    </row>
    <row r="14" spans="2:22" ht="41.25" customHeight="1" x14ac:dyDescent="0.2">
      <c r="B14" s="326"/>
      <c r="C14" s="327"/>
      <c r="D14" s="327"/>
      <c r="E14" s="327"/>
      <c r="F14" s="327"/>
      <c r="G14" s="327"/>
      <c r="H14" s="327"/>
      <c r="I14" s="327"/>
      <c r="J14" s="327"/>
      <c r="K14" s="327"/>
      <c r="L14" s="327"/>
      <c r="M14" s="327"/>
      <c r="N14" s="327"/>
      <c r="O14" s="327"/>
      <c r="P14" s="327"/>
      <c r="Q14" s="327"/>
      <c r="R14" s="327"/>
      <c r="S14" s="327"/>
      <c r="T14" s="327"/>
      <c r="U14" s="325"/>
      <c r="V14" s="325"/>
    </row>
    <row r="15" spans="2:22" ht="6" customHeight="1" x14ac:dyDescent="0.2">
      <c r="B15" s="237"/>
      <c r="C15" s="237"/>
      <c r="D15" s="237"/>
      <c r="E15" s="237"/>
      <c r="F15" s="237"/>
      <c r="G15" s="237"/>
      <c r="H15" s="237"/>
      <c r="I15" s="237"/>
      <c r="J15" s="237"/>
      <c r="K15" s="237"/>
      <c r="L15" s="237"/>
      <c r="M15" s="237"/>
      <c r="N15" s="237"/>
      <c r="O15" s="237"/>
      <c r="P15" s="237"/>
      <c r="Q15" s="237"/>
      <c r="R15" s="237"/>
      <c r="S15" s="237"/>
      <c r="T15" s="237"/>
      <c r="U15" s="66"/>
      <c r="V15" s="66"/>
    </row>
    <row r="16" spans="2:22" ht="28.5" customHeight="1" x14ac:dyDescent="0.2">
      <c r="B16" s="326"/>
      <c r="C16" s="327"/>
      <c r="D16" s="327"/>
      <c r="E16" s="327"/>
      <c r="F16" s="327"/>
      <c r="G16" s="327"/>
      <c r="H16" s="327"/>
      <c r="I16" s="327"/>
      <c r="J16" s="327"/>
      <c r="K16" s="327"/>
      <c r="L16" s="327"/>
      <c r="M16" s="327"/>
      <c r="N16" s="327"/>
      <c r="O16" s="327"/>
      <c r="P16" s="327"/>
      <c r="Q16" s="327"/>
      <c r="R16" s="327"/>
      <c r="S16" s="327"/>
      <c r="T16" s="327"/>
      <c r="U16" s="325"/>
      <c r="V16" s="325"/>
    </row>
    <row r="17" spans="2:39" ht="6" customHeight="1" x14ac:dyDescent="0.2">
      <c r="B17" s="66"/>
      <c r="C17" s="66"/>
      <c r="D17" s="66"/>
      <c r="E17" s="66"/>
      <c r="F17" s="66"/>
      <c r="G17" s="66"/>
      <c r="H17" s="66"/>
      <c r="I17" s="66"/>
      <c r="J17" s="66"/>
      <c r="K17" s="66"/>
      <c r="L17" s="66"/>
      <c r="M17" s="66"/>
      <c r="N17" s="66"/>
      <c r="O17" s="66"/>
      <c r="P17" s="66"/>
      <c r="Q17" s="66"/>
      <c r="R17" s="66"/>
      <c r="S17" s="66"/>
      <c r="T17" s="66"/>
      <c r="U17" s="236"/>
      <c r="V17" s="236"/>
    </row>
    <row r="18" spans="2:39" ht="15.75" customHeight="1" x14ac:dyDescent="0.2">
      <c r="B18" s="326"/>
      <c r="C18" s="336"/>
      <c r="D18" s="336"/>
      <c r="E18" s="336"/>
      <c r="F18" s="336"/>
      <c r="G18" s="336"/>
      <c r="H18" s="336"/>
      <c r="I18" s="336"/>
      <c r="J18" s="336"/>
      <c r="K18" s="336"/>
      <c r="L18" s="336"/>
      <c r="M18" s="336"/>
      <c r="N18" s="336"/>
      <c r="O18" s="336"/>
      <c r="P18" s="336"/>
      <c r="Q18" s="336"/>
      <c r="R18" s="336"/>
      <c r="S18" s="336"/>
      <c r="T18" s="336"/>
      <c r="U18" s="325"/>
      <c r="V18" s="325"/>
    </row>
    <row r="19" spans="2:39" ht="6" customHeight="1" x14ac:dyDescent="0.2">
      <c r="B19" s="66"/>
      <c r="C19" s="66"/>
      <c r="D19" s="66"/>
      <c r="E19" s="66"/>
      <c r="F19" s="66"/>
      <c r="G19" s="66"/>
      <c r="H19" s="66"/>
      <c r="I19" s="66"/>
      <c r="J19" s="66"/>
      <c r="K19" s="66"/>
      <c r="L19" s="66"/>
      <c r="M19" s="66"/>
      <c r="N19" s="66"/>
      <c r="O19" s="66"/>
      <c r="P19" s="66"/>
      <c r="Q19" s="66"/>
      <c r="R19" s="66"/>
      <c r="S19" s="66"/>
      <c r="T19" s="66"/>
      <c r="U19" s="246"/>
      <c r="V19" s="246"/>
    </row>
    <row r="20" spans="2:39" ht="41.25" customHeight="1" x14ac:dyDescent="0.2">
      <c r="B20" s="326"/>
      <c r="C20" s="336"/>
      <c r="D20" s="336"/>
      <c r="E20" s="336"/>
      <c r="F20" s="336"/>
      <c r="G20" s="336"/>
      <c r="H20" s="336"/>
      <c r="I20" s="336"/>
      <c r="J20" s="336"/>
      <c r="K20" s="336"/>
      <c r="L20" s="336"/>
      <c r="M20" s="336"/>
      <c r="N20" s="336"/>
      <c r="O20" s="336"/>
      <c r="P20" s="336"/>
      <c r="Q20" s="336"/>
      <c r="R20" s="336"/>
      <c r="S20" s="336"/>
      <c r="T20" s="336"/>
      <c r="U20" s="325"/>
      <c r="V20" s="325"/>
    </row>
    <row r="21" spans="2:39" ht="6" customHeight="1" x14ac:dyDescent="0.2">
      <c r="B21" s="66"/>
      <c r="C21" s="66"/>
      <c r="D21" s="66"/>
      <c r="E21" s="66"/>
      <c r="F21" s="66"/>
      <c r="G21" s="66"/>
      <c r="H21" s="66"/>
      <c r="I21" s="66"/>
      <c r="J21" s="66"/>
      <c r="K21" s="66"/>
      <c r="L21" s="66"/>
      <c r="M21" s="66"/>
      <c r="N21" s="66"/>
      <c r="O21" s="66"/>
      <c r="P21" s="66"/>
      <c r="Q21" s="66"/>
      <c r="R21" s="66"/>
      <c r="S21" s="66"/>
      <c r="T21" s="66"/>
      <c r="U21" s="246"/>
      <c r="V21" s="246"/>
    </row>
    <row r="22" spans="2:39" ht="55.5" customHeight="1" x14ac:dyDescent="0.2">
      <c r="B22" s="326"/>
      <c r="C22" s="336"/>
      <c r="D22" s="336"/>
      <c r="E22" s="336"/>
      <c r="F22" s="336"/>
      <c r="G22" s="336"/>
      <c r="H22" s="336"/>
      <c r="I22" s="336"/>
      <c r="J22" s="336"/>
      <c r="K22" s="336"/>
      <c r="L22" s="336"/>
      <c r="M22" s="336"/>
      <c r="N22" s="336"/>
      <c r="O22" s="336"/>
      <c r="P22" s="336"/>
      <c r="Q22" s="336"/>
      <c r="R22" s="336"/>
      <c r="S22" s="336"/>
      <c r="T22" s="336"/>
      <c r="U22" s="325"/>
      <c r="V22" s="325"/>
    </row>
    <row r="23" spans="2:39" ht="6" customHeight="1" x14ac:dyDescent="0.2">
      <c r="B23" s="244"/>
      <c r="C23" s="245"/>
      <c r="D23" s="245"/>
      <c r="E23" s="245"/>
      <c r="F23" s="245"/>
      <c r="G23" s="245"/>
      <c r="H23" s="245"/>
      <c r="I23" s="245"/>
      <c r="J23" s="245"/>
      <c r="K23" s="245"/>
      <c r="L23" s="245"/>
      <c r="M23" s="245"/>
      <c r="N23" s="245"/>
      <c r="O23" s="245"/>
      <c r="P23" s="245"/>
      <c r="Q23" s="245"/>
      <c r="R23" s="245"/>
      <c r="S23" s="245"/>
      <c r="T23" s="245"/>
      <c r="U23" s="247"/>
      <c r="V23" s="247"/>
    </row>
    <row r="24" spans="2:39" ht="28.5" customHeight="1" x14ac:dyDescent="0.2">
      <c r="B24" s="326"/>
      <c r="C24" s="336"/>
      <c r="D24" s="336"/>
      <c r="E24" s="336"/>
      <c r="F24" s="336"/>
      <c r="G24" s="336"/>
      <c r="H24" s="336"/>
      <c r="I24" s="336"/>
      <c r="J24" s="336"/>
      <c r="K24" s="336"/>
      <c r="L24" s="336"/>
      <c r="M24" s="336"/>
      <c r="N24" s="336"/>
      <c r="O24" s="336"/>
      <c r="P24" s="336"/>
      <c r="Q24" s="336"/>
      <c r="R24" s="336"/>
      <c r="S24" s="336"/>
      <c r="T24" s="336"/>
      <c r="U24" s="325"/>
      <c r="V24" s="325"/>
    </row>
    <row r="25" spans="2:39" ht="6" customHeight="1" x14ac:dyDescent="0.2">
      <c r="B25" s="244"/>
      <c r="C25" s="245"/>
      <c r="D25" s="245"/>
      <c r="E25" s="245"/>
      <c r="F25" s="245"/>
      <c r="G25" s="245"/>
      <c r="H25" s="245"/>
      <c r="I25" s="245"/>
      <c r="J25" s="245"/>
      <c r="K25" s="245"/>
      <c r="L25" s="245"/>
      <c r="M25" s="245"/>
      <c r="N25" s="245"/>
      <c r="O25" s="245"/>
      <c r="P25" s="245"/>
      <c r="Q25" s="245"/>
      <c r="R25" s="245"/>
      <c r="S25" s="245"/>
      <c r="T25" s="245"/>
      <c r="U25" s="247"/>
      <c r="V25" s="247"/>
    </row>
    <row r="26" spans="2:39" ht="39.75" customHeight="1" x14ac:dyDescent="0.2">
      <c r="B26" s="326"/>
      <c r="C26" s="336"/>
      <c r="D26" s="336"/>
      <c r="E26" s="336"/>
      <c r="F26" s="336"/>
      <c r="G26" s="336"/>
      <c r="H26" s="336"/>
      <c r="I26" s="336"/>
      <c r="J26" s="336"/>
      <c r="K26" s="336"/>
      <c r="L26" s="336"/>
      <c r="M26" s="336"/>
      <c r="N26" s="336"/>
      <c r="O26" s="336"/>
      <c r="P26" s="336"/>
      <c r="Q26" s="336"/>
      <c r="R26" s="336"/>
      <c r="S26" s="336"/>
      <c r="T26" s="336"/>
      <c r="U26" s="325"/>
      <c r="V26" s="325"/>
    </row>
    <row r="27" spans="2:39" ht="6" customHeight="1" x14ac:dyDescent="0.2">
      <c r="B27" s="244"/>
      <c r="C27" s="245"/>
      <c r="D27" s="245"/>
      <c r="E27" s="245"/>
      <c r="F27" s="245"/>
      <c r="G27" s="245"/>
      <c r="H27" s="245"/>
      <c r="I27" s="245"/>
      <c r="J27" s="245"/>
      <c r="K27" s="245"/>
      <c r="L27" s="245"/>
      <c r="M27" s="245"/>
      <c r="N27" s="245"/>
      <c r="O27" s="245"/>
      <c r="P27" s="245"/>
      <c r="Q27" s="245"/>
      <c r="R27" s="245"/>
      <c r="S27" s="245"/>
      <c r="T27" s="245"/>
      <c r="U27" s="247"/>
      <c r="V27" s="247"/>
    </row>
    <row r="28" spans="2:39" ht="28.5" customHeight="1" x14ac:dyDescent="0.2">
      <c r="B28" s="326"/>
      <c r="C28" s="336"/>
      <c r="D28" s="336"/>
      <c r="E28" s="336"/>
      <c r="F28" s="336"/>
      <c r="G28" s="336"/>
      <c r="H28" s="336"/>
      <c r="I28" s="336"/>
      <c r="J28" s="336"/>
      <c r="K28" s="336"/>
      <c r="L28" s="336"/>
      <c r="M28" s="336"/>
      <c r="N28" s="336"/>
      <c r="O28" s="336"/>
      <c r="P28" s="336"/>
      <c r="Q28" s="336"/>
      <c r="R28" s="336"/>
      <c r="S28" s="336"/>
      <c r="T28" s="336"/>
      <c r="U28" s="325"/>
      <c r="V28" s="325"/>
    </row>
    <row r="29" spans="2:39" ht="6" customHeight="1" x14ac:dyDescent="0.2">
      <c r="B29" s="338"/>
      <c r="C29" s="338"/>
      <c r="D29" s="338"/>
      <c r="E29" s="338"/>
      <c r="F29" s="338"/>
      <c r="G29" s="338"/>
      <c r="H29" s="338"/>
      <c r="I29" s="338"/>
      <c r="J29" s="338"/>
      <c r="K29" s="338"/>
      <c r="L29" s="338"/>
      <c r="M29" s="338"/>
      <c r="N29" s="338"/>
      <c r="O29" s="338"/>
      <c r="P29" s="338"/>
      <c r="Q29" s="338"/>
      <c r="R29" s="338"/>
      <c r="S29" s="338"/>
      <c r="T29" s="338"/>
      <c r="U29" s="338"/>
      <c r="V29" s="338"/>
      <c r="W29" s="63"/>
      <c r="X29" s="63"/>
      <c r="Y29" s="63"/>
      <c r="Z29" s="63"/>
      <c r="AA29" s="63"/>
      <c r="AB29" s="63"/>
      <c r="AC29" s="63"/>
      <c r="AD29" s="63"/>
      <c r="AE29" s="63"/>
      <c r="AF29" s="63"/>
      <c r="AG29" s="63"/>
      <c r="AH29" s="63"/>
      <c r="AI29" s="63"/>
      <c r="AJ29" s="63"/>
      <c r="AK29" s="63"/>
      <c r="AL29" s="63"/>
      <c r="AM29" s="63"/>
    </row>
    <row r="30" spans="2:39" ht="6" customHeight="1" x14ac:dyDescent="0.2">
      <c r="B30" s="235"/>
      <c r="C30" s="235"/>
      <c r="D30" s="235"/>
      <c r="E30" s="235"/>
      <c r="F30" s="235"/>
      <c r="G30" s="235"/>
      <c r="H30" s="235"/>
      <c r="I30" s="235"/>
      <c r="J30" s="235"/>
      <c r="K30" s="235"/>
      <c r="L30" s="235"/>
      <c r="M30" s="235"/>
      <c r="N30" s="235"/>
      <c r="O30" s="235"/>
      <c r="P30" s="235"/>
      <c r="Q30" s="235"/>
      <c r="R30" s="235"/>
      <c r="S30" s="235"/>
      <c r="T30" s="235"/>
      <c r="U30" s="235"/>
      <c r="V30" s="235"/>
      <c r="W30" s="63"/>
      <c r="X30" s="63"/>
      <c r="Y30" s="63"/>
      <c r="Z30" s="63"/>
      <c r="AA30" s="63"/>
      <c r="AB30" s="63"/>
      <c r="AC30" s="63"/>
      <c r="AD30" s="63"/>
      <c r="AE30" s="63"/>
      <c r="AF30" s="63"/>
      <c r="AG30" s="63"/>
      <c r="AH30" s="63"/>
      <c r="AI30" s="63"/>
      <c r="AJ30" s="63"/>
      <c r="AK30" s="63"/>
      <c r="AL30" s="63"/>
      <c r="AM30" s="63"/>
    </row>
    <row r="31" spans="2:39" ht="11.25" customHeight="1" x14ac:dyDescent="0.2">
      <c r="B31" s="339"/>
      <c r="C31" s="339"/>
      <c r="D31" s="339"/>
      <c r="E31" s="339"/>
      <c r="F31" s="339"/>
      <c r="G31" s="339"/>
      <c r="H31" s="339"/>
      <c r="I31" s="339"/>
      <c r="J31" s="339"/>
      <c r="K31" s="339"/>
      <c r="L31" s="339"/>
      <c r="M31" s="339"/>
      <c r="N31" s="339"/>
      <c r="O31" s="339"/>
      <c r="P31" s="339"/>
      <c r="Q31" s="339"/>
      <c r="R31" s="339"/>
      <c r="S31" s="339"/>
      <c r="T31" s="339"/>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06"/>
      <c r="D33" s="206"/>
      <c r="E33" s="206"/>
      <c r="F33" s="206"/>
      <c r="G33" s="206"/>
      <c r="H33" s="206"/>
      <c r="I33" s="206"/>
      <c r="J33" s="206"/>
      <c r="K33" s="206"/>
      <c r="L33" s="206"/>
      <c r="M33" s="206"/>
      <c r="N33" s="206"/>
      <c r="O33" s="206"/>
      <c r="P33" s="206"/>
      <c r="Q33" s="206"/>
      <c r="R33" s="206"/>
      <c r="S33" s="206"/>
      <c r="T33" s="206"/>
    </row>
    <row r="34" spans="2:20" ht="11.25" customHeight="1" x14ac:dyDescent="0.2">
      <c r="B34" s="337"/>
      <c r="C34" s="337"/>
      <c r="D34" s="337"/>
      <c r="E34" s="337"/>
      <c r="F34" s="337"/>
      <c r="G34" s="337"/>
      <c r="H34" s="337"/>
      <c r="I34" s="337"/>
      <c r="J34" s="337"/>
      <c r="K34" s="337"/>
      <c r="L34" s="337"/>
      <c r="M34" s="337"/>
      <c r="N34" s="337"/>
      <c r="O34" s="337"/>
      <c r="P34" s="337"/>
      <c r="Q34" s="337"/>
      <c r="R34" s="337"/>
      <c r="S34" s="337"/>
      <c r="T34" s="337"/>
    </row>
    <row r="35" spans="2:20" ht="11.25" customHeight="1" x14ac:dyDescent="0.2">
      <c r="B35" s="206"/>
      <c r="C35" s="206"/>
      <c r="D35" s="206"/>
      <c r="E35" s="206"/>
      <c r="F35" s="206"/>
      <c r="G35" s="206"/>
      <c r="H35" s="206"/>
      <c r="I35" s="206"/>
      <c r="J35" s="206"/>
      <c r="K35" s="206"/>
      <c r="L35" s="206"/>
      <c r="M35" s="206"/>
      <c r="N35" s="206"/>
      <c r="O35" s="206"/>
      <c r="P35" s="206"/>
      <c r="Q35" s="206"/>
      <c r="R35" s="206"/>
      <c r="S35" s="206"/>
      <c r="T35" s="206"/>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37"/>
      <c r="C37" s="337"/>
      <c r="D37" s="337"/>
      <c r="E37" s="337"/>
      <c r="F37" s="337"/>
      <c r="G37" s="337"/>
      <c r="H37" s="337"/>
      <c r="I37" s="337"/>
      <c r="J37" s="337"/>
      <c r="K37" s="337"/>
      <c r="L37" s="337"/>
      <c r="M37" s="337"/>
      <c r="N37" s="337"/>
      <c r="O37" s="337"/>
      <c r="P37" s="337"/>
      <c r="Q37" s="337"/>
      <c r="R37" s="337"/>
      <c r="S37" s="337"/>
      <c r="T37" s="337"/>
    </row>
    <row r="38" spans="2:20" ht="11.25" customHeight="1" x14ac:dyDescent="0.2">
      <c r="B38" s="337"/>
      <c r="C38" s="337"/>
      <c r="D38" s="337"/>
      <c r="E38" s="337"/>
      <c r="F38" s="337"/>
      <c r="G38" s="337"/>
      <c r="H38" s="337"/>
      <c r="I38" s="337"/>
      <c r="J38" s="337"/>
      <c r="K38" s="337"/>
      <c r="L38" s="337"/>
      <c r="M38" s="337"/>
      <c r="N38" s="337"/>
      <c r="O38" s="337"/>
      <c r="P38" s="337"/>
      <c r="Q38" s="337"/>
      <c r="R38" s="337"/>
      <c r="S38" s="337"/>
      <c r="T38" s="337"/>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37"/>
      <c r="C41" s="337"/>
      <c r="D41" s="337"/>
      <c r="E41" s="337"/>
      <c r="F41" s="337"/>
      <c r="G41" s="337"/>
      <c r="H41" s="337"/>
      <c r="I41" s="337"/>
      <c r="J41" s="337"/>
      <c r="K41" s="337"/>
      <c r="L41" s="337"/>
      <c r="M41" s="337"/>
      <c r="N41" s="337"/>
      <c r="O41" s="337"/>
      <c r="P41" s="337"/>
      <c r="Q41" s="337"/>
      <c r="R41" s="337"/>
      <c r="S41" s="337"/>
      <c r="T41" s="337"/>
    </row>
    <row r="42" spans="2:20" ht="11.25" customHeight="1" x14ac:dyDescent="0.2">
      <c r="B42" s="337"/>
      <c r="C42" s="337"/>
      <c r="D42" s="337"/>
      <c r="E42" s="337"/>
      <c r="F42" s="337"/>
      <c r="G42" s="337"/>
      <c r="H42" s="337"/>
      <c r="I42" s="337"/>
      <c r="J42" s="337"/>
      <c r="K42" s="337"/>
      <c r="L42" s="337"/>
      <c r="M42" s="337"/>
      <c r="N42" s="337"/>
      <c r="O42" s="337"/>
      <c r="P42" s="337"/>
      <c r="Q42" s="337"/>
      <c r="R42" s="337"/>
      <c r="S42" s="337"/>
      <c r="T42" s="337"/>
    </row>
    <row r="43" spans="2:20" ht="11.25" customHeight="1" x14ac:dyDescent="0.2">
      <c r="B43" s="337"/>
      <c r="C43" s="337"/>
      <c r="D43" s="337"/>
      <c r="E43" s="337"/>
      <c r="F43" s="337"/>
      <c r="G43" s="337"/>
      <c r="H43" s="337"/>
      <c r="I43" s="337"/>
      <c r="J43" s="337"/>
      <c r="K43" s="337"/>
      <c r="L43" s="337"/>
      <c r="M43" s="337"/>
      <c r="N43" s="337"/>
      <c r="O43" s="337"/>
      <c r="P43" s="337"/>
      <c r="Q43" s="337"/>
      <c r="R43" s="337"/>
      <c r="S43" s="337"/>
      <c r="T43" s="337"/>
    </row>
    <row r="44" spans="2:20" ht="11.25" customHeight="1" x14ac:dyDescent="0.2">
      <c r="B44" s="337"/>
      <c r="C44" s="337"/>
      <c r="D44" s="337"/>
      <c r="E44" s="337"/>
      <c r="F44" s="337"/>
      <c r="G44" s="337"/>
      <c r="H44" s="337"/>
      <c r="I44" s="337"/>
      <c r="J44" s="337"/>
      <c r="K44" s="337"/>
      <c r="L44" s="337"/>
      <c r="M44" s="337"/>
      <c r="N44" s="337"/>
      <c r="O44" s="337"/>
      <c r="P44" s="337"/>
      <c r="Q44" s="337"/>
      <c r="R44" s="337"/>
      <c r="S44" s="337"/>
      <c r="T44" s="337"/>
    </row>
    <row r="45" spans="2:20" ht="11.25" customHeight="1" x14ac:dyDescent="0.2">
      <c r="B45" s="337"/>
      <c r="C45" s="337"/>
      <c r="D45" s="337"/>
      <c r="E45" s="337"/>
      <c r="F45" s="337"/>
      <c r="G45" s="337"/>
      <c r="H45" s="337"/>
      <c r="I45" s="337"/>
      <c r="J45" s="337"/>
      <c r="K45" s="337"/>
      <c r="L45" s="337"/>
      <c r="M45" s="337"/>
      <c r="N45" s="337"/>
      <c r="O45" s="337"/>
      <c r="P45" s="337"/>
      <c r="Q45" s="337"/>
      <c r="R45" s="337"/>
      <c r="S45" s="337"/>
      <c r="T45" s="337"/>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45:T45"/>
    <mergeCell ref="B29:V29"/>
    <mergeCell ref="B31:T31"/>
    <mergeCell ref="B34:T34"/>
    <mergeCell ref="B37:T37"/>
    <mergeCell ref="B38:T38"/>
    <mergeCell ref="B41:T41"/>
    <mergeCell ref="B28:V28"/>
    <mergeCell ref="B42:T42"/>
    <mergeCell ref="B43:T43"/>
    <mergeCell ref="B24:V24"/>
    <mergeCell ref="B44:T44"/>
    <mergeCell ref="B16:V16"/>
    <mergeCell ref="B18:V18"/>
    <mergeCell ref="B20:V20"/>
    <mergeCell ref="B22:V22"/>
    <mergeCell ref="B26:V26"/>
    <mergeCell ref="B12:V12"/>
    <mergeCell ref="B14:V14"/>
    <mergeCell ref="B1:V1"/>
    <mergeCell ref="B2:T2"/>
    <mergeCell ref="B3:V3"/>
    <mergeCell ref="B10:V10"/>
    <mergeCell ref="B5:V5"/>
    <mergeCell ref="B7:V7"/>
  </mergeCells>
  <pageMargins left="0.70866141732283472" right="0.70866141732283472" top="0.74803149606299213" bottom="0.74803149606299213" header="0.31496062992125984" footer="0.31496062992125984"/>
  <pageSetup paperSize="9" scale="7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5"/>
  <sheetViews>
    <sheetView zoomScaleNormal="100" workbookViewId="0">
      <selection activeCell="B1" sqref="B1:T1"/>
    </sheetView>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44" t="s">
        <v>4</v>
      </c>
      <c r="C1" s="345"/>
      <c r="D1" s="345"/>
      <c r="E1" s="345"/>
      <c r="F1" s="345"/>
      <c r="G1" s="345"/>
      <c r="H1" s="345"/>
      <c r="I1" s="345"/>
      <c r="J1" s="345"/>
      <c r="K1" s="345"/>
      <c r="L1" s="345"/>
      <c r="M1" s="345"/>
      <c r="N1" s="345"/>
      <c r="O1" s="345"/>
      <c r="P1" s="345"/>
      <c r="Q1" s="345"/>
      <c r="R1" s="345"/>
      <c r="S1" s="345"/>
      <c r="T1" s="330"/>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40"/>
      <c r="C3" s="334"/>
      <c r="D3" s="334"/>
      <c r="E3" s="334"/>
      <c r="F3" s="334"/>
      <c r="G3" s="334"/>
      <c r="H3" s="334"/>
      <c r="I3" s="334"/>
      <c r="J3" s="334"/>
      <c r="K3" s="334"/>
      <c r="L3" s="334"/>
      <c r="M3" s="334"/>
      <c r="N3" s="334"/>
      <c r="O3" s="334"/>
      <c r="P3" s="334"/>
      <c r="Q3" s="334"/>
      <c r="R3" s="334"/>
      <c r="S3" s="334"/>
    </row>
    <row r="4" spans="1:20" ht="6" customHeight="1" x14ac:dyDescent="0.2"/>
    <row r="5" spans="1:20" ht="41.25" customHeight="1" x14ac:dyDescent="0.2">
      <c r="B5" s="341"/>
      <c r="C5" s="342"/>
      <c r="D5" s="342"/>
      <c r="E5" s="342"/>
      <c r="F5" s="342"/>
      <c r="G5" s="342"/>
      <c r="H5" s="342"/>
      <c r="I5" s="342"/>
      <c r="J5" s="342"/>
      <c r="K5" s="342"/>
      <c r="L5" s="342"/>
      <c r="M5" s="342"/>
      <c r="N5" s="342"/>
      <c r="O5" s="342"/>
      <c r="P5" s="342"/>
      <c r="Q5" s="342"/>
      <c r="R5" s="342"/>
      <c r="S5" s="342"/>
      <c r="T5" s="342"/>
    </row>
    <row r="6" spans="1:20" ht="6" customHeight="1" x14ac:dyDescent="0.2"/>
    <row r="7" spans="1:20" ht="15" customHeight="1" x14ac:dyDescent="0.2">
      <c r="B7" s="340"/>
      <c r="C7" s="334"/>
      <c r="D7" s="334"/>
      <c r="E7" s="334"/>
      <c r="F7" s="334"/>
      <c r="G7" s="334"/>
      <c r="H7" s="334"/>
      <c r="I7" s="334"/>
      <c r="J7" s="334"/>
      <c r="K7" s="334"/>
      <c r="L7" s="334"/>
      <c r="M7" s="334"/>
      <c r="N7" s="334"/>
      <c r="O7" s="334"/>
      <c r="P7" s="334"/>
      <c r="Q7" s="334"/>
      <c r="R7" s="334"/>
      <c r="S7" s="334"/>
    </row>
    <row r="8" spans="1:20" ht="6" customHeight="1" x14ac:dyDescent="0.2"/>
    <row r="9" spans="1:20" ht="41.25" customHeight="1" x14ac:dyDescent="0.2">
      <c r="B9" s="341"/>
      <c r="C9" s="342"/>
      <c r="D9" s="342"/>
      <c r="E9" s="342"/>
      <c r="F9" s="342"/>
      <c r="G9" s="342"/>
      <c r="H9" s="342"/>
      <c r="I9" s="342"/>
      <c r="J9" s="342"/>
      <c r="K9" s="342"/>
      <c r="L9" s="342"/>
      <c r="M9" s="342"/>
      <c r="N9" s="342"/>
      <c r="O9" s="342"/>
      <c r="P9" s="342"/>
      <c r="Q9" s="342"/>
      <c r="R9" s="342"/>
      <c r="S9" s="342"/>
      <c r="T9" s="342"/>
    </row>
    <row r="10" spans="1:20" ht="6" customHeight="1" x14ac:dyDescent="0.2"/>
    <row r="11" spans="1:20" ht="28.5" customHeight="1" x14ac:dyDescent="0.2">
      <c r="B11" s="341"/>
      <c r="C11" s="342"/>
      <c r="D11" s="342"/>
      <c r="E11" s="342"/>
      <c r="F11" s="342"/>
      <c r="G11" s="342"/>
      <c r="H11" s="342"/>
      <c r="I11" s="342"/>
      <c r="J11" s="342"/>
      <c r="K11" s="342"/>
      <c r="L11" s="342"/>
      <c r="M11" s="342"/>
      <c r="N11" s="342"/>
      <c r="O11" s="342"/>
      <c r="P11" s="342"/>
      <c r="Q11" s="342"/>
      <c r="R11" s="342"/>
      <c r="S11" s="342"/>
      <c r="T11" s="342"/>
    </row>
    <row r="12" spans="1:20" ht="6" customHeight="1" x14ac:dyDescent="0.2"/>
    <row r="13" spans="1:20" ht="12.75" customHeight="1" x14ac:dyDescent="0.2">
      <c r="B13" s="341"/>
      <c r="C13" s="342"/>
      <c r="D13" s="342"/>
      <c r="E13" s="342"/>
      <c r="F13" s="342"/>
      <c r="G13" s="342"/>
      <c r="H13" s="342"/>
      <c r="I13" s="342"/>
      <c r="J13" s="342"/>
      <c r="K13" s="342"/>
      <c r="L13" s="342"/>
      <c r="M13" s="342"/>
      <c r="N13" s="342"/>
      <c r="O13" s="342"/>
      <c r="P13" s="342"/>
      <c r="Q13" s="342"/>
      <c r="R13" s="342"/>
      <c r="S13" s="342"/>
      <c r="T13" s="343"/>
    </row>
    <row r="14" spans="1:20" ht="6" customHeight="1" x14ac:dyDescent="0.2"/>
    <row r="15" spans="1:20" ht="15" customHeight="1" x14ac:dyDescent="0.2">
      <c r="B15" s="340"/>
      <c r="C15" s="334"/>
      <c r="D15" s="334"/>
      <c r="E15" s="334"/>
      <c r="F15" s="334"/>
      <c r="G15" s="334"/>
      <c r="H15" s="334"/>
      <c r="I15" s="334"/>
      <c r="J15" s="334"/>
      <c r="K15" s="334"/>
      <c r="L15" s="334"/>
      <c r="M15" s="334"/>
      <c r="N15" s="334"/>
      <c r="O15" s="334"/>
      <c r="P15" s="334"/>
      <c r="Q15" s="334"/>
      <c r="R15" s="334"/>
      <c r="S15" s="334"/>
    </row>
    <row r="16" spans="1:20" ht="6" customHeight="1" x14ac:dyDescent="0.2"/>
    <row r="17" spans="2:20" ht="28.5" customHeight="1" x14ac:dyDescent="0.2">
      <c r="B17" s="341"/>
      <c r="C17" s="342"/>
      <c r="D17" s="342"/>
      <c r="E17" s="342"/>
      <c r="F17" s="342"/>
      <c r="G17" s="342"/>
      <c r="H17" s="342"/>
      <c r="I17" s="342"/>
      <c r="J17" s="342"/>
      <c r="K17" s="342"/>
      <c r="L17" s="342"/>
      <c r="M17" s="342"/>
      <c r="N17" s="342"/>
      <c r="O17" s="342"/>
      <c r="P17" s="342"/>
      <c r="Q17" s="342"/>
      <c r="R17" s="342"/>
      <c r="S17" s="342"/>
      <c r="T17" s="343"/>
    </row>
    <row r="18" spans="2:20" ht="6" customHeight="1" x14ac:dyDescent="0.2"/>
    <row r="19" spans="2:20" ht="15" customHeight="1" x14ac:dyDescent="0.2">
      <c r="B19" s="340"/>
      <c r="C19" s="334"/>
      <c r="D19" s="334"/>
      <c r="E19" s="334"/>
      <c r="F19" s="334"/>
      <c r="G19" s="334"/>
      <c r="H19" s="334"/>
      <c r="I19" s="334"/>
      <c r="J19" s="334"/>
      <c r="K19" s="334"/>
      <c r="L19" s="334"/>
      <c r="M19" s="334"/>
      <c r="N19" s="334"/>
      <c r="O19" s="334"/>
      <c r="P19" s="334"/>
      <c r="Q19" s="334"/>
      <c r="R19" s="334"/>
      <c r="S19" s="334"/>
    </row>
    <row r="20" spans="2:20" ht="6" customHeight="1" x14ac:dyDescent="0.2"/>
    <row r="21" spans="2:20" ht="57.75" customHeight="1" x14ac:dyDescent="0.2">
      <c r="B21" s="341"/>
      <c r="C21" s="342"/>
      <c r="D21" s="342"/>
      <c r="E21" s="342"/>
      <c r="F21" s="342"/>
      <c r="G21" s="342"/>
      <c r="H21" s="342"/>
      <c r="I21" s="342"/>
      <c r="J21" s="342"/>
      <c r="K21" s="342"/>
      <c r="L21" s="342"/>
      <c r="M21" s="342"/>
      <c r="N21" s="342"/>
      <c r="O21" s="342"/>
      <c r="P21" s="342"/>
      <c r="Q21" s="342"/>
      <c r="R21" s="342"/>
      <c r="S21" s="342"/>
      <c r="T21" s="343"/>
    </row>
    <row r="22" spans="2:20" ht="6" customHeight="1" x14ac:dyDescent="0.2"/>
    <row r="23" spans="2:20" ht="63" customHeight="1" x14ac:dyDescent="0.2">
      <c r="B23" s="341"/>
      <c r="C23" s="342"/>
      <c r="D23" s="342"/>
      <c r="E23" s="342"/>
      <c r="F23" s="342"/>
      <c r="G23" s="342"/>
      <c r="H23" s="342"/>
      <c r="I23" s="342"/>
      <c r="J23" s="342"/>
      <c r="K23" s="342"/>
      <c r="L23" s="342"/>
      <c r="M23" s="342"/>
      <c r="N23" s="342"/>
      <c r="O23" s="342"/>
      <c r="P23" s="342"/>
      <c r="Q23" s="342"/>
      <c r="R23" s="342"/>
      <c r="S23" s="342"/>
      <c r="T23" s="343"/>
    </row>
    <row r="24" spans="2:20" ht="6" customHeight="1" x14ac:dyDescent="0.2"/>
    <row r="25" spans="2:20" ht="15" customHeight="1" x14ac:dyDescent="0.2">
      <c r="B25" s="340"/>
      <c r="C25" s="334"/>
      <c r="D25" s="334"/>
      <c r="E25" s="334"/>
      <c r="F25" s="334"/>
      <c r="G25" s="334"/>
      <c r="H25" s="334"/>
      <c r="I25" s="334"/>
      <c r="J25" s="334"/>
      <c r="K25" s="334"/>
      <c r="L25" s="334"/>
      <c r="M25" s="334"/>
      <c r="N25" s="334"/>
      <c r="O25" s="334"/>
      <c r="P25" s="334"/>
      <c r="Q25" s="334"/>
      <c r="R25" s="334"/>
      <c r="S25" s="334"/>
    </row>
    <row r="26" spans="2:20" ht="6" customHeight="1" x14ac:dyDescent="0.2"/>
    <row r="27" spans="2:20" ht="12.75" customHeight="1" x14ac:dyDescent="0.2">
      <c r="B27" s="341"/>
      <c r="C27" s="342"/>
      <c r="D27" s="342"/>
      <c r="E27" s="342"/>
      <c r="F27" s="342"/>
      <c r="G27" s="342"/>
      <c r="H27" s="342"/>
      <c r="I27" s="342"/>
      <c r="J27" s="342"/>
      <c r="K27" s="342"/>
      <c r="L27" s="342"/>
      <c r="M27" s="342"/>
      <c r="N27" s="342"/>
      <c r="O27" s="342"/>
      <c r="P27" s="342"/>
      <c r="Q27" s="342"/>
      <c r="R27" s="342"/>
      <c r="S27" s="342"/>
      <c r="T27" s="343"/>
    </row>
    <row r="28" spans="2:20" ht="6" customHeight="1" x14ac:dyDescent="0.2"/>
    <row r="29" spans="2:20" ht="12.75" customHeight="1" x14ac:dyDescent="0.2">
      <c r="B29" s="341"/>
      <c r="C29" s="342"/>
      <c r="D29" s="342"/>
      <c r="E29" s="342"/>
      <c r="F29" s="342"/>
      <c r="G29" s="342"/>
      <c r="H29" s="342"/>
      <c r="I29" s="342"/>
      <c r="J29" s="342"/>
      <c r="K29" s="342"/>
      <c r="L29" s="342"/>
      <c r="M29" s="342"/>
      <c r="N29" s="342"/>
      <c r="O29" s="342"/>
      <c r="P29" s="342"/>
      <c r="Q29" s="342"/>
      <c r="R29" s="342"/>
      <c r="S29" s="342"/>
      <c r="T29" s="343"/>
    </row>
    <row r="30" spans="2:20" ht="6" customHeight="1" x14ac:dyDescent="0.2"/>
    <row r="31" spans="2:20" ht="12.75" customHeight="1" x14ac:dyDescent="0.2">
      <c r="B31" s="341"/>
      <c r="C31" s="342"/>
      <c r="D31" s="342"/>
      <c r="E31" s="342"/>
      <c r="F31" s="342"/>
      <c r="G31" s="342"/>
      <c r="H31" s="342"/>
      <c r="I31" s="342"/>
      <c r="J31" s="342"/>
      <c r="K31" s="342"/>
      <c r="L31" s="342"/>
      <c r="M31" s="342"/>
      <c r="N31" s="342"/>
      <c r="O31" s="342"/>
      <c r="P31" s="342"/>
      <c r="Q31" s="342"/>
      <c r="R31" s="342"/>
      <c r="S31" s="342"/>
      <c r="T31" s="343"/>
    </row>
    <row r="32" spans="2:20" ht="6" customHeight="1" x14ac:dyDescent="0.2"/>
    <row r="33" spans="2:22" ht="28.5" customHeight="1" x14ac:dyDescent="0.2">
      <c r="B33" s="341"/>
      <c r="C33" s="342"/>
      <c r="D33" s="342"/>
      <c r="E33" s="342"/>
      <c r="F33" s="342"/>
      <c r="G33" s="342"/>
      <c r="H33" s="342"/>
      <c r="I33" s="342"/>
      <c r="J33" s="342"/>
      <c r="K33" s="342"/>
      <c r="L33" s="342"/>
      <c r="M33" s="342"/>
      <c r="N33" s="342"/>
      <c r="O33" s="342"/>
      <c r="P33" s="342"/>
      <c r="Q33" s="342"/>
      <c r="R33" s="342"/>
      <c r="S33" s="342"/>
      <c r="T33" s="343"/>
    </row>
    <row r="34" spans="2:22" ht="6" customHeight="1" x14ac:dyDescent="0.2">
      <c r="B34" s="346"/>
      <c r="C34" s="347"/>
      <c r="D34" s="347"/>
      <c r="E34" s="347"/>
      <c r="F34" s="347"/>
      <c r="G34" s="347"/>
      <c r="H34" s="347"/>
      <c r="I34" s="347"/>
      <c r="J34" s="347"/>
      <c r="K34" s="347"/>
      <c r="L34" s="347"/>
      <c r="M34" s="347"/>
      <c r="N34" s="347"/>
      <c r="O34" s="347"/>
      <c r="P34" s="347"/>
      <c r="Q34" s="347"/>
      <c r="R34" s="347"/>
      <c r="S34" s="347"/>
    </row>
    <row r="35" spans="2:22" ht="11.25" customHeight="1" x14ac:dyDescent="0.2">
      <c r="B35" s="339"/>
      <c r="C35" s="339"/>
      <c r="D35" s="339"/>
      <c r="E35" s="339"/>
      <c r="F35" s="339"/>
      <c r="G35" s="339"/>
      <c r="H35" s="339"/>
      <c r="I35" s="339"/>
      <c r="J35" s="339"/>
      <c r="K35" s="339"/>
      <c r="L35" s="339"/>
      <c r="M35" s="339"/>
      <c r="N35" s="339"/>
      <c r="O35" s="339"/>
      <c r="P35" s="339"/>
      <c r="Q35" s="339"/>
      <c r="R35" s="339"/>
      <c r="S35" s="339"/>
      <c r="T35" s="339"/>
      <c r="U35" s="192"/>
      <c r="V35" s="192"/>
    </row>
    <row r="36" spans="2:22" ht="11.25" customHeight="1" x14ac:dyDescent="0.2">
      <c r="B36" s="59"/>
      <c r="C36" s="59"/>
      <c r="D36" s="59"/>
      <c r="E36" s="59"/>
      <c r="F36" s="59"/>
      <c r="G36" s="59"/>
      <c r="H36" s="59"/>
      <c r="I36" s="59"/>
      <c r="J36" s="59"/>
      <c r="K36" s="59"/>
      <c r="L36" s="59"/>
      <c r="M36" s="59"/>
      <c r="N36" s="59"/>
      <c r="O36" s="59"/>
      <c r="P36" s="59"/>
      <c r="Q36" s="59"/>
      <c r="R36" s="59"/>
      <c r="S36" s="59"/>
      <c r="T36" s="59"/>
    </row>
    <row r="37" spans="2:22" ht="11.25" customHeight="1" x14ac:dyDescent="0.2">
      <c r="B37" s="58"/>
      <c r="C37" s="234"/>
      <c r="D37" s="234"/>
      <c r="E37" s="234"/>
      <c r="F37" s="234"/>
      <c r="G37" s="234"/>
      <c r="H37" s="234"/>
      <c r="I37" s="234"/>
      <c r="J37" s="234"/>
      <c r="K37" s="234"/>
      <c r="L37" s="234"/>
      <c r="M37" s="234"/>
      <c r="N37" s="234"/>
      <c r="O37" s="234"/>
      <c r="P37" s="234"/>
      <c r="Q37" s="234"/>
      <c r="R37" s="234"/>
      <c r="S37" s="234"/>
      <c r="T37" s="234"/>
    </row>
    <row r="38" spans="2:22" ht="11.25" customHeight="1" x14ac:dyDescent="0.2">
      <c r="B38" s="337"/>
      <c r="C38" s="337"/>
      <c r="D38" s="337"/>
      <c r="E38" s="337"/>
      <c r="F38" s="337"/>
      <c r="G38" s="337"/>
      <c r="H38" s="337"/>
      <c r="I38" s="337"/>
      <c r="J38" s="337"/>
      <c r="K38" s="337"/>
      <c r="L38" s="337"/>
      <c r="M38" s="337"/>
      <c r="N38" s="337"/>
      <c r="O38" s="337"/>
      <c r="P38" s="337"/>
      <c r="Q38" s="337"/>
      <c r="R38" s="337"/>
      <c r="S38" s="337"/>
      <c r="T38" s="337"/>
    </row>
    <row r="39" spans="2:22" ht="11.25" customHeight="1" x14ac:dyDescent="0.2">
      <c r="B39" s="234"/>
      <c r="C39" s="234"/>
      <c r="D39" s="234"/>
      <c r="E39" s="234"/>
      <c r="F39" s="234"/>
      <c r="G39" s="234"/>
      <c r="H39" s="234"/>
      <c r="I39" s="234"/>
      <c r="J39" s="234"/>
      <c r="K39" s="234"/>
      <c r="L39" s="234"/>
      <c r="M39" s="234"/>
      <c r="N39" s="234"/>
      <c r="O39" s="234"/>
      <c r="P39" s="234"/>
      <c r="Q39" s="234"/>
      <c r="R39" s="234"/>
      <c r="S39" s="234"/>
      <c r="T39" s="234"/>
    </row>
    <row r="40" spans="2:22" ht="11.25" customHeight="1" x14ac:dyDescent="0.2">
      <c r="B40" s="58"/>
      <c r="C40" s="59"/>
      <c r="D40" s="59"/>
      <c r="E40" s="59"/>
      <c r="F40" s="59"/>
      <c r="G40" s="59"/>
      <c r="H40" s="59"/>
      <c r="I40" s="59"/>
      <c r="J40" s="59"/>
      <c r="K40" s="59"/>
      <c r="L40" s="59"/>
      <c r="M40" s="59"/>
      <c r="N40" s="59"/>
      <c r="O40" s="59"/>
      <c r="P40" s="59"/>
      <c r="Q40" s="59"/>
      <c r="R40" s="59"/>
      <c r="S40" s="59"/>
      <c r="T40" s="59"/>
    </row>
    <row r="41" spans="2:22" ht="11.25" customHeight="1" x14ac:dyDescent="0.2">
      <c r="B41" s="337"/>
      <c r="C41" s="337"/>
      <c r="D41" s="337"/>
      <c r="E41" s="337"/>
      <c r="F41" s="337"/>
      <c r="G41" s="337"/>
      <c r="H41" s="337"/>
      <c r="I41" s="337"/>
      <c r="J41" s="337"/>
      <c r="K41" s="337"/>
      <c r="L41" s="337"/>
      <c r="M41" s="337"/>
      <c r="N41" s="337"/>
      <c r="O41" s="337"/>
      <c r="P41" s="337"/>
      <c r="Q41" s="337"/>
      <c r="R41" s="337"/>
      <c r="S41" s="337"/>
      <c r="T41" s="337"/>
    </row>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c r="C54" s="61"/>
    </row>
    <row r="55" spans="3:3" ht="11.25" customHeight="1" x14ac:dyDescent="0.2">
      <c r="C55" s="62"/>
    </row>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sheetData>
  <mergeCells count="21">
    <mergeCell ref="B1:T1"/>
    <mergeCell ref="B34:S34"/>
    <mergeCell ref="B35:T35"/>
    <mergeCell ref="B5:T5"/>
    <mergeCell ref="B11:T11"/>
    <mergeCell ref="B17:T17"/>
    <mergeCell ref="B21:T21"/>
    <mergeCell ref="B23:T23"/>
    <mergeCell ref="B27:T27"/>
    <mergeCell ref="B29:T29"/>
    <mergeCell ref="B31:T31"/>
    <mergeCell ref="B33:T33"/>
    <mergeCell ref="B9:T9"/>
    <mergeCell ref="B38:T38"/>
    <mergeCell ref="B41:T41"/>
    <mergeCell ref="B3:S3"/>
    <mergeCell ref="B7:S7"/>
    <mergeCell ref="B15:S15"/>
    <mergeCell ref="B19:S19"/>
    <mergeCell ref="B25:S25"/>
    <mergeCell ref="B13:T13"/>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166"/>
  <sheetViews>
    <sheetView zoomScaleNormal="100" workbookViewId="0">
      <selection activeCell="B1" sqref="B1:T1"/>
    </sheetView>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48" t="s">
        <v>5</v>
      </c>
      <c r="C1" s="349"/>
      <c r="D1" s="349"/>
      <c r="E1" s="349"/>
      <c r="F1" s="349"/>
      <c r="G1" s="349"/>
      <c r="H1" s="349"/>
      <c r="I1" s="349"/>
      <c r="J1" s="349"/>
      <c r="K1" s="349"/>
      <c r="L1" s="349"/>
      <c r="M1" s="349"/>
      <c r="N1" s="349"/>
      <c r="O1" s="349"/>
      <c r="P1" s="349"/>
      <c r="Q1" s="349"/>
      <c r="R1" s="349"/>
      <c r="S1" s="349"/>
      <c r="T1" s="334"/>
    </row>
    <row r="2" spans="1:21" s="176" customFormat="1" ht="6" customHeight="1" x14ac:dyDescent="0.25">
      <c r="B2" s="188"/>
      <c r="C2" s="183"/>
      <c r="D2" s="183"/>
      <c r="E2" s="183"/>
      <c r="F2" s="183"/>
      <c r="G2" s="183"/>
      <c r="H2" s="183"/>
      <c r="I2" s="183"/>
      <c r="J2" s="183"/>
      <c r="K2" s="183"/>
      <c r="L2" s="183"/>
      <c r="M2" s="183"/>
      <c r="N2" s="183"/>
      <c r="O2" s="183"/>
      <c r="P2" s="183"/>
      <c r="Q2" s="183"/>
      <c r="R2" s="183"/>
      <c r="S2" s="183"/>
      <c r="T2" s="183"/>
      <c r="U2" s="177"/>
    </row>
    <row r="3" spans="1:21" s="176" customFormat="1" ht="15.75" customHeight="1" x14ac:dyDescent="0.25">
      <c r="B3" s="352" t="s">
        <v>117</v>
      </c>
      <c r="C3" s="353"/>
      <c r="D3" s="353"/>
      <c r="E3" s="353"/>
      <c r="F3" s="353"/>
      <c r="G3" s="353"/>
      <c r="H3" s="353"/>
      <c r="I3" s="353"/>
      <c r="J3" s="353"/>
      <c r="K3" s="353"/>
      <c r="L3" s="353"/>
      <c r="M3" s="353"/>
      <c r="N3" s="353"/>
      <c r="O3" s="353"/>
      <c r="P3" s="353"/>
      <c r="Q3" s="353"/>
      <c r="R3" s="353"/>
      <c r="S3" s="353"/>
      <c r="T3" s="353"/>
      <c r="U3" s="177"/>
    </row>
    <row r="4" spans="1:21" s="176" customFormat="1" ht="15" customHeight="1" x14ac:dyDescent="0.25">
      <c r="B4" s="181"/>
      <c r="C4" s="183"/>
      <c r="D4" s="183"/>
      <c r="E4" s="183"/>
      <c r="F4" s="183"/>
      <c r="G4" s="183"/>
      <c r="H4" s="183"/>
      <c r="I4" s="183"/>
      <c r="J4" s="183"/>
      <c r="K4" s="183"/>
      <c r="L4" s="183"/>
      <c r="M4" s="183"/>
      <c r="N4" s="183"/>
      <c r="O4" s="183"/>
      <c r="P4" s="183"/>
      <c r="Q4" s="183"/>
      <c r="R4" s="183"/>
      <c r="S4" s="183"/>
      <c r="T4" s="183"/>
      <c r="U4" s="177"/>
    </row>
    <row r="5" spans="1:21" s="176" customFormat="1" ht="15" customHeight="1" x14ac:dyDescent="0.25">
      <c r="B5" s="171" t="s">
        <v>121</v>
      </c>
      <c r="C5" s="183"/>
      <c r="D5" s="326" t="s">
        <v>135</v>
      </c>
      <c r="E5" s="326"/>
      <c r="F5" s="326"/>
      <c r="G5" s="326"/>
      <c r="H5" s="326"/>
      <c r="I5" s="326"/>
      <c r="J5" s="326"/>
      <c r="K5" s="326"/>
      <c r="L5" s="326"/>
      <c r="M5" s="326"/>
      <c r="N5" s="326"/>
      <c r="O5" s="326"/>
      <c r="P5" s="326"/>
      <c r="Q5" s="326"/>
      <c r="R5" s="326"/>
      <c r="S5" s="326"/>
      <c r="T5" s="326"/>
      <c r="U5" s="177"/>
    </row>
    <row r="6" spans="1:21" s="176" customFormat="1" ht="6" customHeight="1" x14ac:dyDescent="0.2">
      <c r="B6" s="171"/>
      <c r="C6" s="172"/>
      <c r="D6" s="182"/>
      <c r="E6" s="182"/>
      <c r="F6" s="182"/>
      <c r="G6" s="182"/>
      <c r="H6" s="182"/>
      <c r="I6" s="182"/>
      <c r="J6" s="182"/>
      <c r="K6" s="182"/>
      <c r="L6" s="182"/>
      <c r="M6" s="182"/>
      <c r="N6" s="182"/>
      <c r="O6" s="182"/>
      <c r="P6" s="182"/>
      <c r="Q6" s="182"/>
      <c r="R6" s="182"/>
      <c r="S6" s="182"/>
      <c r="T6" s="182"/>
      <c r="U6" s="177"/>
    </row>
    <row r="7" spans="1:21" s="176" customFormat="1" ht="28.5" customHeight="1" x14ac:dyDescent="0.2">
      <c r="B7" s="171"/>
      <c r="C7" s="171"/>
      <c r="D7" s="350" t="s">
        <v>390</v>
      </c>
      <c r="E7" s="350"/>
      <c r="F7" s="350"/>
      <c r="G7" s="350"/>
      <c r="H7" s="350"/>
      <c r="I7" s="350"/>
      <c r="J7" s="350"/>
      <c r="K7" s="350"/>
      <c r="L7" s="350"/>
      <c r="M7" s="350"/>
      <c r="N7" s="350"/>
      <c r="O7" s="350"/>
      <c r="P7" s="350"/>
      <c r="Q7" s="350"/>
      <c r="R7" s="350"/>
      <c r="S7" s="350"/>
      <c r="T7" s="350"/>
      <c r="U7" s="177"/>
    </row>
    <row r="8" spans="1:21" s="176" customFormat="1" ht="15" customHeight="1" x14ac:dyDescent="0.2">
      <c r="B8" s="171"/>
      <c r="C8" s="171" t="s">
        <v>499</v>
      </c>
      <c r="D8" s="326" t="s">
        <v>500</v>
      </c>
      <c r="E8" s="326"/>
      <c r="F8" s="326"/>
      <c r="G8" s="326"/>
      <c r="H8" s="326"/>
      <c r="I8" s="326"/>
      <c r="J8" s="326"/>
      <c r="K8" s="326"/>
      <c r="L8" s="326"/>
      <c r="M8" s="326"/>
      <c r="N8" s="326"/>
      <c r="O8" s="326"/>
      <c r="P8" s="326"/>
      <c r="Q8" s="326"/>
      <c r="R8" s="326"/>
      <c r="S8" s="326"/>
      <c r="T8" s="326"/>
      <c r="U8" s="177"/>
    </row>
    <row r="9" spans="1:21" s="249" customFormat="1" ht="15" customHeight="1" x14ac:dyDescent="0.2">
      <c r="B9" s="230"/>
      <c r="C9" s="171" t="s">
        <v>428</v>
      </c>
      <c r="D9" s="326" t="s">
        <v>496</v>
      </c>
      <c r="E9" s="326"/>
      <c r="F9" s="326"/>
      <c r="G9" s="326"/>
      <c r="H9" s="326"/>
      <c r="I9" s="326"/>
      <c r="J9" s="326"/>
      <c r="K9" s="326"/>
      <c r="L9" s="326"/>
      <c r="M9" s="326"/>
      <c r="N9" s="326"/>
      <c r="O9" s="326"/>
      <c r="P9" s="326"/>
      <c r="Q9" s="326"/>
      <c r="R9" s="326"/>
      <c r="S9" s="326"/>
      <c r="T9" s="326"/>
      <c r="U9" s="250"/>
    </row>
    <row r="10" spans="1:21" s="176" customFormat="1" ht="6" customHeight="1" x14ac:dyDescent="0.2">
      <c r="B10" s="171"/>
      <c r="C10" s="171"/>
      <c r="D10" s="351"/>
      <c r="E10" s="351"/>
      <c r="F10" s="351"/>
      <c r="G10" s="351"/>
      <c r="H10" s="351"/>
      <c r="I10" s="351"/>
      <c r="J10" s="351"/>
      <c r="K10" s="351"/>
      <c r="L10" s="351"/>
      <c r="M10" s="351"/>
      <c r="N10" s="351"/>
      <c r="O10" s="351"/>
      <c r="P10" s="351"/>
      <c r="Q10" s="351"/>
      <c r="R10" s="351"/>
      <c r="S10" s="351"/>
      <c r="T10" s="351"/>
      <c r="U10" s="177"/>
    </row>
    <row r="11" spans="1:21" s="176" customFormat="1" ht="12.75" customHeight="1" x14ac:dyDescent="0.2">
      <c r="B11" s="171" t="s">
        <v>36</v>
      </c>
      <c r="C11" s="172"/>
      <c r="D11" s="326" t="s">
        <v>140</v>
      </c>
      <c r="E11" s="326"/>
      <c r="F11" s="326"/>
      <c r="G11" s="326"/>
      <c r="H11" s="326"/>
      <c r="I11" s="326"/>
      <c r="J11" s="326"/>
      <c r="K11" s="326"/>
      <c r="L11" s="326"/>
      <c r="M11" s="326"/>
      <c r="N11" s="326"/>
      <c r="O11" s="326"/>
      <c r="P11" s="326"/>
      <c r="Q11" s="326"/>
      <c r="R11" s="326"/>
      <c r="S11" s="326"/>
      <c r="T11" s="326"/>
      <c r="U11" s="177"/>
    </row>
    <row r="12" spans="1:21" s="176" customFormat="1" ht="6" customHeight="1" x14ac:dyDescent="0.2">
      <c r="B12" s="171"/>
      <c r="C12" s="172"/>
      <c r="D12" s="182"/>
      <c r="E12" s="182"/>
      <c r="F12" s="182"/>
      <c r="G12" s="182"/>
      <c r="H12" s="182"/>
      <c r="I12" s="182"/>
      <c r="J12" s="182"/>
      <c r="K12" s="182"/>
      <c r="L12" s="182"/>
      <c r="M12" s="182"/>
      <c r="N12" s="182"/>
      <c r="O12" s="182"/>
      <c r="P12" s="182"/>
      <c r="Q12" s="182"/>
      <c r="R12" s="182"/>
      <c r="S12" s="182"/>
      <c r="T12" s="182"/>
      <c r="U12" s="177"/>
    </row>
    <row r="13" spans="1:21" s="176" customFormat="1" ht="28.5" customHeight="1" x14ac:dyDescent="0.2">
      <c r="B13" s="171"/>
      <c r="C13" s="172"/>
      <c r="D13" s="350" t="s">
        <v>136</v>
      </c>
      <c r="E13" s="350"/>
      <c r="F13" s="350"/>
      <c r="G13" s="350"/>
      <c r="H13" s="350"/>
      <c r="I13" s="350"/>
      <c r="J13" s="350"/>
      <c r="K13" s="350"/>
      <c r="L13" s="350"/>
      <c r="M13" s="350"/>
      <c r="N13" s="350"/>
      <c r="O13" s="350"/>
      <c r="P13" s="350"/>
      <c r="Q13" s="350"/>
      <c r="R13" s="350"/>
      <c r="S13" s="350"/>
      <c r="T13" s="350"/>
      <c r="U13" s="177"/>
    </row>
    <row r="14" spans="1:21" s="176" customFormat="1" ht="28.5" customHeight="1" x14ac:dyDescent="0.2">
      <c r="B14" s="171" t="s">
        <v>118</v>
      </c>
      <c r="C14" s="172"/>
      <c r="D14" s="354" t="s">
        <v>137</v>
      </c>
      <c r="E14" s="354"/>
      <c r="F14" s="354"/>
      <c r="G14" s="354"/>
      <c r="H14" s="354"/>
      <c r="I14" s="354"/>
      <c r="J14" s="354"/>
      <c r="K14" s="354"/>
      <c r="L14" s="354"/>
      <c r="M14" s="354"/>
      <c r="N14" s="354"/>
      <c r="O14" s="354"/>
      <c r="P14" s="354"/>
      <c r="Q14" s="354"/>
      <c r="R14" s="354"/>
      <c r="S14" s="354"/>
      <c r="T14" s="354"/>
      <c r="U14" s="177"/>
    </row>
    <row r="15" spans="1:21" s="176" customFormat="1" ht="6" customHeight="1" x14ac:dyDescent="0.2">
      <c r="B15" s="171"/>
      <c r="C15" s="172"/>
      <c r="D15" s="182"/>
      <c r="E15" s="182"/>
      <c r="F15" s="182"/>
      <c r="G15" s="182"/>
      <c r="H15" s="182"/>
      <c r="I15" s="182"/>
      <c r="J15" s="182"/>
      <c r="K15" s="182"/>
      <c r="L15" s="182"/>
      <c r="M15" s="182"/>
      <c r="N15" s="182"/>
      <c r="O15" s="182"/>
      <c r="P15" s="182"/>
      <c r="Q15" s="182"/>
      <c r="R15" s="182"/>
      <c r="S15" s="182"/>
      <c r="T15" s="182"/>
      <c r="U15" s="177"/>
    </row>
    <row r="16" spans="1:21" s="176" customFormat="1" ht="15" customHeight="1" x14ac:dyDescent="0.2">
      <c r="B16" s="171"/>
      <c r="C16" s="171" t="s">
        <v>37</v>
      </c>
      <c r="D16" s="326" t="s">
        <v>394</v>
      </c>
      <c r="E16" s="326"/>
      <c r="F16" s="326"/>
      <c r="G16" s="326"/>
      <c r="H16" s="326"/>
      <c r="I16" s="326"/>
      <c r="J16" s="326"/>
      <c r="K16" s="326"/>
      <c r="L16" s="326"/>
      <c r="M16" s="326"/>
      <c r="N16" s="326"/>
      <c r="O16" s="326"/>
      <c r="P16" s="326"/>
      <c r="Q16" s="326"/>
      <c r="R16" s="326"/>
      <c r="S16" s="326"/>
      <c r="T16" s="326"/>
      <c r="U16" s="177"/>
    </row>
    <row r="17" spans="2:21" s="176" customFormat="1" ht="15" customHeight="1" x14ac:dyDescent="0.2">
      <c r="B17" s="171"/>
      <c r="C17" s="171" t="s">
        <v>38</v>
      </c>
      <c r="D17" s="326" t="s">
        <v>393</v>
      </c>
      <c r="E17" s="326"/>
      <c r="F17" s="326"/>
      <c r="G17" s="326"/>
      <c r="H17" s="326"/>
      <c r="I17" s="326"/>
      <c r="J17" s="326"/>
      <c r="K17" s="326"/>
      <c r="L17" s="326"/>
      <c r="M17" s="326"/>
      <c r="N17" s="326"/>
      <c r="O17" s="326"/>
      <c r="P17" s="326"/>
      <c r="Q17" s="326"/>
      <c r="R17" s="326"/>
      <c r="S17" s="326"/>
      <c r="T17" s="326"/>
      <c r="U17" s="177"/>
    </row>
    <row r="18" spans="2:21" s="176" customFormat="1" ht="15" customHeight="1" x14ac:dyDescent="0.2">
      <c r="B18" s="171"/>
      <c r="C18" s="171" t="s">
        <v>39</v>
      </c>
      <c r="D18" s="326" t="s">
        <v>395</v>
      </c>
      <c r="E18" s="326"/>
      <c r="F18" s="326"/>
      <c r="G18" s="326"/>
      <c r="H18" s="326"/>
      <c r="I18" s="326"/>
      <c r="J18" s="326"/>
      <c r="K18" s="326"/>
      <c r="L18" s="326"/>
      <c r="M18" s="326"/>
      <c r="N18" s="326"/>
      <c r="O18" s="326"/>
      <c r="P18" s="326"/>
      <c r="Q18" s="326"/>
      <c r="R18" s="326"/>
      <c r="S18" s="326"/>
      <c r="T18" s="326"/>
      <c r="U18" s="177"/>
    </row>
    <row r="19" spans="2:21" s="176" customFormat="1" ht="6" customHeight="1" x14ac:dyDescent="0.2">
      <c r="B19" s="171"/>
      <c r="C19" s="171"/>
      <c r="D19" s="172"/>
      <c r="E19" s="175"/>
      <c r="F19" s="175"/>
      <c r="G19" s="175"/>
      <c r="H19" s="175"/>
      <c r="I19" s="175"/>
      <c r="J19" s="175"/>
      <c r="K19" s="175"/>
      <c r="L19" s="175"/>
      <c r="M19" s="175"/>
      <c r="N19" s="175"/>
      <c r="O19" s="175"/>
      <c r="P19" s="175"/>
      <c r="Q19" s="175"/>
      <c r="R19" s="175"/>
      <c r="S19" s="175"/>
      <c r="T19" s="175"/>
      <c r="U19" s="177"/>
    </row>
    <row r="20" spans="2:21" s="176" customFormat="1" ht="16.5" customHeight="1" x14ac:dyDescent="0.2">
      <c r="B20" s="171" t="s">
        <v>40</v>
      </c>
      <c r="C20" s="171"/>
      <c r="D20" s="326" t="s">
        <v>138</v>
      </c>
      <c r="E20" s="326"/>
      <c r="F20" s="326"/>
      <c r="G20" s="326"/>
      <c r="H20" s="326"/>
      <c r="I20" s="326"/>
      <c r="J20" s="326"/>
      <c r="K20" s="326"/>
      <c r="L20" s="326"/>
      <c r="M20" s="326"/>
      <c r="N20" s="326"/>
      <c r="O20" s="326"/>
      <c r="P20" s="326"/>
      <c r="Q20" s="326"/>
      <c r="R20" s="326"/>
      <c r="S20" s="326"/>
      <c r="T20" s="326"/>
      <c r="U20" s="177"/>
    </row>
    <row r="21" spans="2:21" s="176" customFormat="1" ht="6" customHeight="1" x14ac:dyDescent="0.2">
      <c r="B21" s="171"/>
      <c r="C21" s="178"/>
      <c r="D21" s="187"/>
      <c r="E21" s="187"/>
      <c r="F21" s="187"/>
      <c r="G21" s="187"/>
      <c r="H21" s="187"/>
      <c r="I21" s="187"/>
      <c r="J21" s="187"/>
      <c r="K21" s="187"/>
      <c r="L21" s="187"/>
      <c r="M21" s="187"/>
      <c r="N21" s="187"/>
      <c r="O21" s="187"/>
      <c r="P21" s="187"/>
      <c r="Q21" s="187"/>
      <c r="R21" s="187"/>
      <c r="S21" s="187"/>
      <c r="T21" s="187"/>
      <c r="U21" s="177"/>
    </row>
    <row r="22" spans="2:21" s="176" customFormat="1" ht="15" customHeight="1" x14ac:dyDescent="0.2">
      <c r="B22" s="171" t="s">
        <v>119</v>
      </c>
      <c r="C22" s="179"/>
      <c r="D22" s="355" t="s">
        <v>141</v>
      </c>
      <c r="E22" s="355"/>
      <c r="F22" s="355"/>
      <c r="G22" s="355"/>
      <c r="H22" s="355"/>
      <c r="I22" s="355"/>
      <c r="J22" s="355"/>
      <c r="K22" s="355"/>
      <c r="L22" s="355"/>
      <c r="M22" s="355"/>
      <c r="N22" s="355"/>
      <c r="O22" s="355"/>
      <c r="P22" s="355"/>
      <c r="Q22" s="355"/>
      <c r="R22" s="355"/>
      <c r="S22" s="355"/>
      <c r="T22" s="355"/>
      <c r="U22" s="177"/>
    </row>
    <row r="23" spans="2:21" s="176" customFormat="1" ht="41.25" customHeight="1" x14ac:dyDescent="0.2">
      <c r="B23" s="171"/>
      <c r="C23" s="179"/>
      <c r="D23" s="350" t="s">
        <v>537</v>
      </c>
      <c r="E23" s="350"/>
      <c r="F23" s="350"/>
      <c r="G23" s="350"/>
      <c r="H23" s="350"/>
      <c r="I23" s="350"/>
      <c r="J23" s="350"/>
      <c r="K23" s="350"/>
      <c r="L23" s="350"/>
      <c r="M23" s="350"/>
      <c r="N23" s="350"/>
      <c r="O23" s="350"/>
      <c r="P23" s="350"/>
      <c r="Q23" s="350"/>
      <c r="R23" s="350"/>
      <c r="S23" s="350"/>
      <c r="T23" s="350"/>
      <c r="U23" s="177"/>
    </row>
    <row r="24" spans="2:21" s="176" customFormat="1" ht="15.75" customHeight="1" x14ac:dyDescent="0.2">
      <c r="B24" s="171"/>
      <c r="C24" s="179"/>
      <c r="D24" s="350" t="s">
        <v>147</v>
      </c>
      <c r="E24" s="350"/>
      <c r="F24" s="350"/>
      <c r="G24" s="350"/>
      <c r="H24" s="350"/>
      <c r="I24" s="350"/>
      <c r="J24" s="350"/>
      <c r="K24" s="350"/>
      <c r="L24" s="350"/>
      <c r="M24" s="350"/>
      <c r="N24" s="350"/>
      <c r="O24" s="350"/>
      <c r="P24" s="350"/>
      <c r="Q24" s="350"/>
      <c r="R24" s="350"/>
      <c r="S24" s="350"/>
      <c r="T24" s="350"/>
      <c r="U24" s="177"/>
    </row>
    <row r="25" spans="2:21" s="176" customFormat="1" ht="15" customHeight="1" x14ac:dyDescent="0.2">
      <c r="B25" s="171" t="s">
        <v>142</v>
      </c>
      <c r="C25" s="178"/>
      <c r="D25" s="336" t="s">
        <v>516</v>
      </c>
      <c r="E25" s="336"/>
      <c r="F25" s="336"/>
      <c r="G25" s="336"/>
      <c r="H25" s="336"/>
      <c r="I25" s="336"/>
      <c r="J25" s="336"/>
      <c r="K25" s="336"/>
      <c r="L25" s="336"/>
      <c r="M25" s="336"/>
      <c r="N25" s="336"/>
      <c r="O25" s="336"/>
      <c r="P25" s="336"/>
      <c r="Q25" s="336"/>
      <c r="R25" s="336"/>
      <c r="S25" s="336"/>
      <c r="T25" s="336"/>
      <c r="U25" s="177"/>
    </row>
    <row r="26" spans="2:21" s="176" customFormat="1" ht="15.75" customHeight="1" x14ac:dyDescent="0.2">
      <c r="B26" s="171"/>
      <c r="C26" s="171"/>
      <c r="D26" s="356" t="s">
        <v>400</v>
      </c>
      <c r="E26" s="356"/>
      <c r="F26" s="356"/>
      <c r="G26" s="356"/>
      <c r="H26" s="356"/>
      <c r="I26" s="356"/>
      <c r="J26" s="356"/>
      <c r="K26" s="356"/>
      <c r="L26" s="356"/>
      <c r="M26" s="356"/>
      <c r="N26" s="356"/>
      <c r="O26" s="356"/>
      <c r="P26" s="356"/>
      <c r="Q26" s="356"/>
      <c r="R26" s="356"/>
      <c r="S26" s="356"/>
      <c r="T26" s="356"/>
      <c r="U26" s="177"/>
    </row>
    <row r="27" spans="2:21" s="176" customFormat="1" ht="6" customHeight="1" x14ac:dyDescent="0.2">
      <c r="B27" s="171"/>
      <c r="C27" s="171"/>
      <c r="D27" s="191"/>
      <c r="E27" s="190"/>
      <c r="F27" s="190"/>
      <c r="G27" s="190"/>
      <c r="H27" s="190"/>
      <c r="I27" s="190"/>
      <c r="J27" s="190"/>
      <c r="K27" s="190"/>
      <c r="L27" s="190"/>
      <c r="M27" s="190"/>
      <c r="N27" s="190"/>
      <c r="O27" s="190"/>
      <c r="P27" s="190"/>
      <c r="Q27" s="190"/>
      <c r="R27" s="190"/>
      <c r="S27" s="190"/>
      <c r="T27" s="190"/>
      <c r="U27" s="177"/>
    </row>
    <row r="28" spans="2:21" s="176" customFormat="1" ht="15" customHeight="1" x14ac:dyDescent="0.2">
      <c r="B28" s="171" t="s">
        <v>143</v>
      </c>
      <c r="C28" s="178"/>
      <c r="D28" s="336" t="s">
        <v>401</v>
      </c>
      <c r="E28" s="336"/>
      <c r="F28" s="336"/>
      <c r="G28" s="336"/>
      <c r="H28" s="336"/>
      <c r="I28" s="336"/>
      <c r="J28" s="336"/>
      <c r="K28" s="336"/>
      <c r="L28" s="336"/>
      <c r="M28" s="336"/>
      <c r="N28" s="336"/>
      <c r="O28" s="336"/>
      <c r="P28" s="336"/>
      <c r="Q28" s="336"/>
      <c r="R28" s="336"/>
      <c r="S28" s="336"/>
      <c r="T28" s="336"/>
      <c r="U28" s="177"/>
    </row>
    <row r="29" spans="2:21" s="176" customFormat="1" ht="15" customHeight="1" x14ac:dyDescent="0.2">
      <c r="B29" s="171"/>
      <c r="C29" s="178"/>
      <c r="D29" s="356" t="s">
        <v>429</v>
      </c>
      <c r="E29" s="356"/>
      <c r="F29" s="356"/>
      <c r="G29" s="356"/>
      <c r="H29" s="356"/>
      <c r="I29" s="356"/>
      <c r="J29" s="356"/>
      <c r="K29" s="356"/>
      <c r="L29" s="356"/>
      <c r="M29" s="356"/>
      <c r="N29" s="356"/>
      <c r="O29" s="356"/>
      <c r="P29" s="356"/>
      <c r="Q29" s="356"/>
      <c r="R29" s="356"/>
      <c r="S29" s="356"/>
      <c r="T29" s="356"/>
      <c r="U29" s="177"/>
    </row>
    <row r="30" spans="2:21" s="176" customFormat="1" ht="15.75" customHeight="1" x14ac:dyDescent="0.2">
      <c r="B30" s="171"/>
      <c r="C30" s="178"/>
      <c r="D30" s="356" t="s">
        <v>391</v>
      </c>
      <c r="E30" s="356"/>
      <c r="F30" s="356"/>
      <c r="G30" s="356"/>
      <c r="H30" s="356"/>
      <c r="I30" s="356"/>
      <c r="J30" s="356"/>
      <c r="K30" s="356"/>
      <c r="L30" s="356"/>
      <c r="M30" s="356"/>
      <c r="N30" s="356"/>
      <c r="O30" s="356"/>
      <c r="P30" s="356"/>
      <c r="Q30" s="356"/>
      <c r="R30" s="356"/>
      <c r="S30" s="356"/>
      <c r="T30" s="356"/>
      <c r="U30" s="177"/>
    </row>
    <row r="31" spans="2:21" s="176" customFormat="1" ht="6" customHeight="1" x14ac:dyDescent="0.2">
      <c r="B31" s="171"/>
      <c r="C31" s="171"/>
      <c r="D31" s="184"/>
      <c r="E31" s="184"/>
      <c r="F31" s="184"/>
      <c r="G31" s="184"/>
      <c r="H31" s="184"/>
      <c r="I31" s="184"/>
      <c r="J31" s="184"/>
      <c r="K31" s="184"/>
      <c r="L31" s="184"/>
      <c r="M31" s="184"/>
      <c r="N31" s="184"/>
      <c r="O31" s="184"/>
      <c r="P31" s="184"/>
      <c r="Q31" s="184"/>
      <c r="R31" s="184"/>
      <c r="S31" s="184"/>
      <c r="T31" s="184"/>
      <c r="U31" s="177"/>
    </row>
    <row r="32" spans="2:21" s="176" customFormat="1" ht="15" customHeight="1" x14ac:dyDescent="0.2">
      <c r="B32" s="171" t="s">
        <v>139</v>
      </c>
      <c r="C32" s="178"/>
      <c r="D32" s="336" t="s">
        <v>422</v>
      </c>
      <c r="E32" s="336"/>
      <c r="F32" s="336"/>
      <c r="G32" s="336"/>
      <c r="H32" s="336"/>
      <c r="I32" s="336"/>
      <c r="J32" s="336"/>
      <c r="K32" s="336"/>
      <c r="L32" s="336"/>
      <c r="M32" s="336"/>
      <c r="N32" s="336"/>
      <c r="O32" s="336"/>
      <c r="P32" s="336"/>
      <c r="Q32" s="336"/>
      <c r="R32" s="336"/>
      <c r="S32" s="336"/>
      <c r="T32" s="336"/>
      <c r="U32" s="177"/>
    </row>
    <row r="33" spans="1:21" s="176" customFormat="1" ht="52.9" customHeight="1" x14ac:dyDescent="0.2">
      <c r="B33" s="171"/>
      <c r="C33" s="178"/>
      <c r="D33" s="350" t="s">
        <v>531</v>
      </c>
      <c r="E33" s="350"/>
      <c r="F33" s="350"/>
      <c r="G33" s="350"/>
      <c r="H33" s="350"/>
      <c r="I33" s="350"/>
      <c r="J33" s="350"/>
      <c r="K33" s="350"/>
      <c r="L33" s="350"/>
      <c r="M33" s="350"/>
      <c r="N33" s="350"/>
      <c r="O33" s="350"/>
      <c r="P33" s="350"/>
      <c r="Q33" s="350"/>
      <c r="R33" s="350"/>
      <c r="S33" s="350"/>
      <c r="T33" s="350"/>
      <c r="U33" s="177"/>
    </row>
    <row r="34" spans="1:21" s="176" customFormat="1" ht="28.15" customHeight="1" x14ac:dyDescent="0.2">
      <c r="B34" s="171"/>
      <c r="C34" s="178"/>
      <c r="D34" s="351" t="s">
        <v>590</v>
      </c>
      <c r="E34" s="351"/>
      <c r="F34" s="351"/>
      <c r="G34" s="351"/>
      <c r="H34" s="351"/>
      <c r="I34" s="351"/>
      <c r="J34" s="351"/>
      <c r="K34" s="351"/>
      <c r="L34" s="351"/>
      <c r="M34" s="351"/>
      <c r="N34" s="351"/>
      <c r="O34" s="351"/>
      <c r="P34" s="351"/>
      <c r="Q34" s="351"/>
      <c r="R34" s="351"/>
      <c r="S34" s="351"/>
      <c r="T34" s="351"/>
      <c r="U34" s="177"/>
    </row>
    <row r="35" spans="1:21" s="176" customFormat="1" ht="6" customHeight="1" x14ac:dyDescent="0.2">
      <c r="B35" s="171"/>
      <c r="C35" s="179"/>
      <c r="D35" s="175"/>
      <c r="E35" s="175"/>
      <c r="F35" s="175"/>
      <c r="G35" s="175"/>
      <c r="H35" s="175"/>
      <c r="I35" s="175"/>
      <c r="J35" s="175"/>
      <c r="K35" s="175"/>
      <c r="L35" s="175"/>
      <c r="M35" s="175"/>
      <c r="N35" s="175"/>
      <c r="O35" s="175"/>
      <c r="P35" s="175"/>
      <c r="Q35" s="175"/>
      <c r="R35" s="175"/>
      <c r="S35" s="175"/>
      <c r="T35" s="175"/>
      <c r="U35" s="177"/>
    </row>
    <row r="36" spans="1:21" s="176" customFormat="1" ht="15" customHeight="1" x14ac:dyDescent="0.2">
      <c r="B36" s="171" t="s">
        <v>494</v>
      </c>
      <c r="C36" s="178"/>
      <c r="D36" s="355" t="s">
        <v>495</v>
      </c>
      <c r="E36" s="355"/>
      <c r="F36" s="355"/>
      <c r="G36" s="355"/>
      <c r="H36" s="355"/>
      <c r="I36" s="355"/>
      <c r="J36" s="355"/>
      <c r="K36" s="355"/>
      <c r="L36" s="355"/>
      <c r="M36" s="355"/>
      <c r="N36" s="355"/>
      <c r="O36" s="355"/>
      <c r="P36" s="355"/>
      <c r="Q36" s="355"/>
      <c r="R36" s="355"/>
      <c r="S36" s="355"/>
      <c r="T36" s="355"/>
      <c r="U36" s="177"/>
    </row>
    <row r="37" spans="1:21" ht="6" customHeight="1" x14ac:dyDescent="0.2">
      <c r="A37" s="47"/>
      <c r="B37" s="64"/>
      <c r="C37" s="53"/>
      <c r="D37" s="189"/>
      <c r="E37" s="53"/>
      <c r="F37" s="53"/>
      <c r="G37" s="53"/>
      <c r="H37" s="53"/>
      <c r="I37" s="53"/>
      <c r="J37" s="53"/>
      <c r="K37" s="53"/>
      <c r="L37" s="53"/>
    </row>
    <row r="38" spans="1:21" ht="15" customHeight="1" x14ac:dyDescent="0.2">
      <c r="B38" s="47" t="s">
        <v>6</v>
      </c>
      <c r="C38" s="65"/>
      <c r="D38" s="310"/>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25</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49" t="s">
        <v>18</v>
      </c>
      <c r="D46" s="66" t="s">
        <v>19</v>
      </c>
    </row>
    <row r="47" spans="1:21" ht="15" customHeight="1" x14ac:dyDescent="0.2">
      <c r="B47" s="69" t="s">
        <v>21</v>
      </c>
      <c r="D47" s="66" t="s">
        <v>20</v>
      </c>
    </row>
    <row r="48" spans="1:21" ht="9" customHeight="1" x14ac:dyDescent="0.2"/>
    <row r="49" spans="1:20" ht="15.75" customHeight="1" x14ac:dyDescent="0.2">
      <c r="A49" s="192"/>
      <c r="B49" s="50"/>
      <c r="C49" s="50"/>
      <c r="D49" s="50"/>
      <c r="E49" s="50"/>
      <c r="F49" s="50"/>
      <c r="G49" s="50"/>
      <c r="H49" s="50"/>
      <c r="I49" s="50"/>
      <c r="J49" s="50"/>
      <c r="K49" s="50"/>
      <c r="L49" s="50"/>
      <c r="M49" s="50"/>
      <c r="N49" s="50"/>
      <c r="O49" s="50"/>
      <c r="P49" s="50"/>
      <c r="Q49" s="50"/>
      <c r="R49" s="50"/>
      <c r="S49" s="50"/>
      <c r="T49" s="50"/>
    </row>
    <row r="50" spans="1:20" ht="7.5" customHeight="1" x14ac:dyDescent="0.2">
      <c r="A50" s="192"/>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D36:T36"/>
    <mergeCell ref="D23:T23"/>
    <mergeCell ref="D22:T22"/>
    <mergeCell ref="D34:T34"/>
    <mergeCell ref="D33:T33"/>
    <mergeCell ref="D25:T25"/>
    <mergeCell ref="D26:T26"/>
    <mergeCell ref="D29:T29"/>
    <mergeCell ref="D32:T32"/>
    <mergeCell ref="D28:T28"/>
    <mergeCell ref="D30:T30"/>
    <mergeCell ref="D24:T24"/>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58"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17"/>
  <sheetViews>
    <sheetView workbookViewId="0">
      <selection activeCell="B1" sqref="B1:T1"/>
    </sheetView>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48" t="s">
        <v>5</v>
      </c>
      <c r="C1" s="349"/>
      <c r="D1" s="349"/>
      <c r="E1" s="349"/>
      <c r="F1" s="349"/>
      <c r="G1" s="349"/>
      <c r="H1" s="349"/>
      <c r="I1" s="349"/>
      <c r="J1" s="349"/>
      <c r="K1" s="349"/>
      <c r="L1" s="349"/>
      <c r="M1" s="349"/>
      <c r="N1" s="349"/>
      <c r="O1" s="349"/>
      <c r="P1" s="349"/>
      <c r="Q1" s="349"/>
      <c r="R1" s="349"/>
      <c r="S1" s="349"/>
      <c r="T1" s="334"/>
    </row>
    <row r="2" spans="1:21" ht="6" customHeight="1" x14ac:dyDescent="0.2">
      <c r="A2" s="331"/>
      <c r="B2" s="331"/>
      <c r="C2" s="331"/>
      <c r="D2" s="331"/>
      <c r="E2" s="331"/>
      <c r="F2" s="331"/>
      <c r="G2" s="331"/>
      <c r="H2" s="331"/>
      <c r="I2" s="331"/>
      <c r="J2" s="331"/>
      <c r="K2" s="331"/>
      <c r="L2" s="331"/>
    </row>
    <row r="3" spans="1:21" s="176" customFormat="1" ht="15.75" customHeight="1" x14ac:dyDescent="0.25">
      <c r="B3" s="352" t="s">
        <v>120</v>
      </c>
      <c r="C3" s="352"/>
      <c r="D3" s="352"/>
      <c r="E3" s="352"/>
      <c r="F3" s="352"/>
      <c r="G3" s="352"/>
      <c r="H3" s="352"/>
      <c r="I3" s="352"/>
      <c r="J3" s="352"/>
      <c r="K3" s="352"/>
      <c r="L3" s="352"/>
      <c r="M3" s="352"/>
      <c r="N3" s="352"/>
      <c r="O3" s="352"/>
      <c r="P3" s="352"/>
      <c r="Q3" s="352"/>
      <c r="R3" s="352"/>
      <c r="S3" s="352"/>
      <c r="T3" s="352"/>
      <c r="U3" s="177"/>
    </row>
    <row r="4" spans="1:21" s="176" customFormat="1" ht="6" customHeight="1" x14ac:dyDescent="0.2">
      <c r="B4" s="171"/>
      <c r="C4" s="172"/>
      <c r="D4" s="171"/>
      <c r="E4" s="172"/>
      <c r="F4" s="172"/>
      <c r="G4" s="172"/>
      <c r="H4" s="172"/>
      <c r="I4" s="172"/>
      <c r="J4" s="172"/>
      <c r="K4" s="172"/>
      <c r="L4" s="172"/>
      <c r="M4" s="172"/>
      <c r="N4" s="172"/>
      <c r="O4" s="172"/>
      <c r="P4" s="172"/>
      <c r="Q4" s="172"/>
      <c r="R4" s="172"/>
      <c r="S4" s="172"/>
      <c r="T4" s="172"/>
      <c r="U4" s="177"/>
    </row>
    <row r="5" spans="1:21" s="176" customFormat="1" ht="28.5" customHeight="1" x14ac:dyDescent="0.2">
      <c r="B5" s="355" t="s">
        <v>388</v>
      </c>
      <c r="C5" s="355"/>
      <c r="D5" s="355"/>
      <c r="E5" s="355"/>
      <c r="F5" s="355"/>
      <c r="G5" s="355"/>
      <c r="H5" s="355"/>
      <c r="I5" s="355"/>
      <c r="J5" s="355"/>
      <c r="K5" s="355"/>
      <c r="L5" s="355"/>
      <c r="M5" s="355"/>
      <c r="N5" s="355"/>
      <c r="O5" s="355"/>
      <c r="P5" s="355"/>
      <c r="Q5" s="355"/>
      <c r="R5" s="355"/>
      <c r="S5" s="355"/>
      <c r="T5" s="355"/>
      <c r="U5" s="177"/>
    </row>
    <row r="6" spans="1:21" s="176" customFormat="1" ht="6" customHeight="1" x14ac:dyDescent="0.2">
      <c r="B6" s="171"/>
      <c r="C6" s="172"/>
      <c r="D6" s="172"/>
      <c r="E6" s="172"/>
      <c r="F6" s="172"/>
      <c r="G6" s="172"/>
      <c r="H6" s="172"/>
      <c r="I6" s="172"/>
      <c r="J6" s="172"/>
      <c r="K6" s="172"/>
      <c r="L6" s="172"/>
      <c r="M6" s="172"/>
      <c r="N6" s="172"/>
      <c r="O6" s="172"/>
      <c r="P6" s="172"/>
      <c r="Q6" s="172"/>
      <c r="R6" s="172"/>
      <c r="S6" s="172"/>
      <c r="T6" s="172"/>
      <c r="U6" s="177"/>
    </row>
    <row r="7" spans="1:21" s="176" customFormat="1" ht="14.25" customHeight="1" x14ac:dyDescent="0.2">
      <c r="B7" s="358" t="s">
        <v>399</v>
      </c>
      <c r="C7" s="358"/>
      <c r="D7" s="358"/>
      <c r="E7" s="358"/>
      <c r="F7" s="358"/>
      <c r="G7" s="358"/>
      <c r="H7" s="358"/>
      <c r="I7" s="358"/>
      <c r="J7" s="358"/>
      <c r="K7" s="358"/>
      <c r="L7" s="358"/>
      <c r="M7" s="358"/>
      <c r="N7" s="358"/>
      <c r="O7" s="358"/>
      <c r="P7" s="358"/>
      <c r="Q7" s="358"/>
      <c r="R7" s="358"/>
      <c r="S7" s="358"/>
      <c r="T7" s="358"/>
      <c r="U7" s="177"/>
    </row>
    <row r="8" spans="1:21" s="176" customFormat="1" ht="6" customHeight="1" x14ac:dyDescent="0.2">
      <c r="B8" s="171"/>
      <c r="C8" s="172"/>
      <c r="D8" s="172"/>
      <c r="E8" s="172"/>
      <c r="F8" s="172"/>
      <c r="G8" s="172"/>
      <c r="H8" s="172"/>
      <c r="I8" s="172"/>
      <c r="J8" s="172"/>
      <c r="K8" s="172"/>
      <c r="L8" s="172"/>
      <c r="M8" s="172"/>
      <c r="N8" s="172"/>
      <c r="O8" s="172"/>
      <c r="P8" s="172"/>
      <c r="Q8" s="172"/>
      <c r="R8" s="172"/>
      <c r="S8" s="172"/>
      <c r="T8" s="172"/>
      <c r="U8" s="177"/>
    </row>
    <row r="9" spans="1:21" s="176" customFormat="1" ht="15.75" customHeight="1" x14ac:dyDescent="0.2">
      <c r="B9" s="359" t="s">
        <v>606</v>
      </c>
      <c r="C9" s="359"/>
      <c r="D9" s="359"/>
      <c r="E9" s="359"/>
      <c r="F9" s="359"/>
      <c r="G9" s="359"/>
      <c r="H9" s="359"/>
      <c r="I9" s="359"/>
      <c r="J9" s="359"/>
      <c r="K9" s="359"/>
      <c r="L9" s="359"/>
      <c r="M9" s="359"/>
      <c r="N9" s="359"/>
      <c r="O9" s="359"/>
      <c r="P9" s="359"/>
      <c r="Q9" s="359"/>
      <c r="R9" s="359"/>
      <c r="S9" s="359"/>
      <c r="T9" s="359"/>
      <c r="U9" s="177"/>
    </row>
    <row r="10" spans="1:21" s="176" customFormat="1" ht="15.75" customHeight="1" x14ac:dyDescent="0.2">
      <c r="B10" s="360" t="s">
        <v>145</v>
      </c>
      <c r="C10" s="360"/>
      <c r="D10" s="360"/>
      <c r="E10" s="360"/>
      <c r="F10" s="360"/>
      <c r="G10" s="360"/>
      <c r="H10" s="360"/>
      <c r="I10" s="360"/>
      <c r="J10" s="360"/>
      <c r="K10" s="360"/>
      <c r="L10" s="360"/>
      <c r="M10" s="360"/>
      <c r="N10" s="360"/>
      <c r="O10" s="360"/>
      <c r="P10" s="360"/>
      <c r="Q10" s="360"/>
      <c r="R10" s="360"/>
      <c r="S10" s="360"/>
      <c r="T10" s="360"/>
      <c r="U10" s="177"/>
    </row>
    <row r="11" spans="1:21" s="176" customFormat="1" ht="6" customHeight="1" x14ac:dyDescent="0.2">
      <c r="B11" s="171"/>
      <c r="C11" s="172"/>
      <c r="D11" s="172"/>
      <c r="E11" s="172"/>
      <c r="F11" s="172"/>
      <c r="G11" s="172"/>
      <c r="H11" s="172"/>
      <c r="I11" s="172"/>
      <c r="J11" s="172"/>
      <c r="K11" s="172"/>
      <c r="L11" s="172"/>
      <c r="M11" s="172"/>
      <c r="N11" s="172"/>
      <c r="O11" s="172"/>
      <c r="P11" s="172"/>
      <c r="Q11" s="172"/>
      <c r="R11" s="172"/>
      <c r="S11" s="172"/>
      <c r="T11" s="172"/>
      <c r="U11" s="177"/>
    </row>
    <row r="12" spans="1:21" s="176" customFormat="1" ht="11.25" customHeight="1" x14ac:dyDescent="0.2">
      <c r="B12" s="359" t="s">
        <v>611</v>
      </c>
      <c r="C12" s="359"/>
      <c r="D12" s="359"/>
      <c r="E12" s="359"/>
      <c r="F12" s="359"/>
      <c r="G12" s="359"/>
      <c r="H12" s="359"/>
      <c r="I12" s="359"/>
      <c r="J12" s="359"/>
      <c r="K12" s="359"/>
      <c r="L12" s="359"/>
      <c r="M12" s="359"/>
      <c r="N12" s="359"/>
      <c r="O12" s="359"/>
      <c r="P12" s="359"/>
      <c r="Q12" s="359"/>
      <c r="R12" s="359"/>
      <c r="S12" s="359"/>
      <c r="T12" s="359"/>
      <c r="U12" s="177"/>
    </row>
    <row r="13" spans="1:21" s="176" customFormat="1" ht="15.75" customHeight="1" x14ac:dyDescent="0.2">
      <c r="B13" s="360" t="s">
        <v>146</v>
      </c>
      <c r="C13" s="360"/>
      <c r="D13" s="360"/>
      <c r="E13" s="360"/>
      <c r="F13" s="360"/>
      <c r="G13" s="360"/>
      <c r="H13" s="360"/>
      <c r="I13" s="360"/>
      <c r="J13" s="360"/>
      <c r="K13" s="360"/>
      <c r="L13" s="360"/>
      <c r="M13" s="360"/>
      <c r="N13" s="360"/>
      <c r="O13" s="360"/>
      <c r="P13" s="360"/>
      <c r="Q13" s="360"/>
      <c r="R13" s="360"/>
      <c r="S13" s="360"/>
      <c r="T13" s="360"/>
      <c r="U13" s="177"/>
    </row>
    <row r="14" spans="1:21" s="176" customFormat="1" ht="4.5" customHeight="1" x14ac:dyDescent="0.2">
      <c r="B14" s="171"/>
      <c r="C14" s="172"/>
      <c r="D14" s="172"/>
      <c r="E14" s="172"/>
      <c r="F14" s="172"/>
      <c r="G14" s="172"/>
      <c r="H14" s="172"/>
      <c r="I14" s="172"/>
      <c r="J14" s="172"/>
      <c r="K14" s="172"/>
      <c r="L14" s="172"/>
      <c r="M14" s="172"/>
      <c r="N14" s="172"/>
      <c r="O14" s="172"/>
      <c r="P14" s="172"/>
      <c r="Q14" s="172"/>
      <c r="R14" s="172"/>
      <c r="S14" s="172"/>
      <c r="T14" s="172"/>
      <c r="U14" s="177"/>
    </row>
    <row r="15" spans="1:21" s="176" customFormat="1" ht="15.75" customHeight="1" x14ac:dyDescent="0.2">
      <c r="B15" s="358" t="s">
        <v>477</v>
      </c>
      <c r="C15" s="358"/>
      <c r="D15" s="358"/>
      <c r="E15" s="358"/>
      <c r="F15" s="358"/>
      <c r="G15" s="358"/>
      <c r="H15" s="358"/>
      <c r="I15" s="358"/>
      <c r="J15" s="358"/>
      <c r="K15" s="358"/>
      <c r="L15" s="358"/>
      <c r="M15" s="358"/>
      <c r="N15" s="358"/>
      <c r="O15" s="358"/>
      <c r="P15" s="358"/>
      <c r="Q15" s="358"/>
      <c r="R15" s="358"/>
      <c r="S15" s="358"/>
      <c r="T15" s="358"/>
      <c r="U15" s="177"/>
    </row>
    <row r="16" spans="1:21" s="176" customFormat="1" ht="6" customHeight="1" x14ac:dyDescent="0.2">
      <c r="B16" s="171"/>
      <c r="C16" s="172"/>
      <c r="D16" s="172"/>
      <c r="E16" s="172"/>
      <c r="F16" s="172"/>
      <c r="G16" s="172"/>
      <c r="H16" s="172"/>
      <c r="I16" s="172"/>
      <c r="J16" s="172"/>
      <c r="K16" s="172"/>
      <c r="L16" s="172"/>
      <c r="M16" s="172"/>
      <c r="N16" s="172"/>
      <c r="O16" s="172"/>
      <c r="P16" s="172"/>
      <c r="Q16" s="172"/>
      <c r="R16" s="172"/>
      <c r="S16" s="172"/>
      <c r="T16" s="172"/>
      <c r="U16" s="177"/>
    </row>
    <row r="17" spans="2:21" s="176" customFormat="1" ht="15.75" customHeight="1" x14ac:dyDescent="0.2">
      <c r="B17" s="355" t="s">
        <v>392</v>
      </c>
      <c r="C17" s="355"/>
      <c r="D17" s="355"/>
      <c r="E17" s="355"/>
      <c r="F17" s="355"/>
      <c r="G17" s="355"/>
      <c r="H17" s="355"/>
      <c r="I17" s="355"/>
      <c r="J17" s="355"/>
      <c r="K17" s="355"/>
      <c r="L17" s="355"/>
      <c r="M17" s="355"/>
      <c r="N17" s="355"/>
      <c r="O17" s="355"/>
      <c r="P17" s="355"/>
      <c r="Q17" s="355"/>
      <c r="R17" s="355"/>
      <c r="S17" s="355"/>
      <c r="T17" s="355"/>
      <c r="U17" s="177"/>
    </row>
    <row r="18" spans="2:21" s="176" customFormat="1" ht="6" customHeight="1" x14ac:dyDescent="0.2">
      <c r="B18" s="355"/>
      <c r="C18" s="355"/>
      <c r="D18" s="355"/>
      <c r="E18" s="355"/>
      <c r="F18" s="355"/>
      <c r="G18" s="355"/>
      <c r="H18" s="355"/>
      <c r="I18" s="355"/>
      <c r="J18" s="355"/>
      <c r="K18" s="355"/>
      <c r="L18" s="355"/>
      <c r="M18" s="355"/>
      <c r="N18" s="355"/>
      <c r="O18" s="355"/>
      <c r="P18" s="355"/>
      <c r="Q18" s="355"/>
      <c r="R18" s="355"/>
      <c r="S18" s="355"/>
      <c r="T18" s="355"/>
      <c r="U18" s="177"/>
    </row>
    <row r="19" spans="2:21" s="176" customFormat="1" ht="15.75" customHeight="1" x14ac:dyDescent="0.2">
      <c r="B19" s="357" t="s">
        <v>522</v>
      </c>
      <c r="C19" s="357"/>
      <c r="D19" s="357"/>
      <c r="E19" s="357"/>
      <c r="F19" s="357"/>
      <c r="G19" s="357"/>
      <c r="H19" s="357"/>
      <c r="I19" s="357"/>
      <c r="J19" s="357"/>
      <c r="K19" s="357"/>
      <c r="L19" s="357"/>
      <c r="M19" s="357"/>
      <c r="N19" s="357"/>
      <c r="O19" s="357"/>
      <c r="P19" s="357"/>
      <c r="Q19" s="357"/>
      <c r="R19" s="357"/>
      <c r="S19" s="357"/>
      <c r="T19" s="357"/>
      <c r="U19" s="177"/>
    </row>
    <row r="20" spans="2:21" s="176" customFormat="1" ht="6" customHeight="1" x14ac:dyDescent="0.2">
      <c r="B20" s="185"/>
      <c r="C20" s="185"/>
      <c r="D20" s="185"/>
      <c r="E20" s="185"/>
      <c r="F20" s="185"/>
      <c r="G20" s="185"/>
      <c r="H20" s="185"/>
      <c r="I20" s="185"/>
      <c r="J20" s="185"/>
      <c r="K20" s="185"/>
      <c r="L20" s="185"/>
      <c r="M20" s="185"/>
      <c r="N20" s="185"/>
      <c r="O20" s="185"/>
      <c r="P20" s="185"/>
      <c r="Q20" s="185"/>
      <c r="R20" s="185"/>
      <c r="S20" s="185"/>
      <c r="T20" s="185"/>
      <c r="U20" s="177"/>
    </row>
    <row r="21" spans="2:21" s="176" customFormat="1" ht="15.75" customHeight="1" x14ac:dyDescent="0.2">
      <c r="B21" s="357" t="s">
        <v>523</v>
      </c>
      <c r="C21" s="357"/>
      <c r="D21" s="357"/>
      <c r="E21" s="357"/>
      <c r="F21" s="357"/>
      <c r="G21" s="357"/>
      <c r="H21" s="357"/>
      <c r="I21" s="357"/>
      <c r="J21" s="357"/>
      <c r="K21" s="357"/>
      <c r="L21" s="357"/>
      <c r="M21" s="357"/>
      <c r="N21" s="357"/>
      <c r="O21" s="357"/>
      <c r="P21" s="357"/>
      <c r="Q21" s="357"/>
      <c r="R21" s="357"/>
      <c r="S21" s="357"/>
      <c r="T21" s="357"/>
      <c r="U21" s="177"/>
    </row>
    <row r="22" spans="2:21" s="176" customFormat="1" ht="6" customHeight="1" x14ac:dyDescent="0.2">
      <c r="B22" s="355"/>
      <c r="C22" s="355"/>
      <c r="D22" s="355"/>
      <c r="E22" s="355"/>
      <c r="F22" s="355"/>
      <c r="G22" s="355"/>
      <c r="H22" s="355"/>
      <c r="I22" s="355"/>
      <c r="J22" s="355"/>
      <c r="K22" s="355"/>
      <c r="L22" s="355"/>
      <c r="M22" s="355"/>
      <c r="N22" s="355"/>
      <c r="O22" s="355"/>
      <c r="P22" s="355"/>
      <c r="Q22" s="355"/>
      <c r="R22" s="355"/>
      <c r="S22" s="355"/>
      <c r="T22" s="355"/>
      <c r="U22" s="177"/>
    </row>
    <row r="23" spans="2:21" s="176" customFormat="1" ht="15.75" customHeight="1" x14ac:dyDescent="0.2">
      <c r="B23" s="355" t="s">
        <v>524</v>
      </c>
      <c r="C23" s="355"/>
      <c r="D23" s="355"/>
      <c r="E23" s="355"/>
      <c r="F23" s="355"/>
      <c r="G23" s="355"/>
      <c r="H23" s="355"/>
      <c r="I23" s="355"/>
      <c r="J23" s="355"/>
      <c r="K23" s="355"/>
      <c r="L23" s="355"/>
      <c r="M23" s="355"/>
      <c r="N23" s="355"/>
      <c r="O23" s="355"/>
      <c r="P23" s="355"/>
      <c r="Q23" s="355"/>
      <c r="R23" s="355"/>
      <c r="S23" s="355"/>
      <c r="T23" s="355"/>
      <c r="U23" s="177"/>
    </row>
    <row r="24" spans="2:21" s="176" customFormat="1" ht="6" customHeight="1" x14ac:dyDescent="0.2">
      <c r="B24" s="184"/>
      <c r="C24" s="184"/>
      <c r="D24" s="184"/>
      <c r="E24" s="184"/>
      <c r="F24" s="184"/>
      <c r="G24" s="184"/>
      <c r="H24" s="184"/>
      <c r="I24" s="184"/>
      <c r="J24" s="184"/>
      <c r="K24" s="184"/>
      <c r="L24" s="184"/>
      <c r="M24" s="184"/>
      <c r="N24" s="184"/>
      <c r="O24" s="184"/>
      <c r="P24" s="184"/>
      <c r="Q24" s="184"/>
      <c r="R24" s="184"/>
      <c r="S24" s="184"/>
      <c r="T24" s="184"/>
      <c r="U24" s="177"/>
    </row>
    <row r="25" spans="2:21" s="176" customFormat="1" ht="15.75" customHeight="1" x14ac:dyDescent="0.2">
      <c r="B25" s="355" t="s">
        <v>525</v>
      </c>
      <c r="C25" s="355"/>
      <c r="D25" s="355"/>
      <c r="E25" s="355"/>
      <c r="F25" s="355"/>
      <c r="G25" s="355"/>
      <c r="H25" s="355"/>
      <c r="I25" s="355"/>
      <c r="J25" s="355"/>
      <c r="K25" s="355"/>
      <c r="L25" s="355"/>
      <c r="M25" s="355"/>
      <c r="N25" s="355"/>
      <c r="O25" s="355"/>
      <c r="P25" s="355"/>
      <c r="Q25" s="355"/>
      <c r="R25" s="355"/>
      <c r="S25" s="355"/>
      <c r="T25" s="355"/>
      <c r="U25" s="177"/>
    </row>
    <row r="26" spans="2:21" s="176" customFormat="1" ht="6" customHeight="1" x14ac:dyDescent="0.2">
      <c r="B26" s="175"/>
      <c r="C26" s="175"/>
      <c r="D26" s="175"/>
      <c r="E26" s="175"/>
      <c r="F26" s="175"/>
      <c r="G26" s="175"/>
      <c r="H26" s="175"/>
      <c r="I26" s="175"/>
      <c r="J26" s="175"/>
      <c r="K26" s="175"/>
      <c r="L26" s="175"/>
      <c r="M26" s="175"/>
      <c r="N26" s="175"/>
      <c r="O26" s="175"/>
      <c r="P26" s="175"/>
      <c r="Q26" s="175"/>
      <c r="R26" s="175"/>
      <c r="S26" s="175"/>
      <c r="T26" s="175"/>
      <c r="U26" s="177"/>
    </row>
    <row r="27" spans="2:21" s="176" customFormat="1" ht="15.75" customHeight="1" x14ac:dyDescent="0.2">
      <c r="B27" s="355" t="s">
        <v>526</v>
      </c>
      <c r="C27" s="355"/>
      <c r="D27" s="355"/>
      <c r="E27" s="355"/>
      <c r="F27" s="355"/>
      <c r="G27" s="355"/>
      <c r="H27" s="355"/>
      <c r="I27" s="355"/>
      <c r="J27" s="355"/>
      <c r="K27" s="355"/>
      <c r="L27" s="355"/>
      <c r="M27" s="355"/>
      <c r="N27" s="355"/>
      <c r="O27" s="355"/>
      <c r="P27" s="355"/>
      <c r="Q27" s="355"/>
      <c r="R27" s="355"/>
      <c r="S27" s="355"/>
      <c r="T27" s="355"/>
      <c r="U27" s="177"/>
    </row>
    <row r="28" spans="2:21" s="176" customFormat="1" ht="6" customHeight="1" x14ac:dyDescent="0.2">
      <c r="B28" s="185"/>
      <c r="C28" s="185"/>
      <c r="D28" s="185"/>
      <c r="E28" s="185"/>
      <c r="F28" s="185"/>
      <c r="G28" s="185"/>
      <c r="H28" s="185"/>
      <c r="I28" s="185"/>
      <c r="J28" s="185"/>
      <c r="K28" s="185"/>
      <c r="L28" s="185"/>
      <c r="M28" s="185"/>
      <c r="N28" s="185"/>
      <c r="O28" s="185"/>
      <c r="P28" s="185"/>
      <c r="Q28" s="185"/>
      <c r="R28" s="185"/>
      <c r="S28" s="185"/>
      <c r="T28" s="185"/>
      <c r="U28" s="177"/>
    </row>
    <row r="29" spans="2:21" s="176" customFormat="1" ht="15.75" customHeight="1" x14ac:dyDescent="0.2">
      <c r="B29" s="357" t="s">
        <v>527</v>
      </c>
      <c r="C29" s="357"/>
      <c r="D29" s="357"/>
      <c r="E29" s="357"/>
      <c r="F29" s="357"/>
      <c r="G29" s="357"/>
      <c r="H29" s="357"/>
      <c r="I29" s="357"/>
      <c r="J29" s="357"/>
      <c r="K29" s="357"/>
      <c r="L29" s="357"/>
      <c r="M29" s="357"/>
      <c r="N29" s="357"/>
      <c r="O29" s="357"/>
      <c r="P29" s="357"/>
      <c r="Q29" s="357"/>
      <c r="R29" s="357"/>
      <c r="S29" s="357"/>
      <c r="T29" s="357"/>
      <c r="U29" s="177"/>
    </row>
    <row r="30" spans="2:21" s="176" customFormat="1" ht="6" customHeight="1" x14ac:dyDescent="0.2">
      <c r="B30" s="355"/>
      <c r="C30" s="355"/>
      <c r="D30" s="355"/>
      <c r="E30" s="355"/>
      <c r="F30" s="355"/>
      <c r="G30" s="355"/>
      <c r="H30" s="355"/>
      <c r="I30" s="355"/>
      <c r="J30" s="355"/>
      <c r="K30" s="355"/>
      <c r="L30" s="355"/>
      <c r="M30" s="355"/>
      <c r="N30" s="355"/>
      <c r="O30" s="355"/>
      <c r="P30" s="355"/>
      <c r="Q30" s="355"/>
      <c r="R30" s="355"/>
      <c r="S30" s="355"/>
      <c r="T30" s="355"/>
      <c r="U30" s="177"/>
    </row>
    <row r="31" spans="2:21" s="176" customFormat="1" ht="15.75" customHeight="1" x14ac:dyDescent="0.2">
      <c r="B31" s="355" t="s">
        <v>528</v>
      </c>
      <c r="C31" s="355"/>
      <c r="D31" s="355"/>
      <c r="E31" s="355"/>
      <c r="F31" s="355"/>
      <c r="G31" s="355"/>
      <c r="H31" s="355"/>
      <c r="I31" s="355"/>
      <c r="J31" s="355"/>
      <c r="K31" s="355"/>
      <c r="L31" s="355"/>
      <c r="M31" s="355"/>
      <c r="N31" s="355"/>
      <c r="O31" s="355"/>
      <c r="P31" s="355"/>
      <c r="Q31" s="355"/>
      <c r="R31" s="355"/>
      <c r="S31" s="355"/>
      <c r="T31" s="355"/>
      <c r="U31" s="177"/>
    </row>
    <row r="32" spans="2:21" s="176" customFormat="1" ht="6" customHeight="1" x14ac:dyDescent="0.2">
      <c r="B32" s="175"/>
      <c r="C32" s="175"/>
      <c r="D32" s="175"/>
      <c r="E32" s="175"/>
      <c r="F32" s="175"/>
      <c r="G32" s="175"/>
      <c r="H32" s="175"/>
      <c r="I32" s="175"/>
      <c r="J32" s="175"/>
      <c r="K32" s="175"/>
      <c r="L32" s="175"/>
      <c r="M32" s="175"/>
      <c r="N32" s="175"/>
      <c r="O32" s="175"/>
      <c r="P32" s="175"/>
      <c r="Q32" s="175"/>
      <c r="R32" s="175"/>
      <c r="S32" s="175"/>
      <c r="T32" s="175"/>
      <c r="U32" s="177"/>
    </row>
    <row r="33" spans="1:21" s="176" customFormat="1" ht="15.75" customHeight="1" x14ac:dyDescent="0.2">
      <c r="B33" s="355" t="s">
        <v>402</v>
      </c>
      <c r="C33" s="355"/>
      <c r="D33" s="355"/>
      <c r="E33" s="355"/>
      <c r="F33" s="355"/>
      <c r="G33" s="355"/>
      <c r="H33" s="355"/>
      <c r="I33" s="355"/>
      <c r="J33" s="355"/>
      <c r="K33" s="355"/>
      <c r="L33" s="355"/>
      <c r="M33" s="355"/>
      <c r="N33" s="355"/>
      <c r="O33" s="355"/>
      <c r="P33" s="355"/>
      <c r="Q33" s="355"/>
      <c r="R33" s="355"/>
      <c r="S33" s="355"/>
      <c r="T33" s="355"/>
      <c r="U33" s="177"/>
    </row>
    <row r="34" spans="1:21" s="176" customFormat="1" ht="8.25" customHeight="1" x14ac:dyDescent="0.2">
      <c r="B34" s="355"/>
      <c r="C34" s="355"/>
      <c r="D34" s="355"/>
      <c r="E34" s="355"/>
      <c r="F34" s="355"/>
      <c r="G34" s="355"/>
      <c r="H34" s="355"/>
      <c r="I34" s="355"/>
      <c r="J34" s="355"/>
      <c r="K34" s="355"/>
      <c r="L34" s="355"/>
      <c r="M34" s="355"/>
      <c r="N34" s="355"/>
      <c r="O34" s="355"/>
      <c r="P34" s="355"/>
      <c r="Q34" s="355"/>
      <c r="R34" s="355"/>
      <c r="S34" s="355"/>
      <c r="T34" s="355"/>
      <c r="U34" s="177"/>
    </row>
    <row r="35" spans="1:21" s="176" customFormat="1" ht="15.75" customHeight="1" x14ac:dyDescent="0.2">
      <c r="B35" s="358" t="s">
        <v>483</v>
      </c>
      <c r="C35" s="358"/>
      <c r="D35" s="358"/>
      <c r="E35" s="358"/>
      <c r="F35" s="358"/>
      <c r="G35" s="358"/>
      <c r="H35" s="358"/>
      <c r="I35" s="358"/>
      <c r="J35" s="358"/>
      <c r="K35" s="358"/>
      <c r="L35" s="358"/>
      <c r="M35" s="358"/>
      <c r="N35" s="358"/>
      <c r="O35" s="358"/>
      <c r="P35" s="358"/>
      <c r="Q35" s="358"/>
      <c r="R35" s="358"/>
      <c r="S35" s="358"/>
      <c r="T35" s="358"/>
      <c r="U35" s="177"/>
    </row>
    <row r="36" spans="1:21" s="176" customFormat="1" ht="5.25" customHeight="1" x14ac:dyDescent="0.2">
      <c r="B36" s="355"/>
      <c r="C36" s="355"/>
      <c r="D36" s="355"/>
      <c r="E36" s="355"/>
      <c r="F36" s="355"/>
      <c r="G36" s="355"/>
      <c r="H36" s="355"/>
      <c r="I36" s="355"/>
      <c r="J36" s="355"/>
      <c r="K36" s="355"/>
      <c r="L36" s="355"/>
      <c r="M36" s="355"/>
      <c r="N36" s="355"/>
      <c r="O36" s="355"/>
      <c r="P36" s="355"/>
      <c r="Q36" s="355"/>
      <c r="R36" s="355"/>
      <c r="S36" s="355"/>
      <c r="T36" s="355"/>
      <c r="U36" s="177"/>
    </row>
    <row r="37" spans="1:21" s="176" customFormat="1" ht="6.75" customHeight="1" x14ac:dyDescent="0.2">
      <c r="B37" s="175"/>
      <c r="C37" s="175"/>
      <c r="D37" s="175"/>
      <c r="E37" s="175"/>
      <c r="F37" s="175"/>
      <c r="G37" s="175"/>
      <c r="H37" s="175"/>
      <c r="I37" s="175"/>
      <c r="J37" s="175"/>
      <c r="K37" s="175"/>
      <c r="L37" s="175"/>
      <c r="M37" s="175"/>
      <c r="N37" s="175"/>
      <c r="O37" s="175"/>
      <c r="P37" s="175"/>
      <c r="Q37" s="175"/>
      <c r="R37" s="175"/>
      <c r="S37" s="175"/>
      <c r="T37" s="175"/>
      <c r="U37" s="177"/>
    </row>
    <row r="38" spans="1:21" s="176" customFormat="1" ht="15.75" customHeight="1" x14ac:dyDescent="0.2">
      <c r="B38" s="355" t="s">
        <v>529</v>
      </c>
      <c r="C38" s="355"/>
      <c r="D38" s="355"/>
      <c r="E38" s="355"/>
      <c r="F38" s="355"/>
      <c r="G38" s="355"/>
      <c r="H38" s="355"/>
      <c r="I38" s="355"/>
      <c r="J38" s="355"/>
      <c r="K38" s="355"/>
      <c r="L38" s="355"/>
      <c r="M38" s="355"/>
      <c r="N38" s="355"/>
      <c r="O38" s="355"/>
      <c r="P38" s="355"/>
      <c r="Q38" s="355"/>
      <c r="R38" s="355"/>
      <c r="S38" s="355"/>
      <c r="T38" s="355"/>
      <c r="U38" s="177"/>
    </row>
    <row r="39" spans="1:21" s="176" customFormat="1" ht="6" customHeight="1" x14ac:dyDescent="0.2">
      <c r="B39" s="355"/>
      <c r="C39" s="355"/>
      <c r="D39" s="355"/>
      <c r="E39" s="355"/>
      <c r="F39" s="355"/>
      <c r="G39" s="355"/>
      <c r="H39" s="355"/>
      <c r="I39" s="355"/>
      <c r="J39" s="355"/>
      <c r="K39" s="355"/>
      <c r="L39" s="355"/>
      <c r="M39" s="355"/>
      <c r="N39" s="355"/>
      <c r="O39" s="355"/>
      <c r="P39" s="355"/>
      <c r="Q39" s="355"/>
      <c r="R39" s="355"/>
      <c r="S39" s="355"/>
      <c r="T39" s="355"/>
      <c r="U39" s="177"/>
    </row>
    <row r="40" spans="1:21" s="176" customFormat="1" ht="15.75" customHeight="1" x14ac:dyDescent="0.2">
      <c r="B40" s="355" t="s">
        <v>403</v>
      </c>
      <c r="C40" s="355"/>
      <c r="D40" s="355"/>
      <c r="E40" s="355"/>
      <c r="F40" s="355"/>
      <c r="G40" s="355"/>
      <c r="H40" s="355"/>
      <c r="I40" s="355"/>
      <c r="J40" s="355"/>
      <c r="K40" s="355"/>
      <c r="L40" s="355"/>
      <c r="M40" s="355"/>
      <c r="N40" s="355"/>
      <c r="O40" s="355"/>
      <c r="P40" s="355"/>
      <c r="Q40" s="355"/>
      <c r="R40" s="355"/>
      <c r="S40" s="355"/>
      <c r="T40" s="355"/>
      <c r="U40" s="177"/>
    </row>
    <row r="41" spans="1:21" s="176" customFormat="1" ht="6" customHeight="1" x14ac:dyDescent="0.2">
      <c r="B41" s="355"/>
      <c r="C41" s="355"/>
      <c r="D41" s="355"/>
      <c r="E41" s="355"/>
      <c r="F41" s="355"/>
      <c r="G41" s="355"/>
      <c r="H41" s="355"/>
      <c r="I41" s="355"/>
      <c r="J41" s="355"/>
      <c r="K41" s="355"/>
      <c r="L41" s="355"/>
      <c r="M41" s="355"/>
      <c r="N41" s="355"/>
      <c r="O41" s="355"/>
      <c r="P41" s="355"/>
      <c r="Q41" s="355"/>
      <c r="R41" s="355"/>
      <c r="S41" s="355"/>
      <c r="T41" s="355"/>
      <c r="U41" s="177"/>
    </row>
    <row r="42" spans="1:21" s="176" customFormat="1" ht="15.75" customHeight="1" x14ac:dyDescent="0.2">
      <c r="B42" s="355" t="s">
        <v>404</v>
      </c>
      <c r="C42" s="355"/>
      <c r="D42" s="355"/>
      <c r="E42" s="355"/>
      <c r="F42" s="355"/>
      <c r="G42" s="355"/>
      <c r="H42" s="355"/>
      <c r="I42" s="355"/>
      <c r="J42" s="355"/>
      <c r="K42" s="355"/>
      <c r="L42" s="355"/>
      <c r="M42" s="355"/>
      <c r="N42" s="355"/>
      <c r="O42" s="355"/>
      <c r="P42" s="355"/>
      <c r="Q42" s="355"/>
      <c r="R42" s="355"/>
      <c r="S42" s="355"/>
      <c r="T42" s="355"/>
      <c r="U42" s="177"/>
    </row>
    <row r="43" spans="1:21" s="176" customFormat="1" ht="15.75" customHeight="1" x14ac:dyDescent="0.2">
      <c r="B43" s="360" t="s">
        <v>144</v>
      </c>
      <c r="C43" s="360"/>
      <c r="D43" s="360"/>
      <c r="E43" s="360"/>
      <c r="F43" s="360"/>
      <c r="G43" s="360"/>
      <c r="H43" s="360"/>
      <c r="I43" s="360"/>
      <c r="J43" s="360"/>
      <c r="K43" s="360"/>
      <c r="L43" s="360"/>
      <c r="M43" s="360"/>
      <c r="N43" s="360"/>
      <c r="O43" s="360"/>
      <c r="P43" s="360"/>
      <c r="Q43" s="360"/>
      <c r="R43" s="360"/>
      <c r="S43" s="360"/>
      <c r="T43" s="360"/>
      <c r="U43" s="177"/>
    </row>
    <row r="44" spans="1:21" s="176" customFormat="1" ht="6" customHeight="1" x14ac:dyDescent="0.2">
      <c r="A44" s="170"/>
      <c r="B44" s="355"/>
      <c r="C44" s="355"/>
      <c r="D44" s="355"/>
      <c r="E44" s="355"/>
      <c r="F44" s="355"/>
      <c r="G44" s="355"/>
      <c r="H44" s="355"/>
      <c r="I44" s="355"/>
      <c r="J44" s="355"/>
      <c r="K44" s="355"/>
      <c r="L44" s="355"/>
      <c r="M44" s="355"/>
      <c r="N44" s="355"/>
      <c r="O44" s="355"/>
      <c r="P44" s="355"/>
      <c r="Q44" s="355"/>
      <c r="R44" s="355"/>
      <c r="S44" s="355"/>
      <c r="T44" s="355"/>
      <c r="U44" s="177"/>
    </row>
    <row r="45" spans="1:21" s="176" customFormat="1" ht="15.75" customHeight="1" x14ac:dyDescent="0.2">
      <c r="B45" s="355" t="s">
        <v>405</v>
      </c>
      <c r="C45" s="355"/>
      <c r="D45" s="355"/>
      <c r="E45" s="355"/>
      <c r="F45" s="355"/>
      <c r="G45" s="355"/>
      <c r="H45" s="355"/>
      <c r="I45" s="355"/>
      <c r="J45" s="355"/>
      <c r="K45" s="355"/>
      <c r="L45" s="355"/>
      <c r="M45" s="355"/>
      <c r="N45" s="355"/>
      <c r="O45" s="355"/>
      <c r="P45" s="355"/>
      <c r="Q45" s="355"/>
      <c r="R45" s="355"/>
      <c r="S45" s="355"/>
      <c r="T45" s="355"/>
      <c r="U45" s="177"/>
    </row>
    <row r="46" spans="1:21" s="176" customFormat="1" ht="6" customHeight="1" x14ac:dyDescent="0.2">
      <c r="B46" s="355"/>
      <c r="C46" s="355"/>
      <c r="D46" s="355"/>
      <c r="E46" s="355"/>
      <c r="F46" s="355"/>
      <c r="G46" s="355"/>
      <c r="H46" s="355"/>
      <c r="I46" s="355"/>
      <c r="J46" s="355"/>
      <c r="K46" s="355"/>
      <c r="L46" s="355"/>
      <c r="M46" s="355"/>
      <c r="N46" s="355"/>
      <c r="O46" s="355"/>
      <c r="P46" s="355"/>
      <c r="Q46" s="355"/>
      <c r="R46" s="355"/>
      <c r="S46" s="355"/>
      <c r="T46" s="355"/>
      <c r="U46" s="177"/>
    </row>
    <row r="47" spans="1:21" s="176" customFormat="1" ht="15.75" customHeight="1" x14ac:dyDescent="0.2">
      <c r="B47" s="355" t="s">
        <v>443</v>
      </c>
      <c r="C47" s="355"/>
      <c r="D47" s="355"/>
      <c r="E47" s="355"/>
      <c r="F47" s="355"/>
      <c r="G47" s="355"/>
      <c r="H47" s="355"/>
      <c r="I47" s="355"/>
      <c r="J47" s="355"/>
      <c r="K47" s="355"/>
      <c r="L47" s="355"/>
      <c r="M47" s="355"/>
      <c r="N47" s="355"/>
      <c r="O47" s="355"/>
      <c r="P47" s="355"/>
      <c r="Q47" s="355"/>
      <c r="R47" s="355"/>
      <c r="S47" s="355"/>
      <c r="T47" s="355"/>
      <c r="U47" s="177"/>
    </row>
    <row r="48" spans="1:21" s="176" customFormat="1" ht="6" customHeight="1" x14ac:dyDescent="0.2">
      <c r="B48" s="355"/>
      <c r="C48" s="355"/>
      <c r="D48" s="355"/>
      <c r="E48" s="355"/>
      <c r="F48" s="355"/>
      <c r="G48" s="355"/>
      <c r="H48" s="355"/>
      <c r="I48" s="355"/>
      <c r="J48" s="355"/>
      <c r="K48" s="355"/>
      <c r="L48" s="355"/>
      <c r="M48" s="355"/>
      <c r="N48" s="355"/>
      <c r="O48" s="355"/>
      <c r="P48" s="355"/>
      <c r="Q48" s="355"/>
      <c r="R48" s="355"/>
      <c r="S48" s="355"/>
      <c r="T48" s="355"/>
      <c r="U48" s="177"/>
    </row>
    <row r="49" spans="2:21" s="176" customFormat="1" ht="15.75" customHeight="1" x14ac:dyDescent="0.2">
      <c r="B49" s="355" t="s">
        <v>406</v>
      </c>
      <c r="C49" s="355"/>
      <c r="D49" s="355"/>
      <c r="E49" s="355"/>
      <c r="F49" s="355"/>
      <c r="G49" s="355"/>
      <c r="H49" s="355"/>
      <c r="I49" s="355"/>
      <c r="J49" s="355"/>
      <c r="K49" s="355"/>
      <c r="L49" s="355"/>
      <c r="M49" s="355"/>
      <c r="N49" s="355"/>
      <c r="O49" s="355"/>
      <c r="P49" s="355"/>
      <c r="Q49" s="355"/>
      <c r="R49" s="355"/>
      <c r="S49" s="355"/>
      <c r="T49" s="355"/>
      <c r="U49" s="177"/>
    </row>
    <row r="50" spans="2:21" s="176" customFormat="1" ht="6" customHeight="1" x14ac:dyDescent="0.2">
      <c r="B50" s="355"/>
      <c r="C50" s="355"/>
      <c r="D50" s="355"/>
      <c r="E50" s="355"/>
      <c r="F50" s="355"/>
      <c r="G50" s="355"/>
      <c r="H50" s="355"/>
      <c r="I50" s="355"/>
      <c r="J50" s="355"/>
      <c r="K50" s="355"/>
      <c r="L50" s="355"/>
      <c r="M50" s="355"/>
      <c r="N50" s="355"/>
      <c r="O50" s="355"/>
      <c r="P50" s="355"/>
      <c r="Q50" s="355"/>
      <c r="R50" s="355"/>
      <c r="S50" s="355"/>
      <c r="T50" s="355"/>
      <c r="U50" s="177"/>
    </row>
    <row r="51" spans="2:21" s="176" customFormat="1" ht="15.75" customHeight="1" x14ac:dyDescent="0.2">
      <c r="B51" s="355" t="s">
        <v>407</v>
      </c>
      <c r="C51" s="355"/>
      <c r="D51" s="355"/>
      <c r="E51" s="355"/>
      <c r="F51" s="355"/>
      <c r="G51" s="355"/>
      <c r="H51" s="355"/>
      <c r="I51" s="355"/>
      <c r="J51" s="355"/>
      <c r="K51" s="355"/>
      <c r="L51" s="355"/>
      <c r="M51" s="355"/>
      <c r="N51" s="355"/>
      <c r="O51" s="355"/>
      <c r="P51" s="355"/>
      <c r="Q51" s="355"/>
      <c r="R51" s="355"/>
      <c r="S51" s="355"/>
      <c r="T51" s="355"/>
      <c r="U51" s="177"/>
    </row>
    <row r="52" spans="2:21" s="176" customFormat="1" ht="6" customHeight="1" x14ac:dyDescent="0.2">
      <c r="B52" s="355"/>
      <c r="C52" s="355"/>
      <c r="D52" s="355"/>
      <c r="E52" s="355"/>
      <c r="F52" s="355"/>
      <c r="G52" s="355"/>
      <c r="H52" s="355"/>
      <c r="I52" s="355"/>
      <c r="J52" s="355"/>
      <c r="K52" s="355"/>
      <c r="L52" s="355"/>
      <c r="M52" s="355"/>
      <c r="N52" s="355"/>
      <c r="O52" s="355"/>
      <c r="P52" s="355"/>
      <c r="Q52" s="355"/>
      <c r="R52" s="355"/>
      <c r="S52" s="355"/>
      <c r="T52" s="355"/>
      <c r="U52" s="177"/>
    </row>
    <row r="53" spans="2:21" s="176" customFormat="1" ht="18.75" customHeight="1" x14ac:dyDescent="0.2">
      <c r="B53" s="362" t="s">
        <v>408</v>
      </c>
      <c r="C53" s="362"/>
      <c r="D53" s="362"/>
      <c r="E53" s="362"/>
      <c r="F53" s="362"/>
      <c r="G53" s="362"/>
      <c r="H53" s="362"/>
      <c r="I53" s="362"/>
      <c r="J53" s="362"/>
      <c r="K53" s="362"/>
      <c r="L53" s="362"/>
      <c r="M53" s="362"/>
      <c r="N53" s="362"/>
      <c r="O53" s="362"/>
      <c r="P53" s="362"/>
      <c r="Q53" s="362"/>
      <c r="R53" s="362"/>
      <c r="S53" s="362"/>
      <c r="T53" s="362"/>
      <c r="U53" s="177"/>
    </row>
    <row r="54" spans="2:21" s="176" customFormat="1" ht="6" customHeight="1" x14ac:dyDescent="0.2">
      <c r="B54" s="193"/>
      <c r="C54" s="193"/>
      <c r="D54" s="193"/>
      <c r="E54" s="193"/>
      <c r="F54" s="193"/>
      <c r="G54" s="193"/>
      <c r="H54" s="193"/>
      <c r="I54" s="193"/>
      <c r="J54" s="193"/>
      <c r="K54" s="193"/>
      <c r="L54" s="193"/>
      <c r="M54" s="193"/>
      <c r="N54" s="193"/>
      <c r="O54" s="193"/>
      <c r="P54" s="193"/>
      <c r="Q54" s="193"/>
      <c r="R54" s="193"/>
      <c r="S54" s="193"/>
      <c r="T54" s="193"/>
      <c r="U54" s="177"/>
    </row>
    <row r="55" spans="2:21" s="176" customFormat="1" ht="15.75" customHeight="1" x14ac:dyDescent="0.2">
      <c r="B55" s="355" t="s">
        <v>409</v>
      </c>
      <c r="C55" s="355"/>
      <c r="D55" s="355"/>
      <c r="E55" s="355"/>
      <c r="F55" s="355"/>
      <c r="G55" s="355"/>
      <c r="H55" s="355"/>
      <c r="I55" s="355"/>
      <c r="J55" s="355"/>
      <c r="K55" s="355"/>
      <c r="L55" s="355"/>
      <c r="M55" s="355"/>
      <c r="N55" s="355"/>
      <c r="O55" s="355"/>
      <c r="P55" s="355"/>
      <c r="Q55" s="355"/>
      <c r="R55" s="355"/>
      <c r="S55" s="355"/>
      <c r="T55" s="355"/>
      <c r="U55" s="177"/>
    </row>
    <row r="56" spans="2:21" s="176" customFormat="1" ht="6" customHeight="1" x14ac:dyDescent="0.2">
      <c r="B56" s="193"/>
      <c r="C56" s="193"/>
      <c r="D56" s="193"/>
      <c r="E56" s="193"/>
      <c r="F56" s="193"/>
      <c r="G56" s="193"/>
      <c r="H56" s="193"/>
      <c r="I56" s="193"/>
      <c r="J56" s="193"/>
      <c r="K56" s="193"/>
      <c r="L56" s="193"/>
      <c r="M56" s="193"/>
      <c r="N56" s="193"/>
      <c r="O56" s="193"/>
      <c r="P56" s="193"/>
      <c r="Q56" s="193"/>
      <c r="R56" s="193"/>
      <c r="S56" s="193"/>
      <c r="T56" s="193"/>
      <c r="U56" s="177"/>
    </row>
    <row r="57" spans="2:21" s="176" customFormat="1" ht="15.75" customHeight="1" x14ac:dyDescent="0.2">
      <c r="B57" s="358" t="s">
        <v>461</v>
      </c>
      <c r="C57" s="358"/>
      <c r="D57" s="358"/>
      <c r="E57" s="358"/>
      <c r="F57" s="358"/>
      <c r="G57" s="358"/>
      <c r="H57" s="358"/>
      <c r="I57" s="358"/>
      <c r="J57" s="358"/>
      <c r="K57" s="358"/>
      <c r="L57" s="358"/>
      <c r="M57" s="358"/>
      <c r="N57" s="358"/>
      <c r="O57" s="358"/>
      <c r="P57" s="358"/>
      <c r="Q57" s="358"/>
      <c r="R57" s="358"/>
      <c r="S57" s="358"/>
      <c r="T57" s="358"/>
      <c r="U57" s="177"/>
    </row>
    <row r="58" spans="2:21" s="176" customFormat="1" ht="7.5" customHeight="1" x14ac:dyDescent="0.2">
      <c r="B58" s="301"/>
      <c r="C58" s="301"/>
      <c r="D58" s="301"/>
      <c r="E58" s="301"/>
      <c r="F58" s="301"/>
      <c r="G58" s="301"/>
      <c r="H58" s="301"/>
      <c r="I58" s="301"/>
      <c r="J58" s="301"/>
      <c r="K58" s="301"/>
      <c r="L58" s="301"/>
      <c r="M58" s="301"/>
      <c r="N58" s="301"/>
      <c r="O58" s="301"/>
      <c r="P58" s="301"/>
      <c r="Q58" s="301"/>
      <c r="R58" s="301"/>
      <c r="S58" s="301"/>
      <c r="T58" s="301"/>
      <c r="U58" s="177"/>
    </row>
    <row r="59" spans="2:21" s="176" customFormat="1" ht="15.75" customHeight="1" x14ac:dyDescent="0.2">
      <c r="B59" s="362" t="s">
        <v>497</v>
      </c>
      <c r="C59" s="355"/>
      <c r="D59" s="355"/>
      <c r="E59" s="355"/>
      <c r="F59" s="355"/>
      <c r="G59" s="355"/>
      <c r="H59" s="355"/>
      <c r="I59" s="355"/>
      <c r="J59" s="355"/>
      <c r="K59" s="355"/>
      <c r="L59" s="355"/>
      <c r="M59" s="355"/>
      <c r="N59" s="355"/>
      <c r="O59" s="355"/>
      <c r="P59" s="355"/>
      <c r="Q59" s="355"/>
      <c r="R59" s="355"/>
      <c r="S59" s="355"/>
      <c r="T59" s="355"/>
      <c r="U59" s="177"/>
    </row>
    <row r="60" spans="2:21" s="176" customFormat="1" ht="7.5" customHeight="1" x14ac:dyDescent="0.2">
      <c r="B60" s="170"/>
      <c r="C60" s="170"/>
      <c r="D60" s="170"/>
      <c r="E60" s="170"/>
      <c r="F60" s="170"/>
      <c r="G60" s="170"/>
      <c r="H60" s="170"/>
      <c r="I60" s="170"/>
      <c r="J60" s="170"/>
      <c r="K60" s="170"/>
      <c r="L60" s="170"/>
      <c r="M60" s="170"/>
      <c r="N60" s="170"/>
      <c r="O60" s="170"/>
      <c r="P60" s="170"/>
      <c r="Q60" s="170"/>
      <c r="R60" s="170"/>
      <c r="S60" s="170"/>
      <c r="T60" s="170"/>
      <c r="U60" s="177"/>
    </row>
    <row r="61" spans="2:21" s="176" customFormat="1" ht="15.75" customHeight="1" x14ac:dyDescent="0.2">
      <c r="B61" s="358" t="s">
        <v>484</v>
      </c>
      <c r="C61" s="358"/>
      <c r="D61" s="358"/>
      <c r="E61" s="358"/>
      <c r="F61" s="358"/>
      <c r="G61" s="358"/>
      <c r="H61" s="358"/>
      <c r="I61" s="358"/>
      <c r="J61" s="358"/>
      <c r="K61" s="358"/>
      <c r="L61" s="358"/>
      <c r="M61" s="358"/>
      <c r="N61" s="358"/>
      <c r="O61" s="358"/>
      <c r="P61" s="358"/>
      <c r="Q61" s="358"/>
      <c r="R61" s="358"/>
      <c r="S61" s="358"/>
      <c r="T61" s="358"/>
      <c r="U61" s="177"/>
    </row>
    <row r="62" spans="2:21" s="176" customFormat="1" ht="7.5" customHeight="1" x14ac:dyDescent="0.2">
      <c r="B62" s="301"/>
      <c r="C62" s="301"/>
      <c r="D62" s="301"/>
      <c r="E62" s="301"/>
      <c r="F62" s="301"/>
      <c r="G62" s="301"/>
      <c r="H62" s="301"/>
      <c r="I62" s="301"/>
      <c r="J62" s="301"/>
      <c r="K62" s="301"/>
      <c r="L62" s="301"/>
      <c r="M62" s="301"/>
      <c r="N62" s="301"/>
      <c r="O62" s="301"/>
      <c r="P62" s="301"/>
      <c r="Q62" s="301"/>
      <c r="R62" s="301"/>
      <c r="S62" s="301"/>
      <c r="T62" s="301"/>
      <c r="U62" s="177"/>
    </row>
    <row r="63" spans="2:21" s="176" customFormat="1" ht="15.75" customHeight="1" x14ac:dyDescent="0.2">
      <c r="B63" s="355" t="s">
        <v>498</v>
      </c>
      <c r="C63" s="355"/>
      <c r="D63" s="355"/>
      <c r="E63" s="355"/>
      <c r="F63" s="355"/>
      <c r="G63" s="355"/>
      <c r="H63" s="355"/>
      <c r="I63" s="355"/>
      <c r="J63" s="355"/>
      <c r="K63" s="355"/>
      <c r="L63" s="355"/>
      <c r="M63" s="355"/>
      <c r="N63" s="355"/>
      <c r="O63" s="355"/>
      <c r="P63" s="355"/>
      <c r="Q63" s="355"/>
      <c r="R63" s="355"/>
      <c r="S63" s="355"/>
      <c r="T63" s="355"/>
      <c r="U63" s="177"/>
    </row>
    <row r="64" spans="2:21" s="176" customFormat="1" ht="6" customHeight="1" x14ac:dyDescent="0.2">
      <c r="B64" s="193"/>
      <c r="C64" s="193"/>
      <c r="D64" s="193"/>
      <c r="E64" s="193"/>
      <c r="F64" s="193"/>
      <c r="G64" s="193"/>
      <c r="H64" s="193"/>
      <c r="I64" s="193"/>
      <c r="J64" s="193"/>
      <c r="K64" s="193"/>
      <c r="L64" s="193"/>
      <c r="M64" s="193"/>
      <c r="N64" s="193"/>
      <c r="O64" s="193"/>
      <c r="P64" s="193"/>
      <c r="Q64" s="193"/>
      <c r="R64" s="193"/>
      <c r="S64" s="193"/>
      <c r="T64" s="193"/>
      <c r="U64" s="177"/>
    </row>
    <row r="65" spans="2:21" s="176" customFormat="1" ht="15.75" customHeight="1" x14ac:dyDescent="0.2">
      <c r="B65" s="358" t="s">
        <v>459</v>
      </c>
      <c r="C65" s="358"/>
      <c r="D65" s="358"/>
      <c r="E65" s="358"/>
      <c r="F65" s="358"/>
      <c r="G65" s="358"/>
      <c r="H65" s="358"/>
      <c r="I65" s="358"/>
      <c r="J65" s="358"/>
      <c r="K65" s="358"/>
      <c r="L65" s="358"/>
      <c r="M65" s="358"/>
      <c r="N65" s="358"/>
      <c r="O65" s="358"/>
      <c r="P65" s="358"/>
      <c r="Q65" s="358"/>
      <c r="R65" s="358"/>
      <c r="S65" s="358"/>
      <c r="T65" s="358"/>
      <c r="U65" s="177"/>
    </row>
    <row r="66" spans="2:21" s="176" customFormat="1" ht="7.5" customHeight="1" x14ac:dyDescent="0.2">
      <c r="B66" s="174"/>
      <c r="C66" s="174"/>
      <c r="D66" s="174"/>
      <c r="E66" s="174"/>
      <c r="F66" s="174"/>
      <c r="G66" s="174"/>
      <c r="H66" s="174"/>
      <c r="I66" s="174"/>
      <c r="J66" s="174"/>
      <c r="K66" s="174"/>
      <c r="L66" s="174"/>
      <c r="M66" s="174"/>
      <c r="N66" s="174"/>
      <c r="O66" s="174"/>
      <c r="P66" s="174"/>
      <c r="Q66" s="174"/>
      <c r="R66" s="174"/>
      <c r="S66" s="174"/>
      <c r="T66" s="174"/>
      <c r="U66" s="177"/>
    </row>
    <row r="67" spans="2:21" s="176" customFormat="1" ht="15.75" customHeight="1" x14ac:dyDescent="0.2">
      <c r="B67" s="355" t="s">
        <v>396</v>
      </c>
      <c r="C67" s="355"/>
      <c r="D67" s="355"/>
      <c r="E67" s="355"/>
      <c r="F67" s="355"/>
      <c r="G67" s="355"/>
      <c r="H67" s="355"/>
      <c r="I67" s="355"/>
      <c r="J67" s="355"/>
      <c r="K67" s="355"/>
      <c r="L67" s="355"/>
      <c r="M67" s="355"/>
      <c r="N67" s="355"/>
      <c r="O67" s="355"/>
      <c r="P67" s="355"/>
      <c r="Q67" s="355"/>
      <c r="R67" s="355"/>
      <c r="S67" s="355"/>
      <c r="T67" s="355"/>
      <c r="U67" s="177"/>
    </row>
    <row r="68" spans="2:21" s="176" customFormat="1" ht="7.5" customHeight="1" x14ac:dyDescent="0.2">
      <c r="B68" s="170"/>
      <c r="C68" s="170"/>
      <c r="D68" s="170"/>
      <c r="E68" s="170"/>
      <c r="F68" s="170"/>
      <c r="G68" s="170"/>
      <c r="H68" s="170"/>
      <c r="I68" s="170"/>
      <c r="J68" s="170"/>
      <c r="K68" s="170"/>
      <c r="L68" s="170"/>
      <c r="M68" s="170"/>
      <c r="N68" s="170"/>
      <c r="O68" s="170"/>
      <c r="P68" s="170"/>
      <c r="Q68" s="170"/>
      <c r="R68" s="170"/>
      <c r="S68" s="170"/>
      <c r="T68" s="170"/>
      <c r="U68" s="177"/>
    </row>
    <row r="69" spans="2:21" s="176" customFormat="1" ht="15.75" customHeight="1" x14ac:dyDescent="0.2">
      <c r="B69" s="358" t="s">
        <v>485</v>
      </c>
      <c r="C69" s="358"/>
      <c r="D69" s="358"/>
      <c r="E69" s="358"/>
      <c r="F69" s="358"/>
      <c r="G69" s="358"/>
      <c r="H69" s="358"/>
      <c r="I69" s="358"/>
      <c r="J69" s="358"/>
      <c r="K69" s="358"/>
      <c r="L69" s="358"/>
      <c r="M69" s="358"/>
      <c r="N69" s="358"/>
      <c r="O69" s="358"/>
      <c r="P69" s="358"/>
      <c r="Q69" s="358"/>
      <c r="R69" s="358"/>
      <c r="S69" s="358"/>
      <c r="T69" s="358"/>
      <c r="U69" s="177"/>
    </row>
    <row r="70" spans="2:21" s="176" customFormat="1" ht="7.5" customHeight="1" x14ac:dyDescent="0.2">
      <c r="B70" s="174"/>
      <c r="C70" s="174"/>
      <c r="D70" s="174"/>
      <c r="E70" s="174"/>
      <c r="F70" s="174"/>
      <c r="G70" s="174"/>
      <c r="H70" s="174"/>
      <c r="I70" s="174"/>
      <c r="J70" s="174"/>
      <c r="K70" s="174"/>
      <c r="L70" s="174"/>
      <c r="M70" s="174"/>
      <c r="N70" s="174"/>
      <c r="O70" s="174"/>
      <c r="P70" s="174"/>
      <c r="Q70" s="174"/>
      <c r="R70" s="174"/>
      <c r="S70" s="174"/>
      <c r="T70" s="174"/>
      <c r="U70" s="177"/>
    </row>
    <row r="71" spans="2:21" s="176" customFormat="1" ht="15.75" customHeight="1" x14ac:dyDescent="0.2">
      <c r="B71" s="355" t="s">
        <v>410</v>
      </c>
      <c r="C71" s="355"/>
      <c r="D71" s="355"/>
      <c r="E71" s="355"/>
      <c r="F71" s="355"/>
      <c r="G71" s="355"/>
      <c r="H71" s="355"/>
      <c r="I71" s="355"/>
      <c r="J71" s="355"/>
      <c r="K71" s="355"/>
      <c r="L71" s="355"/>
      <c r="M71" s="355"/>
      <c r="N71" s="355"/>
      <c r="O71" s="355"/>
      <c r="P71" s="355"/>
      <c r="Q71" s="355"/>
      <c r="R71" s="355"/>
      <c r="S71" s="355"/>
      <c r="T71" s="355"/>
      <c r="U71" s="177"/>
    </row>
    <row r="72" spans="2:21" s="176" customFormat="1" ht="7.5" customHeight="1" x14ac:dyDescent="0.2">
      <c r="B72" s="175"/>
      <c r="C72" s="175"/>
      <c r="D72" s="175"/>
      <c r="E72" s="175"/>
      <c r="F72" s="175"/>
      <c r="G72" s="175"/>
      <c r="H72" s="175"/>
      <c r="I72" s="175"/>
      <c r="J72" s="175"/>
      <c r="K72" s="175"/>
      <c r="L72" s="175"/>
      <c r="M72" s="175"/>
      <c r="N72" s="175"/>
      <c r="O72" s="175"/>
      <c r="P72" s="175"/>
      <c r="Q72" s="175"/>
      <c r="R72" s="175"/>
      <c r="S72" s="175"/>
      <c r="T72" s="175"/>
      <c r="U72" s="177"/>
    </row>
    <row r="73" spans="2:21" s="176" customFormat="1" ht="15.75" customHeight="1" x14ac:dyDescent="0.2">
      <c r="B73" s="358" t="s">
        <v>457</v>
      </c>
      <c r="C73" s="358"/>
      <c r="D73" s="358"/>
      <c r="E73" s="358"/>
      <c r="F73" s="358"/>
      <c r="G73" s="358"/>
      <c r="H73" s="358"/>
      <c r="I73" s="358"/>
      <c r="J73" s="358"/>
      <c r="K73" s="358"/>
      <c r="L73" s="358"/>
      <c r="M73" s="358"/>
      <c r="N73" s="358"/>
      <c r="O73" s="358"/>
      <c r="P73" s="358"/>
      <c r="Q73" s="358"/>
      <c r="R73" s="358"/>
      <c r="S73" s="358"/>
      <c r="T73" s="358"/>
      <c r="U73" s="177"/>
    </row>
    <row r="74" spans="2:21" s="176" customFormat="1" ht="7.5" customHeight="1" x14ac:dyDescent="0.2">
      <c r="B74" s="174"/>
      <c r="C74" s="174"/>
      <c r="D74" s="174"/>
      <c r="E74" s="174"/>
      <c r="F74" s="174"/>
      <c r="G74" s="174"/>
      <c r="H74" s="174"/>
      <c r="I74" s="174"/>
      <c r="J74" s="174"/>
      <c r="K74" s="174"/>
      <c r="L74" s="174"/>
      <c r="M74" s="174"/>
      <c r="N74" s="174"/>
      <c r="O74" s="174"/>
      <c r="P74" s="174"/>
      <c r="Q74" s="174"/>
      <c r="R74" s="174"/>
      <c r="S74" s="174"/>
      <c r="T74" s="174"/>
      <c r="U74" s="177"/>
    </row>
    <row r="75" spans="2:21" s="176" customFormat="1" ht="15.75" customHeight="1" x14ac:dyDescent="0.2">
      <c r="B75" s="355" t="s">
        <v>397</v>
      </c>
      <c r="C75" s="355"/>
      <c r="D75" s="355"/>
      <c r="E75" s="355"/>
      <c r="F75" s="355"/>
      <c r="G75" s="355"/>
      <c r="H75" s="355"/>
      <c r="I75" s="355"/>
      <c r="J75" s="355"/>
      <c r="K75" s="355"/>
      <c r="L75" s="355"/>
      <c r="M75" s="355"/>
      <c r="N75" s="355"/>
      <c r="O75" s="355"/>
      <c r="P75" s="355"/>
      <c r="Q75" s="355"/>
      <c r="R75" s="355"/>
      <c r="S75" s="355"/>
      <c r="T75" s="355"/>
      <c r="U75" s="177"/>
    </row>
    <row r="76" spans="2:21" s="176" customFormat="1" ht="7.5" customHeight="1" x14ac:dyDescent="0.2">
      <c r="B76" s="170"/>
      <c r="C76" s="170"/>
      <c r="D76" s="170"/>
      <c r="E76" s="170"/>
      <c r="F76" s="170"/>
      <c r="G76" s="170"/>
      <c r="H76" s="170"/>
      <c r="I76" s="170"/>
      <c r="J76" s="170"/>
      <c r="K76" s="170"/>
      <c r="L76" s="170"/>
      <c r="M76" s="170"/>
      <c r="N76" s="170"/>
      <c r="O76" s="170"/>
      <c r="P76" s="170"/>
      <c r="Q76" s="170"/>
      <c r="R76" s="170"/>
      <c r="S76" s="170"/>
      <c r="T76" s="170"/>
      <c r="U76" s="177"/>
    </row>
    <row r="77" spans="2:21" s="176" customFormat="1" ht="15.75" customHeight="1" x14ac:dyDescent="0.2">
      <c r="B77" s="358" t="s">
        <v>486</v>
      </c>
      <c r="C77" s="358"/>
      <c r="D77" s="358"/>
      <c r="E77" s="358"/>
      <c r="F77" s="358"/>
      <c r="G77" s="358"/>
      <c r="H77" s="358"/>
      <c r="I77" s="358"/>
      <c r="J77" s="358"/>
      <c r="K77" s="358"/>
      <c r="L77" s="358"/>
      <c r="M77" s="358"/>
      <c r="N77" s="358"/>
      <c r="O77" s="358"/>
      <c r="P77" s="358"/>
      <c r="Q77" s="358"/>
      <c r="R77" s="358"/>
      <c r="S77" s="358"/>
      <c r="T77" s="358"/>
      <c r="U77" s="177"/>
    </row>
    <row r="78" spans="2:21" s="176" customFormat="1" ht="7.5" customHeight="1" x14ac:dyDescent="0.2">
      <c r="B78" s="174"/>
      <c r="C78" s="174"/>
      <c r="D78" s="174"/>
      <c r="E78" s="174"/>
      <c r="F78" s="174"/>
      <c r="G78" s="174"/>
      <c r="H78" s="174"/>
      <c r="I78" s="174"/>
      <c r="J78" s="174"/>
      <c r="K78" s="174"/>
      <c r="L78" s="174"/>
      <c r="M78" s="174"/>
      <c r="N78" s="174"/>
      <c r="O78" s="174"/>
      <c r="P78" s="174"/>
      <c r="Q78" s="174"/>
      <c r="R78" s="174"/>
      <c r="S78" s="174"/>
      <c r="T78" s="174"/>
      <c r="U78" s="177"/>
    </row>
    <row r="79" spans="2:21" s="176" customFormat="1" ht="15.75" customHeight="1" x14ac:dyDescent="0.2">
      <c r="B79" s="355" t="s">
        <v>411</v>
      </c>
      <c r="C79" s="355"/>
      <c r="D79" s="355"/>
      <c r="E79" s="355"/>
      <c r="F79" s="355"/>
      <c r="G79" s="355"/>
      <c r="H79" s="355"/>
      <c r="I79" s="355"/>
      <c r="J79" s="355"/>
      <c r="K79" s="355"/>
      <c r="L79" s="355"/>
      <c r="M79" s="355"/>
      <c r="N79" s="355"/>
      <c r="O79" s="355"/>
      <c r="P79" s="355"/>
      <c r="Q79" s="355"/>
      <c r="R79" s="355"/>
      <c r="S79" s="355"/>
      <c r="T79" s="355"/>
      <c r="U79" s="177"/>
    </row>
    <row r="80" spans="2:21" s="176" customFormat="1" ht="7.5" customHeight="1" x14ac:dyDescent="0.2">
      <c r="B80" s="175"/>
      <c r="C80" s="175"/>
      <c r="D80" s="175"/>
      <c r="E80" s="175"/>
      <c r="F80" s="175"/>
      <c r="G80" s="175"/>
      <c r="H80" s="175"/>
      <c r="I80" s="175"/>
      <c r="J80" s="175"/>
      <c r="K80" s="175"/>
      <c r="L80" s="175"/>
      <c r="M80" s="175"/>
      <c r="N80" s="175"/>
      <c r="O80" s="175"/>
      <c r="P80" s="175"/>
      <c r="Q80" s="175"/>
      <c r="R80" s="175"/>
      <c r="S80" s="175"/>
      <c r="T80" s="175"/>
      <c r="U80" s="177"/>
    </row>
    <row r="81" spans="2:21" s="176" customFormat="1" ht="15.75" customHeight="1" x14ac:dyDescent="0.2">
      <c r="B81" s="358" t="s">
        <v>455</v>
      </c>
      <c r="C81" s="358"/>
      <c r="D81" s="358"/>
      <c r="E81" s="358"/>
      <c r="F81" s="358"/>
      <c r="G81" s="358"/>
      <c r="H81" s="358"/>
      <c r="I81" s="358"/>
      <c r="J81" s="358"/>
      <c r="K81" s="358"/>
      <c r="L81" s="358"/>
      <c r="M81" s="358"/>
      <c r="N81" s="358"/>
      <c r="O81" s="358"/>
      <c r="P81" s="358"/>
      <c r="Q81" s="358"/>
      <c r="R81" s="358"/>
      <c r="S81" s="358"/>
      <c r="T81" s="358"/>
      <c r="U81" s="177"/>
    </row>
    <row r="82" spans="2:21" s="176" customFormat="1" ht="7.5" customHeight="1" x14ac:dyDescent="0.2">
      <c r="B82" s="174"/>
      <c r="C82" s="174"/>
      <c r="D82" s="174"/>
      <c r="E82" s="174"/>
      <c r="F82" s="174"/>
      <c r="G82" s="174"/>
      <c r="H82" s="174"/>
      <c r="I82" s="174"/>
      <c r="J82" s="174"/>
      <c r="K82" s="174"/>
      <c r="L82" s="174"/>
      <c r="M82" s="174"/>
      <c r="N82" s="174"/>
      <c r="O82" s="174"/>
      <c r="P82" s="174"/>
      <c r="Q82" s="174"/>
      <c r="R82" s="174"/>
      <c r="S82" s="174"/>
      <c r="T82" s="174"/>
      <c r="U82" s="177"/>
    </row>
    <row r="83" spans="2:21" s="176" customFormat="1" ht="15.75" customHeight="1" x14ac:dyDescent="0.2">
      <c r="B83" s="355" t="s">
        <v>398</v>
      </c>
      <c r="C83" s="355"/>
      <c r="D83" s="355"/>
      <c r="E83" s="355"/>
      <c r="F83" s="355"/>
      <c r="G83" s="355"/>
      <c r="H83" s="355"/>
      <c r="I83" s="355"/>
      <c r="J83" s="355"/>
      <c r="K83" s="355"/>
      <c r="L83" s="355"/>
      <c r="M83" s="355"/>
      <c r="N83" s="355"/>
      <c r="O83" s="355"/>
      <c r="P83" s="355"/>
      <c r="Q83" s="355"/>
      <c r="R83" s="355"/>
      <c r="S83" s="355"/>
      <c r="T83" s="355"/>
      <c r="U83" s="177"/>
    </row>
    <row r="84" spans="2:21" s="176" customFormat="1" ht="7.5" customHeight="1" x14ac:dyDescent="0.2">
      <c r="B84" s="170"/>
      <c r="C84" s="170"/>
      <c r="D84" s="170"/>
      <c r="E84" s="170"/>
      <c r="F84" s="170"/>
      <c r="G84" s="170"/>
      <c r="H84" s="170"/>
      <c r="I84" s="170"/>
      <c r="J84" s="170"/>
      <c r="K84" s="170"/>
      <c r="L84" s="170"/>
      <c r="M84" s="170"/>
      <c r="N84" s="170"/>
      <c r="O84" s="170"/>
      <c r="P84" s="170"/>
      <c r="Q84" s="170"/>
      <c r="R84" s="170"/>
      <c r="S84" s="170"/>
      <c r="T84" s="170"/>
      <c r="U84" s="177"/>
    </row>
    <row r="85" spans="2:21" s="176" customFormat="1" ht="15.75" customHeight="1" x14ac:dyDescent="0.2">
      <c r="B85" s="358" t="s">
        <v>487</v>
      </c>
      <c r="C85" s="358"/>
      <c r="D85" s="358"/>
      <c r="E85" s="358"/>
      <c r="F85" s="358"/>
      <c r="G85" s="358"/>
      <c r="H85" s="358"/>
      <c r="I85" s="358"/>
      <c r="J85" s="358"/>
      <c r="K85" s="358"/>
      <c r="L85" s="358"/>
      <c r="M85" s="358"/>
      <c r="N85" s="358"/>
      <c r="O85" s="358"/>
      <c r="P85" s="358"/>
      <c r="Q85" s="358"/>
      <c r="R85" s="358"/>
      <c r="S85" s="358"/>
      <c r="T85" s="358"/>
      <c r="U85" s="177"/>
    </row>
    <row r="86" spans="2:21" s="176" customFormat="1" ht="7.5" customHeight="1" x14ac:dyDescent="0.2">
      <c r="B86" s="174"/>
      <c r="C86" s="174"/>
      <c r="D86" s="174"/>
      <c r="E86" s="174"/>
      <c r="F86" s="174"/>
      <c r="G86" s="174"/>
      <c r="H86" s="174"/>
      <c r="I86" s="174"/>
      <c r="J86" s="174"/>
      <c r="K86" s="174"/>
      <c r="L86" s="174"/>
      <c r="M86" s="174"/>
      <c r="N86" s="174"/>
      <c r="O86" s="174"/>
      <c r="P86" s="174"/>
      <c r="Q86" s="174"/>
      <c r="R86" s="174"/>
      <c r="S86" s="174"/>
      <c r="T86" s="174"/>
      <c r="U86" s="177"/>
    </row>
    <row r="87" spans="2:21" s="176" customFormat="1" ht="15.75" customHeight="1" x14ac:dyDescent="0.2">
      <c r="B87" s="355" t="s">
        <v>412</v>
      </c>
      <c r="C87" s="355"/>
      <c r="D87" s="355"/>
      <c r="E87" s="355"/>
      <c r="F87" s="355"/>
      <c r="G87" s="355"/>
      <c r="H87" s="355"/>
      <c r="I87" s="355"/>
      <c r="J87" s="355"/>
      <c r="K87" s="355"/>
      <c r="L87" s="355"/>
      <c r="M87" s="355"/>
      <c r="N87" s="355"/>
      <c r="O87" s="355"/>
      <c r="P87" s="355"/>
      <c r="Q87" s="355"/>
      <c r="R87" s="355"/>
      <c r="S87" s="355"/>
      <c r="T87" s="355"/>
      <c r="U87" s="177"/>
    </row>
    <row r="88" spans="2:21" s="176" customFormat="1" ht="7.5" customHeight="1" x14ac:dyDescent="0.2">
      <c r="B88" s="175"/>
      <c r="C88" s="175"/>
      <c r="D88" s="175"/>
      <c r="E88" s="175"/>
      <c r="F88" s="175"/>
      <c r="G88" s="175"/>
      <c r="H88" s="175"/>
      <c r="I88" s="175"/>
      <c r="J88" s="175"/>
      <c r="K88" s="175"/>
      <c r="L88" s="175"/>
      <c r="M88" s="175"/>
      <c r="N88" s="175"/>
      <c r="O88" s="175"/>
      <c r="P88" s="175"/>
      <c r="Q88" s="175"/>
      <c r="R88" s="175"/>
      <c r="S88" s="175"/>
      <c r="T88" s="175"/>
      <c r="U88" s="177"/>
    </row>
    <row r="89" spans="2:21" s="176" customFormat="1" ht="15.75" customHeight="1" x14ac:dyDescent="0.2">
      <c r="B89" s="173" t="s">
        <v>453</v>
      </c>
      <c r="C89" s="186"/>
      <c r="D89" s="186"/>
      <c r="E89" s="186"/>
      <c r="F89" s="186"/>
      <c r="G89" s="186"/>
      <c r="H89" s="186"/>
      <c r="I89" s="186"/>
      <c r="J89" s="186"/>
      <c r="K89" s="186"/>
      <c r="L89" s="186"/>
      <c r="M89" s="186"/>
      <c r="N89" s="186"/>
      <c r="O89" s="186"/>
      <c r="P89" s="186"/>
      <c r="Q89" s="186"/>
      <c r="R89" s="186"/>
      <c r="S89" s="186"/>
      <c r="T89" s="186"/>
      <c r="U89" s="177"/>
    </row>
    <row r="90" spans="2:21" s="176" customFormat="1" ht="6" customHeight="1" x14ac:dyDescent="0.2">
      <c r="B90" s="173"/>
      <c r="C90" s="186"/>
      <c r="D90" s="186"/>
      <c r="E90" s="186"/>
      <c r="F90" s="186"/>
      <c r="G90" s="186"/>
      <c r="H90" s="186"/>
      <c r="I90" s="186"/>
      <c r="J90" s="186"/>
      <c r="K90" s="186"/>
      <c r="L90" s="186"/>
      <c r="M90" s="186"/>
      <c r="N90" s="186"/>
      <c r="O90" s="186"/>
      <c r="P90" s="186"/>
      <c r="Q90" s="186"/>
      <c r="R90" s="186"/>
      <c r="S90" s="186"/>
      <c r="T90" s="186"/>
      <c r="U90" s="177"/>
    </row>
    <row r="91" spans="2:21" s="176" customFormat="1" ht="15.75" customHeight="1" x14ac:dyDescent="0.2">
      <c r="B91" s="361" t="s">
        <v>607</v>
      </c>
      <c r="C91" s="361"/>
      <c r="D91" s="361"/>
      <c r="E91" s="361"/>
      <c r="F91" s="361"/>
      <c r="G91" s="361"/>
      <c r="H91" s="361"/>
      <c r="I91" s="361"/>
      <c r="J91" s="361"/>
      <c r="K91" s="361"/>
      <c r="L91" s="361"/>
      <c r="M91" s="361"/>
      <c r="N91" s="361"/>
      <c r="O91" s="361"/>
      <c r="P91" s="361"/>
      <c r="Q91" s="361"/>
      <c r="R91" s="361"/>
      <c r="S91" s="361"/>
      <c r="T91" s="361"/>
      <c r="U91" s="177"/>
    </row>
    <row r="92" spans="2:21" s="176" customFormat="1" ht="7.5" customHeight="1" x14ac:dyDescent="0.2">
      <c r="B92" s="172"/>
      <c r="C92" s="186"/>
      <c r="D92" s="186"/>
      <c r="E92" s="186"/>
      <c r="F92" s="186"/>
      <c r="G92" s="186"/>
      <c r="H92" s="186"/>
      <c r="I92" s="186"/>
      <c r="J92" s="186"/>
      <c r="K92" s="186"/>
      <c r="L92" s="186"/>
      <c r="M92" s="186"/>
      <c r="N92" s="186"/>
      <c r="O92" s="186"/>
      <c r="P92" s="186"/>
      <c r="Q92" s="186"/>
      <c r="R92" s="186"/>
      <c r="S92" s="186"/>
      <c r="T92" s="186"/>
      <c r="U92" s="177"/>
    </row>
    <row r="93" spans="2:21" s="176" customFormat="1" ht="15.75" customHeight="1" x14ac:dyDescent="0.2">
      <c r="B93" s="361" t="s">
        <v>608</v>
      </c>
      <c r="C93" s="361"/>
      <c r="D93" s="361"/>
      <c r="E93" s="361"/>
      <c r="F93" s="361"/>
      <c r="G93" s="361"/>
      <c r="H93" s="361"/>
      <c r="I93" s="361"/>
      <c r="J93" s="361"/>
      <c r="K93" s="361"/>
      <c r="L93" s="361"/>
      <c r="M93" s="361"/>
      <c r="N93" s="361"/>
      <c r="O93" s="361"/>
      <c r="P93" s="361"/>
      <c r="Q93" s="361"/>
      <c r="R93" s="361"/>
      <c r="S93" s="361"/>
      <c r="T93" s="361"/>
      <c r="U93" s="177"/>
    </row>
    <row r="94" spans="2:21" s="176" customFormat="1" ht="7.5" customHeight="1" x14ac:dyDescent="0.2">
      <c r="B94" s="172"/>
      <c r="C94" s="186"/>
      <c r="D94" s="186"/>
      <c r="E94" s="186"/>
      <c r="F94" s="186"/>
      <c r="G94" s="186"/>
      <c r="H94" s="186"/>
      <c r="I94" s="186"/>
      <c r="J94" s="186"/>
      <c r="K94" s="186"/>
      <c r="L94" s="186"/>
      <c r="M94" s="186"/>
      <c r="N94" s="186"/>
      <c r="O94" s="186"/>
      <c r="P94" s="186"/>
      <c r="Q94" s="186"/>
      <c r="R94" s="186"/>
      <c r="S94" s="186"/>
      <c r="T94" s="186"/>
      <c r="U94" s="177"/>
    </row>
    <row r="95" spans="2:21" s="176" customFormat="1" ht="15.75" customHeight="1" x14ac:dyDescent="0.2">
      <c r="B95" s="361" t="s">
        <v>609</v>
      </c>
      <c r="C95" s="361"/>
      <c r="D95" s="361"/>
      <c r="E95" s="361"/>
      <c r="F95" s="361"/>
      <c r="G95" s="361"/>
      <c r="H95" s="361"/>
      <c r="I95" s="361"/>
      <c r="J95" s="361"/>
      <c r="K95" s="361"/>
      <c r="L95" s="361"/>
      <c r="M95" s="361"/>
      <c r="N95" s="361"/>
      <c r="O95" s="361"/>
      <c r="P95" s="361"/>
      <c r="Q95" s="361"/>
      <c r="R95" s="361"/>
      <c r="S95" s="361"/>
      <c r="T95" s="361"/>
      <c r="U95" s="177"/>
    </row>
    <row r="96" spans="2:21" s="176" customFormat="1" ht="7.5" customHeight="1" x14ac:dyDescent="0.2">
      <c r="B96" s="172"/>
      <c r="C96" s="186"/>
      <c r="D96" s="186"/>
      <c r="E96" s="186"/>
      <c r="F96" s="186"/>
      <c r="G96" s="186"/>
      <c r="H96" s="186"/>
      <c r="I96" s="186"/>
      <c r="J96" s="186"/>
      <c r="K96" s="186"/>
      <c r="L96" s="186"/>
      <c r="M96" s="186"/>
      <c r="N96" s="186"/>
      <c r="O96" s="186"/>
      <c r="P96" s="186"/>
      <c r="Q96" s="186"/>
      <c r="R96" s="186"/>
      <c r="S96" s="186"/>
      <c r="T96" s="186"/>
      <c r="U96" s="177"/>
    </row>
    <row r="97" spans="1:21" s="176" customFormat="1" ht="15.75" customHeight="1" x14ac:dyDescent="0.2">
      <c r="B97" s="361" t="s">
        <v>610</v>
      </c>
      <c r="C97" s="361"/>
      <c r="D97" s="361"/>
      <c r="E97" s="361"/>
      <c r="F97" s="361"/>
      <c r="G97" s="361"/>
      <c r="H97" s="361"/>
      <c r="I97" s="361"/>
      <c r="J97" s="361"/>
      <c r="K97" s="361"/>
      <c r="L97" s="361"/>
      <c r="M97" s="361"/>
      <c r="N97" s="361"/>
      <c r="O97" s="361"/>
      <c r="P97" s="361"/>
      <c r="Q97" s="361"/>
      <c r="R97" s="361"/>
      <c r="S97" s="361"/>
      <c r="T97" s="361"/>
      <c r="U97" s="177"/>
    </row>
    <row r="98" spans="1:21" s="176" customFormat="1" ht="7.5" customHeight="1" x14ac:dyDescent="0.2">
      <c r="B98" s="180"/>
      <c r="C98" s="175"/>
      <c r="D98" s="175"/>
      <c r="E98" s="175"/>
      <c r="F98" s="175"/>
      <c r="G98" s="175"/>
      <c r="H98" s="175"/>
      <c r="I98" s="175"/>
      <c r="J98" s="175"/>
      <c r="K98" s="175"/>
      <c r="L98" s="175"/>
      <c r="M98" s="175"/>
      <c r="N98" s="175"/>
      <c r="O98" s="175"/>
      <c r="P98" s="175"/>
      <c r="Q98" s="175"/>
      <c r="R98" s="175"/>
      <c r="S98" s="175"/>
      <c r="T98" s="175"/>
      <c r="U98" s="177"/>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57:T57"/>
    <mergeCell ref="B59:T59"/>
    <mergeCell ref="B61:T61"/>
    <mergeCell ref="B63:T63"/>
    <mergeCell ref="B45:T45"/>
    <mergeCell ref="B52:T52"/>
    <mergeCell ref="B53:T53"/>
    <mergeCell ref="B50:T50"/>
    <mergeCell ref="B51:T51"/>
    <mergeCell ref="B46:T46"/>
    <mergeCell ref="B47:T47"/>
    <mergeCell ref="B48:T48"/>
    <mergeCell ref="B49:T49"/>
    <mergeCell ref="B31:T31"/>
    <mergeCell ref="B41:T41"/>
    <mergeCell ref="B42:T42"/>
    <mergeCell ref="B34:T34"/>
    <mergeCell ref="B27:T27"/>
    <mergeCell ref="B29:T29"/>
    <mergeCell ref="B30:T30"/>
    <mergeCell ref="B35:T35"/>
    <mergeCell ref="B44:T44"/>
    <mergeCell ref="B33:T33"/>
    <mergeCell ref="B43:T43"/>
    <mergeCell ref="B39:T39"/>
    <mergeCell ref="B40:T40"/>
    <mergeCell ref="B36:T36"/>
    <mergeCell ref="B38:T38"/>
    <mergeCell ref="B75:T75"/>
    <mergeCell ref="B77:T77"/>
    <mergeCell ref="B79:T79"/>
    <mergeCell ref="B81:T81"/>
    <mergeCell ref="B83:T8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275"/>
  <sheetViews>
    <sheetView zoomScale="96" zoomScaleNormal="96" workbookViewId="0">
      <selection activeCell="B1" sqref="B1:S1"/>
    </sheetView>
  </sheetViews>
  <sheetFormatPr defaultColWidth="9.33203125" defaultRowHeight="18" customHeight="1" x14ac:dyDescent="0.2"/>
  <cols>
    <col min="1" max="1" width="1" style="249" customWidth="1"/>
    <col min="2" max="2" width="5.6640625" style="249" customWidth="1"/>
    <col min="3" max="3" width="8" style="249" customWidth="1"/>
    <col min="4" max="4" width="9.33203125" style="249"/>
    <col min="5" max="5" width="8.5" style="249" customWidth="1"/>
    <col min="6" max="6" width="3.83203125" style="249" customWidth="1"/>
    <col min="7" max="7" width="8.83203125" style="249" customWidth="1"/>
    <col min="8" max="8" width="9.33203125" style="249" customWidth="1"/>
    <col min="9" max="9" width="9" style="249" customWidth="1"/>
    <col min="10" max="10" width="6.33203125" style="249" customWidth="1"/>
    <col min="11" max="16384" width="9.33203125" style="249"/>
  </cols>
  <sheetData>
    <row r="1" spans="1:20" ht="32.25" customHeight="1" x14ac:dyDescent="0.2">
      <c r="A1" s="230"/>
      <c r="B1" s="366" t="s">
        <v>416</v>
      </c>
      <c r="C1" s="367"/>
      <c r="D1" s="367"/>
      <c r="E1" s="367"/>
      <c r="F1" s="367"/>
      <c r="G1" s="367"/>
      <c r="H1" s="367"/>
      <c r="I1" s="367"/>
      <c r="J1" s="367"/>
      <c r="K1" s="367"/>
      <c r="L1" s="367"/>
      <c r="M1" s="367"/>
      <c r="N1" s="367"/>
      <c r="O1" s="367"/>
      <c r="P1" s="367"/>
      <c r="Q1" s="367"/>
      <c r="R1" s="367"/>
      <c r="S1" s="368"/>
    </row>
    <row r="2" spans="1:20" ht="6" customHeight="1" x14ac:dyDescent="0.2">
      <c r="A2" s="369"/>
      <c r="B2" s="369"/>
      <c r="C2" s="369"/>
      <c r="D2" s="369"/>
      <c r="E2" s="369"/>
      <c r="F2" s="369"/>
      <c r="G2" s="369"/>
      <c r="H2" s="369"/>
      <c r="I2" s="369"/>
      <c r="J2" s="369"/>
      <c r="K2" s="369"/>
    </row>
    <row r="3" spans="1:20" ht="114.75" customHeight="1" x14ac:dyDescent="0.2">
      <c r="A3" s="318"/>
      <c r="B3" s="364" t="s">
        <v>601</v>
      </c>
      <c r="C3" s="364"/>
      <c r="D3" s="364"/>
      <c r="E3" s="364"/>
      <c r="F3" s="364"/>
      <c r="G3" s="364"/>
      <c r="H3" s="364"/>
      <c r="I3" s="364"/>
      <c r="J3" s="364"/>
      <c r="K3" s="364"/>
      <c r="L3" s="364"/>
      <c r="M3" s="364"/>
      <c r="N3" s="364"/>
      <c r="O3" s="364"/>
      <c r="P3" s="364"/>
      <c r="Q3" s="364"/>
      <c r="R3" s="364"/>
      <c r="S3" s="364"/>
    </row>
    <row r="4" spans="1:20" ht="8.25" customHeight="1" x14ac:dyDescent="0.2">
      <c r="A4" s="318"/>
      <c r="B4" s="318"/>
      <c r="C4" s="318"/>
      <c r="D4" s="318"/>
      <c r="E4" s="318"/>
      <c r="F4" s="318"/>
      <c r="G4" s="318"/>
      <c r="H4" s="318"/>
      <c r="I4" s="318"/>
      <c r="J4" s="318"/>
      <c r="K4" s="318"/>
      <c r="L4" s="251"/>
      <c r="M4" s="251"/>
      <c r="N4" s="251"/>
      <c r="O4" s="251"/>
      <c r="P4" s="251"/>
      <c r="Q4" s="251"/>
      <c r="R4" s="251"/>
      <c r="S4" s="251"/>
    </row>
    <row r="5" spans="1:20" ht="14.25" customHeight="1" x14ac:dyDescent="0.2">
      <c r="A5" s="252"/>
      <c r="B5" s="253" t="s">
        <v>597</v>
      </c>
      <c r="C5" s="318"/>
      <c r="D5" s="318"/>
      <c r="E5" s="318"/>
      <c r="F5" s="318"/>
      <c r="G5" s="319"/>
      <c r="H5" s="318"/>
      <c r="I5" s="318"/>
      <c r="J5" s="318"/>
      <c r="K5" s="318"/>
      <c r="L5" s="254"/>
      <c r="M5" s="254"/>
      <c r="N5" s="254"/>
      <c r="O5" s="254"/>
      <c r="P5" s="254"/>
      <c r="Q5" s="254"/>
      <c r="R5" s="254"/>
      <c r="S5" s="254"/>
    </row>
    <row r="6" spans="1:20" ht="5.25" customHeight="1" x14ac:dyDescent="0.2">
      <c r="A6" s="252"/>
      <c r="B6" s="318"/>
      <c r="C6" s="318"/>
      <c r="D6" s="318"/>
      <c r="E6" s="318"/>
      <c r="F6" s="318"/>
      <c r="G6" s="319"/>
      <c r="H6" s="318"/>
      <c r="I6" s="318"/>
      <c r="J6" s="318"/>
      <c r="K6" s="318"/>
      <c r="L6" s="254"/>
      <c r="M6" s="254"/>
      <c r="N6" s="254"/>
      <c r="O6" s="254"/>
      <c r="P6" s="254"/>
      <c r="Q6" s="254"/>
      <c r="R6" s="254"/>
      <c r="S6" s="254"/>
    </row>
    <row r="7" spans="1:20" ht="18.75" customHeight="1" x14ac:dyDescent="0.2">
      <c r="A7" s="252"/>
      <c r="B7" s="318"/>
      <c r="C7" s="318"/>
      <c r="D7" s="318"/>
      <c r="E7" s="255" t="s">
        <v>90</v>
      </c>
      <c r="F7" s="318"/>
      <c r="G7" s="319" t="s">
        <v>587</v>
      </c>
      <c r="H7" s="256"/>
      <c r="I7" s="318"/>
      <c r="J7" s="318"/>
      <c r="K7" s="318"/>
      <c r="L7" s="254"/>
      <c r="M7" s="254"/>
      <c r="N7" s="254"/>
      <c r="O7" s="254"/>
      <c r="P7" s="254"/>
      <c r="Q7" s="254"/>
      <c r="R7" s="254"/>
      <c r="S7" s="254"/>
    </row>
    <row r="8" spans="1:20" ht="13.5" customHeight="1" x14ac:dyDescent="0.2">
      <c r="B8" s="363" t="s">
        <v>36</v>
      </c>
      <c r="C8" s="363"/>
      <c r="D8" s="363"/>
      <c r="E8" s="257">
        <v>0.89</v>
      </c>
      <c r="F8" s="255"/>
      <c r="G8" s="312">
        <v>-1.7</v>
      </c>
      <c r="H8" s="319" t="s">
        <v>417</v>
      </c>
      <c r="I8" s="258"/>
      <c r="J8" s="258"/>
      <c r="K8" s="258"/>
      <c r="L8" s="258"/>
      <c r="M8" s="258"/>
      <c r="N8" s="258"/>
      <c r="O8" s="258"/>
      <c r="P8" s="258"/>
      <c r="Q8" s="258"/>
      <c r="R8" s="258"/>
      <c r="S8" s="258"/>
      <c r="T8" s="259"/>
    </row>
    <row r="9" spans="1:20" ht="13.5" customHeight="1" x14ac:dyDescent="0.2">
      <c r="B9" s="260" t="s">
        <v>418</v>
      </c>
      <c r="C9" s="319"/>
      <c r="D9" s="319"/>
      <c r="E9" s="257">
        <v>0.92400000000000004</v>
      </c>
      <c r="F9" s="255"/>
      <c r="G9" s="307">
        <v>-1.7</v>
      </c>
      <c r="H9" s="319" t="s">
        <v>417</v>
      </c>
      <c r="I9" s="258"/>
      <c r="J9" s="258"/>
      <c r="K9" s="258"/>
      <c r="L9" s="258"/>
      <c r="M9" s="258"/>
      <c r="N9" s="258"/>
      <c r="O9" s="258"/>
      <c r="P9" s="258"/>
      <c r="Q9" s="258"/>
      <c r="R9" s="258"/>
      <c r="S9" s="258"/>
      <c r="T9" s="259"/>
    </row>
    <row r="10" spans="1:20" ht="13.5" customHeight="1" x14ac:dyDescent="0.2">
      <c r="B10" s="260" t="s">
        <v>419</v>
      </c>
      <c r="C10" s="319"/>
      <c r="D10" s="319"/>
      <c r="E10" s="257">
        <v>0.88</v>
      </c>
      <c r="F10" s="255"/>
      <c r="G10" s="312">
        <v>-1</v>
      </c>
      <c r="H10" s="319" t="s">
        <v>417</v>
      </c>
      <c r="I10" s="258"/>
      <c r="J10" s="258"/>
      <c r="K10" s="258"/>
      <c r="L10" s="258"/>
      <c r="M10" s="258"/>
      <c r="N10" s="258"/>
      <c r="O10" s="258"/>
      <c r="P10" s="258"/>
      <c r="Q10" s="258"/>
      <c r="R10" s="258"/>
      <c r="S10" s="258"/>
      <c r="T10" s="259"/>
    </row>
    <row r="11" spans="1:20" ht="13.5" customHeight="1" x14ac:dyDescent="0.2">
      <c r="B11" s="260" t="s">
        <v>420</v>
      </c>
      <c r="C11" s="319"/>
      <c r="D11" s="319"/>
      <c r="E11" s="257">
        <v>0.71599999999999997</v>
      </c>
      <c r="F11" s="255"/>
      <c r="G11" s="312">
        <v>-6.7</v>
      </c>
      <c r="H11" s="319" t="s">
        <v>417</v>
      </c>
      <c r="I11" s="258"/>
      <c r="J11" s="258"/>
      <c r="K11" s="258"/>
      <c r="L11" s="258"/>
      <c r="M11" s="258"/>
      <c r="N11" s="258"/>
      <c r="O11" s="258"/>
      <c r="P11" s="258"/>
      <c r="Q11" s="258"/>
      <c r="R11" s="258"/>
      <c r="S11" s="258"/>
      <c r="T11" s="259"/>
    </row>
    <row r="12" spans="1:20" ht="6" customHeight="1" x14ac:dyDescent="0.2">
      <c r="B12" s="319"/>
      <c r="C12" s="319"/>
      <c r="D12" s="319"/>
      <c r="E12" s="319"/>
      <c r="F12" s="319"/>
      <c r="G12" s="319"/>
      <c r="H12" s="319"/>
      <c r="I12" s="319"/>
      <c r="J12" s="319"/>
      <c r="K12" s="319"/>
      <c r="L12" s="319"/>
      <c r="M12" s="319"/>
      <c r="N12" s="319"/>
      <c r="O12" s="319"/>
      <c r="P12" s="319"/>
      <c r="Q12" s="319"/>
      <c r="R12" s="319"/>
      <c r="S12" s="319"/>
      <c r="T12" s="259"/>
    </row>
    <row r="13" spans="1:20" ht="336.75" customHeight="1" x14ac:dyDescent="0.2">
      <c r="B13" s="364" t="s">
        <v>612</v>
      </c>
      <c r="C13" s="364"/>
      <c r="D13" s="364"/>
      <c r="E13" s="364"/>
      <c r="F13" s="364"/>
      <c r="G13" s="364"/>
      <c r="H13" s="364"/>
      <c r="I13" s="364"/>
      <c r="J13" s="364"/>
      <c r="K13" s="364"/>
      <c r="L13" s="364"/>
      <c r="M13" s="364"/>
      <c r="N13" s="364"/>
      <c r="O13" s="364"/>
      <c r="P13" s="364"/>
      <c r="Q13" s="364"/>
      <c r="R13" s="364"/>
      <c r="S13" s="364"/>
      <c r="T13" s="259"/>
    </row>
    <row r="14" spans="1:20" ht="6" customHeight="1" x14ac:dyDescent="0.2">
      <c r="B14" s="319"/>
      <c r="C14" s="319"/>
      <c r="D14" s="319"/>
      <c r="E14" s="319"/>
      <c r="F14" s="319"/>
      <c r="G14" s="319"/>
      <c r="H14" s="319"/>
      <c r="I14" s="319"/>
      <c r="J14" s="319"/>
      <c r="K14" s="319"/>
      <c r="L14" s="319"/>
      <c r="M14" s="319"/>
      <c r="N14" s="319"/>
      <c r="O14" s="319"/>
      <c r="P14" s="319"/>
      <c r="Q14" s="319"/>
      <c r="R14" s="319"/>
      <c r="S14" s="319"/>
      <c r="T14" s="259"/>
    </row>
    <row r="15" spans="1:20" ht="18" customHeight="1" x14ac:dyDescent="0.2">
      <c r="B15" s="253" t="s">
        <v>598</v>
      </c>
      <c r="C15" s="319"/>
      <c r="D15" s="319"/>
      <c r="E15" s="319"/>
      <c r="F15" s="319"/>
      <c r="G15" s="319"/>
      <c r="H15" s="319"/>
      <c r="I15" s="319"/>
      <c r="J15" s="319"/>
      <c r="K15" s="319"/>
      <c r="L15" s="319"/>
      <c r="M15" s="319"/>
      <c r="N15" s="319"/>
      <c r="O15" s="319"/>
      <c r="P15" s="319"/>
      <c r="Q15" s="319"/>
      <c r="R15" s="319"/>
      <c r="S15" s="319"/>
      <c r="T15" s="259"/>
    </row>
    <row r="16" spans="1:20" ht="15" customHeight="1" x14ac:dyDescent="0.2">
      <c r="B16" s="318"/>
      <c r="C16" s="319"/>
      <c r="D16" s="319"/>
      <c r="E16" s="261" t="s">
        <v>421</v>
      </c>
      <c r="F16" s="319"/>
      <c r="G16" s="319" t="s">
        <v>586</v>
      </c>
      <c r="H16" s="319"/>
      <c r="I16" s="319"/>
      <c r="J16" s="319"/>
      <c r="K16" s="319"/>
      <c r="L16" s="319"/>
      <c r="M16" s="319"/>
      <c r="N16" s="319"/>
      <c r="O16" s="319"/>
      <c r="P16" s="319"/>
      <c r="Q16" s="319"/>
      <c r="R16" s="319"/>
      <c r="S16" s="319"/>
      <c r="T16" s="259"/>
    </row>
    <row r="17" spans="2:22" ht="13.5" customHeight="1" x14ac:dyDescent="0.2">
      <c r="B17" s="319" t="s">
        <v>36</v>
      </c>
      <c r="C17" s="319"/>
      <c r="D17" s="319"/>
      <c r="E17" s="255">
        <v>3</v>
      </c>
      <c r="F17" s="251"/>
      <c r="G17" s="262">
        <v>1</v>
      </c>
      <c r="H17" s="306" t="s">
        <v>47</v>
      </c>
      <c r="I17" s="251"/>
      <c r="J17" s="251"/>
      <c r="K17" s="319"/>
      <c r="L17" s="319"/>
      <c r="M17" s="319"/>
      <c r="N17" s="319"/>
      <c r="O17" s="319"/>
      <c r="P17" s="319"/>
      <c r="Q17" s="319"/>
      <c r="R17" s="319"/>
      <c r="S17" s="319"/>
      <c r="T17" s="259"/>
    </row>
    <row r="18" spans="2:22" ht="13.5" customHeight="1" x14ac:dyDescent="0.2">
      <c r="B18" s="260" t="s">
        <v>418</v>
      </c>
      <c r="C18" s="319"/>
      <c r="D18" s="319"/>
      <c r="E18" s="255">
        <v>2</v>
      </c>
      <c r="F18" s="251"/>
      <c r="G18" s="262">
        <v>1</v>
      </c>
      <c r="H18" s="306" t="s">
        <v>47</v>
      </c>
      <c r="I18" s="251"/>
      <c r="J18" s="251"/>
      <c r="K18" s="319"/>
      <c r="L18" s="319"/>
      <c r="M18" s="319"/>
      <c r="N18" s="319"/>
      <c r="O18" s="319"/>
      <c r="P18" s="319"/>
      <c r="Q18" s="319"/>
      <c r="R18" s="319"/>
      <c r="S18" s="319"/>
      <c r="T18" s="259"/>
    </row>
    <row r="19" spans="2:22" ht="13.5" customHeight="1" x14ac:dyDescent="0.2">
      <c r="B19" s="260" t="s">
        <v>419</v>
      </c>
      <c r="C19" s="319"/>
      <c r="D19" s="319"/>
      <c r="E19" s="255">
        <v>4</v>
      </c>
      <c r="F19" s="251"/>
      <c r="G19" s="262">
        <v>1</v>
      </c>
      <c r="H19" s="306" t="s">
        <v>47</v>
      </c>
      <c r="I19" s="251"/>
      <c r="J19" s="251"/>
      <c r="K19" s="319"/>
      <c r="L19" s="319"/>
      <c r="M19" s="319"/>
      <c r="N19" s="319"/>
      <c r="O19" s="319"/>
      <c r="P19" s="319"/>
      <c r="Q19" s="319"/>
      <c r="R19" s="319"/>
      <c r="S19" s="319"/>
      <c r="T19" s="259"/>
    </row>
    <row r="20" spans="2:22" ht="13.5" customHeight="1" x14ac:dyDescent="0.2">
      <c r="B20" s="260" t="s">
        <v>420</v>
      </c>
      <c r="C20" s="319"/>
      <c r="D20" s="319"/>
      <c r="E20" s="255">
        <v>10</v>
      </c>
      <c r="F20" s="251"/>
      <c r="G20" s="262">
        <v>3</v>
      </c>
      <c r="H20" s="306" t="s">
        <v>47</v>
      </c>
      <c r="I20" s="251"/>
      <c r="J20" s="251"/>
      <c r="K20" s="319"/>
      <c r="L20" s="319"/>
      <c r="M20" s="319"/>
      <c r="N20" s="319"/>
      <c r="O20" s="319"/>
      <c r="P20" s="319"/>
      <c r="Q20" s="319"/>
      <c r="R20" s="319"/>
      <c r="S20" s="319"/>
      <c r="T20" s="259"/>
    </row>
    <row r="21" spans="2:22" ht="6.75" customHeight="1" x14ac:dyDescent="0.2">
      <c r="C21" s="317"/>
      <c r="D21" s="317"/>
      <c r="E21" s="317"/>
      <c r="F21" s="317"/>
      <c r="G21" s="317"/>
      <c r="H21" s="317"/>
      <c r="I21" s="317"/>
      <c r="J21" s="317"/>
      <c r="K21" s="317"/>
      <c r="L21" s="317"/>
      <c r="M21" s="317"/>
      <c r="N21" s="317"/>
      <c r="O21" s="317"/>
      <c r="P21" s="317"/>
      <c r="Q21" s="317"/>
      <c r="R21" s="317"/>
      <c r="S21" s="317"/>
      <c r="T21" s="259"/>
    </row>
    <row r="22" spans="2:22" ht="99.75" customHeight="1" x14ac:dyDescent="0.2">
      <c r="B22" s="326" t="s">
        <v>600</v>
      </c>
      <c r="C22" s="326"/>
      <c r="D22" s="326"/>
      <c r="E22" s="326"/>
      <c r="F22" s="326"/>
      <c r="G22" s="326"/>
      <c r="H22" s="326"/>
      <c r="I22" s="326"/>
      <c r="J22" s="326"/>
      <c r="K22" s="326"/>
      <c r="L22" s="326"/>
      <c r="M22" s="326"/>
      <c r="N22" s="326"/>
      <c r="O22" s="326"/>
      <c r="P22" s="326"/>
      <c r="Q22" s="326"/>
      <c r="R22" s="326"/>
      <c r="S22" s="326"/>
      <c r="T22" s="259"/>
    </row>
    <row r="23" spans="2:22" ht="24.75" customHeight="1" x14ac:dyDescent="0.2">
      <c r="B23" s="365" t="s">
        <v>599</v>
      </c>
      <c r="C23" s="365"/>
      <c r="D23" s="365"/>
      <c r="E23" s="365"/>
      <c r="F23" s="365"/>
      <c r="G23" s="365"/>
      <c r="H23" s="365"/>
      <c r="I23" s="365"/>
      <c r="J23" s="365"/>
      <c r="K23" s="365"/>
      <c r="L23" s="365"/>
      <c r="M23" s="365"/>
      <c r="N23" s="365"/>
      <c r="O23" s="365"/>
      <c r="P23" s="365"/>
      <c r="Q23" s="365"/>
      <c r="R23" s="365"/>
      <c r="S23" s="365"/>
      <c r="T23" s="259"/>
    </row>
    <row r="24" spans="2:22" ht="11.25" customHeight="1" x14ac:dyDescent="0.2">
      <c r="B24" s="268"/>
      <c r="C24" s="268"/>
      <c r="D24" s="268"/>
      <c r="E24" s="268"/>
      <c r="F24" s="268"/>
      <c r="G24" s="268"/>
      <c r="H24" s="268"/>
      <c r="I24" s="268"/>
      <c r="J24" s="268"/>
      <c r="K24" s="268"/>
      <c r="L24" s="268"/>
      <c r="M24" s="268"/>
      <c r="N24" s="268"/>
      <c r="O24" s="268"/>
      <c r="P24" s="268"/>
      <c r="Q24" s="268"/>
      <c r="R24" s="268"/>
      <c r="S24" s="268"/>
      <c r="T24" s="319"/>
      <c r="U24" s="319"/>
      <c r="V24" s="319"/>
    </row>
    <row r="25" spans="2:22" ht="11.25" customHeight="1" x14ac:dyDescent="0.2">
      <c r="B25" s="319"/>
      <c r="C25" s="319"/>
      <c r="D25" s="319"/>
      <c r="E25" s="319"/>
      <c r="F25" s="319"/>
      <c r="G25" s="319"/>
      <c r="H25" s="319"/>
      <c r="I25" s="319"/>
      <c r="J25" s="319"/>
      <c r="K25" s="319"/>
      <c r="L25" s="319"/>
      <c r="M25" s="319"/>
      <c r="N25" s="319"/>
      <c r="O25" s="319"/>
      <c r="P25" s="319"/>
      <c r="Q25" s="319"/>
      <c r="R25" s="319"/>
      <c r="S25" s="319"/>
      <c r="T25" s="319"/>
      <c r="U25" s="319"/>
      <c r="V25" s="319"/>
    </row>
    <row r="26" spans="2:22" ht="13.5" customHeight="1" x14ac:dyDescent="0.2">
      <c r="B26" s="319"/>
      <c r="C26" s="319"/>
      <c r="D26" s="319"/>
      <c r="E26" s="319"/>
      <c r="F26" s="319"/>
      <c r="G26" s="319"/>
      <c r="H26" s="319"/>
      <c r="I26" s="319"/>
      <c r="J26" s="319"/>
      <c r="K26" s="319"/>
      <c r="L26" s="319"/>
      <c r="M26" s="319"/>
      <c r="N26" s="319"/>
      <c r="O26" s="319"/>
      <c r="P26" s="319"/>
      <c r="Q26" s="319"/>
      <c r="R26" s="319"/>
      <c r="S26" s="319"/>
      <c r="T26" s="259"/>
    </row>
    <row r="27" spans="2:22" ht="13.5" customHeight="1" x14ac:dyDescent="0.2">
      <c r="B27" s="319"/>
      <c r="C27" s="319"/>
      <c r="D27" s="319"/>
      <c r="E27" s="319"/>
      <c r="F27" s="319"/>
      <c r="G27" s="319"/>
      <c r="H27" s="319"/>
      <c r="I27" s="319"/>
      <c r="J27" s="319"/>
      <c r="K27" s="319"/>
      <c r="L27" s="319"/>
      <c r="M27" s="319"/>
      <c r="N27" s="319"/>
      <c r="O27" s="319"/>
      <c r="P27" s="319"/>
      <c r="Q27" s="319"/>
      <c r="R27" s="319"/>
      <c r="S27" s="319"/>
      <c r="T27" s="259"/>
    </row>
    <row r="28" spans="2:22" ht="13.5" customHeight="1" x14ac:dyDescent="0.2">
      <c r="B28" s="319"/>
      <c r="C28" s="319"/>
      <c r="D28" s="319"/>
      <c r="E28" s="319"/>
      <c r="F28" s="319"/>
      <c r="G28" s="319"/>
      <c r="H28" s="319"/>
      <c r="I28" s="319"/>
      <c r="J28" s="319"/>
      <c r="K28" s="319"/>
      <c r="L28" s="319"/>
      <c r="M28" s="319"/>
      <c r="N28" s="319"/>
      <c r="O28" s="319"/>
      <c r="P28" s="319"/>
      <c r="Q28" s="319"/>
      <c r="R28" s="319"/>
      <c r="S28" s="319"/>
      <c r="T28" s="259"/>
    </row>
    <row r="29" spans="2:22" ht="13.5" customHeight="1" x14ac:dyDescent="0.2">
      <c r="B29" s="319"/>
      <c r="C29" s="319"/>
      <c r="D29" s="319"/>
      <c r="E29" s="319"/>
      <c r="F29" s="319"/>
      <c r="G29" s="319"/>
      <c r="H29" s="319"/>
      <c r="I29" s="319"/>
      <c r="J29" s="319"/>
      <c r="K29" s="319"/>
      <c r="L29" s="319"/>
      <c r="M29" s="319"/>
      <c r="N29" s="319"/>
      <c r="O29" s="319"/>
      <c r="P29" s="319"/>
      <c r="Q29" s="319"/>
      <c r="R29" s="319"/>
      <c r="S29" s="319"/>
      <c r="T29" s="259"/>
    </row>
    <row r="30" spans="2:22" ht="13.5" customHeight="1" x14ac:dyDescent="0.2">
      <c r="B30" s="319"/>
      <c r="C30" s="319"/>
      <c r="D30" s="319"/>
      <c r="E30" s="319"/>
      <c r="F30" s="319"/>
      <c r="G30" s="319"/>
      <c r="H30" s="319"/>
      <c r="I30" s="319"/>
      <c r="J30" s="319"/>
      <c r="K30" s="319"/>
      <c r="L30" s="319"/>
      <c r="M30" s="319"/>
      <c r="N30" s="319"/>
      <c r="O30" s="319"/>
      <c r="P30" s="319"/>
      <c r="Q30" s="319"/>
      <c r="R30" s="319"/>
      <c r="S30" s="319"/>
      <c r="T30" s="259"/>
    </row>
    <row r="31" spans="2:22" ht="13.5" customHeight="1" x14ac:dyDescent="0.2">
      <c r="B31" s="319"/>
      <c r="C31" s="319"/>
      <c r="D31" s="319"/>
      <c r="E31" s="319"/>
      <c r="F31" s="319"/>
      <c r="G31" s="319"/>
      <c r="H31" s="319"/>
      <c r="I31" s="319"/>
      <c r="J31" s="319"/>
      <c r="K31" s="319"/>
      <c r="L31" s="319"/>
      <c r="M31" s="319"/>
      <c r="N31" s="319"/>
      <c r="O31" s="319"/>
      <c r="P31" s="319"/>
      <c r="Q31" s="319"/>
      <c r="R31" s="319"/>
      <c r="S31" s="319"/>
      <c r="T31" s="259"/>
    </row>
    <row r="32" spans="2:22" ht="13.5" customHeight="1" x14ac:dyDescent="0.2">
      <c r="B32" s="319"/>
      <c r="C32" s="319"/>
      <c r="D32" s="319"/>
      <c r="E32" s="319"/>
      <c r="F32" s="319"/>
      <c r="G32" s="319"/>
      <c r="H32" s="319"/>
      <c r="I32" s="319"/>
      <c r="J32" s="319"/>
      <c r="K32" s="319"/>
      <c r="L32" s="319"/>
      <c r="M32" s="319"/>
      <c r="N32" s="319"/>
      <c r="O32" s="319"/>
      <c r="P32" s="319"/>
      <c r="Q32" s="319"/>
      <c r="R32" s="319"/>
      <c r="S32" s="319"/>
      <c r="T32" s="259"/>
    </row>
    <row r="33" spans="2:20" ht="13.5" customHeight="1" x14ac:dyDescent="0.2">
      <c r="B33" s="319"/>
      <c r="C33" s="319"/>
      <c r="D33" s="319"/>
      <c r="E33" s="319"/>
      <c r="F33" s="319"/>
      <c r="G33" s="319"/>
      <c r="H33" s="319"/>
      <c r="I33" s="319"/>
      <c r="J33" s="319"/>
      <c r="K33" s="319"/>
      <c r="L33" s="319"/>
      <c r="M33" s="319"/>
      <c r="N33" s="319"/>
      <c r="O33" s="319"/>
      <c r="P33" s="319"/>
      <c r="Q33" s="319"/>
      <c r="R33" s="319"/>
      <c r="S33" s="319"/>
      <c r="T33" s="259"/>
    </row>
    <row r="34" spans="2:20" ht="13.5" customHeight="1" x14ac:dyDescent="0.2">
      <c r="B34" s="319"/>
      <c r="C34" s="319"/>
      <c r="D34" s="319"/>
      <c r="E34" s="319"/>
      <c r="F34" s="319"/>
      <c r="G34" s="319"/>
      <c r="H34" s="319"/>
      <c r="I34" s="319"/>
      <c r="J34" s="319"/>
      <c r="K34" s="319"/>
      <c r="L34" s="319"/>
      <c r="M34" s="319"/>
      <c r="N34" s="319"/>
      <c r="O34" s="319"/>
      <c r="P34" s="319"/>
      <c r="Q34" s="319"/>
      <c r="R34" s="319"/>
      <c r="S34" s="319"/>
      <c r="T34" s="259"/>
    </row>
    <row r="35" spans="2:20" ht="13.5" customHeight="1" x14ac:dyDescent="0.2">
      <c r="B35" s="319"/>
      <c r="C35" s="319"/>
      <c r="D35" s="319"/>
      <c r="E35" s="319"/>
      <c r="F35" s="319"/>
      <c r="G35" s="319"/>
      <c r="H35" s="319"/>
      <c r="I35" s="319"/>
      <c r="J35" s="319"/>
      <c r="K35" s="319"/>
      <c r="L35" s="319"/>
      <c r="M35" s="319"/>
      <c r="N35" s="319"/>
      <c r="O35" s="319"/>
      <c r="P35" s="319"/>
      <c r="Q35" s="319"/>
      <c r="R35" s="319"/>
      <c r="S35" s="319"/>
      <c r="T35" s="259"/>
    </row>
    <row r="36" spans="2:20" ht="13.5" customHeight="1" x14ac:dyDescent="0.2">
      <c r="B36" s="319"/>
      <c r="C36" s="319"/>
      <c r="D36" s="319"/>
      <c r="E36" s="319"/>
      <c r="F36" s="319"/>
      <c r="G36" s="319"/>
      <c r="H36" s="319"/>
      <c r="I36" s="319"/>
      <c r="J36" s="319"/>
      <c r="K36" s="319"/>
      <c r="L36" s="319"/>
      <c r="M36" s="319"/>
      <c r="N36" s="319"/>
      <c r="O36" s="319"/>
      <c r="P36" s="319"/>
      <c r="Q36" s="319"/>
      <c r="R36" s="319"/>
      <c r="S36" s="319"/>
      <c r="T36" s="259"/>
    </row>
    <row r="37" spans="2:20" ht="13.5" customHeight="1" x14ac:dyDescent="0.2">
      <c r="B37" s="319"/>
      <c r="C37" s="319"/>
      <c r="D37" s="319"/>
      <c r="E37" s="319"/>
      <c r="F37" s="319"/>
      <c r="G37" s="319"/>
      <c r="H37" s="319"/>
      <c r="I37" s="319"/>
      <c r="J37" s="319"/>
      <c r="K37" s="319"/>
      <c r="L37" s="319"/>
      <c r="M37" s="319"/>
      <c r="N37" s="319"/>
      <c r="O37" s="319"/>
      <c r="P37" s="319"/>
      <c r="Q37" s="319"/>
      <c r="R37" s="319"/>
      <c r="S37" s="319"/>
      <c r="T37" s="259"/>
    </row>
    <row r="38" spans="2:20" ht="13.5" customHeight="1" x14ac:dyDescent="0.2">
      <c r="B38" s="319"/>
      <c r="C38" s="319"/>
      <c r="D38" s="319"/>
      <c r="E38" s="319"/>
      <c r="F38" s="319"/>
      <c r="G38" s="319"/>
      <c r="H38" s="319"/>
      <c r="I38" s="319"/>
      <c r="J38" s="319"/>
      <c r="K38" s="319"/>
      <c r="L38" s="319"/>
      <c r="M38" s="319"/>
      <c r="N38" s="319"/>
      <c r="O38" s="319"/>
      <c r="P38" s="319"/>
      <c r="Q38" s="319"/>
      <c r="R38" s="319"/>
      <c r="S38" s="319"/>
      <c r="T38" s="259"/>
    </row>
    <row r="39" spans="2:20" ht="13.5" customHeight="1" x14ac:dyDescent="0.2">
      <c r="B39" s="319"/>
      <c r="C39" s="319"/>
      <c r="D39" s="319"/>
      <c r="E39" s="319"/>
      <c r="F39" s="319"/>
      <c r="G39" s="319"/>
      <c r="H39" s="319"/>
      <c r="I39" s="319"/>
      <c r="J39" s="319"/>
      <c r="K39" s="319"/>
      <c r="L39" s="319"/>
      <c r="M39" s="319"/>
      <c r="N39" s="319"/>
      <c r="O39" s="319"/>
      <c r="P39" s="319"/>
      <c r="Q39" s="319"/>
      <c r="R39" s="319"/>
      <c r="S39" s="319"/>
      <c r="T39" s="259"/>
    </row>
    <row r="40" spans="2:20" ht="13.5" customHeight="1" x14ac:dyDescent="0.2">
      <c r="B40" s="319"/>
      <c r="C40" s="319"/>
      <c r="D40" s="319"/>
      <c r="E40" s="319"/>
      <c r="F40" s="319"/>
      <c r="G40" s="319"/>
      <c r="H40" s="319"/>
      <c r="I40" s="319"/>
      <c r="J40" s="319"/>
      <c r="K40" s="319"/>
      <c r="L40" s="319"/>
      <c r="M40" s="319"/>
      <c r="N40" s="319"/>
      <c r="O40" s="319"/>
      <c r="P40" s="319"/>
      <c r="Q40" s="319"/>
      <c r="R40" s="319"/>
      <c r="S40" s="319"/>
      <c r="T40" s="259"/>
    </row>
    <row r="41" spans="2:20" ht="13.5" customHeight="1" x14ac:dyDescent="0.2">
      <c r="B41" s="319"/>
      <c r="C41" s="319"/>
      <c r="D41" s="319"/>
      <c r="E41" s="319"/>
      <c r="F41" s="319"/>
      <c r="G41" s="319"/>
      <c r="H41" s="319"/>
      <c r="I41" s="319"/>
      <c r="J41" s="319"/>
      <c r="K41" s="319"/>
      <c r="L41" s="319"/>
      <c r="M41" s="319"/>
      <c r="N41" s="319"/>
      <c r="O41" s="319"/>
      <c r="P41" s="319"/>
      <c r="Q41" s="319"/>
      <c r="R41" s="319"/>
      <c r="S41" s="319"/>
      <c r="T41" s="259"/>
    </row>
    <row r="42" spans="2:20" ht="13.5" customHeight="1" x14ac:dyDescent="0.2">
      <c r="B42" s="319"/>
      <c r="C42" s="319"/>
      <c r="D42" s="319"/>
      <c r="E42" s="319"/>
      <c r="F42" s="319"/>
      <c r="G42" s="319"/>
      <c r="H42" s="319"/>
      <c r="I42" s="319"/>
      <c r="J42" s="319"/>
      <c r="K42" s="319"/>
      <c r="L42" s="319"/>
      <c r="M42" s="319"/>
      <c r="N42" s="319"/>
      <c r="O42" s="319"/>
      <c r="P42" s="319"/>
      <c r="Q42" s="319"/>
      <c r="R42" s="319"/>
      <c r="S42" s="319"/>
      <c r="T42" s="259"/>
    </row>
    <row r="43" spans="2:20" ht="13.5" customHeight="1" x14ac:dyDescent="0.2">
      <c r="B43" s="319"/>
      <c r="C43" s="319"/>
      <c r="D43" s="319"/>
      <c r="E43" s="319"/>
      <c r="F43" s="319"/>
      <c r="G43" s="319"/>
      <c r="H43" s="319"/>
      <c r="I43" s="319"/>
      <c r="J43" s="319"/>
      <c r="K43" s="319"/>
      <c r="L43" s="319"/>
      <c r="M43" s="319"/>
      <c r="N43" s="319"/>
      <c r="O43" s="319"/>
      <c r="P43" s="319"/>
      <c r="Q43" s="319"/>
      <c r="R43" s="319"/>
      <c r="S43" s="319"/>
      <c r="T43" s="259"/>
    </row>
    <row r="44" spans="2:20" ht="13.5" customHeight="1" x14ac:dyDescent="0.2">
      <c r="B44" s="319"/>
      <c r="C44" s="319"/>
      <c r="D44" s="319"/>
      <c r="E44" s="319"/>
      <c r="F44" s="319"/>
      <c r="G44" s="319"/>
      <c r="H44" s="319"/>
      <c r="I44" s="319"/>
      <c r="J44" s="319"/>
      <c r="K44" s="319"/>
      <c r="L44" s="319"/>
      <c r="M44" s="319"/>
      <c r="N44" s="319"/>
      <c r="O44" s="319"/>
      <c r="P44" s="319"/>
      <c r="Q44" s="319"/>
      <c r="R44" s="319"/>
      <c r="S44" s="319"/>
      <c r="T44" s="259"/>
    </row>
    <row r="45" spans="2:20" ht="13.5" customHeight="1" x14ac:dyDescent="0.2">
      <c r="B45" s="319"/>
      <c r="C45" s="319"/>
      <c r="D45" s="319"/>
      <c r="E45" s="319"/>
      <c r="F45" s="319"/>
      <c r="G45" s="319"/>
      <c r="H45" s="319"/>
      <c r="I45" s="319"/>
      <c r="J45" s="319"/>
      <c r="K45" s="319"/>
      <c r="L45" s="319"/>
      <c r="M45" s="319"/>
      <c r="N45" s="319"/>
      <c r="O45" s="319"/>
      <c r="P45" s="319"/>
      <c r="Q45" s="319"/>
      <c r="R45" s="319"/>
      <c r="S45" s="319"/>
      <c r="T45" s="259"/>
    </row>
    <row r="46" spans="2:20" ht="13.5" customHeight="1" x14ac:dyDescent="0.2">
      <c r="B46" s="319"/>
      <c r="C46" s="319"/>
      <c r="D46" s="319"/>
      <c r="E46" s="319"/>
      <c r="F46" s="319"/>
      <c r="G46" s="319"/>
      <c r="H46" s="319"/>
      <c r="I46" s="319"/>
      <c r="J46" s="319"/>
      <c r="K46" s="319"/>
      <c r="L46" s="319"/>
      <c r="M46" s="319"/>
      <c r="N46" s="319"/>
      <c r="O46" s="319"/>
      <c r="P46" s="319"/>
      <c r="Q46" s="319"/>
      <c r="R46" s="319"/>
      <c r="S46" s="319"/>
      <c r="T46" s="259"/>
    </row>
    <row r="47" spans="2:20" ht="13.5" customHeight="1" x14ac:dyDescent="0.2">
      <c r="B47" s="319"/>
      <c r="C47" s="319"/>
      <c r="D47" s="319"/>
      <c r="E47" s="319"/>
      <c r="F47" s="319"/>
      <c r="G47" s="319"/>
      <c r="H47" s="319"/>
      <c r="I47" s="319"/>
      <c r="J47" s="319"/>
      <c r="K47" s="319"/>
      <c r="L47" s="319"/>
      <c r="M47" s="319"/>
      <c r="N47" s="319"/>
      <c r="O47" s="319"/>
      <c r="P47" s="319"/>
      <c r="Q47" s="319"/>
      <c r="R47" s="319"/>
      <c r="S47" s="319"/>
      <c r="T47" s="259"/>
    </row>
    <row r="48" spans="2:20" ht="13.5" customHeight="1" x14ac:dyDescent="0.2">
      <c r="B48" s="319"/>
      <c r="C48" s="319"/>
      <c r="D48" s="319"/>
      <c r="E48" s="319"/>
      <c r="F48" s="319"/>
      <c r="G48" s="319"/>
      <c r="H48" s="319"/>
      <c r="I48" s="319"/>
      <c r="J48" s="319"/>
      <c r="K48" s="319"/>
      <c r="L48" s="319"/>
      <c r="M48" s="319"/>
      <c r="N48" s="319"/>
      <c r="O48" s="319"/>
      <c r="P48" s="319"/>
      <c r="Q48" s="319"/>
      <c r="R48" s="319"/>
      <c r="S48" s="319"/>
      <c r="T48" s="259"/>
    </row>
    <row r="49" spans="1:20" ht="13.5" customHeight="1" x14ac:dyDescent="0.2">
      <c r="B49" s="319"/>
      <c r="C49" s="319"/>
      <c r="D49" s="319"/>
      <c r="E49" s="319"/>
      <c r="F49" s="319"/>
      <c r="G49" s="319"/>
      <c r="H49" s="319"/>
      <c r="I49" s="319"/>
      <c r="J49" s="319"/>
      <c r="K49" s="319"/>
      <c r="L49" s="319"/>
      <c r="M49" s="319"/>
      <c r="N49" s="319"/>
      <c r="O49" s="319"/>
      <c r="P49" s="319"/>
      <c r="Q49" s="319"/>
      <c r="R49" s="319"/>
      <c r="S49" s="319"/>
      <c r="T49" s="259"/>
    </row>
    <row r="50" spans="1:20" ht="13.5" customHeight="1" x14ac:dyDescent="0.2">
      <c r="B50" s="319"/>
      <c r="C50" s="319"/>
      <c r="D50" s="319"/>
      <c r="E50" s="319"/>
      <c r="F50" s="319"/>
      <c r="G50" s="319"/>
      <c r="H50" s="319"/>
      <c r="I50" s="319"/>
      <c r="J50" s="319"/>
      <c r="K50" s="319"/>
      <c r="L50" s="319"/>
      <c r="M50" s="319"/>
      <c r="N50" s="319"/>
      <c r="O50" s="319"/>
      <c r="P50" s="319"/>
      <c r="Q50" s="319"/>
      <c r="R50" s="319"/>
      <c r="S50" s="319"/>
      <c r="T50" s="259"/>
    </row>
    <row r="51" spans="1:20" ht="13.5" customHeight="1" x14ac:dyDescent="0.2">
      <c r="B51" s="319"/>
      <c r="C51" s="319"/>
      <c r="D51" s="319"/>
      <c r="E51" s="319"/>
      <c r="F51" s="319"/>
      <c r="G51" s="319"/>
      <c r="H51" s="319"/>
      <c r="I51" s="319"/>
      <c r="J51" s="319"/>
      <c r="K51" s="319"/>
      <c r="L51" s="319"/>
      <c r="M51" s="319"/>
      <c r="N51" s="319"/>
      <c r="O51" s="319"/>
      <c r="P51" s="319"/>
      <c r="Q51" s="319"/>
      <c r="R51" s="319"/>
      <c r="S51" s="319"/>
      <c r="T51" s="259"/>
    </row>
    <row r="52" spans="1:20" ht="13.5" customHeight="1" x14ac:dyDescent="0.2">
      <c r="B52" s="319"/>
      <c r="C52" s="319"/>
      <c r="D52" s="319"/>
      <c r="E52" s="319"/>
      <c r="F52" s="319"/>
      <c r="G52" s="319"/>
      <c r="H52" s="319"/>
      <c r="I52" s="319"/>
      <c r="J52" s="319"/>
      <c r="K52" s="319"/>
      <c r="L52" s="319"/>
      <c r="M52" s="319"/>
      <c r="N52" s="319"/>
      <c r="O52" s="319"/>
      <c r="P52" s="319"/>
      <c r="Q52" s="319"/>
      <c r="R52" s="319"/>
      <c r="S52" s="319"/>
      <c r="T52" s="259"/>
    </row>
    <row r="53" spans="1:20" ht="13.5" customHeight="1" x14ac:dyDescent="0.2">
      <c r="A53" s="228"/>
      <c r="B53" s="319"/>
      <c r="C53" s="319"/>
      <c r="D53" s="319"/>
      <c r="E53" s="319"/>
      <c r="F53" s="319"/>
      <c r="G53" s="319"/>
      <c r="H53" s="319"/>
      <c r="I53" s="319"/>
      <c r="J53" s="319"/>
      <c r="K53" s="319"/>
      <c r="L53" s="319"/>
      <c r="M53" s="319"/>
      <c r="N53" s="319"/>
      <c r="O53" s="319"/>
      <c r="P53" s="319"/>
      <c r="Q53" s="319"/>
      <c r="R53" s="319"/>
      <c r="S53" s="319"/>
      <c r="T53" s="259"/>
    </row>
    <row r="54" spans="1:20" ht="13.5" customHeight="1" x14ac:dyDescent="0.2">
      <c r="B54" s="319"/>
      <c r="C54" s="319"/>
      <c r="D54" s="319"/>
      <c r="E54" s="319"/>
      <c r="F54" s="319"/>
      <c r="G54" s="319"/>
      <c r="H54" s="319"/>
      <c r="I54" s="319"/>
      <c r="J54" s="319"/>
      <c r="K54" s="319"/>
      <c r="L54" s="319"/>
      <c r="M54" s="319"/>
      <c r="N54" s="319"/>
      <c r="O54" s="319"/>
      <c r="P54" s="319"/>
      <c r="Q54" s="319"/>
      <c r="R54" s="319"/>
      <c r="S54" s="319"/>
      <c r="T54" s="259"/>
    </row>
    <row r="55" spans="1:20" ht="13.5" customHeight="1" x14ac:dyDescent="0.2">
      <c r="B55" s="319"/>
      <c r="C55" s="319"/>
      <c r="D55" s="319"/>
      <c r="E55" s="319"/>
      <c r="F55" s="319"/>
      <c r="G55" s="319"/>
      <c r="H55" s="319"/>
      <c r="I55" s="319"/>
      <c r="J55" s="319"/>
      <c r="K55" s="319"/>
      <c r="L55" s="319"/>
      <c r="M55" s="319"/>
      <c r="N55" s="319"/>
      <c r="O55" s="319"/>
      <c r="P55" s="319"/>
      <c r="Q55" s="319"/>
      <c r="R55" s="319"/>
      <c r="S55" s="319"/>
      <c r="T55" s="259"/>
    </row>
    <row r="56" spans="1:20" ht="13.5" customHeight="1" x14ac:dyDescent="0.2">
      <c r="B56" s="363"/>
      <c r="C56" s="363"/>
      <c r="D56" s="363"/>
      <c r="E56" s="363"/>
      <c r="F56" s="363"/>
      <c r="G56" s="363"/>
      <c r="H56" s="363"/>
      <c r="I56" s="363"/>
      <c r="J56" s="363"/>
      <c r="K56" s="363"/>
      <c r="L56" s="363"/>
      <c r="M56" s="363"/>
      <c r="N56" s="363"/>
      <c r="O56" s="363"/>
      <c r="P56" s="363"/>
      <c r="Q56" s="363"/>
      <c r="R56" s="363"/>
      <c r="S56" s="363"/>
      <c r="T56" s="259"/>
    </row>
    <row r="57" spans="1:20" ht="13.5" customHeight="1" x14ac:dyDescent="0.2">
      <c r="B57" s="363"/>
      <c r="C57" s="363"/>
      <c r="D57" s="363"/>
      <c r="E57" s="363"/>
      <c r="F57" s="363"/>
      <c r="G57" s="363"/>
      <c r="H57" s="363"/>
      <c r="I57" s="363"/>
      <c r="J57" s="363"/>
      <c r="K57" s="363"/>
      <c r="L57" s="363"/>
      <c r="M57" s="363"/>
      <c r="N57" s="363"/>
      <c r="O57" s="363"/>
      <c r="P57" s="363"/>
      <c r="Q57" s="363"/>
      <c r="R57" s="363"/>
      <c r="S57" s="363"/>
      <c r="T57" s="259"/>
    </row>
    <row r="58" spans="1:20" ht="13.5" customHeight="1" x14ac:dyDescent="0.2">
      <c r="B58" s="363"/>
      <c r="C58" s="363"/>
      <c r="D58" s="363"/>
      <c r="E58" s="363"/>
      <c r="F58" s="363"/>
      <c r="G58" s="363"/>
      <c r="H58" s="363"/>
      <c r="I58" s="363"/>
      <c r="J58" s="363"/>
      <c r="K58" s="363"/>
      <c r="L58" s="363"/>
      <c r="M58" s="363"/>
      <c r="N58" s="363"/>
      <c r="O58" s="363"/>
      <c r="P58" s="363"/>
      <c r="Q58" s="363"/>
      <c r="R58" s="363"/>
      <c r="S58" s="363"/>
      <c r="T58" s="259"/>
    </row>
    <row r="59" spans="1:20" ht="13.5" customHeight="1" x14ac:dyDescent="0.2">
      <c r="B59" s="363"/>
      <c r="C59" s="363"/>
      <c r="D59" s="363"/>
      <c r="E59" s="363"/>
      <c r="F59" s="363"/>
      <c r="G59" s="363"/>
      <c r="H59" s="363"/>
      <c r="I59" s="363"/>
      <c r="J59" s="363"/>
      <c r="K59" s="363"/>
      <c r="L59" s="363"/>
      <c r="M59" s="363"/>
      <c r="N59" s="363"/>
      <c r="O59" s="363"/>
      <c r="P59" s="363"/>
      <c r="Q59" s="363"/>
      <c r="R59" s="363"/>
      <c r="S59" s="363"/>
      <c r="T59" s="259"/>
    </row>
    <row r="60" spans="1:20" ht="13.5" customHeight="1" x14ac:dyDescent="0.2">
      <c r="B60" s="363"/>
      <c r="C60" s="363"/>
      <c r="D60" s="363"/>
      <c r="E60" s="363"/>
      <c r="F60" s="363"/>
      <c r="G60" s="363"/>
      <c r="H60" s="363"/>
      <c r="I60" s="363"/>
      <c r="J60" s="363"/>
      <c r="K60" s="363"/>
      <c r="L60" s="363"/>
      <c r="M60" s="363"/>
      <c r="N60" s="363"/>
      <c r="O60" s="363"/>
      <c r="P60" s="363"/>
      <c r="Q60" s="363"/>
      <c r="R60" s="363"/>
      <c r="S60" s="363"/>
      <c r="T60" s="259"/>
    </row>
    <row r="61" spans="1:20" ht="13.5" customHeight="1" x14ac:dyDescent="0.2">
      <c r="B61" s="363"/>
      <c r="C61" s="363"/>
      <c r="D61" s="363"/>
      <c r="E61" s="363"/>
      <c r="F61" s="363"/>
      <c r="G61" s="363"/>
      <c r="H61" s="363"/>
      <c r="I61" s="363"/>
      <c r="J61" s="363"/>
      <c r="K61" s="363"/>
      <c r="L61" s="363"/>
      <c r="M61" s="363"/>
      <c r="N61" s="363"/>
      <c r="O61" s="363"/>
      <c r="P61" s="363"/>
      <c r="Q61" s="363"/>
      <c r="R61" s="363"/>
      <c r="S61" s="363"/>
      <c r="T61" s="259"/>
    </row>
    <row r="62" spans="1:20" ht="13.5" customHeight="1" x14ac:dyDescent="0.2">
      <c r="B62" s="363"/>
      <c r="C62" s="363"/>
      <c r="D62" s="363"/>
      <c r="E62" s="363"/>
      <c r="F62" s="363"/>
      <c r="G62" s="363"/>
      <c r="H62" s="363"/>
      <c r="I62" s="363"/>
      <c r="J62" s="363"/>
      <c r="K62" s="363"/>
      <c r="L62" s="363"/>
      <c r="M62" s="363"/>
      <c r="N62" s="363"/>
      <c r="O62" s="363"/>
      <c r="P62" s="363"/>
      <c r="Q62" s="363"/>
      <c r="R62" s="363"/>
      <c r="S62" s="363"/>
      <c r="T62" s="259"/>
    </row>
    <row r="63" spans="1:20" ht="13.5" customHeight="1" x14ac:dyDescent="0.2">
      <c r="B63" s="363"/>
      <c r="C63" s="363"/>
      <c r="D63" s="363"/>
      <c r="E63" s="363"/>
      <c r="F63" s="363"/>
      <c r="G63" s="363"/>
      <c r="H63" s="363"/>
      <c r="I63" s="363"/>
      <c r="J63" s="363"/>
      <c r="K63" s="363"/>
      <c r="L63" s="363"/>
      <c r="M63" s="363"/>
      <c r="N63" s="363"/>
      <c r="O63" s="363"/>
      <c r="P63" s="363"/>
      <c r="Q63" s="363"/>
      <c r="R63" s="363"/>
      <c r="S63" s="363"/>
      <c r="T63" s="259"/>
    </row>
    <row r="64" spans="1:20" ht="13.5" customHeight="1" x14ac:dyDescent="0.2">
      <c r="B64" s="363"/>
      <c r="C64" s="363"/>
      <c r="D64" s="363"/>
      <c r="E64" s="363"/>
      <c r="F64" s="363"/>
      <c r="G64" s="363"/>
      <c r="H64" s="363"/>
      <c r="I64" s="363"/>
      <c r="J64" s="363"/>
      <c r="K64" s="363"/>
      <c r="L64" s="363"/>
      <c r="M64" s="363"/>
      <c r="N64" s="363"/>
      <c r="O64" s="363"/>
      <c r="P64" s="363"/>
      <c r="Q64" s="363"/>
      <c r="R64" s="363"/>
      <c r="S64" s="363"/>
      <c r="T64" s="259"/>
    </row>
    <row r="65" spans="2:20" ht="13.5" customHeight="1" x14ac:dyDescent="0.2">
      <c r="B65" s="363"/>
      <c r="C65" s="363"/>
      <c r="D65" s="363"/>
      <c r="E65" s="363"/>
      <c r="F65" s="363"/>
      <c r="G65" s="363"/>
      <c r="H65" s="363"/>
      <c r="I65" s="363"/>
      <c r="J65" s="363"/>
      <c r="K65" s="363"/>
      <c r="L65" s="363"/>
      <c r="M65" s="363"/>
      <c r="N65" s="363"/>
      <c r="O65" s="363"/>
      <c r="P65" s="363"/>
      <c r="Q65" s="363"/>
      <c r="R65" s="363"/>
      <c r="S65" s="363"/>
      <c r="T65" s="259"/>
    </row>
    <row r="66" spans="2:20" ht="13.5" customHeight="1" x14ac:dyDescent="0.2">
      <c r="B66" s="363"/>
      <c r="C66" s="363"/>
      <c r="D66" s="363"/>
      <c r="E66" s="363"/>
      <c r="F66" s="363"/>
      <c r="G66" s="363"/>
      <c r="H66" s="363"/>
      <c r="I66" s="363"/>
      <c r="J66" s="363"/>
      <c r="K66" s="363"/>
      <c r="L66" s="363"/>
      <c r="M66" s="363"/>
      <c r="N66" s="363"/>
      <c r="O66" s="363"/>
      <c r="P66" s="363"/>
      <c r="Q66" s="363"/>
      <c r="R66" s="363"/>
      <c r="S66" s="363"/>
      <c r="T66" s="259"/>
    </row>
    <row r="67" spans="2:20" ht="13.5" customHeight="1" x14ac:dyDescent="0.2">
      <c r="B67" s="363"/>
      <c r="C67" s="363"/>
      <c r="D67" s="363"/>
      <c r="E67" s="363"/>
      <c r="F67" s="363"/>
      <c r="G67" s="363"/>
      <c r="H67" s="363"/>
      <c r="I67" s="363"/>
      <c r="J67" s="363"/>
      <c r="K67" s="363"/>
      <c r="L67" s="363"/>
      <c r="M67" s="363"/>
      <c r="N67" s="363"/>
      <c r="O67" s="363"/>
      <c r="P67" s="363"/>
      <c r="Q67" s="363"/>
      <c r="R67" s="363"/>
      <c r="S67" s="363"/>
      <c r="T67" s="259"/>
    </row>
    <row r="68" spans="2:20" ht="13.5" customHeight="1" x14ac:dyDescent="0.2">
      <c r="B68" s="363"/>
      <c r="C68" s="363"/>
      <c r="D68" s="363"/>
      <c r="E68" s="363"/>
      <c r="F68" s="363"/>
      <c r="G68" s="363"/>
      <c r="H68" s="363"/>
      <c r="I68" s="363"/>
      <c r="J68" s="363"/>
      <c r="K68" s="363"/>
      <c r="L68" s="363"/>
      <c r="M68" s="363"/>
      <c r="N68" s="363"/>
      <c r="O68" s="363"/>
      <c r="P68" s="363"/>
      <c r="Q68" s="363"/>
      <c r="R68" s="363"/>
      <c r="S68" s="363"/>
      <c r="T68" s="259"/>
    </row>
    <row r="69" spans="2:20" ht="13.5" customHeight="1" x14ac:dyDescent="0.2">
      <c r="B69" s="319"/>
      <c r="C69" s="319"/>
      <c r="D69" s="319"/>
      <c r="E69" s="319"/>
      <c r="F69" s="319"/>
      <c r="G69" s="319"/>
      <c r="H69" s="319"/>
      <c r="I69" s="319"/>
      <c r="J69" s="319"/>
      <c r="K69" s="319"/>
      <c r="L69" s="319"/>
      <c r="M69" s="319"/>
      <c r="N69" s="319"/>
      <c r="O69" s="319"/>
      <c r="P69" s="319"/>
      <c r="Q69" s="319"/>
      <c r="R69" s="319"/>
      <c r="S69" s="319"/>
      <c r="T69" s="259"/>
    </row>
    <row r="70" spans="2:20" ht="13.5" customHeight="1" x14ac:dyDescent="0.2">
      <c r="B70" s="363"/>
      <c r="C70" s="363"/>
      <c r="D70" s="363"/>
      <c r="E70" s="363"/>
      <c r="F70" s="363"/>
      <c r="G70" s="363"/>
      <c r="H70" s="363"/>
      <c r="I70" s="363"/>
      <c r="J70" s="363"/>
      <c r="K70" s="363"/>
      <c r="L70" s="363"/>
      <c r="M70" s="363"/>
      <c r="N70" s="363"/>
      <c r="O70" s="363"/>
      <c r="P70" s="363"/>
      <c r="Q70" s="363"/>
      <c r="R70" s="363"/>
      <c r="S70" s="363"/>
      <c r="T70" s="259"/>
    </row>
    <row r="71" spans="2:20" ht="13.5" customHeight="1" x14ac:dyDescent="0.2">
      <c r="B71" s="363"/>
      <c r="C71" s="363"/>
      <c r="D71" s="363"/>
      <c r="E71" s="363"/>
      <c r="F71" s="363"/>
      <c r="G71" s="363"/>
      <c r="H71" s="363"/>
      <c r="I71" s="363"/>
      <c r="J71" s="363"/>
      <c r="K71" s="363"/>
      <c r="L71" s="363"/>
      <c r="M71" s="363"/>
      <c r="N71" s="363"/>
      <c r="O71" s="363"/>
      <c r="P71" s="363"/>
      <c r="Q71" s="363"/>
      <c r="R71" s="363"/>
      <c r="S71" s="363"/>
      <c r="T71" s="259"/>
    </row>
    <row r="72" spans="2:20" ht="13.5" customHeight="1" x14ac:dyDescent="0.2">
      <c r="B72" s="363"/>
      <c r="C72" s="363"/>
      <c r="D72" s="363"/>
      <c r="E72" s="363"/>
      <c r="F72" s="363"/>
      <c r="G72" s="363"/>
      <c r="H72" s="363"/>
      <c r="I72" s="363"/>
      <c r="J72" s="363"/>
      <c r="K72" s="363"/>
      <c r="L72" s="363"/>
      <c r="M72" s="363"/>
      <c r="N72" s="363"/>
      <c r="O72" s="363"/>
      <c r="P72" s="363"/>
      <c r="Q72" s="363"/>
      <c r="R72" s="363"/>
      <c r="S72" s="363"/>
      <c r="T72" s="259"/>
    </row>
    <row r="73" spans="2:20" ht="13.5" customHeight="1" x14ac:dyDescent="0.2">
      <c r="B73" s="319"/>
      <c r="C73" s="319"/>
      <c r="D73" s="319"/>
      <c r="E73" s="319"/>
      <c r="F73" s="319"/>
      <c r="G73" s="319"/>
      <c r="H73" s="319"/>
      <c r="I73" s="319"/>
      <c r="J73" s="319"/>
      <c r="K73" s="319"/>
      <c r="L73" s="319"/>
      <c r="M73" s="319"/>
      <c r="N73" s="319"/>
      <c r="O73" s="319"/>
      <c r="P73" s="319"/>
      <c r="Q73" s="319"/>
      <c r="R73" s="319"/>
      <c r="S73" s="319"/>
      <c r="T73" s="259"/>
    </row>
    <row r="74" spans="2:20" ht="13.5" customHeight="1" x14ac:dyDescent="0.2">
      <c r="B74" s="363"/>
      <c r="C74" s="363"/>
      <c r="D74" s="363"/>
      <c r="E74" s="363"/>
      <c r="F74" s="363"/>
      <c r="G74" s="363"/>
      <c r="H74" s="363"/>
      <c r="I74" s="363"/>
      <c r="J74" s="363"/>
      <c r="K74" s="363"/>
      <c r="L74" s="363"/>
      <c r="M74" s="363"/>
      <c r="N74" s="363"/>
      <c r="O74" s="363"/>
      <c r="P74" s="363"/>
      <c r="Q74" s="363"/>
      <c r="R74" s="363"/>
      <c r="S74" s="363"/>
      <c r="T74" s="259"/>
    </row>
    <row r="75" spans="2:20" ht="13.5" customHeight="1" x14ac:dyDescent="0.2">
      <c r="B75" s="319"/>
      <c r="C75" s="319"/>
      <c r="D75" s="319"/>
      <c r="E75" s="319"/>
      <c r="F75" s="319"/>
      <c r="G75" s="319"/>
      <c r="H75" s="319"/>
      <c r="I75" s="319"/>
      <c r="J75" s="319"/>
      <c r="K75" s="319"/>
      <c r="L75" s="319"/>
      <c r="M75" s="319"/>
      <c r="N75" s="319"/>
      <c r="O75" s="319"/>
      <c r="P75" s="319"/>
      <c r="Q75" s="319"/>
      <c r="R75" s="319"/>
      <c r="S75" s="319"/>
      <c r="T75" s="259"/>
    </row>
    <row r="76" spans="2:20" ht="13.5" customHeight="1" x14ac:dyDescent="0.2">
      <c r="B76" s="363"/>
      <c r="C76" s="363"/>
      <c r="D76" s="363"/>
      <c r="E76" s="363"/>
      <c r="F76" s="363"/>
      <c r="G76" s="363"/>
      <c r="H76" s="363"/>
      <c r="I76" s="363"/>
      <c r="J76" s="363"/>
      <c r="K76" s="363"/>
      <c r="L76" s="363"/>
      <c r="M76" s="363"/>
      <c r="N76" s="363"/>
      <c r="O76" s="363"/>
      <c r="P76" s="363"/>
      <c r="Q76" s="363"/>
      <c r="R76" s="363"/>
      <c r="S76" s="363"/>
      <c r="T76" s="259"/>
    </row>
    <row r="77" spans="2:20" ht="13.5" customHeight="1" x14ac:dyDescent="0.2">
      <c r="B77" s="319"/>
      <c r="C77" s="319"/>
      <c r="D77" s="319"/>
      <c r="E77" s="319"/>
      <c r="F77" s="319"/>
      <c r="G77" s="319"/>
      <c r="H77" s="319"/>
      <c r="I77" s="319"/>
      <c r="J77" s="319"/>
      <c r="K77" s="319"/>
      <c r="L77" s="319"/>
      <c r="M77" s="319"/>
      <c r="N77" s="319"/>
      <c r="O77" s="319"/>
      <c r="P77" s="319"/>
      <c r="Q77" s="319"/>
      <c r="R77" s="319"/>
      <c r="S77" s="319"/>
      <c r="T77" s="259"/>
    </row>
    <row r="78" spans="2:20" ht="13.5" customHeight="1" x14ac:dyDescent="0.2">
      <c r="B78" s="363"/>
      <c r="C78" s="363"/>
      <c r="D78" s="363"/>
      <c r="E78" s="363"/>
      <c r="F78" s="363"/>
      <c r="G78" s="363"/>
      <c r="H78" s="363"/>
      <c r="I78" s="363"/>
      <c r="J78" s="363"/>
      <c r="K78" s="363"/>
      <c r="L78" s="363"/>
      <c r="M78" s="363"/>
      <c r="N78" s="363"/>
      <c r="O78" s="363"/>
      <c r="P78" s="363"/>
      <c r="Q78" s="363"/>
      <c r="R78" s="363"/>
      <c r="S78" s="363"/>
      <c r="T78" s="259"/>
    </row>
    <row r="79" spans="2:20" ht="13.5" customHeight="1" x14ac:dyDescent="0.2">
      <c r="B79" s="319"/>
      <c r="C79" s="319"/>
      <c r="D79" s="319"/>
      <c r="E79" s="319"/>
      <c r="F79" s="319"/>
      <c r="G79" s="319"/>
      <c r="H79" s="319"/>
      <c r="I79" s="319"/>
      <c r="J79" s="319"/>
      <c r="K79" s="319"/>
      <c r="L79" s="319"/>
      <c r="M79" s="319"/>
      <c r="N79" s="319"/>
      <c r="O79" s="319"/>
      <c r="P79" s="319"/>
      <c r="Q79" s="319"/>
      <c r="R79" s="319"/>
      <c r="S79" s="319"/>
      <c r="T79" s="259"/>
    </row>
    <row r="80" spans="2:20" ht="18" customHeight="1" x14ac:dyDescent="0.2">
      <c r="B80" s="363"/>
      <c r="C80" s="363"/>
      <c r="D80" s="363"/>
      <c r="E80" s="363"/>
      <c r="F80" s="363"/>
      <c r="G80" s="363"/>
      <c r="H80" s="363"/>
      <c r="I80" s="363"/>
      <c r="J80" s="363"/>
      <c r="K80" s="363"/>
      <c r="L80" s="363"/>
      <c r="M80" s="363"/>
      <c r="N80" s="363"/>
      <c r="O80" s="363"/>
      <c r="P80" s="363"/>
      <c r="Q80" s="363"/>
      <c r="R80" s="363"/>
      <c r="S80" s="363"/>
      <c r="T80" s="259"/>
    </row>
    <row r="81" spans="2:20" ht="18" customHeight="1" x14ac:dyDescent="0.2">
      <c r="B81" s="319"/>
      <c r="C81" s="319"/>
      <c r="D81" s="319"/>
      <c r="E81" s="319"/>
      <c r="F81" s="319"/>
      <c r="G81" s="319"/>
      <c r="H81" s="319"/>
      <c r="I81" s="319"/>
      <c r="J81" s="319"/>
      <c r="K81" s="319"/>
      <c r="L81" s="319"/>
      <c r="M81" s="319"/>
      <c r="N81" s="319"/>
      <c r="O81" s="319"/>
      <c r="P81" s="319"/>
      <c r="Q81" s="319"/>
      <c r="R81" s="319"/>
      <c r="S81" s="319"/>
      <c r="T81" s="259"/>
    </row>
    <row r="82" spans="2:20" ht="18" customHeight="1" x14ac:dyDescent="0.2">
      <c r="B82" s="363"/>
      <c r="C82" s="363"/>
      <c r="D82" s="363"/>
      <c r="E82" s="363"/>
      <c r="F82" s="363"/>
      <c r="G82" s="363"/>
      <c r="H82" s="363"/>
      <c r="I82" s="363"/>
      <c r="J82" s="363"/>
      <c r="K82" s="363"/>
      <c r="L82" s="363"/>
      <c r="M82" s="363"/>
      <c r="N82" s="363"/>
      <c r="O82" s="363"/>
      <c r="P82" s="363"/>
      <c r="Q82" s="363"/>
      <c r="R82" s="363"/>
      <c r="S82" s="363"/>
      <c r="T82" s="259"/>
    </row>
    <row r="83" spans="2:20" ht="18" customHeight="1" x14ac:dyDescent="0.2">
      <c r="B83" s="319"/>
      <c r="C83" s="319"/>
      <c r="D83" s="319"/>
      <c r="E83" s="319"/>
      <c r="F83" s="319"/>
      <c r="G83" s="319"/>
      <c r="H83" s="319"/>
      <c r="I83" s="319"/>
      <c r="J83" s="319"/>
      <c r="K83" s="319"/>
      <c r="L83" s="319"/>
      <c r="M83" s="319"/>
      <c r="N83" s="319"/>
      <c r="O83" s="319"/>
      <c r="P83" s="319"/>
      <c r="Q83" s="319"/>
      <c r="R83" s="319"/>
      <c r="S83" s="319"/>
      <c r="T83" s="259"/>
    </row>
    <row r="84" spans="2:20" ht="18" customHeight="1" x14ac:dyDescent="0.2">
      <c r="B84" s="363"/>
      <c r="C84" s="363"/>
      <c r="D84" s="363"/>
      <c r="E84" s="363"/>
      <c r="F84" s="363"/>
      <c r="G84" s="363"/>
      <c r="H84" s="363"/>
      <c r="I84" s="363"/>
      <c r="J84" s="363"/>
      <c r="K84" s="363"/>
      <c r="L84" s="363"/>
      <c r="M84" s="363"/>
      <c r="N84" s="363"/>
      <c r="O84" s="363"/>
      <c r="P84" s="363"/>
      <c r="Q84" s="363"/>
      <c r="R84" s="363"/>
      <c r="S84" s="363"/>
      <c r="T84" s="259"/>
    </row>
    <row r="85" spans="2:20" ht="18" customHeight="1" x14ac:dyDescent="0.2">
      <c r="B85" s="319"/>
      <c r="C85" s="319"/>
      <c r="D85" s="319"/>
      <c r="E85" s="319"/>
      <c r="F85" s="319"/>
      <c r="G85" s="319"/>
      <c r="H85" s="319"/>
      <c r="I85" s="319"/>
      <c r="J85" s="319"/>
      <c r="K85" s="319"/>
      <c r="L85" s="319"/>
      <c r="M85" s="319"/>
      <c r="N85" s="319"/>
      <c r="O85" s="319"/>
      <c r="P85" s="319"/>
      <c r="Q85" s="319"/>
      <c r="R85" s="319"/>
      <c r="S85" s="319"/>
      <c r="T85" s="259"/>
    </row>
    <row r="86" spans="2:20" ht="18" customHeight="1" x14ac:dyDescent="0.2">
      <c r="B86" s="363"/>
      <c r="C86" s="363"/>
      <c r="D86" s="363"/>
      <c r="E86" s="363"/>
      <c r="F86" s="363"/>
      <c r="G86" s="363"/>
      <c r="H86" s="363"/>
      <c r="I86" s="363"/>
      <c r="J86" s="363"/>
      <c r="K86" s="363"/>
      <c r="L86" s="363"/>
      <c r="M86" s="363"/>
      <c r="N86" s="363"/>
      <c r="O86" s="363"/>
      <c r="P86" s="363"/>
      <c r="Q86" s="363"/>
      <c r="R86" s="363"/>
      <c r="S86" s="363"/>
      <c r="T86" s="259"/>
    </row>
    <row r="87" spans="2:20" ht="18" customHeight="1" x14ac:dyDescent="0.2">
      <c r="B87" s="319"/>
      <c r="C87" s="319"/>
      <c r="D87" s="319"/>
      <c r="E87" s="319"/>
      <c r="F87" s="319"/>
      <c r="G87" s="319"/>
      <c r="H87" s="319"/>
      <c r="I87" s="319"/>
      <c r="J87" s="319"/>
      <c r="K87" s="319"/>
      <c r="L87" s="319"/>
      <c r="M87" s="319"/>
      <c r="N87" s="319"/>
      <c r="O87" s="319"/>
      <c r="P87" s="319"/>
      <c r="Q87" s="319"/>
      <c r="R87" s="319"/>
      <c r="S87" s="319"/>
      <c r="T87" s="259"/>
    </row>
    <row r="88" spans="2:20" ht="18" customHeight="1" x14ac:dyDescent="0.2">
      <c r="B88" s="363"/>
      <c r="C88" s="363"/>
      <c r="D88" s="363"/>
      <c r="E88" s="363"/>
      <c r="F88" s="363"/>
      <c r="G88" s="363"/>
      <c r="H88" s="363"/>
      <c r="I88" s="363"/>
      <c r="J88" s="363"/>
      <c r="K88" s="363"/>
      <c r="L88" s="363"/>
      <c r="M88" s="363"/>
      <c r="N88" s="363"/>
      <c r="O88" s="363"/>
      <c r="P88" s="363"/>
      <c r="Q88" s="363"/>
      <c r="R88" s="363"/>
      <c r="S88" s="363"/>
      <c r="T88" s="259"/>
    </row>
    <row r="89" spans="2:20" ht="18" customHeight="1" x14ac:dyDescent="0.2">
      <c r="B89" s="319"/>
      <c r="C89" s="319"/>
      <c r="D89" s="319"/>
      <c r="E89" s="319"/>
      <c r="F89" s="319"/>
      <c r="G89" s="319"/>
      <c r="H89" s="319"/>
      <c r="I89" s="319"/>
      <c r="J89" s="319"/>
      <c r="K89" s="319"/>
      <c r="L89" s="319"/>
      <c r="M89" s="319"/>
      <c r="N89" s="319"/>
      <c r="O89" s="319"/>
      <c r="P89" s="319"/>
      <c r="Q89" s="319"/>
      <c r="R89" s="319"/>
      <c r="S89" s="319"/>
      <c r="T89" s="259"/>
    </row>
    <row r="90" spans="2:20" ht="18" customHeight="1" x14ac:dyDescent="0.2">
      <c r="B90" s="363"/>
      <c r="C90" s="363"/>
      <c r="D90" s="363"/>
      <c r="E90" s="363"/>
      <c r="F90" s="363"/>
      <c r="G90" s="363"/>
      <c r="H90" s="363"/>
      <c r="I90" s="363"/>
      <c r="J90" s="363"/>
      <c r="K90" s="363"/>
      <c r="L90" s="363"/>
      <c r="M90" s="363"/>
      <c r="N90" s="363"/>
      <c r="O90" s="363"/>
      <c r="P90" s="363"/>
      <c r="Q90" s="363"/>
      <c r="R90" s="363"/>
      <c r="S90" s="363"/>
      <c r="T90" s="259"/>
    </row>
    <row r="91" spans="2:20" ht="18" customHeight="1" x14ac:dyDescent="0.2">
      <c r="B91" s="319"/>
      <c r="C91" s="319"/>
      <c r="D91" s="319"/>
      <c r="E91" s="319"/>
      <c r="F91" s="319"/>
      <c r="G91" s="319"/>
      <c r="H91" s="319"/>
      <c r="I91" s="319"/>
      <c r="J91" s="319"/>
      <c r="K91" s="319"/>
      <c r="L91" s="319"/>
      <c r="M91" s="319"/>
      <c r="N91" s="319"/>
      <c r="O91" s="319"/>
      <c r="P91" s="319"/>
      <c r="Q91" s="319"/>
      <c r="R91" s="319"/>
      <c r="S91" s="319"/>
      <c r="T91" s="259"/>
    </row>
    <row r="92" spans="2:20" ht="18" customHeight="1" x14ac:dyDescent="0.2">
      <c r="B92" s="363"/>
      <c r="C92" s="363"/>
      <c r="D92" s="363"/>
      <c r="E92" s="363"/>
      <c r="F92" s="363"/>
      <c r="G92" s="363"/>
      <c r="H92" s="363"/>
      <c r="I92" s="363"/>
      <c r="J92" s="363"/>
      <c r="K92" s="363"/>
      <c r="L92" s="363"/>
      <c r="M92" s="363"/>
      <c r="N92" s="363"/>
      <c r="O92" s="363"/>
      <c r="P92" s="363"/>
      <c r="Q92" s="363"/>
      <c r="R92" s="363"/>
      <c r="S92" s="363"/>
      <c r="T92" s="259"/>
    </row>
    <row r="93" spans="2:20" ht="18" customHeight="1" x14ac:dyDescent="0.2">
      <c r="B93" s="319"/>
      <c r="C93" s="319"/>
      <c r="D93" s="319"/>
      <c r="E93" s="319"/>
      <c r="F93" s="319"/>
      <c r="G93" s="319"/>
      <c r="H93" s="319"/>
      <c r="I93" s="319"/>
      <c r="J93" s="319"/>
      <c r="K93" s="319"/>
      <c r="L93" s="319"/>
      <c r="M93" s="319"/>
      <c r="N93" s="319"/>
      <c r="O93" s="319"/>
      <c r="P93" s="319"/>
      <c r="Q93" s="319"/>
      <c r="R93" s="319"/>
      <c r="S93" s="319"/>
      <c r="T93" s="259"/>
    </row>
    <row r="94" spans="2:20" ht="18" customHeight="1" x14ac:dyDescent="0.2">
      <c r="B94" s="363"/>
      <c r="C94" s="363"/>
      <c r="D94" s="363"/>
      <c r="E94" s="363"/>
      <c r="F94" s="363"/>
      <c r="G94" s="363"/>
      <c r="H94" s="363"/>
      <c r="I94" s="363"/>
      <c r="J94" s="363"/>
      <c r="K94" s="363"/>
      <c r="L94" s="363"/>
      <c r="M94" s="363"/>
      <c r="N94" s="363"/>
      <c r="O94" s="363"/>
      <c r="P94" s="363"/>
      <c r="Q94" s="363"/>
      <c r="R94" s="363"/>
      <c r="S94" s="363"/>
      <c r="T94" s="259"/>
    </row>
    <row r="95" spans="2:20" ht="18" customHeight="1" x14ac:dyDescent="0.2">
      <c r="B95" s="319"/>
      <c r="C95" s="319"/>
      <c r="D95" s="319"/>
      <c r="E95" s="319"/>
      <c r="F95" s="319"/>
      <c r="G95" s="319"/>
      <c r="H95" s="319"/>
      <c r="I95" s="319"/>
      <c r="J95" s="319"/>
      <c r="K95" s="319"/>
      <c r="L95" s="319"/>
      <c r="M95" s="319"/>
      <c r="N95" s="319"/>
      <c r="O95" s="319"/>
      <c r="P95" s="319"/>
      <c r="Q95" s="319"/>
      <c r="R95" s="319"/>
      <c r="S95" s="319"/>
      <c r="T95" s="259"/>
    </row>
    <row r="96" spans="2:20" ht="18" customHeight="1" x14ac:dyDescent="0.2">
      <c r="B96" s="363"/>
      <c r="C96" s="363"/>
      <c r="D96" s="363"/>
      <c r="E96" s="363"/>
      <c r="F96" s="363"/>
      <c r="G96" s="363"/>
      <c r="H96" s="363"/>
      <c r="I96" s="363"/>
      <c r="J96" s="363"/>
      <c r="K96" s="363"/>
      <c r="L96" s="363"/>
      <c r="M96" s="363"/>
      <c r="N96" s="363"/>
      <c r="O96" s="363"/>
      <c r="P96" s="363"/>
      <c r="Q96" s="363"/>
      <c r="R96" s="363"/>
      <c r="S96" s="363"/>
      <c r="T96" s="259"/>
    </row>
    <row r="97" spans="2:20" ht="18" customHeight="1" x14ac:dyDescent="0.2">
      <c r="B97" s="319"/>
      <c r="C97" s="319"/>
      <c r="D97" s="319"/>
      <c r="E97" s="319"/>
      <c r="F97" s="319"/>
      <c r="G97" s="319"/>
      <c r="H97" s="319"/>
      <c r="I97" s="319"/>
      <c r="J97" s="319"/>
      <c r="K97" s="319"/>
      <c r="L97" s="319"/>
      <c r="M97" s="319"/>
      <c r="N97" s="319"/>
      <c r="O97" s="319"/>
      <c r="P97" s="319"/>
      <c r="Q97" s="319"/>
      <c r="R97" s="319"/>
      <c r="S97" s="319"/>
      <c r="T97" s="259"/>
    </row>
    <row r="98" spans="2:20" ht="18" customHeight="1" x14ac:dyDescent="0.2">
      <c r="B98" s="363"/>
      <c r="C98" s="363"/>
      <c r="D98" s="363"/>
      <c r="E98" s="363"/>
      <c r="F98" s="363"/>
      <c r="G98" s="363"/>
      <c r="H98" s="363"/>
      <c r="I98" s="363"/>
      <c r="J98" s="363"/>
      <c r="K98" s="363"/>
      <c r="L98" s="363"/>
      <c r="M98" s="363"/>
      <c r="N98" s="363"/>
      <c r="O98" s="363"/>
      <c r="P98" s="363"/>
      <c r="Q98" s="363"/>
      <c r="R98" s="363"/>
      <c r="S98" s="363"/>
      <c r="T98" s="259"/>
    </row>
    <row r="99" spans="2:20" ht="18" customHeight="1" x14ac:dyDescent="0.2">
      <c r="B99" s="319"/>
      <c r="C99" s="319"/>
      <c r="D99" s="319"/>
      <c r="E99" s="319"/>
      <c r="F99" s="319"/>
      <c r="G99" s="319"/>
      <c r="H99" s="319"/>
      <c r="I99" s="319"/>
      <c r="J99" s="319"/>
      <c r="K99" s="319"/>
      <c r="L99" s="319"/>
      <c r="M99" s="319"/>
      <c r="N99" s="319"/>
      <c r="O99" s="319"/>
      <c r="P99" s="319"/>
      <c r="Q99" s="319"/>
      <c r="R99" s="319"/>
      <c r="S99" s="319"/>
      <c r="T99" s="259"/>
    </row>
    <row r="100" spans="2:20" ht="18" customHeight="1" x14ac:dyDescent="0.2">
      <c r="B100" s="363"/>
      <c r="C100" s="363"/>
      <c r="D100" s="363"/>
      <c r="E100" s="363"/>
      <c r="F100" s="363"/>
      <c r="G100" s="363"/>
      <c r="H100" s="363"/>
      <c r="I100" s="363"/>
      <c r="J100" s="363"/>
      <c r="K100" s="363"/>
      <c r="L100" s="363"/>
      <c r="M100" s="363"/>
      <c r="N100" s="363"/>
      <c r="O100" s="363"/>
      <c r="P100" s="363"/>
      <c r="Q100" s="363"/>
      <c r="R100" s="363"/>
      <c r="S100" s="363"/>
      <c r="T100" s="259"/>
    </row>
    <row r="101" spans="2:20" ht="18" customHeight="1" x14ac:dyDescent="0.2">
      <c r="B101" s="319"/>
      <c r="C101" s="319"/>
      <c r="D101" s="319"/>
      <c r="E101" s="319"/>
      <c r="F101" s="319"/>
      <c r="G101" s="319"/>
      <c r="H101" s="319"/>
      <c r="I101" s="319"/>
      <c r="J101" s="319"/>
      <c r="K101" s="319"/>
      <c r="L101" s="319"/>
      <c r="M101" s="319"/>
      <c r="N101" s="319"/>
      <c r="O101" s="319"/>
      <c r="P101" s="319"/>
      <c r="Q101" s="319"/>
      <c r="R101" s="319"/>
      <c r="S101" s="319"/>
      <c r="T101" s="259"/>
    </row>
    <row r="102" spans="2:20" ht="18" customHeight="1" x14ac:dyDescent="0.2">
      <c r="B102" s="319"/>
      <c r="C102" s="319"/>
      <c r="D102" s="319"/>
      <c r="E102" s="319"/>
      <c r="F102" s="319"/>
      <c r="G102" s="319"/>
      <c r="H102" s="319"/>
      <c r="I102" s="319"/>
      <c r="J102" s="319"/>
      <c r="K102" s="319"/>
      <c r="L102" s="319"/>
      <c r="M102" s="319"/>
      <c r="N102" s="319"/>
      <c r="O102" s="319"/>
      <c r="P102" s="319"/>
      <c r="Q102" s="319"/>
      <c r="R102" s="319"/>
      <c r="S102" s="319"/>
      <c r="T102" s="259"/>
    </row>
    <row r="103" spans="2:20" ht="18" customHeight="1" x14ac:dyDescent="0.2">
      <c r="B103" s="319"/>
      <c r="C103" s="319"/>
      <c r="D103" s="319"/>
      <c r="E103" s="319"/>
      <c r="F103" s="319"/>
      <c r="G103" s="319"/>
      <c r="H103" s="319"/>
      <c r="I103" s="319"/>
      <c r="J103" s="319"/>
      <c r="K103" s="319"/>
      <c r="L103" s="319"/>
      <c r="M103" s="319"/>
      <c r="N103" s="319"/>
      <c r="O103" s="319"/>
      <c r="P103" s="319"/>
      <c r="Q103" s="319"/>
      <c r="R103" s="319"/>
      <c r="S103" s="319"/>
      <c r="T103" s="259"/>
    </row>
    <row r="104" spans="2:20" ht="18" customHeight="1" x14ac:dyDescent="0.2">
      <c r="B104" s="363"/>
      <c r="C104" s="363"/>
      <c r="D104" s="363"/>
      <c r="E104" s="363"/>
      <c r="F104" s="363"/>
      <c r="G104" s="363"/>
      <c r="H104" s="363"/>
      <c r="I104" s="363"/>
      <c r="J104" s="363"/>
      <c r="K104" s="363"/>
      <c r="L104" s="363"/>
      <c r="M104" s="363"/>
      <c r="N104" s="363"/>
      <c r="O104" s="363"/>
      <c r="P104" s="363"/>
      <c r="Q104" s="363"/>
      <c r="R104" s="363"/>
      <c r="S104" s="363"/>
      <c r="T104" s="259"/>
    </row>
    <row r="105" spans="2:20" ht="18" customHeight="1" x14ac:dyDescent="0.2">
      <c r="B105" s="319"/>
      <c r="C105" s="319"/>
      <c r="D105" s="319"/>
      <c r="E105" s="319"/>
      <c r="F105" s="319"/>
      <c r="G105" s="319"/>
      <c r="H105" s="319"/>
      <c r="I105" s="319"/>
      <c r="J105" s="319"/>
      <c r="K105" s="319"/>
      <c r="L105" s="319"/>
      <c r="M105" s="319"/>
      <c r="N105" s="319"/>
      <c r="O105" s="319"/>
      <c r="P105" s="319"/>
      <c r="Q105" s="319"/>
      <c r="R105" s="319"/>
      <c r="S105" s="319"/>
      <c r="T105" s="259"/>
    </row>
    <row r="106" spans="2:20" ht="18" customHeight="1" x14ac:dyDescent="0.2">
      <c r="B106" s="363"/>
      <c r="C106" s="363"/>
      <c r="D106" s="363"/>
      <c r="E106" s="363"/>
      <c r="F106" s="363"/>
      <c r="G106" s="363"/>
      <c r="H106" s="363"/>
      <c r="I106" s="363"/>
      <c r="J106" s="363"/>
      <c r="K106" s="363"/>
      <c r="L106" s="363"/>
      <c r="M106" s="363"/>
      <c r="N106" s="363"/>
      <c r="O106" s="363"/>
      <c r="P106" s="363"/>
      <c r="Q106" s="363"/>
      <c r="R106" s="363"/>
      <c r="S106" s="363"/>
      <c r="T106" s="259"/>
    </row>
    <row r="107" spans="2:20" ht="18" customHeight="1" x14ac:dyDescent="0.2">
      <c r="B107" s="319"/>
      <c r="C107" s="319"/>
      <c r="D107" s="319"/>
      <c r="E107" s="319"/>
      <c r="F107" s="319"/>
      <c r="G107" s="319"/>
      <c r="H107" s="319"/>
      <c r="I107" s="319"/>
      <c r="J107" s="319"/>
      <c r="K107" s="319"/>
      <c r="L107" s="319"/>
      <c r="M107" s="319"/>
      <c r="N107" s="319"/>
      <c r="O107" s="319"/>
      <c r="P107" s="319"/>
      <c r="Q107" s="319"/>
      <c r="R107" s="319"/>
      <c r="S107" s="319"/>
      <c r="T107" s="259"/>
    </row>
    <row r="108" spans="2:20" ht="18" customHeight="1" x14ac:dyDescent="0.2">
      <c r="B108" s="363"/>
      <c r="C108" s="363"/>
      <c r="D108" s="363"/>
      <c r="E108" s="363"/>
      <c r="F108" s="363"/>
      <c r="G108" s="363"/>
      <c r="H108" s="363"/>
      <c r="I108" s="363"/>
      <c r="J108" s="363"/>
      <c r="K108" s="363"/>
      <c r="L108" s="363"/>
      <c r="M108" s="363"/>
      <c r="N108" s="363"/>
      <c r="O108" s="363"/>
      <c r="P108" s="363"/>
      <c r="Q108" s="363"/>
      <c r="R108" s="363"/>
      <c r="S108" s="363"/>
      <c r="T108" s="259"/>
    </row>
    <row r="109" spans="2:20" ht="18" customHeight="1" x14ac:dyDescent="0.2">
      <c r="B109" s="319"/>
      <c r="C109" s="319"/>
      <c r="D109" s="319"/>
      <c r="E109" s="319"/>
      <c r="F109" s="319"/>
      <c r="G109" s="319"/>
      <c r="H109" s="319"/>
      <c r="I109" s="319"/>
      <c r="J109" s="319"/>
      <c r="K109" s="319"/>
      <c r="L109" s="319"/>
      <c r="M109" s="319"/>
      <c r="N109" s="319"/>
      <c r="O109" s="319"/>
      <c r="P109" s="319"/>
      <c r="Q109" s="319"/>
      <c r="R109" s="319"/>
      <c r="S109" s="319"/>
      <c r="T109" s="259"/>
    </row>
    <row r="110" spans="2:20" ht="18" customHeight="1" x14ac:dyDescent="0.2">
      <c r="B110" s="363"/>
      <c r="C110" s="363"/>
      <c r="D110" s="363"/>
      <c r="E110" s="363"/>
      <c r="F110" s="363"/>
      <c r="G110" s="363"/>
      <c r="H110" s="363"/>
      <c r="I110" s="363"/>
      <c r="J110" s="363"/>
      <c r="K110" s="363"/>
      <c r="L110" s="363"/>
      <c r="M110" s="363"/>
      <c r="N110" s="363"/>
      <c r="O110" s="363"/>
      <c r="P110" s="363"/>
      <c r="Q110" s="363"/>
      <c r="R110" s="363"/>
      <c r="S110" s="363"/>
      <c r="T110" s="259"/>
    </row>
    <row r="111" spans="2:20" ht="18" customHeight="1" x14ac:dyDescent="0.2">
      <c r="B111" s="319"/>
      <c r="C111" s="319"/>
      <c r="D111" s="319"/>
      <c r="E111" s="319"/>
      <c r="F111" s="319"/>
      <c r="G111" s="319"/>
      <c r="H111" s="319"/>
      <c r="I111" s="319"/>
      <c r="J111" s="319"/>
      <c r="K111" s="319"/>
      <c r="L111" s="319"/>
      <c r="M111" s="319"/>
      <c r="N111" s="319"/>
      <c r="O111" s="319"/>
      <c r="P111" s="319"/>
      <c r="Q111" s="319"/>
      <c r="R111" s="319"/>
      <c r="S111" s="319"/>
      <c r="T111" s="259"/>
    </row>
    <row r="112" spans="2:20" ht="18" customHeight="1" x14ac:dyDescent="0.2">
      <c r="B112" s="319"/>
      <c r="C112" s="319"/>
      <c r="D112" s="319"/>
      <c r="E112" s="319"/>
      <c r="F112" s="319"/>
      <c r="G112" s="319"/>
      <c r="H112" s="319"/>
      <c r="I112" s="319"/>
      <c r="J112" s="319"/>
      <c r="K112" s="319"/>
      <c r="L112" s="319"/>
      <c r="M112" s="319"/>
      <c r="N112" s="319"/>
      <c r="O112" s="319"/>
      <c r="P112" s="319"/>
      <c r="Q112" s="319"/>
      <c r="R112" s="319"/>
      <c r="S112" s="319"/>
      <c r="T112" s="259"/>
    </row>
    <row r="113" spans="1:19" ht="18" customHeight="1" x14ac:dyDescent="0.2">
      <c r="A113" s="226"/>
      <c r="B113" s="319"/>
      <c r="C113" s="319"/>
      <c r="D113" s="319"/>
      <c r="E113" s="319"/>
      <c r="F113" s="319"/>
      <c r="G113" s="319"/>
      <c r="H113" s="319"/>
      <c r="I113" s="319"/>
      <c r="J113" s="319"/>
      <c r="K113" s="319"/>
      <c r="L113" s="319"/>
      <c r="M113" s="319"/>
      <c r="N113" s="319"/>
      <c r="O113" s="319"/>
      <c r="P113" s="319"/>
      <c r="Q113" s="319"/>
      <c r="R113" s="319"/>
      <c r="S113" s="319"/>
    </row>
    <row r="114" spans="1:19" ht="18" customHeight="1" x14ac:dyDescent="0.2">
      <c r="A114" s="230"/>
      <c r="B114" s="363"/>
      <c r="C114" s="363"/>
      <c r="D114" s="363"/>
      <c r="E114" s="363"/>
      <c r="F114" s="363"/>
      <c r="G114" s="363"/>
      <c r="H114" s="363"/>
      <c r="I114" s="363"/>
      <c r="J114" s="363"/>
      <c r="K114" s="363"/>
      <c r="L114" s="363"/>
      <c r="M114" s="363"/>
      <c r="N114" s="363"/>
      <c r="O114" s="363"/>
      <c r="P114" s="363"/>
      <c r="Q114" s="363"/>
      <c r="R114" s="363"/>
      <c r="S114" s="319"/>
    </row>
    <row r="115" spans="1:19" ht="18" customHeight="1" x14ac:dyDescent="0.2">
      <c r="A115" s="231"/>
      <c r="B115" s="319"/>
      <c r="C115" s="319"/>
      <c r="D115" s="319"/>
      <c r="E115" s="319"/>
      <c r="F115" s="319"/>
      <c r="G115" s="319"/>
      <c r="H115" s="319"/>
      <c r="I115" s="319"/>
      <c r="J115" s="319"/>
      <c r="K115" s="319"/>
      <c r="L115" s="319"/>
      <c r="M115" s="319"/>
      <c r="N115" s="319"/>
      <c r="O115" s="319"/>
      <c r="P115" s="319"/>
      <c r="Q115" s="319"/>
      <c r="R115" s="319"/>
      <c r="S115" s="319"/>
    </row>
    <row r="116" spans="1:19" ht="18" customHeight="1" x14ac:dyDescent="0.2">
      <c r="A116" s="230"/>
      <c r="B116" s="319"/>
      <c r="C116" s="363"/>
      <c r="D116" s="363"/>
      <c r="E116" s="363"/>
      <c r="F116" s="363"/>
      <c r="G116" s="363"/>
      <c r="H116" s="363"/>
      <c r="I116" s="363"/>
      <c r="J116" s="363"/>
      <c r="K116" s="363"/>
      <c r="L116" s="363"/>
      <c r="M116" s="363"/>
      <c r="N116" s="363"/>
      <c r="O116" s="363"/>
      <c r="P116" s="363"/>
      <c r="Q116" s="363"/>
      <c r="R116" s="363"/>
      <c r="S116" s="319"/>
    </row>
    <row r="117" spans="1:19" ht="18" customHeight="1" x14ac:dyDescent="0.2">
      <c r="A117" s="230"/>
      <c r="B117" s="319"/>
      <c r="C117" s="319"/>
      <c r="D117" s="319"/>
      <c r="E117" s="319"/>
      <c r="F117" s="319"/>
      <c r="G117" s="319"/>
      <c r="H117" s="319"/>
      <c r="I117" s="319"/>
      <c r="J117" s="319"/>
      <c r="K117" s="319"/>
      <c r="L117" s="319"/>
      <c r="M117" s="319"/>
      <c r="N117" s="319"/>
      <c r="O117" s="319"/>
      <c r="P117" s="319"/>
      <c r="Q117" s="319"/>
      <c r="R117" s="319"/>
      <c r="S117" s="319"/>
    </row>
    <row r="118" spans="1:19" ht="18" customHeight="1" x14ac:dyDescent="0.2">
      <c r="A118" s="230"/>
      <c r="B118" s="319"/>
      <c r="C118" s="363"/>
      <c r="D118" s="363"/>
      <c r="E118" s="363"/>
      <c r="F118" s="363"/>
      <c r="G118" s="363"/>
      <c r="H118" s="363"/>
      <c r="I118" s="363"/>
      <c r="J118" s="363"/>
      <c r="K118" s="363"/>
      <c r="L118" s="363"/>
      <c r="M118" s="363"/>
      <c r="N118" s="363"/>
      <c r="O118" s="363"/>
      <c r="P118" s="363"/>
      <c r="Q118" s="363"/>
      <c r="R118" s="363"/>
      <c r="S118" s="319"/>
    </row>
    <row r="119" spans="1:19" ht="18" customHeight="1" x14ac:dyDescent="0.2">
      <c r="A119" s="230"/>
      <c r="B119" s="319"/>
      <c r="C119" s="319"/>
      <c r="D119" s="319"/>
      <c r="E119" s="319"/>
      <c r="F119" s="319"/>
      <c r="G119" s="319"/>
      <c r="H119" s="319"/>
      <c r="I119" s="319"/>
      <c r="J119" s="319"/>
      <c r="K119" s="319"/>
      <c r="L119" s="319"/>
      <c r="M119" s="319"/>
      <c r="N119" s="319"/>
      <c r="O119" s="319"/>
      <c r="P119" s="319"/>
      <c r="Q119" s="319"/>
      <c r="R119" s="319"/>
      <c r="S119" s="319"/>
    </row>
    <row r="120" spans="1:19" ht="18" customHeight="1" x14ac:dyDescent="0.2">
      <c r="A120" s="230"/>
      <c r="B120" s="319"/>
      <c r="C120" s="363"/>
      <c r="D120" s="363"/>
      <c r="E120" s="363"/>
      <c r="F120" s="363"/>
      <c r="G120" s="363"/>
      <c r="H120" s="363"/>
      <c r="I120" s="363"/>
      <c r="J120" s="363"/>
      <c r="K120" s="363"/>
      <c r="L120" s="363"/>
      <c r="M120" s="363"/>
      <c r="N120" s="363"/>
      <c r="O120" s="363"/>
      <c r="P120" s="363"/>
      <c r="Q120" s="363"/>
      <c r="R120" s="363"/>
      <c r="S120" s="319"/>
    </row>
    <row r="121" spans="1:19" ht="18" customHeight="1" x14ac:dyDescent="0.2">
      <c r="A121" s="230"/>
      <c r="B121" s="319"/>
      <c r="C121" s="319"/>
      <c r="D121" s="319"/>
      <c r="E121" s="319"/>
      <c r="F121" s="319"/>
      <c r="G121" s="319"/>
      <c r="H121" s="319"/>
      <c r="I121" s="319"/>
      <c r="J121" s="319"/>
      <c r="K121" s="319"/>
      <c r="L121" s="319"/>
      <c r="M121" s="319"/>
      <c r="N121" s="319"/>
      <c r="O121" s="319"/>
      <c r="P121" s="319"/>
      <c r="Q121" s="319"/>
      <c r="R121" s="319"/>
      <c r="S121" s="319"/>
    </row>
    <row r="122" spans="1:19" ht="18" customHeight="1" x14ac:dyDescent="0.2">
      <c r="A122" s="230"/>
      <c r="B122" s="319"/>
      <c r="C122" s="363"/>
      <c r="D122" s="363"/>
      <c r="E122" s="363"/>
      <c r="F122" s="363"/>
      <c r="G122" s="363"/>
      <c r="H122" s="363"/>
      <c r="I122" s="363"/>
      <c r="J122" s="363"/>
      <c r="K122" s="363"/>
      <c r="L122" s="363"/>
      <c r="M122" s="363"/>
      <c r="N122" s="363"/>
      <c r="O122" s="363"/>
      <c r="P122" s="363"/>
      <c r="Q122" s="363"/>
      <c r="R122" s="363"/>
      <c r="S122" s="319"/>
    </row>
    <row r="123" spans="1:19" ht="18" customHeight="1" x14ac:dyDescent="0.2">
      <c r="A123" s="230"/>
      <c r="B123" s="319"/>
      <c r="C123" s="319"/>
      <c r="D123" s="319"/>
      <c r="E123" s="319"/>
      <c r="F123" s="319"/>
      <c r="G123" s="319"/>
      <c r="H123" s="319"/>
      <c r="I123" s="319"/>
      <c r="J123" s="319"/>
      <c r="K123" s="319"/>
      <c r="L123" s="319"/>
      <c r="M123" s="319"/>
      <c r="N123" s="319"/>
      <c r="O123" s="319"/>
      <c r="P123" s="319"/>
      <c r="Q123" s="319"/>
      <c r="R123" s="319"/>
      <c r="S123" s="319"/>
    </row>
    <row r="124" spans="1:19" ht="18" customHeight="1" x14ac:dyDescent="0.2">
      <c r="A124" s="230"/>
      <c r="B124" s="319"/>
      <c r="C124" s="363"/>
      <c r="D124" s="363"/>
      <c r="E124" s="363"/>
      <c r="F124" s="363"/>
      <c r="G124" s="363"/>
      <c r="H124" s="363"/>
      <c r="I124" s="363"/>
      <c r="J124" s="363"/>
      <c r="K124" s="363"/>
      <c r="L124" s="363"/>
      <c r="M124" s="363"/>
      <c r="N124" s="363"/>
      <c r="O124" s="363"/>
      <c r="P124" s="363"/>
      <c r="Q124" s="363"/>
      <c r="R124" s="363"/>
      <c r="S124" s="319"/>
    </row>
    <row r="125" spans="1:19" ht="18" customHeight="1" x14ac:dyDescent="0.2">
      <c r="A125" s="230"/>
      <c r="B125" s="319"/>
      <c r="C125" s="319"/>
      <c r="D125" s="319"/>
      <c r="E125" s="319"/>
      <c r="F125" s="319"/>
      <c r="G125" s="319"/>
      <c r="H125" s="319"/>
      <c r="I125" s="319"/>
      <c r="J125" s="319"/>
      <c r="K125" s="319"/>
      <c r="L125" s="319"/>
      <c r="M125" s="319"/>
      <c r="N125" s="319"/>
      <c r="O125" s="319"/>
      <c r="P125" s="319"/>
      <c r="Q125" s="319"/>
      <c r="R125" s="319"/>
      <c r="S125" s="319"/>
    </row>
    <row r="126" spans="1:19" ht="18" customHeight="1" x14ac:dyDescent="0.2">
      <c r="A126" s="263"/>
      <c r="B126" s="319"/>
      <c r="C126" s="264"/>
      <c r="D126" s="319"/>
      <c r="E126" s="319"/>
      <c r="F126" s="319"/>
      <c r="G126" s="319"/>
      <c r="H126" s="319"/>
      <c r="I126" s="319"/>
      <c r="J126" s="319"/>
      <c r="K126" s="319"/>
      <c r="L126" s="319"/>
      <c r="M126" s="319"/>
      <c r="N126" s="319"/>
      <c r="O126" s="319"/>
      <c r="P126" s="319"/>
      <c r="Q126" s="319"/>
      <c r="R126" s="319"/>
      <c r="S126" s="319"/>
    </row>
    <row r="127" spans="1:19" ht="18" customHeight="1" x14ac:dyDescent="0.2">
      <c r="A127" s="230"/>
      <c r="B127" s="319"/>
      <c r="C127" s="319"/>
      <c r="D127" s="319"/>
      <c r="E127" s="319"/>
      <c r="F127" s="319"/>
      <c r="G127" s="319"/>
      <c r="H127" s="319"/>
      <c r="I127" s="319"/>
      <c r="J127" s="319"/>
      <c r="K127" s="319"/>
      <c r="L127" s="319"/>
      <c r="M127" s="319"/>
      <c r="N127" s="319"/>
      <c r="O127" s="319"/>
      <c r="P127" s="319"/>
      <c r="Q127" s="319"/>
      <c r="R127" s="319"/>
      <c r="S127" s="319"/>
    </row>
    <row r="128" spans="1:19" ht="18" customHeight="1" x14ac:dyDescent="0.2">
      <c r="A128" s="230"/>
      <c r="B128" s="319"/>
      <c r="C128" s="363"/>
      <c r="D128" s="363"/>
      <c r="E128" s="363"/>
      <c r="F128" s="363"/>
      <c r="G128" s="363"/>
      <c r="H128" s="363"/>
      <c r="I128" s="363"/>
      <c r="J128" s="363"/>
      <c r="K128" s="363"/>
      <c r="L128" s="363"/>
      <c r="M128" s="363"/>
      <c r="N128" s="363"/>
      <c r="O128" s="363"/>
      <c r="P128" s="363"/>
      <c r="Q128" s="363"/>
      <c r="R128" s="363"/>
      <c r="S128" s="319"/>
    </row>
    <row r="129" spans="1:19" ht="18" customHeight="1" x14ac:dyDescent="0.2">
      <c r="A129" s="230"/>
      <c r="B129" s="319"/>
      <c r="C129" s="319"/>
      <c r="D129" s="319"/>
      <c r="E129" s="319"/>
      <c r="F129" s="319"/>
      <c r="G129" s="319"/>
      <c r="H129" s="319"/>
      <c r="I129" s="319"/>
      <c r="J129" s="319"/>
      <c r="K129" s="319"/>
      <c r="L129" s="319"/>
      <c r="M129" s="319"/>
      <c r="N129" s="319"/>
      <c r="O129" s="319"/>
      <c r="P129" s="319"/>
      <c r="Q129" s="319"/>
      <c r="R129" s="319"/>
      <c r="S129" s="319"/>
    </row>
    <row r="130" spans="1:19" ht="18" customHeight="1" x14ac:dyDescent="0.2">
      <c r="A130" s="230"/>
      <c r="B130" s="319"/>
      <c r="C130" s="319"/>
      <c r="D130" s="319"/>
      <c r="E130" s="319"/>
      <c r="F130" s="319"/>
      <c r="G130" s="319"/>
      <c r="H130" s="319"/>
      <c r="I130" s="319"/>
      <c r="J130" s="319"/>
      <c r="K130" s="319"/>
      <c r="L130" s="319"/>
      <c r="M130" s="319"/>
      <c r="N130" s="319"/>
      <c r="O130" s="319"/>
      <c r="P130" s="319"/>
      <c r="Q130" s="319"/>
      <c r="R130" s="319"/>
      <c r="S130" s="319"/>
    </row>
    <row r="131" spans="1:19" ht="18" customHeight="1" x14ac:dyDescent="0.2">
      <c r="A131" s="230"/>
      <c r="B131" s="319"/>
      <c r="C131" s="319"/>
      <c r="D131" s="319"/>
      <c r="E131" s="319"/>
      <c r="F131" s="319"/>
      <c r="G131" s="319"/>
      <c r="H131" s="319"/>
      <c r="I131" s="319"/>
      <c r="J131" s="319"/>
      <c r="K131" s="319"/>
      <c r="L131" s="319"/>
      <c r="M131" s="319"/>
      <c r="N131" s="319"/>
      <c r="O131" s="319"/>
      <c r="P131" s="319"/>
      <c r="Q131" s="319"/>
      <c r="R131" s="319"/>
      <c r="S131" s="319"/>
    </row>
    <row r="132" spans="1:19" ht="18" customHeight="1" x14ac:dyDescent="0.2">
      <c r="A132" s="230"/>
      <c r="B132" s="319"/>
      <c r="C132" s="363"/>
      <c r="D132" s="363"/>
      <c r="E132" s="363"/>
      <c r="F132" s="363"/>
      <c r="G132" s="363"/>
      <c r="H132" s="363"/>
      <c r="I132" s="363"/>
      <c r="J132" s="363"/>
      <c r="K132" s="363"/>
      <c r="L132" s="363"/>
      <c r="M132" s="363"/>
      <c r="N132" s="363"/>
      <c r="O132" s="363"/>
      <c r="P132" s="363"/>
      <c r="Q132" s="363"/>
      <c r="R132" s="363"/>
      <c r="S132" s="319"/>
    </row>
    <row r="133" spans="1:19" ht="18" customHeight="1" x14ac:dyDescent="0.2">
      <c r="A133" s="230"/>
      <c r="B133" s="319"/>
      <c r="C133" s="319"/>
      <c r="D133" s="319"/>
      <c r="E133" s="319"/>
      <c r="F133" s="319"/>
      <c r="G133" s="319"/>
      <c r="H133" s="319"/>
      <c r="I133" s="319"/>
      <c r="J133" s="319"/>
      <c r="K133" s="319"/>
      <c r="L133" s="319"/>
      <c r="M133" s="319"/>
      <c r="N133" s="319"/>
      <c r="O133" s="319"/>
      <c r="P133" s="319"/>
      <c r="Q133" s="319"/>
      <c r="R133" s="319"/>
      <c r="S133" s="319"/>
    </row>
    <row r="134" spans="1:19" ht="18" customHeight="1" x14ac:dyDescent="0.2">
      <c r="A134" s="230"/>
      <c r="B134" s="319"/>
      <c r="C134" s="363"/>
      <c r="D134" s="363"/>
      <c r="E134" s="363"/>
      <c r="F134" s="363"/>
      <c r="G134" s="363"/>
      <c r="H134" s="363"/>
      <c r="I134" s="363"/>
      <c r="J134" s="363"/>
      <c r="K134" s="363"/>
      <c r="L134" s="363"/>
      <c r="M134" s="363"/>
      <c r="N134" s="363"/>
      <c r="O134" s="363"/>
      <c r="P134" s="363"/>
      <c r="Q134" s="363"/>
      <c r="R134" s="363"/>
      <c r="S134" s="319"/>
    </row>
    <row r="135" spans="1:19" ht="18" customHeight="1" x14ac:dyDescent="0.2">
      <c r="A135" s="230"/>
      <c r="B135" s="319"/>
      <c r="C135" s="319"/>
      <c r="D135" s="319"/>
      <c r="E135" s="319"/>
      <c r="F135" s="319"/>
      <c r="G135" s="319"/>
      <c r="H135" s="319"/>
      <c r="I135" s="319"/>
      <c r="J135" s="319"/>
      <c r="K135" s="319"/>
      <c r="L135" s="319"/>
      <c r="M135" s="319"/>
      <c r="N135" s="319"/>
      <c r="O135" s="319"/>
      <c r="P135" s="319"/>
      <c r="Q135" s="319"/>
      <c r="R135" s="319"/>
      <c r="S135" s="319"/>
    </row>
    <row r="136" spans="1:19" ht="18" customHeight="1" x14ac:dyDescent="0.2">
      <c r="A136" s="230"/>
      <c r="B136" s="319"/>
      <c r="C136" s="319"/>
      <c r="D136" s="319"/>
      <c r="E136" s="319"/>
      <c r="F136" s="319"/>
      <c r="G136" s="319"/>
      <c r="H136" s="319"/>
      <c r="I136" s="319"/>
      <c r="J136" s="319"/>
      <c r="K136" s="319"/>
      <c r="L136" s="319"/>
      <c r="M136" s="319"/>
      <c r="N136" s="319"/>
      <c r="O136" s="319"/>
      <c r="P136" s="319"/>
      <c r="Q136" s="319"/>
      <c r="R136" s="319"/>
      <c r="S136" s="319"/>
    </row>
    <row r="137" spans="1:19" ht="18" customHeight="1" x14ac:dyDescent="0.2">
      <c r="A137" s="230"/>
      <c r="B137" s="319"/>
      <c r="C137" s="319"/>
      <c r="D137" s="319"/>
      <c r="E137" s="319"/>
      <c r="F137" s="319"/>
      <c r="G137" s="319"/>
      <c r="H137" s="319"/>
      <c r="I137" s="319"/>
      <c r="J137" s="319"/>
      <c r="K137" s="319"/>
      <c r="L137" s="319"/>
      <c r="M137" s="319"/>
      <c r="N137" s="319"/>
      <c r="O137" s="319"/>
      <c r="P137" s="319"/>
      <c r="Q137" s="319"/>
      <c r="R137" s="319"/>
      <c r="S137" s="319"/>
    </row>
    <row r="138" spans="1:19" ht="18" customHeight="1" x14ac:dyDescent="0.2">
      <c r="A138" s="230"/>
      <c r="B138" s="319"/>
      <c r="C138" s="319"/>
      <c r="D138" s="319"/>
      <c r="E138" s="319"/>
      <c r="F138" s="319"/>
      <c r="G138" s="319"/>
      <c r="H138" s="319"/>
      <c r="I138" s="319"/>
      <c r="J138" s="319"/>
      <c r="K138" s="319"/>
      <c r="L138" s="319"/>
      <c r="M138" s="319"/>
      <c r="N138" s="319"/>
      <c r="O138" s="319"/>
      <c r="P138" s="319"/>
      <c r="Q138" s="319"/>
      <c r="R138" s="319"/>
      <c r="S138" s="319"/>
    </row>
    <row r="139" spans="1:19" ht="18" customHeight="1" x14ac:dyDescent="0.2">
      <c r="A139" s="230"/>
      <c r="B139" s="319"/>
      <c r="C139" s="319"/>
      <c r="D139" s="319"/>
      <c r="E139" s="319"/>
      <c r="F139" s="319"/>
      <c r="G139" s="319"/>
      <c r="H139" s="319"/>
      <c r="I139" s="319"/>
      <c r="J139" s="319"/>
      <c r="K139" s="319"/>
      <c r="L139" s="319"/>
      <c r="M139" s="319"/>
      <c r="N139" s="319"/>
      <c r="O139" s="319"/>
      <c r="P139" s="319"/>
      <c r="Q139" s="319"/>
      <c r="R139" s="319"/>
      <c r="S139" s="319"/>
    </row>
    <row r="140" spans="1:19" ht="18" customHeight="1" x14ac:dyDescent="0.2">
      <c r="A140" s="230"/>
      <c r="B140" s="319"/>
      <c r="C140" s="319"/>
      <c r="D140" s="319"/>
      <c r="E140" s="319"/>
      <c r="F140" s="319"/>
      <c r="G140" s="319"/>
      <c r="H140" s="319"/>
      <c r="I140" s="319"/>
      <c r="J140" s="319"/>
      <c r="K140" s="319"/>
      <c r="L140" s="319"/>
      <c r="M140" s="319"/>
      <c r="N140" s="319"/>
      <c r="O140" s="319"/>
      <c r="P140" s="319"/>
      <c r="Q140" s="319"/>
      <c r="R140" s="319"/>
      <c r="S140" s="319"/>
    </row>
    <row r="141" spans="1:19" ht="18" customHeight="1" x14ac:dyDescent="0.2">
      <c r="A141" s="230"/>
      <c r="B141" s="319"/>
      <c r="C141" s="319"/>
      <c r="D141" s="319"/>
      <c r="E141" s="319"/>
      <c r="F141" s="319"/>
      <c r="G141" s="319"/>
      <c r="H141" s="319"/>
      <c r="I141" s="319"/>
      <c r="J141" s="319"/>
      <c r="K141" s="319"/>
      <c r="L141" s="319"/>
      <c r="M141" s="319"/>
      <c r="N141" s="319"/>
      <c r="O141" s="319"/>
      <c r="P141" s="319"/>
      <c r="Q141" s="319"/>
      <c r="R141" s="319"/>
      <c r="S141" s="319"/>
    </row>
    <row r="142" spans="1:19" ht="18" customHeight="1" x14ac:dyDescent="0.2">
      <c r="A142" s="230"/>
      <c r="B142" s="319"/>
      <c r="C142" s="319"/>
      <c r="D142" s="319"/>
      <c r="E142" s="319"/>
      <c r="F142" s="319"/>
      <c r="G142" s="319"/>
      <c r="H142" s="319"/>
      <c r="I142" s="319"/>
      <c r="J142" s="319"/>
      <c r="K142" s="319"/>
      <c r="L142" s="319"/>
      <c r="M142" s="319"/>
      <c r="N142" s="319"/>
      <c r="O142" s="319"/>
      <c r="P142" s="319"/>
      <c r="Q142" s="319"/>
      <c r="R142" s="319"/>
      <c r="S142" s="319"/>
    </row>
    <row r="143" spans="1:19" ht="18" customHeight="1" x14ac:dyDescent="0.2">
      <c r="A143" s="230"/>
      <c r="B143" s="319"/>
      <c r="C143" s="319"/>
      <c r="D143" s="319"/>
      <c r="E143" s="319"/>
      <c r="F143" s="319"/>
      <c r="G143" s="319"/>
      <c r="H143" s="319"/>
      <c r="I143" s="319"/>
      <c r="J143" s="319"/>
      <c r="K143" s="319"/>
      <c r="L143" s="319"/>
      <c r="M143" s="319"/>
      <c r="N143" s="319"/>
      <c r="O143" s="319"/>
      <c r="P143" s="319"/>
      <c r="Q143" s="319"/>
      <c r="R143" s="319"/>
      <c r="S143" s="319"/>
    </row>
    <row r="144" spans="1:19" ht="18" customHeight="1" x14ac:dyDescent="0.2">
      <c r="A144" s="230"/>
      <c r="B144" s="319"/>
      <c r="C144" s="319"/>
      <c r="D144" s="319"/>
      <c r="E144" s="319"/>
      <c r="F144" s="319"/>
      <c r="G144" s="319"/>
      <c r="H144" s="319"/>
      <c r="I144" s="319"/>
      <c r="J144" s="319"/>
      <c r="K144" s="319"/>
      <c r="L144" s="319"/>
      <c r="M144" s="319"/>
      <c r="N144" s="319"/>
      <c r="O144" s="319"/>
      <c r="P144" s="319"/>
      <c r="Q144" s="319"/>
      <c r="R144" s="319"/>
      <c r="S144" s="319"/>
    </row>
    <row r="145" spans="1:19" ht="18" customHeight="1" x14ac:dyDescent="0.2">
      <c r="A145" s="230"/>
      <c r="B145" s="319"/>
      <c r="C145" s="319"/>
      <c r="D145" s="319"/>
      <c r="E145" s="319"/>
      <c r="F145" s="319"/>
      <c r="G145" s="319"/>
      <c r="H145" s="319"/>
      <c r="I145" s="319"/>
      <c r="J145" s="319"/>
      <c r="K145" s="319"/>
      <c r="L145" s="319"/>
      <c r="M145" s="319"/>
      <c r="N145" s="319"/>
      <c r="O145" s="319"/>
      <c r="P145" s="319"/>
      <c r="Q145" s="319"/>
      <c r="R145" s="319"/>
      <c r="S145" s="319"/>
    </row>
    <row r="146" spans="1:19" ht="18" customHeight="1" x14ac:dyDescent="0.2">
      <c r="A146" s="230"/>
      <c r="B146" s="319"/>
      <c r="C146" s="364"/>
      <c r="D146" s="364"/>
      <c r="E146" s="364"/>
      <c r="F146" s="364"/>
      <c r="G146" s="364"/>
      <c r="H146" s="364"/>
      <c r="I146" s="364"/>
      <c r="J146" s="364"/>
      <c r="K146" s="364"/>
      <c r="L146" s="364"/>
      <c r="M146" s="364"/>
      <c r="N146" s="364"/>
      <c r="O146" s="364"/>
      <c r="P146" s="364"/>
      <c r="Q146" s="364"/>
      <c r="R146" s="364"/>
      <c r="S146" s="319"/>
    </row>
    <row r="147" spans="1:19" ht="18" customHeight="1" x14ac:dyDescent="0.2">
      <c r="A147" s="230"/>
      <c r="B147" s="319"/>
      <c r="C147" s="319"/>
      <c r="D147" s="319"/>
      <c r="E147" s="319"/>
      <c r="F147" s="319"/>
      <c r="G147" s="319"/>
      <c r="H147" s="319"/>
      <c r="I147" s="319"/>
      <c r="J147" s="319"/>
      <c r="K147" s="319"/>
      <c r="L147" s="319"/>
      <c r="M147" s="319"/>
      <c r="N147" s="319"/>
      <c r="O147" s="319"/>
      <c r="P147" s="319"/>
      <c r="Q147" s="319"/>
      <c r="R147" s="319"/>
      <c r="S147" s="319"/>
    </row>
    <row r="148" spans="1:19" ht="18" customHeight="1" x14ac:dyDescent="0.2">
      <c r="A148" s="230"/>
      <c r="B148" s="319"/>
      <c r="C148" s="319"/>
      <c r="D148" s="319"/>
      <c r="E148" s="319"/>
      <c r="F148" s="319"/>
      <c r="G148" s="319"/>
      <c r="H148" s="319"/>
      <c r="I148" s="319"/>
      <c r="J148" s="319"/>
      <c r="K148" s="319"/>
      <c r="L148" s="319"/>
      <c r="M148" s="319"/>
      <c r="N148" s="319"/>
      <c r="O148" s="319"/>
      <c r="P148" s="319"/>
      <c r="Q148" s="319"/>
      <c r="R148" s="319"/>
      <c r="S148" s="319"/>
    </row>
    <row r="149" spans="1:19" ht="18" customHeight="1" x14ac:dyDescent="0.2">
      <c r="A149" s="230"/>
      <c r="B149" s="319"/>
      <c r="C149" s="319"/>
      <c r="D149" s="319"/>
      <c r="E149" s="319"/>
      <c r="F149" s="319"/>
      <c r="G149" s="319"/>
      <c r="H149" s="319"/>
      <c r="I149" s="319"/>
      <c r="J149" s="319"/>
      <c r="K149" s="319"/>
      <c r="L149" s="319"/>
      <c r="M149" s="319"/>
      <c r="N149" s="319"/>
      <c r="O149" s="319"/>
      <c r="P149" s="319"/>
      <c r="Q149" s="319"/>
      <c r="R149" s="319"/>
      <c r="S149" s="319"/>
    </row>
    <row r="150" spans="1:19" ht="18" customHeight="1" x14ac:dyDescent="0.2">
      <c r="A150" s="230"/>
      <c r="B150" s="319"/>
      <c r="C150" s="319"/>
      <c r="D150" s="319"/>
      <c r="E150" s="319"/>
      <c r="F150" s="319"/>
      <c r="G150" s="319"/>
      <c r="H150" s="319"/>
      <c r="I150" s="319"/>
      <c r="J150" s="319"/>
      <c r="K150" s="319"/>
      <c r="L150" s="319"/>
      <c r="M150" s="319"/>
      <c r="N150" s="319"/>
      <c r="O150" s="319"/>
      <c r="P150" s="319"/>
      <c r="Q150" s="319"/>
      <c r="R150" s="319"/>
      <c r="S150" s="319"/>
    </row>
    <row r="151" spans="1:19" ht="18" customHeight="1" x14ac:dyDescent="0.2">
      <c r="A151" s="230"/>
      <c r="B151" s="319"/>
      <c r="C151" s="319"/>
      <c r="D151" s="319"/>
      <c r="E151" s="319"/>
      <c r="F151" s="319"/>
      <c r="G151" s="319"/>
      <c r="H151" s="319"/>
      <c r="I151" s="319"/>
      <c r="J151" s="319"/>
      <c r="K151" s="319"/>
      <c r="L151" s="319"/>
      <c r="M151" s="319"/>
      <c r="N151" s="319"/>
      <c r="O151" s="319"/>
      <c r="P151" s="319"/>
      <c r="Q151" s="319"/>
      <c r="R151" s="319"/>
      <c r="S151" s="319"/>
    </row>
    <row r="152" spans="1:19" ht="18" customHeight="1" x14ac:dyDescent="0.2">
      <c r="A152" s="230"/>
      <c r="B152" s="319"/>
      <c r="C152" s="364"/>
      <c r="D152" s="364"/>
      <c r="E152" s="364"/>
      <c r="F152" s="364"/>
      <c r="G152" s="364"/>
      <c r="H152" s="364"/>
      <c r="I152" s="364"/>
      <c r="J152" s="364"/>
      <c r="K152" s="364"/>
      <c r="L152" s="364"/>
      <c r="M152" s="364"/>
      <c r="N152" s="364"/>
      <c r="O152" s="364"/>
      <c r="P152" s="364"/>
      <c r="Q152" s="364"/>
      <c r="R152" s="364"/>
      <c r="S152" s="319"/>
    </row>
    <row r="153" spans="1:19" ht="18" customHeight="1" x14ac:dyDescent="0.2">
      <c r="A153" s="230"/>
      <c r="B153" s="319"/>
      <c r="C153" s="319"/>
      <c r="D153" s="319"/>
      <c r="E153" s="319"/>
      <c r="F153" s="319"/>
      <c r="G153" s="319"/>
      <c r="H153" s="319"/>
      <c r="I153" s="319"/>
      <c r="J153" s="319"/>
      <c r="K153" s="319"/>
      <c r="L153" s="319"/>
      <c r="M153" s="319"/>
      <c r="N153" s="319"/>
      <c r="O153" s="319"/>
      <c r="P153" s="319"/>
      <c r="Q153" s="319"/>
      <c r="R153" s="319"/>
      <c r="S153" s="319"/>
    </row>
    <row r="154" spans="1:19" ht="18" customHeight="1" x14ac:dyDescent="0.2">
      <c r="A154" s="230"/>
      <c r="B154" s="319"/>
      <c r="C154" s="319"/>
      <c r="D154" s="319"/>
      <c r="E154" s="319"/>
      <c r="F154" s="319"/>
      <c r="G154" s="319"/>
      <c r="H154" s="319"/>
      <c r="I154" s="319"/>
      <c r="J154" s="319"/>
      <c r="K154" s="319"/>
      <c r="L154" s="319"/>
      <c r="M154" s="319"/>
      <c r="N154" s="319"/>
      <c r="O154" s="319"/>
      <c r="P154" s="319"/>
      <c r="Q154" s="319"/>
      <c r="R154" s="319"/>
      <c r="S154" s="319"/>
    </row>
    <row r="155" spans="1:19" ht="18" customHeight="1" x14ac:dyDescent="0.2">
      <c r="A155" s="230"/>
      <c r="B155" s="319"/>
      <c r="C155" s="319"/>
      <c r="D155" s="319"/>
      <c r="E155" s="319"/>
      <c r="F155" s="319"/>
      <c r="G155" s="319"/>
      <c r="H155" s="319"/>
      <c r="I155" s="319"/>
      <c r="J155" s="319"/>
      <c r="K155" s="319"/>
      <c r="L155" s="319"/>
      <c r="M155" s="319"/>
      <c r="N155" s="319"/>
      <c r="O155" s="319"/>
      <c r="P155" s="319"/>
      <c r="Q155" s="319"/>
      <c r="R155" s="319"/>
      <c r="S155" s="319"/>
    </row>
    <row r="156" spans="1:19" ht="18" customHeight="1" x14ac:dyDescent="0.2">
      <c r="A156" s="230"/>
      <c r="B156" s="319"/>
      <c r="C156" s="319"/>
      <c r="D156" s="319"/>
      <c r="E156" s="319"/>
      <c r="F156" s="319"/>
      <c r="G156" s="319"/>
      <c r="H156" s="319"/>
      <c r="I156" s="319"/>
      <c r="J156" s="319"/>
      <c r="K156" s="319"/>
      <c r="L156" s="319"/>
      <c r="M156" s="319"/>
      <c r="N156" s="319"/>
      <c r="O156" s="319"/>
      <c r="P156" s="319"/>
      <c r="Q156" s="319"/>
      <c r="R156" s="319"/>
      <c r="S156" s="319"/>
    </row>
    <row r="157" spans="1:19" ht="18" customHeight="1" x14ac:dyDescent="0.2">
      <c r="A157" s="230"/>
      <c r="B157" s="319"/>
      <c r="C157" s="319"/>
      <c r="D157" s="319"/>
      <c r="E157" s="319"/>
      <c r="F157" s="319"/>
      <c r="G157" s="319"/>
      <c r="H157" s="319"/>
      <c r="I157" s="319"/>
      <c r="J157" s="319"/>
      <c r="K157" s="319"/>
      <c r="L157" s="319"/>
      <c r="M157" s="319"/>
      <c r="N157" s="319"/>
      <c r="O157" s="319"/>
      <c r="P157" s="319"/>
      <c r="Q157" s="319"/>
      <c r="R157" s="319"/>
      <c r="S157" s="319"/>
    </row>
    <row r="158" spans="1:19" ht="18" customHeight="1" x14ac:dyDescent="0.2">
      <c r="A158" s="265"/>
      <c r="B158" s="266"/>
      <c r="C158" s="266"/>
      <c r="D158" s="266"/>
      <c r="E158" s="266"/>
      <c r="F158" s="266"/>
      <c r="G158" s="266"/>
      <c r="H158" s="266"/>
      <c r="I158" s="266"/>
      <c r="J158" s="266"/>
      <c r="K158" s="266"/>
      <c r="L158" s="266"/>
      <c r="M158" s="266"/>
      <c r="N158" s="266"/>
      <c r="O158" s="266"/>
      <c r="P158" s="266"/>
      <c r="Q158" s="266"/>
      <c r="R158" s="266"/>
      <c r="S158" s="267"/>
    </row>
    <row r="159" spans="1:19" ht="7.5" customHeight="1" x14ac:dyDescent="0.2"/>
    <row r="160" spans="1:19"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2">
    <mergeCell ref="B22:S22"/>
    <mergeCell ref="B1:S1"/>
    <mergeCell ref="A2:K2"/>
    <mergeCell ref="B3:S3"/>
    <mergeCell ref="B8:D8"/>
    <mergeCell ref="B13:S13"/>
    <mergeCell ref="B60:S60"/>
    <mergeCell ref="B61:S61"/>
    <mergeCell ref="B62:S62"/>
    <mergeCell ref="B63:S63"/>
    <mergeCell ref="B64:S64"/>
    <mergeCell ref="B65:S65"/>
    <mergeCell ref="B78:S78"/>
    <mergeCell ref="B80:S80"/>
    <mergeCell ref="B82:S82"/>
    <mergeCell ref="B84:S84"/>
    <mergeCell ref="B66:S66"/>
    <mergeCell ref="B23:S23"/>
    <mergeCell ref="B56:S56"/>
    <mergeCell ref="B57:S57"/>
    <mergeCell ref="B58:S58"/>
    <mergeCell ref="B59:S59"/>
    <mergeCell ref="B86:S86"/>
    <mergeCell ref="B67:S67"/>
    <mergeCell ref="B68:S68"/>
    <mergeCell ref="B70:S70"/>
    <mergeCell ref="B71:S71"/>
    <mergeCell ref="B72:S72"/>
    <mergeCell ref="B74:S74"/>
    <mergeCell ref="B76:S76"/>
    <mergeCell ref="B114:R114"/>
    <mergeCell ref="B88:S88"/>
    <mergeCell ref="B90:S90"/>
    <mergeCell ref="B92:S92"/>
    <mergeCell ref="B94:S94"/>
    <mergeCell ref="B96:S96"/>
    <mergeCell ref="B98:S98"/>
    <mergeCell ref="B100:S100"/>
    <mergeCell ref="B104:S104"/>
    <mergeCell ref="B106:S106"/>
    <mergeCell ref="B108:S108"/>
    <mergeCell ref="B110:S110"/>
    <mergeCell ref="C132:R132"/>
    <mergeCell ref="C134:R134"/>
    <mergeCell ref="C146:R146"/>
    <mergeCell ref="C152:R152"/>
    <mergeCell ref="C116:R116"/>
    <mergeCell ref="C118:R118"/>
    <mergeCell ref="C120:R120"/>
    <mergeCell ref="C122:R122"/>
    <mergeCell ref="C124:R124"/>
    <mergeCell ref="C128:R128"/>
  </mergeCells>
  <conditionalFormatting sqref="G8:G11">
    <cfRule type="iconSet" priority="2">
      <iconSet iconSet="3Arrows">
        <cfvo type="percent" val="0"/>
        <cfvo type="num" val="-0.5"/>
        <cfvo type="num" val="0.5" gte="0"/>
      </iconSet>
    </cfRule>
  </conditionalFormatting>
  <conditionalFormatting sqref="G17:G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9" orientation="landscape" r:id="rId1"/>
  <drawing r:id="rId2"/>
  <legacyDrawing r:id="rId3"/>
  <oleObjects>
    <mc:AlternateContent xmlns:mc="http://schemas.openxmlformats.org/markup-compatibility/2006">
      <mc:Choice Requires="x14">
        <oleObject progId="MSPhotoEd.3" shapeId="805889"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80588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57"/>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332031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3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501</v>
      </c>
      <c r="C2" s="22"/>
    </row>
    <row r="3" spans="1:28" x14ac:dyDescent="0.2">
      <c r="B3" s="163" t="s">
        <v>502</v>
      </c>
      <c r="C3" s="22"/>
    </row>
    <row r="4" spans="1:28" ht="6.6" customHeight="1" x14ac:dyDescent="0.2">
      <c r="B4" s="370"/>
      <c r="C4" s="371"/>
      <c r="D4" s="371"/>
      <c r="E4" s="371"/>
      <c r="F4" s="371"/>
      <c r="G4" s="371"/>
      <c r="H4" s="371"/>
      <c r="I4" s="371"/>
      <c r="J4" s="371"/>
      <c r="K4" s="371"/>
      <c r="L4" s="371"/>
      <c r="M4" s="371"/>
      <c r="N4" s="371"/>
      <c r="O4" s="371"/>
      <c r="P4" s="371"/>
      <c r="Q4" s="371"/>
      <c r="R4" s="371"/>
      <c r="S4" s="371"/>
      <c r="T4" s="371"/>
      <c r="U4" s="371"/>
      <c r="V4" s="371"/>
      <c r="W4" s="371"/>
      <c r="X4" s="371"/>
      <c r="Y4" s="371"/>
      <c r="Z4" s="371"/>
      <c r="AA4" s="371"/>
      <c r="AB4" s="371"/>
    </row>
    <row r="5" spans="1:28" ht="4.5" customHeight="1" x14ac:dyDescent="0.2">
      <c r="C5" s="162"/>
      <c r="D5" s="144"/>
      <c r="E5" s="144"/>
      <c r="F5" s="144"/>
      <c r="G5" s="144"/>
      <c r="H5" s="144"/>
      <c r="I5" s="144"/>
      <c r="J5" s="144"/>
      <c r="K5" s="144"/>
      <c r="L5" s="144"/>
      <c r="N5" s="144"/>
      <c r="O5" s="144"/>
      <c r="P5" s="144"/>
      <c r="Q5" s="144"/>
      <c r="R5" s="144"/>
      <c r="S5" s="144"/>
      <c r="T5" s="144"/>
      <c r="U5" s="144"/>
      <c r="V5" s="144"/>
      <c r="W5" s="144"/>
      <c r="X5" s="144"/>
      <c r="Z5" s="144"/>
      <c r="AA5" s="144"/>
      <c r="AB5" s="144"/>
    </row>
    <row r="6" spans="1:28" ht="14.25" customHeight="1" x14ac:dyDescent="0.2">
      <c r="B6" s="376" t="s">
        <v>0</v>
      </c>
      <c r="C6" s="376" t="s">
        <v>41</v>
      </c>
      <c r="D6" s="23"/>
      <c r="E6" s="372" t="s">
        <v>90</v>
      </c>
      <c r="F6" s="374"/>
      <c r="G6" s="371"/>
      <c r="H6" s="371"/>
      <c r="I6" s="371"/>
      <c r="J6" s="371"/>
      <c r="K6" s="371"/>
      <c r="L6" s="371"/>
      <c r="M6" s="371"/>
      <c r="N6" s="371"/>
      <c r="O6" s="371"/>
      <c r="P6" s="31"/>
      <c r="Q6" s="372" t="s">
        <v>530</v>
      </c>
      <c r="R6" s="372"/>
      <c r="S6" s="372"/>
      <c r="T6" s="372"/>
      <c r="U6" s="372"/>
      <c r="V6" s="372"/>
      <c r="W6" s="372"/>
      <c r="X6" s="372"/>
      <c r="Y6" s="372"/>
      <c r="Z6" s="372"/>
      <c r="AA6" s="372"/>
      <c r="AB6" s="31"/>
    </row>
    <row r="7" spans="1:28" ht="4.5" customHeight="1" x14ac:dyDescent="0.2">
      <c r="B7" s="373"/>
      <c r="C7" s="373"/>
      <c r="D7" s="144"/>
      <c r="E7" s="144"/>
      <c r="F7" s="144"/>
      <c r="G7" s="144"/>
      <c r="H7" s="144"/>
      <c r="I7" s="144"/>
      <c r="J7" s="144"/>
      <c r="K7" s="144"/>
      <c r="L7" s="144"/>
      <c r="N7" s="144"/>
      <c r="O7" s="144"/>
      <c r="P7" s="144"/>
      <c r="Q7" s="144"/>
      <c r="R7" s="144"/>
      <c r="S7" s="144"/>
      <c r="T7" s="144"/>
      <c r="U7" s="144"/>
      <c r="V7" s="144"/>
      <c r="W7" s="144"/>
      <c r="X7" s="144"/>
      <c r="Z7" s="144"/>
      <c r="AA7" s="144"/>
      <c r="AB7" s="144"/>
    </row>
    <row r="8" spans="1:28" ht="14.25" customHeight="1" x14ac:dyDescent="0.2">
      <c r="B8" s="373"/>
      <c r="C8" s="373"/>
      <c r="D8" s="23"/>
      <c r="E8" s="33" t="s">
        <v>1</v>
      </c>
      <c r="F8" s="17"/>
      <c r="H8" s="33" t="s">
        <v>103</v>
      </c>
      <c r="I8" s="17"/>
      <c r="K8" s="33" t="s">
        <v>104</v>
      </c>
      <c r="L8" s="17"/>
      <c r="M8" s="32"/>
      <c r="N8" s="35" t="s">
        <v>105</v>
      </c>
      <c r="O8" s="17"/>
      <c r="P8" s="31"/>
      <c r="Q8" s="145" t="s">
        <v>1</v>
      </c>
      <c r="R8" s="17"/>
      <c r="T8" s="145" t="s">
        <v>103</v>
      </c>
      <c r="U8" s="17"/>
      <c r="W8" s="145" t="s">
        <v>104</v>
      </c>
      <c r="X8" s="17"/>
      <c r="Y8" s="32"/>
      <c r="Z8" s="145" t="s">
        <v>105</v>
      </c>
      <c r="AA8" s="17"/>
    </row>
    <row r="9" spans="1:28" ht="4.5" customHeight="1" x14ac:dyDescent="0.2">
      <c r="B9" s="373"/>
      <c r="C9" s="373"/>
      <c r="D9" s="144"/>
      <c r="E9" s="144"/>
      <c r="F9" s="144"/>
      <c r="G9" s="144"/>
      <c r="H9" s="144"/>
      <c r="I9" s="144"/>
      <c r="J9" s="144"/>
      <c r="K9" s="144"/>
      <c r="L9" s="144"/>
      <c r="N9" s="144"/>
      <c r="O9" s="144"/>
      <c r="P9" s="144"/>
      <c r="Q9" s="144"/>
      <c r="R9" s="144"/>
      <c r="S9" s="144"/>
      <c r="T9" s="144"/>
      <c r="U9" s="144"/>
      <c r="V9" s="144"/>
      <c r="W9" s="144"/>
      <c r="X9" s="144"/>
      <c r="Z9" s="144"/>
      <c r="AA9" s="144"/>
      <c r="AB9" s="144"/>
    </row>
    <row r="10" spans="1:28" ht="14.25" customHeight="1" x14ac:dyDescent="0.2">
      <c r="B10" s="373"/>
      <c r="C10" s="373"/>
      <c r="D10" s="23"/>
      <c r="E10" s="372" t="s">
        <v>134</v>
      </c>
      <c r="F10" s="377"/>
      <c r="G10" s="377"/>
      <c r="H10" s="377"/>
      <c r="I10" s="377"/>
      <c r="J10" s="377"/>
      <c r="K10" s="377"/>
      <c r="L10" s="377"/>
      <c r="M10" s="377"/>
      <c r="N10" s="377"/>
      <c r="O10" s="377"/>
      <c r="P10" s="31"/>
      <c r="Q10" s="375" t="s">
        <v>47</v>
      </c>
      <c r="R10" s="371"/>
      <c r="S10" s="371"/>
      <c r="T10" s="371"/>
      <c r="U10" s="371"/>
      <c r="V10" s="371"/>
      <c r="W10" s="371"/>
      <c r="X10" s="371"/>
      <c r="Y10" s="371"/>
      <c r="Z10" s="371"/>
      <c r="AA10" s="371"/>
      <c r="AB10" s="371"/>
    </row>
    <row r="11" spans="1:28" ht="4.5" customHeight="1" x14ac:dyDescent="0.2">
      <c r="B11" s="23"/>
      <c r="C11" s="23"/>
      <c r="D11" s="23"/>
      <c r="E11" s="23"/>
      <c r="F11" s="23"/>
      <c r="G11" s="23"/>
      <c r="H11" s="23"/>
      <c r="I11" s="23"/>
      <c r="J11" s="23"/>
      <c r="K11" s="23"/>
      <c r="L11" s="23"/>
      <c r="N11" s="23"/>
      <c r="O11" s="23"/>
      <c r="P11" s="34"/>
      <c r="Q11" s="144"/>
      <c r="R11" s="144"/>
      <c r="S11" s="144"/>
      <c r="T11" s="144"/>
      <c r="U11" s="144"/>
      <c r="V11" s="144"/>
      <c r="W11" s="144"/>
      <c r="X11" s="144"/>
      <c r="Z11" s="144"/>
      <c r="AA11" s="144"/>
      <c r="AB11" s="144"/>
    </row>
    <row r="12" spans="1:28" ht="13.5" customHeight="1" x14ac:dyDescent="0.2">
      <c r="B12" s="30">
        <v>1</v>
      </c>
      <c r="C12" s="30">
        <v>2</v>
      </c>
      <c r="D12" s="28"/>
      <c r="E12" s="373">
        <v>3</v>
      </c>
      <c r="F12" s="373"/>
      <c r="G12" s="23"/>
      <c r="H12" s="373">
        <v>4</v>
      </c>
      <c r="I12" s="373"/>
      <c r="J12" s="23"/>
      <c r="K12" s="373">
        <v>5</v>
      </c>
      <c r="L12" s="373"/>
      <c r="M12" s="23"/>
      <c r="N12" s="373">
        <v>6</v>
      </c>
      <c r="O12" s="373"/>
      <c r="P12" s="42"/>
      <c r="Q12" s="373">
        <v>7</v>
      </c>
      <c r="R12" s="373"/>
      <c r="S12" s="42"/>
      <c r="T12" s="373">
        <v>8</v>
      </c>
      <c r="U12" s="373"/>
      <c r="V12" s="42"/>
      <c r="W12" s="373">
        <v>9</v>
      </c>
      <c r="X12" s="373"/>
      <c r="Y12" s="42"/>
      <c r="Z12" s="373">
        <v>10</v>
      </c>
      <c r="AA12" s="373"/>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4"/>
      <c r="U14" s="28"/>
      <c r="V14" s="28"/>
      <c r="W14" s="79"/>
      <c r="X14" s="28"/>
      <c r="Y14" s="28"/>
      <c r="Z14" s="79"/>
      <c r="AA14" s="28"/>
      <c r="AB14" s="28"/>
    </row>
    <row r="15" spans="1:28" s="39" customFormat="1" ht="11.25" hidden="1" customHeight="1" outlineLevel="1" x14ac:dyDescent="0.2">
      <c r="A15" s="201" t="s">
        <v>184</v>
      </c>
      <c r="B15" s="40">
        <v>2011</v>
      </c>
      <c r="C15" s="86" t="s">
        <v>106</v>
      </c>
      <c r="D15" s="42"/>
      <c r="E15" s="156" t="str">
        <f>IF(VLOOKUP($A15,'-RÅDATA_KVARTAL-'!$A$5:$DS$385,60,FALSE)&gt;0,VLOOKUP($A15,'-RÅDATA_KVARTAL-'!$A$5:$DS$385,60,FALSE),"")</f>
        <v/>
      </c>
      <c r="F15" s="156"/>
      <c r="G15" s="156"/>
      <c r="H15" s="156" t="str">
        <f>IF(VLOOKUP($A15,'-RÅDATA_KVARTAL-'!$A$5:$DS$385,61,FALSE)&gt;0,VLOOKUP($A15,'-RÅDATA_KVARTAL-'!$A$5:$DS$385,61,FALSE),"")</f>
        <v/>
      </c>
      <c r="I15" s="156"/>
      <c r="J15" s="156"/>
      <c r="K15" s="156" t="str">
        <f>IF(VLOOKUP($A15,'-RÅDATA_KVARTAL-'!$A$5:$DS$385,62,FALSE)&gt;0,VLOOKUP($A15,'-RÅDATA_KVARTAL-'!$A$5:$DS$385,62,FALSE),"")</f>
        <v/>
      </c>
      <c r="L15" s="156"/>
      <c r="M15" s="156"/>
      <c r="N15" s="156" t="str">
        <f>IF(VLOOKUP($A15,'-RÅDATA_KVARTAL-'!$A$5:$DS$385,63,FALSE)&gt;0,VLOOKUP($A15,'-RÅDATA_KVARTAL-'!$A$5:$DS$385,63,FALSE),"")</f>
        <v/>
      </c>
      <c r="O15" s="42"/>
      <c r="P15" s="71"/>
      <c r="Q15" s="72" t="str">
        <f>IF(VLOOKUP($A15,'-RÅDATA_KVARTAL-'!$A$5:$DS$385,120,FALSE)&gt;0,VLOOKUP($A15,'-RÅDATA_KVARTAL-'!$A$5:$DS$385,120,FALSE),"")</f>
        <v/>
      </c>
      <c r="R15" s="42"/>
      <c r="S15" s="42"/>
      <c r="T15" s="72" t="str">
        <f>IF(VLOOKUP($A15,'-RÅDATA_KVARTAL-'!$A$5:$DS$385,121,FALSE)&gt;0,VLOOKUP($A15,'-RÅDATA_KVARTAL-'!$A$5:$DS$385,121,FALSE),"")</f>
        <v/>
      </c>
      <c r="U15" s="42"/>
      <c r="V15" s="42"/>
      <c r="W15" s="72" t="str">
        <f>IF(VLOOKUP($A15,'-RÅDATA_KVARTAL-'!$A$5:$DS$385,122,FALSE)&gt;0,VLOOKUP($A15,'-RÅDATA_KVARTAL-'!$A$5:$DS$385,122,FALSE),"")</f>
        <v/>
      </c>
      <c r="X15" s="42"/>
      <c r="Y15" s="42"/>
      <c r="Z15" s="72" t="str">
        <f>IF(VLOOKUP($A15,'-RÅDATA_KVARTAL-'!$A$5:$DS$385,123,FALSE)&gt;0,VLOOKUP($A15,'-RÅDATA_KVARTAL-'!$A$5:$DS$385,123,FALSE),"")</f>
        <v/>
      </c>
      <c r="AA15" s="42"/>
      <c r="AB15" s="42"/>
    </row>
    <row r="16" spans="1:28" ht="11.25" hidden="1" customHeight="1" outlineLevel="1" x14ac:dyDescent="0.2">
      <c r="A16" s="201" t="s">
        <v>187</v>
      </c>
      <c r="B16" s="40">
        <v>2011</v>
      </c>
      <c r="C16" s="86" t="s">
        <v>107</v>
      </c>
      <c r="D16" s="42"/>
      <c r="E16" s="156" t="str">
        <f>IF(VLOOKUP($A16,'-RÅDATA_KVARTAL-'!$A$5:$DS$385,60,FALSE)&gt;0,VLOOKUP($A16,'-RÅDATA_KVARTAL-'!$A$5:$DS$385,60,FALSE),"")</f>
        <v/>
      </c>
      <c r="F16" s="156"/>
      <c r="G16" s="156"/>
      <c r="H16" s="156" t="str">
        <f>IF(VLOOKUP($A16,'-RÅDATA_KVARTAL-'!$A$5:$DS$385,61,FALSE)&gt;0,VLOOKUP($A16,'-RÅDATA_KVARTAL-'!$A$5:$DS$385,61,FALSE),"")</f>
        <v/>
      </c>
      <c r="I16" s="156"/>
      <c r="J16" s="156"/>
      <c r="K16" s="156" t="str">
        <f>IF(VLOOKUP($A16,'-RÅDATA_KVARTAL-'!$A$5:$DS$385,62,FALSE)&gt;0,VLOOKUP($A16,'-RÅDATA_KVARTAL-'!$A$5:$DS$385,62,FALSE),"")</f>
        <v/>
      </c>
      <c r="L16" s="156"/>
      <c r="M16" s="156"/>
      <c r="N16" s="156" t="str">
        <f>IF(VLOOKUP($A16,'-RÅDATA_KVARTAL-'!$A$5:$DS$385,63,FALSE)&gt;0,VLOOKUP($A16,'-RÅDATA_KVARTAL-'!$A$5:$DS$385,63,FALSE),"")</f>
        <v/>
      </c>
      <c r="O16" s="42"/>
      <c r="P16" s="71"/>
      <c r="Q16" s="72" t="str">
        <f>IF(VLOOKUP($A16,'-RÅDATA_KVARTAL-'!$A$5:$DS$385,120,FALSE)&gt;0,VLOOKUP($A16,'-RÅDATA_KVARTAL-'!$A$5:$DS$385,120,FALSE),"")</f>
        <v/>
      </c>
      <c r="R16" s="42"/>
      <c r="S16" s="42"/>
      <c r="T16" s="72" t="str">
        <f>IF(VLOOKUP($A16,'-RÅDATA_KVARTAL-'!$A$5:$DS$385,121,FALSE)&gt;0,VLOOKUP($A16,'-RÅDATA_KVARTAL-'!$A$5:$DS$385,121,FALSE),"")</f>
        <v/>
      </c>
      <c r="U16" s="42"/>
      <c r="V16" s="42"/>
      <c r="W16" s="72" t="str">
        <f>IF(VLOOKUP($A16,'-RÅDATA_KVARTAL-'!$A$5:$DS$385,122,FALSE)&gt;0,VLOOKUP($A16,'-RÅDATA_KVARTAL-'!$A$5:$DS$385,122,FALSE),"")</f>
        <v/>
      </c>
      <c r="X16" s="42"/>
      <c r="Y16" s="42"/>
      <c r="Z16" s="72" t="str">
        <f>IF(VLOOKUP($A16,'-RÅDATA_KVARTAL-'!$A$5:$DS$385,123,FALSE)&gt;0,VLOOKUP($A16,'-RÅDATA_KVARTAL-'!$A$5:$DS$385,123,FALSE),"")</f>
        <v/>
      </c>
      <c r="AA16" s="42"/>
      <c r="AB16" s="42"/>
    </row>
    <row r="17" spans="1:28" ht="11.25" hidden="1" customHeight="1" outlineLevel="1" x14ac:dyDescent="0.2">
      <c r="A17" s="201" t="s">
        <v>188</v>
      </c>
      <c r="B17" s="40">
        <v>2011</v>
      </c>
      <c r="C17" s="86" t="s">
        <v>108</v>
      </c>
      <c r="D17" s="42"/>
      <c r="E17" s="156" t="str">
        <f>IF(VLOOKUP($A17,'-RÅDATA_KVARTAL-'!$A$5:$DS$385,60,FALSE)&gt;0,VLOOKUP($A17,'-RÅDATA_KVARTAL-'!$A$5:$DS$385,60,FALSE),"")</f>
        <v/>
      </c>
      <c r="F17" s="156"/>
      <c r="G17" s="156"/>
      <c r="H17" s="156" t="str">
        <f>IF(VLOOKUP($A17,'-RÅDATA_KVARTAL-'!$A$5:$DS$385,61,FALSE)&gt;0,VLOOKUP($A17,'-RÅDATA_KVARTAL-'!$A$5:$DS$385,61,FALSE),"")</f>
        <v/>
      </c>
      <c r="I17" s="156"/>
      <c r="J17" s="156"/>
      <c r="K17" s="156" t="str">
        <f>IF(VLOOKUP($A17,'-RÅDATA_KVARTAL-'!$A$5:$DS$385,62,FALSE)&gt;0,VLOOKUP($A17,'-RÅDATA_KVARTAL-'!$A$5:$DS$385,62,FALSE),"")</f>
        <v/>
      </c>
      <c r="L17" s="156"/>
      <c r="M17" s="156"/>
      <c r="N17" s="156" t="str">
        <f>IF(VLOOKUP($A17,'-RÅDATA_KVARTAL-'!$A$5:$DS$385,63,FALSE)&gt;0,VLOOKUP($A17,'-RÅDATA_KVARTAL-'!$A$5:$DS$385,63,FALSE),"")</f>
        <v/>
      </c>
      <c r="O17" s="42"/>
      <c r="P17" s="71"/>
      <c r="Q17" s="72" t="str">
        <f>IF(VLOOKUP($A17,'-RÅDATA_KVARTAL-'!$A$5:$DS$385,120,FALSE)&gt;0,VLOOKUP($A17,'-RÅDATA_KVARTAL-'!$A$5:$DS$385,120,FALSE),"")</f>
        <v/>
      </c>
      <c r="R17" s="42"/>
      <c r="S17" s="42"/>
      <c r="T17" s="72" t="str">
        <f>IF(VLOOKUP($A17,'-RÅDATA_KVARTAL-'!$A$5:$DS$385,121,FALSE)&gt;0,VLOOKUP($A17,'-RÅDATA_KVARTAL-'!$A$5:$DS$385,121,FALSE),"")</f>
        <v/>
      </c>
      <c r="U17" s="42"/>
      <c r="V17" s="42"/>
      <c r="W17" s="72" t="str">
        <f>IF(VLOOKUP($A17,'-RÅDATA_KVARTAL-'!$A$5:$DS$385,122,FALSE)&gt;0,VLOOKUP($A17,'-RÅDATA_KVARTAL-'!$A$5:$DS$385,122,FALSE),"")</f>
        <v/>
      </c>
      <c r="X17" s="42"/>
      <c r="Y17" s="42"/>
      <c r="Z17" s="72" t="str">
        <f>IF(VLOOKUP($A17,'-RÅDATA_KVARTAL-'!$A$5:$DS$385,123,FALSE)&gt;0,VLOOKUP($A17,'-RÅDATA_KVARTAL-'!$A$5:$DS$385,123,FALSE),"")</f>
        <v/>
      </c>
      <c r="AA17" s="42"/>
      <c r="AB17" s="42"/>
    </row>
    <row r="18" spans="1:28" ht="11.25" hidden="1" customHeight="1" outlineLevel="1" x14ac:dyDescent="0.2">
      <c r="A18" s="201" t="s">
        <v>189</v>
      </c>
      <c r="B18" s="40">
        <v>2011</v>
      </c>
      <c r="C18" s="86" t="s">
        <v>109</v>
      </c>
      <c r="D18" s="42"/>
      <c r="E18" s="156" t="str">
        <f>IF(VLOOKUP($A18,'-RÅDATA_KVARTAL-'!$A$5:$DS$385,60,FALSE)&gt;0,VLOOKUP($A18,'-RÅDATA_KVARTAL-'!$A$5:$DS$385,60,FALSE),"")</f>
        <v/>
      </c>
      <c r="F18" s="156"/>
      <c r="G18" s="156"/>
      <c r="H18" s="156" t="str">
        <f>IF(VLOOKUP($A18,'-RÅDATA_KVARTAL-'!$A$5:$DS$385,61,FALSE)&gt;0,VLOOKUP($A18,'-RÅDATA_KVARTAL-'!$A$5:$DS$385,61,FALSE),"")</f>
        <v/>
      </c>
      <c r="I18" s="156"/>
      <c r="J18" s="156"/>
      <c r="K18" s="156" t="str">
        <f>IF(VLOOKUP($A18,'-RÅDATA_KVARTAL-'!$A$5:$DS$385,62,FALSE)&gt;0,VLOOKUP($A18,'-RÅDATA_KVARTAL-'!$A$5:$DS$385,62,FALSE),"")</f>
        <v/>
      </c>
      <c r="L18" s="156"/>
      <c r="M18" s="156"/>
      <c r="N18" s="156" t="str">
        <f>IF(VLOOKUP($A18,'-RÅDATA_KVARTAL-'!$A$5:$DS$385,63,FALSE)&gt;0,VLOOKUP($A18,'-RÅDATA_KVARTAL-'!$A$5:$DS$385,63,FALSE),"")</f>
        <v/>
      </c>
      <c r="O18" s="42"/>
      <c r="P18" s="71"/>
      <c r="Q18" s="72" t="str">
        <f>IF(VLOOKUP($A18,'-RÅDATA_KVARTAL-'!$A$5:$DS$385,120,FALSE)&gt;0,VLOOKUP($A18,'-RÅDATA_KVARTAL-'!$A$5:$DS$385,120,FALSE),"")</f>
        <v/>
      </c>
      <c r="R18" s="42"/>
      <c r="S18" s="42"/>
      <c r="T18" s="72" t="str">
        <f>IF(VLOOKUP($A18,'-RÅDATA_KVARTAL-'!$A$5:$DS$385,121,FALSE)&gt;0,VLOOKUP($A18,'-RÅDATA_KVARTAL-'!$A$5:$DS$385,121,FALSE),"")</f>
        <v/>
      </c>
      <c r="U18" s="42"/>
      <c r="V18" s="42"/>
      <c r="W18" s="72" t="str">
        <f>IF(VLOOKUP($A18,'-RÅDATA_KVARTAL-'!$A$5:$DS$385,122,FALSE)&gt;0,VLOOKUP($A18,'-RÅDATA_KVARTAL-'!$A$5:$DS$385,122,FALSE),"")</f>
        <v/>
      </c>
      <c r="X18" s="42"/>
      <c r="Y18" s="42"/>
      <c r="Z18" s="72" t="str">
        <f>IF(VLOOKUP($A18,'-RÅDATA_KVARTAL-'!$A$5:$DS$385,123,FALSE)&gt;0,VLOOKUP($A18,'-RÅDATA_KVARTAL-'!$A$5:$DS$385,123,FALSE),"")</f>
        <v/>
      </c>
      <c r="AA18" s="42"/>
      <c r="AB18" s="42"/>
    </row>
    <row r="19" spans="1:28" s="39" customFormat="1" ht="11.25" hidden="1" customHeight="1" outlineLevel="1" x14ac:dyDescent="0.2">
      <c r="A19" s="201" t="s">
        <v>190</v>
      </c>
      <c r="B19" s="40">
        <v>2011</v>
      </c>
      <c r="C19" s="86" t="s">
        <v>35</v>
      </c>
      <c r="D19" s="42"/>
      <c r="E19" s="156" t="str">
        <f>IF(VLOOKUP($A19,'-RÅDATA_KVARTAL-'!$A$5:$DS$385,60,FALSE)&gt;0,VLOOKUP($A19,'-RÅDATA_KVARTAL-'!$A$5:$DS$385,60,FALSE),"")</f>
        <v/>
      </c>
      <c r="F19" s="156"/>
      <c r="G19" s="156"/>
      <c r="H19" s="156" t="str">
        <f>IF(VLOOKUP($A19,'-RÅDATA_KVARTAL-'!$A$5:$DS$385,61,FALSE)&gt;0,VLOOKUP($A19,'-RÅDATA_KVARTAL-'!$A$5:$DS$385,61,FALSE),"")</f>
        <v/>
      </c>
      <c r="I19" s="156"/>
      <c r="J19" s="156"/>
      <c r="K19" s="156" t="str">
        <f>IF(VLOOKUP($A19,'-RÅDATA_KVARTAL-'!$A$5:$DS$385,62,FALSE)&gt;0,VLOOKUP($A19,'-RÅDATA_KVARTAL-'!$A$5:$DS$385,62,FALSE),"")</f>
        <v/>
      </c>
      <c r="L19" s="156"/>
      <c r="M19" s="156"/>
      <c r="N19" s="156" t="str">
        <f>IF(VLOOKUP($A19,'-RÅDATA_KVARTAL-'!$A$5:$DS$385,63,FALSE)&gt;0,VLOOKUP($A19,'-RÅDATA_KVARTAL-'!$A$5:$DS$385,63,FALSE),"")</f>
        <v/>
      </c>
      <c r="O19" s="42"/>
      <c r="P19" s="71"/>
      <c r="Q19" s="72" t="str">
        <f>IF(VLOOKUP($A19,'-RÅDATA_KVARTAL-'!$A$5:$DS$385,120,FALSE)&gt;0,VLOOKUP($A19,'-RÅDATA_KVARTAL-'!$A$5:$DS$385,120,FALSE),"")</f>
        <v/>
      </c>
      <c r="R19" s="42"/>
      <c r="S19" s="42"/>
      <c r="T19" s="72" t="str">
        <f>IF(VLOOKUP($A19,'-RÅDATA_KVARTAL-'!$A$5:$DS$385,121,FALSE)&gt;0,VLOOKUP($A19,'-RÅDATA_KVARTAL-'!$A$5:$DS$385,121,FALSE),"")</f>
        <v/>
      </c>
      <c r="U19" s="42"/>
      <c r="V19" s="42"/>
      <c r="W19" s="72" t="str">
        <f>IF(VLOOKUP($A19,'-RÅDATA_KVARTAL-'!$A$5:$DS$385,122,FALSE)&gt;0,VLOOKUP($A19,'-RÅDATA_KVARTAL-'!$A$5:$DS$385,122,FALSE),"")</f>
        <v/>
      </c>
      <c r="X19" s="42"/>
      <c r="Y19" s="42"/>
      <c r="Z19" s="72" t="str">
        <f>IF(VLOOKUP($A19,'-RÅDATA_KVARTAL-'!$A$5:$DS$385,123,FALSE)&gt;0,VLOOKUP($A19,'-RÅDATA_KVARTAL-'!$A$5:$DS$385,123,FALSE),"")</f>
        <v/>
      </c>
      <c r="AA19" s="42"/>
      <c r="AB19" s="42"/>
    </row>
    <row r="20" spans="1:28" ht="11.25" hidden="1" customHeight="1" outlineLevel="1" x14ac:dyDescent="0.2">
      <c r="A20" s="201" t="s">
        <v>191</v>
      </c>
      <c r="B20" s="40">
        <v>2011</v>
      </c>
      <c r="C20" s="86" t="s">
        <v>110</v>
      </c>
      <c r="D20" s="42"/>
      <c r="E20" s="156" t="str">
        <f>IF(VLOOKUP($A20,'-RÅDATA_KVARTAL-'!$A$5:$DS$385,60,FALSE)&gt;0,VLOOKUP($A20,'-RÅDATA_KVARTAL-'!$A$5:$DS$385,60,FALSE),"")</f>
        <v/>
      </c>
      <c r="F20" s="156"/>
      <c r="G20" s="156"/>
      <c r="H20" s="156" t="str">
        <f>IF(VLOOKUP($A20,'-RÅDATA_KVARTAL-'!$A$5:$DS$385,61,FALSE)&gt;0,VLOOKUP($A20,'-RÅDATA_KVARTAL-'!$A$5:$DS$385,61,FALSE),"")</f>
        <v/>
      </c>
      <c r="I20" s="156"/>
      <c r="J20" s="156"/>
      <c r="K20" s="156" t="str">
        <f>IF(VLOOKUP($A20,'-RÅDATA_KVARTAL-'!$A$5:$DS$385,62,FALSE)&gt;0,VLOOKUP($A20,'-RÅDATA_KVARTAL-'!$A$5:$DS$385,62,FALSE),"")</f>
        <v/>
      </c>
      <c r="L20" s="156"/>
      <c r="M20" s="156"/>
      <c r="N20" s="156" t="str">
        <f>IF(VLOOKUP($A20,'-RÅDATA_KVARTAL-'!$A$5:$DS$385,63,FALSE)&gt;0,VLOOKUP($A20,'-RÅDATA_KVARTAL-'!$A$5:$DS$385,63,FALSE),"")</f>
        <v/>
      </c>
      <c r="O20" s="42"/>
      <c r="P20" s="71"/>
      <c r="Q20" s="72" t="str">
        <f>IF(VLOOKUP($A20,'-RÅDATA_KVARTAL-'!$A$5:$DS$385,120,FALSE)&gt;0,VLOOKUP($A20,'-RÅDATA_KVARTAL-'!$A$5:$DS$385,120,FALSE),"")</f>
        <v/>
      </c>
      <c r="R20" s="42"/>
      <c r="S20" s="42"/>
      <c r="T20" s="72" t="str">
        <f>IF(VLOOKUP($A20,'-RÅDATA_KVARTAL-'!$A$5:$DS$385,121,FALSE)&gt;0,VLOOKUP($A20,'-RÅDATA_KVARTAL-'!$A$5:$DS$385,121,FALSE),"")</f>
        <v/>
      </c>
      <c r="U20" s="42"/>
      <c r="V20" s="42"/>
      <c r="W20" s="72" t="str">
        <f>IF(VLOOKUP($A20,'-RÅDATA_KVARTAL-'!$A$5:$DS$385,122,FALSE)&gt;0,VLOOKUP($A20,'-RÅDATA_KVARTAL-'!$A$5:$DS$385,122,FALSE),"")</f>
        <v/>
      </c>
      <c r="X20" s="42"/>
      <c r="Y20" s="42"/>
      <c r="Z20" s="72" t="str">
        <f>IF(VLOOKUP($A20,'-RÅDATA_KVARTAL-'!$A$5:$DS$385,123,FALSE)&gt;0,VLOOKUP($A20,'-RÅDATA_KVARTAL-'!$A$5:$DS$385,123,FALSE),"")</f>
        <v/>
      </c>
      <c r="AA20" s="42"/>
      <c r="AB20" s="42"/>
    </row>
    <row r="21" spans="1:28" ht="11.25" hidden="1" customHeight="1" outlineLevel="1" x14ac:dyDescent="0.2">
      <c r="A21" s="201" t="s">
        <v>192</v>
      </c>
      <c r="B21" s="40">
        <v>2011</v>
      </c>
      <c r="C21" s="86" t="s">
        <v>111</v>
      </c>
      <c r="D21" s="42"/>
      <c r="E21" s="156" t="str">
        <f>IF(VLOOKUP($A21,'-RÅDATA_KVARTAL-'!$A$5:$DS$385,60,FALSE)&gt;0,VLOOKUP($A21,'-RÅDATA_KVARTAL-'!$A$5:$DS$385,60,FALSE),"")</f>
        <v/>
      </c>
      <c r="F21" s="156"/>
      <c r="G21" s="156"/>
      <c r="H21" s="156" t="str">
        <f>IF(VLOOKUP($A21,'-RÅDATA_KVARTAL-'!$A$5:$DS$385,61,FALSE)&gt;0,VLOOKUP($A21,'-RÅDATA_KVARTAL-'!$A$5:$DS$385,61,FALSE),"")</f>
        <v/>
      </c>
      <c r="I21" s="156"/>
      <c r="J21" s="156"/>
      <c r="K21" s="156" t="str">
        <f>IF(VLOOKUP($A21,'-RÅDATA_KVARTAL-'!$A$5:$DS$385,62,FALSE)&gt;0,VLOOKUP($A21,'-RÅDATA_KVARTAL-'!$A$5:$DS$385,62,FALSE),"")</f>
        <v/>
      </c>
      <c r="L21" s="156"/>
      <c r="M21" s="156"/>
      <c r="N21" s="156" t="str">
        <f>IF(VLOOKUP($A21,'-RÅDATA_KVARTAL-'!$A$5:$DS$385,63,FALSE)&gt;0,VLOOKUP($A21,'-RÅDATA_KVARTAL-'!$A$5:$DS$385,63,FALSE),"")</f>
        <v/>
      </c>
      <c r="O21" s="42"/>
      <c r="P21" s="71"/>
      <c r="Q21" s="72" t="str">
        <f>IF(VLOOKUP($A21,'-RÅDATA_KVARTAL-'!$A$5:$DS$385,120,FALSE)&gt;0,VLOOKUP($A21,'-RÅDATA_KVARTAL-'!$A$5:$DS$385,120,FALSE),"")</f>
        <v/>
      </c>
      <c r="R21" s="42"/>
      <c r="S21" s="42"/>
      <c r="T21" s="72" t="str">
        <f>IF(VLOOKUP($A21,'-RÅDATA_KVARTAL-'!$A$5:$DS$385,121,FALSE)&gt;0,VLOOKUP($A21,'-RÅDATA_KVARTAL-'!$A$5:$DS$385,121,FALSE),"")</f>
        <v/>
      </c>
      <c r="U21" s="42"/>
      <c r="V21" s="42"/>
      <c r="W21" s="72" t="str">
        <f>IF(VLOOKUP($A21,'-RÅDATA_KVARTAL-'!$A$5:$DS$385,122,FALSE)&gt;0,VLOOKUP($A21,'-RÅDATA_KVARTAL-'!$A$5:$DS$385,122,FALSE),"")</f>
        <v/>
      </c>
      <c r="X21" s="42"/>
      <c r="Y21" s="42"/>
      <c r="Z21" s="72" t="str">
        <f>IF(VLOOKUP($A21,'-RÅDATA_KVARTAL-'!$A$5:$DS$385,123,FALSE)&gt;0,VLOOKUP($A21,'-RÅDATA_KVARTAL-'!$A$5:$DS$385,123,FALSE),"")</f>
        <v/>
      </c>
      <c r="AA21" s="42"/>
      <c r="AB21" s="42"/>
    </row>
    <row r="22" spans="1:28" ht="11.25" hidden="1" customHeight="1" outlineLevel="1" x14ac:dyDescent="0.2">
      <c r="A22" s="201" t="s">
        <v>193</v>
      </c>
      <c r="B22" s="40">
        <v>2011</v>
      </c>
      <c r="C22" s="86" t="s">
        <v>112</v>
      </c>
      <c r="D22" s="42"/>
      <c r="E22" s="156" t="str">
        <f>IF(VLOOKUP($A22,'-RÅDATA_KVARTAL-'!$A$5:$DS$385,60,FALSE)&gt;0,VLOOKUP($A22,'-RÅDATA_KVARTAL-'!$A$5:$DS$385,60,FALSE),"")</f>
        <v/>
      </c>
      <c r="F22" s="156"/>
      <c r="G22" s="156"/>
      <c r="H22" s="156" t="str">
        <f>IF(VLOOKUP($A22,'-RÅDATA_KVARTAL-'!$A$5:$DS$385,61,FALSE)&gt;0,VLOOKUP($A22,'-RÅDATA_KVARTAL-'!$A$5:$DS$385,61,FALSE),"")</f>
        <v/>
      </c>
      <c r="I22" s="156"/>
      <c r="J22" s="156"/>
      <c r="K22" s="156" t="str">
        <f>IF(VLOOKUP($A22,'-RÅDATA_KVARTAL-'!$A$5:$DS$385,62,FALSE)&gt;0,VLOOKUP($A22,'-RÅDATA_KVARTAL-'!$A$5:$DS$385,62,FALSE),"")</f>
        <v/>
      </c>
      <c r="L22" s="156"/>
      <c r="M22" s="156"/>
      <c r="N22" s="156" t="str">
        <f>IF(VLOOKUP($A22,'-RÅDATA_KVARTAL-'!$A$5:$DS$385,63,FALSE)&gt;0,VLOOKUP($A22,'-RÅDATA_KVARTAL-'!$A$5:$DS$385,63,FALSE),"")</f>
        <v/>
      </c>
      <c r="O22" s="42"/>
      <c r="P22" s="71"/>
      <c r="Q22" s="72" t="str">
        <f>IF(VLOOKUP($A22,'-RÅDATA_KVARTAL-'!$A$5:$DS$385,120,FALSE)&gt;0,VLOOKUP($A22,'-RÅDATA_KVARTAL-'!$A$5:$DS$385,120,FALSE),"")</f>
        <v/>
      </c>
      <c r="R22" s="42"/>
      <c r="S22" s="42"/>
      <c r="T22" s="72" t="str">
        <f>IF(VLOOKUP($A22,'-RÅDATA_KVARTAL-'!$A$5:$DS$385,121,FALSE)&gt;0,VLOOKUP($A22,'-RÅDATA_KVARTAL-'!$A$5:$DS$385,121,FALSE),"")</f>
        <v/>
      </c>
      <c r="U22" s="42"/>
      <c r="V22" s="42"/>
      <c r="W22" s="72" t="str">
        <f>IF(VLOOKUP($A22,'-RÅDATA_KVARTAL-'!$A$5:$DS$385,122,FALSE)&gt;0,VLOOKUP($A22,'-RÅDATA_KVARTAL-'!$A$5:$DS$385,122,FALSE),"")</f>
        <v/>
      </c>
      <c r="X22" s="42"/>
      <c r="Y22" s="42"/>
      <c r="Z22" s="72" t="str">
        <f>IF(VLOOKUP($A22,'-RÅDATA_KVARTAL-'!$A$5:$DS$385,123,FALSE)&gt;0,VLOOKUP($A22,'-RÅDATA_KVARTAL-'!$A$5:$DS$385,123,FALSE),"")</f>
        <v/>
      </c>
      <c r="AA22" s="42"/>
      <c r="AB22" s="42"/>
    </row>
    <row r="23" spans="1:28" s="39" customFormat="1" ht="11.25" hidden="1" customHeight="1" outlineLevel="1" x14ac:dyDescent="0.2">
      <c r="A23" s="201" t="s">
        <v>194</v>
      </c>
      <c r="B23" s="40">
        <v>2011</v>
      </c>
      <c r="C23" s="86" t="s">
        <v>113</v>
      </c>
      <c r="D23" s="42"/>
      <c r="E23" s="156" t="str">
        <f>IF(VLOOKUP($A23,'-RÅDATA_KVARTAL-'!$A$5:$DS$385,60,FALSE)&gt;0,VLOOKUP($A23,'-RÅDATA_KVARTAL-'!$A$5:$DS$385,60,FALSE),"")</f>
        <v/>
      </c>
      <c r="F23" s="156"/>
      <c r="G23" s="156"/>
      <c r="H23" s="156" t="str">
        <f>IF(VLOOKUP($A23,'-RÅDATA_KVARTAL-'!$A$5:$DS$385,61,FALSE)&gt;0,VLOOKUP($A23,'-RÅDATA_KVARTAL-'!$A$5:$DS$385,61,FALSE),"")</f>
        <v/>
      </c>
      <c r="I23" s="156"/>
      <c r="J23" s="156"/>
      <c r="K23" s="156" t="str">
        <f>IF(VLOOKUP($A23,'-RÅDATA_KVARTAL-'!$A$5:$DS$385,62,FALSE)&gt;0,VLOOKUP($A23,'-RÅDATA_KVARTAL-'!$A$5:$DS$385,62,FALSE),"")</f>
        <v/>
      </c>
      <c r="L23" s="156"/>
      <c r="M23" s="156"/>
      <c r="N23" s="156" t="str">
        <f>IF(VLOOKUP($A23,'-RÅDATA_KVARTAL-'!$A$5:$DS$385,63,FALSE)&gt;0,VLOOKUP($A23,'-RÅDATA_KVARTAL-'!$A$5:$DS$385,63,FALSE),"")</f>
        <v/>
      </c>
      <c r="O23" s="42"/>
      <c r="P23" s="71"/>
      <c r="Q23" s="72" t="str">
        <f>IF(VLOOKUP($A23,'-RÅDATA_KVARTAL-'!$A$5:$DS$385,120,FALSE)&gt;0,VLOOKUP($A23,'-RÅDATA_KVARTAL-'!$A$5:$DS$385,120,FALSE),"")</f>
        <v/>
      </c>
      <c r="R23" s="42"/>
      <c r="S23" s="42"/>
      <c r="T23" s="72" t="str">
        <f>IF(VLOOKUP($A23,'-RÅDATA_KVARTAL-'!$A$5:$DS$385,121,FALSE)&gt;0,VLOOKUP($A23,'-RÅDATA_KVARTAL-'!$A$5:$DS$385,121,FALSE),"")</f>
        <v/>
      </c>
      <c r="U23" s="42"/>
      <c r="V23" s="42"/>
      <c r="W23" s="72" t="str">
        <f>IF(VLOOKUP($A23,'-RÅDATA_KVARTAL-'!$A$5:$DS$385,122,FALSE)&gt;0,VLOOKUP($A23,'-RÅDATA_KVARTAL-'!$A$5:$DS$385,122,FALSE),"")</f>
        <v/>
      </c>
      <c r="X23" s="42"/>
      <c r="Y23" s="42"/>
      <c r="Z23" s="72" t="str">
        <f>IF(VLOOKUP($A23,'-RÅDATA_KVARTAL-'!$A$5:$DS$385,123,FALSE)&gt;0,VLOOKUP($A23,'-RÅDATA_KVARTAL-'!$A$5:$DS$385,123,FALSE),"")</f>
        <v/>
      </c>
      <c r="AA23" s="42"/>
      <c r="AB23" s="42"/>
    </row>
    <row r="24" spans="1:28" ht="11.25" hidden="1" customHeight="1" outlineLevel="1" x14ac:dyDescent="0.2">
      <c r="A24" s="201" t="s">
        <v>195</v>
      </c>
      <c r="B24" s="40">
        <v>2011</v>
      </c>
      <c r="C24" s="86" t="s">
        <v>114</v>
      </c>
      <c r="D24" s="42"/>
      <c r="E24" s="156" t="str">
        <f>IF(VLOOKUP($A24,'-RÅDATA_KVARTAL-'!$A$5:$DS$385,60,FALSE)&gt;0,VLOOKUP($A24,'-RÅDATA_KVARTAL-'!$A$5:$DS$385,60,FALSE),"")</f>
        <v/>
      </c>
      <c r="F24" s="156"/>
      <c r="G24" s="156"/>
      <c r="H24" s="156" t="str">
        <f>IF(VLOOKUP($A24,'-RÅDATA_KVARTAL-'!$A$5:$DS$385,61,FALSE)&gt;0,VLOOKUP($A24,'-RÅDATA_KVARTAL-'!$A$5:$DS$385,61,FALSE),"")</f>
        <v/>
      </c>
      <c r="I24" s="156"/>
      <c r="J24" s="156"/>
      <c r="K24" s="156" t="str">
        <f>IF(VLOOKUP($A24,'-RÅDATA_KVARTAL-'!$A$5:$DS$385,62,FALSE)&gt;0,VLOOKUP($A24,'-RÅDATA_KVARTAL-'!$A$5:$DS$385,62,FALSE),"")</f>
        <v/>
      </c>
      <c r="L24" s="156"/>
      <c r="M24" s="156"/>
      <c r="N24" s="156" t="str">
        <f>IF(VLOOKUP($A24,'-RÅDATA_KVARTAL-'!$A$5:$DS$385,63,FALSE)&gt;0,VLOOKUP($A24,'-RÅDATA_KVARTAL-'!$A$5:$DS$385,63,FALSE),"")</f>
        <v/>
      </c>
      <c r="O24" s="42"/>
      <c r="P24" s="71"/>
      <c r="Q24" s="72" t="str">
        <f>IF(VLOOKUP($A24,'-RÅDATA_KVARTAL-'!$A$5:$DS$385,120,FALSE)&gt;0,VLOOKUP($A24,'-RÅDATA_KVARTAL-'!$A$5:$DS$385,120,FALSE),"")</f>
        <v/>
      </c>
      <c r="R24" s="42"/>
      <c r="S24" s="42"/>
      <c r="T24" s="72" t="str">
        <f>IF(VLOOKUP($A24,'-RÅDATA_KVARTAL-'!$A$5:$DS$385,121,FALSE)&gt;0,VLOOKUP($A24,'-RÅDATA_KVARTAL-'!$A$5:$DS$385,121,FALSE),"")</f>
        <v/>
      </c>
      <c r="U24" s="42"/>
      <c r="V24" s="42"/>
      <c r="W24" s="72" t="str">
        <f>IF(VLOOKUP($A24,'-RÅDATA_KVARTAL-'!$A$5:$DS$385,122,FALSE)&gt;0,VLOOKUP($A24,'-RÅDATA_KVARTAL-'!$A$5:$DS$385,122,FALSE),"")</f>
        <v/>
      </c>
      <c r="X24" s="42"/>
      <c r="Y24" s="42"/>
      <c r="Z24" s="72" t="str">
        <f>IF(VLOOKUP($A24,'-RÅDATA_KVARTAL-'!$A$5:$DS$385,123,FALSE)&gt;0,VLOOKUP($A24,'-RÅDATA_KVARTAL-'!$A$5:$DS$385,123,FALSE),"")</f>
        <v/>
      </c>
      <c r="AA24" s="42"/>
      <c r="AB24" s="42"/>
    </row>
    <row r="25" spans="1:28" ht="11.25" hidden="1" customHeight="1" outlineLevel="1" x14ac:dyDescent="0.2">
      <c r="A25" s="201" t="s">
        <v>196</v>
      </c>
      <c r="B25" s="40">
        <v>2011</v>
      </c>
      <c r="C25" s="86" t="s">
        <v>115</v>
      </c>
      <c r="D25" s="42"/>
      <c r="E25" s="156" t="str">
        <f>IF(VLOOKUP($A25,'-RÅDATA_KVARTAL-'!$A$5:$DS$385,60,FALSE)&gt;0,VLOOKUP($A25,'-RÅDATA_KVARTAL-'!$A$5:$DS$385,60,FALSE),"")</f>
        <v/>
      </c>
      <c r="F25" s="156"/>
      <c r="G25" s="156"/>
      <c r="H25" s="156" t="str">
        <f>IF(VLOOKUP($A25,'-RÅDATA_KVARTAL-'!$A$5:$DS$385,61,FALSE)&gt;0,VLOOKUP($A25,'-RÅDATA_KVARTAL-'!$A$5:$DS$385,61,FALSE),"")</f>
        <v/>
      </c>
      <c r="I25" s="156"/>
      <c r="J25" s="156"/>
      <c r="K25" s="156" t="str">
        <f>IF(VLOOKUP($A25,'-RÅDATA_KVARTAL-'!$A$5:$DS$385,62,FALSE)&gt;0,VLOOKUP($A25,'-RÅDATA_KVARTAL-'!$A$5:$DS$385,62,FALSE),"")</f>
        <v/>
      </c>
      <c r="L25" s="156"/>
      <c r="M25" s="156"/>
      <c r="N25" s="156" t="str">
        <f>IF(VLOOKUP($A25,'-RÅDATA_KVARTAL-'!$A$5:$DS$385,63,FALSE)&gt;0,VLOOKUP($A25,'-RÅDATA_KVARTAL-'!$A$5:$DS$385,63,FALSE),"")</f>
        <v/>
      </c>
      <c r="O25" s="42"/>
      <c r="P25" s="71"/>
      <c r="Q25" s="72" t="str">
        <f>IF(VLOOKUP($A25,'-RÅDATA_KVARTAL-'!$A$5:$DS$385,120,FALSE)&gt;0,VLOOKUP($A25,'-RÅDATA_KVARTAL-'!$A$5:$DS$385,120,FALSE),"")</f>
        <v/>
      </c>
      <c r="R25" s="42"/>
      <c r="S25" s="42"/>
      <c r="T25" s="72" t="str">
        <f>IF(VLOOKUP($A25,'-RÅDATA_KVARTAL-'!$A$5:$DS$385,121,FALSE)&gt;0,VLOOKUP($A25,'-RÅDATA_KVARTAL-'!$A$5:$DS$385,121,FALSE),"")</f>
        <v/>
      </c>
      <c r="U25" s="42"/>
      <c r="V25" s="42"/>
      <c r="W25" s="72" t="str">
        <f>IF(VLOOKUP($A25,'-RÅDATA_KVARTAL-'!$A$5:$DS$385,122,FALSE)&gt;0,VLOOKUP($A25,'-RÅDATA_KVARTAL-'!$A$5:$DS$385,122,FALSE),"")</f>
        <v/>
      </c>
      <c r="X25" s="42"/>
      <c r="Y25" s="42"/>
      <c r="Z25" s="72" t="str">
        <f>IF(VLOOKUP($A25,'-RÅDATA_KVARTAL-'!$A$5:$DS$385,123,FALSE)&gt;0,VLOOKUP($A25,'-RÅDATA_KVARTAL-'!$A$5:$DS$385,123,FALSE),"")</f>
        <v/>
      </c>
      <c r="AA25" s="42"/>
      <c r="AB25" s="42"/>
    </row>
    <row r="26" spans="1:28" ht="11.25" hidden="1" customHeight="1" outlineLevel="1" x14ac:dyDescent="0.2">
      <c r="A26" s="201" t="s">
        <v>197</v>
      </c>
      <c r="B26" s="40">
        <v>2011</v>
      </c>
      <c r="C26" s="86" t="s">
        <v>116</v>
      </c>
      <c r="D26" s="42"/>
      <c r="E26" s="156" t="str">
        <f>IF(VLOOKUP($A26,'-RÅDATA_KVARTAL-'!$A$5:$DS$385,60,FALSE)&gt;0,VLOOKUP($A26,'-RÅDATA_KVARTAL-'!$A$5:$DS$385,60,FALSE),"")</f>
        <v/>
      </c>
      <c r="F26" s="156"/>
      <c r="G26" s="156"/>
      <c r="H26" s="156" t="str">
        <f>IF(VLOOKUP($A26,'-RÅDATA_KVARTAL-'!$A$5:$DS$385,61,FALSE)&gt;0,VLOOKUP($A26,'-RÅDATA_KVARTAL-'!$A$5:$DS$385,61,FALSE),"")</f>
        <v/>
      </c>
      <c r="I26" s="156"/>
      <c r="J26" s="156"/>
      <c r="K26" s="156" t="str">
        <f>IF(VLOOKUP($A26,'-RÅDATA_KVARTAL-'!$A$5:$DS$385,62,FALSE)&gt;0,VLOOKUP($A26,'-RÅDATA_KVARTAL-'!$A$5:$DS$385,62,FALSE),"")</f>
        <v/>
      </c>
      <c r="L26" s="156"/>
      <c r="M26" s="156"/>
      <c r="N26" s="156" t="str">
        <f>IF(VLOOKUP($A26,'-RÅDATA_KVARTAL-'!$A$5:$DS$385,63,FALSE)&gt;0,VLOOKUP($A26,'-RÅDATA_KVARTAL-'!$A$5:$DS$385,63,FALSE),"")</f>
        <v/>
      </c>
      <c r="O26" s="42"/>
      <c r="P26" s="71"/>
      <c r="Q26" s="72" t="str">
        <f>IF(VLOOKUP($A26,'-RÅDATA_KVARTAL-'!$A$5:$DS$385,120,FALSE)&gt;0,VLOOKUP($A26,'-RÅDATA_KVARTAL-'!$A$5:$DS$385,120,FALSE),"")</f>
        <v/>
      </c>
      <c r="R26" s="42"/>
      <c r="S26" s="42"/>
      <c r="T26" s="72" t="str">
        <f>IF(VLOOKUP($A26,'-RÅDATA_KVARTAL-'!$A$5:$DS$385,121,FALSE)&gt;0,VLOOKUP($A26,'-RÅDATA_KVARTAL-'!$A$5:$DS$385,121,FALSE),"")</f>
        <v/>
      </c>
      <c r="U26" s="42"/>
      <c r="V26" s="42"/>
      <c r="W26" s="72" t="str">
        <f>IF(VLOOKUP($A26,'-RÅDATA_KVARTAL-'!$A$5:$DS$385,122,FALSE)&gt;0,VLOOKUP($A26,'-RÅDATA_KVARTAL-'!$A$5:$DS$385,122,FALSE),"")</f>
        <v/>
      </c>
      <c r="X26" s="42"/>
      <c r="Y26" s="42"/>
      <c r="Z26" s="72" t="str">
        <f>IF(VLOOKUP($A26,'-RÅDATA_KVARTAL-'!$A$5:$DS$385,123,FALSE)&gt;0,VLOOKUP($A26,'-RÅDATA_KVARTAL-'!$A$5:$DS$385,123,FALSE),"")</f>
        <v/>
      </c>
      <c r="AA26" s="42"/>
      <c r="AB26" s="42"/>
    </row>
    <row r="27" spans="1:28" ht="15" hidden="1" customHeight="1" x14ac:dyDescent="0.2">
      <c r="A27" s="201" t="s">
        <v>200</v>
      </c>
      <c r="B27" s="164">
        <v>2011</v>
      </c>
      <c r="C27" s="165" t="s">
        <v>1</v>
      </c>
      <c r="D27" s="166"/>
      <c r="E27" s="202" t="str">
        <f>IF(VLOOKUP($A27,'-RÅDATA_KVARTAL-'!$A$5:$DS$385,60,FALSE)&gt;0,VLOOKUP($A27,'-RÅDATA_KVARTAL-'!$A$5:$DS$385,60,FALSE),"")</f>
        <v/>
      </c>
      <c r="F27" s="166"/>
      <c r="G27" s="166"/>
      <c r="H27" s="202" t="str">
        <f>IF(VLOOKUP($A27,'-RÅDATA_KVARTAL-'!$A$5:$DS$385,61,FALSE)&gt;0,VLOOKUP($A27,'-RÅDATA_KVARTAL-'!$A$5:$DS$385,61,FALSE),"")</f>
        <v/>
      </c>
      <c r="I27" s="202"/>
      <c r="J27" s="202"/>
      <c r="K27" s="202" t="str">
        <f>IF(VLOOKUP($A27,'-RÅDATA_KVARTAL-'!$A$5:$DS$385,62,FALSE)&gt;0,VLOOKUP($A27,'-RÅDATA_KVARTAL-'!$A$5:$DS$385,62,FALSE),"")</f>
        <v/>
      </c>
      <c r="L27" s="202"/>
      <c r="M27" s="202"/>
      <c r="N27" s="202" t="str">
        <f>IF(VLOOKUP($A27,'-RÅDATA_KVARTAL-'!$A$5:$DS$385,63,FALSE)&gt;0,VLOOKUP($A27,'-RÅDATA_KVARTAL-'!$A$5:$DS$385,63,FALSE),"")</f>
        <v/>
      </c>
      <c r="O27" s="166"/>
      <c r="P27" s="167"/>
      <c r="Q27" s="167" t="str">
        <f>IF(VLOOKUP($A27,'-RÅDATA_KVARTAL-'!$A$5:$DS$385,120,FALSE)&gt;0,VLOOKUP($A27,'-RÅDATA_KVARTAL-'!$A$5:$DS$385,120,FALSE),"")</f>
        <v/>
      </c>
      <c r="R27" s="203"/>
      <c r="S27" s="203"/>
      <c r="T27" s="167" t="str">
        <f>IF(VLOOKUP($A27,'-RÅDATA_KVARTAL-'!$A$5:$DS$385,121,FALSE)&gt;0,VLOOKUP($A27,'-RÅDATA_KVARTAL-'!$A$5:$DS$385,121,FALSE),"")</f>
        <v/>
      </c>
      <c r="U27" s="167"/>
      <c r="V27" s="167"/>
      <c r="W27" s="167" t="str">
        <f>IF(VLOOKUP($A27,'-RÅDATA_KVARTAL-'!$A$5:$DS$385,122,FALSE)&gt;0,VLOOKUP($A27,'-RÅDATA_KVARTAL-'!$A$5:$DS$385,122,FALSE),"")</f>
        <v/>
      </c>
      <c r="X27" s="167"/>
      <c r="Y27" s="167"/>
      <c r="Z27" s="167" t="str">
        <f>IF(VLOOKUP($A27,'-RÅDATA_KVARTAL-'!$A$5:$DS$385,123,FALSE)&gt;0,VLOOKUP($A27,'-RÅDATA_KVARTAL-'!$A$5:$DS$385,123,FALSE),"")</f>
        <v/>
      </c>
      <c r="AA27" s="42"/>
      <c r="AB27" s="166"/>
    </row>
    <row r="28" spans="1:28" s="39" customFormat="1" ht="15" hidden="1" customHeight="1" outlineLevel="1" x14ac:dyDescent="0.2">
      <c r="A28" s="201" t="s">
        <v>185</v>
      </c>
      <c r="B28" s="40">
        <v>2012</v>
      </c>
      <c r="C28" s="86" t="s">
        <v>106</v>
      </c>
      <c r="D28" s="42"/>
      <c r="E28" s="156" t="str">
        <f>IF(VLOOKUP($A28,'-RÅDATA_KVARTAL-'!$A$5:$DS$385,60,FALSE)&gt;0,VLOOKUP($A28,'-RÅDATA_KVARTAL-'!$A$5:$DS$385,60,FALSE),"")</f>
        <v/>
      </c>
      <c r="F28" s="156"/>
      <c r="G28" s="156"/>
      <c r="H28" s="156" t="str">
        <f>IF(VLOOKUP($A28,'-RÅDATA_KVARTAL-'!$A$5:$DS$385,61,FALSE)&gt;0,VLOOKUP($A28,'-RÅDATA_KVARTAL-'!$A$5:$DS$385,61,FALSE),"")</f>
        <v/>
      </c>
      <c r="I28" s="156"/>
      <c r="J28" s="156"/>
      <c r="K28" s="156" t="str">
        <f>IF(VLOOKUP($A28,'-RÅDATA_KVARTAL-'!$A$5:$DS$385,62,FALSE)&gt;0,VLOOKUP($A28,'-RÅDATA_KVARTAL-'!$A$5:$DS$385,62,FALSE),"")</f>
        <v/>
      </c>
      <c r="L28" s="156"/>
      <c r="M28" s="156"/>
      <c r="N28" s="156" t="str">
        <f>IF(VLOOKUP($A28,'-RÅDATA_KVARTAL-'!$A$5:$DS$385,63,FALSE)&gt;0,VLOOKUP($A28,'-RÅDATA_KVARTAL-'!$A$5:$DS$385,63,FALSE),"")</f>
        <v/>
      </c>
      <c r="O28" s="42"/>
      <c r="P28" s="71"/>
      <c r="Q28" s="72" t="str">
        <f>IF(VLOOKUP($A28,'-RÅDATA_KVARTAL-'!$A$5:$DS$385,120,FALSE)&gt;0,VLOOKUP($A28,'-RÅDATA_KVARTAL-'!$A$5:$DS$385,120,FALSE),"")</f>
        <v/>
      </c>
      <c r="R28" s="42"/>
      <c r="S28" s="42"/>
      <c r="T28" s="72" t="str">
        <f>IF(VLOOKUP($A28,'-RÅDATA_KVARTAL-'!$A$5:$DS$385,121,FALSE)&gt;0,VLOOKUP($A28,'-RÅDATA_KVARTAL-'!$A$5:$DS$385,121,FALSE),"")</f>
        <v/>
      </c>
      <c r="U28" s="42"/>
      <c r="V28" s="42"/>
      <c r="W28" s="72" t="str">
        <f>IF(VLOOKUP($A28,'-RÅDATA_KVARTAL-'!$A$5:$DS$385,122,FALSE)&gt;0,VLOOKUP($A28,'-RÅDATA_KVARTAL-'!$A$5:$DS$385,122,FALSE),"")</f>
        <v/>
      </c>
      <c r="X28" s="42"/>
      <c r="Y28" s="42"/>
      <c r="Z28" s="72" t="str">
        <f>IF(VLOOKUP($A28,'-RÅDATA_KVARTAL-'!$A$5:$DS$385,123,FALSE)&gt;0,VLOOKUP($A28,'-RÅDATA_KVARTAL-'!$A$5:$DS$385,123,FALSE),"")</f>
        <v/>
      </c>
      <c r="AA28" s="42"/>
      <c r="AB28" s="42"/>
    </row>
    <row r="29" spans="1:28" ht="11.25" hidden="1" customHeight="1" outlineLevel="1" x14ac:dyDescent="0.2">
      <c r="A29" s="201" t="s">
        <v>198</v>
      </c>
      <c r="B29" s="40">
        <v>2012</v>
      </c>
      <c r="C29" s="86" t="s">
        <v>107</v>
      </c>
      <c r="D29" s="42"/>
      <c r="E29" s="156" t="str">
        <f>IF(VLOOKUP($A29,'-RÅDATA_KVARTAL-'!$A$5:$DS$385,60,FALSE)&gt;0,VLOOKUP($A29,'-RÅDATA_KVARTAL-'!$A$5:$DS$385,60,FALSE),"")</f>
        <v/>
      </c>
      <c r="F29" s="156"/>
      <c r="G29" s="156"/>
      <c r="H29" s="156" t="str">
        <f>IF(VLOOKUP($A29,'-RÅDATA_KVARTAL-'!$A$5:$DS$385,61,FALSE)&gt;0,VLOOKUP($A29,'-RÅDATA_KVARTAL-'!$A$5:$DS$385,61,FALSE),"")</f>
        <v/>
      </c>
      <c r="I29" s="156"/>
      <c r="J29" s="156"/>
      <c r="K29" s="156" t="str">
        <f>IF(VLOOKUP($A29,'-RÅDATA_KVARTAL-'!$A$5:$DS$385,62,FALSE)&gt;0,VLOOKUP($A29,'-RÅDATA_KVARTAL-'!$A$5:$DS$385,62,FALSE),"")</f>
        <v/>
      </c>
      <c r="L29" s="156"/>
      <c r="M29" s="156"/>
      <c r="N29" s="156" t="str">
        <f>IF(VLOOKUP($A29,'-RÅDATA_KVARTAL-'!$A$5:$DS$385,63,FALSE)&gt;0,VLOOKUP($A29,'-RÅDATA_KVARTAL-'!$A$5:$DS$385,63,FALSE),"")</f>
        <v/>
      </c>
      <c r="O29" s="42"/>
      <c r="P29" s="71"/>
      <c r="Q29" s="72" t="str">
        <f>IF(VLOOKUP($A29,'-RÅDATA_KVARTAL-'!$A$5:$DS$385,120,FALSE)&gt;0,VLOOKUP($A29,'-RÅDATA_KVARTAL-'!$A$5:$DS$385,120,FALSE),"")</f>
        <v/>
      </c>
      <c r="R29" s="42"/>
      <c r="S29" s="42"/>
      <c r="T29" s="72" t="str">
        <f>IF(VLOOKUP($A29,'-RÅDATA_KVARTAL-'!$A$5:$DS$385,121,FALSE)&gt;0,VLOOKUP($A29,'-RÅDATA_KVARTAL-'!$A$5:$DS$385,121,FALSE),"")</f>
        <v/>
      </c>
      <c r="U29" s="42"/>
      <c r="V29" s="42"/>
      <c r="W29" s="72" t="str">
        <f>IF(VLOOKUP($A29,'-RÅDATA_KVARTAL-'!$A$5:$DS$385,122,FALSE)&gt;0,VLOOKUP($A29,'-RÅDATA_KVARTAL-'!$A$5:$DS$385,122,FALSE),"")</f>
        <v/>
      </c>
      <c r="X29" s="42"/>
      <c r="Y29" s="42"/>
      <c r="Z29" s="72" t="str">
        <f>IF(VLOOKUP($A29,'-RÅDATA_KVARTAL-'!$A$5:$DS$385,123,FALSE)&gt;0,VLOOKUP($A29,'-RÅDATA_KVARTAL-'!$A$5:$DS$385,123,FALSE),"")</f>
        <v/>
      </c>
      <c r="AA29" s="42"/>
      <c r="AB29" s="42"/>
    </row>
    <row r="30" spans="1:28" ht="11.25" hidden="1" customHeight="1" outlineLevel="1" x14ac:dyDescent="0.2">
      <c r="A30" s="201" t="s">
        <v>201</v>
      </c>
      <c r="B30" s="40">
        <v>2012</v>
      </c>
      <c r="C30" s="86" t="s">
        <v>108</v>
      </c>
      <c r="D30" s="42"/>
      <c r="E30" s="156" t="str">
        <f>IF(VLOOKUP($A30,'-RÅDATA_KVARTAL-'!$A$5:$DS$385,60,FALSE)&gt;0,VLOOKUP($A30,'-RÅDATA_KVARTAL-'!$A$5:$DS$385,60,FALSE),"")</f>
        <v/>
      </c>
      <c r="F30" s="156"/>
      <c r="G30" s="156"/>
      <c r="H30" s="156" t="str">
        <f>IF(VLOOKUP($A30,'-RÅDATA_KVARTAL-'!$A$5:$DS$385,61,FALSE)&gt;0,VLOOKUP($A30,'-RÅDATA_KVARTAL-'!$A$5:$DS$385,61,FALSE),"")</f>
        <v/>
      </c>
      <c r="I30" s="156"/>
      <c r="J30" s="156"/>
      <c r="K30" s="156" t="str">
        <f>IF(VLOOKUP($A30,'-RÅDATA_KVARTAL-'!$A$5:$DS$385,62,FALSE)&gt;0,VLOOKUP($A30,'-RÅDATA_KVARTAL-'!$A$5:$DS$385,62,FALSE),"")</f>
        <v/>
      </c>
      <c r="L30" s="156"/>
      <c r="M30" s="156"/>
      <c r="N30" s="156" t="str">
        <f>IF(VLOOKUP($A30,'-RÅDATA_KVARTAL-'!$A$5:$DS$385,63,FALSE)&gt;0,VLOOKUP($A30,'-RÅDATA_KVARTAL-'!$A$5:$DS$385,63,FALSE),"")</f>
        <v/>
      </c>
      <c r="O30" s="42"/>
      <c r="P30" s="71"/>
      <c r="Q30" s="72" t="str">
        <f>IF(VLOOKUP($A30,'-RÅDATA_KVARTAL-'!$A$5:$DS$385,120,FALSE)&gt;0,VLOOKUP($A30,'-RÅDATA_KVARTAL-'!$A$5:$DS$385,120,FALSE),"")</f>
        <v/>
      </c>
      <c r="R30" s="42"/>
      <c r="S30" s="42"/>
      <c r="T30" s="72" t="str">
        <f>IF(VLOOKUP($A30,'-RÅDATA_KVARTAL-'!$A$5:$DS$385,121,FALSE)&gt;0,VLOOKUP($A30,'-RÅDATA_KVARTAL-'!$A$5:$DS$385,121,FALSE),"")</f>
        <v/>
      </c>
      <c r="U30" s="42"/>
      <c r="V30" s="42"/>
      <c r="W30" s="72" t="str">
        <f>IF(VLOOKUP($A30,'-RÅDATA_KVARTAL-'!$A$5:$DS$385,122,FALSE)&gt;0,VLOOKUP($A30,'-RÅDATA_KVARTAL-'!$A$5:$DS$385,122,FALSE),"")</f>
        <v/>
      </c>
      <c r="X30" s="42"/>
      <c r="Y30" s="42"/>
      <c r="Z30" s="72" t="str">
        <f>IF(VLOOKUP($A30,'-RÅDATA_KVARTAL-'!$A$5:$DS$385,123,FALSE)&gt;0,VLOOKUP($A30,'-RÅDATA_KVARTAL-'!$A$5:$DS$385,123,FALSE),"")</f>
        <v/>
      </c>
      <c r="AA30" s="42"/>
      <c r="AB30" s="42"/>
    </row>
    <row r="31" spans="1:28" ht="11.25" hidden="1" customHeight="1" outlineLevel="1" x14ac:dyDescent="0.2">
      <c r="A31" s="201" t="s">
        <v>202</v>
      </c>
      <c r="B31" s="40">
        <v>2012</v>
      </c>
      <c r="C31" s="86" t="s">
        <v>109</v>
      </c>
      <c r="D31" s="42"/>
      <c r="E31" s="156" t="str">
        <f>IF(VLOOKUP($A31,'-RÅDATA_KVARTAL-'!$A$5:$DS$385,60,FALSE)&gt;0,VLOOKUP($A31,'-RÅDATA_KVARTAL-'!$A$5:$DS$385,60,FALSE),"")</f>
        <v/>
      </c>
      <c r="F31" s="156"/>
      <c r="G31" s="156"/>
      <c r="H31" s="156" t="str">
        <f>IF(VLOOKUP($A31,'-RÅDATA_KVARTAL-'!$A$5:$DS$385,61,FALSE)&gt;0,VLOOKUP($A31,'-RÅDATA_KVARTAL-'!$A$5:$DS$385,61,FALSE),"")</f>
        <v/>
      </c>
      <c r="I31" s="156"/>
      <c r="J31" s="156"/>
      <c r="K31" s="156" t="str">
        <f>IF(VLOOKUP($A31,'-RÅDATA_KVARTAL-'!$A$5:$DS$385,62,FALSE)&gt;0,VLOOKUP($A31,'-RÅDATA_KVARTAL-'!$A$5:$DS$385,62,FALSE),"")</f>
        <v/>
      </c>
      <c r="L31" s="156"/>
      <c r="M31" s="156"/>
      <c r="N31" s="156" t="str">
        <f>IF(VLOOKUP($A31,'-RÅDATA_KVARTAL-'!$A$5:$DS$385,63,FALSE)&gt;0,VLOOKUP($A31,'-RÅDATA_KVARTAL-'!$A$5:$DS$385,63,FALSE),"")</f>
        <v/>
      </c>
      <c r="O31" s="42"/>
      <c r="P31" s="71"/>
      <c r="Q31" s="72" t="str">
        <f>IF(VLOOKUP($A31,'-RÅDATA_KVARTAL-'!$A$5:$DS$385,120,FALSE)&gt;0,VLOOKUP($A31,'-RÅDATA_KVARTAL-'!$A$5:$DS$385,120,FALSE),"")</f>
        <v/>
      </c>
      <c r="R31" s="42"/>
      <c r="S31" s="42"/>
      <c r="T31" s="72" t="str">
        <f>IF(VLOOKUP($A31,'-RÅDATA_KVARTAL-'!$A$5:$DS$385,121,FALSE)&gt;0,VLOOKUP($A31,'-RÅDATA_KVARTAL-'!$A$5:$DS$385,121,FALSE),"")</f>
        <v/>
      </c>
      <c r="U31" s="42"/>
      <c r="V31" s="42"/>
      <c r="W31" s="72" t="str">
        <f>IF(VLOOKUP($A31,'-RÅDATA_KVARTAL-'!$A$5:$DS$385,122,FALSE)&gt;0,VLOOKUP($A31,'-RÅDATA_KVARTAL-'!$A$5:$DS$385,122,FALSE),"")</f>
        <v/>
      </c>
      <c r="X31" s="42"/>
      <c r="Y31" s="42"/>
      <c r="Z31" s="72" t="str">
        <f>IF(VLOOKUP($A31,'-RÅDATA_KVARTAL-'!$A$5:$DS$385,123,FALSE)&gt;0,VLOOKUP($A31,'-RÅDATA_KVARTAL-'!$A$5:$DS$385,123,FALSE),"")</f>
        <v/>
      </c>
      <c r="AA31" s="42"/>
      <c r="AB31" s="42"/>
    </row>
    <row r="32" spans="1:28" s="39" customFormat="1" ht="11.25" hidden="1" customHeight="1" outlineLevel="1" x14ac:dyDescent="0.2">
      <c r="A32" s="201" t="s">
        <v>203</v>
      </c>
      <c r="B32" s="40">
        <v>2012</v>
      </c>
      <c r="C32" s="86" t="s">
        <v>35</v>
      </c>
      <c r="D32" s="42"/>
      <c r="E32" s="156" t="str">
        <f>IF(VLOOKUP($A32,'-RÅDATA_KVARTAL-'!$A$5:$DS$385,60,FALSE)&gt;0,VLOOKUP($A32,'-RÅDATA_KVARTAL-'!$A$5:$DS$385,60,FALSE),"")</f>
        <v/>
      </c>
      <c r="F32" s="156"/>
      <c r="G32" s="156"/>
      <c r="H32" s="156" t="str">
        <f>IF(VLOOKUP($A32,'-RÅDATA_KVARTAL-'!$A$5:$DS$385,61,FALSE)&gt;0,VLOOKUP($A32,'-RÅDATA_KVARTAL-'!$A$5:$DS$385,61,FALSE),"")</f>
        <v/>
      </c>
      <c r="I32" s="156"/>
      <c r="J32" s="156"/>
      <c r="K32" s="156" t="str">
        <f>IF(VLOOKUP($A32,'-RÅDATA_KVARTAL-'!$A$5:$DS$385,62,FALSE)&gt;0,VLOOKUP($A32,'-RÅDATA_KVARTAL-'!$A$5:$DS$385,62,FALSE),"")</f>
        <v/>
      </c>
      <c r="L32" s="156"/>
      <c r="M32" s="156"/>
      <c r="N32" s="156" t="str">
        <f>IF(VLOOKUP($A32,'-RÅDATA_KVARTAL-'!$A$5:$DS$385,63,FALSE)&gt;0,VLOOKUP($A32,'-RÅDATA_KVARTAL-'!$A$5:$DS$385,63,FALSE),"")</f>
        <v/>
      </c>
      <c r="O32" s="42"/>
      <c r="P32" s="71"/>
      <c r="Q32" s="72" t="str">
        <f>IF(VLOOKUP($A32,'-RÅDATA_KVARTAL-'!$A$5:$DS$385,120,FALSE)&gt;0,VLOOKUP($A32,'-RÅDATA_KVARTAL-'!$A$5:$DS$385,120,FALSE),"")</f>
        <v/>
      </c>
      <c r="R32" s="42"/>
      <c r="S32" s="42"/>
      <c r="T32" s="72" t="str">
        <f>IF(VLOOKUP($A32,'-RÅDATA_KVARTAL-'!$A$5:$DS$385,121,FALSE)&gt;0,VLOOKUP($A32,'-RÅDATA_KVARTAL-'!$A$5:$DS$385,121,FALSE),"")</f>
        <v/>
      </c>
      <c r="U32" s="42"/>
      <c r="V32" s="42"/>
      <c r="W32" s="72" t="str">
        <f>IF(VLOOKUP($A32,'-RÅDATA_KVARTAL-'!$A$5:$DS$385,122,FALSE)&gt;0,VLOOKUP($A32,'-RÅDATA_KVARTAL-'!$A$5:$DS$385,122,FALSE),"")</f>
        <v/>
      </c>
      <c r="X32" s="42"/>
      <c r="Y32" s="42"/>
      <c r="Z32" s="72" t="str">
        <f>IF(VLOOKUP($A32,'-RÅDATA_KVARTAL-'!$A$5:$DS$385,123,FALSE)&gt;0,VLOOKUP($A32,'-RÅDATA_KVARTAL-'!$A$5:$DS$385,123,FALSE),"")</f>
        <v/>
      </c>
      <c r="AA32" s="42"/>
      <c r="AB32" s="42"/>
    </row>
    <row r="33" spans="1:28" ht="11.25" hidden="1" customHeight="1" outlineLevel="1" x14ac:dyDescent="0.2">
      <c r="A33" s="201" t="s">
        <v>204</v>
      </c>
      <c r="B33" s="40">
        <v>2012</v>
      </c>
      <c r="C33" s="86" t="s">
        <v>110</v>
      </c>
      <c r="D33" s="42"/>
      <c r="E33" s="156" t="str">
        <f>IF(VLOOKUP($A33,'-RÅDATA_KVARTAL-'!$A$5:$DS$385,60,FALSE)&gt;0,VLOOKUP($A33,'-RÅDATA_KVARTAL-'!$A$5:$DS$385,60,FALSE),"")</f>
        <v/>
      </c>
      <c r="F33" s="156"/>
      <c r="G33" s="156"/>
      <c r="H33" s="156" t="str">
        <f>IF(VLOOKUP($A33,'-RÅDATA_KVARTAL-'!$A$5:$DS$385,61,FALSE)&gt;0,VLOOKUP($A33,'-RÅDATA_KVARTAL-'!$A$5:$DS$385,61,FALSE),"")</f>
        <v/>
      </c>
      <c r="I33" s="156"/>
      <c r="J33" s="156"/>
      <c r="K33" s="156" t="str">
        <f>IF(VLOOKUP($A33,'-RÅDATA_KVARTAL-'!$A$5:$DS$385,62,FALSE)&gt;0,VLOOKUP($A33,'-RÅDATA_KVARTAL-'!$A$5:$DS$385,62,FALSE),"")</f>
        <v/>
      </c>
      <c r="L33" s="156"/>
      <c r="M33" s="156"/>
      <c r="N33" s="156" t="str">
        <f>IF(VLOOKUP($A33,'-RÅDATA_KVARTAL-'!$A$5:$DS$385,63,FALSE)&gt;0,VLOOKUP($A33,'-RÅDATA_KVARTAL-'!$A$5:$DS$385,63,FALSE),"")</f>
        <v/>
      </c>
      <c r="O33" s="42"/>
      <c r="P33" s="71"/>
      <c r="Q33" s="72" t="str">
        <f>IF(VLOOKUP($A33,'-RÅDATA_KVARTAL-'!$A$5:$DS$385,120,FALSE)&gt;0,VLOOKUP($A33,'-RÅDATA_KVARTAL-'!$A$5:$DS$385,120,FALSE),"")</f>
        <v/>
      </c>
      <c r="R33" s="42"/>
      <c r="S33" s="42"/>
      <c r="T33" s="72" t="str">
        <f>IF(VLOOKUP($A33,'-RÅDATA_KVARTAL-'!$A$5:$DS$385,121,FALSE)&gt;0,VLOOKUP($A33,'-RÅDATA_KVARTAL-'!$A$5:$DS$385,121,FALSE),"")</f>
        <v/>
      </c>
      <c r="U33" s="42"/>
      <c r="V33" s="42"/>
      <c r="W33" s="72" t="str">
        <f>IF(VLOOKUP($A33,'-RÅDATA_KVARTAL-'!$A$5:$DS$385,122,FALSE)&gt;0,VLOOKUP($A33,'-RÅDATA_KVARTAL-'!$A$5:$DS$385,122,FALSE),"")</f>
        <v/>
      </c>
      <c r="X33" s="42"/>
      <c r="Y33" s="42"/>
      <c r="Z33" s="72" t="str">
        <f>IF(VLOOKUP($A33,'-RÅDATA_KVARTAL-'!$A$5:$DS$385,123,FALSE)&gt;0,VLOOKUP($A33,'-RÅDATA_KVARTAL-'!$A$5:$DS$385,123,FALSE),"")</f>
        <v/>
      </c>
      <c r="AA33" s="42"/>
      <c r="AB33" s="42"/>
    </row>
    <row r="34" spans="1:28" ht="11.25" hidden="1" customHeight="1" outlineLevel="1" x14ac:dyDescent="0.2">
      <c r="A34" s="201" t="s">
        <v>205</v>
      </c>
      <c r="B34" s="40">
        <v>2012</v>
      </c>
      <c r="C34" s="86" t="s">
        <v>111</v>
      </c>
      <c r="D34" s="42"/>
      <c r="E34" s="156" t="str">
        <f>IF(VLOOKUP($A34,'-RÅDATA_KVARTAL-'!$A$5:$DS$385,60,FALSE)&gt;0,VLOOKUP($A34,'-RÅDATA_KVARTAL-'!$A$5:$DS$385,60,FALSE),"")</f>
        <v/>
      </c>
      <c r="F34" s="156"/>
      <c r="G34" s="156"/>
      <c r="H34" s="156" t="str">
        <f>IF(VLOOKUP($A34,'-RÅDATA_KVARTAL-'!$A$5:$DS$385,61,FALSE)&gt;0,VLOOKUP($A34,'-RÅDATA_KVARTAL-'!$A$5:$DS$385,61,FALSE),"")</f>
        <v/>
      </c>
      <c r="I34" s="156"/>
      <c r="J34" s="156"/>
      <c r="K34" s="156" t="str">
        <f>IF(VLOOKUP($A34,'-RÅDATA_KVARTAL-'!$A$5:$DS$385,62,FALSE)&gt;0,VLOOKUP($A34,'-RÅDATA_KVARTAL-'!$A$5:$DS$385,62,FALSE),"")</f>
        <v/>
      </c>
      <c r="L34" s="156"/>
      <c r="M34" s="156"/>
      <c r="N34" s="156" t="str">
        <f>IF(VLOOKUP($A34,'-RÅDATA_KVARTAL-'!$A$5:$DS$385,63,FALSE)&gt;0,VLOOKUP($A34,'-RÅDATA_KVARTAL-'!$A$5:$DS$385,63,FALSE),"")</f>
        <v/>
      </c>
      <c r="O34" s="42"/>
      <c r="P34" s="71"/>
      <c r="Q34" s="72" t="str">
        <f>IF(VLOOKUP($A34,'-RÅDATA_KVARTAL-'!$A$5:$DS$385,120,FALSE)&gt;0,VLOOKUP($A34,'-RÅDATA_KVARTAL-'!$A$5:$DS$385,120,FALSE),"")</f>
        <v/>
      </c>
      <c r="R34" s="42"/>
      <c r="S34" s="42"/>
      <c r="T34" s="72" t="str">
        <f>IF(VLOOKUP($A34,'-RÅDATA_KVARTAL-'!$A$5:$DS$385,121,FALSE)&gt;0,VLOOKUP($A34,'-RÅDATA_KVARTAL-'!$A$5:$DS$385,121,FALSE),"")</f>
        <v/>
      </c>
      <c r="U34" s="42"/>
      <c r="V34" s="42"/>
      <c r="W34" s="72" t="str">
        <f>IF(VLOOKUP($A34,'-RÅDATA_KVARTAL-'!$A$5:$DS$385,122,FALSE)&gt;0,VLOOKUP($A34,'-RÅDATA_KVARTAL-'!$A$5:$DS$385,122,FALSE),"")</f>
        <v/>
      </c>
      <c r="X34" s="42"/>
      <c r="Y34" s="42"/>
      <c r="Z34" s="72" t="str">
        <f>IF(VLOOKUP($A34,'-RÅDATA_KVARTAL-'!$A$5:$DS$385,123,FALSE)&gt;0,VLOOKUP($A34,'-RÅDATA_KVARTAL-'!$A$5:$DS$385,123,FALSE),"")</f>
        <v/>
      </c>
      <c r="AA34" s="42"/>
      <c r="AB34" s="42"/>
    </row>
    <row r="35" spans="1:28" ht="11.25" hidden="1" customHeight="1" outlineLevel="1" x14ac:dyDescent="0.2">
      <c r="A35" s="201" t="s">
        <v>206</v>
      </c>
      <c r="B35" s="40">
        <v>2012</v>
      </c>
      <c r="C35" s="86" t="s">
        <v>112</v>
      </c>
      <c r="D35" s="42"/>
      <c r="E35" s="156" t="str">
        <f>IF(VLOOKUP($A35,'-RÅDATA_KVARTAL-'!$A$5:$DS$385,60,FALSE)&gt;0,VLOOKUP($A35,'-RÅDATA_KVARTAL-'!$A$5:$DS$385,60,FALSE),"")</f>
        <v/>
      </c>
      <c r="F35" s="156"/>
      <c r="G35" s="156"/>
      <c r="H35" s="156" t="str">
        <f>IF(VLOOKUP($A35,'-RÅDATA_KVARTAL-'!$A$5:$DS$385,61,FALSE)&gt;0,VLOOKUP($A35,'-RÅDATA_KVARTAL-'!$A$5:$DS$385,61,FALSE),"")</f>
        <v/>
      </c>
      <c r="I35" s="156"/>
      <c r="J35" s="156"/>
      <c r="K35" s="156" t="str">
        <f>IF(VLOOKUP($A35,'-RÅDATA_KVARTAL-'!$A$5:$DS$385,62,FALSE)&gt;0,VLOOKUP($A35,'-RÅDATA_KVARTAL-'!$A$5:$DS$385,62,FALSE),"")</f>
        <v/>
      </c>
      <c r="L35" s="156"/>
      <c r="M35" s="156"/>
      <c r="N35" s="156" t="str">
        <f>IF(VLOOKUP($A35,'-RÅDATA_KVARTAL-'!$A$5:$DS$385,63,FALSE)&gt;0,VLOOKUP($A35,'-RÅDATA_KVARTAL-'!$A$5:$DS$385,63,FALSE),"")</f>
        <v/>
      </c>
      <c r="O35" s="42"/>
      <c r="P35" s="71"/>
      <c r="Q35" s="72" t="str">
        <f>IF(VLOOKUP($A35,'-RÅDATA_KVARTAL-'!$A$5:$DS$385,120,FALSE)&gt;0,VLOOKUP($A35,'-RÅDATA_KVARTAL-'!$A$5:$DS$385,120,FALSE),"")</f>
        <v/>
      </c>
      <c r="R35" s="42"/>
      <c r="S35" s="42"/>
      <c r="T35" s="72" t="str">
        <f>IF(VLOOKUP($A35,'-RÅDATA_KVARTAL-'!$A$5:$DS$385,121,FALSE)&gt;0,VLOOKUP($A35,'-RÅDATA_KVARTAL-'!$A$5:$DS$385,121,FALSE),"")</f>
        <v/>
      </c>
      <c r="U35" s="42"/>
      <c r="V35" s="42"/>
      <c r="W35" s="72" t="str">
        <f>IF(VLOOKUP($A35,'-RÅDATA_KVARTAL-'!$A$5:$DS$385,122,FALSE)&gt;0,VLOOKUP($A35,'-RÅDATA_KVARTAL-'!$A$5:$DS$385,122,FALSE),"")</f>
        <v/>
      </c>
      <c r="X35" s="42"/>
      <c r="Y35" s="42"/>
      <c r="Z35" s="72" t="str">
        <f>IF(VLOOKUP($A35,'-RÅDATA_KVARTAL-'!$A$5:$DS$385,123,FALSE)&gt;0,VLOOKUP($A35,'-RÅDATA_KVARTAL-'!$A$5:$DS$385,123,FALSE),"")</f>
        <v/>
      </c>
      <c r="AA35" s="42"/>
      <c r="AB35" s="42"/>
    </row>
    <row r="36" spans="1:28" s="39" customFormat="1" ht="11.25" hidden="1" customHeight="1" outlineLevel="1" x14ac:dyDescent="0.2">
      <c r="A36" s="201" t="s">
        <v>207</v>
      </c>
      <c r="B36" s="40">
        <v>2012</v>
      </c>
      <c r="C36" s="86" t="s">
        <v>113</v>
      </c>
      <c r="D36" s="42"/>
      <c r="E36" s="156" t="str">
        <f>IF(VLOOKUP($A36,'-RÅDATA_KVARTAL-'!$A$5:$DS$385,60,FALSE)&gt;0,VLOOKUP($A36,'-RÅDATA_KVARTAL-'!$A$5:$DS$385,60,FALSE),"")</f>
        <v/>
      </c>
      <c r="F36" s="156"/>
      <c r="G36" s="156"/>
      <c r="H36" s="156" t="str">
        <f>IF(VLOOKUP($A36,'-RÅDATA_KVARTAL-'!$A$5:$DS$385,61,FALSE)&gt;0,VLOOKUP($A36,'-RÅDATA_KVARTAL-'!$A$5:$DS$385,61,FALSE),"")</f>
        <v/>
      </c>
      <c r="I36" s="156"/>
      <c r="J36" s="156"/>
      <c r="K36" s="156" t="str">
        <f>IF(VLOOKUP($A36,'-RÅDATA_KVARTAL-'!$A$5:$DS$385,62,FALSE)&gt;0,VLOOKUP($A36,'-RÅDATA_KVARTAL-'!$A$5:$DS$385,62,FALSE),"")</f>
        <v/>
      </c>
      <c r="L36" s="156"/>
      <c r="M36" s="156"/>
      <c r="N36" s="156" t="str">
        <f>IF(VLOOKUP($A36,'-RÅDATA_KVARTAL-'!$A$5:$DS$385,63,FALSE)&gt;0,VLOOKUP($A36,'-RÅDATA_KVARTAL-'!$A$5:$DS$385,63,FALSE),"")</f>
        <v/>
      </c>
      <c r="O36" s="42"/>
      <c r="P36" s="71"/>
      <c r="Q36" s="72" t="str">
        <f>IF(VLOOKUP($A36,'-RÅDATA_KVARTAL-'!$A$5:$DS$385,120,FALSE)&gt;0,VLOOKUP($A36,'-RÅDATA_KVARTAL-'!$A$5:$DS$385,120,FALSE),"")</f>
        <v/>
      </c>
      <c r="R36" s="42"/>
      <c r="S36" s="42"/>
      <c r="T36" s="72" t="str">
        <f>IF(VLOOKUP($A36,'-RÅDATA_KVARTAL-'!$A$5:$DS$385,121,FALSE)&gt;0,VLOOKUP($A36,'-RÅDATA_KVARTAL-'!$A$5:$DS$385,121,FALSE),"")</f>
        <v/>
      </c>
      <c r="U36" s="42"/>
      <c r="V36" s="42"/>
      <c r="W36" s="72" t="str">
        <f>IF(VLOOKUP($A36,'-RÅDATA_KVARTAL-'!$A$5:$DS$385,122,FALSE)&gt;0,VLOOKUP($A36,'-RÅDATA_KVARTAL-'!$A$5:$DS$385,122,FALSE),"")</f>
        <v/>
      </c>
      <c r="X36" s="42"/>
      <c r="Y36" s="42"/>
      <c r="Z36" s="72" t="str">
        <f>IF(VLOOKUP($A36,'-RÅDATA_KVARTAL-'!$A$5:$DS$385,123,FALSE)&gt;0,VLOOKUP($A36,'-RÅDATA_KVARTAL-'!$A$5:$DS$385,123,FALSE),"")</f>
        <v/>
      </c>
      <c r="AA36" s="42"/>
      <c r="AB36" s="42"/>
    </row>
    <row r="37" spans="1:28" ht="11.25" hidden="1" customHeight="1" outlineLevel="1" x14ac:dyDescent="0.2">
      <c r="A37" s="201" t="s">
        <v>208</v>
      </c>
      <c r="B37" s="40">
        <v>2012</v>
      </c>
      <c r="C37" s="86" t="s">
        <v>114</v>
      </c>
      <c r="D37" s="42"/>
      <c r="E37" s="156" t="str">
        <f>IF(VLOOKUP($A37,'-RÅDATA_KVARTAL-'!$A$5:$DS$385,60,FALSE)&gt;0,VLOOKUP($A37,'-RÅDATA_KVARTAL-'!$A$5:$DS$385,60,FALSE),"")</f>
        <v/>
      </c>
      <c r="F37" s="156"/>
      <c r="G37" s="156"/>
      <c r="H37" s="156" t="str">
        <f>IF(VLOOKUP($A37,'-RÅDATA_KVARTAL-'!$A$5:$DS$385,61,FALSE)&gt;0,VLOOKUP($A37,'-RÅDATA_KVARTAL-'!$A$5:$DS$385,61,FALSE),"")</f>
        <v/>
      </c>
      <c r="I37" s="156"/>
      <c r="J37" s="156"/>
      <c r="K37" s="156" t="str">
        <f>IF(VLOOKUP($A37,'-RÅDATA_KVARTAL-'!$A$5:$DS$385,62,FALSE)&gt;0,VLOOKUP($A37,'-RÅDATA_KVARTAL-'!$A$5:$DS$385,62,FALSE),"")</f>
        <v/>
      </c>
      <c r="L37" s="156"/>
      <c r="M37" s="156"/>
      <c r="N37" s="156" t="str">
        <f>IF(VLOOKUP($A37,'-RÅDATA_KVARTAL-'!$A$5:$DS$385,63,FALSE)&gt;0,VLOOKUP($A37,'-RÅDATA_KVARTAL-'!$A$5:$DS$385,63,FALSE),"")</f>
        <v/>
      </c>
      <c r="O37" s="42"/>
      <c r="P37" s="71"/>
      <c r="Q37" s="72" t="str">
        <f>IF(VLOOKUP($A37,'-RÅDATA_KVARTAL-'!$A$5:$DS$385,120,FALSE)&gt;0,VLOOKUP($A37,'-RÅDATA_KVARTAL-'!$A$5:$DS$385,120,FALSE),"")</f>
        <v/>
      </c>
      <c r="R37" s="42"/>
      <c r="S37" s="42"/>
      <c r="T37" s="72" t="str">
        <f>IF(VLOOKUP($A37,'-RÅDATA_KVARTAL-'!$A$5:$DS$385,121,FALSE)&gt;0,VLOOKUP($A37,'-RÅDATA_KVARTAL-'!$A$5:$DS$385,121,FALSE),"")</f>
        <v/>
      </c>
      <c r="U37" s="42"/>
      <c r="V37" s="42"/>
      <c r="W37" s="72" t="str">
        <f>IF(VLOOKUP($A37,'-RÅDATA_KVARTAL-'!$A$5:$DS$385,122,FALSE)&gt;0,VLOOKUP($A37,'-RÅDATA_KVARTAL-'!$A$5:$DS$385,122,FALSE),"")</f>
        <v/>
      </c>
      <c r="X37" s="42"/>
      <c r="Y37" s="42"/>
      <c r="Z37" s="72" t="str">
        <f>IF(VLOOKUP($A37,'-RÅDATA_KVARTAL-'!$A$5:$DS$385,123,FALSE)&gt;0,VLOOKUP($A37,'-RÅDATA_KVARTAL-'!$A$5:$DS$385,123,FALSE),"")</f>
        <v/>
      </c>
      <c r="AA37" s="42"/>
      <c r="AB37" s="42"/>
    </row>
    <row r="38" spans="1:28" ht="11.25" hidden="1" customHeight="1" outlineLevel="1" x14ac:dyDescent="0.2">
      <c r="A38" s="201" t="s">
        <v>209</v>
      </c>
      <c r="B38" s="40">
        <v>2012</v>
      </c>
      <c r="C38" s="86" t="s">
        <v>115</v>
      </c>
      <c r="D38" s="42"/>
      <c r="E38" s="156" t="str">
        <f>IF(VLOOKUP($A38,'-RÅDATA_KVARTAL-'!$A$5:$DS$385,60,FALSE)&gt;0,VLOOKUP($A38,'-RÅDATA_KVARTAL-'!$A$5:$DS$385,60,FALSE),"")</f>
        <v/>
      </c>
      <c r="F38" s="156"/>
      <c r="G38" s="156"/>
      <c r="H38" s="156" t="str">
        <f>IF(VLOOKUP($A38,'-RÅDATA_KVARTAL-'!$A$5:$DS$385,61,FALSE)&gt;0,VLOOKUP($A38,'-RÅDATA_KVARTAL-'!$A$5:$DS$385,61,FALSE),"")</f>
        <v/>
      </c>
      <c r="I38" s="156"/>
      <c r="J38" s="156"/>
      <c r="K38" s="156" t="str">
        <f>IF(VLOOKUP($A38,'-RÅDATA_KVARTAL-'!$A$5:$DS$385,62,FALSE)&gt;0,VLOOKUP($A38,'-RÅDATA_KVARTAL-'!$A$5:$DS$385,62,FALSE),"")</f>
        <v/>
      </c>
      <c r="L38" s="156"/>
      <c r="M38" s="156"/>
      <c r="N38" s="156" t="str">
        <f>IF(VLOOKUP($A38,'-RÅDATA_KVARTAL-'!$A$5:$DS$385,63,FALSE)&gt;0,VLOOKUP($A38,'-RÅDATA_KVARTAL-'!$A$5:$DS$385,63,FALSE),"")</f>
        <v/>
      </c>
      <c r="O38" s="42"/>
      <c r="P38" s="71"/>
      <c r="Q38" s="72" t="str">
        <f>IF(VLOOKUP($A38,'-RÅDATA_KVARTAL-'!$A$5:$DS$385,120,FALSE)&gt;0,VLOOKUP($A38,'-RÅDATA_KVARTAL-'!$A$5:$DS$385,120,FALSE),"")</f>
        <v/>
      </c>
      <c r="R38" s="42"/>
      <c r="S38" s="42"/>
      <c r="T38" s="72" t="str">
        <f>IF(VLOOKUP($A38,'-RÅDATA_KVARTAL-'!$A$5:$DS$385,121,FALSE)&gt;0,VLOOKUP($A38,'-RÅDATA_KVARTAL-'!$A$5:$DS$385,121,FALSE),"")</f>
        <v/>
      </c>
      <c r="U38" s="42"/>
      <c r="V38" s="42"/>
      <c r="W38" s="72" t="str">
        <f>IF(VLOOKUP($A38,'-RÅDATA_KVARTAL-'!$A$5:$DS$385,122,FALSE)&gt;0,VLOOKUP($A38,'-RÅDATA_KVARTAL-'!$A$5:$DS$385,122,FALSE),"")</f>
        <v/>
      </c>
      <c r="X38" s="42"/>
      <c r="Y38" s="42"/>
      <c r="Z38" s="72" t="str">
        <f>IF(VLOOKUP($A38,'-RÅDATA_KVARTAL-'!$A$5:$DS$385,123,FALSE)&gt;0,VLOOKUP($A38,'-RÅDATA_KVARTAL-'!$A$5:$DS$385,123,FALSE),"")</f>
        <v/>
      </c>
      <c r="AA38" s="42"/>
      <c r="AB38" s="42"/>
    </row>
    <row r="39" spans="1:28" ht="11.25" hidden="1" customHeight="1" outlineLevel="1" x14ac:dyDescent="0.2">
      <c r="A39" s="201" t="s">
        <v>210</v>
      </c>
      <c r="B39" s="40">
        <v>2012</v>
      </c>
      <c r="C39" s="86" t="s">
        <v>116</v>
      </c>
      <c r="D39" s="42"/>
      <c r="E39" s="156" t="str">
        <f>IF(VLOOKUP($A39,'-RÅDATA_KVARTAL-'!$A$5:$DS$385,60,FALSE)&gt;0,VLOOKUP($A39,'-RÅDATA_KVARTAL-'!$A$5:$DS$385,60,FALSE),"")</f>
        <v/>
      </c>
      <c r="F39" s="156"/>
      <c r="G39" s="156"/>
      <c r="H39" s="156" t="str">
        <f>IF(VLOOKUP($A39,'-RÅDATA_KVARTAL-'!$A$5:$DS$385,61,FALSE)&gt;0,VLOOKUP($A39,'-RÅDATA_KVARTAL-'!$A$5:$DS$385,61,FALSE),"")</f>
        <v/>
      </c>
      <c r="I39" s="156"/>
      <c r="J39" s="156"/>
      <c r="K39" s="156" t="str">
        <f>IF(VLOOKUP($A39,'-RÅDATA_KVARTAL-'!$A$5:$DS$385,62,FALSE)&gt;0,VLOOKUP($A39,'-RÅDATA_KVARTAL-'!$A$5:$DS$385,62,FALSE),"")</f>
        <v/>
      </c>
      <c r="L39" s="156"/>
      <c r="M39" s="156"/>
      <c r="N39" s="156" t="str">
        <f>IF(VLOOKUP($A39,'-RÅDATA_KVARTAL-'!$A$5:$DS$385,63,FALSE)&gt;0,VLOOKUP($A39,'-RÅDATA_KVARTAL-'!$A$5:$DS$385,63,FALSE),"")</f>
        <v/>
      </c>
      <c r="O39" s="42"/>
      <c r="P39" s="71"/>
      <c r="Q39" s="72" t="str">
        <f>IF(VLOOKUP($A39,'-RÅDATA_KVARTAL-'!$A$5:$DS$385,120,FALSE)&gt;0,VLOOKUP($A39,'-RÅDATA_KVARTAL-'!$A$5:$DS$385,120,FALSE),"")</f>
        <v/>
      </c>
      <c r="R39" s="42"/>
      <c r="S39" s="42"/>
      <c r="T39" s="72" t="str">
        <f>IF(VLOOKUP($A39,'-RÅDATA_KVARTAL-'!$A$5:$DS$385,121,FALSE)&gt;0,VLOOKUP($A39,'-RÅDATA_KVARTAL-'!$A$5:$DS$385,121,FALSE),"")</f>
        <v/>
      </c>
      <c r="U39" s="42"/>
      <c r="V39" s="42"/>
      <c r="W39" s="72" t="str">
        <f>IF(VLOOKUP($A39,'-RÅDATA_KVARTAL-'!$A$5:$DS$385,122,FALSE)&gt;0,VLOOKUP($A39,'-RÅDATA_KVARTAL-'!$A$5:$DS$385,122,FALSE),"")</f>
        <v/>
      </c>
      <c r="X39" s="42"/>
      <c r="Y39" s="42"/>
      <c r="Z39" s="72" t="str">
        <f>IF(VLOOKUP($A39,'-RÅDATA_KVARTAL-'!$A$5:$DS$385,123,FALSE)&gt;0,VLOOKUP($A39,'-RÅDATA_KVARTAL-'!$A$5:$DS$385,123,FALSE),"")</f>
        <v/>
      </c>
      <c r="AA39" s="42"/>
      <c r="AB39" s="42"/>
    </row>
    <row r="40" spans="1:28" ht="15" hidden="1" customHeight="1" x14ac:dyDescent="0.2">
      <c r="A40" s="201" t="s">
        <v>211</v>
      </c>
      <c r="B40" s="164">
        <v>2012</v>
      </c>
      <c r="C40" s="165" t="s">
        <v>1</v>
      </c>
      <c r="D40" s="166"/>
      <c r="E40" s="202" t="str">
        <f>IF(VLOOKUP($A40,'-RÅDATA_KVARTAL-'!$A$5:$DS$385,60,FALSE)&gt;0,VLOOKUP($A40,'-RÅDATA_KVARTAL-'!$A$5:$DS$385,60,FALSE),"")</f>
        <v/>
      </c>
      <c r="F40" s="166"/>
      <c r="G40" s="166"/>
      <c r="H40" s="202" t="str">
        <f>IF(VLOOKUP($A40,'-RÅDATA_KVARTAL-'!$A$5:$DS$385,61,FALSE)&gt;0,VLOOKUP($A40,'-RÅDATA_KVARTAL-'!$A$5:$DS$385,61,FALSE),"")</f>
        <v/>
      </c>
      <c r="I40" s="202"/>
      <c r="J40" s="202"/>
      <c r="K40" s="202" t="str">
        <f>IF(VLOOKUP($A40,'-RÅDATA_KVARTAL-'!$A$5:$DS$385,62,FALSE)&gt;0,VLOOKUP($A40,'-RÅDATA_KVARTAL-'!$A$5:$DS$385,62,FALSE),"")</f>
        <v/>
      </c>
      <c r="L40" s="202"/>
      <c r="M40" s="202"/>
      <c r="N40" s="202" t="str">
        <f>IF(VLOOKUP($A40,'-RÅDATA_KVARTAL-'!$A$5:$DS$385,63,FALSE)&gt;0,VLOOKUP($A40,'-RÅDATA_KVARTAL-'!$A$5:$DS$385,63,FALSE),"")</f>
        <v/>
      </c>
      <c r="O40" s="166"/>
      <c r="P40" s="167"/>
      <c r="Q40" s="167" t="str">
        <f>IF(VLOOKUP($A40,'-RÅDATA_KVARTAL-'!$A$5:$DS$385,120,FALSE)&gt;0,VLOOKUP($A40,'-RÅDATA_KVARTAL-'!$A$5:$DS$385,120,FALSE),"")</f>
        <v/>
      </c>
      <c r="R40" s="203"/>
      <c r="S40" s="203"/>
      <c r="T40" s="167" t="str">
        <f>IF(VLOOKUP($A40,'-RÅDATA_KVARTAL-'!$A$5:$DS$385,121,FALSE)&gt;0,VLOOKUP($A40,'-RÅDATA_KVARTAL-'!$A$5:$DS$385,121,FALSE),"")</f>
        <v/>
      </c>
      <c r="U40" s="167"/>
      <c r="V40" s="167"/>
      <c r="W40" s="167" t="str">
        <f>IF(VLOOKUP($A40,'-RÅDATA_KVARTAL-'!$A$5:$DS$385,122,FALSE)&gt;0,VLOOKUP($A40,'-RÅDATA_KVARTAL-'!$A$5:$DS$385,122,FALSE),"")</f>
        <v/>
      </c>
      <c r="X40" s="167"/>
      <c r="Y40" s="167"/>
      <c r="Z40" s="167" t="str">
        <f>IF(VLOOKUP($A40,'-RÅDATA_KVARTAL-'!$A$5:$DS$385,123,FALSE)&gt;0,VLOOKUP($A40,'-RÅDATA_KVARTAL-'!$A$5:$DS$385,123,FALSE),"")</f>
        <v/>
      </c>
      <c r="AA40" s="166"/>
      <c r="AB40" s="166"/>
    </row>
    <row r="41" spans="1:28" s="39" customFormat="1" ht="15" hidden="1" customHeight="1" outlineLevel="1" x14ac:dyDescent="0.2">
      <c r="A41" s="201" t="s">
        <v>186</v>
      </c>
      <c r="B41" s="40">
        <v>2013</v>
      </c>
      <c r="C41" s="86" t="s">
        <v>106</v>
      </c>
      <c r="D41" s="42"/>
      <c r="E41" s="156">
        <f>IF(VLOOKUP($A41,'-RÅDATA_KVARTAL-'!$A$5:$DS$385,60,FALSE)&gt;0,VLOOKUP($A41,'-RÅDATA_KVARTAL-'!$A$5:$DS$385,60,FALSE),"")</f>
        <v>88.817938420348071</v>
      </c>
      <c r="F41" s="156"/>
      <c r="G41" s="156"/>
      <c r="H41" s="156">
        <f>IF(VLOOKUP($A41,'-RÅDATA_KVARTAL-'!$A$5:$DS$385,61,FALSE)&gt;0,VLOOKUP($A41,'-RÅDATA_KVARTAL-'!$A$5:$DS$385,61,FALSE),"")</f>
        <v>92.107584953078629</v>
      </c>
      <c r="I41" s="156"/>
      <c r="J41" s="156"/>
      <c r="K41" s="156">
        <f>IF(VLOOKUP($A41,'-RÅDATA_KVARTAL-'!$A$5:$DS$385,62,FALSE)&gt;0,VLOOKUP($A41,'-RÅDATA_KVARTAL-'!$A$5:$DS$385,62,FALSE),"")</f>
        <v>86.784612887518264</v>
      </c>
      <c r="L41" s="156"/>
      <c r="M41" s="156"/>
      <c r="N41" s="156">
        <f>IF(VLOOKUP($A41,'-RÅDATA_KVARTAL-'!$A$5:$DS$385,63,FALSE)&gt;0,VLOOKUP($A41,'-RÅDATA_KVARTAL-'!$A$5:$DS$385,63,FALSE),"")</f>
        <v>79.513247073321011</v>
      </c>
      <c r="O41" s="42"/>
      <c r="P41" s="71"/>
      <c r="Q41" s="72">
        <f>IF(VLOOKUP($A41,'-RÅDATA_KVARTAL-'!$A$5:$DS$385,120,FALSE)&gt;0,VLOOKUP($A41,'-RÅDATA_KVARTAL-'!$A$5:$DS$385,120,FALSE),"")</f>
        <v>23</v>
      </c>
      <c r="R41" s="42"/>
      <c r="S41" s="42"/>
      <c r="T41" s="72">
        <f>IF(VLOOKUP($A41,'-RÅDATA_KVARTAL-'!$A$5:$DS$385,121,FALSE)&gt;0,VLOOKUP($A41,'-RÅDATA_KVARTAL-'!$A$5:$DS$385,121,FALSE),"")</f>
        <v>16</v>
      </c>
      <c r="U41" s="42"/>
      <c r="V41" s="42"/>
      <c r="W41" s="72">
        <f>IF(VLOOKUP($A41,'-RÅDATA_KVARTAL-'!$A$5:$DS$385,122,FALSE)&gt;0,VLOOKUP($A41,'-RÅDATA_KVARTAL-'!$A$5:$DS$385,122,FALSE),"")</f>
        <v>25</v>
      </c>
      <c r="X41" s="42"/>
      <c r="Y41" s="42"/>
      <c r="Z41" s="72">
        <f>IF(VLOOKUP($A41,'-RÅDATA_KVARTAL-'!$A$5:$DS$385,123,FALSE)&gt;0,VLOOKUP($A41,'-RÅDATA_KVARTAL-'!$A$5:$DS$385,123,FALSE),"")</f>
        <v>31</v>
      </c>
      <c r="AA41" s="42"/>
      <c r="AB41" s="42"/>
    </row>
    <row r="42" spans="1:28" ht="11.25" hidden="1" customHeight="1" outlineLevel="1" x14ac:dyDescent="0.2">
      <c r="A42" s="201" t="s">
        <v>199</v>
      </c>
      <c r="B42" s="81">
        <v>2013</v>
      </c>
      <c r="C42" s="86" t="s">
        <v>107</v>
      </c>
      <c r="D42" s="42"/>
      <c r="E42" s="156">
        <f>IF(VLOOKUP($A42,'-RÅDATA_KVARTAL-'!$A$5:$DS$385,60,FALSE)&gt;0,VLOOKUP($A42,'-RÅDATA_KVARTAL-'!$A$5:$DS$385,60,FALSE),"")</f>
        <v>90.000881109022558</v>
      </c>
      <c r="F42" s="156"/>
      <c r="G42" s="156"/>
      <c r="H42" s="156">
        <f>IF(VLOOKUP($A42,'-RÅDATA_KVARTAL-'!$A$5:$DS$385,61,FALSE)&gt;0,VLOOKUP($A42,'-RÅDATA_KVARTAL-'!$A$5:$DS$385,61,FALSE),"")</f>
        <v>93.17902498975829</v>
      </c>
      <c r="I42" s="156"/>
      <c r="J42" s="156"/>
      <c r="K42" s="156">
        <f>IF(VLOOKUP($A42,'-RÅDATA_KVARTAL-'!$A$5:$DS$385,62,FALSE)&gt;0,VLOOKUP($A42,'-RÅDATA_KVARTAL-'!$A$5:$DS$385,62,FALSE),"")</f>
        <v>87.890191018886853</v>
      </c>
      <c r="L42" s="156"/>
      <c r="M42" s="156"/>
      <c r="N42" s="156">
        <f>IF(VLOOKUP($A42,'-RÅDATA_KVARTAL-'!$A$5:$DS$385,63,FALSE)&gt;0,VLOOKUP($A42,'-RÅDATA_KVARTAL-'!$A$5:$DS$385,63,FALSE),"")</f>
        <v>81.741153015451076</v>
      </c>
      <c r="O42" s="42"/>
      <c r="P42" s="71"/>
      <c r="Q42" s="72">
        <f>IF(VLOOKUP($A42,'-RÅDATA_KVARTAL-'!$A$5:$DS$385,120,FALSE)&gt;0,VLOOKUP($A42,'-RÅDATA_KVARTAL-'!$A$5:$DS$385,120,FALSE),"")</f>
        <v>22</v>
      </c>
      <c r="R42" s="42"/>
      <c r="S42" s="42"/>
      <c r="T42" s="72">
        <f>IF(VLOOKUP($A42,'-RÅDATA_KVARTAL-'!$A$5:$DS$385,121,FALSE)&gt;0,VLOOKUP($A42,'-RÅDATA_KVARTAL-'!$A$5:$DS$385,121,FALSE),"")</f>
        <v>15</v>
      </c>
      <c r="U42" s="42"/>
      <c r="V42" s="42"/>
      <c r="W42" s="72">
        <f>IF(VLOOKUP($A42,'-RÅDATA_KVARTAL-'!$A$5:$DS$385,122,FALSE)&gt;0,VLOOKUP($A42,'-RÅDATA_KVARTAL-'!$A$5:$DS$385,122,FALSE),"")</f>
        <v>24</v>
      </c>
      <c r="X42" s="42"/>
      <c r="Y42" s="42"/>
      <c r="Z42" s="72">
        <f>IF(VLOOKUP($A42,'-RÅDATA_KVARTAL-'!$A$5:$DS$385,123,FALSE)&gt;0,VLOOKUP($A42,'-RÅDATA_KVARTAL-'!$A$5:$DS$385,123,FALSE),"")</f>
        <v>27</v>
      </c>
      <c r="AA42" s="42"/>
      <c r="AB42" s="42"/>
    </row>
    <row r="43" spans="1:28" ht="11.25" hidden="1" customHeight="1" outlineLevel="1" x14ac:dyDescent="0.2">
      <c r="A43" s="201" t="s">
        <v>212</v>
      </c>
      <c r="B43" s="81">
        <v>2013</v>
      </c>
      <c r="C43" s="86" t="s">
        <v>108</v>
      </c>
      <c r="D43" s="42"/>
      <c r="E43" s="156">
        <f>IF(VLOOKUP($A43,'-RÅDATA_KVARTAL-'!$A$5:$DS$385,60,FALSE)&gt;0,VLOOKUP($A43,'-RÅDATA_KVARTAL-'!$A$5:$DS$385,60,FALSE),"")</f>
        <v>91.157443652396069</v>
      </c>
      <c r="F43" s="156"/>
      <c r="G43" s="156"/>
      <c r="H43" s="156">
        <f>IF(VLOOKUP($A43,'-RÅDATA_KVARTAL-'!$A$5:$DS$385,61,FALSE)&gt;0,VLOOKUP($A43,'-RÅDATA_KVARTAL-'!$A$5:$DS$385,61,FALSE),"")</f>
        <v>94.770193092194717</v>
      </c>
      <c r="I43" s="156"/>
      <c r="J43" s="156"/>
      <c r="K43" s="156">
        <f>IF(VLOOKUP($A43,'-RÅDATA_KVARTAL-'!$A$5:$DS$385,62,FALSE)&gt;0,VLOOKUP($A43,'-RÅDATA_KVARTAL-'!$A$5:$DS$385,62,FALSE),"")</f>
        <v>88.767150996190537</v>
      </c>
      <c r="L43" s="156"/>
      <c r="M43" s="156"/>
      <c r="N43" s="156">
        <f>IF(VLOOKUP($A43,'-RÅDATA_KVARTAL-'!$A$5:$DS$385,63,FALSE)&gt;0,VLOOKUP($A43,'-RÅDATA_KVARTAL-'!$A$5:$DS$385,63,FALSE),"")</f>
        <v>81.440225917791025</v>
      </c>
      <c r="O43" s="42"/>
      <c r="P43" s="71"/>
      <c r="Q43" s="72">
        <f>IF(VLOOKUP($A43,'-RÅDATA_KVARTAL-'!$A$5:$DS$385,120,FALSE)&gt;0,VLOOKUP($A43,'-RÅDATA_KVARTAL-'!$A$5:$DS$385,120,FALSE),"")</f>
        <v>24</v>
      </c>
      <c r="R43" s="42"/>
      <c r="S43" s="42"/>
      <c r="T43" s="72">
        <f>IF(VLOOKUP($A43,'-RÅDATA_KVARTAL-'!$A$5:$DS$385,121,FALSE)&gt;0,VLOOKUP($A43,'-RÅDATA_KVARTAL-'!$A$5:$DS$385,121,FALSE),"")</f>
        <v>15</v>
      </c>
      <c r="U43" s="42"/>
      <c r="V43" s="42"/>
      <c r="W43" s="72">
        <f>IF(VLOOKUP($A43,'-RÅDATA_KVARTAL-'!$A$5:$DS$385,122,FALSE)&gt;0,VLOOKUP($A43,'-RÅDATA_KVARTAL-'!$A$5:$DS$385,122,FALSE),"")</f>
        <v>26</v>
      </c>
      <c r="X43" s="42"/>
      <c r="Y43" s="42"/>
      <c r="Z43" s="72">
        <f>IF(VLOOKUP($A43,'-RÅDATA_KVARTAL-'!$A$5:$DS$385,123,FALSE)&gt;0,VLOOKUP($A43,'-RÅDATA_KVARTAL-'!$A$5:$DS$385,123,FALSE),"")</f>
        <v>34</v>
      </c>
      <c r="AA43" s="42"/>
      <c r="AB43" s="42"/>
    </row>
    <row r="44" spans="1:28" ht="11.25" hidden="1" customHeight="1" outlineLevel="1" x14ac:dyDescent="0.2">
      <c r="A44" s="201" t="s">
        <v>213</v>
      </c>
      <c r="B44" s="81">
        <v>2013</v>
      </c>
      <c r="C44" s="86" t="s">
        <v>109</v>
      </c>
      <c r="D44" s="42"/>
      <c r="E44" s="156">
        <f>IF(VLOOKUP($A44,'-RÅDATA_KVARTAL-'!$A$5:$DS$385,60,FALSE)&gt;0,VLOOKUP($A44,'-RÅDATA_KVARTAL-'!$A$5:$DS$385,60,FALSE),"")</f>
        <v>90.1090278351367</v>
      </c>
      <c r="F44" s="156"/>
      <c r="G44" s="156"/>
      <c r="H44" s="156">
        <f>IF(VLOOKUP($A44,'-RÅDATA_KVARTAL-'!$A$5:$DS$385,61,FALSE)&gt;0,VLOOKUP($A44,'-RÅDATA_KVARTAL-'!$A$5:$DS$385,61,FALSE),"")</f>
        <v>94.464763360445431</v>
      </c>
      <c r="I44" s="156"/>
      <c r="J44" s="156"/>
      <c r="K44" s="156">
        <f>IF(VLOOKUP($A44,'-RÅDATA_KVARTAL-'!$A$5:$DS$385,62,FALSE)&gt;0,VLOOKUP($A44,'-RÅDATA_KVARTAL-'!$A$5:$DS$385,62,FALSE),"")</f>
        <v>87.211973782012294</v>
      </c>
      <c r="L44" s="156"/>
      <c r="M44" s="156"/>
      <c r="N44" s="156">
        <f>IF(VLOOKUP($A44,'-RÅDATA_KVARTAL-'!$A$5:$DS$385,63,FALSE)&gt;0,VLOOKUP($A44,'-RÅDATA_KVARTAL-'!$A$5:$DS$385,63,FALSE),"")</f>
        <v>78.58257883234468</v>
      </c>
      <c r="O44" s="42"/>
      <c r="P44" s="71"/>
      <c r="Q44" s="72">
        <f>IF(VLOOKUP($A44,'-RÅDATA_KVARTAL-'!$A$5:$DS$385,120,FALSE)&gt;0,VLOOKUP($A44,'-RÅDATA_KVARTAL-'!$A$5:$DS$385,120,FALSE),"")</f>
        <v>21</v>
      </c>
      <c r="R44" s="42"/>
      <c r="S44" s="42"/>
      <c r="T44" s="72">
        <f>IF(VLOOKUP($A44,'-RÅDATA_KVARTAL-'!$A$5:$DS$385,121,FALSE)&gt;0,VLOOKUP($A44,'-RÅDATA_KVARTAL-'!$A$5:$DS$385,121,FALSE),"")</f>
        <v>16</v>
      </c>
      <c r="U44" s="42"/>
      <c r="V44" s="42"/>
      <c r="W44" s="72">
        <f>IF(VLOOKUP($A44,'-RÅDATA_KVARTAL-'!$A$5:$DS$385,122,FALSE)&gt;0,VLOOKUP($A44,'-RÅDATA_KVARTAL-'!$A$5:$DS$385,122,FALSE),"")</f>
        <v>23</v>
      </c>
      <c r="X44" s="42"/>
      <c r="Y44" s="42"/>
      <c r="Z44" s="72">
        <f>IF(VLOOKUP($A44,'-RÅDATA_KVARTAL-'!$A$5:$DS$385,123,FALSE)&gt;0,VLOOKUP($A44,'-RÅDATA_KVARTAL-'!$A$5:$DS$385,123,FALSE),"")</f>
        <v>25</v>
      </c>
      <c r="AA44" s="42"/>
      <c r="AB44" s="42"/>
    </row>
    <row r="45" spans="1:28" s="39" customFormat="1" ht="11.25" hidden="1" customHeight="1" outlineLevel="1" x14ac:dyDescent="0.2">
      <c r="A45" s="201" t="s">
        <v>214</v>
      </c>
      <c r="B45" s="81">
        <v>2013</v>
      </c>
      <c r="C45" s="86" t="s">
        <v>35</v>
      </c>
      <c r="D45" s="42"/>
      <c r="E45" s="156">
        <f>IF(VLOOKUP($A45,'-RÅDATA_KVARTAL-'!$A$5:$DS$385,60,FALSE)&gt;0,VLOOKUP($A45,'-RÅDATA_KVARTAL-'!$A$5:$DS$385,60,FALSE),"")</f>
        <v>89.426026786317621</v>
      </c>
      <c r="F45" s="156"/>
      <c r="G45" s="156"/>
      <c r="H45" s="156">
        <f>IF(VLOOKUP($A45,'-RÅDATA_KVARTAL-'!$A$5:$DS$385,61,FALSE)&gt;0,VLOOKUP($A45,'-RÅDATA_KVARTAL-'!$A$5:$DS$385,61,FALSE),"")</f>
        <v>94.515534421499751</v>
      </c>
      <c r="I45" s="156"/>
      <c r="J45" s="156"/>
      <c r="K45" s="156">
        <f>IF(VLOOKUP($A45,'-RÅDATA_KVARTAL-'!$A$5:$DS$385,62,FALSE)&gt;0,VLOOKUP($A45,'-RÅDATA_KVARTAL-'!$A$5:$DS$385,62,FALSE),"")</f>
        <v>86.130900858912042</v>
      </c>
      <c r="L45" s="156"/>
      <c r="M45" s="156"/>
      <c r="N45" s="156">
        <f>IF(VLOOKUP($A45,'-RÅDATA_KVARTAL-'!$A$5:$DS$385,63,FALSE)&gt;0,VLOOKUP($A45,'-RÅDATA_KVARTAL-'!$A$5:$DS$385,63,FALSE),"")</f>
        <v>75.390984360625581</v>
      </c>
      <c r="O45" s="42"/>
      <c r="P45" s="71"/>
      <c r="Q45" s="72">
        <f>IF(VLOOKUP($A45,'-RÅDATA_KVARTAL-'!$A$5:$DS$385,120,FALSE)&gt;0,VLOOKUP($A45,'-RÅDATA_KVARTAL-'!$A$5:$DS$385,120,FALSE),"")</f>
        <v>24</v>
      </c>
      <c r="R45" s="42"/>
      <c r="S45" s="42"/>
      <c r="T45" s="72">
        <f>IF(VLOOKUP($A45,'-RÅDATA_KVARTAL-'!$A$5:$DS$385,121,FALSE)&gt;0,VLOOKUP($A45,'-RÅDATA_KVARTAL-'!$A$5:$DS$385,121,FALSE),"")</f>
        <v>15</v>
      </c>
      <c r="U45" s="42"/>
      <c r="V45" s="42"/>
      <c r="W45" s="72">
        <f>IF(VLOOKUP($A45,'-RÅDATA_KVARTAL-'!$A$5:$DS$385,122,FALSE)&gt;0,VLOOKUP($A45,'-RÅDATA_KVARTAL-'!$A$5:$DS$385,122,FALSE),"")</f>
        <v>24</v>
      </c>
      <c r="X45" s="42"/>
      <c r="Y45" s="42"/>
      <c r="Z45" s="72">
        <f>IF(VLOOKUP($A45,'-RÅDATA_KVARTAL-'!$A$5:$DS$385,123,FALSE)&gt;0,VLOOKUP($A45,'-RÅDATA_KVARTAL-'!$A$5:$DS$385,123,FALSE),"")</f>
        <v>34</v>
      </c>
      <c r="AA45" s="42"/>
      <c r="AB45" s="42"/>
    </row>
    <row r="46" spans="1:28" ht="11.25" hidden="1" customHeight="1" outlineLevel="1" x14ac:dyDescent="0.2">
      <c r="A46" s="201" t="s">
        <v>215</v>
      </c>
      <c r="B46" s="81">
        <v>2013</v>
      </c>
      <c r="C46" s="86" t="s">
        <v>110</v>
      </c>
      <c r="D46" s="42"/>
      <c r="E46" s="156">
        <f>IF(VLOOKUP($A46,'-RÅDATA_KVARTAL-'!$A$5:$DS$385,60,FALSE)&gt;0,VLOOKUP($A46,'-RÅDATA_KVARTAL-'!$A$5:$DS$385,60,FALSE),"")</f>
        <v>89.878412813978883</v>
      </c>
      <c r="F46" s="156"/>
      <c r="G46" s="156"/>
      <c r="H46" s="156">
        <f>IF(VLOOKUP($A46,'-RÅDATA_KVARTAL-'!$A$5:$DS$385,61,FALSE)&gt;0,VLOOKUP($A46,'-RÅDATA_KVARTAL-'!$A$5:$DS$385,61,FALSE),"")</f>
        <v>94.337047987264043</v>
      </c>
      <c r="I46" s="156"/>
      <c r="J46" s="156"/>
      <c r="K46" s="156">
        <f>IF(VLOOKUP($A46,'-RÅDATA_KVARTAL-'!$A$5:$DS$385,62,FALSE)&gt;0,VLOOKUP($A46,'-RÅDATA_KVARTAL-'!$A$5:$DS$385,62,FALSE),"")</f>
        <v>86.977967773758635</v>
      </c>
      <c r="L46" s="156"/>
      <c r="M46" s="156"/>
      <c r="N46" s="156">
        <f>IF(VLOOKUP($A46,'-RÅDATA_KVARTAL-'!$A$5:$DS$385,63,FALSE)&gt;0,VLOOKUP($A46,'-RÅDATA_KVARTAL-'!$A$5:$DS$385,63,FALSE),"")</f>
        <v>77.243066884176187</v>
      </c>
      <c r="O46" s="42"/>
      <c r="P46" s="71"/>
      <c r="Q46" s="72">
        <f>IF(VLOOKUP($A46,'-RÅDATA_KVARTAL-'!$A$5:$DS$385,120,FALSE)&gt;0,VLOOKUP($A46,'-RÅDATA_KVARTAL-'!$A$5:$DS$385,120,FALSE),"")</f>
        <v>21</v>
      </c>
      <c r="R46" s="42"/>
      <c r="S46" s="42"/>
      <c r="T46" s="72">
        <f>IF(VLOOKUP($A46,'-RÅDATA_KVARTAL-'!$A$5:$DS$385,121,FALSE)&gt;0,VLOOKUP($A46,'-RÅDATA_KVARTAL-'!$A$5:$DS$385,121,FALSE),"")</f>
        <v>14</v>
      </c>
      <c r="U46" s="42"/>
      <c r="V46" s="42"/>
      <c r="W46" s="72">
        <f>IF(VLOOKUP($A46,'-RÅDATA_KVARTAL-'!$A$5:$DS$385,122,FALSE)&gt;0,VLOOKUP($A46,'-RÅDATA_KVARTAL-'!$A$5:$DS$385,122,FALSE),"")</f>
        <v>23</v>
      </c>
      <c r="X46" s="42"/>
      <c r="Y46" s="42"/>
      <c r="Z46" s="72">
        <f>IF(VLOOKUP($A46,'-RÅDATA_KVARTAL-'!$A$5:$DS$385,123,FALSE)&gt;0,VLOOKUP($A46,'-RÅDATA_KVARTAL-'!$A$5:$DS$385,123,FALSE),"")</f>
        <v>28</v>
      </c>
      <c r="AA46" s="42"/>
      <c r="AB46" s="42"/>
    </row>
    <row r="47" spans="1:28" ht="11.25" hidden="1" customHeight="1" outlineLevel="1" x14ac:dyDescent="0.2">
      <c r="A47" s="201" t="s">
        <v>216</v>
      </c>
      <c r="B47" s="81">
        <v>2013</v>
      </c>
      <c r="C47" s="86" t="s">
        <v>111</v>
      </c>
      <c r="D47" s="28"/>
      <c r="E47" s="156">
        <f>IF(VLOOKUP($A47,'-RÅDATA_KVARTAL-'!$A$5:$DS$385,60,FALSE)&gt;0,VLOOKUP($A47,'-RÅDATA_KVARTAL-'!$A$5:$DS$385,60,FALSE),"")</f>
        <v>91.340794848820778</v>
      </c>
      <c r="F47" s="156"/>
      <c r="G47" s="156"/>
      <c r="H47" s="156">
        <f>IF(VLOOKUP($A47,'-RÅDATA_KVARTAL-'!$A$5:$DS$385,61,FALSE)&gt;0,VLOOKUP($A47,'-RÅDATA_KVARTAL-'!$A$5:$DS$385,61,FALSE),"")</f>
        <v>95.152025066728569</v>
      </c>
      <c r="I47" s="156"/>
      <c r="J47" s="156"/>
      <c r="K47" s="156">
        <f>IF(VLOOKUP($A47,'-RÅDATA_KVARTAL-'!$A$5:$DS$385,62,FALSE)&gt;0,VLOOKUP($A47,'-RÅDATA_KVARTAL-'!$A$5:$DS$385,62,FALSE),"")</f>
        <v>88.502423010786302</v>
      </c>
      <c r="L47" s="156"/>
      <c r="M47" s="156"/>
      <c r="N47" s="156">
        <f>IF(VLOOKUP($A47,'-RÅDATA_KVARTAL-'!$A$5:$DS$385,63,FALSE)&gt;0,VLOOKUP($A47,'-RÅDATA_KVARTAL-'!$A$5:$DS$385,63,FALSE),"")</f>
        <v>81.201450025893323</v>
      </c>
      <c r="O47" s="42"/>
      <c r="P47" s="71"/>
      <c r="Q47" s="72">
        <f>IF(VLOOKUP($A47,'-RÅDATA_KVARTAL-'!$A$5:$DS$385,120,FALSE)&gt;0,VLOOKUP($A47,'-RÅDATA_KVARTAL-'!$A$5:$DS$385,120,FALSE),"")</f>
        <v>23</v>
      </c>
      <c r="R47" s="42"/>
      <c r="S47" s="42"/>
      <c r="T47" s="72">
        <f>IF(VLOOKUP($A47,'-RÅDATA_KVARTAL-'!$A$5:$DS$385,121,FALSE)&gt;0,VLOOKUP($A47,'-RÅDATA_KVARTAL-'!$A$5:$DS$385,121,FALSE),"")</f>
        <v>16</v>
      </c>
      <c r="U47" s="42"/>
      <c r="V47" s="42"/>
      <c r="W47" s="72">
        <f>IF(VLOOKUP($A47,'-RÅDATA_KVARTAL-'!$A$5:$DS$385,122,FALSE)&gt;0,VLOOKUP($A47,'-RÅDATA_KVARTAL-'!$A$5:$DS$385,122,FALSE),"")</f>
        <v>26</v>
      </c>
      <c r="X47" s="42"/>
      <c r="Y47" s="42"/>
      <c r="Z47" s="72">
        <f>IF(VLOOKUP($A47,'-RÅDATA_KVARTAL-'!$A$5:$DS$385,123,FALSE)&gt;0,VLOOKUP($A47,'-RÅDATA_KVARTAL-'!$A$5:$DS$385,123,FALSE),"")</f>
        <v>25</v>
      </c>
      <c r="AA47" s="42"/>
      <c r="AB47" s="42"/>
    </row>
    <row r="48" spans="1:28" ht="11.25" hidden="1" customHeight="1" outlineLevel="1" x14ac:dyDescent="0.2">
      <c r="A48" s="201" t="s">
        <v>217</v>
      </c>
      <c r="B48" s="81">
        <v>2013</v>
      </c>
      <c r="C48" s="86" t="s">
        <v>112</v>
      </c>
      <c r="D48" s="28"/>
      <c r="E48" s="156">
        <f>IF(VLOOKUP($A48,'-RÅDATA_KVARTAL-'!$A$5:$DS$385,60,FALSE)&gt;0,VLOOKUP($A48,'-RÅDATA_KVARTAL-'!$A$5:$DS$385,60,FALSE),"")</f>
        <v>90.892842412076874</v>
      </c>
      <c r="F48" s="156"/>
      <c r="G48" s="156"/>
      <c r="H48" s="156">
        <f>IF(VLOOKUP($A48,'-RÅDATA_KVARTAL-'!$A$5:$DS$385,61,FALSE)&gt;0,VLOOKUP($A48,'-RÅDATA_KVARTAL-'!$A$5:$DS$385,61,FALSE),"")</f>
        <v>94.731341283666083</v>
      </c>
      <c r="I48" s="156"/>
      <c r="J48" s="156"/>
      <c r="K48" s="156">
        <f>IF(VLOOKUP($A48,'-RÅDATA_KVARTAL-'!$A$5:$DS$385,62,FALSE)&gt;0,VLOOKUP($A48,'-RÅDATA_KVARTAL-'!$A$5:$DS$385,62,FALSE),"")</f>
        <v>88.900758097863545</v>
      </c>
      <c r="L48" s="156"/>
      <c r="M48" s="156"/>
      <c r="N48" s="156">
        <f>IF(VLOOKUP($A48,'-RÅDATA_KVARTAL-'!$A$5:$DS$385,63,FALSE)&gt;0,VLOOKUP($A48,'-RÅDATA_KVARTAL-'!$A$5:$DS$385,63,FALSE),"")</f>
        <v>77.543366150961091</v>
      </c>
      <c r="O48" s="42"/>
      <c r="P48" s="71"/>
      <c r="Q48" s="72">
        <f>IF(VLOOKUP($A48,'-RÅDATA_KVARTAL-'!$A$5:$DS$385,120,FALSE)&gt;0,VLOOKUP($A48,'-RÅDATA_KVARTAL-'!$A$5:$DS$385,120,FALSE),"")</f>
        <v>21</v>
      </c>
      <c r="R48" s="42"/>
      <c r="S48" s="42"/>
      <c r="T48" s="72">
        <f>IF(VLOOKUP($A48,'-RÅDATA_KVARTAL-'!$A$5:$DS$385,121,FALSE)&gt;0,VLOOKUP($A48,'-RÅDATA_KVARTAL-'!$A$5:$DS$385,121,FALSE),"")</f>
        <v>16</v>
      </c>
      <c r="U48" s="42"/>
      <c r="V48" s="42"/>
      <c r="W48" s="72">
        <f>IF(VLOOKUP($A48,'-RÅDATA_KVARTAL-'!$A$5:$DS$385,122,FALSE)&gt;0,VLOOKUP($A48,'-RÅDATA_KVARTAL-'!$A$5:$DS$385,122,FALSE),"")</f>
        <v>21</v>
      </c>
      <c r="X48" s="42"/>
      <c r="Y48" s="42"/>
      <c r="Z48" s="72">
        <f>IF(VLOOKUP($A48,'-RÅDATA_KVARTAL-'!$A$5:$DS$385,123,FALSE)&gt;0,VLOOKUP($A48,'-RÅDATA_KVARTAL-'!$A$5:$DS$385,123,FALSE),"")</f>
        <v>27</v>
      </c>
      <c r="AA48" s="42"/>
      <c r="AB48" s="42"/>
    </row>
    <row r="49" spans="1:28" s="39" customFormat="1" ht="11.25" hidden="1" customHeight="1" outlineLevel="1" x14ac:dyDescent="0.2">
      <c r="A49" s="201" t="s">
        <v>218</v>
      </c>
      <c r="B49" s="81">
        <v>2013</v>
      </c>
      <c r="C49" s="86" t="s">
        <v>113</v>
      </c>
      <c r="D49" s="41"/>
      <c r="E49" s="156">
        <f>IF(VLOOKUP($A49,'-RÅDATA_KVARTAL-'!$A$5:$DS$385,60,FALSE)&gt;0,VLOOKUP($A49,'-RÅDATA_KVARTAL-'!$A$5:$DS$385,60,FALSE),"")</f>
        <v>90.401838240383142</v>
      </c>
      <c r="F49" s="156"/>
      <c r="G49" s="156"/>
      <c r="H49" s="156">
        <f>IF(VLOOKUP($A49,'-RÅDATA_KVARTAL-'!$A$5:$DS$385,61,FALSE)&gt;0,VLOOKUP($A49,'-RÅDATA_KVARTAL-'!$A$5:$DS$385,61,FALSE),"")</f>
        <v>94.905389675428381</v>
      </c>
      <c r="I49" s="156"/>
      <c r="J49" s="156"/>
      <c r="K49" s="156">
        <f>IF(VLOOKUP($A49,'-RÅDATA_KVARTAL-'!$A$5:$DS$385,62,FALSE)&gt;0,VLOOKUP($A49,'-RÅDATA_KVARTAL-'!$A$5:$DS$385,62,FALSE),"")</f>
        <v>87.397128198064806</v>
      </c>
      <c r="L49" s="156"/>
      <c r="M49" s="156"/>
      <c r="N49" s="156">
        <f>IF(VLOOKUP($A49,'-RÅDATA_KVARTAL-'!$A$5:$DS$385,63,FALSE)&gt;0,VLOOKUP($A49,'-RÅDATA_KVARTAL-'!$A$5:$DS$385,63,FALSE),"")</f>
        <v>77.767129851461419</v>
      </c>
      <c r="O49" s="42"/>
      <c r="P49" s="71"/>
      <c r="Q49" s="72">
        <f>IF(VLOOKUP($A49,'-RÅDATA_KVARTAL-'!$A$5:$DS$385,120,FALSE)&gt;0,VLOOKUP($A49,'-RÅDATA_KVARTAL-'!$A$5:$DS$385,120,FALSE),"")</f>
        <v>20</v>
      </c>
      <c r="R49" s="42"/>
      <c r="S49" s="42"/>
      <c r="T49" s="72">
        <f>IF(VLOOKUP($A49,'-RÅDATA_KVARTAL-'!$A$5:$DS$385,121,FALSE)&gt;0,VLOOKUP($A49,'-RÅDATA_KVARTAL-'!$A$5:$DS$385,121,FALSE),"")</f>
        <v>15</v>
      </c>
      <c r="U49" s="42"/>
      <c r="V49" s="42"/>
      <c r="W49" s="72">
        <f>IF(VLOOKUP($A49,'-RÅDATA_KVARTAL-'!$A$5:$DS$385,122,FALSE)&gt;0,VLOOKUP($A49,'-RÅDATA_KVARTAL-'!$A$5:$DS$385,122,FALSE),"")</f>
        <v>21</v>
      </c>
      <c r="X49" s="42"/>
      <c r="Y49" s="42"/>
      <c r="Z49" s="72">
        <f>IF(VLOOKUP($A49,'-RÅDATA_KVARTAL-'!$A$5:$DS$385,123,FALSE)&gt;0,VLOOKUP($A49,'-RÅDATA_KVARTAL-'!$A$5:$DS$385,123,FALSE),"")</f>
        <v>27</v>
      </c>
      <c r="AA49" s="42"/>
      <c r="AB49" s="42"/>
    </row>
    <row r="50" spans="1:28" ht="11.25" hidden="1" customHeight="1" outlineLevel="1" x14ac:dyDescent="0.2">
      <c r="A50" s="201" t="s">
        <v>219</v>
      </c>
      <c r="B50" s="81">
        <v>2013</v>
      </c>
      <c r="C50" s="86" t="s">
        <v>114</v>
      </c>
      <c r="D50" s="28"/>
      <c r="E50" s="156">
        <f>IF(VLOOKUP($A50,'-RÅDATA_KVARTAL-'!$A$5:$DS$385,60,FALSE)&gt;0,VLOOKUP($A50,'-RÅDATA_KVARTAL-'!$A$5:$DS$385,60,FALSE),"")</f>
        <v>87.202960909197913</v>
      </c>
      <c r="F50" s="156"/>
      <c r="G50" s="156"/>
      <c r="H50" s="156">
        <f>IF(VLOOKUP($A50,'-RÅDATA_KVARTAL-'!$A$5:$DS$385,61,FALSE)&gt;0,VLOOKUP($A50,'-RÅDATA_KVARTAL-'!$A$5:$DS$385,61,FALSE),"")</f>
        <v>91.571376830340981</v>
      </c>
      <c r="I50" s="156"/>
      <c r="J50" s="156"/>
      <c r="K50" s="156">
        <f>IF(VLOOKUP($A50,'-RÅDATA_KVARTAL-'!$A$5:$DS$385,62,FALSE)&gt;0,VLOOKUP($A50,'-RÅDATA_KVARTAL-'!$A$5:$DS$385,62,FALSE),"")</f>
        <v>84.915878865566413</v>
      </c>
      <c r="L50" s="156"/>
      <c r="M50" s="156"/>
      <c r="N50" s="156">
        <f>IF(VLOOKUP($A50,'-RÅDATA_KVARTAL-'!$A$5:$DS$385,63,FALSE)&gt;0,VLOOKUP($A50,'-RÅDATA_KVARTAL-'!$A$5:$DS$385,63,FALSE),"")</f>
        <v>72.440944881889763</v>
      </c>
      <c r="O50" s="42"/>
      <c r="P50" s="71"/>
      <c r="Q50" s="72">
        <f>IF(VLOOKUP($A50,'-RÅDATA_KVARTAL-'!$A$5:$DS$385,120,FALSE)&gt;0,VLOOKUP($A50,'-RÅDATA_KVARTAL-'!$A$5:$DS$385,120,FALSE),"")</f>
        <v>21</v>
      </c>
      <c r="R50" s="42"/>
      <c r="S50" s="42"/>
      <c r="T50" s="72">
        <f>IF(VLOOKUP($A50,'-RÅDATA_KVARTAL-'!$A$5:$DS$385,121,FALSE)&gt;0,VLOOKUP($A50,'-RÅDATA_KVARTAL-'!$A$5:$DS$385,121,FALSE),"")</f>
        <v>17</v>
      </c>
      <c r="U50" s="42"/>
      <c r="V50" s="42"/>
      <c r="W50" s="72">
        <f>IF(VLOOKUP($A50,'-RÅDATA_KVARTAL-'!$A$5:$DS$385,122,FALSE)&gt;0,VLOOKUP($A50,'-RÅDATA_KVARTAL-'!$A$5:$DS$385,122,FALSE),"")</f>
        <v>22</v>
      </c>
      <c r="X50" s="42"/>
      <c r="Y50" s="42"/>
      <c r="Z50" s="72">
        <f>IF(VLOOKUP($A50,'-RÅDATA_KVARTAL-'!$A$5:$DS$385,123,FALSE)&gt;0,VLOOKUP($A50,'-RÅDATA_KVARTAL-'!$A$5:$DS$385,123,FALSE),"")</f>
        <v>27</v>
      </c>
      <c r="AA50" s="42"/>
      <c r="AB50" s="42"/>
    </row>
    <row r="51" spans="1:28" ht="11.25" hidden="1" customHeight="1" outlineLevel="1" x14ac:dyDescent="0.2">
      <c r="A51" s="201" t="s">
        <v>220</v>
      </c>
      <c r="B51" s="81">
        <v>2013</v>
      </c>
      <c r="C51" s="86" t="s">
        <v>115</v>
      </c>
      <c r="D51" s="28"/>
      <c r="E51" s="156">
        <f>IF(VLOOKUP($A51,'-RÅDATA_KVARTAL-'!$A$5:$DS$385,60,FALSE)&gt;0,VLOOKUP($A51,'-RÅDATA_KVARTAL-'!$A$5:$DS$385,60,FALSE),"")</f>
        <v>90.512841620019756</v>
      </c>
      <c r="F51" s="156"/>
      <c r="G51" s="156"/>
      <c r="H51" s="156">
        <f>IF(VLOOKUP($A51,'-RÅDATA_KVARTAL-'!$A$5:$DS$385,61,FALSE)&gt;0,VLOOKUP($A51,'-RÅDATA_KVARTAL-'!$A$5:$DS$385,61,FALSE),"")</f>
        <v>94.900406997115979</v>
      </c>
      <c r="I51" s="156"/>
      <c r="J51" s="156"/>
      <c r="K51" s="156">
        <f>IF(VLOOKUP($A51,'-RÅDATA_KVARTAL-'!$A$5:$DS$385,62,FALSE)&gt;0,VLOOKUP($A51,'-RÅDATA_KVARTAL-'!$A$5:$DS$385,62,FALSE),"")</f>
        <v>87.971038895436934</v>
      </c>
      <c r="L51" s="156"/>
      <c r="M51" s="156"/>
      <c r="N51" s="156">
        <f>IF(VLOOKUP($A51,'-RÅDATA_KVARTAL-'!$A$5:$DS$385,63,FALSE)&gt;0,VLOOKUP($A51,'-RÅDATA_KVARTAL-'!$A$5:$DS$385,63,FALSE),"")</f>
        <v>76.181877872619836</v>
      </c>
      <c r="O51" s="42"/>
      <c r="P51" s="71"/>
      <c r="Q51" s="72">
        <f>IF(VLOOKUP($A51,'-RÅDATA_KVARTAL-'!$A$5:$DS$385,120,FALSE)&gt;0,VLOOKUP($A51,'-RÅDATA_KVARTAL-'!$A$5:$DS$385,120,FALSE),"")</f>
        <v>23</v>
      </c>
      <c r="R51" s="42"/>
      <c r="S51" s="42"/>
      <c r="T51" s="72">
        <f>IF(VLOOKUP($A51,'-RÅDATA_KVARTAL-'!$A$5:$DS$385,121,FALSE)&gt;0,VLOOKUP($A51,'-RÅDATA_KVARTAL-'!$A$5:$DS$385,121,FALSE),"")</f>
        <v>13</v>
      </c>
      <c r="U51" s="42"/>
      <c r="V51" s="42"/>
      <c r="W51" s="72">
        <f>IF(VLOOKUP($A51,'-RÅDATA_KVARTAL-'!$A$5:$DS$385,122,FALSE)&gt;0,VLOOKUP($A51,'-RÅDATA_KVARTAL-'!$A$5:$DS$385,122,FALSE),"")</f>
        <v>23</v>
      </c>
      <c r="X51" s="42"/>
      <c r="Y51" s="42"/>
      <c r="Z51" s="72">
        <f>IF(VLOOKUP($A51,'-RÅDATA_KVARTAL-'!$A$5:$DS$385,123,FALSE)&gt;0,VLOOKUP($A51,'-RÅDATA_KVARTAL-'!$A$5:$DS$385,123,FALSE),"")</f>
        <v>38</v>
      </c>
      <c r="AA51" s="42"/>
      <c r="AB51" s="42"/>
    </row>
    <row r="52" spans="1:28" ht="11.25" hidden="1" customHeight="1" outlineLevel="1" x14ac:dyDescent="0.2">
      <c r="A52" s="201" t="s">
        <v>221</v>
      </c>
      <c r="B52" s="18">
        <v>2013</v>
      </c>
      <c r="C52" s="86" t="s">
        <v>116</v>
      </c>
      <c r="D52" s="28"/>
      <c r="E52" s="156">
        <f>IF(VLOOKUP($A52,'-RÅDATA_KVARTAL-'!$A$5:$DS$385,60,FALSE)&gt;0,VLOOKUP($A52,'-RÅDATA_KVARTAL-'!$A$5:$DS$385,60,FALSE),"")</f>
        <v>90.954221042643596</v>
      </c>
      <c r="F52" s="156"/>
      <c r="G52" s="156"/>
      <c r="H52" s="156">
        <f>IF(VLOOKUP($A52,'-RÅDATA_KVARTAL-'!$A$5:$DS$385,61,FALSE)&gt;0,VLOOKUP($A52,'-RÅDATA_KVARTAL-'!$A$5:$DS$385,61,FALSE),"")</f>
        <v>94.70575715653932</v>
      </c>
      <c r="I52" s="156"/>
      <c r="J52" s="156"/>
      <c r="K52" s="156">
        <f>IF(VLOOKUP($A52,'-RÅDATA_KVARTAL-'!$A$5:$DS$385,62,FALSE)&gt;0,VLOOKUP($A52,'-RÅDATA_KVARTAL-'!$A$5:$DS$385,62,FALSE),"")</f>
        <v>88.138475141127657</v>
      </c>
      <c r="L52" s="156"/>
      <c r="M52" s="156"/>
      <c r="N52" s="156">
        <f>IF(VLOOKUP($A52,'-RÅDATA_KVARTAL-'!$A$5:$DS$385,63,FALSE)&gt;0,VLOOKUP($A52,'-RÅDATA_KVARTAL-'!$A$5:$DS$385,63,FALSE),"")</f>
        <v>80.786026200873366</v>
      </c>
      <c r="O52" s="42"/>
      <c r="P52" s="71"/>
      <c r="Q52" s="72">
        <f>IF(VLOOKUP($A52,'-RÅDATA_KVARTAL-'!$A$5:$DS$385,120,FALSE)&gt;0,VLOOKUP($A52,'-RÅDATA_KVARTAL-'!$A$5:$DS$385,120,FALSE),"")</f>
        <v>28</v>
      </c>
      <c r="R52" s="42"/>
      <c r="S52" s="42"/>
      <c r="T52" s="72">
        <f>IF(VLOOKUP($A52,'-RÅDATA_KVARTAL-'!$A$5:$DS$385,121,FALSE)&gt;0,VLOOKUP($A52,'-RÅDATA_KVARTAL-'!$A$5:$DS$385,121,FALSE),"")</f>
        <v>19</v>
      </c>
      <c r="U52" s="42"/>
      <c r="V52" s="42"/>
      <c r="W52" s="72">
        <f>IF(VLOOKUP($A52,'-RÅDATA_KVARTAL-'!$A$5:$DS$385,122,FALSE)&gt;0,VLOOKUP($A52,'-RÅDATA_KVARTAL-'!$A$5:$DS$385,122,FALSE),"")</f>
        <v>28</v>
      </c>
      <c r="X52" s="42"/>
      <c r="Y52" s="42"/>
      <c r="Z52" s="72">
        <f>IF(VLOOKUP($A52,'-RÅDATA_KVARTAL-'!$A$5:$DS$385,123,FALSE)&gt;0,VLOOKUP($A52,'-RÅDATA_KVARTAL-'!$A$5:$DS$385,123,FALSE),"")</f>
        <v>42</v>
      </c>
      <c r="AA52" s="42"/>
      <c r="AB52" s="42"/>
    </row>
    <row r="53" spans="1:28" ht="15" customHeight="1" collapsed="1" x14ac:dyDescent="0.2">
      <c r="A53" s="201" t="s">
        <v>222</v>
      </c>
      <c r="B53" s="164">
        <v>2013</v>
      </c>
      <c r="C53" s="165" t="s">
        <v>1</v>
      </c>
      <c r="D53" s="166"/>
      <c r="E53" s="202">
        <f>IF(VLOOKUP($A53,'-RÅDATA_KVARTAL-'!$A$5:$DS$385,60,FALSE)&gt;0,VLOOKUP($A53,'-RÅDATA_KVARTAL-'!$A$5:$DS$385,60,FALSE),"")</f>
        <v>90.032750295493571</v>
      </c>
      <c r="F53" s="166"/>
      <c r="G53" s="166"/>
      <c r="H53" s="202">
        <f>IF(VLOOKUP($A53,'-RÅDATA_KVARTAL-'!$A$5:$DS$385,61,FALSE)&gt;0,VLOOKUP($A53,'-RÅDATA_KVARTAL-'!$A$5:$DS$385,61,FALSE),"")</f>
        <v>94.100454668483209</v>
      </c>
      <c r="I53" s="202"/>
      <c r="J53" s="202"/>
      <c r="K53" s="202">
        <f>IF(VLOOKUP($A53,'-RÅDATA_KVARTAL-'!$A$5:$DS$385,62,FALSE)&gt;0,VLOOKUP($A53,'-RÅDATA_KVARTAL-'!$A$5:$DS$385,62,FALSE),"")</f>
        <v>87.436843566703217</v>
      </c>
      <c r="L53" s="202"/>
      <c r="M53" s="202"/>
      <c r="N53" s="202">
        <f>IF(VLOOKUP($A53,'-RÅDATA_KVARTAL-'!$A$5:$DS$385,63,FALSE)&gt;0,VLOOKUP($A53,'-RÅDATA_KVARTAL-'!$A$5:$DS$385,63,FALSE),"")</f>
        <v>78.249595680126177</v>
      </c>
      <c r="O53" s="166"/>
      <c r="P53" s="167"/>
      <c r="Q53" s="167">
        <f>IF(VLOOKUP($A53,'-RÅDATA_KVARTAL-'!$A$5:$DS$385,120,FALSE)&gt;0,VLOOKUP($A53,'-RÅDATA_KVARTAL-'!$A$5:$DS$385,120,FALSE),"")</f>
        <v>22.619340751236962</v>
      </c>
      <c r="R53" s="203"/>
      <c r="S53" s="203"/>
      <c r="T53" s="167">
        <f>IF(VLOOKUP($A53,'-RÅDATA_KVARTAL-'!$A$5:$DS$385,121,FALSE)&gt;0,VLOOKUP($A53,'-RÅDATA_KVARTAL-'!$A$5:$DS$385,121,FALSE),"")</f>
        <v>15.831598427018275</v>
      </c>
      <c r="U53" s="167"/>
      <c r="V53" s="167"/>
      <c r="W53" s="167">
        <f>IF(VLOOKUP($A53,'-RÅDATA_KVARTAL-'!$A$5:$DS$385,122,FALSE)&gt;0,VLOOKUP($A53,'-RÅDATA_KVARTAL-'!$A$5:$DS$385,122,FALSE),"")</f>
        <v>23.767858363524507</v>
      </c>
      <c r="X53" s="167"/>
      <c r="Y53" s="167"/>
      <c r="Z53" s="167">
        <f>IF(VLOOKUP($A53,'-RÅDATA_KVARTAL-'!$A$5:$DS$385,123,FALSE)&gt;0,VLOOKUP($A53,'-RÅDATA_KVARTAL-'!$A$5:$DS$385,123,FALSE),"")</f>
        <v>30.341055736496035</v>
      </c>
      <c r="AA53" s="166"/>
      <c r="AB53" s="166"/>
    </row>
    <row r="54" spans="1:28" ht="15" hidden="1" customHeight="1" outlineLevel="1" x14ac:dyDescent="0.2">
      <c r="A54" s="201" t="s">
        <v>148</v>
      </c>
      <c r="B54" s="198">
        <v>2014</v>
      </c>
      <c r="C54" s="199" t="s">
        <v>106</v>
      </c>
      <c r="D54" s="28"/>
      <c r="E54" s="156">
        <f>IF(VLOOKUP($A54,'-RÅDATA_KVARTAL-'!$A$5:$DS$385,60,FALSE)&gt;0,VLOOKUP($A54,'-RÅDATA_KVARTAL-'!$A$5:$DS$385,60,FALSE),"")</f>
        <v>89.347677854382908</v>
      </c>
      <c r="F54" s="156"/>
      <c r="G54" s="156"/>
      <c r="H54" s="156">
        <f>IF(VLOOKUP($A54,'-RÅDATA_KVARTAL-'!$A$5:$DS$385,61,FALSE)&gt;0,VLOOKUP($A54,'-RÅDATA_KVARTAL-'!$A$5:$DS$385,61,FALSE),"")</f>
        <v>93.023831937769401</v>
      </c>
      <c r="I54" s="156"/>
      <c r="J54" s="156"/>
      <c r="K54" s="156">
        <f>IF(VLOOKUP($A54,'-RÅDATA_KVARTAL-'!$A$5:$DS$385,62,FALSE)&gt;0,VLOOKUP($A54,'-RÅDATA_KVARTAL-'!$A$5:$DS$385,62,FALSE),"")</f>
        <v>86.92009728853256</v>
      </c>
      <c r="L54" s="156"/>
      <c r="M54" s="156"/>
      <c r="N54" s="156">
        <f>IF(VLOOKUP($A54,'-RÅDATA_KVARTAL-'!$A$5:$DS$385,63,FALSE)&gt;0,VLOOKUP($A54,'-RÅDATA_KVARTAL-'!$A$5:$DS$385,63,FALSE),"")</f>
        <v>77.122171945701353</v>
      </c>
      <c r="O54" s="42"/>
      <c r="P54" s="71"/>
      <c r="Q54" s="72">
        <f>IF(VLOOKUP($A54,'-RÅDATA_KVARTAL-'!$A$5:$DS$385,120,FALSE)&gt;0,VLOOKUP($A54,'-RÅDATA_KVARTAL-'!$A$5:$DS$385,120,FALSE),"")</f>
        <v>23</v>
      </c>
      <c r="R54" s="42"/>
      <c r="S54" s="42"/>
      <c r="T54" s="72">
        <f>IF(VLOOKUP($A54,'-RÅDATA_KVARTAL-'!$A$5:$DS$385,121,FALSE)&gt;0,VLOOKUP($A54,'-RÅDATA_KVARTAL-'!$A$5:$DS$385,121,FALSE),"")</f>
        <v>18</v>
      </c>
      <c r="U54" s="42"/>
      <c r="V54" s="42"/>
      <c r="W54" s="72">
        <f>IF(VLOOKUP($A54,'-RÅDATA_KVARTAL-'!$A$5:$DS$385,122,FALSE)&gt;0,VLOOKUP($A54,'-RÅDATA_KVARTAL-'!$A$5:$DS$385,122,FALSE),"")</f>
        <v>24</v>
      </c>
      <c r="X54" s="42"/>
      <c r="Y54" s="42"/>
      <c r="Z54" s="72">
        <f>IF(VLOOKUP($A54,'-RÅDATA_KVARTAL-'!$A$5:$DS$385,123,FALSE)&gt;0,VLOOKUP($A54,'-RÅDATA_KVARTAL-'!$A$5:$DS$385,123,FALSE),"")</f>
        <v>31</v>
      </c>
      <c r="AA54" s="42"/>
      <c r="AB54" s="42"/>
    </row>
    <row r="55" spans="1:28" ht="11.25" hidden="1" customHeight="1" outlineLevel="1" x14ac:dyDescent="0.2">
      <c r="A55" s="201" t="s">
        <v>149</v>
      </c>
      <c r="B55" s="200">
        <v>2014</v>
      </c>
      <c r="C55" s="199" t="s">
        <v>107</v>
      </c>
      <c r="D55" s="28"/>
      <c r="E55" s="156">
        <f>IF(VLOOKUP($A55,'-RÅDATA_KVARTAL-'!$A$5:$DS$385,60,FALSE)&gt;0,VLOOKUP($A55,'-RÅDATA_KVARTAL-'!$A$5:$DS$385,60,FALSE),"")</f>
        <v>92.551238491889521</v>
      </c>
      <c r="F55" s="156"/>
      <c r="G55" s="156"/>
      <c r="H55" s="156">
        <f>IF(VLOOKUP($A55,'-RÅDATA_KVARTAL-'!$A$5:$DS$385,61,FALSE)&gt;0,VLOOKUP($A55,'-RÅDATA_KVARTAL-'!$A$5:$DS$385,61,FALSE),"")</f>
        <v>95.851169803193059</v>
      </c>
      <c r="I55" s="156"/>
      <c r="J55" s="156"/>
      <c r="K55" s="156">
        <f>IF(VLOOKUP($A55,'-RÅDATA_KVARTAL-'!$A$5:$DS$385,62,FALSE)&gt;0,VLOOKUP($A55,'-RÅDATA_KVARTAL-'!$A$5:$DS$385,62,FALSE),"")</f>
        <v>90.211874119920097</v>
      </c>
      <c r="L55" s="156"/>
      <c r="M55" s="156"/>
      <c r="N55" s="156">
        <f>IF(VLOOKUP($A55,'-RÅDATA_KVARTAL-'!$A$5:$DS$385,63,FALSE)&gt;0,VLOOKUP($A55,'-RÅDATA_KVARTAL-'!$A$5:$DS$385,63,FALSE),"")</f>
        <v>82.92545180722891</v>
      </c>
      <c r="O55" s="42"/>
      <c r="P55" s="71"/>
      <c r="Q55" s="72">
        <f>IF(VLOOKUP($A55,'-RÅDATA_KVARTAL-'!$A$5:$DS$385,120,FALSE)&gt;0,VLOOKUP($A55,'-RÅDATA_KVARTAL-'!$A$5:$DS$385,120,FALSE),"")</f>
        <v>24</v>
      </c>
      <c r="R55" s="42"/>
      <c r="S55" s="42"/>
      <c r="T55" s="72">
        <f>IF(VLOOKUP($A55,'-RÅDATA_KVARTAL-'!$A$5:$DS$385,121,FALSE)&gt;0,VLOOKUP($A55,'-RÅDATA_KVARTAL-'!$A$5:$DS$385,121,FALSE),"")</f>
        <v>17</v>
      </c>
      <c r="U55" s="42"/>
      <c r="V55" s="42"/>
      <c r="W55" s="72">
        <f>IF(VLOOKUP($A55,'-RÅDATA_KVARTAL-'!$A$5:$DS$385,122,FALSE)&gt;0,VLOOKUP($A55,'-RÅDATA_KVARTAL-'!$A$5:$DS$385,122,FALSE),"")</f>
        <v>26</v>
      </c>
      <c r="X55" s="42"/>
      <c r="Y55" s="42"/>
      <c r="Z55" s="72">
        <f>IF(VLOOKUP($A55,'-RÅDATA_KVARTAL-'!$A$5:$DS$385,123,FALSE)&gt;0,VLOOKUP($A55,'-RÅDATA_KVARTAL-'!$A$5:$DS$385,123,FALSE),"")</f>
        <v>28</v>
      </c>
      <c r="AA55" s="42"/>
      <c r="AB55" s="42"/>
    </row>
    <row r="56" spans="1:28" ht="11.25" hidden="1" customHeight="1" outlineLevel="1" x14ac:dyDescent="0.2">
      <c r="A56" s="201" t="s">
        <v>150</v>
      </c>
      <c r="B56" s="200">
        <v>2014</v>
      </c>
      <c r="C56" s="199" t="s">
        <v>108</v>
      </c>
      <c r="D56" s="28"/>
      <c r="E56" s="156">
        <f>IF(VLOOKUP($A56,'-RÅDATA_KVARTAL-'!$A$5:$DS$385,60,FALSE)&gt;0,VLOOKUP($A56,'-RÅDATA_KVARTAL-'!$A$5:$DS$385,60,FALSE),"")</f>
        <v>92.81532264117898</v>
      </c>
      <c r="F56" s="156"/>
      <c r="G56" s="156"/>
      <c r="H56" s="156">
        <f>IF(VLOOKUP($A56,'-RÅDATA_KVARTAL-'!$A$5:$DS$385,61,FALSE)&gt;0,VLOOKUP($A56,'-RÅDATA_KVARTAL-'!$A$5:$DS$385,61,FALSE),"")</f>
        <v>95.594584705451879</v>
      </c>
      <c r="I56" s="156"/>
      <c r="J56" s="156"/>
      <c r="K56" s="156">
        <f>IF(VLOOKUP($A56,'-RÅDATA_KVARTAL-'!$A$5:$DS$385,62,FALSE)&gt;0,VLOOKUP($A56,'-RÅDATA_KVARTAL-'!$A$5:$DS$385,62,FALSE),"")</f>
        <v>91.127496902481042</v>
      </c>
      <c r="L56" s="156"/>
      <c r="M56" s="156"/>
      <c r="N56" s="156">
        <f>IF(VLOOKUP($A56,'-RÅDATA_KVARTAL-'!$A$5:$DS$385,63,FALSE)&gt;0,VLOOKUP($A56,'-RÅDATA_KVARTAL-'!$A$5:$DS$385,63,FALSE),"")</f>
        <v>82.88303693570451</v>
      </c>
      <c r="O56" s="42"/>
      <c r="P56" s="71"/>
      <c r="Q56" s="72">
        <f>IF(VLOOKUP($A56,'-RÅDATA_KVARTAL-'!$A$5:$DS$385,120,FALSE)&gt;0,VLOOKUP($A56,'-RÅDATA_KVARTAL-'!$A$5:$DS$385,120,FALSE),"")</f>
        <v>21</v>
      </c>
      <c r="R56" s="42"/>
      <c r="S56" s="42"/>
      <c r="T56" s="72">
        <f>IF(VLOOKUP($A56,'-RÅDATA_KVARTAL-'!$A$5:$DS$385,121,FALSE)&gt;0,VLOOKUP($A56,'-RÅDATA_KVARTAL-'!$A$5:$DS$385,121,FALSE),"")</f>
        <v>16</v>
      </c>
      <c r="U56" s="42"/>
      <c r="V56" s="42"/>
      <c r="W56" s="72">
        <f>IF(VLOOKUP($A56,'-RÅDATA_KVARTAL-'!$A$5:$DS$385,122,FALSE)&gt;0,VLOOKUP($A56,'-RÅDATA_KVARTAL-'!$A$5:$DS$385,122,FALSE),"")</f>
        <v>20</v>
      </c>
      <c r="X56" s="42"/>
      <c r="Y56" s="42"/>
      <c r="Z56" s="72">
        <f>IF(VLOOKUP($A56,'-RÅDATA_KVARTAL-'!$A$5:$DS$385,123,FALSE)&gt;0,VLOOKUP($A56,'-RÅDATA_KVARTAL-'!$A$5:$DS$385,123,FALSE),"")</f>
        <v>31</v>
      </c>
      <c r="AA56" s="42"/>
      <c r="AB56" s="42"/>
    </row>
    <row r="57" spans="1:28" ht="11.25" hidden="1" customHeight="1" outlineLevel="1" x14ac:dyDescent="0.2">
      <c r="A57" s="201" t="s">
        <v>151</v>
      </c>
      <c r="B57" s="200">
        <v>2014</v>
      </c>
      <c r="C57" s="199" t="s">
        <v>109</v>
      </c>
      <c r="D57" s="28"/>
      <c r="E57" s="156">
        <f>IF(VLOOKUP($A57,'-RÅDATA_KVARTAL-'!$A$5:$DS$385,60,FALSE)&gt;0,VLOOKUP($A57,'-RÅDATA_KVARTAL-'!$A$5:$DS$385,60,FALSE),"")</f>
        <v>92.04286335657514</v>
      </c>
      <c r="F57" s="156"/>
      <c r="G57" s="156"/>
      <c r="H57" s="156">
        <f>IF(VLOOKUP($A57,'-RÅDATA_KVARTAL-'!$A$5:$DS$385,61,FALSE)&gt;0,VLOOKUP($A57,'-RÅDATA_KVARTAL-'!$A$5:$DS$385,61,FALSE),"")</f>
        <v>95.117494144596307</v>
      </c>
      <c r="I57" s="156"/>
      <c r="J57" s="156"/>
      <c r="K57" s="156">
        <f>IF(VLOOKUP($A57,'-RÅDATA_KVARTAL-'!$A$5:$DS$385,62,FALSE)&gt;0,VLOOKUP($A57,'-RÅDATA_KVARTAL-'!$A$5:$DS$385,62,FALSE),"")</f>
        <v>90.195766859467369</v>
      </c>
      <c r="L57" s="156"/>
      <c r="M57" s="156"/>
      <c r="N57" s="156">
        <f>IF(VLOOKUP($A57,'-RÅDATA_KVARTAL-'!$A$5:$DS$385,63,FALSE)&gt;0,VLOOKUP($A57,'-RÅDATA_KVARTAL-'!$A$5:$DS$385,63,FALSE),"")</f>
        <v>80.990990990990994</v>
      </c>
      <c r="O57" s="42"/>
      <c r="P57" s="71"/>
      <c r="Q57" s="72">
        <f>IF(VLOOKUP($A57,'-RÅDATA_KVARTAL-'!$A$5:$DS$385,120,FALSE)&gt;0,VLOOKUP($A57,'-RÅDATA_KVARTAL-'!$A$5:$DS$385,120,FALSE),"")</f>
        <v>20</v>
      </c>
      <c r="R57" s="42"/>
      <c r="S57" s="42"/>
      <c r="T57" s="72">
        <f>IF(VLOOKUP($A57,'-RÅDATA_KVARTAL-'!$A$5:$DS$385,121,FALSE)&gt;0,VLOOKUP($A57,'-RÅDATA_KVARTAL-'!$A$5:$DS$385,121,FALSE),"")</f>
        <v>15</v>
      </c>
      <c r="U57" s="42"/>
      <c r="V57" s="42"/>
      <c r="W57" s="72">
        <f>IF(VLOOKUP($A57,'-RÅDATA_KVARTAL-'!$A$5:$DS$385,122,FALSE)&gt;0,VLOOKUP($A57,'-RÅDATA_KVARTAL-'!$A$5:$DS$385,122,FALSE),"")</f>
        <v>21</v>
      </c>
      <c r="X57" s="42"/>
      <c r="Y57" s="42"/>
      <c r="Z57" s="72">
        <f>IF(VLOOKUP($A57,'-RÅDATA_KVARTAL-'!$A$5:$DS$385,123,FALSE)&gt;0,VLOOKUP($A57,'-RÅDATA_KVARTAL-'!$A$5:$DS$385,123,FALSE),"")</f>
        <v>24</v>
      </c>
      <c r="AA57" s="42"/>
      <c r="AB57" s="42"/>
    </row>
    <row r="58" spans="1:28" ht="11.25" hidden="1" customHeight="1" outlineLevel="1" x14ac:dyDescent="0.2">
      <c r="A58" s="201" t="s">
        <v>152</v>
      </c>
      <c r="B58" s="200">
        <v>2014</v>
      </c>
      <c r="C58" s="199" t="s">
        <v>35</v>
      </c>
      <c r="D58" s="28"/>
      <c r="E58" s="156">
        <f>IF(VLOOKUP($A58,'-RÅDATA_KVARTAL-'!$A$5:$DS$385,60,FALSE)&gt;0,VLOOKUP($A58,'-RÅDATA_KVARTAL-'!$A$5:$DS$385,60,FALSE),"")</f>
        <v>88.988266605248683</v>
      </c>
      <c r="F58" s="156"/>
      <c r="G58" s="156"/>
      <c r="H58" s="156">
        <f>IF(VLOOKUP($A58,'-RÅDATA_KVARTAL-'!$A$5:$DS$385,61,FALSE)&gt;0,VLOOKUP($A58,'-RÅDATA_KVARTAL-'!$A$5:$DS$385,61,FALSE),"")</f>
        <v>91.783601851164391</v>
      </c>
      <c r="I58" s="156"/>
      <c r="J58" s="156"/>
      <c r="K58" s="156">
        <f>IF(VLOOKUP($A58,'-RÅDATA_KVARTAL-'!$A$5:$DS$385,62,FALSE)&gt;0,VLOOKUP($A58,'-RÅDATA_KVARTAL-'!$A$5:$DS$385,62,FALSE),"")</f>
        <v>88.127367794858941</v>
      </c>
      <c r="L58" s="156"/>
      <c r="M58" s="156"/>
      <c r="N58" s="156">
        <f>IF(VLOOKUP($A58,'-RÅDATA_KVARTAL-'!$A$5:$DS$385,63,FALSE)&gt;0,VLOOKUP($A58,'-RÅDATA_KVARTAL-'!$A$5:$DS$385,63,FALSE),"")</f>
        <v>74.272429826071985</v>
      </c>
      <c r="O58" s="42"/>
      <c r="P58" s="71"/>
      <c r="Q58" s="72">
        <f>IF(VLOOKUP($A58,'-RÅDATA_KVARTAL-'!$A$5:$DS$385,120,FALSE)&gt;0,VLOOKUP($A58,'-RÅDATA_KVARTAL-'!$A$5:$DS$385,120,FALSE),"")</f>
        <v>22</v>
      </c>
      <c r="R58" s="42"/>
      <c r="S58" s="42"/>
      <c r="T58" s="72">
        <f>IF(VLOOKUP($A58,'-RÅDATA_KVARTAL-'!$A$5:$DS$385,121,FALSE)&gt;0,VLOOKUP($A58,'-RÅDATA_KVARTAL-'!$A$5:$DS$385,121,FALSE),"")</f>
        <v>18</v>
      </c>
      <c r="U58" s="42"/>
      <c r="V58" s="42"/>
      <c r="W58" s="72">
        <f>IF(VLOOKUP($A58,'-RÅDATA_KVARTAL-'!$A$5:$DS$385,122,FALSE)&gt;0,VLOOKUP($A58,'-RÅDATA_KVARTAL-'!$A$5:$DS$385,122,FALSE),"")</f>
        <v>21</v>
      </c>
      <c r="X58" s="42"/>
      <c r="Y58" s="42"/>
      <c r="Z58" s="72">
        <f>IF(VLOOKUP($A58,'-RÅDATA_KVARTAL-'!$A$5:$DS$385,123,FALSE)&gt;0,VLOOKUP($A58,'-RÅDATA_KVARTAL-'!$A$5:$DS$385,123,FALSE),"")</f>
        <v>34</v>
      </c>
      <c r="AA58" s="42"/>
      <c r="AB58" s="42"/>
    </row>
    <row r="59" spans="1:28" ht="11.25" hidden="1" customHeight="1" outlineLevel="1" x14ac:dyDescent="0.2">
      <c r="A59" s="201" t="s">
        <v>153</v>
      </c>
      <c r="B59" s="200">
        <v>2014</v>
      </c>
      <c r="C59" s="199" t="s">
        <v>110</v>
      </c>
      <c r="D59" s="28"/>
      <c r="E59" s="156">
        <f>IF(VLOOKUP($A59,'-RÅDATA_KVARTAL-'!$A$5:$DS$385,60,FALSE)&gt;0,VLOOKUP($A59,'-RÅDATA_KVARTAL-'!$A$5:$DS$385,60,FALSE),"")</f>
        <v>85.524206256765837</v>
      </c>
      <c r="F59" s="156"/>
      <c r="G59" s="156"/>
      <c r="H59" s="156">
        <f>IF(VLOOKUP($A59,'-RÅDATA_KVARTAL-'!$A$5:$DS$385,61,FALSE)&gt;0,VLOOKUP($A59,'-RÅDATA_KVARTAL-'!$A$5:$DS$385,61,FALSE),"")</f>
        <v>91.331773858648518</v>
      </c>
      <c r="I59" s="156"/>
      <c r="J59" s="156"/>
      <c r="K59" s="156">
        <f>IF(VLOOKUP($A59,'-RÅDATA_KVARTAL-'!$A$5:$DS$385,62,FALSE)&gt;0,VLOOKUP($A59,'-RÅDATA_KVARTAL-'!$A$5:$DS$385,62,FALSE),"")</f>
        <v>81.832030059916733</v>
      </c>
      <c r="L59" s="156"/>
      <c r="M59" s="156"/>
      <c r="N59" s="156">
        <f>IF(VLOOKUP($A59,'-RÅDATA_KVARTAL-'!$A$5:$DS$385,63,FALSE)&gt;0,VLOOKUP($A59,'-RÅDATA_KVARTAL-'!$A$5:$DS$385,63,FALSE),"")</f>
        <v>64.761551308220447</v>
      </c>
      <c r="O59" s="42"/>
      <c r="P59" s="71"/>
      <c r="Q59" s="72">
        <f>IF(VLOOKUP($A59,'-RÅDATA_KVARTAL-'!$A$5:$DS$385,120,FALSE)&gt;0,VLOOKUP($A59,'-RÅDATA_KVARTAL-'!$A$5:$DS$385,120,FALSE),"")</f>
        <v>31</v>
      </c>
      <c r="R59" s="42"/>
      <c r="S59" s="42"/>
      <c r="T59" s="72">
        <f>IF(VLOOKUP($A59,'-RÅDATA_KVARTAL-'!$A$5:$DS$385,121,FALSE)&gt;0,VLOOKUP($A59,'-RÅDATA_KVARTAL-'!$A$5:$DS$385,121,FALSE),"")</f>
        <v>17</v>
      </c>
      <c r="U59" s="42"/>
      <c r="V59" s="42"/>
      <c r="W59" s="72">
        <f>IF(VLOOKUP($A59,'-RÅDATA_KVARTAL-'!$A$5:$DS$385,122,FALSE)&gt;0,VLOOKUP($A59,'-RÅDATA_KVARTAL-'!$A$5:$DS$385,122,FALSE),"")</f>
        <v>34</v>
      </c>
      <c r="X59" s="42"/>
      <c r="Y59" s="42"/>
      <c r="Z59" s="72">
        <f>IF(VLOOKUP($A59,'-RÅDATA_KVARTAL-'!$A$5:$DS$385,123,FALSE)&gt;0,VLOOKUP($A59,'-RÅDATA_KVARTAL-'!$A$5:$DS$385,123,FALSE),"")</f>
        <v>50</v>
      </c>
      <c r="AA59" s="42"/>
      <c r="AB59" s="42"/>
    </row>
    <row r="60" spans="1:28" ht="11.25" hidden="1" customHeight="1" outlineLevel="1" x14ac:dyDescent="0.2">
      <c r="A60" s="201" t="s">
        <v>154</v>
      </c>
      <c r="B60" s="200">
        <v>2014</v>
      </c>
      <c r="C60" s="199" t="s">
        <v>111</v>
      </c>
      <c r="D60" s="28"/>
      <c r="E60" s="156">
        <f>IF(VLOOKUP($A60,'-RÅDATA_KVARTAL-'!$A$5:$DS$385,60,FALSE)&gt;0,VLOOKUP($A60,'-RÅDATA_KVARTAL-'!$A$5:$DS$385,60,FALSE),"")</f>
        <v>86.783664050369651</v>
      </c>
      <c r="F60" s="156"/>
      <c r="G60" s="156"/>
      <c r="H60" s="156">
        <f>IF(VLOOKUP($A60,'-RÅDATA_KVARTAL-'!$A$5:$DS$385,61,FALSE)&gt;0,VLOOKUP($A60,'-RÅDATA_KVARTAL-'!$A$5:$DS$385,61,FALSE),"")</f>
        <v>91.192334017796028</v>
      </c>
      <c r="I60" s="156"/>
      <c r="J60" s="156"/>
      <c r="K60" s="156">
        <f>IF(VLOOKUP($A60,'-RÅDATA_KVARTAL-'!$A$5:$DS$385,62,FALSE)&gt;0,VLOOKUP($A60,'-RÅDATA_KVARTAL-'!$A$5:$DS$385,62,FALSE),"")</f>
        <v>84.869045526454556</v>
      </c>
      <c r="L60" s="156"/>
      <c r="M60" s="156"/>
      <c r="N60" s="156">
        <f>IF(VLOOKUP($A60,'-RÅDATA_KVARTAL-'!$A$5:$DS$385,63,FALSE)&gt;0,VLOOKUP($A60,'-RÅDATA_KVARTAL-'!$A$5:$DS$385,63,FALSE),"")</f>
        <v>66.411775951060974</v>
      </c>
      <c r="O60" s="42"/>
      <c r="P60" s="71"/>
      <c r="Q60" s="72">
        <f>IF(VLOOKUP($A60,'-RÅDATA_KVARTAL-'!$A$5:$DS$385,120,FALSE)&gt;0,VLOOKUP($A60,'-RÅDATA_KVARTAL-'!$A$5:$DS$385,120,FALSE),"")</f>
        <v>26</v>
      </c>
      <c r="R60" s="42"/>
      <c r="S60" s="42"/>
      <c r="T60" s="72">
        <f>IF(VLOOKUP($A60,'-RÅDATA_KVARTAL-'!$A$5:$DS$385,121,FALSE)&gt;0,VLOOKUP($A60,'-RÅDATA_KVARTAL-'!$A$5:$DS$385,121,FALSE),"")</f>
        <v>15</v>
      </c>
      <c r="U60" s="42"/>
      <c r="V60" s="42"/>
      <c r="W60" s="72">
        <f>IF(VLOOKUP($A60,'-RÅDATA_KVARTAL-'!$A$5:$DS$385,122,FALSE)&gt;0,VLOOKUP($A60,'-RÅDATA_KVARTAL-'!$A$5:$DS$385,122,FALSE),"")</f>
        <v>28</v>
      </c>
      <c r="X60" s="42"/>
      <c r="Y60" s="42"/>
      <c r="Z60" s="72">
        <f>IF(VLOOKUP($A60,'-RÅDATA_KVARTAL-'!$A$5:$DS$385,123,FALSE)&gt;0,VLOOKUP($A60,'-RÅDATA_KVARTAL-'!$A$5:$DS$385,123,FALSE),"")</f>
        <v>41</v>
      </c>
      <c r="AA60" s="42"/>
      <c r="AB60" s="42"/>
    </row>
    <row r="61" spans="1:28" ht="11.25" hidden="1" customHeight="1" outlineLevel="1" x14ac:dyDescent="0.2">
      <c r="A61" s="201" t="s">
        <v>155</v>
      </c>
      <c r="B61" s="200">
        <v>2014</v>
      </c>
      <c r="C61" s="199" t="s">
        <v>112</v>
      </c>
      <c r="D61" s="28"/>
      <c r="E61" s="156">
        <f>IF(VLOOKUP($A61,'-RÅDATA_KVARTAL-'!$A$5:$DS$385,60,FALSE)&gt;0,VLOOKUP($A61,'-RÅDATA_KVARTAL-'!$A$5:$DS$385,60,FALSE),"")</f>
        <v>87.669003836486297</v>
      </c>
      <c r="F61" s="156"/>
      <c r="G61" s="156"/>
      <c r="H61" s="156">
        <f>IF(VLOOKUP($A61,'-RÅDATA_KVARTAL-'!$A$5:$DS$385,61,FALSE)&gt;0,VLOOKUP($A61,'-RÅDATA_KVARTAL-'!$A$5:$DS$385,61,FALSE),"")</f>
        <v>91.361715287083811</v>
      </c>
      <c r="I61" s="156"/>
      <c r="J61" s="156"/>
      <c r="K61" s="156">
        <f>IF(VLOOKUP($A61,'-RÅDATA_KVARTAL-'!$A$5:$DS$385,62,FALSE)&gt;0,VLOOKUP($A61,'-RÅDATA_KVARTAL-'!$A$5:$DS$385,62,FALSE),"")</f>
        <v>85.565312843029645</v>
      </c>
      <c r="L61" s="156"/>
      <c r="M61" s="156"/>
      <c r="N61" s="156">
        <f>IF(VLOOKUP($A61,'-RÅDATA_KVARTAL-'!$A$5:$DS$385,63,FALSE)&gt;0,VLOOKUP($A61,'-RÅDATA_KVARTAL-'!$A$5:$DS$385,63,FALSE),"")</f>
        <v>74.225739848589129</v>
      </c>
      <c r="O61" s="42"/>
      <c r="P61" s="71"/>
      <c r="Q61" s="72">
        <f>IF(VLOOKUP($A61,'-RÅDATA_KVARTAL-'!$A$5:$DS$385,120,FALSE)&gt;0,VLOOKUP($A61,'-RÅDATA_KVARTAL-'!$A$5:$DS$385,120,FALSE),"")</f>
        <v>24</v>
      </c>
      <c r="R61" s="42"/>
      <c r="S61" s="42"/>
      <c r="T61" s="72">
        <f>IF(VLOOKUP($A61,'-RÅDATA_KVARTAL-'!$A$5:$DS$385,121,FALSE)&gt;0,VLOOKUP($A61,'-RÅDATA_KVARTAL-'!$A$5:$DS$385,121,FALSE),"")</f>
        <v>17</v>
      </c>
      <c r="U61" s="42"/>
      <c r="V61" s="42"/>
      <c r="W61" s="72">
        <f>IF(VLOOKUP($A61,'-RÅDATA_KVARTAL-'!$A$5:$DS$385,122,FALSE)&gt;0,VLOOKUP($A61,'-RÅDATA_KVARTAL-'!$A$5:$DS$385,122,FALSE),"")</f>
        <v>26</v>
      </c>
      <c r="X61" s="42"/>
      <c r="Y61" s="42"/>
      <c r="Z61" s="72">
        <f>IF(VLOOKUP($A61,'-RÅDATA_KVARTAL-'!$A$5:$DS$385,123,FALSE)&gt;0,VLOOKUP($A61,'-RÅDATA_KVARTAL-'!$A$5:$DS$385,123,FALSE),"")</f>
        <v>36</v>
      </c>
      <c r="AA61" s="42"/>
      <c r="AB61" s="42"/>
    </row>
    <row r="62" spans="1:28" ht="11.25" hidden="1" customHeight="1" outlineLevel="1" x14ac:dyDescent="0.2">
      <c r="A62" s="201" t="s">
        <v>156</v>
      </c>
      <c r="B62" s="200">
        <v>2014</v>
      </c>
      <c r="C62" s="199" t="s">
        <v>113</v>
      </c>
      <c r="D62" s="28"/>
      <c r="E62" s="156">
        <f>IF(VLOOKUP($A62,'-RÅDATA_KVARTAL-'!$A$5:$DS$385,60,FALSE)&gt;0,VLOOKUP($A62,'-RÅDATA_KVARTAL-'!$A$5:$DS$385,60,FALSE),"")</f>
        <v>89.902944397588087</v>
      </c>
      <c r="F62" s="156"/>
      <c r="G62" s="156"/>
      <c r="H62" s="156">
        <f>IF(VLOOKUP($A62,'-RÅDATA_KVARTAL-'!$A$5:$DS$385,61,FALSE)&gt;0,VLOOKUP($A62,'-RÅDATA_KVARTAL-'!$A$5:$DS$385,61,FALSE),"")</f>
        <v>93.329872184726455</v>
      </c>
      <c r="I62" s="156"/>
      <c r="J62" s="156"/>
      <c r="K62" s="156">
        <f>IF(VLOOKUP($A62,'-RÅDATA_KVARTAL-'!$A$5:$DS$385,62,FALSE)&gt;0,VLOOKUP($A62,'-RÅDATA_KVARTAL-'!$A$5:$DS$385,62,FALSE),"")</f>
        <v>88.137951898351233</v>
      </c>
      <c r="L62" s="156"/>
      <c r="M62" s="156"/>
      <c r="N62" s="156">
        <f>IF(VLOOKUP($A62,'-RÅDATA_KVARTAL-'!$A$5:$DS$385,63,FALSE)&gt;0,VLOOKUP($A62,'-RÅDATA_KVARTAL-'!$A$5:$DS$385,63,FALSE),"")</f>
        <v>76.377422072451566</v>
      </c>
      <c r="O62" s="42"/>
      <c r="P62" s="71"/>
      <c r="Q62" s="72">
        <f>IF(VLOOKUP($A62,'-RÅDATA_KVARTAL-'!$A$5:$DS$385,120,FALSE)&gt;0,VLOOKUP($A62,'-RÅDATA_KVARTAL-'!$A$5:$DS$385,120,FALSE),"")</f>
        <v>21</v>
      </c>
      <c r="R62" s="42"/>
      <c r="S62" s="42"/>
      <c r="T62" s="72">
        <f>IF(VLOOKUP($A62,'-RÅDATA_KVARTAL-'!$A$5:$DS$385,121,FALSE)&gt;0,VLOOKUP($A62,'-RÅDATA_KVARTAL-'!$A$5:$DS$385,121,FALSE),"")</f>
        <v>16</v>
      </c>
      <c r="U62" s="42"/>
      <c r="V62" s="42"/>
      <c r="W62" s="72">
        <f>IF(VLOOKUP($A62,'-RÅDATA_KVARTAL-'!$A$5:$DS$385,122,FALSE)&gt;0,VLOOKUP($A62,'-RÅDATA_KVARTAL-'!$A$5:$DS$385,122,FALSE),"")</f>
        <v>22</v>
      </c>
      <c r="X62" s="42"/>
      <c r="Y62" s="42"/>
      <c r="Z62" s="72">
        <f>IF(VLOOKUP($A62,'-RÅDATA_KVARTAL-'!$A$5:$DS$385,123,FALSE)&gt;0,VLOOKUP($A62,'-RÅDATA_KVARTAL-'!$A$5:$DS$385,123,FALSE),"")</f>
        <v>28</v>
      </c>
      <c r="AA62" s="42"/>
      <c r="AB62" s="42"/>
    </row>
    <row r="63" spans="1:28" ht="11.25" hidden="1" customHeight="1" outlineLevel="1" x14ac:dyDescent="0.2">
      <c r="A63" s="201" t="s">
        <v>157</v>
      </c>
      <c r="B63" s="200">
        <v>2014</v>
      </c>
      <c r="C63" s="199" t="s">
        <v>114</v>
      </c>
      <c r="D63" s="28"/>
      <c r="E63" s="156">
        <f>IF(VLOOKUP($A63,'-RÅDATA_KVARTAL-'!$A$5:$DS$385,60,FALSE)&gt;0,VLOOKUP($A63,'-RÅDATA_KVARTAL-'!$A$5:$DS$385,60,FALSE),"")</f>
        <v>91.219321880981695</v>
      </c>
      <c r="F63" s="156"/>
      <c r="G63" s="156"/>
      <c r="H63" s="156">
        <f>IF(VLOOKUP($A63,'-RÅDATA_KVARTAL-'!$A$5:$DS$385,61,FALSE)&gt;0,VLOOKUP($A63,'-RÅDATA_KVARTAL-'!$A$5:$DS$385,61,FALSE),"")</f>
        <v>94.553565004676599</v>
      </c>
      <c r="I63" s="156"/>
      <c r="J63" s="156"/>
      <c r="K63" s="156">
        <f>IF(VLOOKUP($A63,'-RÅDATA_KVARTAL-'!$A$5:$DS$385,62,FALSE)&gt;0,VLOOKUP($A63,'-RÅDATA_KVARTAL-'!$A$5:$DS$385,62,FALSE),"")</f>
        <v>88.873305282842452</v>
      </c>
      <c r="L63" s="156"/>
      <c r="M63" s="156"/>
      <c r="N63" s="156">
        <f>IF(VLOOKUP($A63,'-RÅDATA_KVARTAL-'!$A$5:$DS$385,63,FALSE)&gt;0,VLOOKUP($A63,'-RÅDATA_KVARTAL-'!$A$5:$DS$385,63,FALSE),"")</f>
        <v>81.590163934426229</v>
      </c>
      <c r="O63" s="42"/>
      <c r="P63" s="71"/>
      <c r="Q63" s="72">
        <f>IF(VLOOKUP($A63,'-RÅDATA_KVARTAL-'!$A$5:$DS$385,120,FALSE)&gt;0,VLOOKUP($A63,'-RÅDATA_KVARTAL-'!$A$5:$DS$385,120,FALSE),"")</f>
        <v>19</v>
      </c>
      <c r="R63" s="42"/>
      <c r="S63" s="42"/>
      <c r="T63" s="72">
        <f>IF(VLOOKUP($A63,'-RÅDATA_KVARTAL-'!$A$5:$DS$385,121,FALSE)&gt;0,VLOOKUP($A63,'-RÅDATA_KVARTAL-'!$A$5:$DS$385,121,FALSE),"")</f>
        <v>14</v>
      </c>
      <c r="U63" s="42"/>
      <c r="V63" s="42"/>
      <c r="W63" s="72">
        <f>IF(VLOOKUP($A63,'-RÅDATA_KVARTAL-'!$A$5:$DS$385,122,FALSE)&gt;0,VLOOKUP($A63,'-RÅDATA_KVARTAL-'!$A$5:$DS$385,122,FALSE),"")</f>
        <v>20</v>
      </c>
      <c r="X63" s="42"/>
      <c r="Y63" s="42"/>
      <c r="Z63" s="72">
        <f>IF(VLOOKUP($A63,'-RÅDATA_KVARTAL-'!$A$5:$DS$385,123,FALSE)&gt;0,VLOOKUP($A63,'-RÅDATA_KVARTAL-'!$A$5:$DS$385,123,FALSE),"")</f>
        <v>28</v>
      </c>
      <c r="AA63" s="42"/>
      <c r="AB63" s="42"/>
    </row>
    <row r="64" spans="1:28" ht="11.25" hidden="1" customHeight="1" outlineLevel="1" x14ac:dyDescent="0.2">
      <c r="A64" s="201" t="s">
        <v>158</v>
      </c>
      <c r="B64" s="200">
        <v>2014</v>
      </c>
      <c r="C64" s="199" t="s">
        <v>115</v>
      </c>
      <c r="D64" s="28"/>
      <c r="E64" s="156">
        <f>IF(VLOOKUP($A64,'-RÅDATA_KVARTAL-'!$A$5:$DS$385,60,FALSE)&gt;0,VLOOKUP($A64,'-RÅDATA_KVARTAL-'!$A$5:$DS$385,60,FALSE),"")</f>
        <v>90.832641196013284</v>
      </c>
      <c r="F64" s="156"/>
      <c r="G64" s="156"/>
      <c r="H64" s="156">
        <f>IF(VLOOKUP($A64,'-RÅDATA_KVARTAL-'!$A$5:$DS$385,61,FALSE)&gt;0,VLOOKUP($A64,'-RÅDATA_KVARTAL-'!$A$5:$DS$385,61,FALSE),"")</f>
        <v>93.293303480561775</v>
      </c>
      <c r="I64" s="156"/>
      <c r="J64" s="156"/>
      <c r="K64" s="156">
        <f>IF(VLOOKUP($A64,'-RÅDATA_KVARTAL-'!$A$5:$DS$385,62,FALSE)&gt;0,VLOOKUP($A64,'-RÅDATA_KVARTAL-'!$A$5:$DS$385,62,FALSE),"")</f>
        <v>89.545369152733429</v>
      </c>
      <c r="L64" s="156"/>
      <c r="M64" s="156"/>
      <c r="N64" s="156">
        <f>IF(VLOOKUP($A64,'-RÅDATA_KVARTAL-'!$A$5:$DS$385,63,FALSE)&gt;0,VLOOKUP($A64,'-RÅDATA_KVARTAL-'!$A$5:$DS$385,63,FALSE),"")</f>
        <v>81.269349845201234</v>
      </c>
      <c r="O64" s="42"/>
      <c r="P64" s="71"/>
      <c r="Q64" s="72">
        <f>IF(VLOOKUP($A64,'-RÅDATA_KVARTAL-'!$A$5:$DS$385,120,FALSE)&gt;0,VLOOKUP($A64,'-RÅDATA_KVARTAL-'!$A$5:$DS$385,120,FALSE),"")</f>
        <v>20</v>
      </c>
      <c r="R64" s="42"/>
      <c r="S64" s="42"/>
      <c r="T64" s="72">
        <f>IF(VLOOKUP($A64,'-RÅDATA_KVARTAL-'!$A$5:$DS$385,121,FALSE)&gt;0,VLOOKUP($A64,'-RÅDATA_KVARTAL-'!$A$5:$DS$385,121,FALSE),"")</f>
        <v>16</v>
      </c>
      <c r="U64" s="42"/>
      <c r="V64" s="42"/>
      <c r="W64" s="72">
        <f>IF(VLOOKUP($A64,'-RÅDATA_KVARTAL-'!$A$5:$DS$385,122,FALSE)&gt;0,VLOOKUP($A64,'-RÅDATA_KVARTAL-'!$A$5:$DS$385,122,FALSE),"")</f>
        <v>20</v>
      </c>
      <c r="X64" s="42"/>
      <c r="Y64" s="42"/>
      <c r="Z64" s="72">
        <f>IF(VLOOKUP($A64,'-RÅDATA_KVARTAL-'!$A$5:$DS$385,123,FALSE)&gt;0,VLOOKUP($A64,'-RÅDATA_KVARTAL-'!$A$5:$DS$385,123,FALSE),"")</f>
        <v>29</v>
      </c>
      <c r="AA64" s="42"/>
      <c r="AB64" s="42"/>
    </row>
    <row r="65" spans="1:28" ht="11.25" hidden="1" customHeight="1" outlineLevel="1" x14ac:dyDescent="0.2">
      <c r="A65" s="201" t="s">
        <v>159</v>
      </c>
      <c r="B65" s="200">
        <v>2014</v>
      </c>
      <c r="C65" s="199" t="s">
        <v>116</v>
      </c>
      <c r="D65" s="28"/>
      <c r="E65" s="156">
        <f>IF(VLOOKUP($A65,'-RÅDATA_KVARTAL-'!$A$5:$DS$385,60,FALSE)&gt;0,VLOOKUP($A65,'-RÅDATA_KVARTAL-'!$A$5:$DS$385,60,FALSE),"")</f>
        <v>91.685503558557983</v>
      </c>
      <c r="F65" s="156"/>
      <c r="G65" s="156"/>
      <c r="H65" s="156">
        <f>IF(VLOOKUP($A65,'-RÅDATA_KVARTAL-'!$A$5:$DS$385,61,FALSE)&gt;0,VLOOKUP($A65,'-RÅDATA_KVARTAL-'!$A$5:$DS$385,61,FALSE),"")</f>
        <v>94.358678762969276</v>
      </c>
      <c r="I65" s="156"/>
      <c r="J65" s="156"/>
      <c r="K65" s="156">
        <f>IF(VLOOKUP($A65,'-RÅDATA_KVARTAL-'!$A$5:$DS$385,62,FALSE)&gt;0,VLOOKUP($A65,'-RÅDATA_KVARTAL-'!$A$5:$DS$385,62,FALSE),"")</f>
        <v>90.157702940437304</v>
      </c>
      <c r="L65" s="156"/>
      <c r="M65" s="156"/>
      <c r="N65" s="156">
        <f>IF(VLOOKUP($A65,'-RÅDATA_KVARTAL-'!$A$5:$DS$385,63,FALSE)&gt;0,VLOOKUP($A65,'-RÅDATA_KVARTAL-'!$A$5:$DS$385,63,FALSE),"")</f>
        <v>81.477572559366749</v>
      </c>
      <c r="O65" s="42"/>
      <c r="P65" s="71"/>
      <c r="Q65" s="72">
        <f>IF(VLOOKUP($A65,'-RÅDATA_KVARTAL-'!$A$5:$DS$385,120,FALSE)&gt;0,VLOOKUP($A65,'-RÅDATA_KVARTAL-'!$A$5:$DS$385,120,FALSE),"")</f>
        <v>19</v>
      </c>
      <c r="R65" s="42"/>
      <c r="S65" s="42"/>
      <c r="T65" s="72">
        <f>IF(VLOOKUP($A65,'-RÅDATA_KVARTAL-'!$A$5:$DS$385,121,FALSE)&gt;0,VLOOKUP($A65,'-RÅDATA_KVARTAL-'!$A$5:$DS$385,121,FALSE),"")</f>
        <v>14</v>
      </c>
      <c r="U65" s="42"/>
      <c r="V65" s="42"/>
      <c r="W65" s="72">
        <f>IF(VLOOKUP($A65,'-RÅDATA_KVARTAL-'!$A$5:$DS$385,122,FALSE)&gt;0,VLOOKUP($A65,'-RÅDATA_KVARTAL-'!$A$5:$DS$385,122,FALSE),"")</f>
        <v>20</v>
      </c>
      <c r="X65" s="42"/>
      <c r="Y65" s="42"/>
      <c r="Z65" s="72">
        <f>IF(VLOOKUP($A65,'-RÅDATA_KVARTAL-'!$A$5:$DS$385,123,FALSE)&gt;0,VLOOKUP($A65,'-RÅDATA_KVARTAL-'!$A$5:$DS$385,123,FALSE),"")</f>
        <v>24</v>
      </c>
      <c r="AA65" s="42"/>
      <c r="AB65" s="42"/>
    </row>
    <row r="66" spans="1:28" ht="15" customHeight="1" collapsed="1" x14ac:dyDescent="0.2">
      <c r="A66" s="201" t="s">
        <v>160</v>
      </c>
      <c r="B66" s="164">
        <v>2014</v>
      </c>
      <c r="C66" s="165" t="s">
        <v>1</v>
      </c>
      <c r="D66" s="166"/>
      <c r="E66" s="202">
        <f>IF(VLOOKUP($A66,'-RÅDATA_KVARTAL-'!$A$5:$DS$385,60,FALSE)&gt;0,VLOOKUP($A66,'-RÅDATA_KVARTAL-'!$A$5:$DS$385,60,FALSE),"")</f>
        <v>89.993321351584683</v>
      </c>
      <c r="F66" s="166"/>
      <c r="G66" s="166"/>
      <c r="H66" s="202">
        <f>IF(VLOOKUP($A66,'-RÅDATA_KVARTAL-'!$A$5:$DS$385,61,FALSE)&gt;0,VLOOKUP($A66,'-RÅDATA_KVARTAL-'!$A$5:$DS$385,61,FALSE),"")</f>
        <v>93.417243043268456</v>
      </c>
      <c r="I66" s="202"/>
      <c r="J66" s="202"/>
      <c r="K66" s="202">
        <f>IF(VLOOKUP($A66,'-RÅDATA_KVARTAL-'!$A$5:$DS$385,62,FALSE)&gt;0,VLOOKUP($A66,'-RÅDATA_KVARTAL-'!$A$5:$DS$385,62,FALSE),"")</f>
        <v>88.036913854526816</v>
      </c>
      <c r="L66" s="202"/>
      <c r="M66" s="202"/>
      <c r="N66" s="202">
        <f>IF(VLOOKUP($A66,'-RÅDATA_KVARTAL-'!$A$5:$DS$385,63,FALSE)&gt;0,VLOOKUP($A66,'-RÅDATA_KVARTAL-'!$A$5:$DS$385,63,FALSE),"")</f>
        <v>77.146806258087281</v>
      </c>
      <c r="O66" s="166"/>
      <c r="P66" s="167"/>
      <c r="Q66" s="167">
        <f>IF(VLOOKUP($A66,'-RÅDATA_KVARTAL-'!$A$5:$DS$385,120,FALSE)&gt;0,VLOOKUP($A66,'-RÅDATA_KVARTAL-'!$A$5:$DS$385,120,FALSE),"")</f>
        <v>23.033446921190286</v>
      </c>
      <c r="R66" s="203"/>
      <c r="S66" s="203"/>
      <c r="T66" s="167">
        <f>IF(VLOOKUP($A66,'-RÅDATA_KVARTAL-'!$A$5:$DS$385,121,FALSE)&gt;0,VLOOKUP($A66,'-RÅDATA_KVARTAL-'!$A$5:$DS$385,121,FALSE),"")</f>
        <v>16.175288557373886</v>
      </c>
      <c r="U66" s="167"/>
      <c r="V66" s="167"/>
      <c r="W66" s="167">
        <f>IF(VLOOKUP($A66,'-RÅDATA_KVARTAL-'!$A$5:$DS$385,122,FALSE)&gt;0,VLOOKUP($A66,'-RÅDATA_KVARTAL-'!$A$5:$DS$385,122,FALSE),"")</f>
        <v>24.159029471879737</v>
      </c>
      <c r="X66" s="167"/>
      <c r="Y66" s="167"/>
      <c r="Z66" s="167">
        <f>IF(VLOOKUP($A66,'-RÅDATA_KVARTAL-'!$A$5:$DS$385,123,FALSE)&gt;0,VLOOKUP($A66,'-RÅDATA_KVARTAL-'!$A$5:$DS$385,123,FALSE),"")</f>
        <v>33.462874790889202</v>
      </c>
      <c r="AA66" s="166"/>
      <c r="AB66" s="166"/>
    </row>
    <row r="67" spans="1:28" ht="15" hidden="1" customHeight="1" outlineLevel="1" x14ac:dyDescent="0.2">
      <c r="A67" s="201" t="s">
        <v>161</v>
      </c>
      <c r="B67" s="40">
        <v>2015</v>
      </c>
      <c r="C67" s="86" t="s">
        <v>106</v>
      </c>
      <c r="D67" s="28"/>
      <c r="E67" s="156">
        <f>IF(VLOOKUP($A67,'-RÅDATA_KVARTAL-'!$A$5:$DS$385,60,FALSE)&gt;0,VLOOKUP($A67,'-RÅDATA_KVARTAL-'!$A$5:$DS$385,60,FALSE),"")</f>
        <v>90.603320894587895</v>
      </c>
      <c r="F67" s="156"/>
      <c r="G67" s="156"/>
      <c r="H67" s="156">
        <f>IF(VLOOKUP($A67,'-RÅDATA_KVARTAL-'!$A$5:$DS$385,61,FALSE)&gt;0,VLOOKUP($A67,'-RÅDATA_KVARTAL-'!$A$5:$DS$385,61,FALSE),"")</f>
        <v>94.21046213876356</v>
      </c>
      <c r="I67" s="156"/>
      <c r="J67" s="156"/>
      <c r="K67" s="156">
        <f>IF(VLOOKUP($A67,'-RÅDATA_KVARTAL-'!$A$5:$DS$385,62,FALSE)&gt;0,VLOOKUP($A67,'-RÅDATA_KVARTAL-'!$A$5:$DS$385,62,FALSE),"")</f>
        <v>88.177473989837893</v>
      </c>
      <c r="L67" s="156"/>
      <c r="M67" s="156"/>
      <c r="N67" s="156">
        <f>IF(VLOOKUP($A67,'-RÅDATA_KVARTAL-'!$A$5:$DS$385,63,FALSE)&gt;0,VLOOKUP($A67,'-RÅDATA_KVARTAL-'!$A$5:$DS$385,63,FALSE),"")</f>
        <v>78.908274313352905</v>
      </c>
      <c r="O67" s="42"/>
      <c r="P67" s="71"/>
      <c r="Q67" s="72">
        <f>IF(VLOOKUP($A67,'-RÅDATA_KVARTAL-'!$A$5:$DS$385,120,FALSE)&gt;0,VLOOKUP($A67,'-RÅDATA_KVARTAL-'!$A$5:$DS$385,120,FALSE),"")</f>
        <v>24</v>
      </c>
      <c r="R67" s="42"/>
      <c r="S67" s="42"/>
      <c r="T67" s="72">
        <f>IF(VLOOKUP($A67,'-RÅDATA_KVARTAL-'!$A$5:$DS$385,121,FALSE)&gt;0,VLOOKUP($A67,'-RÅDATA_KVARTAL-'!$A$5:$DS$385,121,FALSE),"")</f>
        <v>17</v>
      </c>
      <c r="U67" s="42"/>
      <c r="V67" s="42"/>
      <c r="W67" s="72">
        <f>IF(VLOOKUP($A67,'-RÅDATA_KVARTAL-'!$A$5:$DS$385,122,FALSE)&gt;0,VLOOKUP($A67,'-RÅDATA_KVARTAL-'!$A$5:$DS$385,122,FALSE),"")</f>
        <v>25</v>
      </c>
      <c r="X67" s="42"/>
      <c r="Y67" s="42"/>
      <c r="Z67" s="72">
        <f>IF(VLOOKUP($A67,'-RÅDATA_KVARTAL-'!$A$5:$DS$385,123,FALSE)&gt;0,VLOOKUP($A67,'-RÅDATA_KVARTAL-'!$A$5:$DS$385,123,FALSE),"")</f>
        <v>32</v>
      </c>
      <c r="AA67" s="42"/>
      <c r="AB67" s="42"/>
    </row>
    <row r="68" spans="1:28" ht="11.25" hidden="1" customHeight="1" outlineLevel="1" x14ac:dyDescent="0.2">
      <c r="A68" s="201" t="s">
        <v>162</v>
      </c>
      <c r="B68" s="81">
        <v>2015</v>
      </c>
      <c r="C68" s="86" t="s">
        <v>107</v>
      </c>
      <c r="D68" s="28"/>
      <c r="E68" s="156">
        <f>IF(VLOOKUP($A68,'-RÅDATA_KVARTAL-'!$A$5:$DS$385,60,FALSE)&gt;0,VLOOKUP($A68,'-RÅDATA_KVARTAL-'!$A$5:$DS$385,60,FALSE),"")</f>
        <v>89.89129561701786</v>
      </c>
      <c r="F68" s="156"/>
      <c r="G68" s="156"/>
      <c r="H68" s="156">
        <f>IF(VLOOKUP($A68,'-RÅDATA_KVARTAL-'!$A$5:$DS$385,61,FALSE)&gt;0,VLOOKUP($A68,'-RÅDATA_KVARTAL-'!$A$5:$DS$385,61,FALSE),"")</f>
        <v>93.290633353624642</v>
      </c>
      <c r="I68" s="156"/>
      <c r="J68" s="156"/>
      <c r="K68" s="156">
        <f>IF(VLOOKUP($A68,'-RÅDATA_KVARTAL-'!$A$5:$DS$385,62,FALSE)&gt;0,VLOOKUP($A68,'-RÅDATA_KVARTAL-'!$A$5:$DS$385,62,FALSE),"")</f>
        <v>87.73953726847401</v>
      </c>
      <c r="L68" s="156"/>
      <c r="M68" s="156"/>
      <c r="N68" s="156">
        <f>IF(VLOOKUP($A68,'-RÅDATA_KVARTAL-'!$A$5:$DS$385,63,FALSE)&gt;0,VLOOKUP($A68,'-RÅDATA_KVARTAL-'!$A$5:$DS$385,63,FALSE),"")</f>
        <v>79.155719040112103</v>
      </c>
      <c r="O68" s="42"/>
      <c r="P68" s="71"/>
      <c r="Q68" s="72">
        <f>IF(VLOOKUP($A68,'-RÅDATA_KVARTAL-'!$A$5:$DS$385,120,FALSE)&gt;0,VLOOKUP($A68,'-RÅDATA_KVARTAL-'!$A$5:$DS$385,120,FALSE),"")</f>
        <v>22</v>
      </c>
      <c r="R68" s="42"/>
      <c r="S68" s="42"/>
      <c r="T68" s="72">
        <f>IF(VLOOKUP($A68,'-RÅDATA_KVARTAL-'!$A$5:$DS$385,121,FALSE)&gt;0,VLOOKUP($A68,'-RÅDATA_KVARTAL-'!$A$5:$DS$385,121,FALSE),"")</f>
        <v>16</v>
      </c>
      <c r="U68" s="42"/>
      <c r="V68" s="42"/>
      <c r="W68" s="72">
        <f>IF(VLOOKUP($A68,'-RÅDATA_KVARTAL-'!$A$5:$DS$385,122,FALSE)&gt;0,VLOOKUP($A68,'-RÅDATA_KVARTAL-'!$A$5:$DS$385,122,FALSE),"")</f>
        <v>24</v>
      </c>
      <c r="X68" s="42"/>
      <c r="Y68" s="42"/>
      <c r="Z68" s="72">
        <f>IF(VLOOKUP($A68,'-RÅDATA_KVARTAL-'!$A$5:$DS$385,123,FALSE)&gt;0,VLOOKUP($A68,'-RÅDATA_KVARTAL-'!$A$5:$DS$385,123,FALSE),"")</f>
        <v>27</v>
      </c>
      <c r="AA68" s="42"/>
      <c r="AB68" s="42"/>
    </row>
    <row r="69" spans="1:28" ht="11.25" hidden="1" customHeight="1" outlineLevel="1" x14ac:dyDescent="0.2">
      <c r="A69" s="201" t="s">
        <v>163</v>
      </c>
      <c r="B69" s="81">
        <v>2015</v>
      </c>
      <c r="C69" s="86" t="s">
        <v>108</v>
      </c>
      <c r="D69" s="28"/>
      <c r="E69" s="156">
        <f>IF(VLOOKUP($A69,'-RÅDATA_KVARTAL-'!$A$5:$DS$385,60,FALSE)&gt;0,VLOOKUP($A69,'-RÅDATA_KVARTAL-'!$A$5:$DS$385,60,FALSE),"")</f>
        <v>92.019956164250857</v>
      </c>
      <c r="F69" s="156"/>
      <c r="G69" s="156"/>
      <c r="H69" s="156">
        <f>IF(VLOOKUP($A69,'-RÅDATA_KVARTAL-'!$A$5:$DS$385,61,FALSE)&gt;0,VLOOKUP($A69,'-RÅDATA_KVARTAL-'!$A$5:$DS$385,61,FALSE),"")</f>
        <v>93.875003001272546</v>
      </c>
      <c r="I69" s="156"/>
      <c r="J69" s="156"/>
      <c r="K69" s="156">
        <f>IF(VLOOKUP($A69,'-RÅDATA_KVARTAL-'!$A$5:$DS$385,62,FALSE)&gt;0,VLOOKUP($A69,'-RÅDATA_KVARTAL-'!$A$5:$DS$385,62,FALSE),"")</f>
        <v>91.576842837273986</v>
      </c>
      <c r="L69" s="156"/>
      <c r="M69" s="156"/>
      <c r="N69" s="156">
        <f>IF(VLOOKUP($A69,'-RÅDATA_KVARTAL-'!$A$5:$DS$385,63,FALSE)&gt;0,VLOOKUP($A69,'-RÅDATA_KVARTAL-'!$A$5:$DS$385,63,FALSE),"")</f>
        <v>82.36760124610592</v>
      </c>
      <c r="O69" s="42"/>
      <c r="P69" s="71"/>
      <c r="Q69" s="72">
        <f>IF(VLOOKUP($A69,'-RÅDATA_KVARTAL-'!$A$5:$DS$385,120,FALSE)&gt;0,VLOOKUP($A69,'-RÅDATA_KVARTAL-'!$A$5:$DS$385,120,FALSE),"")</f>
        <v>22</v>
      </c>
      <c r="R69" s="42"/>
      <c r="S69" s="42"/>
      <c r="T69" s="72">
        <f>IF(VLOOKUP($A69,'-RÅDATA_KVARTAL-'!$A$5:$DS$385,121,FALSE)&gt;0,VLOOKUP($A69,'-RÅDATA_KVARTAL-'!$A$5:$DS$385,121,FALSE),"")</f>
        <v>20</v>
      </c>
      <c r="U69" s="42"/>
      <c r="V69" s="42"/>
      <c r="W69" s="72">
        <f>IF(VLOOKUP($A69,'-RÅDATA_KVARTAL-'!$A$5:$DS$385,122,FALSE)&gt;0,VLOOKUP($A69,'-RÅDATA_KVARTAL-'!$A$5:$DS$385,122,FALSE),"")</f>
        <v>21</v>
      </c>
      <c r="X69" s="42"/>
      <c r="Y69" s="42"/>
      <c r="Z69" s="72">
        <f>IF(VLOOKUP($A69,'-RÅDATA_KVARTAL-'!$A$5:$DS$385,123,FALSE)&gt;0,VLOOKUP($A69,'-RÅDATA_KVARTAL-'!$A$5:$DS$385,123,FALSE),"")</f>
        <v>30</v>
      </c>
      <c r="AA69" s="42"/>
      <c r="AB69" s="42"/>
    </row>
    <row r="70" spans="1:28" ht="11.25" hidden="1" customHeight="1" outlineLevel="1" x14ac:dyDescent="0.2">
      <c r="A70" s="201" t="s">
        <v>164</v>
      </c>
      <c r="B70" s="81">
        <v>2015</v>
      </c>
      <c r="C70" s="86" t="s">
        <v>109</v>
      </c>
      <c r="D70" s="28"/>
      <c r="E70" s="156">
        <f>IF(VLOOKUP($A70,'-RÅDATA_KVARTAL-'!$A$5:$DS$385,60,FALSE)&gt;0,VLOOKUP($A70,'-RÅDATA_KVARTAL-'!$A$5:$DS$385,60,FALSE),"")</f>
        <v>90.169761758517495</v>
      </c>
      <c r="F70" s="156"/>
      <c r="G70" s="156"/>
      <c r="H70" s="156">
        <f>IF(VLOOKUP($A70,'-RÅDATA_KVARTAL-'!$A$5:$DS$385,61,FALSE)&gt;0,VLOOKUP($A70,'-RÅDATA_KVARTAL-'!$A$5:$DS$385,61,FALSE),"")</f>
        <v>93.030647578686228</v>
      </c>
      <c r="I70" s="156"/>
      <c r="J70" s="156"/>
      <c r="K70" s="156">
        <f>IF(VLOOKUP($A70,'-RÅDATA_KVARTAL-'!$A$5:$DS$385,62,FALSE)&gt;0,VLOOKUP($A70,'-RÅDATA_KVARTAL-'!$A$5:$DS$385,62,FALSE),"")</f>
        <v>88.75392341494036</v>
      </c>
      <c r="L70" s="156"/>
      <c r="M70" s="156"/>
      <c r="N70" s="156">
        <f>IF(VLOOKUP($A70,'-RÅDATA_KVARTAL-'!$A$5:$DS$385,63,FALSE)&gt;0,VLOOKUP($A70,'-RÅDATA_KVARTAL-'!$A$5:$DS$385,63,FALSE),"")</f>
        <v>79.164569703069958</v>
      </c>
      <c r="O70" s="42"/>
      <c r="P70" s="71"/>
      <c r="Q70" s="72">
        <f>IF(VLOOKUP($A70,'-RÅDATA_KVARTAL-'!$A$5:$DS$385,120,FALSE)&gt;0,VLOOKUP($A70,'-RÅDATA_KVARTAL-'!$A$5:$DS$385,120,FALSE),"")</f>
        <v>23</v>
      </c>
      <c r="R70" s="42"/>
      <c r="S70" s="42"/>
      <c r="T70" s="72">
        <f>IF(VLOOKUP($A70,'-RÅDATA_KVARTAL-'!$A$5:$DS$385,121,FALSE)&gt;0,VLOOKUP($A70,'-RÅDATA_KVARTAL-'!$A$5:$DS$385,121,FALSE),"")</f>
        <v>16</v>
      </c>
      <c r="U70" s="42"/>
      <c r="V70" s="42"/>
      <c r="W70" s="72">
        <f>IF(VLOOKUP($A70,'-RÅDATA_KVARTAL-'!$A$5:$DS$385,122,FALSE)&gt;0,VLOOKUP($A70,'-RÅDATA_KVARTAL-'!$A$5:$DS$385,122,FALSE),"")</f>
        <v>25</v>
      </c>
      <c r="X70" s="42"/>
      <c r="Y70" s="42"/>
      <c r="Z70" s="72">
        <f>IF(VLOOKUP($A70,'-RÅDATA_KVARTAL-'!$A$5:$DS$385,123,FALSE)&gt;0,VLOOKUP($A70,'-RÅDATA_KVARTAL-'!$A$5:$DS$385,123,FALSE),"")</f>
        <v>33</v>
      </c>
      <c r="AA70" s="42"/>
      <c r="AB70" s="42"/>
    </row>
    <row r="71" spans="1:28" ht="11.25" hidden="1" customHeight="1" outlineLevel="1" x14ac:dyDescent="0.2">
      <c r="A71" s="201" t="s">
        <v>165</v>
      </c>
      <c r="B71" s="81">
        <v>2015</v>
      </c>
      <c r="C71" s="86" t="s">
        <v>35</v>
      </c>
      <c r="D71" s="28"/>
      <c r="E71" s="156">
        <f>IF(VLOOKUP($A71,'-RÅDATA_KVARTAL-'!$A$5:$DS$385,60,FALSE)&gt;0,VLOOKUP($A71,'-RÅDATA_KVARTAL-'!$A$5:$DS$385,60,FALSE),"")</f>
        <v>91.163655820827074</v>
      </c>
      <c r="F71" s="156"/>
      <c r="G71" s="156"/>
      <c r="H71" s="156">
        <f>IF(VLOOKUP($A71,'-RÅDATA_KVARTAL-'!$A$5:$DS$385,61,FALSE)&gt;0,VLOOKUP($A71,'-RÅDATA_KVARTAL-'!$A$5:$DS$385,61,FALSE),"")</f>
        <v>95.07166018960865</v>
      </c>
      <c r="I71" s="156"/>
      <c r="J71" s="156"/>
      <c r="K71" s="156">
        <f>IF(VLOOKUP($A71,'-RÅDATA_KVARTAL-'!$A$5:$DS$385,62,FALSE)&gt;0,VLOOKUP($A71,'-RÅDATA_KVARTAL-'!$A$5:$DS$385,62,FALSE),"")</f>
        <v>88.719597864435357</v>
      </c>
      <c r="L71" s="156"/>
      <c r="M71" s="156"/>
      <c r="N71" s="156">
        <f>IF(VLOOKUP($A71,'-RÅDATA_KVARTAL-'!$A$5:$DS$385,63,FALSE)&gt;0,VLOOKUP($A71,'-RÅDATA_KVARTAL-'!$A$5:$DS$385,63,FALSE),"")</f>
        <v>78.041543026706222</v>
      </c>
      <c r="O71" s="42"/>
      <c r="P71" s="71"/>
      <c r="Q71" s="72">
        <f>IF(VLOOKUP($A71,'-RÅDATA_KVARTAL-'!$A$5:$DS$385,120,FALSE)&gt;0,VLOOKUP($A71,'-RÅDATA_KVARTAL-'!$A$5:$DS$385,120,FALSE),"")</f>
        <v>20</v>
      </c>
      <c r="R71" s="42"/>
      <c r="S71" s="42"/>
      <c r="T71" s="72">
        <f>IF(VLOOKUP($A71,'-RÅDATA_KVARTAL-'!$A$5:$DS$385,121,FALSE)&gt;0,VLOOKUP($A71,'-RÅDATA_KVARTAL-'!$A$5:$DS$385,121,FALSE),"")</f>
        <v>15</v>
      </c>
      <c r="U71" s="42"/>
      <c r="V71" s="42"/>
      <c r="W71" s="72">
        <f>IF(VLOOKUP($A71,'-RÅDATA_KVARTAL-'!$A$5:$DS$385,122,FALSE)&gt;0,VLOOKUP($A71,'-RÅDATA_KVARTAL-'!$A$5:$DS$385,122,FALSE),"")</f>
        <v>19</v>
      </c>
      <c r="X71" s="42"/>
      <c r="Y71" s="42"/>
      <c r="Z71" s="72">
        <f>IF(VLOOKUP($A71,'-RÅDATA_KVARTAL-'!$A$5:$DS$385,123,FALSE)&gt;0,VLOOKUP($A71,'-RÅDATA_KVARTAL-'!$A$5:$DS$385,123,FALSE),"")</f>
        <v>30</v>
      </c>
      <c r="AA71" s="42"/>
      <c r="AB71" s="42"/>
    </row>
    <row r="72" spans="1:28" ht="11.25" hidden="1" customHeight="1" outlineLevel="1" x14ac:dyDescent="0.2">
      <c r="A72" s="201" t="s">
        <v>166</v>
      </c>
      <c r="B72" s="81">
        <v>2015</v>
      </c>
      <c r="C72" s="86" t="s">
        <v>110</v>
      </c>
      <c r="D72" s="28"/>
      <c r="E72" s="156">
        <f>IF(VLOOKUP($A72,'-RÅDATA_KVARTAL-'!$A$5:$DS$385,60,FALSE)&gt;0,VLOOKUP($A72,'-RÅDATA_KVARTAL-'!$A$5:$DS$385,60,FALSE),"")</f>
        <v>90.023768145573499</v>
      </c>
      <c r="F72" s="156"/>
      <c r="G72" s="156"/>
      <c r="H72" s="156">
        <f>IF(VLOOKUP($A72,'-RÅDATA_KVARTAL-'!$A$5:$DS$385,61,FALSE)&gt;0,VLOOKUP($A72,'-RÅDATA_KVARTAL-'!$A$5:$DS$385,61,FALSE),"")</f>
        <v>94.095619164871252</v>
      </c>
      <c r="I72" s="156"/>
      <c r="J72" s="156"/>
      <c r="K72" s="156">
        <f>IF(VLOOKUP($A72,'-RÅDATA_KVARTAL-'!$A$5:$DS$385,62,FALSE)&gt;0,VLOOKUP($A72,'-RÅDATA_KVARTAL-'!$A$5:$DS$385,62,FALSE),"")</f>
        <v>87.250120423892099</v>
      </c>
      <c r="L72" s="156"/>
      <c r="M72" s="156"/>
      <c r="N72" s="156">
        <f>IF(VLOOKUP($A72,'-RÅDATA_KVARTAL-'!$A$5:$DS$385,63,FALSE)&gt;0,VLOOKUP($A72,'-RÅDATA_KVARTAL-'!$A$5:$DS$385,63,FALSE),"")</f>
        <v>79.015201586252488</v>
      </c>
      <c r="O72" s="42"/>
      <c r="P72" s="71"/>
      <c r="Q72" s="72">
        <f>IF(VLOOKUP($A72,'-RÅDATA_KVARTAL-'!$A$5:$DS$385,120,FALSE)&gt;0,VLOOKUP($A72,'-RÅDATA_KVARTAL-'!$A$5:$DS$385,120,FALSE),"")</f>
        <v>22</v>
      </c>
      <c r="R72" s="42"/>
      <c r="S72" s="42"/>
      <c r="T72" s="72">
        <f>IF(VLOOKUP($A72,'-RÅDATA_KVARTAL-'!$A$5:$DS$385,121,FALSE)&gt;0,VLOOKUP($A72,'-RÅDATA_KVARTAL-'!$A$5:$DS$385,121,FALSE),"")</f>
        <v>15</v>
      </c>
      <c r="U72" s="42"/>
      <c r="V72" s="42"/>
      <c r="W72" s="72">
        <f>IF(VLOOKUP($A72,'-RÅDATA_KVARTAL-'!$A$5:$DS$385,122,FALSE)&gt;0,VLOOKUP($A72,'-RÅDATA_KVARTAL-'!$A$5:$DS$385,122,FALSE),"")</f>
        <v>22</v>
      </c>
      <c r="X72" s="42"/>
      <c r="Y72" s="42"/>
      <c r="Z72" s="72">
        <f>IF(VLOOKUP($A72,'-RÅDATA_KVARTAL-'!$A$5:$DS$385,123,FALSE)&gt;0,VLOOKUP($A72,'-RÅDATA_KVARTAL-'!$A$5:$DS$385,123,FALSE),"")</f>
        <v>33</v>
      </c>
      <c r="AA72" s="42"/>
      <c r="AB72" s="42"/>
    </row>
    <row r="73" spans="1:28" ht="11.25" hidden="1" customHeight="1" outlineLevel="1" x14ac:dyDescent="0.2">
      <c r="A73" s="201" t="s">
        <v>167</v>
      </c>
      <c r="B73" s="81">
        <v>2015</v>
      </c>
      <c r="C73" s="86" t="s">
        <v>111</v>
      </c>
      <c r="D73" s="28"/>
      <c r="E73" s="156">
        <f>IF(VLOOKUP($A73,'-RÅDATA_KVARTAL-'!$A$5:$DS$385,60,FALSE)&gt;0,VLOOKUP($A73,'-RÅDATA_KVARTAL-'!$A$5:$DS$385,60,FALSE),"")</f>
        <v>89.660362899915157</v>
      </c>
      <c r="F73" s="156"/>
      <c r="G73" s="156"/>
      <c r="H73" s="156">
        <f>IF(VLOOKUP($A73,'-RÅDATA_KVARTAL-'!$A$5:$DS$385,61,FALSE)&gt;0,VLOOKUP($A73,'-RÅDATA_KVARTAL-'!$A$5:$DS$385,61,FALSE),"")</f>
        <v>92.893590873874601</v>
      </c>
      <c r="I73" s="156"/>
      <c r="J73" s="156"/>
      <c r="K73" s="156">
        <f>IF(VLOOKUP($A73,'-RÅDATA_KVARTAL-'!$A$5:$DS$385,62,FALSE)&gt;0,VLOOKUP($A73,'-RÅDATA_KVARTAL-'!$A$5:$DS$385,62,FALSE),"")</f>
        <v>88.588936734017892</v>
      </c>
      <c r="L73" s="156"/>
      <c r="M73" s="156"/>
      <c r="N73" s="156">
        <f>IF(VLOOKUP($A73,'-RÅDATA_KVARTAL-'!$A$5:$DS$385,63,FALSE)&gt;0,VLOOKUP($A73,'-RÅDATA_KVARTAL-'!$A$5:$DS$385,63,FALSE),"")</f>
        <v>73.410298698918822</v>
      </c>
      <c r="O73" s="42"/>
      <c r="P73" s="71"/>
      <c r="Q73" s="72">
        <f>IF(VLOOKUP($A73,'-RÅDATA_KVARTAL-'!$A$5:$DS$385,120,FALSE)&gt;0,VLOOKUP($A73,'-RÅDATA_KVARTAL-'!$A$5:$DS$385,120,FALSE),"")</f>
        <v>21</v>
      </c>
      <c r="R73" s="42"/>
      <c r="S73" s="42"/>
      <c r="T73" s="72">
        <f>IF(VLOOKUP($A73,'-RÅDATA_KVARTAL-'!$A$5:$DS$385,121,FALSE)&gt;0,VLOOKUP($A73,'-RÅDATA_KVARTAL-'!$A$5:$DS$385,121,FALSE),"")</f>
        <v>15</v>
      </c>
      <c r="U73" s="42"/>
      <c r="V73" s="42"/>
      <c r="W73" s="72">
        <f>IF(VLOOKUP($A73,'-RÅDATA_KVARTAL-'!$A$5:$DS$385,122,FALSE)&gt;0,VLOOKUP($A73,'-RÅDATA_KVARTAL-'!$A$5:$DS$385,122,FALSE),"")</f>
        <v>23</v>
      </c>
      <c r="X73" s="42"/>
      <c r="Y73" s="42"/>
      <c r="Z73" s="72">
        <f>IF(VLOOKUP($A73,'-RÅDATA_KVARTAL-'!$A$5:$DS$385,123,FALSE)&gt;0,VLOOKUP($A73,'-RÅDATA_KVARTAL-'!$A$5:$DS$385,123,FALSE),"")</f>
        <v>28</v>
      </c>
      <c r="AA73" s="42"/>
      <c r="AB73" s="42"/>
    </row>
    <row r="74" spans="1:28" ht="11.25" hidden="1" customHeight="1" outlineLevel="1" x14ac:dyDescent="0.2">
      <c r="A74" s="201" t="s">
        <v>168</v>
      </c>
      <c r="B74" s="81">
        <v>2015</v>
      </c>
      <c r="C74" s="86" t="s">
        <v>112</v>
      </c>
      <c r="D74" s="28"/>
      <c r="E74" s="156">
        <f>IF(VLOOKUP($A74,'-RÅDATA_KVARTAL-'!$A$5:$DS$385,60,FALSE)&gt;0,VLOOKUP($A74,'-RÅDATA_KVARTAL-'!$A$5:$DS$385,60,FALSE),"")</f>
        <v>89.24410693690308</v>
      </c>
      <c r="F74" s="156"/>
      <c r="G74" s="156"/>
      <c r="H74" s="156">
        <f>IF(VLOOKUP($A74,'-RÅDATA_KVARTAL-'!$A$5:$DS$385,61,FALSE)&gt;0,VLOOKUP($A74,'-RÅDATA_KVARTAL-'!$A$5:$DS$385,61,FALSE),"")</f>
        <v>92.166297512665793</v>
      </c>
      <c r="I74" s="156"/>
      <c r="J74" s="156"/>
      <c r="K74" s="156">
        <f>IF(VLOOKUP($A74,'-RÅDATA_KVARTAL-'!$A$5:$DS$385,62,FALSE)&gt;0,VLOOKUP($A74,'-RÅDATA_KVARTAL-'!$A$5:$DS$385,62,FALSE),"")</f>
        <v>88.718869053241406</v>
      </c>
      <c r="L74" s="156"/>
      <c r="M74" s="156"/>
      <c r="N74" s="156">
        <f>IF(VLOOKUP($A74,'-RÅDATA_KVARTAL-'!$A$5:$DS$385,63,FALSE)&gt;0,VLOOKUP($A74,'-RÅDATA_KVARTAL-'!$A$5:$DS$385,63,FALSE),"")</f>
        <v>73.233229965725471</v>
      </c>
      <c r="O74" s="42"/>
      <c r="P74" s="71"/>
      <c r="Q74" s="72">
        <f>IF(VLOOKUP($A74,'-RÅDATA_KVARTAL-'!$A$5:$DS$385,120,FALSE)&gt;0,VLOOKUP($A74,'-RÅDATA_KVARTAL-'!$A$5:$DS$385,120,FALSE),"")</f>
        <v>22</v>
      </c>
      <c r="R74" s="42"/>
      <c r="S74" s="42"/>
      <c r="T74" s="72">
        <f>IF(VLOOKUP($A74,'-RÅDATA_KVARTAL-'!$A$5:$DS$385,121,FALSE)&gt;0,VLOOKUP($A74,'-RÅDATA_KVARTAL-'!$A$5:$DS$385,121,FALSE),"")</f>
        <v>17</v>
      </c>
      <c r="U74" s="42"/>
      <c r="V74" s="42"/>
      <c r="W74" s="72">
        <f>IF(VLOOKUP($A74,'-RÅDATA_KVARTAL-'!$A$5:$DS$385,122,FALSE)&gt;0,VLOOKUP($A74,'-RÅDATA_KVARTAL-'!$A$5:$DS$385,122,FALSE),"")</f>
        <v>23</v>
      </c>
      <c r="X74" s="42"/>
      <c r="Y74" s="42"/>
      <c r="Z74" s="72">
        <f>IF(VLOOKUP($A74,'-RÅDATA_KVARTAL-'!$A$5:$DS$385,123,FALSE)&gt;0,VLOOKUP($A74,'-RÅDATA_KVARTAL-'!$A$5:$DS$385,123,FALSE),"")</f>
        <v>29</v>
      </c>
      <c r="AA74" s="42"/>
      <c r="AB74" s="42"/>
    </row>
    <row r="75" spans="1:28" ht="11.25" hidden="1" customHeight="1" outlineLevel="1" x14ac:dyDescent="0.2">
      <c r="A75" s="201" t="s">
        <v>169</v>
      </c>
      <c r="B75" s="81">
        <v>2015</v>
      </c>
      <c r="C75" s="86" t="s">
        <v>113</v>
      </c>
      <c r="D75" s="28"/>
      <c r="E75" s="156">
        <f>IF(VLOOKUP($A75,'-RÅDATA_KVARTAL-'!$A$5:$DS$385,60,FALSE)&gt;0,VLOOKUP($A75,'-RÅDATA_KVARTAL-'!$A$5:$DS$385,60,FALSE),"")</f>
        <v>90.312987881941865</v>
      </c>
      <c r="F75" s="156"/>
      <c r="G75" s="156"/>
      <c r="H75" s="156">
        <f>IF(VLOOKUP($A75,'-RÅDATA_KVARTAL-'!$A$5:$DS$385,61,FALSE)&gt;0,VLOOKUP($A75,'-RÅDATA_KVARTAL-'!$A$5:$DS$385,61,FALSE),"")</f>
        <v>94.414722346064295</v>
      </c>
      <c r="I75" s="156"/>
      <c r="J75" s="156"/>
      <c r="K75" s="156">
        <f>IF(VLOOKUP($A75,'-RÅDATA_KVARTAL-'!$A$5:$DS$385,62,FALSE)&gt;0,VLOOKUP($A75,'-RÅDATA_KVARTAL-'!$A$5:$DS$385,62,FALSE),"")</f>
        <v>88.627830576088229</v>
      </c>
      <c r="L75" s="156"/>
      <c r="M75" s="156"/>
      <c r="N75" s="156">
        <f>IF(VLOOKUP($A75,'-RÅDATA_KVARTAL-'!$A$5:$DS$385,63,FALSE)&gt;0,VLOOKUP($A75,'-RÅDATA_KVARTAL-'!$A$5:$DS$385,63,FALSE),"")</f>
        <v>72.980769230769226</v>
      </c>
      <c r="O75" s="42"/>
      <c r="P75" s="71"/>
      <c r="Q75" s="72">
        <f>IF(VLOOKUP($A75,'-RÅDATA_KVARTAL-'!$A$5:$DS$385,120,FALSE)&gt;0,VLOOKUP($A75,'-RÅDATA_KVARTAL-'!$A$5:$DS$385,120,FALSE),"")</f>
        <v>22</v>
      </c>
      <c r="R75" s="42"/>
      <c r="S75" s="42"/>
      <c r="T75" s="72">
        <f>IF(VLOOKUP($A75,'-RÅDATA_KVARTAL-'!$A$5:$DS$385,121,FALSE)&gt;0,VLOOKUP($A75,'-RÅDATA_KVARTAL-'!$A$5:$DS$385,121,FALSE),"")</f>
        <v>16</v>
      </c>
      <c r="U75" s="42"/>
      <c r="V75" s="42"/>
      <c r="W75" s="72">
        <f>IF(VLOOKUP($A75,'-RÅDATA_KVARTAL-'!$A$5:$DS$385,122,FALSE)&gt;0,VLOOKUP($A75,'-RÅDATA_KVARTAL-'!$A$5:$DS$385,122,FALSE),"")</f>
        <v>20</v>
      </c>
      <c r="X75" s="42"/>
      <c r="Y75" s="42"/>
      <c r="Z75" s="72">
        <f>IF(VLOOKUP($A75,'-RÅDATA_KVARTAL-'!$A$5:$DS$385,123,FALSE)&gt;0,VLOOKUP($A75,'-RÅDATA_KVARTAL-'!$A$5:$DS$385,123,FALSE),"")</f>
        <v>35</v>
      </c>
      <c r="AA75" s="42"/>
      <c r="AB75" s="42"/>
    </row>
    <row r="76" spans="1:28" ht="11.25" hidden="1" customHeight="1" outlineLevel="1" x14ac:dyDescent="0.2">
      <c r="A76" s="201" t="s">
        <v>170</v>
      </c>
      <c r="B76" s="81">
        <v>2015</v>
      </c>
      <c r="C76" s="86" t="s">
        <v>114</v>
      </c>
      <c r="D76" s="28"/>
      <c r="E76" s="156">
        <f>IF(VLOOKUP($A76,'-RÅDATA_KVARTAL-'!$A$5:$DS$385,60,FALSE)&gt;0,VLOOKUP($A76,'-RÅDATA_KVARTAL-'!$A$5:$DS$385,60,FALSE),"")</f>
        <v>89.92863677950595</v>
      </c>
      <c r="F76" s="156"/>
      <c r="G76" s="156"/>
      <c r="H76" s="156">
        <f>IF(VLOOKUP($A76,'-RÅDATA_KVARTAL-'!$A$5:$DS$385,61,FALSE)&gt;0,VLOOKUP($A76,'-RÅDATA_KVARTAL-'!$A$5:$DS$385,61,FALSE),"")</f>
        <v>94.305576098210324</v>
      </c>
      <c r="I76" s="156"/>
      <c r="J76" s="156"/>
      <c r="K76" s="156">
        <f>IF(VLOOKUP($A76,'-RÅDATA_KVARTAL-'!$A$5:$DS$385,62,FALSE)&gt;0,VLOOKUP($A76,'-RÅDATA_KVARTAL-'!$A$5:$DS$385,62,FALSE),"")</f>
        <v>87.453066332916137</v>
      </c>
      <c r="L76" s="156"/>
      <c r="M76" s="156"/>
      <c r="N76" s="156">
        <f>IF(VLOOKUP($A76,'-RÅDATA_KVARTAL-'!$A$5:$DS$385,63,FALSE)&gt;0,VLOOKUP($A76,'-RÅDATA_KVARTAL-'!$A$5:$DS$385,63,FALSE),"")</f>
        <v>75.45178314409084</v>
      </c>
      <c r="O76" s="42"/>
      <c r="P76" s="71"/>
      <c r="Q76" s="72">
        <f>IF(VLOOKUP($A76,'-RÅDATA_KVARTAL-'!$A$5:$DS$385,120,FALSE)&gt;0,VLOOKUP($A76,'-RÅDATA_KVARTAL-'!$A$5:$DS$385,120,FALSE),"")</f>
        <v>22</v>
      </c>
      <c r="R76" s="42"/>
      <c r="S76" s="42"/>
      <c r="T76" s="72">
        <f>IF(VLOOKUP($A76,'-RÅDATA_KVARTAL-'!$A$5:$DS$385,121,FALSE)&gt;0,VLOOKUP($A76,'-RÅDATA_KVARTAL-'!$A$5:$DS$385,121,FALSE),"")</f>
        <v>16</v>
      </c>
      <c r="U76" s="42"/>
      <c r="V76" s="42"/>
      <c r="W76" s="72">
        <f>IF(VLOOKUP($A76,'-RÅDATA_KVARTAL-'!$A$5:$DS$385,122,FALSE)&gt;0,VLOOKUP($A76,'-RÅDATA_KVARTAL-'!$A$5:$DS$385,122,FALSE),"")</f>
        <v>22</v>
      </c>
      <c r="X76" s="42"/>
      <c r="Y76" s="42"/>
      <c r="Z76" s="72">
        <f>IF(VLOOKUP($A76,'-RÅDATA_KVARTAL-'!$A$5:$DS$385,123,FALSE)&gt;0,VLOOKUP($A76,'-RÅDATA_KVARTAL-'!$A$5:$DS$385,123,FALSE),"")</f>
        <v>30</v>
      </c>
      <c r="AA76" s="42"/>
      <c r="AB76" s="42"/>
    </row>
    <row r="77" spans="1:28" ht="11.25" hidden="1" customHeight="1" outlineLevel="1" x14ac:dyDescent="0.2">
      <c r="A77" s="201" t="s">
        <v>171</v>
      </c>
      <c r="B77" s="81">
        <v>2015</v>
      </c>
      <c r="C77" s="86" t="s">
        <v>115</v>
      </c>
      <c r="D77" s="28"/>
      <c r="E77" s="156">
        <f>IF(VLOOKUP($A77,'-RÅDATA_KVARTAL-'!$A$5:$DS$385,60,FALSE)&gt;0,VLOOKUP($A77,'-RÅDATA_KVARTAL-'!$A$5:$DS$385,60,FALSE),"")</f>
        <v>88.206168422113592</v>
      </c>
      <c r="F77" s="156"/>
      <c r="G77" s="156"/>
      <c r="H77" s="156">
        <f>IF(VLOOKUP($A77,'-RÅDATA_KVARTAL-'!$A$5:$DS$385,61,FALSE)&gt;0,VLOOKUP($A77,'-RÅDATA_KVARTAL-'!$A$5:$DS$385,61,FALSE),"")</f>
        <v>92.021032211955685</v>
      </c>
      <c r="I77" s="156"/>
      <c r="J77" s="156"/>
      <c r="K77" s="156">
        <f>IF(VLOOKUP($A77,'-RÅDATA_KVARTAL-'!$A$5:$DS$385,62,FALSE)&gt;0,VLOOKUP($A77,'-RÅDATA_KVARTAL-'!$A$5:$DS$385,62,FALSE),"")</f>
        <v>86.186770428015564</v>
      </c>
      <c r="L77" s="156"/>
      <c r="M77" s="156"/>
      <c r="N77" s="156">
        <f>IF(VLOOKUP($A77,'-RÅDATA_KVARTAL-'!$A$5:$DS$385,63,FALSE)&gt;0,VLOOKUP($A77,'-RÅDATA_KVARTAL-'!$A$5:$DS$385,63,FALSE),"")</f>
        <v>75.295055821371619</v>
      </c>
      <c r="O77" s="42"/>
      <c r="P77" s="71"/>
      <c r="Q77" s="72">
        <f>IF(VLOOKUP($A77,'-RÅDATA_KVARTAL-'!$A$5:$DS$385,120,FALSE)&gt;0,VLOOKUP($A77,'-RÅDATA_KVARTAL-'!$A$5:$DS$385,120,FALSE),"")</f>
        <v>20</v>
      </c>
      <c r="R77" s="42"/>
      <c r="S77" s="42"/>
      <c r="T77" s="72">
        <f>IF(VLOOKUP($A77,'-RÅDATA_KVARTAL-'!$A$5:$DS$385,121,FALSE)&gt;0,VLOOKUP($A77,'-RÅDATA_KVARTAL-'!$A$5:$DS$385,121,FALSE),"")</f>
        <v>16</v>
      </c>
      <c r="U77" s="42"/>
      <c r="V77" s="42"/>
      <c r="W77" s="72">
        <f>IF(VLOOKUP($A77,'-RÅDATA_KVARTAL-'!$A$5:$DS$385,122,FALSE)&gt;0,VLOOKUP($A77,'-RÅDATA_KVARTAL-'!$A$5:$DS$385,122,FALSE),"")</f>
        <v>20</v>
      </c>
      <c r="X77" s="42"/>
      <c r="Y77" s="42"/>
      <c r="Z77" s="72">
        <f>IF(VLOOKUP($A77,'-RÅDATA_KVARTAL-'!$A$5:$DS$385,123,FALSE)&gt;0,VLOOKUP($A77,'-RÅDATA_KVARTAL-'!$A$5:$DS$385,123,FALSE),"")</f>
        <v>30</v>
      </c>
      <c r="AA77" s="42"/>
      <c r="AB77" s="42"/>
    </row>
    <row r="78" spans="1:28" ht="11.25" hidden="1" customHeight="1" outlineLevel="1" x14ac:dyDescent="0.2">
      <c r="A78" s="201" t="s">
        <v>172</v>
      </c>
      <c r="B78" s="80">
        <v>2015</v>
      </c>
      <c r="C78" s="86" t="s">
        <v>116</v>
      </c>
      <c r="D78" s="28"/>
      <c r="E78" s="156">
        <f>IF(VLOOKUP($A78,'-RÅDATA_KVARTAL-'!$A$5:$DS$385,60,FALSE)&gt;0,VLOOKUP($A78,'-RÅDATA_KVARTAL-'!$A$5:$DS$385,60,FALSE),"")</f>
        <v>89.877388080980893</v>
      </c>
      <c r="F78" s="156"/>
      <c r="G78" s="156"/>
      <c r="H78" s="156">
        <f>IF(VLOOKUP($A78,'-RÅDATA_KVARTAL-'!$A$5:$DS$385,61,FALSE)&gt;0,VLOOKUP($A78,'-RÅDATA_KVARTAL-'!$A$5:$DS$385,61,FALSE),"")</f>
        <v>94.671187783085415</v>
      </c>
      <c r="I78" s="156"/>
      <c r="J78" s="156"/>
      <c r="K78" s="156">
        <f>IF(VLOOKUP($A78,'-RÅDATA_KVARTAL-'!$A$5:$DS$385,62,FALSE)&gt;0,VLOOKUP($A78,'-RÅDATA_KVARTAL-'!$A$5:$DS$385,62,FALSE),"")</f>
        <v>86.120298551148835</v>
      </c>
      <c r="L78" s="156"/>
      <c r="M78" s="156"/>
      <c r="N78" s="156">
        <f>IF(VLOOKUP($A78,'-RÅDATA_KVARTAL-'!$A$5:$DS$385,63,FALSE)&gt;0,VLOOKUP($A78,'-RÅDATA_KVARTAL-'!$A$5:$DS$385,63,FALSE),"")</f>
        <v>79.156408993927457</v>
      </c>
      <c r="O78" s="42"/>
      <c r="P78" s="71" t="str">
        <f>IF(VLOOKUP(CONCATENATE($B78," ",$C78),'-RÅDATA_KVARTAL-'!$A$5:$CB$81,14)&gt;0,VLOOKUP(CONCATENATE($B78," ",$C78),'-RÅDATA_KVARTAL-'!$A$5:$CB$81,14),"")</f>
        <v/>
      </c>
      <c r="Q78" s="72">
        <f>IF(VLOOKUP($A78,'-RÅDATA_KVARTAL-'!$A$5:$DS$385,120,FALSE)&gt;0,VLOOKUP($A78,'-RÅDATA_KVARTAL-'!$A$5:$DS$385,120,FALSE),"")</f>
        <v>25</v>
      </c>
      <c r="R78" s="42"/>
      <c r="S78" s="42"/>
      <c r="T78" s="72">
        <f>IF(VLOOKUP($A78,'-RÅDATA_KVARTAL-'!$A$5:$DS$385,121,FALSE)&gt;0,VLOOKUP($A78,'-RÅDATA_KVARTAL-'!$A$5:$DS$385,121,FALSE),"")</f>
        <v>15</v>
      </c>
      <c r="U78" s="42"/>
      <c r="V78" s="42"/>
      <c r="W78" s="72">
        <f>IF(VLOOKUP($A78,'-RÅDATA_KVARTAL-'!$A$5:$DS$385,122,FALSE)&gt;0,VLOOKUP($A78,'-RÅDATA_KVARTAL-'!$A$5:$DS$385,122,FALSE),"")</f>
        <v>28</v>
      </c>
      <c r="X78" s="42"/>
      <c r="Y78" s="42"/>
      <c r="Z78" s="72">
        <f>IF(VLOOKUP($A78,'-RÅDATA_KVARTAL-'!$A$5:$DS$385,123,FALSE)&gt;0,VLOOKUP($A78,'-RÅDATA_KVARTAL-'!$A$5:$DS$385,123,FALSE),"")</f>
        <v>32</v>
      </c>
      <c r="AA78" s="42"/>
      <c r="AB78" s="42"/>
    </row>
    <row r="79" spans="1:28" ht="15" customHeight="1" collapsed="1" x14ac:dyDescent="0.2">
      <c r="A79" s="201" t="s">
        <v>173</v>
      </c>
      <c r="B79" s="164">
        <v>2015</v>
      </c>
      <c r="C79" s="165" t="s">
        <v>1</v>
      </c>
      <c r="D79" s="166"/>
      <c r="E79" s="202">
        <f>IF(VLOOKUP($A79,'-RÅDATA_KVARTAL-'!$A$5:$DS$385,60,FALSE)&gt;0,VLOOKUP($A79,'-RÅDATA_KVARTAL-'!$A$5:$DS$385,60,FALSE),"")</f>
        <v>90.102876405209003</v>
      </c>
      <c r="F79" s="166"/>
      <c r="G79" s="166"/>
      <c r="H79" s="202">
        <f>IF(VLOOKUP($A79,'-RÅDATA_KVARTAL-'!$A$5:$DS$385,61,FALSE)&gt;0,VLOOKUP($A79,'-RÅDATA_KVARTAL-'!$A$5:$DS$385,61,FALSE),"")</f>
        <v>93.687690881612937</v>
      </c>
      <c r="I79" s="202"/>
      <c r="J79" s="202"/>
      <c r="K79" s="202">
        <f>IF(VLOOKUP($A79,'-RÅDATA_KVARTAL-'!$A$5:$DS$385,62,FALSE)&gt;0,VLOOKUP($A79,'-RÅDATA_KVARTAL-'!$A$5:$DS$385,62,FALSE),"")</f>
        <v>88.152843676852029</v>
      </c>
      <c r="L79" s="202"/>
      <c r="M79" s="202"/>
      <c r="N79" s="202">
        <f>IF(VLOOKUP($A79,'-RÅDATA_KVARTAL-'!$A$5:$DS$385,63,FALSE)&gt;0,VLOOKUP($A79,'-RÅDATA_KVARTAL-'!$A$5:$DS$385,63,FALSE),"")</f>
        <v>77.196736474453658</v>
      </c>
      <c r="O79" s="166"/>
      <c r="P79" s="167" t="str">
        <f>IF(VLOOKUP(CONCATENATE($B79," ",$C79),'-RÅDATA_KVARTAL-'!$A$5:$CB$81,14)&gt;0,VLOOKUP(CONCATENATE($B79," ",$C79),'-RÅDATA_KVARTAL-'!$A$5:$CB$81,14),"")</f>
        <v/>
      </c>
      <c r="Q79" s="167">
        <f>IF(VLOOKUP($A79,'-RÅDATA_KVARTAL-'!$A$5:$DS$385,120,FALSE)&gt;0,VLOOKUP($A79,'-RÅDATA_KVARTAL-'!$A$5:$DS$385,120,FALSE),"")</f>
        <v>22.146391620075832</v>
      </c>
      <c r="R79" s="203"/>
      <c r="S79" s="203"/>
      <c r="T79" s="167">
        <f>IF(VLOOKUP($A79,'-RÅDATA_KVARTAL-'!$A$5:$DS$385,121,FALSE)&gt;0,VLOOKUP($A79,'-RÅDATA_KVARTAL-'!$A$5:$DS$385,121,FALSE),"")</f>
        <v>16.099363990543104</v>
      </c>
      <c r="U79" s="167"/>
      <c r="V79" s="167"/>
      <c r="W79" s="167">
        <f>IF(VLOOKUP($A79,'-RÅDATA_KVARTAL-'!$A$5:$DS$385,122,FALSE)&gt;0,VLOOKUP($A79,'-RÅDATA_KVARTAL-'!$A$5:$DS$385,122,FALSE),"")</f>
        <v>23.001901018860671</v>
      </c>
      <c r="X79" s="167"/>
      <c r="Y79" s="167"/>
      <c r="Z79" s="167">
        <f>IF(VLOOKUP($A79,'-RÅDATA_KVARTAL-'!$A$5:$DS$385,123,FALSE)&gt;0,VLOOKUP($A79,'-RÅDATA_KVARTAL-'!$A$5:$DS$385,123,FALSE),"")</f>
        <v>30.715583000363239</v>
      </c>
      <c r="AA79" s="166"/>
      <c r="AB79" s="166"/>
    </row>
    <row r="80" spans="1:28" ht="15" customHeight="1" outlineLevel="1" x14ac:dyDescent="0.2">
      <c r="A80" s="201" t="s">
        <v>430</v>
      </c>
      <c r="B80" s="40">
        <v>2016</v>
      </c>
      <c r="C80" s="86" t="s">
        <v>106</v>
      </c>
      <c r="D80" s="28"/>
      <c r="E80" s="156">
        <f>IF(VLOOKUP($A80,'-RÅDATA_KVARTAL-'!$A$5:$DS$385,60,FALSE)&gt;0,VLOOKUP($A80,'-RÅDATA_KVARTAL-'!$A$5:$DS$385,60,FALSE),"")</f>
        <v>86.919412465263989</v>
      </c>
      <c r="F80" s="156"/>
      <c r="G80" s="156"/>
      <c r="H80" s="156">
        <f>IF(VLOOKUP($A80,'-RÅDATA_KVARTAL-'!$A$5:$DS$385,61,FALSE)&gt;0,VLOOKUP($A80,'-RÅDATA_KVARTAL-'!$A$5:$DS$385,61,FALSE),"")</f>
        <v>92.460015232292463</v>
      </c>
      <c r="I80" s="156"/>
      <c r="J80" s="156"/>
      <c r="K80" s="156">
        <f>IF(VLOOKUP($A80,'-RÅDATA_KVARTAL-'!$A$5:$DS$385,62,FALSE)&gt;0,VLOOKUP($A80,'-RÅDATA_KVARTAL-'!$A$5:$DS$385,62,FALSE),"")</f>
        <v>83.151646930919981</v>
      </c>
      <c r="L80" s="156"/>
      <c r="M80" s="156"/>
      <c r="N80" s="156">
        <f>IF(VLOOKUP($A80,'-RÅDATA_KVARTAL-'!$A$5:$DS$385,63,FALSE)&gt;0,VLOOKUP($A80,'-RÅDATA_KVARTAL-'!$A$5:$DS$385,63,FALSE),"")</f>
        <v>70.35081743869209</v>
      </c>
      <c r="O80" s="42"/>
      <c r="P80" s="71"/>
      <c r="Q80" s="72">
        <f>IF(VLOOKUP($A80,'-RÅDATA_KVARTAL-'!$A$5:$DS$385,120,FALSE)&gt;0,VLOOKUP($A80,'-RÅDATA_KVARTAL-'!$A$5:$DS$385,120,FALSE),"")</f>
        <v>26</v>
      </c>
      <c r="R80" s="42"/>
      <c r="S80" s="42"/>
      <c r="T80" s="72">
        <f>IF(VLOOKUP($A80,'-RÅDATA_KVARTAL-'!$A$5:$DS$385,121,FALSE)&gt;0,VLOOKUP($A80,'-RÅDATA_KVARTAL-'!$A$5:$DS$385,121,FALSE),"")</f>
        <v>17</v>
      </c>
      <c r="U80" s="42"/>
      <c r="V80" s="42"/>
      <c r="W80" s="72">
        <f>IF(VLOOKUP($A80,'-RÅDATA_KVARTAL-'!$A$5:$DS$385,122,FALSE)&gt;0,VLOOKUP($A80,'-RÅDATA_KVARTAL-'!$A$5:$DS$385,122,FALSE),"")</f>
        <v>28</v>
      </c>
      <c r="X80" s="42"/>
      <c r="Y80" s="42"/>
      <c r="Z80" s="72">
        <f>IF(VLOOKUP($A80,'-RÅDATA_KVARTAL-'!$A$5:$DS$385,123,FALSE)&gt;0,VLOOKUP($A80,'-RÅDATA_KVARTAL-'!$A$5:$DS$385,123,FALSE),"")</f>
        <v>34</v>
      </c>
      <c r="AA80" s="42"/>
      <c r="AB80" s="42"/>
    </row>
    <row r="81" spans="1:28" ht="11.25" customHeight="1" outlineLevel="1" x14ac:dyDescent="0.2">
      <c r="A81" s="201" t="s">
        <v>431</v>
      </c>
      <c r="B81" s="81">
        <v>2016</v>
      </c>
      <c r="C81" s="86" t="s">
        <v>107</v>
      </c>
      <c r="D81" s="28"/>
      <c r="E81" s="156">
        <f>IF(VLOOKUP($A81,'-RÅDATA_KVARTAL-'!$A$5:$DS$385,60,FALSE)&gt;0,VLOOKUP($A81,'-RÅDATA_KVARTAL-'!$A$5:$DS$385,60,FALSE),"")</f>
        <v>91.291080411634027</v>
      </c>
      <c r="F81" s="156"/>
      <c r="G81" s="156"/>
      <c r="H81" s="156">
        <f>IF(VLOOKUP($A81,'-RÅDATA_KVARTAL-'!$A$5:$DS$385,61,FALSE)&gt;0,VLOOKUP($A81,'-RÅDATA_KVARTAL-'!$A$5:$DS$385,61,FALSE),"")</f>
        <v>94.953927161035551</v>
      </c>
      <c r="I81" s="156"/>
      <c r="J81" s="156"/>
      <c r="K81" s="156">
        <f>IF(VLOOKUP($A81,'-RÅDATA_KVARTAL-'!$A$5:$DS$385,62,FALSE)&gt;0,VLOOKUP($A81,'-RÅDATA_KVARTAL-'!$A$5:$DS$385,62,FALSE),"")</f>
        <v>89.230541141586357</v>
      </c>
      <c r="L81" s="156"/>
      <c r="M81" s="156"/>
      <c r="N81" s="156">
        <f>IF(VLOOKUP($A81,'-RÅDATA_KVARTAL-'!$A$5:$DS$385,63,FALSE)&gt;0,VLOOKUP($A81,'-RÅDATA_KVARTAL-'!$A$5:$DS$385,63,FALSE),"")</f>
        <v>78.920396310215239</v>
      </c>
      <c r="O81" s="42"/>
      <c r="P81" s="71"/>
      <c r="Q81" s="72">
        <f>IF(VLOOKUP($A81,'-RÅDATA_KVARTAL-'!$A$5:$DS$385,120,FALSE)&gt;0,VLOOKUP($A81,'-RÅDATA_KVARTAL-'!$A$5:$DS$385,120,FALSE),"")</f>
        <v>23</v>
      </c>
      <c r="R81" s="42"/>
      <c r="S81" s="42"/>
      <c r="T81" s="72">
        <f>IF(VLOOKUP($A81,'-RÅDATA_KVARTAL-'!$A$5:$DS$385,121,FALSE)&gt;0,VLOOKUP($A81,'-RÅDATA_KVARTAL-'!$A$5:$DS$385,121,FALSE),"")</f>
        <v>16</v>
      </c>
      <c r="U81" s="42"/>
      <c r="V81" s="42"/>
      <c r="W81" s="72">
        <f>IF(VLOOKUP($A81,'-RÅDATA_KVARTAL-'!$A$5:$DS$385,122,FALSE)&gt;0,VLOOKUP($A81,'-RÅDATA_KVARTAL-'!$A$5:$DS$385,122,FALSE),"")</f>
        <v>23</v>
      </c>
      <c r="X81" s="42"/>
      <c r="Y81" s="42"/>
      <c r="Z81" s="72">
        <f>IF(VLOOKUP($A81,'-RÅDATA_KVARTAL-'!$A$5:$DS$385,123,FALSE)&gt;0,VLOOKUP($A81,'-RÅDATA_KVARTAL-'!$A$5:$DS$385,123,FALSE),"")</f>
        <v>31</v>
      </c>
      <c r="AA81" s="42"/>
      <c r="AB81" s="42"/>
    </row>
    <row r="82" spans="1:28" ht="11.25" customHeight="1" outlineLevel="1" x14ac:dyDescent="0.2">
      <c r="A82" s="201" t="s">
        <v>432</v>
      </c>
      <c r="B82" s="81">
        <v>2016</v>
      </c>
      <c r="C82" s="86" t="s">
        <v>108</v>
      </c>
      <c r="D82" s="28"/>
      <c r="E82" s="156">
        <f>IF(VLOOKUP($A82,'-RÅDATA_KVARTAL-'!$A$5:$DS$385,60,FALSE)&gt;0,VLOOKUP($A82,'-RÅDATA_KVARTAL-'!$A$5:$DS$385,60,FALSE),"")</f>
        <v>91.209004935210174</v>
      </c>
      <c r="F82" s="156"/>
      <c r="G82" s="156"/>
      <c r="H82" s="156">
        <f>IF(VLOOKUP($A82,'-RÅDATA_KVARTAL-'!$A$5:$DS$385,61,FALSE)&gt;0,VLOOKUP($A82,'-RÅDATA_KVARTAL-'!$A$5:$DS$385,61,FALSE),"")</f>
        <v>94.02649459842597</v>
      </c>
      <c r="I82" s="156"/>
      <c r="J82" s="156"/>
      <c r="K82" s="156">
        <f>IF(VLOOKUP($A82,'-RÅDATA_KVARTAL-'!$A$5:$DS$385,62,FALSE)&gt;0,VLOOKUP($A82,'-RÅDATA_KVARTAL-'!$A$5:$DS$385,62,FALSE),"")</f>
        <v>89.847310847766636</v>
      </c>
      <c r="L82" s="156"/>
      <c r="M82" s="156"/>
      <c r="N82" s="156">
        <f>IF(VLOOKUP($A82,'-RÅDATA_KVARTAL-'!$A$5:$DS$385,63,FALSE)&gt;0,VLOOKUP($A82,'-RÅDATA_KVARTAL-'!$A$5:$DS$385,63,FALSE),"")</f>
        <v>80.409731113956468</v>
      </c>
      <c r="O82" s="42"/>
      <c r="P82" s="71"/>
      <c r="Q82" s="72">
        <f>IF(VLOOKUP($A82,'-RÅDATA_KVARTAL-'!$A$5:$DS$385,120,FALSE)&gt;0,VLOOKUP($A82,'-RÅDATA_KVARTAL-'!$A$5:$DS$385,120,FALSE),"")</f>
        <v>20</v>
      </c>
      <c r="R82" s="42"/>
      <c r="S82" s="42"/>
      <c r="T82" s="72">
        <f>IF(VLOOKUP($A82,'-RÅDATA_KVARTAL-'!$A$5:$DS$385,121,FALSE)&gt;0,VLOOKUP($A82,'-RÅDATA_KVARTAL-'!$A$5:$DS$385,121,FALSE),"")</f>
        <v>15</v>
      </c>
      <c r="U82" s="42"/>
      <c r="V82" s="42"/>
      <c r="W82" s="72">
        <f>IF(VLOOKUP($A82,'-RÅDATA_KVARTAL-'!$A$5:$DS$385,122,FALSE)&gt;0,VLOOKUP($A82,'-RÅDATA_KVARTAL-'!$A$5:$DS$385,122,FALSE),"")</f>
        <v>21</v>
      </c>
      <c r="X82" s="42"/>
      <c r="Y82" s="42"/>
      <c r="Z82" s="72">
        <f>IF(VLOOKUP($A82,'-RÅDATA_KVARTAL-'!$A$5:$DS$385,123,FALSE)&gt;0,VLOOKUP($A82,'-RÅDATA_KVARTAL-'!$A$5:$DS$385,123,FALSE),"")</f>
        <v>25</v>
      </c>
      <c r="AA82" s="42"/>
      <c r="AB82" s="42"/>
    </row>
    <row r="83" spans="1:28" ht="11.25" customHeight="1" outlineLevel="1" x14ac:dyDescent="0.2">
      <c r="A83" s="201" t="s">
        <v>433</v>
      </c>
      <c r="B83" s="81">
        <v>2016</v>
      </c>
      <c r="C83" s="86" t="s">
        <v>109</v>
      </c>
      <c r="D83" s="28"/>
      <c r="E83" s="156">
        <f>IF(VLOOKUP($A83,'-RÅDATA_KVARTAL-'!$A$5:$DS$385,60,FALSE)&gt;0,VLOOKUP($A83,'-RÅDATA_KVARTAL-'!$A$5:$DS$385,60,FALSE),"")</f>
        <v>91.797188383258671</v>
      </c>
      <c r="F83" s="156"/>
      <c r="G83" s="156"/>
      <c r="H83" s="156">
        <f>IF(VLOOKUP($A83,'-RÅDATA_KVARTAL-'!$A$5:$DS$385,61,FALSE)&gt;0,VLOOKUP($A83,'-RÅDATA_KVARTAL-'!$A$5:$DS$385,61,FALSE),"")</f>
        <v>94.67170336497837</v>
      </c>
      <c r="I83" s="156"/>
      <c r="J83" s="156"/>
      <c r="K83" s="156">
        <f>IF(VLOOKUP($A83,'-RÅDATA_KVARTAL-'!$A$5:$DS$385,62,FALSE)&gt;0,VLOOKUP($A83,'-RÅDATA_KVARTAL-'!$A$5:$DS$385,62,FALSE),"")</f>
        <v>90.512857765509224</v>
      </c>
      <c r="L83" s="156"/>
      <c r="M83" s="156"/>
      <c r="N83" s="156">
        <f>IF(VLOOKUP($A83,'-RÅDATA_KVARTAL-'!$A$5:$DS$385,63,FALSE)&gt;0,VLOOKUP($A83,'-RÅDATA_KVARTAL-'!$A$5:$DS$385,63,FALSE),"")</f>
        <v>80.574748743718601</v>
      </c>
      <c r="O83" s="42"/>
      <c r="P83" s="71"/>
      <c r="Q83" s="72">
        <f>IF(VLOOKUP($A83,'-RÅDATA_KVARTAL-'!$A$5:$DS$385,120,FALSE)&gt;0,VLOOKUP($A83,'-RÅDATA_KVARTAL-'!$A$5:$DS$385,120,FALSE),"")</f>
        <v>19</v>
      </c>
      <c r="R83" s="42"/>
      <c r="S83" s="42"/>
      <c r="T83" s="72">
        <f>IF(VLOOKUP($A83,'-RÅDATA_KVARTAL-'!$A$5:$DS$385,121,FALSE)&gt;0,VLOOKUP($A83,'-RÅDATA_KVARTAL-'!$A$5:$DS$385,121,FALSE),"")</f>
        <v>15</v>
      </c>
      <c r="U83" s="42"/>
      <c r="V83" s="42"/>
      <c r="W83" s="72">
        <f>IF(VLOOKUP($A83,'-RÅDATA_KVARTAL-'!$A$5:$DS$385,122,FALSE)&gt;0,VLOOKUP($A83,'-RÅDATA_KVARTAL-'!$A$5:$DS$385,122,FALSE),"")</f>
        <v>20</v>
      </c>
      <c r="X83" s="42"/>
      <c r="Y83" s="42"/>
      <c r="Z83" s="72">
        <f>IF(VLOOKUP($A83,'-RÅDATA_KVARTAL-'!$A$5:$DS$385,123,FALSE)&gt;0,VLOOKUP($A83,'-RÅDATA_KVARTAL-'!$A$5:$DS$385,123,FALSE),"")</f>
        <v>25</v>
      </c>
      <c r="AA83" s="42"/>
      <c r="AB83" s="42"/>
    </row>
    <row r="84" spans="1:28" ht="11.25" customHeight="1" outlineLevel="1" x14ac:dyDescent="0.2">
      <c r="A84" s="201" t="s">
        <v>434</v>
      </c>
      <c r="B84" s="81">
        <v>2016</v>
      </c>
      <c r="C84" s="86" t="s">
        <v>35</v>
      </c>
      <c r="D84" s="28"/>
      <c r="E84" s="156">
        <f>IF(VLOOKUP($A84,'-RÅDATA_KVARTAL-'!$A$5:$DS$385,60,FALSE)&gt;0,VLOOKUP($A84,'-RÅDATA_KVARTAL-'!$A$5:$DS$385,60,FALSE),"")</f>
        <v>90.652716101952663</v>
      </c>
      <c r="F84" s="156"/>
      <c r="G84" s="156"/>
      <c r="H84" s="156">
        <f>IF(VLOOKUP($A84,'-RÅDATA_KVARTAL-'!$A$5:$DS$385,61,FALSE)&gt;0,VLOOKUP($A84,'-RÅDATA_KVARTAL-'!$A$5:$DS$385,61,FALSE),"")</f>
        <v>94.38352500668627</v>
      </c>
      <c r="I84" s="156"/>
      <c r="J84" s="156"/>
      <c r="K84" s="156">
        <f>IF(VLOOKUP($A84,'-RÅDATA_KVARTAL-'!$A$5:$DS$385,62,FALSE)&gt;0,VLOOKUP($A84,'-RÅDATA_KVARTAL-'!$A$5:$DS$385,62,FALSE),"")</f>
        <v>88.746295283860391</v>
      </c>
      <c r="L84" s="156"/>
      <c r="M84" s="156"/>
      <c r="N84" s="156">
        <f>IF(VLOOKUP($A84,'-RÅDATA_KVARTAL-'!$A$5:$DS$385,63,FALSE)&gt;0,VLOOKUP($A84,'-RÅDATA_KVARTAL-'!$A$5:$DS$385,63,FALSE),"")</f>
        <v>76.841438301916682</v>
      </c>
      <c r="O84" s="42"/>
      <c r="P84" s="71"/>
      <c r="Q84" s="72">
        <f>IF(VLOOKUP($A84,'-RÅDATA_KVARTAL-'!$A$5:$DS$385,120,FALSE)&gt;0,VLOOKUP($A84,'-RÅDATA_KVARTAL-'!$A$5:$DS$385,120,FALSE),"")</f>
        <v>21</v>
      </c>
      <c r="R84" s="42"/>
      <c r="S84" s="42"/>
      <c r="T84" s="72">
        <f>IF(VLOOKUP($A84,'-RÅDATA_KVARTAL-'!$A$5:$DS$385,121,FALSE)&gt;0,VLOOKUP($A84,'-RÅDATA_KVARTAL-'!$A$5:$DS$385,121,FALSE),"")</f>
        <v>14</v>
      </c>
      <c r="U84" s="42"/>
      <c r="V84" s="42"/>
      <c r="W84" s="72">
        <f>IF(VLOOKUP($A84,'-RÅDATA_KVARTAL-'!$A$5:$DS$385,122,FALSE)&gt;0,VLOOKUP($A84,'-RÅDATA_KVARTAL-'!$A$5:$DS$385,122,FALSE),"")</f>
        <v>21</v>
      </c>
      <c r="X84" s="42"/>
      <c r="Y84" s="42"/>
      <c r="Z84" s="72">
        <f>IF(VLOOKUP($A84,'-RÅDATA_KVARTAL-'!$A$5:$DS$385,123,FALSE)&gt;0,VLOOKUP($A84,'-RÅDATA_KVARTAL-'!$A$5:$DS$385,123,FALSE),"")</f>
        <v>30</v>
      </c>
      <c r="AA84" s="42"/>
      <c r="AB84" s="42"/>
    </row>
    <row r="85" spans="1:28" ht="11.25" customHeight="1" outlineLevel="1" x14ac:dyDescent="0.2">
      <c r="A85" s="201" t="s">
        <v>435</v>
      </c>
      <c r="B85" s="81">
        <v>2016</v>
      </c>
      <c r="C85" s="86" t="s">
        <v>110</v>
      </c>
      <c r="D85" s="28"/>
      <c r="E85" s="156">
        <f>IF(VLOOKUP($A85,'-RÅDATA_KVARTAL-'!$A$5:$DS$385,60,FALSE)&gt;0,VLOOKUP($A85,'-RÅDATA_KVARTAL-'!$A$5:$DS$385,60,FALSE),"")</f>
        <v>89.564008012963654</v>
      </c>
      <c r="F85" s="156"/>
      <c r="G85" s="156"/>
      <c r="H85" s="156">
        <f>IF(VLOOKUP($A85,'-RÅDATA_KVARTAL-'!$A$5:$DS$385,61,FALSE)&gt;0,VLOOKUP($A85,'-RÅDATA_KVARTAL-'!$A$5:$DS$385,61,FALSE),"")</f>
        <v>93.083059357239335</v>
      </c>
      <c r="I85" s="156"/>
      <c r="J85" s="156"/>
      <c r="K85" s="156">
        <f>IF(VLOOKUP($A85,'-RÅDATA_KVARTAL-'!$A$5:$DS$385,62,FALSE)&gt;0,VLOOKUP($A85,'-RÅDATA_KVARTAL-'!$A$5:$DS$385,62,FALSE),"")</f>
        <v>87.592341323684607</v>
      </c>
      <c r="L85" s="156"/>
      <c r="M85" s="156"/>
      <c r="N85" s="156">
        <f>IF(VLOOKUP($A85,'-RÅDATA_KVARTAL-'!$A$5:$DS$385,63,FALSE)&gt;0,VLOOKUP($A85,'-RÅDATA_KVARTAL-'!$A$5:$DS$385,63,FALSE),"")</f>
        <v>77.390721822140335</v>
      </c>
      <c r="O85" s="42"/>
      <c r="P85" s="71"/>
      <c r="Q85" s="72">
        <f>IF(VLOOKUP($A85,'-RÅDATA_KVARTAL-'!$A$5:$DS$385,120,FALSE)&gt;0,VLOOKUP($A85,'-RÅDATA_KVARTAL-'!$A$5:$DS$385,120,FALSE),"")</f>
        <v>22</v>
      </c>
      <c r="R85" s="42"/>
      <c r="S85" s="42"/>
      <c r="T85" s="72">
        <f>IF(VLOOKUP($A85,'-RÅDATA_KVARTAL-'!$A$5:$DS$385,121,FALSE)&gt;0,VLOOKUP($A85,'-RÅDATA_KVARTAL-'!$A$5:$DS$385,121,FALSE),"")</f>
        <v>17</v>
      </c>
      <c r="U85" s="42"/>
      <c r="V85" s="42"/>
      <c r="W85" s="72">
        <f>IF(VLOOKUP($A85,'-RÅDATA_KVARTAL-'!$A$5:$DS$385,122,FALSE)&gt;0,VLOOKUP($A85,'-RÅDATA_KVARTAL-'!$A$5:$DS$385,122,FALSE),"")</f>
        <v>22</v>
      </c>
      <c r="X85" s="42"/>
      <c r="Y85" s="42"/>
      <c r="Z85" s="72">
        <f>IF(VLOOKUP($A85,'-RÅDATA_KVARTAL-'!$A$5:$DS$385,123,FALSE)&gt;0,VLOOKUP($A85,'-RÅDATA_KVARTAL-'!$A$5:$DS$385,123,FALSE),"")</f>
        <v>29</v>
      </c>
      <c r="AA85" s="42"/>
      <c r="AB85" s="42"/>
    </row>
    <row r="86" spans="1:28" ht="11.25" customHeight="1" outlineLevel="1" x14ac:dyDescent="0.2">
      <c r="A86" s="201" t="s">
        <v>436</v>
      </c>
      <c r="B86" s="81">
        <v>2016</v>
      </c>
      <c r="C86" s="86" t="s">
        <v>111</v>
      </c>
      <c r="D86" s="28"/>
      <c r="E86" s="156">
        <f>IF(VLOOKUP($A86,'-RÅDATA_KVARTAL-'!$A$5:$DS$385,60,FALSE)&gt;0,VLOOKUP($A86,'-RÅDATA_KVARTAL-'!$A$5:$DS$385,60,FALSE),"")</f>
        <v>92.105514801305958</v>
      </c>
      <c r="F86" s="156"/>
      <c r="G86" s="156"/>
      <c r="H86" s="156">
        <f>IF(VLOOKUP($A86,'-RÅDATA_KVARTAL-'!$A$5:$DS$385,61,FALSE)&gt;0,VLOOKUP($A86,'-RÅDATA_KVARTAL-'!$A$5:$DS$385,61,FALSE),"")</f>
        <v>95.452830188679243</v>
      </c>
      <c r="I86" s="156"/>
      <c r="J86" s="156"/>
      <c r="K86" s="156">
        <f>IF(VLOOKUP($A86,'-RÅDATA_KVARTAL-'!$A$5:$DS$385,62,FALSE)&gt;0,VLOOKUP($A86,'-RÅDATA_KVARTAL-'!$A$5:$DS$385,62,FALSE),"")</f>
        <v>89.993847349502929</v>
      </c>
      <c r="L86" s="156"/>
      <c r="M86" s="156"/>
      <c r="N86" s="156">
        <f>IF(VLOOKUP($A86,'-RÅDATA_KVARTAL-'!$A$5:$DS$385,63,FALSE)&gt;0,VLOOKUP($A86,'-RÅDATA_KVARTAL-'!$A$5:$DS$385,63,FALSE),"")</f>
        <v>80.811949444657216</v>
      </c>
      <c r="O86" s="42"/>
      <c r="P86" s="71"/>
      <c r="Q86" s="72">
        <f>IF(VLOOKUP($A86,'-RÅDATA_KVARTAL-'!$A$5:$DS$385,120,FALSE)&gt;0,VLOOKUP($A86,'-RÅDATA_KVARTAL-'!$A$5:$DS$385,120,FALSE),"")</f>
        <v>22</v>
      </c>
      <c r="R86" s="42"/>
      <c r="S86" s="42"/>
      <c r="T86" s="72">
        <f>IF(VLOOKUP($A86,'-RÅDATA_KVARTAL-'!$A$5:$DS$385,121,FALSE)&gt;0,VLOOKUP($A86,'-RÅDATA_KVARTAL-'!$A$5:$DS$385,121,FALSE),"")</f>
        <v>15</v>
      </c>
      <c r="U86" s="42"/>
      <c r="V86" s="42"/>
      <c r="W86" s="72">
        <f>IF(VLOOKUP($A86,'-RÅDATA_KVARTAL-'!$A$5:$DS$385,122,FALSE)&gt;0,VLOOKUP($A86,'-RÅDATA_KVARTAL-'!$A$5:$DS$385,122,FALSE),"")</f>
        <v>24</v>
      </c>
      <c r="X86" s="42"/>
      <c r="Y86" s="42"/>
      <c r="Z86" s="72">
        <f>IF(VLOOKUP($A86,'-RÅDATA_KVARTAL-'!$A$5:$DS$385,123,FALSE)&gt;0,VLOOKUP($A86,'-RÅDATA_KVARTAL-'!$A$5:$DS$385,123,FALSE),"")</f>
        <v>28</v>
      </c>
      <c r="AA86" s="42"/>
      <c r="AB86" s="42"/>
    </row>
    <row r="87" spans="1:28" ht="11.25" customHeight="1" outlineLevel="1" x14ac:dyDescent="0.2">
      <c r="A87" s="201" t="s">
        <v>437</v>
      </c>
      <c r="B87" s="81">
        <v>2016</v>
      </c>
      <c r="C87" s="86" t="s">
        <v>112</v>
      </c>
      <c r="D87" s="28"/>
      <c r="E87" s="156">
        <f>IF(VLOOKUP($A87,'-RÅDATA_KVARTAL-'!$A$5:$DS$385,60,FALSE)&gt;0,VLOOKUP($A87,'-RÅDATA_KVARTAL-'!$A$5:$DS$385,60,FALSE),"")</f>
        <v>92.184956445018827</v>
      </c>
      <c r="F87" s="156"/>
      <c r="G87" s="156"/>
      <c r="H87" s="156">
        <f>IF(VLOOKUP($A87,'-RÅDATA_KVARTAL-'!$A$5:$DS$385,61,FALSE)&gt;0,VLOOKUP($A87,'-RÅDATA_KVARTAL-'!$A$5:$DS$385,61,FALSE),"")</f>
        <v>95.774088687064193</v>
      </c>
      <c r="I87" s="156"/>
      <c r="J87" s="156"/>
      <c r="K87" s="156">
        <f>IF(VLOOKUP($A87,'-RÅDATA_KVARTAL-'!$A$5:$DS$385,62,FALSE)&gt;0,VLOOKUP($A87,'-RÅDATA_KVARTAL-'!$A$5:$DS$385,62,FALSE),"")</f>
        <v>89.674024265458257</v>
      </c>
      <c r="L87" s="156"/>
      <c r="M87" s="156"/>
      <c r="N87" s="156">
        <f>IF(VLOOKUP($A87,'-RÅDATA_KVARTAL-'!$A$5:$DS$385,63,FALSE)&gt;0,VLOOKUP($A87,'-RÅDATA_KVARTAL-'!$A$5:$DS$385,63,FALSE),"")</f>
        <v>82.342100854414483</v>
      </c>
      <c r="O87" s="42"/>
      <c r="P87" s="71"/>
      <c r="Q87" s="72">
        <f>IF(VLOOKUP($A87,'-RÅDATA_KVARTAL-'!$A$5:$DS$385,120,FALSE)&gt;0,VLOOKUP($A87,'-RÅDATA_KVARTAL-'!$A$5:$DS$385,120,FALSE),"")</f>
        <v>24</v>
      </c>
      <c r="R87" s="42"/>
      <c r="S87" s="42"/>
      <c r="T87" s="72">
        <f>IF(VLOOKUP($A87,'-RÅDATA_KVARTAL-'!$A$5:$DS$385,121,FALSE)&gt;0,VLOOKUP($A87,'-RÅDATA_KVARTAL-'!$A$5:$DS$385,121,FALSE),"")</f>
        <v>16</v>
      </c>
      <c r="U87" s="42"/>
      <c r="V87" s="42"/>
      <c r="W87" s="72">
        <f>IF(VLOOKUP($A87,'-RÅDATA_KVARTAL-'!$A$5:$DS$385,122,FALSE)&gt;0,VLOOKUP($A87,'-RÅDATA_KVARTAL-'!$A$5:$DS$385,122,FALSE),"")</f>
        <v>26</v>
      </c>
      <c r="X87" s="42"/>
      <c r="Y87" s="42"/>
      <c r="Z87" s="72">
        <f>IF(VLOOKUP($A87,'-RÅDATA_KVARTAL-'!$A$5:$DS$385,123,FALSE)&gt;0,VLOOKUP($A87,'-RÅDATA_KVARTAL-'!$A$5:$DS$385,123,FALSE),"")</f>
        <v>30</v>
      </c>
      <c r="AA87" s="42"/>
      <c r="AB87" s="42"/>
    </row>
    <row r="88" spans="1:28" ht="11.25" customHeight="1" outlineLevel="1" x14ac:dyDescent="0.2">
      <c r="A88" s="201" t="s">
        <v>438</v>
      </c>
      <c r="B88" s="81">
        <v>2016</v>
      </c>
      <c r="C88" s="86" t="s">
        <v>113</v>
      </c>
      <c r="D88" s="28"/>
      <c r="E88" s="156">
        <f>IF(VLOOKUP($A88,'-RÅDATA_KVARTAL-'!$A$5:$DS$385,60,FALSE)&gt;0,VLOOKUP($A88,'-RÅDATA_KVARTAL-'!$A$5:$DS$385,60,FALSE),"")</f>
        <v>90.156307241421416</v>
      </c>
      <c r="F88" s="156"/>
      <c r="G88" s="156"/>
      <c r="H88" s="156">
        <f>IF(VLOOKUP($A88,'-RÅDATA_KVARTAL-'!$A$5:$DS$385,61,FALSE)&gt;0,VLOOKUP($A88,'-RÅDATA_KVARTAL-'!$A$5:$DS$385,61,FALSE),"")</f>
        <v>94.02210026333276</v>
      </c>
      <c r="I88" s="156"/>
      <c r="J88" s="156"/>
      <c r="K88" s="156">
        <f>IF(VLOOKUP($A88,'-RÅDATA_KVARTAL-'!$A$5:$DS$385,62,FALSE)&gt;0,VLOOKUP($A88,'-RÅDATA_KVARTAL-'!$A$5:$DS$385,62,FALSE),"")</f>
        <v>87.646138529369935</v>
      </c>
      <c r="L88" s="156"/>
      <c r="M88" s="156"/>
      <c r="N88" s="156">
        <f>IF(VLOOKUP($A88,'-RÅDATA_KVARTAL-'!$A$5:$DS$385,63,FALSE)&gt;0,VLOOKUP($A88,'-RÅDATA_KVARTAL-'!$A$5:$DS$385,63,FALSE),"")</f>
        <v>78.875778433300553</v>
      </c>
      <c r="O88" s="42"/>
      <c r="P88" s="71"/>
      <c r="Q88" s="72">
        <f>IF(VLOOKUP($A88,'-RÅDATA_KVARTAL-'!$A$5:$DS$385,120,FALSE)&gt;0,VLOOKUP($A88,'-RÅDATA_KVARTAL-'!$A$5:$DS$385,120,FALSE),"")</f>
        <v>23</v>
      </c>
      <c r="R88" s="42"/>
      <c r="S88" s="42"/>
      <c r="T88" s="72">
        <f>IF(VLOOKUP($A88,'-RÅDATA_KVARTAL-'!$A$5:$DS$385,121,FALSE)&gt;0,VLOOKUP($A88,'-RÅDATA_KVARTAL-'!$A$5:$DS$385,121,FALSE),"")</f>
        <v>15</v>
      </c>
      <c r="U88" s="42"/>
      <c r="V88" s="42"/>
      <c r="W88" s="72">
        <f>IF(VLOOKUP($A88,'-RÅDATA_KVARTAL-'!$A$5:$DS$385,122,FALSE)&gt;0,VLOOKUP($A88,'-RÅDATA_KVARTAL-'!$A$5:$DS$385,122,FALSE),"")</f>
        <v>26</v>
      </c>
      <c r="X88" s="42"/>
      <c r="Y88" s="42"/>
      <c r="Z88" s="72">
        <f>IF(VLOOKUP($A88,'-RÅDATA_KVARTAL-'!$A$5:$DS$385,123,FALSE)&gt;0,VLOOKUP($A88,'-RÅDATA_KVARTAL-'!$A$5:$DS$385,123,FALSE),"")</f>
        <v>28</v>
      </c>
      <c r="AA88" s="42"/>
      <c r="AB88" s="42"/>
    </row>
    <row r="89" spans="1:28" ht="11.25" customHeight="1" outlineLevel="1" x14ac:dyDescent="0.2">
      <c r="A89" s="201" t="s">
        <v>439</v>
      </c>
      <c r="B89" s="81">
        <v>2016</v>
      </c>
      <c r="C89" s="86" t="s">
        <v>114</v>
      </c>
      <c r="D89" s="28"/>
      <c r="E89" s="156">
        <f>IF(VLOOKUP($A89,'-RÅDATA_KVARTAL-'!$A$5:$DS$385,60,FALSE)&gt;0,VLOOKUP($A89,'-RÅDATA_KVARTAL-'!$A$5:$DS$385,60,FALSE),"")</f>
        <v>88.549868766404202</v>
      </c>
      <c r="F89" s="156"/>
      <c r="G89" s="156"/>
      <c r="H89" s="156">
        <f>IF(VLOOKUP($A89,'-RÅDATA_KVARTAL-'!$A$5:$DS$385,61,FALSE)&gt;0,VLOOKUP($A89,'-RÅDATA_KVARTAL-'!$A$5:$DS$385,61,FALSE),"")</f>
        <v>94.078851302019956</v>
      </c>
      <c r="I89" s="156"/>
      <c r="J89" s="156"/>
      <c r="K89" s="156">
        <f>IF(VLOOKUP($A89,'-RÅDATA_KVARTAL-'!$A$5:$DS$385,62,FALSE)&gt;0,VLOOKUP($A89,'-RÅDATA_KVARTAL-'!$A$5:$DS$385,62,FALSE),"")</f>
        <v>84.741589119541871</v>
      </c>
      <c r="L89" s="156"/>
      <c r="M89" s="156"/>
      <c r="N89" s="156">
        <f>IF(VLOOKUP($A89,'-RÅDATA_KVARTAL-'!$A$5:$DS$385,63,FALSE)&gt;0,VLOOKUP($A89,'-RÅDATA_KVARTAL-'!$A$5:$DS$385,63,FALSE),"")</f>
        <v>73.555166374781095</v>
      </c>
      <c r="O89" s="42"/>
      <c r="P89" s="71"/>
      <c r="Q89" s="72">
        <f>IF(VLOOKUP($A89,'-RÅDATA_KVARTAL-'!$A$5:$DS$385,120,FALSE)&gt;0,VLOOKUP($A89,'-RÅDATA_KVARTAL-'!$A$5:$DS$385,120,FALSE),"")</f>
        <v>22</v>
      </c>
      <c r="R89" s="42"/>
      <c r="S89" s="42"/>
      <c r="T89" s="72">
        <f>IF(VLOOKUP($A89,'-RÅDATA_KVARTAL-'!$A$5:$DS$385,121,FALSE)&gt;0,VLOOKUP($A89,'-RÅDATA_KVARTAL-'!$A$5:$DS$385,121,FALSE),"")</f>
        <v>14</v>
      </c>
      <c r="U89" s="42"/>
      <c r="V89" s="42"/>
      <c r="W89" s="72">
        <f>IF(VLOOKUP($A89,'-RÅDATA_KVARTAL-'!$A$5:$DS$385,122,FALSE)&gt;0,VLOOKUP($A89,'-RÅDATA_KVARTAL-'!$A$5:$DS$385,122,FALSE),"")</f>
        <v>23</v>
      </c>
      <c r="X89" s="42"/>
      <c r="Y89" s="42"/>
      <c r="Z89" s="72">
        <f>IF(VLOOKUP($A89,'-RÅDATA_KVARTAL-'!$A$5:$DS$385,123,FALSE)&gt;0,VLOOKUP($A89,'-RÅDATA_KVARTAL-'!$A$5:$DS$385,123,FALSE),"")</f>
        <v>27</v>
      </c>
      <c r="AA89" s="42"/>
      <c r="AB89" s="42"/>
    </row>
    <row r="90" spans="1:28" ht="11.25" customHeight="1" outlineLevel="1" x14ac:dyDescent="0.2">
      <c r="A90" s="201" t="s">
        <v>440</v>
      </c>
      <c r="B90" s="81">
        <v>2016</v>
      </c>
      <c r="C90" s="86" t="s">
        <v>115</v>
      </c>
      <c r="D90" s="28"/>
      <c r="E90" s="156">
        <f>IF(VLOOKUP($A90,'-RÅDATA_KVARTAL-'!$A$5:$DS$385,60,FALSE)&gt;0,VLOOKUP($A90,'-RÅDATA_KVARTAL-'!$A$5:$DS$385,60,FALSE),"")</f>
        <v>86.206680689102569</v>
      </c>
      <c r="F90" s="156"/>
      <c r="G90" s="156"/>
      <c r="H90" s="156">
        <f>IF(VLOOKUP($A90,'-RÅDATA_KVARTAL-'!$A$5:$DS$385,61,FALSE)&gt;0,VLOOKUP($A90,'-RÅDATA_KVARTAL-'!$A$5:$DS$385,61,FALSE),"")</f>
        <v>91.553023619268487</v>
      </c>
      <c r="I90" s="156"/>
      <c r="J90" s="156"/>
      <c r="K90" s="156">
        <f>IF(VLOOKUP($A90,'-RÅDATA_KVARTAL-'!$A$5:$DS$385,62,FALSE)&gt;0,VLOOKUP($A90,'-RÅDATA_KVARTAL-'!$A$5:$DS$385,62,FALSE),"")</f>
        <v>83.229904572331819</v>
      </c>
      <c r="L90" s="156"/>
      <c r="M90" s="156"/>
      <c r="N90" s="156">
        <f>IF(VLOOKUP($A90,'-RÅDATA_KVARTAL-'!$A$5:$DS$385,63,FALSE)&gt;0,VLOOKUP($A90,'-RÅDATA_KVARTAL-'!$A$5:$DS$385,63,FALSE),"")</f>
        <v>67.925153171054802</v>
      </c>
      <c r="O90" s="42"/>
      <c r="P90" s="71"/>
      <c r="Q90" s="72">
        <f>IF(VLOOKUP($A90,'-RÅDATA_KVARTAL-'!$A$5:$DS$385,120,FALSE)&gt;0,VLOOKUP($A90,'-RÅDATA_KVARTAL-'!$A$5:$DS$385,120,FALSE),"")</f>
        <v>26</v>
      </c>
      <c r="R90" s="42"/>
      <c r="S90" s="42"/>
      <c r="T90" s="72">
        <f>IF(VLOOKUP($A90,'-RÅDATA_KVARTAL-'!$A$5:$DS$385,121,FALSE)&gt;0,VLOOKUP($A90,'-RÅDATA_KVARTAL-'!$A$5:$DS$385,121,FALSE),"")</f>
        <v>20</v>
      </c>
      <c r="U90" s="42"/>
      <c r="V90" s="42"/>
      <c r="W90" s="72">
        <f>IF(VLOOKUP($A90,'-RÅDATA_KVARTAL-'!$A$5:$DS$385,122,FALSE)&gt;0,VLOOKUP($A90,'-RÅDATA_KVARTAL-'!$A$5:$DS$385,122,FALSE),"")</f>
        <v>27</v>
      </c>
      <c r="X90" s="42"/>
      <c r="Y90" s="42"/>
      <c r="Z90" s="72">
        <f>IF(VLOOKUP($A90,'-RÅDATA_KVARTAL-'!$A$5:$DS$385,123,FALSE)&gt;0,VLOOKUP($A90,'-RÅDATA_KVARTAL-'!$A$5:$DS$385,123,FALSE),"")</f>
        <v>33</v>
      </c>
      <c r="AA90" s="42"/>
      <c r="AB90" s="42"/>
    </row>
    <row r="91" spans="1:28" ht="11.25" customHeight="1" outlineLevel="1" x14ac:dyDescent="0.2">
      <c r="A91" s="201" t="s">
        <v>441</v>
      </c>
      <c r="B91" s="81">
        <v>2016</v>
      </c>
      <c r="C91" s="86" t="s">
        <v>116</v>
      </c>
      <c r="D91" s="28"/>
      <c r="E91" s="156">
        <f>IF(VLOOKUP($A91,'-RÅDATA_KVARTAL-'!$A$5:$DS$385,60,FALSE)&gt;0,VLOOKUP($A91,'-RÅDATA_KVARTAL-'!$A$5:$DS$385,60,FALSE),"")</f>
        <v>91.249509707785833</v>
      </c>
      <c r="F91" s="156"/>
      <c r="G91" s="156"/>
      <c r="H91" s="156">
        <f>IF(VLOOKUP($A91,'-RÅDATA_KVARTAL-'!$A$5:$DS$385,61,FALSE)&gt;0,VLOOKUP($A91,'-RÅDATA_KVARTAL-'!$A$5:$DS$385,61,FALSE),"")</f>
        <v>93.549567125960252</v>
      </c>
      <c r="I91" s="156"/>
      <c r="J91" s="156"/>
      <c r="K91" s="156">
        <f>IF(VLOOKUP($A91,'-RÅDATA_KVARTAL-'!$A$5:$DS$385,62,FALSE)&gt;0,VLOOKUP($A91,'-RÅDATA_KVARTAL-'!$A$5:$DS$385,62,FALSE),"")</f>
        <v>90.151250727166953</v>
      </c>
      <c r="L91" s="156"/>
      <c r="M91" s="156"/>
      <c r="N91" s="156">
        <f>IF(VLOOKUP($A91,'-RÅDATA_KVARTAL-'!$A$5:$DS$385,63,FALSE)&gt;0,VLOOKUP($A91,'-RÅDATA_KVARTAL-'!$A$5:$DS$385,63,FALSE),"")</f>
        <v>82.126149378932084</v>
      </c>
      <c r="O91" s="42"/>
      <c r="P91" s="71" t="str">
        <f>IF(VLOOKUP(CONCATENATE($B91," ",$C91),'-RÅDATA_KVARTAL-'!$A$5:$CB$81,14)&gt;0,VLOOKUP(CONCATENATE($B91," ",$C91),'-RÅDATA_KVARTAL-'!$A$5:$CB$81,14),"")</f>
        <v/>
      </c>
      <c r="Q91" s="72">
        <f>IF(VLOOKUP($A91,'-RÅDATA_KVARTAL-'!$A$5:$DS$385,120,FALSE)&gt;0,VLOOKUP($A91,'-RÅDATA_KVARTAL-'!$A$5:$DS$385,120,FALSE),"")</f>
        <v>22</v>
      </c>
      <c r="R91" s="42"/>
      <c r="S91" s="42"/>
      <c r="T91" s="72">
        <f>IF(VLOOKUP($A91,'-RÅDATA_KVARTAL-'!$A$5:$DS$385,121,FALSE)&gt;0,VLOOKUP($A91,'-RÅDATA_KVARTAL-'!$A$5:$DS$385,121,FALSE),"")</f>
        <v>16</v>
      </c>
      <c r="U91" s="42"/>
      <c r="V91" s="42"/>
      <c r="W91" s="72">
        <f>IF(VLOOKUP($A91,'-RÅDATA_KVARTAL-'!$A$5:$DS$385,122,FALSE)&gt;0,VLOOKUP($A91,'-RÅDATA_KVARTAL-'!$A$5:$DS$385,122,FALSE),"")</f>
        <v>26</v>
      </c>
      <c r="X91" s="42"/>
      <c r="Y91" s="42"/>
      <c r="Z91" s="72">
        <f>IF(VLOOKUP($A91,'-RÅDATA_KVARTAL-'!$A$5:$DS$385,123,FALSE)&gt;0,VLOOKUP($A91,'-RÅDATA_KVARTAL-'!$A$5:$DS$385,123,FALSE),"")</f>
        <v>28</v>
      </c>
      <c r="AA91" s="42"/>
      <c r="AB91" s="42"/>
    </row>
    <row r="92" spans="1:28" ht="15" customHeight="1" x14ac:dyDescent="0.2">
      <c r="A92" s="201" t="s">
        <v>366</v>
      </c>
      <c r="B92" s="164">
        <v>2016</v>
      </c>
      <c r="C92" s="165" t="s">
        <v>1</v>
      </c>
      <c r="D92" s="166"/>
      <c r="E92" s="202">
        <f>IF(VLOOKUP($A92,'-RÅDATA_KVARTAL-'!$A$5:$DS$385,60,FALSE)&gt;0,VLOOKUP($A92,'-RÅDATA_KVARTAL-'!$A$5:$DS$385,60,FALSE),"")</f>
        <v>90.145233930254861</v>
      </c>
      <c r="F92" s="166"/>
      <c r="G92" s="166"/>
      <c r="H92" s="202">
        <f>IF(VLOOKUP($A92,'-RÅDATA_KVARTAL-'!$A$5:$DS$385,61,FALSE)&gt;0,VLOOKUP($A92,'-RÅDATA_KVARTAL-'!$A$5:$DS$385,61,FALSE),"")</f>
        <v>93.99203764024611</v>
      </c>
      <c r="I92" s="202"/>
      <c r="J92" s="202"/>
      <c r="K92" s="202">
        <f>IF(VLOOKUP($A92,'-RÅDATA_KVARTAL-'!$A$5:$DS$385,62,FALSE)&gt;0,VLOOKUP($A92,'-RÅDATA_KVARTAL-'!$A$5:$DS$385,62,FALSE),"")</f>
        <v>87.862647131471277</v>
      </c>
      <c r="L92" s="202"/>
      <c r="M92" s="202"/>
      <c r="N92" s="202">
        <f>IF(VLOOKUP($A92,'-RÅDATA_KVARTAL-'!$A$5:$DS$385,63,FALSE)&gt;0,VLOOKUP($A92,'-RÅDATA_KVARTAL-'!$A$5:$DS$385,63,FALSE),"")</f>
        <v>77.499378779093846</v>
      </c>
      <c r="O92" s="166"/>
      <c r="P92" s="167" t="str">
        <f>IF(VLOOKUP(CONCATENATE($B92," ",$C92),'-RÅDATA_KVARTAL-'!$A$5:$CB$81,14)&gt;0,VLOOKUP(CONCATENATE($B92," ",$C92),'-RÅDATA_KVARTAL-'!$A$5:$CB$81,14),"")</f>
        <v/>
      </c>
      <c r="Q92" s="167">
        <f>IF(VLOOKUP($A92,'-RÅDATA_KVARTAL-'!$A$5:$DS$385,120,FALSE)&gt;0,VLOOKUP($A92,'-RÅDATA_KVARTAL-'!$A$5:$DS$385,120,FALSE),"")</f>
        <v>22.667777625431111</v>
      </c>
      <c r="R92" s="203"/>
      <c r="S92" s="203"/>
      <c r="T92" s="167">
        <f>IF(VLOOKUP($A92,'-RÅDATA_KVARTAL-'!$A$5:$DS$385,121,FALSE)&gt;0,VLOOKUP($A92,'-RÅDATA_KVARTAL-'!$A$5:$DS$385,121,FALSE),"")</f>
        <v>16.082260074781885</v>
      </c>
      <c r="U92" s="167"/>
      <c r="V92" s="167"/>
      <c r="W92" s="167">
        <f>IF(VLOOKUP($A92,'-RÅDATA_KVARTAL-'!$A$5:$DS$385,122,FALSE)&gt;0,VLOOKUP($A92,'-RÅDATA_KVARTAL-'!$A$5:$DS$385,122,FALSE),"")</f>
        <v>24.284102357445093</v>
      </c>
      <c r="X92" s="167"/>
      <c r="Y92" s="167"/>
      <c r="Z92" s="167">
        <f>IF(VLOOKUP($A92,'-RÅDATA_KVARTAL-'!$A$5:$DS$385,123,FALSE)&gt;0,VLOOKUP($A92,'-RÅDATA_KVARTAL-'!$A$5:$DS$385,123,FALSE),"")</f>
        <v>29.416528621387815</v>
      </c>
      <c r="AA92" s="166"/>
      <c r="AB92" s="166"/>
    </row>
    <row r="93" spans="1:28" ht="15" customHeight="1" outlineLevel="1" x14ac:dyDescent="0.2">
      <c r="A93" s="201" t="s">
        <v>538</v>
      </c>
      <c r="B93" s="40">
        <v>2017</v>
      </c>
      <c r="C93" s="86" t="s">
        <v>106</v>
      </c>
      <c r="D93" s="28"/>
      <c r="E93" s="156">
        <f>IF(VLOOKUP($A93,'-RÅDATA_KVARTAL-'!$A$5:$DS$385,60,FALSE)&gt;0,VLOOKUP($A93,'-RÅDATA_KVARTAL-'!$A$5:$DS$385,60,FALSE),"")</f>
        <v>91.23672726840347</v>
      </c>
      <c r="F93" s="156"/>
      <c r="G93" s="156"/>
      <c r="H93" s="156">
        <f>IF(VLOOKUP($A93,'-RÅDATA_KVARTAL-'!$A$5:$DS$385,61,FALSE)&gt;0,VLOOKUP($A93,'-RÅDATA_KVARTAL-'!$A$5:$DS$385,61,FALSE),"")</f>
        <v>94.406266519294533</v>
      </c>
      <c r="I93" s="156"/>
      <c r="J93" s="156"/>
      <c r="K93" s="156">
        <f>IF(VLOOKUP($A93,'-RÅDATA_KVARTAL-'!$A$5:$DS$385,62,FALSE)&gt;0,VLOOKUP($A93,'-RÅDATA_KVARTAL-'!$A$5:$DS$385,62,FALSE),"")</f>
        <v>89.117980793180749</v>
      </c>
      <c r="L93" s="156"/>
      <c r="M93" s="156"/>
      <c r="N93" s="156">
        <f>IF(VLOOKUP($A93,'-RÅDATA_KVARTAL-'!$A$5:$DS$385,63,FALSE)&gt;0,VLOOKUP($A93,'-RÅDATA_KVARTAL-'!$A$5:$DS$385,63,FALSE),"")</f>
        <v>82.519685039370088</v>
      </c>
      <c r="O93" s="42"/>
      <c r="P93" s="71"/>
      <c r="Q93" s="72">
        <f>IF(VLOOKUP($A93,'-RÅDATA_KVARTAL-'!$A$5:$DS$385,120,FALSE)&gt;0,VLOOKUP($A93,'-RÅDATA_KVARTAL-'!$A$5:$DS$385,120,FALSE),"")</f>
        <v>25</v>
      </c>
      <c r="R93" s="42"/>
      <c r="S93" s="42"/>
      <c r="T93" s="72">
        <f>IF(VLOOKUP($A93,'-RÅDATA_KVARTAL-'!$A$5:$DS$385,121,FALSE)&gt;0,VLOOKUP($A93,'-RÅDATA_KVARTAL-'!$A$5:$DS$385,121,FALSE),"")</f>
        <v>16</v>
      </c>
      <c r="U93" s="42"/>
      <c r="V93" s="42"/>
      <c r="W93" s="72">
        <f>IF(VLOOKUP($A93,'-RÅDATA_KVARTAL-'!$A$5:$DS$385,122,FALSE)&gt;0,VLOOKUP($A93,'-RÅDATA_KVARTAL-'!$A$5:$DS$385,122,FALSE),"")</f>
        <v>30</v>
      </c>
      <c r="X93" s="42"/>
      <c r="Y93" s="42"/>
      <c r="Z93" s="72">
        <f>IF(VLOOKUP($A93,'-RÅDATA_KVARTAL-'!$A$5:$DS$385,123,FALSE)&gt;0,VLOOKUP($A93,'-RÅDATA_KVARTAL-'!$A$5:$DS$385,123,FALSE),"")</f>
        <v>30</v>
      </c>
      <c r="AA93" s="42"/>
      <c r="AB93" s="42"/>
    </row>
    <row r="94" spans="1:28" ht="11.25" customHeight="1" outlineLevel="1" x14ac:dyDescent="0.2">
      <c r="A94" s="201" t="s">
        <v>539</v>
      </c>
      <c r="B94" s="81">
        <v>2017</v>
      </c>
      <c r="C94" s="86" t="s">
        <v>107</v>
      </c>
      <c r="D94" s="28"/>
      <c r="E94" s="156">
        <f>IF(VLOOKUP($A94,'-RÅDATA_KVARTAL-'!$A$5:$DS$385,60,FALSE)&gt;0,VLOOKUP($A94,'-RÅDATA_KVARTAL-'!$A$5:$DS$385,60,FALSE),"")</f>
        <v>92.310642868102079</v>
      </c>
      <c r="F94" s="156"/>
      <c r="G94" s="156"/>
      <c r="H94" s="156">
        <f>IF(VLOOKUP($A94,'-RÅDATA_KVARTAL-'!$A$5:$DS$385,61,FALSE)&gt;0,VLOOKUP($A94,'-RÅDATA_KVARTAL-'!$A$5:$DS$385,61,FALSE),"")</f>
        <v>94.47427409685659</v>
      </c>
      <c r="I94" s="156"/>
      <c r="J94" s="156"/>
      <c r="K94" s="156">
        <f>IF(VLOOKUP($A94,'-RÅDATA_KVARTAL-'!$A$5:$DS$385,62,FALSE)&gt;0,VLOOKUP($A94,'-RÅDATA_KVARTAL-'!$A$5:$DS$385,62,FALSE),"")</f>
        <v>91.146370955849818</v>
      </c>
      <c r="L94" s="156"/>
      <c r="M94" s="156"/>
      <c r="N94" s="156">
        <f>IF(VLOOKUP($A94,'-RÅDATA_KVARTAL-'!$A$5:$DS$385,63,FALSE)&gt;0,VLOOKUP($A94,'-RÅDATA_KVARTAL-'!$A$5:$DS$385,63,FALSE),"")</f>
        <v>84.980636470786337</v>
      </c>
      <c r="O94" s="42"/>
      <c r="P94" s="71"/>
      <c r="Q94" s="72">
        <f>IF(VLOOKUP($A94,'-RÅDATA_KVARTAL-'!$A$5:$DS$385,120,FALSE)&gt;0,VLOOKUP($A94,'-RÅDATA_KVARTAL-'!$A$5:$DS$385,120,FALSE),"")</f>
        <v>25</v>
      </c>
      <c r="R94" s="42"/>
      <c r="S94" s="42"/>
      <c r="T94" s="72">
        <f>IF(VLOOKUP($A94,'-RÅDATA_KVARTAL-'!$A$5:$DS$385,121,FALSE)&gt;0,VLOOKUP($A94,'-RÅDATA_KVARTAL-'!$A$5:$DS$385,121,FALSE),"")</f>
        <v>17</v>
      </c>
      <c r="U94" s="42"/>
      <c r="V94" s="42"/>
      <c r="W94" s="72">
        <f>IF(VLOOKUP($A94,'-RÅDATA_KVARTAL-'!$A$5:$DS$385,122,FALSE)&gt;0,VLOOKUP($A94,'-RÅDATA_KVARTAL-'!$A$5:$DS$385,122,FALSE),"")</f>
        <v>28</v>
      </c>
      <c r="X94" s="42"/>
      <c r="Y94" s="42"/>
      <c r="Z94" s="72">
        <f>IF(VLOOKUP($A94,'-RÅDATA_KVARTAL-'!$A$5:$DS$385,123,FALSE)&gt;0,VLOOKUP($A94,'-RÅDATA_KVARTAL-'!$A$5:$DS$385,123,FALSE),"")</f>
        <v>37</v>
      </c>
      <c r="AA94" s="42"/>
      <c r="AB94" s="42"/>
    </row>
    <row r="95" spans="1:28" ht="11.25" customHeight="1" outlineLevel="1" x14ac:dyDescent="0.2">
      <c r="A95" s="201" t="s">
        <v>540</v>
      </c>
      <c r="B95" s="81">
        <v>2017</v>
      </c>
      <c r="C95" s="86" t="s">
        <v>108</v>
      </c>
      <c r="D95" s="28"/>
      <c r="E95" s="156">
        <f>IF(VLOOKUP($A95,'-RÅDATA_KVARTAL-'!$A$5:$DS$385,60,FALSE)&gt;0,VLOOKUP($A95,'-RÅDATA_KVARTAL-'!$A$5:$DS$385,60,FALSE),"")</f>
        <v>91.774088205974351</v>
      </c>
      <c r="F95" s="156"/>
      <c r="G95" s="156"/>
      <c r="H95" s="156">
        <f>IF(VLOOKUP($A95,'-RÅDATA_KVARTAL-'!$A$5:$DS$385,61,FALSE)&gt;0,VLOOKUP($A95,'-RÅDATA_KVARTAL-'!$A$5:$DS$385,61,FALSE),"")</f>
        <v>94.83162930306726</v>
      </c>
      <c r="I95" s="156"/>
      <c r="J95" s="156"/>
      <c r="K95" s="156">
        <f>IF(VLOOKUP($A95,'-RÅDATA_KVARTAL-'!$A$5:$DS$385,62,FALSE)&gt;0,VLOOKUP($A95,'-RÅDATA_KVARTAL-'!$A$5:$DS$385,62,FALSE),"")</f>
        <v>90.373234435413877</v>
      </c>
      <c r="L95" s="156"/>
      <c r="M95" s="156"/>
      <c r="N95" s="156">
        <f>IF(VLOOKUP($A95,'-RÅDATA_KVARTAL-'!$A$5:$DS$385,63,FALSE)&gt;0,VLOOKUP($A95,'-RÅDATA_KVARTAL-'!$A$5:$DS$385,63,FALSE),"")</f>
        <v>80.105900151285937</v>
      </c>
      <c r="O95" s="42"/>
      <c r="P95" s="71"/>
      <c r="Q95" s="72">
        <f>IF(VLOOKUP($A95,'-RÅDATA_KVARTAL-'!$A$5:$DS$385,120,FALSE)&gt;0,VLOOKUP($A95,'-RÅDATA_KVARTAL-'!$A$5:$DS$385,120,FALSE),"")</f>
        <v>22</v>
      </c>
      <c r="R95" s="42"/>
      <c r="S95" s="42"/>
      <c r="T95" s="72">
        <f>IF(VLOOKUP($A95,'-RÅDATA_KVARTAL-'!$A$5:$DS$385,121,FALSE)&gt;0,VLOOKUP($A95,'-RÅDATA_KVARTAL-'!$A$5:$DS$385,121,FALSE),"")</f>
        <v>15</v>
      </c>
      <c r="U95" s="42"/>
      <c r="V95" s="42"/>
      <c r="W95" s="72">
        <f>IF(VLOOKUP($A95,'-RÅDATA_KVARTAL-'!$A$5:$DS$385,122,FALSE)&gt;0,VLOOKUP($A95,'-RÅDATA_KVARTAL-'!$A$5:$DS$385,122,FALSE),"")</f>
        <v>25</v>
      </c>
      <c r="X95" s="42"/>
      <c r="Y95" s="42"/>
      <c r="Z95" s="72">
        <f>IF(VLOOKUP($A95,'-RÅDATA_KVARTAL-'!$A$5:$DS$385,123,FALSE)&gt;0,VLOOKUP($A95,'-RÅDATA_KVARTAL-'!$A$5:$DS$385,123,FALSE),"")</f>
        <v>24</v>
      </c>
      <c r="AA95" s="42"/>
      <c r="AB95" s="42"/>
    </row>
    <row r="96" spans="1:28" ht="11.25" customHeight="1" outlineLevel="1" x14ac:dyDescent="0.2">
      <c r="A96" s="201" t="s">
        <v>541</v>
      </c>
      <c r="B96" s="81">
        <v>2017</v>
      </c>
      <c r="C96" s="86" t="s">
        <v>109</v>
      </c>
      <c r="D96" s="28"/>
      <c r="E96" s="156">
        <f>IF(VLOOKUP($A96,'-RÅDATA_KVARTAL-'!$A$5:$DS$385,60,FALSE)&gt;0,VLOOKUP($A96,'-RÅDATA_KVARTAL-'!$A$5:$DS$385,60,FALSE),"")</f>
        <v>89.783907238229091</v>
      </c>
      <c r="F96" s="156"/>
      <c r="G96" s="156"/>
      <c r="H96" s="156">
        <f>IF(VLOOKUP($A96,'-RÅDATA_KVARTAL-'!$A$5:$DS$385,61,FALSE)&gt;0,VLOOKUP($A96,'-RÅDATA_KVARTAL-'!$A$5:$DS$385,61,FALSE),"")</f>
        <v>92.225127630432084</v>
      </c>
      <c r="I96" s="156"/>
      <c r="J96" s="156"/>
      <c r="K96" s="156">
        <f>IF(VLOOKUP($A96,'-RÅDATA_KVARTAL-'!$A$5:$DS$385,62,FALSE)&gt;0,VLOOKUP($A96,'-RÅDATA_KVARTAL-'!$A$5:$DS$385,62,FALSE),"")</f>
        <v>89.522793921620902</v>
      </c>
      <c r="L96" s="156"/>
      <c r="M96" s="156"/>
      <c r="N96" s="156">
        <f>IF(VLOOKUP($A96,'-RÅDATA_KVARTAL-'!$A$5:$DS$385,63,FALSE)&gt;0,VLOOKUP($A96,'-RÅDATA_KVARTAL-'!$A$5:$DS$385,63,FALSE),"")</f>
        <v>74.333217873224797</v>
      </c>
      <c r="O96" s="42"/>
      <c r="P96" s="71"/>
      <c r="Q96" s="72">
        <f>IF(VLOOKUP($A96,'-RÅDATA_KVARTAL-'!$A$5:$DS$385,120,FALSE)&gt;0,VLOOKUP($A96,'-RÅDATA_KVARTAL-'!$A$5:$DS$385,120,FALSE),"")</f>
        <v>25</v>
      </c>
      <c r="R96" s="42"/>
      <c r="S96" s="42"/>
      <c r="T96" s="72">
        <f>IF(VLOOKUP($A96,'-RÅDATA_KVARTAL-'!$A$5:$DS$385,121,FALSE)&gt;0,VLOOKUP($A96,'-RÅDATA_KVARTAL-'!$A$5:$DS$385,121,FALSE),"")</f>
        <v>17</v>
      </c>
      <c r="U96" s="42"/>
      <c r="V96" s="42"/>
      <c r="W96" s="72">
        <f>IF(VLOOKUP($A96,'-RÅDATA_KVARTAL-'!$A$5:$DS$385,122,FALSE)&gt;0,VLOOKUP($A96,'-RÅDATA_KVARTAL-'!$A$5:$DS$385,122,FALSE),"")</f>
        <v>28</v>
      </c>
      <c r="X96" s="42"/>
      <c r="Y96" s="42"/>
      <c r="Z96" s="72">
        <f>IF(VLOOKUP($A96,'-RÅDATA_KVARTAL-'!$A$5:$DS$385,123,FALSE)&gt;0,VLOOKUP($A96,'-RÅDATA_KVARTAL-'!$A$5:$DS$385,123,FALSE),"")</f>
        <v>33</v>
      </c>
      <c r="AA96" s="42"/>
      <c r="AB96" s="42"/>
    </row>
    <row r="97" spans="1:28" ht="11.25" customHeight="1" outlineLevel="1" x14ac:dyDescent="0.2">
      <c r="A97" s="201" t="s">
        <v>542</v>
      </c>
      <c r="B97" s="81">
        <v>2017</v>
      </c>
      <c r="C97" s="86" t="s">
        <v>35</v>
      </c>
      <c r="D97" s="28"/>
      <c r="E97" s="156">
        <f>IF(VLOOKUP($A97,'-RÅDATA_KVARTAL-'!$A$5:$DS$385,60,FALSE)&gt;0,VLOOKUP($A97,'-RÅDATA_KVARTAL-'!$A$5:$DS$385,60,FALSE),"")</f>
        <v>87.809362183566691</v>
      </c>
      <c r="F97" s="156"/>
      <c r="G97" s="156"/>
      <c r="H97" s="156">
        <f>IF(VLOOKUP($A97,'-RÅDATA_KVARTAL-'!$A$5:$DS$385,61,FALSE)&gt;0,VLOOKUP($A97,'-RÅDATA_KVARTAL-'!$A$5:$DS$385,61,FALSE),"")</f>
        <v>92.09333396955671</v>
      </c>
      <c r="I97" s="156"/>
      <c r="J97" s="156"/>
      <c r="K97" s="156">
        <f>IF(VLOOKUP($A97,'-RÅDATA_KVARTAL-'!$A$5:$DS$385,62,FALSE)&gt;0,VLOOKUP($A97,'-RÅDATA_KVARTAL-'!$A$5:$DS$385,62,FALSE),"")</f>
        <v>86.188357940124988</v>
      </c>
      <c r="L97" s="156"/>
      <c r="M97" s="156"/>
      <c r="N97" s="156">
        <f>IF(VLOOKUP($A97,'-RÅDATA_KVARTAL-'!$A$5:$DS$385,63,FALSE)&gt;0,VLOOKUP($A97,'-RÅDATA_KVARTAL-'!$A$5:$DS$385,63,FALSE),"")</f>
        <v>68.721207307386805</v>
      </c>
      <c r="O97" s="42"/>
      <c r="P97" s="71"/>
      <c r="Q97" s="72">
        <f>IF(VLOOKUP($A97,'-RÅDATA_KVARTAL-'!$A$5:$DS$385,120,FALSE)&gt;0,VLOOKUP($A97,'-RÅDATA_KVARTAL-'!$A$5:$DS$385,120,FALSE),"")</f>
        <v>26</v>
      </c>
      <c r="R97" s="42"/>
      <c r="S97" s="42"/>
      <c r="T97" s="72">
        <f>IF(VLOOKUP($A97,'-RÅDATA_KVARTAL-'!$A$5:$DS$385,121,FALSE)&gt;0,VLOOKUP($A97,'-RÅDATA_KVARTAL-'!$A$5:$DS$385,121,FALSE),"")</f>
        <v>17</v>
      </c>
      <c r="U97" s="42"/>
      <c r="V97" s="42"/>
      <c r="W97" s="72">
        <f>IF(VLOOKUP($A97,'-RÅDATA_KVARTAL-'!$A$5:$DS$385,122,FALSE)&gt;0,VLOOKUP($A97,'-RÅDATA_KVARTAL-'!$A$5:$DS$385,122,FALSE),"")</f>
        <v>29</v>
      </c>
      <c r="X97" s="42"/>
      <c r="Y97" s="42"/>
      <c r="Z97" s="72">
        <f>IF(VLOOKUP($A97,'-RÅDATA_KVARTAL-'!$A$5:$DS$385,123,FALSE)&gt;0,VLOOKUP($A97,'-RÅDATA_KVARTAL-'!$A$5:$DS$385,123,FALSE),"")</f>
        <v>33</v>
      </c>
      <c r="AA97" s="42"/>
      <c r="AB97" s="42"/>
    </row>
    <row r="98" spans="1:28" ht="11.25" customHeight="1" outlineLevel="1" x14ac:dyDescent="0.2">
      <c r="A98" s="201" t="s">
        <v>543</v>
      </c>
      <c r="B98" s="81">
        <v>2017</v>
      </c>
      <c r="C98" s="86" t="s">
        <v>110</v>
      </c>
      <c r="D98" s="28"/>
      <c r="E98" s="156">
        <f>IF(VLOOKUP($A98,'-RÅDATA_KVARTAL-'!$A$5:$DS$385,60,FALSE)&gt;0,VLOOKUP($A98,'-RÅDATA_KVARTAL-'!$A$5:$DS$385,60,FALSE),"")</f>
        <v>89.41630052449085</v>
      </c>
      <c r="F98" s="156"/>
      <c r="G98" s="156"/>
      <c r="H98" s="156">
        <f>IF(VLOOKUP($A98,'-RÅDATA_KVARTAL-'!$A$5:$DS$385,61,FALSE)&gt;0,VLOOKUP($A98,'-RÅDATA_KVARTAL-'!$A$5:$DS$385,61,FALSE),"")</f>
        <v>92.912480631778877</v>
      </c>
      <c r="I98" s="156"/>
      <c r="J98" s="156"/>
      <c r="K98" s="156">
        <f>IF(VLOOKUP($A98,'-RÅDATA_KVARTAL-'!$A$5:$DS$385,62,FALSE)&gt;0,VLOOKUP($A98,'-RÅDATA_KVARTAL-'!$A$5:$DS$385,62,FALSE),"")</f>
        <v>88.343829085986698</v>
      </c>
      <c r="L98" s="156"/>
      <c r="M98" s="156"/>
      <c r="N98" s="156">
        <f>IF(VLOOKUP($A98,'-RÅDATA_KVARTAL-'!$A$5:$DS$385,63,FALSE)&gt;0,VLOOKUP($A98,'-RÅDATA_KVARTAL-'!$A$5:$DS$385,63,FALSE),"")</f>
        <v>71.855372602274656</v>
      </c>
      <c r="O98" s="42"/>
      <c r="P98" s="71"/>
      <c r="Q98" s="72">
        <f>IF(VLOOKUP($A98,'-RÅDATA_KVARTAL-'!$A$5:$DS$385,120,FALSE)&gt;0,VLOOKUP($A98,'-RÅDATA_KVARTAL-'!$A$5:$DS$385,120,FALSE),"")</f>
        <v>24</v>
      </c>
      <c r="R98" s="42"/>
      <c r="S98" s="42"/>
      <c r="T98" s="72">
        <f>IF(VLOOKUP($A98,'-RÅDATA_KVARTAL-'!$A$5:$DS$385,121,FALSE)&gt;0,VLOOKUP($A98,'-RÅDATA_KVARTAL-'!$A$5:$DS$385,121,FALSE),"")</f>
        <v>16</v>
      </c>
      <c r="U98" s="42"/>
      <c r="V98" s="42"/>
      <c r="W98" s="72">
        <f>IF(VLOOKUP($A98,'-RÅDATA_KVARTAL-'!$A$5:$DS$385,122,FALSE)&gt;0,VLOOKUP($A98,'-RÅDATA_KVARTAL-'!$A$5:$DS$385,122,FALSE),"")</f>
        <v>25</v>
      </c>
      <c r="X98" s="42"/>
      <c r="Y98" s="42"/>
      <c r="Z98" s="72">
        <f>IF(VLOOKUP($A98,'-RÅDATA_KVARTAL-'!$A$5:$DS$385,123,FALSE)&gt;0,VLOOKUP($A98,'-RÅDATA_KVARTAL-'!$A$5:$DS$385,123,FALSE),"")</f>
        <v>35</v>
      </c>
      <c r="AA98" s="42"/>
      <c r="AB98" s="42"/>
    </row>
    <row r="99" spans="1:28" ht="11.25" customHeight="1" outlineLevel="1" x14ac:dyDescent="0.2">
      <c r="A99" s="201" t="s">
        <v>544</v>
      </c>
      <c r="B99" s="81">
        <v>2017</v>
      </c>
      <c r="C99" s="86" t="s">
        <v>111</v>
      </c>
      <c r="D99" s="28"/>
      <c r="E99" s="156" t="str">
        <f>IF(VLOOKUP($A99,'-RÅDATA_KVARTAL-'!$A$5:$DS$385,60,FALSE)&gt;0,VLOOKUP($A99,'-RÅDATA_KVARTAL-'!$A$5:$DS$385,60,FALSE),"")</f>
        <v/>
      </c>
      <c r="F99" s="156"/>
      <c r="G99" s="156"/>
      <c r="H99" s="156" t="str">
        <f>IF(VLOOKUP($A99,'-RÅDATA_KVARTAL-'!$A$5:$DS$385,61,FALSE)&gt;0,VLOOKUP($A99,'-RÅDATA_KVARTAL-'!$A$5:$DS$385,61,FALSE),"")</f>
        <v/>
      </c>
      <c r="I99" s="156"/>
      <c r="J99" s="156"/>
      <c r="K99" s="156" t="str">
        <f>IF(VLOOKUP($A99,'-RÅDATA_KVARTAL-'!$A$5:$DS$385,62,FALSE)&gt;0,VLOOKUP($A99,'-RÅDATA_KVARTAL-'!$A$5:$DS$385,62,FALSE),"")</f>
        <v/>
      </c>
      <c r="L99" s="156"/>
      <c r="M99" s="156"/>
      <c r="N99" s="156" t="str">
        <f>IF(VLOOKUP($A99,'-RÅDATA_KVARTAL-'!$A$5:$DS$385,63,FALSE)&gt;0,VLOOKUP($A99,'-RÅDATA_KVARTAL-'!$A$5:$DS$385,63,FALSE),"")</f>
        <v/>
      </c>
      <c r="O99" s="42"/>
      <c r="P99" s="71"/>
      <c r="Q99" s="72" t="str">
        <f>IF(VLOOKUP($A99,'-RÅDATA_KVARTAL-'!$A$5:$DS$385,120,FALSE)&gt;0,VLOOKUP($A99,'-RÅDATA_KVARTAL-'!$A$5:$DS$385,120,FALSE),"")</f>
        <v/>
      </c>
      <c r="R99" s="42"/>
      <c r="S99" s="42"/>
      <c r="T99" s="72" t="str">
        <f>IF(VLOOKUP($A99,'-RÅDATA_KVARTAL-'!$A$5:$DS$385,121,FALSE)&gt;0,VLOOKUP($A99,'-RÅDATA_KVARTAL-'!$A$5:$DS$385,121,FALSE),"")</f>
        <v/>
      </c>
      <c r="U99" s="42"/>
      <c r="V99" s="42"/>
      <c r="W99" s="72" t="str">
        <f>IF(VLOOKUP($A99,'-RÅDATA_KVARTAL-'!$A$5:$DS$385,122,FALSE)&gt;0,VLOOKUP($A99,'-RÅDATA_KVARTAL-'!$A$5:$DS$385,122,FALSE),"")</f>
        <v/>
      </c>
      <c r="X99" s="42"/>
      <c r="Y99" s="42"/>
      <c r="Z99" s="72" t="str">
        <f>IF(VLOOKUP($A99,'-RÅDATA_KVARTAL-'!$A$5:$DS$385,123,FALSE)&gt;0,VLOOKUP($A99,'-RÅDATA_KVARTAL-'!$A$5:$DS$385,123,FALSE),"")</f>
        <v/>
      </c>
      <c r="AA99" s="42"/>
      <c r="AB99" s="42"/>
    </row>
    <row r="100" spans="1:28" ht="11.25" customHeight="1" outlineLevel="1" x14ac:dyDescent="0.2">
      <c r="A100" s="201" t="s">
        <v>545</v>
      </c>
      <c r="B100" s="81">
        <v>2017</v>
      </c>
      <c r="C100" s="86" t="s">
        <v>112</v>
      </c>
      <c r="D100" s="28"/>
      <c r="E100" s="156" t="str">
        <f>IF(VLOOKUP($A100,'-RÅDATA_KVARTAL-'!$A$5:$DS$385,60,FALSE)&gt;0,VLOOKUP($A100,'-RÅDATA_KVARTAL-'!$A$5:$DS$385,60,FALSE),"")</f>
        <v/>
      </c>
      <c r="F100" s="156"/>
      <c r="G100" s="156"/>
      <c r="H100" s="156" t="str">
        <f>IF(VLOOKUP($A100,'-RÅDATA_KVARTAL-'!$A$5:$DS$385,61,FALSE)&gt;0,VLOOKUP($A100,'-RÅDATA_KVARTAL-'!$A$5:$DS$385,61,FALSE),"")</f>
        <v/>
      </c>
      <c r="I100" s="156"/>
      <c r="J100" s="156"/>
      <c r="K100" s="156" t="str">
        <f>IF(VLOOKUP($A100,'-RÅDATA_KVARTAL-'!$A$5:$DS$385,62,FALSE)&gt;0,VLOOKUP($A100,'-RÅDATA_KVARTAL-'!$A$5:$DS$385,62,FALSE),"")</f>
        <v/>
      </c>
      <c r="L100" s="156"/>
      <c r="M100" s="156"/>
      <c r="N100" s="156" t="str">
        <f>IF(VLOOKUP($A100,'-RÅDATA_KVARTAL-'!$A$5:$DS$385,63,FALSE)&gt;0,VLOOKUP($A100,'-RÅDATA_KVARTAL-'!$A$5:$DS$385,63,FALSE),"")</f>
        <v/>
      </c>
      <c r="O100" s="42"/>
      <c r="P100" s="71"/>
      <c r="Q100" s="72" t="str">
        <f>IF(VLOOKUP($A100,'-RÅDATA_KVARTAL-'!$A$5:$DS$385,120,FALSE)&gt;0,VLOOKUP($A100,'-RÅDATA_KVARTAL-'!$A$5:$DS$385,120,FALSE),"")</f>
        <v/>
      </c>
      <c r="R100" s="42"/>
      <c r="S100" s="42"/>
      <c r="T100" s="72" t="str">
        <f>IF(VLOOKUP($A100,'-RÅDATA_KVARTAL-'!$A$5:$DS$385,121,FALSE)&gt;0,VLOOKUP($A100,'-RÅDATA_KVARTAL-'!$A$5:$DS$385,121,FALSE),"")</f>
        <v/>
      </c>
      <c r="U100" s="42"/>
      <c r="V100" s="42"/>
      <c r="W100" s="72" t="str">
        <f>IF(VLOOKUP($A100,'-RÅDATA_KVARTAL-'!$A$5:$DS$385,122,FALSE)&gt;0,VLOOKUP($A100,'-RÅDATA_KVARTAL-'!$A$5:$DS$385,122,FALSE),"")</f>
        <v/>
      </c>
      <c r="X100" s="42"/>
      <c r="Y100" s="42"/>
      <c r="Z100" s="72" t="str">
        <f>IF(VLOOKUP($A100,'-RÅDATA_KVARTAL-'!$A$5:$DS$385,123,FALSE)&gt;0,VLOOKUP($A100,'-RÅDATA_KVARTAL-'!$A$5:$DS$385,123,FALSE),"")</f>
        <v/>
      </c>
      <c r="AA100" s="42"/>
      <c r="AB100" s="42"/>
    </row>
    <row r="101" spans="1:28" ht="11.25" customHeight="1" outlineLevel="1" x14ac:dyDescent="0.2">
      <c r="A101" s="201" t="s">
        <v>546</v>
      </c>
      <c r="B101" s="81">
        <v>2017</v>
      </c>
      <c r="C101" s="86" t="s">
        <v>113</v>
      </c>
      <c r="D101" s="28"/>
      <c r="E101" s="156" t="str">
        <f>IF(VLOOKUP($A101,'-RÅDATA_KVARTAL-'!$A$5:$DS$385,60,FALSE)&gt;0,VLOOKUP($A101,'-RÅDATA_KVARTAL-'!$A$5:$DS$385,60,FALSE),"")</f>
        <v/>
      </c>
      <c r="F101" s="156"/>
      <c r="G101" s="156"/>
      <c r="H101" s="156" t="str">
        <f>IF(VLOOKUP($A101,'-RÅDATA_KVARTAL-'!$A$5:$DS$385,61,FALSE)&gt;0,VLOOKUP($A101,'-RÅDATA_KVARTAL-'!$A$5:$DS$385,61,FALSE),"")</f>
        <v/>
      </c>
      <c r="I101" s="156"/>
      <c r="J101" s="156"/>
      <c r="K101" s="156" t="str">
        <f>IF(VLOOKUP($A101,'-RÅDATA_KVARTAL-'!$A$5:$DS$385,62,FALSE)&gt;0,VLOOKUP($A101,'-RÅDATA_KVARTAL-'!$A$5:$DS$385,62,FALSE),"")</f>
        <v/>
      </c>
      <c r="L101" s="156"/>
      <c r="M101" s="156"/>
      <c r="N101" s="156" t="str">
        <f>IF(VLOOKUP($A101,'-RÅDATA_KVARTAL-'!$A$5:$DS$385,63,FALSE)&gt;0,VLOOKUP($A101,'-RÅDATA_KVARTAL-'!$A$5:$DS$385,63,FALSE),"")</f>
        <v/>
      </c>
      <c r="O101" s="42"/>
      <c r="P101" s="71"/>
      <c r="Q101" s="72" t="str">
        <f>IF(VLOOKUP($A101,'-RÅDATA_KVARTAL-'!$A$5:$DS$385,120,FALSE)&gt;0,VLOOKUP($A101,'-RÅDATA_KVARTAL-'!$A$5:$DS$385,120,FALSE),"")</f>
        <v/>
      </c>
      <c r="R101" s="42"/>
      <c r="S101" s="42"/>
      <c r="T101" s="72" t="str">
        <f>IF(VLOOKUP($A101,'-RÅDATA_KVARTAL-'!$A$5:$DS$385,121,FALSE)&gt;0,VLOOKUP($A101,'-RÅDATA_KVARTAL-'!$A$5:$DS$385,121,FALSE),"")</f>
        <v/>
      </c>
      <c r="U101" s="42"/>
      <c r="V101" s="42"/>
      <c r="W101" s="72" t="str">
        <f>IF(VLOOKUP($A101,'-RÅDATA_KVARTAL-'!$A$5:$DS$385,122,FALSE)&gt;0,VLOOKUP($A101,'-RÅDATA_KVARTAL-'!$A$5:$DS$385,122,FALSE),"")</f>
        <v/>
      </c>
      <c r="X101" s="42"/>
      <c r="Y101" s="42"/>
      <c r="Z101" s="72" t="str">
        <f>IF(VLOOKUP($A101,'-RÅDATA_KVARTAL-'!$A$5:$DS$385,123,FALSE)&gt;0,VLOOKUP($A101,'-RÅDATA_KVARTAL-'!$A$5:$DS$385,123,FALSE),"")</f>
        <v/>
      </c>
      <c r="AA101" s="42"/>
      <c r="AB101" s="42"/>
    </row>
    <row r="102" spans="1:28" ht="11.25" customHeight="1" outlineLevel="1" x14ac:dyDescent="0.2">
      <c r="A102" s="201" t="s">
        <v>547</v>
      </c>
      <c r="B102" s="81">
        <v>2017</v>
      </c>
      <c r="C102" s="86" t="s">
        <v>114</v>
      </c>
      <c r="D102" s="28"/>
      <c r="E102" s="156" t="str">
        <f>IF(VLOOKUP($A102,'-RÅDATA_KVARTAL-'!$A$5:$DS$385,60,FALSE)&gt;0,VLOOKUP($A102,'-RÅDATA_KVARTAL-'!$A$5:$DS$385,60,FALSE),"")</f>
        <v/>
      </c>
      <c r="F102" s="156"/>
      <c r="G102" s="156"/>
      <c r="H102" s="156" t="str">
        <f>IF(VLOOKUP($A102,'-RÅDATA_KVARTAL-'!$A$5:$DS$385,61,FALSE)&gt;0,VLOOKUP($A102,'-RÅDATA_KVARTAL-'!$A$5:$DS$385,61,FALSE),"")</f>
        <v/>
      </c>
      <c r="I102" s="156"/>
      <c r="J102" s="156"/>
      <c r="K102" s="156" t="str">
        <f>IF(VLOOKUP($A102,'-RÅDATA_KVARTAL-'!$A$5:$DS$385,62,FALSE)&gt;0,VLOOKUP($A102,'-RÅDATA_KVARTAL-'!$A$5:$DS$385,62,FALSE),"")</f>
        <v/>
      </c>
      <c r="L102" s="156"/>
      <c r="M102" s="156"/>
      <c r="N102" s="156" t="str">
        <f>IF(VLOOKUP($A102,'-RÅDATA_KVARTAL-'!$A$5:$DS$385,63,FALSE)&gt;0,VLOOKUP($A102,'-RÅDATA_KVARTAL-'!$A$5:$DS$385,63,FALSE),"")</f>
        <v/>
      </c>
      <c r="O102" s="42"/>
      <c r="P102" s="71"/>
      <c r="Q102" s="72" t="str">
        <f>IF(VLOOKUP($A102,'-RÅDATA_KVARTAL-'!$A$5:$DS$385,120,FALSE)&gt;0,VLOOKUP($A102,'-RÅDATA_KVARTAL-'!$A$5:$DS$385,120,FALSE),"")</f>
        <v/>
      </c>
      <c r="R102" s="42"/>
      <c r="S102" s="42"/>
      <c r="T102" s="72" t="str">
        <f>IF(VLOOKUP($A102,'-RÅDATA_KVARTAL-'!$A$5:$DS$385,121,FALSE)&gt;0,VLOOKUP($A102,'-RÅDATA_KVARTAL-'!$A$5:$DS$385,121,FALSE),"")</f>
        <v/>
      </c>
      <c r="U102" s="42"/>
      <c r="V102" s="42"/>
      <c r="W102" s="72" t="str">
        <f>IF(VLOOKUP($A102,'-RÅDATA_KVARTAL-'!$A$5:$DS$385,122,FALSE)&gt;0,VLOOKUP($A102,'-RÅDATA_KVARTAL-'!$A$5:$DS$385,122,FALSE),"")</f>
        <v/>
      </c>
      <c r="X102" s="42"/>
      <c r="Y102" s="42"/>
      <c r="Z102" s="72" t="str">
        <f>IF(VLOOKUP($A102,'-RÅDATA_KVARTAL-'!$A$5:$DS$385,123,FALSE)&gt;0,VLOOKUP($A102,'-RÅDATA_KVARTAL-'!$A$5:$DS$385,123,FALSE),"")</f>
        <v/>
      </c>
      <c r="AA102" s="42"/>
      <c r="AB102" s="42"/>
    </row>
    <row r="103" spans="1:28" ht="11.25" customHeight="1" outlineLevel="1" x14ac:dyDescent="0.2">
      <c r="A103" s="201" t="s">
        <v>548</v>
      </c>
      <c r="B103" s="81">
        <v>2017</v>
      </c>
      <c r="C103" s="86" t="s">
        <v>115</v>
      </c>
      <c r="D103" s="28"/>
      <c r="E103" s="156" t="str">
        <f>IF(VLOOKUP($A103,'-RÅDATA_KVARTAL-'!$A$5:$DS$385,60,FALSE)&gt;0,VLOOKUP($A103,'-RÅDATA_KVARTAL-'!$A$5:$DS$385,60,FALSE),"")</f>
        <v/>
      </c>
      <c r="F103" s="156"/>
      <c r="G103" s="156"/>
      <c r="H103" s="156" t="str">
        <f>IF(VLOOKUP($A103,'-RÅDATA_KVARTAL-'!$A$5:$DS$385,61,FALSE)&gt;0,VLOOKUP($A103,'-RÅDATA_KVARTAL-'!$A$5:$DS$385,61,FALSE),"")</f>
        <v/>
      </c>
      <c r="I103" s="156"/>
      <c r="J103" s="156"/>
      <c r="K103" s="156" t="str">
        <f>IF(VLOOKUP($A103,'-RÅDATA_KVARTAL-'!$A$5:$DS$385,62,FALSE)&gt;0,VLOOKUP($A103,'-RÅDATA_KVARTAL-'!$A$5:$DS$385,62,FALSE),"")</f>
        <v/>
      </c>
      <c r="L103" s="156"/>
      <c r="M103" s="156"/>
      <c r="N103" s="156" t="str">
        <f>IF(VLOOKUP($A103,'-RÅDATA_KVARTAL-'!$A$5:$DS$385,63,FALSE)&gt;0,VLOOKUP($A103,'-RÅDATA_KVARTAL-'!$A$5:$DS$385,63,FALSE),"")</f>
        <v/>
      </c>
      <c r="O103" s="42"/>
      <c r="P103" s="71"/>
      <c r="Q103" s="72" t="str">
        <f>IF(VLOOKUP($A103,'-RÅDATA_KVARTAL-'!$A$5:$DS$385,120,FALSE)&gt;0,VLOOKUP($A103,'-RÅDATA_KVARTAL-'!$A$5:$DS$385,120,FALSE),"")</f>
        <v/>
      </c>
      <c r="R103" s="42"/>
      <c r="S103" s="42"/>
      <c r="T103" s="72" t="str">
        <f>IF(VLOOKUP($A103,'-RÅDATA_KVARTAL-'!$A$5:$DS$385,121,FALSE)&gt;0,VLOOKUP($A103,'-RÅDATA_KVARTAL-'!$A$5:$DS$385,121,FALSE),"")</f>
        <v/>
      </c>
      <c r="U103" s="42"/>
      <c r="V103" s="42"/>
      <c r="W103" s="72" t="str">
        <f>IF(VLOOKUP($A103,'-RÅDATA_KVARTAL-'!$A$5:$DS$385,122,FALSE)&gt;0,VLOOKUP($A103,'-RÅDATA_KVARTAL-'!$A$5:$DS$385,122,FALSE),"")</f>
        <v/>
      </c>
      <c r="X103" s="42"/>
      <c r="Y103" s="42"/>
      <c r="Z103" s="72" t="str">
        <f>IF(VLOOKUP($A103,'-RÅDATA_KVARTAL-'!$A$5:$DS$385,123,FALSE)&gt;0,VLOOKUP($A103,'-RÅDATA_KVARTAL-'!$A$5:$DS$385,123,FALSE),"")</f>
        <v/>
      </c>
      <c r="AA103" s="42"/>
      <c r="AB103" s="42"/>
    </row>
    <row r="104" spans="1:28" ht="11.25" customHeight="1" outlineLevel="1" x14ac:dyDescent="0.2">
      <c r="A104" s="201" t="s">
        <v>549</v>
      </c>
      <c r="B104" s="81">
        <v>2017</v>
      </c>
      <c r="C104" s="86" t="s">
        <v>116</v>
      </c>
      <c r="D104" s="28"/>
      <c r="E104" s="156" t="str">
        <f>IF(VLOOKUP($A104,'-RÅDATA_KVARTAL-'!$A$5:$DS$385,60,FALSE)&gt;0,VLOOKUP($A104,'-RÅDATA_KVARTAL-'!$A$5:$DS$385,60,FALSE),"")</f>
        <v/>
      </c>
      <c r="F104" s="156"/>
      <c r="G104" s="156"/>
      <c r="H104" s="156" t="str">
        <f>IF(VLOOKUP($A104,'-RÅDATA_KVARTAL-'!$A$5:$DS$385,61,FALSE)&gt;0,VLOOKUP($A104,'-RÅDATA_KVARTAL-'!$A$5:$DS$385,61,FALSE),"")</f>
        <v/>
      </c>
      <c r="I104" s="156"/>
      <c r="J104" s="156"/>
      <c r="K104" s="156" t="str">
        <f>IF(VLOOKUP($A104,'-RÅDATA_KVARTAL-'!$A$5:$DS$385,62,FALSE)&gt;0,VLOOKUP($A104,'-RÅDATA_KVARTAL-'!$A$5:$DS$385,62,FALSE),"")</f>
        <v/>
      </c>
      <c r="L104" s="156"/>
      <c r="M104" s="156"/>
      <c r="N104" s="156" t="str">
        <f>IF(VLOOKUP($A104,'-RÅDATA_KVARTAL-'!$A$5:$DS$385,63,FALSE)&gt;0,VLOOKUP($A104,'-RÅDATA_KVARTAL-'!$A$5:$DS$385,63,FALSE),"")</f>
        <v/>
      </c>
      <c r="O104" s="42"/>
      <c r="P104" s="71" t="str">
        <f>IF(VLOOKUP(CONCATENATE($B104," ",$C104),'-RÅDATA_KVARTAL-'!$A$5:$CB$81,14)&gt;0,VLOOKUP(CONCATENATE($B104," ",$C104),'-RÅDATA_KVARTAL-'!$A$5:$CB$81,14),"")</f>
        <v/>
      </c>
      <c r="Q104" s="72" t="str">
        <f>IF(VLOOKUP($A104,'-RÅDATA_KVARTAL-'!$A$5:$DS$385,120,FALSE)&gt;0,VLOOKUP($A104,'-RÅDATA_KVARTAL-'!$A$5:$DS$385,120,FALSE),"")</f>
        <v/>
      </c>
      <c r="R104" s="42"/>
      <c r="S104" s="42"/>
      <c r="T104" s="72" t="str">
        <f>IF(VLOOKUP($A104,'-RÅDATA_KVARTAL-'!$A$5:$DS$385,121,FALSE)&gt;0,VLOOKUP($A104,'-RÅDATA_KVARTAL-'!$A$5:$DS$385,121,FALSE),"")</f>
        <v/>
      </c>
      <c r="U104" s="42"/>
      <c r="V104" s="42"/>
      <c r="W104" s="72" t="str">
        <f>IF(VLOOKUP($A104,'-RÅDATA_KVARTAL-'!$A$5:$DS$385,122,FALSE)&gt;0,VLOOKUP($A104,'-RÅDATA_KVARTAL-'!$A$5:$DS$385,122,FALSE),"")</f>
        <v/>
      </c>
      <c r="X104" s="42"/>
      <c r="Y104" s="42"/>
      <c r="Z104" s="72" t="str">
        <f>IF(VLOOKUP($A104,'-RÅDATA_KVARTAL-'!$A$5:$DS$385,123,FALSE)&gt;0,VLOOKUP($A104,'-RÅDATA_KVARTAL-'!$A$5:$DS$385,123,FALSE),"")</f>
        <v/>
      </c>
      <c r="AA104" s="42"/>
      <c r="AB104" s="42"/>
    </row>
    <row r="105" spans="1:28" ht="15" customHeight="1" x14ac:dyDescent="0.2">
      <c r="A105" s="201" t="s">
        <v>371</v>
      </c>
      <c r="B105" s="164">
        <v>2017</v>
      </c>
      <c r="C105" s="165" t="s">
        <v>1</v>
      </c>
      <c r="D105" s="166"/>
      <c r="E105" s="202">
        <f>IF(VLOOKUP($A105,'-RÅDATA_KVARTAL-'!$A$5:$DS$385,60,FALSE)&gt;0,VLOOKUP($A105,'-RÅDATA_KVARTAL-'!$A$5:$DS$385,60,FALSE),"")</f>
        <v>90.384261142925396</v>
      </c>
      <c r="F105" s="166"/>
      <c r="G105" s="166"/>
      <c r="H105" s="202">
        <f>IF(VLOOKUP($A105,'-RÅDATA_KVARTAL-'!$A$5:$DS$385,61,FALSE)&gt;0,VLOOKUP($A105,'-RÅDATA_KVARTAL-'!$A$5:$DS$385,61,FALSE),"")</f>
        <v>93.4927322433401</v>
      </c>
      <c r="I105" s="202"/>
      <c r="J105" s="202"/>
      <c r="K105" s="202">
        <f>IF(VLOOKUP($A105,'-RÅDATA_KVARTAL-'!$A$5:$DS$385,62,FALSE)&gt;0,VLOOKUP($A105,'-RÅDATA_KVARTAL-'!$A$5:$DS$385,62,FALSE),"")</f>
        <v>89.101547238553408</v>
      </c>
      <c r="L105" s="202"/>
      <c r="M105" s="202"/>
      <c r="N105" s="202">
        <f>IF(VLOOKUP($A105,'-RÅDATA_KVARTAL-'!$A$5:$DS$385,63,FALSE)&gt;0,VLOOKUP($A105,'-RÅDATA_KVARTAL-'!$A$5:$DS$385,63,FALSE),"")</f>
        <v>77.139911554844133</v>
      </c>
      <c r="O105" s="166"/>
      <c r="P105" s="167" t="str">
        <f>IF(VLOOKUP(CONCATENATE($B105," ",$C105),'-RÅDATA_KVARTAL-'!$A$5:$CB$81,14)&gt;0,VLOOKUP(CONCATENATE($B105," ",$C105),'-RÅDATA_KVARTAL-'!$A$5:$CB$81,14),"")</f>
        <v/>
      </c>
      <c r="Q105" s="167">
        <f>IF(VLOOKUP($A105,'-RÅDATA_KVARTAL-'!$A$5:$DS$385,120,FALSE)&gt;0,VLOOKUP($A105,'-RÅDATA_KVARTAL-'!$A$5:$DS$385,120,FALSE),"")</f>
        <v>24.559290992147865</v>
      </c>
      <c r="R105" s="203"/>
      <c r="S105" s="203"/>
      <c r="T105" s="167">
        <f>IF(VLOOKUP($A105,'-RÅDATA_KVARTAL-'!$A$5:$DS$385,121,FALSE)&gt;0,VLOOKUP($A105,'-RÅDATA_KVARTAL-'!$A$5:$DS$385,121,FALSE),"")</f>
        <v>16.3715146948003</v>
      </c>
      <c r="U105" s="167"/>
      <c r="V105" s="167"/>
      <c r="W105" s="167">
        <f>IF(VLOOKUP($A105,'-RÅDATA_KVARTAL-'!$A$5:$DS$385,122,FALSE)&gt;0,VLOOKUP($A105,'-RÅDATA_KVARTAL-'!$A$5:$DS$385,122,FALSE),"")</f>
        <v>27.529045911976851</v>
      </c>
      <c r="X105" s="167"/>
      <c r="Y105" s="167"/>
      <c r="Z105" s="167">
        <f>IF(VLOOKUP($A105,'-RÅDATA_KVARTAL-'!$A$5:$DS$385,123,FALSE)&gt;0,VLOOKUP($A105,'-RÅDATA_KVARTAL-'!$A$5:$DS$385,123,FALSE),"")</f>
        <v>31.872774744837407</v>
      </c>
      <c r="AA105" s="166"/>
      <c r="AB105" s="166"/>
    </row>
    <row r="106" spans="1:28" ht="15" hidden="1" customHeight="1" x14ac:dyDescent="0.2">
      <c r="A106" s="201" t="s">
        <v>550</v>
      </c>
      <c r="B106" s="40">
        <v>2018</v>
      </c>
      <c r="C106" s="86" t="s">
        <v>106</v>
      </c>
      <c r="D106" s="28"/>
      <c r="E106" s="156" t="str">
        <f>IF(VLOOKUP($A106,'-RÅDATA_KVARTAL-'!$A$5:$DS$385,60,FALSE)&gt;0,VLOOKUP($A106,'-RÅDATA_KVARTAL-'!$A$5:$DS$385,60,FALSE),"")</f>
        <v/>
      </c>
      <c r="F106" s="156"/>
      <c r="G106" s="156"/>
      <c r="H106" s="156" t="str">
        <f>IF(VLOOKUP($A106,'-RÅDATA_KVARTAL-'!$A$5:$DS$385,61,FALSE)&gt;0,VLOOKUP($A106,'-RÅDATA_KVARTAL-'!$A$5:$DS$385,61,FALSE),"")</f>
        <v/>
      </c>
      <c r="I106" s="156"/>
      <c r="J106" s="156"/>
      <c r="K106" s="156" t="str">
        <f>IF(VLOOKUP($A106,'-RÅDATA_KVARTAL-'!$A$5:$DS$385,62,FALSE)&gt;0,VLOOKUP($A106,'-RÅDATA_KVARTAL-'!$A$5:$DS$385,62,FALSE),"")</f>
        <v/>
      </c>
      <c r="L106" s="156"/>
      <c r="M106" s="156"/>
      <c r="N106" s="156" t="str">
        <f>IF(VLOOKUP($A106,'-RÅDATA_KVARTAL-'!$A$5:$DS$385,63,FALSE)&gt;0,VLOOKUP($A106,'-RÅDATA_KVARTAL-'!$A$5:$DS$385,63,FALSE),"")</f>
        <v/>
      </c>
      <c r="O106" s="42"/>
      <c r="P106" s="71"/>
      <c r="Q106" s="72" t="str">
        <f>IF(VLOOKUP($A106,'-RÅDATA_KVARTAL-'!$A$5:$DS$385,120,FALSE)&gt;0,VLOOKUP($A106,'-RÅDATA_KVARTAL-'!$A$5:$DS$385,120,FALSE),"")</f>
        <v/>
      </c>
      <c r="R106" s="42"/>
      <c r="S106" s="42"/>
      <c r="T106" s="72" t="str">
        <f>IF(VLOOKUP($A106,'-RÅDATA_KVARTAL-'!$A$5:$DS$385,121,FALSE)&gt;0,VLOOKUP($A106,'-RÅDATA_KVARTAL-'!$A$5:$DS$385,121,FALSE),"")</f>
        <v/>
      </c>
      <c r="U106" s="42"/>
      <c r="V106" s="42"/>
      <c r="W106" s="72" t="str">
        <f>IF(VLOOKUP($A106,'-RÅDATA_KVARTAL-'!$A$5:$DS$385,122,FALSE)&gt;0,VLOOKUP($A106,'-RÅDATA_KVARTAL-'!$A$5:$DS$385,122,FALSE),"")</f>
        <v/>
      </c>
      <c r="X106" s="42"/>
      <c r="Y106" s="42"/>
      <c r="Z106" s="72" t="str">
        <f>IF(VLOOKUP($A106,'-RÅDATA_KVARTAL-'!$A$5:$DS$385,123,FALSE)&gt;0,VLOOKUP($A106,'-RÅDATA_KVARTAL-'!$A$5:$DS$385,123,FALSE),"")</f>
        <v/>
      </c>
      <c r="AA106" s="42"/>
      <c r="AB106" s="42"/>
    </row>
    <row r="107" spans="1:28" ht="11.25" hidden="1" customHeight="1" x14ac:dyDescent="0.2">
      <c r="A107" s="201" t="s">
        <v>551</v>
      </c>
      <c r="B107" s="81">
        <v>2018</v>
      </c>
      <c r="C107" s="86" t="s">
        <v>107</v>
      </c>
      <c r="D107" s="28"/>
      <c r="E107" s="156" t="str">
        <f>IF(VLOOKUP($A107,'-RÅDATA_KVARTAL-'!$A$5:$DS$385,60,FALSE)&gt;0,VLOOKUP($A107,'-RÅDATA_KVARTAL-'!$A$5:$DS$385,60,FALSE),"")</f>
        <v/>
      </c>
      <c r="F107" s="156"/>
      <c r="G107" s="156"/>
      <c r="H107" s="156" t="str">
        <f>IF(VLOOKUP($A107,'-RÅDATA_KVARTAL-'!$A$5:$DS$385,61,FALSE)&gt;0,VLOOKUP($A107,'-RÅDATA_KVARTAL-'!$A$5:$DS$385,61,FALSE),"")</f>
        <v/>
      </c>
      <c r="I107" s="156"/>
      <c r="J107" s="156"/>
      <c r="K107" s="156" t="str">
        <f>IF(VLOOKUP($A107,'-RÅDATA_KVARTAL-'!$A$5:$DS$385,62,FALSE)&gt;0,VLOOKUP($A107,'-RÅDATA_KVARTAL-'!$A$5:$DS$385,62,FALSE),"")</f>
        <v/>
      </c>
      <c r="L107" s="156"/>
      <c r="M107" s="156"/>
      <c r="N107" s="156" t="str">
        <f>IF(VLOOKUP($A107,'-RÅDATA_KVARTAL-'!$A$5:$DS$385,63,FALSE)&gt;0,VLOOKUP($A107,'-RÅDATA_KVARTAL-'!$A$5:$DS$385,63,FALSE),"")</f>
        <v/>
      </c>
      <c r="O107" s="42"/>
      <c r="P107" s="71"/>
      <c r="Q107" s="72" t="str">
        <f>IF(VLOOKUP($A107,'-RÅDATA_KVARTAL-'!$A$5:$DS$385,120,FALSE)&gt;0,VLOOKUP($A107,'-RÅDATA_KVARTAL-'!$A$5:$DS$385,120,FALSE),"")</f>
        <v/>
      </c>
      <c r="R107" s="42"/>
      <c r="S107" s="42"/>
      <c r="T107" s="72" t="str">
        <f>IF(VLOOKUP($A107,'-RÅDATA_KVARTAL-'!$A$5:$DS$385,121,FALSE)&gt;0,VLOOKUP($A107,'-RÅDATA_KVARTAL-'!$A$5:$DS$385,121,FALSE),"")</f>
        <v/>
      </c>
      <c r="U107" s="42"/>
      <c r="V107" s="42"/>
      <c r="W107" s="72" t="str">
        <f>IF(VLOOKUP($A107,'-RÅDATA_KVARTAL-'!$A$5:$DS$385,122,FALSE)&gt;0,VLOOKUP($A107,'-RÅDATA_KVARTAL-'!$A$5:$DS$385,122,FALSE),"")</f>
        <v/>
      </c>
      <c r="X107" s="42"/>
      <c r="Y107" s="42"/>
      <c r="Z107" s="72" t="str">
        <f>IF(VLOOKUP($A107,'-RÅDATA_KVARTAL-'!$A$5:$DS$385,123,FALSE)&gt;0,VLOOKUP($A107,'-RÅDATA_KVARTAL-'!$A$5:$DS$385,123,FALSE),"")</f>
        <v/>
      </c>
      <c r="AA107" s="42"/>
      <c r="AB107" s="42"/>
    </row>
    <row r="108" spans="1:28" ht="11.25" hidden="1" customHeight="1" x14ac:dyDescent="0.2">
      <c r="A108" s="201" t="s">
        <v>552</v>
      </c>
      <c r="B108" s="81">
        <v>2018</v>
      </c>
      <c r="C108" s="86" t="s">
        <v>108</v>
      </c>
      <c r="D108" s="28"/>
      <c r="E108" s="156" t="str">
        <f>IF(VLOOKUP($A108,'-RÅDATA_KVARTAL-'!$A$5:$DS$385,60,FALSE)&gt;0,VLOOKUP($A108,'-RÅDATA_KVARTAL-'!$A$5:$DS$385,60,FALSE),"")</f>
        <v/>
      </c>
      <c r="F108" s="156"/>
      <c r="G108" s="156"/>
      <c r="H108" s="156" t="str">
        <f>IF(VLOOKUP($A108,'-RÅDATA_KVARTAL-'!$A$5:$DS$385,61,FALSE)&gt;0,VLOOKUP($A108,'-RÅDATA_KVARTAL-'!$A$5:$DS$385,61,FALSE),"")</f>
        <v/>
      </c>
      <c r="I108" s="156"/>
      <c r="J108" s="156"/>
      <c r="K108" s="156" t="str">
        <f>IF(VLOOKUP($A108,'-RÅDATA_KVARTAL-'!$A$5:$DS$385,62,FALSE)&gt;0,VLOOKUP($A108,'-RÅDATA_KVARTAL-'!$A$5:$DS$385,62,FALSE),"")</f>
        <v/>
      </c>
      <c r="L108" s="156"/>
      <c r="M108" s="156"/>
      <c r="N108" s="156" t="str">
        <f>IF(VLOOKUP($A108,'-RÅDATA_KVARTAL-'!$A$5:$DS$385,63,FALSE)&gt;0,VLOOKUP($A108,'-RÅDATA_KVARTAL-'!$A$5:$DS$385,63,FALSE),"")</f>
        <v/>
      </c>
      <c r="O108" s="42"/>
      <c r="P108" s="71"/>
      <c r="Q108" s="72" t="str">
        <f>IF(VLOOKUP($A108,'-RÅDATA_KVARTAL-'!$A$5:$DS$385,120,FALSE)&gt;0,VLOOKUP($A108,'-RÅDATA_KVARTAL-'!$A$5:$DS$385,120,FALSE),"")</f>
        <v/>
      </c>
      <c r="R108" s="42"/>
      <c r="S108" s="42"/>
      <c r="T108" s="72" t="str">
        <f>IF(VLOOKUP($A108,'-RÅDATA_KVARTAL-'!$A$5:$DS$385,121,FALSE)&gt;0,VLOOKUP($A108,'-RÅDATA_KVARTAL-'!$A$5:$DS$385,121,FALSE),"")</f>
        <v/>
      </c>
      <c r="U108" s="42"/>
      <c r="V108" s="42"/>
      <c r="W108" s="72" t="str">
        <f>IF(VLOOKUP($A108,'-RÅDATA_KVARTAL-'!$A$5:$DS$385,122,FALSE)&gt;0,VLOOKUP($A108,'-RÅDATA_KVARTAL-'!$A$5:$DS$385,122,FALSE),"")</f>
        <v/>
      </c>
      <c r="X108" s="42"/>
      <c r="Y108" s="42"/>
      <c r="Z108" s="72" t="str">
        <f>IF(VLOOKUP($A108,'-RÅDATA_KVARTAL-'!$A$5:$DS$385,123,FALSE)&gt;0,VLOOKUP($A108,'-RÅDATA_KVARTAL-'!$A$5:$DS$385,123,FALSE),"")</f>
        <v/>
      </c>
      <c r="AA108" s="42"/>
      <c r="AB108" s="42"/>
    </row>
    <row r="109" spans="1:28" ht="11.25" hidden="1" customHeight="1" x14ac:dyDescent="0.2">
      <c r="A109" s="201" t="s">
        <v>553</v>
      </c>
      <c r="B109" s="81">
        <v>2018</v>
      </c>
      <c r="C109" s="86" t="s">
        <v>109</v>
      </c>
      <c r="D109" s="28"/>
      <c r="E109" s="156" t="str">
        <f>IF(VLOOKUP($A109,'-RÅDATA_KVARTAL-'!$A$5:$DS$385,60,FALSE)&gt;0,VLOOKUP($A109,'-RÅDATA_KVARTAL-'!$A$5:$DS$385,60,FALSE),"")</f>
        <v/>
      </c>
      <c r="F109" s="156"/>
      <c r="G109" s="156"/>
      <c r="H109" s="156" t="str">
        <f>IF(VLOOKUP($A109,'-RÅDATA_KVARTAL-'!$A$5:$DS$385,61,FALSE)&gt;0,VLOOKUP($A109,'-RÅDATA_KVARTAL-'!$A$5:$DS$385,61,FALSE),"")</f>
        <v/>
      </c>
      <c r="I109" s="156"/>
      <c r="J109" s="156"/>
      <c r="K109" s="156" t="str">
        <f>IF(VLOOKUP($A109,'-RÅDATA_KVARTAL-'!$A$5:$DS$385,62,FALSE)&gt;0,VLOOKUP($A109,'-RÅDATA_KVARTAL-'!$A$5:$DS$385,62,FALSE),"")</f>
        <v/>
      </c>
      <c r="L109" s="156"/>
      <c r="M109" s="156"/>
      <c r="N109" s="156" t="str">
        <f>IF(VLOOKUP($A109,'-RÅDATA_KVARTAL-'!$A$5:$DS$385,63,FALSE)&gt;0,VLOOKUP($A109,'-RÅDATA_KVARTAL-'!$A$5:$DS$385,63,FALSE),"")</f>
        <v/>
      </c>
      <c r="O109" s="42"/>
      <c r="P109" s="71"/>
      <c r="Q109" s="72" t="str">
        <f>IF(VLOOKUP($A109,'-RÅDATA_KVARTAL-'!$A$5:$DS$385,120,FALSE)&gt;0,VLOOKUP($A109,'-RÅDATA_KVARTAL-'!$A$5:$DS$385,120,FALSE),"")</f>
        <v/>
      </c>
      <c r="R109" s="42"/>
      <c r="S109" s="42"/>
      <c r="T109" s="72" t="str">
        <f>IF(VLOOKUP($A109,'-RÅDATA_KVARTAL-'!$A$5:$DS$385,121,FALSE)&gt;0,VLOOKUP($A109,'-RÅDATA_KVARTAL-'!$A$5:$DS$385,121,FALSE),"")</f>
        <v/>
      </c>
      <c r="U109" s="42"/>
      <c r="V109" s="42"/>
      <c r="W109" s="72" t="str">
        <f>IF(VLOOKUP($A109,'-RÅDATA_KVARTAL-'!$A$5:$DS$385,122,FALSE)&gt;0,VLOOKUP($A109,'-RÅDATA_KVARTAL-'!$A$5:$DS$385,122,FALSE),"")</f>
        <v/>
      </c>
      <c r="X109" s="42"/>
      <c r="Y109" s="42"/>
      <c r="Z109" s="72" t="str">
        <f>IF(VLOOKUP($A109,'-RÅDATA_KVARTAL-'!$A$5:$DS$385,123,FALSE)&gt;0,VLOOKUP($A109,'-RÅDATA_KVARTAL-'!$A$5:$DS$385,123,FALSE),"")</f>
        <v/>
      </c>
      <c r="AA109" s="42"/>
      <c r="AB109" s="42"/>
    </row>
    <row r="110" spans="1:28" ht="11.25" hidden="1" customHeight="1" x14ac:dyDescent="0.2">
      <c r="A110" s="201" t="s">
        <v>554</v>
      </c>
      <c r="B110" s="81">
        <v>2018</v>
      </c>
      <c r="C110" s="86" t="s">
        <v>35</v>
      </c>
      <c r="D110" s="28"/>
      <c r="E110" s="156" t="str">
        <f>IF(VLOOKUP($A110,'-RÅDATA_KVARTAL-'!$A$5:$DS$385,60,FALSE)&gt;0,VLOOKUP($A110,'-RÅDATA_KVARTAL-'!$A$5:$DS$385,60,FALSE),"")</f>
        <v/>
      </c>
      <c r="F110" s="156"/>
      <c r="G110" s="156"/>
      <c r="H110" s="156" t="str">
        <f>IF(VLOOKUP($A110,'-RÅDATA_KVARTAL-'!$A$5:$DS$385,61,FALSE)&gt;0,VLOOKUP($A110,'-RÅDATA_KVARTAL-'!$A$5:$DS$385,61,FALSE),"")</f>
        <v/>
      </c>
      <c r="I110" s="156"/>
      <c r="J110" s="156"/>
      <c r="K110" s="156" t="str">
        <f>IF(VLOOKUP($A110,'-RÅDATA_KVARTAL-'!$A$5:$DS$385,62,FALSE)&gt;0,VLOOKUP($A110,'-RÅDATA_KVARTAL-'!$A$5:$DS$385,62,FALSE),"")</f>
        <v/>
      </c>
      <c r="L110" s="156"/>
      <c r="M110" s="156"/>
      <c r="N110" s="156" t="str">
        <f>IF(VLOOKUP($A110,'-RÅDATA_KVARTAL-'!$A$5:$DS$385,63,FALSE)&gt;0,VLOOKUP($A110,'-RÅDATA_KVARTAL-'!$A$5:$DS$385,63,FALSE),"")</f>
        <v/>
      </c>
      <c r="O110" s="42"/>
      <c r="P110" s="71"/>
      <c r="Q110" s="72" t="str">
        <f>IF(VLOOKUP($A110,'-RÅDATA_KVARTAL-'!$A$5:$DS$385,120,FALSE)&gt;0,VLOOKUP($A110,'-RÅDATA_KVARTAL-'!$A$5:$DS$385,120,FALSE),"")</f>
        <v/>
      </c>
      <c r="R110" s="42"/>
      <c r="S110" s="42"/>
      <c r="T110" s="72" t="str">
        <f>IF(VLOOKUP($A110,'-RÅDATA_KVARTAL-'!$A$5:$DS$385,121,FALSE)&gt;0,VLOOKUP($A110,'-RÅDATA_KVARTAL-'!$A$5:$DS$385,121,FALSE),"")</f>
        <v/>
      </c>
      <c r="U110" s="42"/>
      <c r="V110" s="42"/>
      <c r="W110" s="72" t="str">
        <f>IF(VLOOKUP($A110,'-RÅDATA_KVARTAL-'!$A$5:$DS$385,122,FALSE)&gt;0,VLOOKUP($A110,'-RÅDATA_KVARTAL-'!$A$5:$DS$385,122,FALSE),"")</f>
        <v/>
      </c>
      <c r="X110" s="42"/>
      <c r="Y110" s="42"/>
      <c r="Z110" s="72" t="str">
        <f>IF(VLOOKUP($A110,'-RÅDATA_KVARTAL-'!$A$5:$DS$385,123,FALSE)&gt;0,VLOOKUP($A110,'-RÅDATA_KVARTAL-'!$A$5:$DS$385,123,FALSE),"")</f>
        <v/>
      </c>
      <c r="AA110" s="42"/>
      <c r="AB110" s="42"/>
    </row>
    <row r="111" spans="1:28" ht="11.25" hidden="1" customHeight="1" x14ac:dyDescent="0.2">
      <c r="A111" s="201" t="s">
        <v>555</v>
      </c>
      <c r="B111" s="81">
        <v>2018</v>
      </c>
      <c r="C111" s="86" t="s">
        <v>110</v>
      </c>
      <c r="D111" s="28"/>
      <c r="E111" s="156" t="str">
        <f>IF(VLOOKUP($A111,'-RÅDATA_KVARTAL-'!$A$5:$DS$385,60,FALSE)&gt;0,VLOOKUP($A111,'-RÅDATA_KVARTAL-'!$A$5:$DS$385,60,FALSE),"")</f>
        <v/>
      </c>
      <c r="F111" s="156"/>
      <c r="G111" s="156"/>
      <c r="H111" s="156" t="str">
        <f>IF(VLOOKUP($A111,'-RÅDATA_KVARTAL-'!$A$5:$DS$385,61,FALSE)&gt;0,VLOOKUP($A111,'-RÅDATA_KVARTAL-'!$A$5:$DS$385,61,FALSE),"")</f>
        <v/>
      </c>
      <c r="I111" s="156"/>
      <c r="J111" s="156"/>
      <c r="K111" s="156" t="str">
        <f>IF(VLOOKUP($A111,'-RÅDATA_KVARTAL-'!$A$5:$DS$385,62,FALSE)&gt;0,VLOOKUP($A111,'-RÅDATA_KVARTAL-'!$A$5:$DS$385,62,FALSE),"")</f>
        <v/>
      </c>
      <c r="L111" s="156"/>
      <c r="M111" s="156"/>
      <c r="N111" s="156" t="str">
        <f>IF(VLOOKUP($A111,'-RÅDATA_KVARTAL-'!$A$5:$DS$385,63,FALSE)&gt;0,VLOOKUP($A111,'-RÅDATA_KVARTAL-'!$A$5:$DS$385,63,FALSE),"")</f>
        <v/>
      </c>
      <c r="O111" s="42"/>
      <c r="P111" s="71"/>
      <c r="Q111" s="72" t="str">
        <f>IF(VLOOKUP($A111,'-RÅDATA_KVARTAL-'!$A$5:$DS$385,120,FALSE)&gt;0,VLOOKUP($A111,'-RÅDATA_KVARTAL-'!$A$5:$DS$385,120,FALSE),"")</f>
        <v/>
      </c>
      <c r="R111" s="42"/>
      <c r="S111" s="42"/>
      <c r="T111" s="72" t="str">
        <f>IF(VLOOKUP($A111,'-RÅDATA_KVARTAL-'!$A$5:$DS$385,121,FALSE)&gt;0,VLOOKUP($A111,'-RÅDATA_KVARTAL-'!$A$5:$DS$385,121,FALSE),"")</f>
        <v/>
      </c>
      <c r="U111" s="42"/>
      <c r="V111" s="42"/>
      <c r="W111" s="72" t="str">
        <f>IF(VLOOKUP($A111,'-RÅDATA_KVARTAL-'!$A$5:$DS$385,122,FALSE)&gt;0,VLOOKUP($A111,'-RÅDATA_KVARTAL-'!$A$5:$DS$385,122,FALSE),"")</f>
        <v/>
      </c>
      <c r="X111" s="42"/>
      <c r="Y111" s="42"/>
      <c r="Z111" s="72" t="str">
        <f>IF(VLOOKUP($A111,'-RÅDATA_KVARTAL-'!$A$5:$DS$385,123,FALSE)&gt;0,VLOOKUP($A111,'-RÅDATA_KVARTAL-'!$A$5:$DS$385,123,FALSE),"")</f>
        <v/>
      </c>
      <c r="AA111" s="42"/>
      <c r="AB111" s="42"/>
    </row>
    <row r="112" spans="1:28" ht="11.25" hidden="1" customHeight="1" x14ac:dyDescent="0.2">
      <c r="A112" s="201" t="s">
        <v>556</v>
      </c>
      <c r="B112" s="81">
        <v>2018</v>
      </c>
      <c r="C112" s="86" t="s">
        <v>111</v>
      </c>
      <c r="D112" s="28"/>
      <c r="E112" s="156" t="str">
        <f>IF(VLOOKUP($A112,'-RÅDATA_KVARTAL-'!$A$5:$DS$385,60,FALSE)&gt;0,VLOOKUP($A112,'-RÅDATA_KVARTAL-'!$A$5:$DS$385,60,FALSE),"")</f>
        <v/>
      </c>
      <c r="F112" s="156"/>
      <c r="G112" s="156"/>
      <c r="H112" s="156" t="str">
        <f>IF(VLOOKUP($A112,'-RÅDATA_KVARTAL-'!$A$5:$DS$385,61,FALSE)&gt;0,VLOOKUP($A112,'-RÅDATA_KVARTAL-'!$A$5:$DS$385,61,FALSE),"")</f>
        <v/>
      </c>
      <c r="I112" s="156"/>
      <c r="J112" s="156"/>
      <c r="K112" s="156" t="str">
        <f>IF(VLOOKUP($A112,'-RÅDATA_KVARTAL-'!$A$5:$DS$385,62,FALSE)&gt;0,VLOOKUP($A112,'-RÅDATA_KVARTAL-'!$A$5:$DS$385,62,FALSE),"")</f>
        <v/>
      </c>
      <c r="L112" s="156"/>
      <c r="M112" s="156"/>
      <c r="N112" s="156" t="str">
        <f>IF(VLOOKUP($A112,'-RÅDATA_KVARTAL-'!$A$5:$DS$385,63,FALSE)&gt;0,VLOOKUP($A112,'-RÅDATA_KVARTAL-'!$A$5:$DS$385,63,FALSE),"")</f>
        <v/>
      </c>
      <c r="O112" s="42"/>
      <c r="P112" s="71"/>
      <c r="Q112" s="72" t="str">
        <f>IF(VLOOKUP($A112,'-RÅDATA_KVARTAL-'!$A$5:$DS$385,120,FALSE)&gt;0,VLOOKUP($A112,'-RÅDATA_KVARTAL-'!$A$5:$DS$385,120,FALSE),"")</f>
        <v/>
      </c>
      <c r="R112" s="42"/>
      <c r="S112" s="42"/>
      <c r="T112" s="72" t="str">
        <f>IF(VLOOKUP($A112,'-RÅDATA_KVARTAL-'!$A$5:$DS$385,121,FALSE)&gt;0,VLOOKUP($A112,'-RÅDATA_KVARTAL-'!$A$5:$DS$385,121,FALSE),"")</f>
        <v/>
      </c>
      <c r="U112" s="42"/>
      <c r="V112" s="42"/>
      <c r="W112" s="72" t="str">
        <f>IF(VLOOKUP($A112,'-RÅDATA_KVARTAL-'!$A$5:$DS$385,122,FALSE)&gt;0,VLOOKUP($A112,'-RÅDATA_KVARTAL-'!$A$5:$DS$385,122,FALSE),"")</f>
        <v/>
      </c>
      <c r="X112" s="42"/>
      <c r="Y112" s="42"/>
      <c r="Z112" s="72" t="str">
        <f>IF(VLOOKUP($A112,'-RÅDATA_KVARTAL-'!$A$5:$DS$385,123,FALSE)&gt;0,VLOOKUP($A112,'-RÅDATA_KVARTAL-'!$A$5:$DS$385,123,FALSE),"")</f>
        <v/>
      </c>
      <c r="AA112" s="42"/>
      <c r="AB112" s="42"/>
    </row>
    <row r="113" spans="1:28" ht="11.25" hidden="1" customHeight="1" x14ac:dyDescent="0.2">
      <c r="A113" s="201" t="s">
        <v>557</v>
      </c>
      <c r="B113" s="81">
        <v>2018</v>
      </c>
      <c r="C113" s="86" t="s">
        <v>112</v>
      </c>
      <c r="D113" s="28"/>
      <c r="E113" s="156" t="str">
        <f>IF(VLOOKUP($A113,'-RÅDATA_KVARTAL-'!$A$5:$DS$385,60,FALSE)&gt;0,VLOOKUP($A113,'-RÅDATA_KVARTAL-'!$A$5:$DS$385,60,FALSE),"")</f>
        <v/>
      </c>
      <c r="F113" s="156"/>
      <c r="G113" s="156"/>
      <c r="H113" s="156" t="str">
        <f>IF(VLOOKUP($A113,'-RÅDATA_KVARTAL-'!$A$5:$DS$385,61,FALSE)&gt;0,VLOOKUP($A113,'-RÅDATA_KVARTAL-'!$A$5:$DS$385,61,FALSE),"")</f>
        <v/>
      </c>
      <c r="I113" s="156"/>
      <c r="J113" s="156"/>
      <c r="K113" s="156" t="str">
        <f>IF(VLOOKUP($A113,'-RÅDATA_KVARTAL-'!$A$5:$DS$385,62,FALSE)&gt;0,VLOOKUP($A113,'-RÅDATA_KVARTAL-'!$A$5:$DS$385,62,FALSE),"")</f>
        <v/>
      </c>
      <c r="L113" s="156"/>
      <c r="M113" s="156"/>
      <c r="N113" s="156" t="str">
        <f>IF(VLOOKUP($A113,'-RÅDATA_KVARTAL-'!$A$5:$DS$385,63,FALSE)&gt;0,VLOOKUP($A113,'-RÅDATA_KVARTAL-'!$A$5:$DS$385,63,FALSE),"")</f>
        <v/>
      </c>
      <c r="O113" s="42"/>
      <c r="P113" s="71"/>
      <c r="Q113" s="72" t="str">
        <f>IF(VLOOKUP($A113,'-RÅDATA_KVARTAL-'!$A$5:$DS$385,120,FALSE)&gt;0,VLOOKUP($A113,'-RÅDATA_KVARTAL-'!$A$5:$DS$385,120,FALSE),"")</f>
        <v/>
      </c>
      <c r="R113" s="42"/>
      <c r="S113" s="42"/>
      <c r="T113" s="72" t="str">
        <f>IF(VLOOKUP($A113,'-RÅDATA_KVARTAL-'!$A$5:$DS$385,121,FALSE)&gt;0,VLOOKUP($A113,'-RÅDATA_KVARTAL-'!$A$5:$DS$385,121,FALSE),"")</f>
        <v/>
      </c>
      <c r="U113" s="42"/>
      <c r="V113" s="42"/>
      <c r="W113" s="72" t="str">
        <f>IF(VLOOKUP($A113,'-RÅDATA_KVARTAL-'!$A$5:$DS$385,122,FALSE)&gt;0,VLOOKUP($A113,'-RÅDATA_KVARTAL-'!$A$5:$DS$385,122,FALSE),"")</f>
        <v/>
      </c>
      <c r="X113" s="42"/>
      <c r="Y113" s="42"/>
      <c r="Z113" s="72" t="str">
        <f>IF(VLOOKUP($A113,'-RÅDATA_KVARTAL-'!$A$5:$DS$385,123,FALSE)&gt;0,VLOOKUP($A113,'-RÅDATA_KVARTAL-'!$A$5:$DS$385,123,FALSE),"")</f>
        <v/>
      </c>
      <c r="AA113" s="42"/>
      <c r="AB113" s="42"/>
    </row>
    <row r="114" spans="1:28" ht="11.25" hidden="1" customHeight="1" x14ac:dyDescent="0.2">
      <c r="A114" s="201" t="s">
        <v>558</v>
      </c>
      <c r="B114" s="81">
        <v>2018</v>
      </c>
      <c r="C114" s="86" t="s">
        <v>113</v>
      </c>
      <c r="D114" s="28"/>
      <c r="E114" s="156" t="str">
        <f>IF(VLOOKUP($A114,'-RÅDATA_KVARTAL-'!$A$5:$DS$385,60,FALSE)&gt;0,VLOOKUP($A114,'-RÅDATA_KVARTAL-'!$A$5:$DS$385,60,FALSE),"")</f>
        <v/>
      </c>
      <c r="F114" s="156"/>
      <c r="G114" s="156"/>
      <c r="H114" s="156" t="str">
        <f>IF(VLOOKUP($A114,'-RÅDATA_KVARTAL-'!$A$5:$DS$385,61,FALSE)&gt;0,VLOOKUP($A114,'-RÅDATA_KVARTAL-'!$A$5:$DS$385,61,FALSE),"")</f>
        <v/>
      </c>
      <c r="I114" s="156"/>
      <c r="J114" s="156"/>
      <c r="K114" s="156" t="str">
        <f>IF(VLOOKUP($A114,'-RÅDATA_KVARTAL-'!$A$5:$DS$385,62,FALSE)&gt;0,VLOOKUP($A114,'-RÅDATA_KVARTAL-'!$A$5:$DS$385,62,FALSE),"")</f>
        <v/>
      </c>
      <c r="L114" s="156"/>
      <c r="M114" s="156"/>
      <c r="N114" s="156" t="str">
        <f>IF(VLOOKUP($A114,'-RÅDATA_KVARTAL-'!$A$5:$DS$385,63,FALSE)&gt;0,VLOOKUP($A114,'-RÅDATA_KVARTAL-'!$A$5:$DS$385,63,FALSE),"")</f>
        <v/>
      </c>
      <c r="O114" s="42"/>
      <c r="P114" s="71"/>
      <c r="Q114" s="72" t="str">
        <f>IF(VLOOKUP($A114,'-RÅDATA_KVARTAL-'!$A$5:$DS$385,120,FALSE)&gt;0,VLOOKUP($A114,'-RÅDATA_KVARTAL-'!$A$5:$DS$385,120,FALSE),"")</f>
        <v/>
      </c>
      <c r="R114" s="42"/>
      <c r="S114" s="42"/>
      <c r="T114" s="72" t="str">
        <f>IF(VLOOKUP($A114,'-RÅDATA_KVARTAL-'!$A$5:$DS$385,121,FALSE)&gt;0,VLOOKUP($A114,'-RÅDATA_KVARTAL-'!$A$5:$DS$385,121,FALSE),"")</f>
        <v/>
      </c>
      <c r="U114" s="42"/>
      <c r="V114" s="42"/>
      <c r="W114" s="72" t="str">
        <f>IF(VLOOKUP($A114,'-RÅDATA_KVARTAL-'!$A$5:$DS$385,122,FALSE)&gt;0,VLOOKUP($A114,'-RÅDATA_KVARTAL-'!$A$5:$DS$385,122,FALSE),"")</f>
        <v/>
      </c>
      <c r="X114" s="42"/>
      <c r="Y114" s="42"/>
      <c r="Z114" s="72" t="str">
        <f>IF(VLOOKUP($A114,'-RÅDATA_KVARTAL-'!$A$5:$DS$385,123,FALSE)&gt;0,VLOOKUP($A114,'-RÅDATA_KVARTAL-'!$A$5:$DS$385,123,FALSE),"")</f>
        <v/>
      </c>
      <c r="AA114" s="42"/>
      <c r="AB114" s="42"/>
    </row>
    <row r="115" spans="1:28" ht="11.25" hidden="1" customHeight="1" x14ac:dyDescent="0.2">
      <c r="A115" s="201" t="s">
        <v>559</v>
      </c>
      <c r="B115" s="81">
        <v>2018</v>
      </c>
      <c r="C115" s="86" t="s">
        <v>114</v>
      </c>
      <c r="D115" s="28"/>
      <c r="E115" s="156" t="str">
        <f>IF(VLOOKUP($A115,'-RÅDATA_KVARTAL-'!$A$5:$DS$385,60,FALSE)&gt;0,VLOOKUP($A115,'-RÅDATA_KVARTAL-'!$A$5:$DS$385,60,FALSE),"")</f>
        <v/>
      </c>
      <c r="F115" s="156"/>
      <c r="G115" s="156"/>
      <c r="H115" s="156" t="str">
        <f>IF(VLOOKUP($A115,'-RÅDATA_KVARTAL-'!$A$5:$DS$385,61,FALSE)&gt;0,VLOOKUP($A115,'-RÅDATA_KVARTAL-'!$A$5:$DS$385,61,FALSE),"")</f>
        <v/>
      </c>
      <c r="I115" s="156"/>
      <c r="J115" s="156"/>
      <c r="K115" s="156" t="str">
        <f>IF(VLOOKUP($A115,'-RÅDATA_KVARTAL-'!$A$5:$DS$385,62,FALSE)&gt;0,VLOOKUP($A115,'-RÅDATA_KVARTAL-'!$A$5:$DS$385,62,FALSE),"")</f>
        <v/>
      </c>
      <c r="L115" s="156"/>
      <c r="M115" s="156"/>
      <c r="N115" s="156" t="str">
        <f>IF(VLOOKUP($A115,'-RÅDATA_KVARTAL-'!$A$5:$DS$385,63,FALSE)&gt;0,VLOOKUP($A115,'-RÅDATA_KVARTAL-'!$A$5:$DS$385,63,FALSE),"")</f>
        <v/>
      </c>
      <c r="O115" s="42"/>
      <c r="P115" s="71"/>
      <c r="Q115" s="72" t="str">
        <f>IF(VLOOKUP($A115,'-RÅDATA_KVARTAL-'!$A$5:$DS$385,120,FALSE)&gt;0,VLOOKUP($A115,'-RÅDATA_KVARTAL-'!$A$5:$DS$385,120,FALSE),"")</f>
        <v/>
      </c>
      <c r="R115" s="42"/>
      <c r="S115" s="42"/>
      <c r="T115" s="72" t="str">
        <f>IF(VLOOKUP($A115,'-RÅDATA_KVARTAL-'!$A$5:$DS$385,121,FALSE)&gt;0,VLOOKUP($A115,'-RÅDATA_KVARTAL-'!$A$5:$DS$385,121,FALSE),"")</f>
        <v/>
      </c>
      <c r="U115" s="42"/>
      <c r="V115" s="42"/>
      <c r="W115" s="72" t="str">
        <f>IF(VLOOKUP($A115,'-RÅDATA_KVARTAL-'!$A$5:$DS$385,122,FALSE)&gt;0,VLOOKUP($A115,'-RÅDATA_KVARTAL-'!$A$5:$DS$385,122,FALSE),"")</f>
        <v/>
      </c>
      <c r="X115" s="42"/>
      <c r="Y115" s="42"/>
      <c r="Z115" s="72" t="str">
        <f>IF(VLOOKUP($A115,'-RÅDATA_KVARTAL-'!$A$5:$DS$385,123,FALSE)&gt;0,VLOOKUP($A115,'-RÅDATA_KVARTAL-'!$A$5:$DS$385,123,FALSE),"")</f>
        <v/>
      </c>
      <c r="AA115" s="42"/>
      <c r="AB115" s="42"/>
    </row>
    <row r="116" spans="1:28" ht="11.25" hidden="1" customHeight="1" x14ac:dyDescent="0.2">
      <c r="A116" s="201" t="s">
        <v>560</v>
      </c>
      <c r="B116" s="81">
        <v>2018</v>
      </c>
      <c r="C116" s="86" t="s">
        <v>115</v>
      </c>
      <c r="D116" s="28"/>
      <c r="E116" s="156" t="str">
        <f>IF(VLOOKUP($A116,'-RÅDATA_KVARTAL-'!$A$5:$DS$385,60,FALSE)&gt;0,VLOOKUP($A116,'-RÅDATA_KVARTAL-'!$A$5:$DS$385,60,FALSE),"")</f>
        <v/>
      </c>
      <c r="F116" s="156"/>
      <c r="G116" s="156"/>
      <c r="H116" s="156" t="str">
        <f>IF(VLOOKUP($A116,'-RÅDATA_KVARTAL-'!$A$5:$DS$385,61,FALSE)&gt;0,VLOOKUP($A116,'-RÅDATA_KVARTAL-'!$A$5:$DS$385,61,FALSE),"")</f>
        <v/>
      </c>
      <c r="I116" s="156"/>
      <c r="J116" s="156"/>
      <c r="K116" s="156" t="str">
        <f>IF(VLOOKUP($A116,'-RÅDATA_KVARTAL-'!$A$5:$DS$385,62,FALSE)&gt;0,VLOOKUP($A116,'-RÅDATA_KVARTAL-'!$A$5:$DS$385,62,FALSE),"")</f>
        <v/>
      </c>
      <c r="L116" s="156"/>
      <c r="M116" s="156"/>
      <c r="N116" s="156" t="str">
        <f>IF(VLOOKUP($A116,'-RÅDATA_KVARTAL-'!$A$5:$DS$385,63,FALSE)&gt;0,VLOOKUP($A116,'-RÅDATA_KVARTAL-'!$A$5:$DS$385,63,FALSE),"")</f>
        <v/>
      </c>
      <c r="O116" s="42"/>
      <c r="P116" s="71"/>
      <c r="Q116" s="72" t="str">
        <f>IF(VLOOKUP($A116,'-RÅDATA_KVARTAL-'!$A$5:$DS$385,120,FALSE)&gt;0,VLOOKUP($A116,'-RÅDATA_KVARTAL-'!$A$5:$DS$385,120,FALSE),"")</f>
        <v/>
      </c>
      <c r="R116" s="42"/>
      <c r="S116" s="42"/>
      <c r="T116" s="72" t="str">
        <f>IF(VLOOKUP($A116,'-RÅDATA_KVARTAL-'!$A$5:$DS$385,121,FALSE)&gt;0,VLOOKUP($A116,'-RÅDATA_KVARTAL-'!$A$5:$DS$385,121,FALSE),"")</f>
        <v/>
      </c>
      <c r="U116" s="42"/>
      <c r="V116" s="42"/>
      <c r="W116" s="72" t="str">
        <f>IF(VLOOKUP($A116,'-RÅDATA_KVARTAL-'!$A$5:$DS$385,122,FALSE)&gt;0,VLOOKUP($A116,'-RÅDATA_KVARTAL-'!$A$5:$DS$385,122,FALSE),"")</f>
        <v/>
      </c>
      <c r="X116" s="42"/>
      <c r="Y116" s="42"/>
      <c r="Z116" s="72" t="str">
        <f>IF(VLOOKUP($A116,'-RÅDATA_KVARTAL-'!$A$5:$DS$385,123,FALSE)&gt;0,VLOOKUP($A116,'-RÅDATA_KVARTAL-'!$A$5:$DS$385,123,FALSE),"")</f>
        <v/>
      </c>
      <c r="AA116" s="42"/>
      <c r="AB116" s="42"/>
    </row>
    <row r="117" spans="1:28" ht="11.25" hidden="1" customHeight="1" x14ac:dyDescent="0.2">
      <c r="A117" s="201" t="s">
        <v>561</v>
      </c>
      <c r="B117" s="81">
        <v>2018</v>
      </c>
      <c r="C117" s="86" t="s">
        <v>116</v>
      </c>
      <c r="D117" s="28"/>
      <c r="E117" s="156" t="str">
        <f>IF(VLOOKUP($A117,'-RÅDATA_KVARTAL-'!$A$5:$DS$385,60,FALSE)&gt;0,VLOOKUP($A117,'-RÅDATA_KVARTAL-'!$A$5:$DS$385,60,FALSE),"")</f>
        <v/>
      </c>
      <c r="F117" s="156"/>
      <c r="G117" s="156"/>
      <c r="H117" s="156" t="str">
        <f>IF(VLOOKUP($A117,'-RÅDATA_KVARTAL-'!$A$5:$DS$385,61,FALSE)&gt;0,VLOOKUP($A117,'-RÅDATA_KVARTAL-'!$A$5:$DS$385,61,FALSE),"")</f>
        <v/>
      </c>
      <c r="I117" s="156"/>
      <c r="J117" s="156"/>
      <c r="K117" s="156" t="str">
        <f>IF(VLOOKUP($A117,'-RÅDATA_KVARTAL-'!$A$5:$DS$385,62,FALSE)&gt;0,VLOOKUP($A117,'-RÅDATA_KVARTAL-'!$A$5:$DS$385,62,FALSE),"")</f>
        <v/>
      </c>
      <c r="L117" s="156"/>
      <c r="M117" s="156"/>
      <c r="N117" s="156" t="str">
        <f>IF(VLOOKUP($A117,'-RÅDATA_KVARTAL-'!$A$5:$DS$385,63,FALSE)&gt;0,VLOOKUP($A117,'-RÅDATA_KVARTAL-'!$A$5:$DS$385,63,FALSE),"")</f>
        <v/>
      </c>
      <c r="O117" s="42"/>
      <c r="P117" s="71" t="str">
        <f>IF(VLOOKUP(CONCATENATE($B117," ",$C117),'-RÅDATA_KVARTAL-'!$A$5:$CB$81,14)&gt;0,VLOOKUP(CONCATENATE($B117," ",$C117),'-RÅDATA_KVARTAL-'!$A$5:$CB$81,14),"")</f>
        <v/>
      </c>
      <c r="Q117" s="72" t="str">
        <f>IF(VLOOKUP($A117,'-RÅDATA_KVARTAL-'!$A$5:$DS$385,120,FALSE)&gt;0,VLOOKUP($A117,'-RÅDATA_KVARTAL-'!$A$5:$DS$385,120,FALSE),"")</f>
        <v/>
      </c>
      <c r="R117" s="42"/>
      <c r="S117" s="42"/>
      <c r="T117" s="72" t="str">
        <f>IF(VLOOKUP($A117,'-RÅDATA_KVARTAL-'!$A$5:$DS$385,121,FALSE)&gt;0,VLOOKUP($A117,'-RÅDATA_KVARTAL-'!$A$5:$DS$385,121,FALSE),"")</f>
        <v/>
      </c>
      <c r="U117" s="42"/>
      <c r="V117" s="42"/>
      <c r="W117" s="72" t="str">
        <f>IF(VLOOKUP($A117,'-RÅDATA_KVARTAL-'!$A$5:$DS$385,122,FALSE)&gt;0,VLOOKUP($A117,'-RÅDATA_KVARTAL-'!$A$5:$DS$385,122,FALSE),"")</f>
        <v/>
      </c>
      <c r="X117" s="42"/>
      <c r="Y117" s="42"/>
      <c r="Z117" s="72" t="str">
        <f>IF(VLOOKUP($A117,'-RÅDATA_KVARTAL-'!$A$5:$DS$385,123,FALSE)&gt;0,VLOOKUP($A117,'-RÅDATA_KVARTAL-'!$A$5:$DS$385,123,FALSE),"")</f>
        <v/>
      </c>
      <c r="AA117" s="42"/>
      <c r="AB117" s="42"/>
    </row>
    <row r="118" spans="1:28" ht="15" hidden="1" customHeight="1" x14ac:dyDescent="0.2">
      <c r="A118" s="201" t="s">
        <v>370</v>
      </c>
      <c r="B118" s="164">
        <v>2018</v>
      </c>
      <c r="C118" s="165" t="s">
        <v>1</v>
      </c>
      <c r="D118" s="166"/>
      <c r="E118" s="202" t="str">
        <f>IF(VLOOKUP($A118,'-RÅDATA_KVARTAL-'!$A$5:$DS$385,60,FALSE)&gt;0,VLOOKUP($A118,'-RÅDATA_KVARTAL-'!$A$5:$DS$385,60,FALSE),"")</f>
        <v/>
      </c>
      <c r="F118" s="166"/>
      <c r="G118" s="166"/>
      <c r="H118" s="202" t="str">
        <f>IF(VLOOKUP($A118,'-RÅDATA_KVARTAL-'!$A$5:$DS$385,61,FALSE)&gt;0,VLOOKUP($A118,'-RÅDATA_KVARTAL-'!$A$5:$DS$385,61,FALSE),"")</f>
        <v/>
      </c>
      <c r="I118" s="202"/>
      <c r="J118" s="202"/>
      <c r="K118" s="202" t="str">
        <f>IF(VLOOKUP($A118,'-RÅDATA_KVARTAL-'!$A$5:$DS$385,62,FALSE)&gt;0,VLOOKUP($A118,'-RÅDATA_KVARTAL-'!$A$5:$DS$385,62,FALSE),"")</f>
        <v/>
      </c>
      <c r="L118" s="202"/>
      <c r="M118" s="202"/>
      <c r="N118" s="202" t="str">
        <f>IF(VLOOKUP($A118,'-RÅDATA_KVARTAL-'!$A$5:$DS$385,63,FALSE)&gt;0,VLOOKUP($A118,'-RÅDATA_KVARTAL-'!$A$5:$DS$385,63,FALSE),"")</f>
        <v/>
      </c>
      <c r="O118" s="166"/>
      <c r="P118" s="167" t="str">
        <f>IF(VLOOKUP(CONCATENATE($B118," ",$C118),'-RÅDATA_KVARTAL-'!$A$5:$CB$81,14)&gt;0,VLOOKUP(CONCATENATE($B118," ",$C118),'-RÅDATA_KVARTAL-'!$A$5:$CB$81,14),"")</f>
        <v/>
      </c>
      <c r="Q118" s="167" t="str">
        <f>IF(VLOOKUP($A118,'-RÅDATA_KVARTAL-'!$A$5:$DS$385,120,FALSE)&gt;0,VLOOKUP($A118,'-RÅDATA_KVARTAL-'!$A$5:$DS$385,120,FALSE),"")</f>
        <v/>
      </c>
      <c r="R118" s="203"/>
      <c r="S118" s="203"/>
      <c r="T118" s="167" t="str">
        <f>IF(VLOOKUP($A118,'-RÅDATA_KVARTAL-'!$A$5:$DS$385,121,FALSE)&gt;0,VLOOKUP($A118,'-RÅDATA_KVARTAL-'!$A$5:$DS$385,121,FALSE),"")</f>
        <v/>
      </c>
      <c r="U118" s="167"/>
      <c r="V118" s="167"/>
      <c r="W118" s="167" t="str">
        <f>IF(VLOOKUP($A118,'-RÅDATA_KVARTAL-'!$A$5:$DS$385,122,FALSE)&gt;0,VLOOKUP($A118,'-RÅDATA_KVARTAL-'!$A$5:$DS$385,122,FALSE),"")</f>
        <v/>
      </c>
      <c r="X118" s="167"/>
      <c r="Y118" s="167"/>
      <c r="Z118" s="167" t="str">
        <f>IF(VLOOKUP($A118,'-RÅDATA_KVARTAL-'!$A$5:$DS$385,123,FALSE)&gt;0,VLOOKUP($A118,'-RÅDATA_KVARTAL-'!$A$5:$DS$385,123,FALSE),"")</f>
        <v/>
      </c>
      <c r="AA118" s="166"/>
      <c r="AB118" s="166"/>
    </row>
    <row r="119" spans="1:28" ht="15" hidden="1" customHeight="1" x14ac:dyDescent="0.2">
      <c r="A119" s="201" t="s">
        <v>562</v>
      </c>
      <c r="B119" s="40">
        <v>2019</v>
      </c>
      <c r="C119" s="86" t="s">
        <v>106</v>
      </c>
      <c r="D119" s="28"/>
      <c r="E119" s="156" t="str">
        <f>IF(VLOOKUP($A119,'-RÅDATA_KVARTAL-'!$A$5:$DS$385,60,FALSE)&gt;0,VLOOKUP($A119,'-RÅDATA_KVARTAL-'!$A$5:$DS$385,60,FALSE),"")</f>
        <v/>
      </c>
      <c r="F119" s="156"/>
      <c r="G119" s="156"/>
      <c r="H119" s="156" t="str">
        <f>IF(VLOOKUP($A119,'-RÅDATA_KVARTAL-'!$A$5:$DS$385,61,FALSE)&gt;0,VLOOKUP($A119,'-RÅDATA_KVARTAL-'!$A$5:$DS$385,61,FALSE),"")</f>
        <v/>
      </c>
      <c r="I119" s="156"/>
      <c r="J119" s="156"/>
      <c r="K119" s="156" t="str">
        <f>IF(VLOOKUP($A119,'-RÅDATA_KVARTAL-'!$A$5:$DS$385,62,FALSE)&gt;0,VLOOKUP($A119,'-RÅDATA_KVARTAL-'!$A$5:$DS$385,62,FALSE),"")</f>
        <v/>
      </c>
      <c r="L119" s="156"/>
      <c r="M119" s="156"/>
      <c r="N119" s="156" t="str">
        <f>IF(VLOOKUP($A119,'-RÅDATA_KVARTAL-'!$A$5:$DS$385,63,FALSE)&gt;0,VLOOKUP($A119,'-RÅDATA_KVARTAL-'!$A$5:$DS$385,63,FALSE),"")</f>
        <v/>
      </c>
      <c r="O119" s="42"/>
      <c r="P119" s="71"/>
      <c r="Q119" s="72" t="str">
        <f>IF(VLOOKUP($A119,'-RÅDATA_KVARTAL-'!$A$5:$DS$385,120,FALSE)&gt;0,VLOOKUP($A119,'-RÅDATA_KVARTAL-'!$A$5:$DS$385,120,FALSE),"")</f>
        <v/>
      </c>
      <c r="R119" s="42"/>
      <c r="S119" s="42"/>
      <c r="T119" s="72" t="str">
        <f>IF(VLOOKUP($A119,'-RÅDATA_KVARTAL-'!$A$5:$DS$385,121,FALSE)&gt;0,VLOOKUP($A119,'-RÅDATA_KVARTAL-'!$A$5:$DS$385,121,FALSE),"")</f>
        <v/>
      </c>
      <c r="U119" s="42"/>
      <c r="V119" s="42"/>
      <c r="W119" s="72" t="str">
        <f>IF(VLOOKUP($A119,'-RÅDATA_KVARTAL-'!$A$5:$DS$385,122,FALSE)&gt;0,VLOOKUP($A119,'-RÅDATA_KVARTAL-'!$A$5:$DS$385,122,FALSE),"")</f>
        <v/>
      </c>
      <c r="X119" s="42"/>
      <c r="Y119" s="42"/>
      <c r="Z119" s="72" t="str">
        <f>IF(VLOOKUP($A119,'-RÅDATA_KVARTAL-'!$A$5:$DS$385,123,FALSE)&gt;0,VLOOKUP($A119,'-RÅDATA_KVARTAL-'!$A$5:$DS$385,123,FALSE),"")</f>
        <v/>
      </c>
      <c r="AA119" s="42"/>
      <c r="AB119" s="42"/>
    </row>
    <row r="120" spans="1:28" ht="11.25" hidden="1" customHeight="1" x14ac:dyDescent="0.2">
      <c r="A120" s="201" t="s">
        <v>563</v>
      </c>
      <c r="B120" s="81">
        <v>2019</v>
      </c>
      <c r="C120" s="86" t="s">
        <v>107</v>
      </c>
      <c r="D120" s="28"/>
      <c r="E120" s="156" t="str">
        <f>IF(VLOOKUP($A120,'-RÅDATA_KVARTAL-'!$A$5:$DS$385,60,FALSE)&gt;0,VLOOKUP($A120,'-RÅDATA_KVARTAL-'!$A$5:$DS$385,60,FALSE),"")</f>
        <v/>
      </c>
      <c r="F120" s="156"/>
      <c r="G120" s="156"/>
      <c r="H120" s="156" t="str">
        <f>IF(VLOOKUP($A120,'-RÅDATA_KVARTAL-'!$A$5:$DS$385,61,FALSE)&gt;0,VLOOKUP($A120,'-RÅDATA_KVARTAL-'!$A$5:$DS$385,61,FALSE),"")</f>
        <v/>
      </c>
      <c r="I120" s="156"/>
      <c r="J120" s="156"/>
      <c r="K120" s="156" t="str">
        <f>IF(VLOOKUP($A120,'-RÅDATA_KVARTAL-'!$A$5:$DS$385,62,FALSE)&gt;0,VLOOKUP($A120,'-RÅDATA_KVARTAL-'!$A$5:$DS$385,62,FALSE),"")</f>
        <v/>
      </c>
      <c r="L120" s="156"/>
      <c r="M120" s="156"/>
      <c r="N120" s="156" t="str">
        <f>IF(VLOOKUP($A120,'-RÅDATA_KVARTAL-'!$A$5:$DS$385,63,FALSE)&gt;0,VLOOKUP($A120,'-RÅDATA_KVARTAL-'!$A$5:$DS$385,63,FALSE),"")</f>
        <v/>
      </c>
      <c r="O120" s="42"/>
      <c r="P120" s="71"/>
      <c r="Q120" s="72" t="str">
        <f>IF(VLOOKUP($A120,'-RÅDATA_KVARTAL-'!$A$5:$DS$385,120,FALSE)&gt;0,VLOOKUP($A120,'-RÅDATA_KVARTAL-'!$A$5:$DS$385,120,FALSE),"")</f>
        <v/>
      </c>
      <c r="R120" s="42"/>
      <c r="S120" s="42"/>
      <c r="T120" s="72" t="str">
        <f>IF(VLOOKUP($A120,'-RÅDATA_KVARTAL-'!$A$5:$DS$385,121,FALSE)&gt;0,VLOOKUP($A120,'-RÅDATA_KVARTAL-'!$A$5:$DS$385,121,FALSE),"")</f>
        <v/>
      </c>
      <c r="U120" s="42"/>
      <c r="V120" s="42"/>
      <c r="W120" s="72" t="str">
        <f>IF(VLOOKUP($A120,'-RÅDATA_KVARTAL-'!$A$5:$DS$385,122,FALSE)&gt;0,VLOOKUP($A120,'-RÅDATA_KVARTAL-'!$A$5:$DS$385,122,FALSE),"")</f>
        <v/>
      </c>
      <c r="X120" s="42"/>
      <c r="Y120" s="42"/>
      <c r="Z120" s="72" t="str">
        <f>IF(VLOOKUP($A120,'-RÅDATA_KVARTAL-'!$A$5:$DS$385,123,FALSE)&gt;0,VLOOKUP($A120,'-RÅDATA_KVARTAL-'!$A$5:$DS$385,123,FALSE),"")</f>
        <v/>
      </c>
      <c r="AA120" s="42"/>
      <c r="AB120" s="42"/>
    </row>
    <row r="121" spans="1:28" ht="11.25" hidden="1" customHeight="1" x14ac:dyDescent="0.2">
      <c r="A121" s="201" t="s">
        <v>564</v>
      </c>
      <c r="B121" s="81">
        <v>2019</v>
      </c>
      <c r="C121" s="86" t="s">
        <v>108</v>
      </c>
      <c r="D121" s="28"/>
      <c r="E121" s="156" t="str">
        <f>IF(VLOOKUP($A121,'-RÅDATA_KVARTAL-'!$A$5:$DS$385,60,FALSE)&gt;0,VLOOKUP($A121,'-RÅDATA_KVARTAL-'!$A$5:$DS$385,60,FALSE),"")</f>
        <v/>
      </c>
      <c r="F121" s="156"/>
      <c r="G121" s="156"/>
      <c r="H121" s="156" t="str">
        <f>IF(VLOOKUP($A121,'-RÅDATA_KVARTAL-'!$A$5:$DS$385,61,FALSE)&gt;0,VLOOKUP($A121,'-RÅDATA_KVARTAL-'!$A$5:$DS$385,61,FALSE),"")</f>
        <v/>
      </c>
      <c r="I121" s="156"/>
      <c r="J121" s="156"/>
      <c r="K121" s="156" t="str">
        <f>IF(VLOOKUP($A121,'-RÅDATA_KVARTAL-'!$A$5:$DS$385,62,FALSE)&gt;0,VLOOKUP($A121,'-RÅDATA_KVARTAL-'!$A$5:$DS$385,62,FALSE),"")</f>
        <v/>
      </c>
      <c r="L121" s="156"/>
      <c r="M121" s="156"/>
      <c r="N121" s="156" t="str">
        <f>IF(VLOOKUP($A121,'-RÅDATA_KVARTAL-'!$A$5:$DS$385,63,FALSE)&gt;0,VLOOKUP($A121,'-RÅDATA_KVARTAL-'!$A$5:$DS$385,63,FALSE),"")</f>
        <v/>
      </c>
      <c r="O121" s="42"/>
      <c r="P121" s="71"/>
      <c r="Q121" s="72" t="str">
        <f>IF(VLOOKUP($A121,'-RÅDATA_KVARTAL-'!$A$5:$DS$385,120,FALSE)&gt;0,VLOOKUP($A121,'-RÅDATA_KVARTAL-'!$A$5:$DS$385,120,FALSE),"")</f>
        <v/>
      </c>
      <c r="R121" s="42"/>
      <c r="S121" s="42"/>
      <c r="T121" s="72" t="str">
        <f>IF(VLOOKUP($A121,'-RÅDATA_KVARTAL-'!$A$5:$DS$385,121,FALSE)&gt;0,VLOOKUP($A121,'-RÅDATA_KVARTAL-'!$A$5:$DS$385,121,FALSE),"")</f>
        <v/>
      </c>
      <c r="U121" s="42"/>
      <c r="V121" s="42"/>
      <c r="W121" s="72" t="str">
        <f>IF(VLOOKUP($A121,'-RÅDATA_KVARTAL-'!$A$5:$DS$385,122,FALSE)&gt;0,VLOOKUP($A121,'-RÅDATA_KVARTAL-'!$A$5:$DS$385,122,FALSE),"")</f>
        <v/>
      </c>
      <c r="X121" s="42"/>
      <c r="Y121" s="42"/>
      <c r="Z121" s="72" t="str">
        <f>IF(VLOOKUP($A121,'-RÅDATA_KVARTAL-'!$A$5:$DS$385,123,FALSE)&gt;0,VLOOKUP($A121,'-RÅDATA_KVARTAL-'!$A$5:$DS$385,123,FALSE),"")</f>
        <v/>
      </c>
      <c r="AA121" s="42"/>
      <c r="AB121" s="42"/>
    </row>
    <row r="122" spans="1:28" ht="11.25" hidden="1" customHeight="1" x14ac:dyDescent="0.2">
      <c r="A122" s="201" t="s">
        <v>565</v>
      </c>
      <c r="B122" s="81">
        <v>2019</v>
      </c>
      <c r="C122" s="86" t="s">
        <v>109</v>
      </c>
      <c r="D122" s="28"/>
      <c r="E122" s="156" t="str">
        <f>IF(VLOOKUP($A122,'-RÅDATA_KVARTAL-'!$A$5:$DS$385,60,FALSE)&gt;0,VLOOKUP($A122,'-RÅDATA_KVARTAL-'!$A$5:$DS$385,60,FALSE),"")</f>
        <v/>
      </c>
      <c r="F122" s="156"/>
      <c r="G122" s="156"/>
      <c r="H122" s="156" t="str">
        <f>IF(VLOOKUP($A122,'-RÅDATA_KVARTAL-'!$A$5:$DS$385,61,FALSE)&gt;0,VLOOKUP($A122,'-RÅDATA_KVARTAL-'!$A$5:$DS$385,61,FALSE),"")</f>
        <v/>
      </c>
      <c r="I122" s="156"/>
      <c r="J122" s="156"/>
      <c r="K122" s="156" t="str">
        <f>IF(VLOOKUP($A122,'-RÅDATA_KVARTAL-'!$A$5:$DS$385,62,FALSE)&gt;0,VLOOKUP($A122,'-RÅDATA_KVARTAL-'!$A$5:$DS$385,62,FALSE),"")</f>
        <v/>
      </c>
      <c r="L122" s="156"/>
      <c r="M122" s="156"/>
      <c r="N122" s="156" t="str">
        <f>IF(VLOOKUP($A122,'-RÅDATA_KVARTAL-'!$A$5:$DS$385,63,FALSE)&gt;0,VLOOKUP($A122,'-RÅDATA_KVARTAL-'!$A$5:$DS$385,63,FALSE),"")</f>
        <v/>
      </c>
      <c r="O122" s="42"/>
      <c r="P122" s="71"/>
      <c r="Q122" s="72" t="str">
        <f>IF(VLOOKUP($A122,'-RÅDATA_KVARTAL-'!$A$5:$DS$385,120,FALSE)&gt;0,VLOOKUP($A122,'-RÅDATA_KVARTAL-'!$A$5:$DS$385,120,FALSE),"")</f>
        <v/>
      </c>
      <c r="R122" s="42"/>
      <c r="S122" s="42"/>
      <c r="T122" s="72" t="str">
        <f>IF(VLOOKUP($A122,'-RÅDATA_KVARTAL-'!$A$5:$DS$385,121,FALSE)&gt;0,VLOOKUP($A122,'-RÅDATA_KVARTAL-'!$A$5:$DS$385,121,FALSE),"")</f>
        <v/>
      </c>
      <c r="U122" s="42"/>
      <c r="V122" s="42"/>
      <c r="W122" s="72" t="str">
        <f>IF(VLOOKUP($A122,'-RÅDATA_KVARTAL-'!$A$5:$DS$385,122,FALSE)&gt;0,VLOOKUP($A122,'-RÅDATA_KVARTAL-'!$A$5:$DS$385,122,FALSE),"")</f>
        <v/>
      </c>
      <c r="X122" s="42"/>
      <c r="Y122" s="42"/>
      <c r="Z122" s="72" t="str">
        <f>IF(VLOOKUP($A122,'-RÅDATA_KVARTAL-'!$A$5:$DS$385,123,FALSE)&gt;0,VLOOKUP($A122,'-RÅDATA_KVARTAL-'!$A$5:$DS$385,123,FALSE),"")</f>
        <v/>
      </c>
      <c r="AA122" s="42"/>
      <c r="AB122" s="42"/>
    </row>
    <row r="123" spans="1:28" ht="11.25" hidden="1" customHeight="1" x14ac:dyDescent="0.2">
      <c r="A123" s="201" t="s">
        <v>566</v>
      </c>
      <c r="B123" s="81">
        <v>2019</v>
      </c>
      <c r="C123" s="86" t="s">
        <v>35</v>
      </c>
      <c r="D123" s="28"/>
      <c r="E123" s="156" t="str">
        <f>IF(VLOOKUP($A123,'-RÅDATA_KVARTAL-'!$A$5:$DS$385,60,FALSE)&gt;0,VLOOKUP($A123,'-RÅDATA_KVARTAL-'!$A$5:$DS$385,60,FALSE),"")</f>
        <v/>
      </c>
      <c r="F123" s="156"/>
      <c r="G123" s="156"/>
      <c r="H123" s="156" t="str">
        <f>IF(VLOOKUP($A123,'-RÅDATA_KVARTAL-'!$A$5:$DS$385,61,FALSE)&gt;0,VLOOKUP($A123,'-RÅDATA_KVARTAL-'!$A$5:$DS$385,61,FALSE),"")</f>
        <v/>
      </c>
      <c r="I123" s="156"/>
      <c r="J123" s="156"/>
      <c r="K123" s="156" t="str">
        <f>IF(VLOOKUP($A123,'-RÅDATA_KVARTAL-'!$A$5:$DS$385,62,FALSE)&gt;0,VLOOKUP($A123,'-RÅDATA_KVARTAL-'!$A$5:$DS$385,62,FALSE),"")</f>
        <v/>
      </c>
      <c r="L123" s="156"/>
      <c r="M123" s="156"/>
      <c r="N123" s="156" t="str">
        <f>IF(VLOOKUP($A123,'-RÅDATA_KVARTAL-'!$A$5:$DS$385,63,FALSE)&gt;0,VLOOKUP($A123,'-RÅDATA_KVARTAL-'!$A$5:$DS$385,63,FALSE),"")</f>
        <v/>
      </c>
      <c r="O123" s="42"/>
      <c r="P123" s="71"/>
      <c r="Q123" s="72" t="str">
        <f>IF(VLOOKUP($A123,'-RÅDATA_KVARTAL-'!$A$5:$DS$385,120,FALSE)&gt;0,VLOOKUP($A123,'-RÅDATA_KVARTAL-'!$A$5:$DS$385,120,FALSE),"")</f>
        <v/>
      </c>
      <c r="R123" s="42"/>
      <c r="S123" s="42"/>
      <c r="T123" s="72" t="str">
        <f>IF(VLOOKUP($A123,'-RÅDATA_KVARTAL-'!$A$5:$DS$385,121,FALSE)&gt;0,VLOOKUP($A123,'-RÅDATA_KVARTAL-'!$A$5:$DS$385,121,FALSE),"")</f>
        <v/>
      </c>
      <c r="U123" s="42"/>
      <c r="V123" s="42"/>
      <c r="W123" s="72" t="str">
        <f>IF(VLOOKUP($A123,'-RÅDATA_KVARTAL-'!$A$5:$DS$385,122,FALSE)&gt;0,VLOOKUP($A123,'-RÅDATA_KVARTAL-'!$A$5:$DS$385,122,FALSE),"")</f>
        <v/>
      </c>
      <c r="X123" s="42"/>
      <c r="Y123" s="42"/>
      <c r="Z123" s="72" t="str">
        <f>IF(VLOOKUP($A123,'-RÅDATA_KVARTAL-'!$A$5:$DS$385,123,FALSE)&gt;0,VLOOKUP($A123,'-RÅDATA_KVARTAL-'!$A$5:$DS$385,123,FALSE),"")</f>
        <v/>
      </c>
      <c r="AA123" s="42"/>
      <c r="AB123" s="42"/>
    </row>
    <row r="124" spans="1:28" ht="11.25" hidden="1" customHeight="1" x14ac:dyDescent="0.2">
      <c r="A124" s="201" t="s">
        <v>567</v>
      </c>
      <c r="B124" s="81">
        <v>2019</v>
      </c>
      <c r="C124" s="86" t="s">
        <v>110</v>
      </c>
      <c r="D124" s="28"/>
      <c r="E124" s="156" t="str">
        <f>IF(VLOOKUP($A124,'-RÅDATA_KVARTAL-'!$A$5:$DS$385,60,FALSE)&gt;0,VLOOKUP($A124,'-RÅDATA_KVARTAL-'!$A$5:$DS$385,60,FALSE),"")</f>
        <v/>
      </c>
      <c r="F124" s="156"/>
      <c r="G124" s="156"/>
      <c r="H124" s="156" t="str">
        <f>IF(VLOOKUP($A124,'-RÅDATA_KVARTAL-'!$A$5:$DS$385,61,FALSE)&gt;0,VLOOKUP($A124,'-RÅDATA_KVARTAL-'!$A$5:$DS$385,61,FALSE),"")</f>
        <v/>
      </c>
      <c r="I124" s="156"/>
      <c r="J124" s="156"/>
      <c r="K124" s="156" t="str">
        <f>IF(VLOOKUP($A124,'-RÅDATA_KVARTAL-'!$A$5:$DS$385,62,FALSE)&gt;0,VLOOKUP($A124,'-RÅDATA_KVARTAL-'!$A$5:$DS$385,62,FALSE),"")</f>
        <v/>
      </c>
      <c r="L124" s="156"/>
      <c r="M124" s="156"/>
      <c r="N124" s="156" t="str">
        <f>IF(VLOOKUP($A124,'-RÅDATA_KVARTAL-'!$A$5:$DS$385,63,FALSE)&gt;0,VLOOKUP($A124,'-RÅDATA_KVARTAL-'!$A$5:$DS$385,63,FALSE),"")</f>
        <v/>
      </c>
      <c r="O124" s="42"/>
      <c r="P124" s="71"/>
      <c r="Q124" s="72" t="str">
        <f>IF(VLOOKUP($A124,'-RÅDATA_KVARTAL-'!$A$5:$DS$385,120,FALSE)&gt;0,VLOOKUP($A124,'-RÅDATA_KVARTAL-'!$A$5:$DS$385,120,FALSE),"")</f>
        <v/>
      </c>
      <c r="R124" s="42"/>
      <c r="S124" s="42"/>
      <c r="T124" s="72" t="str">
        <f>IF(VLOOKUP($A124,'-RÅDATA_KVARTAL-'!$A$5:$DS$385,121,FALSE)&gt;0,VLOOKUP($A124,'-RÅDATA_KVARTAL-'!$A$5:$DS$385,121,FALSE),"")</f>
        <v/>
      </c>
      <c r="U124" s="42"/>
      <c r="V124" s="42"/>
      <c r="W124" s="72" t="str">
        <f>IF(VLOOKUP($A124,'-RÅDATA_KVARTAL-'!$A$5:$DS$385,122,FALSE)&gt;0,VLOOKUP($A124,'-RÅDATA_KVARTAL-'!$A$5:$DS$385,122,FALSE),"")</f>
        <v/>
      </c>
      <c r="X124" s="42"/>
      <c r="Y124" s="42"/>
      <c r="Z124" s="72" t="str">
        <f>IF(VLOOKUP($A124,'-RÅDATA_KVARTAL-'!$A$5:$DS$385,123,FALSE)&gt;0,VLOOKUP($A124,'-RÅDATA_KVARTAL-'!$A$5:$DS$385,123,FALSE),"")</f>
        <v/>
      </c>
      <c r="AA124" s="42"/>
      <c r="AB124" s="42"/>
    </row>
    <row r="125" spans="1:28" ht="11.25" hidden="1" customHeight="1" x14ac:dyDescent="0.2">
      <c r="A125" s="201" t="s">
        <v>568</v>
      </c>
      <c r="B125" s="81">
        <v>2019</v>
      </c>
      <c r="C125" s="86" t="s">
        <v>111</v>
      </c>
      <c r="D125" s="28"/>
      <c r="E125" s="156" t="str">
        <f>IF(VLOOKUP($A125,'-RÅDATA_KVARTAL-'!$A$5:$DS$385,60,FALSE)&gt;0,VLOOKUP($A125,'-RÅDATA_KVARTAL-'!$A$5:$DS$385,60,FALSE),"")</f>
        <v/>
      </c>
      <c r="F125" s="156"/>
      <c r="G125" s="156"/>
      <c r="H125" s="156" t="str">
        <f>IF(VLOOKUP($A125,'-RÅDATA_KVARTAL-'!$A$5:$DS$385,61,FALSE)&gt;0,VLOOKUP($A125,'-RÅDATA_KVARTAL-'!$A$5:$DS$385,61,FALSE),"")</f>
        <v/>
      </c>
      <c r="I125" s="156"/>
      <c r="J125" s="156"/>
      <c r="K125" s="156" t="str">
        <f>IF(VLOOKUP($A125,'-RÅDATA_KVARTAL-'!$A$5:$DS$385,62,FALSE)&gt;0,VLOOKUP($A125,'-RÅDATA_KVARTAL-'!$A$5:$DS$385,62,FALSE),"")</f>
        <v/>
      </c>
      <c r="L125" s="156"/>
      <c r="M125" s="156"/>
      <c r="N125" s="156" t="str">
        <f>IF(VLOOKUP($A125,'-RÅDATA_KVARTAL-'!$A$5:$DS$385,63,FALSE)&gt;0,VLOOKUP($A125,'-RÅDATA_KVARTAL-'!$A$5:$DS$385,63,FALSE),"")</f>
        <v/>
      </c>
      <c r="O125" s="42"/>
      <c r="P125" s="71"/>
      <c r="Q125" s="72" t="str">
        <f>IF(VLOOKUP($A125,'-RÅDATA_KVARTAL-'!$A$5:$DS$385,120,FALSE)&gt;0,VLOOKUP($A125,'-RÅDATA_KVARTAL-'!$A$5:$DS$385,120,FALSE),"")</f>
        <v/>
      </c>
      <c r="R125" s="42"/>
      <c r="S125" s="42"/>
      <c r="T125" s="72" t="str">
        <f>IF(VLOOKUP($A125,'-RÅDATA_KVARTAL-'!$A$5:$DS$385,121,FALSE)&gt;0,VLOOKUP($A125,'-RÅDATA_KVARTAL-'!$A$5:$DS$385,121,FALSE),"")</f>
        <v/>
      </c>
      <c r="U125" s="42"/>
      <c r="V125" s="42"/>
      <c r="W125" s="72" t="str">
        <f>IF(VLOOKUP($A125,'-RÅDATA_KVARTAL-'!$A$5:$DS$385,122,FALSE)&gt;0,VLOOKUP($A125,'-RÅDATA_KVARTAL-'!$A$5:$DS$385,122,FALSE),"")</f>
        <v/>
      </c>
      <c r="X125" s="42"/>
      <c r="Y125" s="42"/>
      <c r="Z125" s="72" t="str">
        <f>IF(VLOOKUP($A125,'-RÅDATA_KVARTAL-'!$A$5:$DS$385,123,FALSE)&gt;0,VLOOKUP($A125,'-RÅDATA_KVARTAL-'!$A$5:$DS$385,123,FALSE),"")</f>
        <v/>
      </c>
      <c r="AA125" s="42"/>
      <c r="AB125" s="42"/>
    </row>
    <row r="126" spans="1:28" ht="11.25" hidden="1" customHeight="1" x14ac:dyDescent="0.2">
      <c r="A126" s="201" t="s">
        <v>569</v>
      </c>
      <c r="B126" s="81">
        <v>2019</v>
      </c>
      <c r="C126" s="86" t="s">
        <v>112</v>
      </c>
      <c r="D126" s="28"/>
      <c r="E126" s="156" t="str">
        <f>IF(VLOOKUP($A126,'-RÅDATA_KVARTAL-'!$A$5:$DS$385,60,FALSE)&gt;0,VLOOKUP($A126,'-RÅDATA_KVARTAL-'!$A$5:$DS$385,60,FALSE),"")</f>
        <v/>
      </c>
      <c r="F126" s="156"/>
      <c r="G126" s="156"/>
      <c r="H126" s="156" t="str">
        <f>IF(VLOOKUP($A126,'-RÅDATA_KVARTAL-'!$A$5:$DS$385,61,FALSE)&gt;0,VLOOKUP($A126,'-RÅDATA_KVARTAL-'!$A$5:$DS$385,61,FALSE),"")</f>
        <v/>
      </c>
      <c r="I126" s="156"/>
      <c r="J126" s="156"/>
      <c r="K126" s="156" t="str">
        <f>IF(VLOOKUP($A126,'-RÅDATA_KVARTAL-'!$A$5:$DS$385,62,FALSE)&gt;0,VLOOKUP($A126,'-RÅDATA_KVARTAL-'!$A$5:$DS$385,62,FALSE),"")</f>
        <v/>
      </c>
      <c r="L126" s="156"/>
      <c r="M126" s="156"/>
      <c r="N126" s="156" t="str">
        <f>IF(VLOOKUP($A126,'-RÅDATA_KVARTAL-'!$A$5:$DS$385,63,FALSE)&gt;0,VLOOKUP($A126,'-RÅDATA_KVARTAL-'!$A$5:$DS$385,63,FALSE),"")</f>
        <v/>
      </c>
      <c r="O126" s="42"/>
      <c r="P126" s="71"/>
      <c r="Q126" s="72" t="str">
        <f>IF(VLOOKUP($A126,'-RÅDATA_KVARTAL-'!$A$5:$DS$385,120,FALSE)&gt;0,VLOOKUP($A126,'-RÅDATA_KVARTAL-'!$A$5:$DS$385,120,FALSE),"")</f>
        <v/>
      </c>
      <c r="R126" s="42"/>
      <c r="S126" s="42"/>
      <c r="T126" s="72" t="str">
        <f>IF(VLOOKUP($A126,'-RÅDATA_KVARTAL-'!$A$5:$DS$385,121,FALSE)&gt;0,VLOOKUP($A126,'-RÅDATA_KVARTAL-'!$A$5:$DS$385,121,FALSE),"")</f>
        <v/>
      </c>
      <c r="U126" s="42"/>
      <c r="V126" s="42"/>
      <c r="W126" s="72" t="str">
        <f>IF(VLOOKUP($A126,'-RÅDATA_KVARTAL-'!$A$5:$DS$385,122,FALSE)&gt;0,VLOOKUP($A126,'-RÅDATA_KVARTAL-'!$A$5:$DS$385,122,FALSE),"")</f>
        <v/>
      </c>
      <c r="X126" s="42"/>
      <c r="Y126" s="42"/>
      <c r="Z126" s="72" t="str">
        <f>IF(VLOOKUP($A126,'-RÅDATA_KVARTAL-'!$A$5:$DS$385,123,FALSE)&gt;0,VLOOKUP($A126,'-RÅDATA_KVARTAL-'!$A$5:$DS$385,123,FALSE),"")</f>
        <v/>
      </c>
      <c r="AA126" s="42"/>
      <c r="AB126" s="42"/>
    </row>
    <row r="127" spans="1:28" ht="11.25" hidden="1" customHeight="1" x14ac:dyDescent="0.2">
      <c r="A127" s="201" t="s">
        <v>570</v>
      </c>
      <c r="B127" s="81">
        <v>2019</v>
      </c>
      <c r="C127" s="86" t="s">
        <v>113</v>
      </c>
      <c r="D127" s="28"/>
      <c r="E127" s="156" t="str">
        <f>IF(VLOOKUP($A127,'-RÅDATA_KVARTAL-'!$A$5:$DS$385,60,FALSE)&gt;0,VLOOKUP($A127,'-RÅDATA_KVARTAL-'!$A$5:$DS$385,60,FALSE),"")</f>
        <v/>
      </c>
      <c r="F127" s="156"/>
      <c r="G127" s="156"/>
      <c r="H127" s="156" t="str">
        <f>IF(VLOOKUP($A127,'-RÅDATA_KVARTAL-'!$A$5:$DS$385,61,FALSE)&gt;0,VLOOKUP($A127,'-RÅDATA_KVARTAL-'!$A$5:$DS$385,61,FALSE),"")</f>
        <v/>
      </c>
      <c r="I127" s="156"/>
      <c r="J127" s="156"/>
      <c r="K127" s="156" t="str">
        <f>IF(VLOOKUP($A127,'-RÅDATA_KVARTAL-'!$A$5:$DS$385,62,FALSE)&gt;0,VLOOKUP($A127,'-RÅDATA_KVARTAL-'!$A$5:$DS$385,62,FALSE),"")</f>
        <v/>
      </c>
      <c r="L127" s="156"/>
      <c r="M127" s="156"/>
      <c r="N127" s="156" t="str">
        <f>IF(VLOOKUP($A127,'-RÅDATA_KVARTAL-'!$A$5:$DS$385,63,FALSE)&gt;0,VLOOKUP($A127,'-RÅDATA_KVARTAL-'!$A$5:$DS$385,63,FALSE),"")</f>
        <v/>
      </c>
      <c r="O127" s="42"/>
      <c r="P127" s="71"/>
      <c r="Q127" s="72" t="str">
        <f>IF(VLOOKUP($A127,'-RÅDATA_KVARTAL-'!$A$5:$DS$385,120,FALSE)&gt;0,VLOOKUP($A127,'-RÅDATA_KVARTAL-'!$A$5:$DS$385,120,FALSE),"")</f>
        <v/>
      </c>
      <c r="R127" s="42"/>
      <c r="S127" s="42"/>
      <c r="T127" s="72" t="str">
        <f>IF(VLOOKUP($A127,'-RÅDATA_KVARTAL-'!$A$5:$DS$385,121,FALSE)&gt;0,VLOOKUP($A127,'-RÅDATA_KVARTAL-'!$A$5:$DS$385,121,FALSE),"")</f>
        <v/>
      </c>
      <c r="U127" s="42"/>
      <c r="V127" s="42"/>
      <c r="W127" s="72" t="str">
        <f>IF(VLOOKUP($A127,'-RÅDATA_KVARTAL-'!$A$5:$DS$385,122,FALSE)&gt;0,VLOOKUP($A127,'-RÅDATA_KVARTAL-'!$A$5:$DS$385,122,FALSE),"")</f>
        <v/>
      </c>
      <c r="X127" s="42"/>
      <c r="Y127" s="42"/>
      <c r="Z127" s="72" t="str">
        <f>IF(VLOOKUP($A127,'-RÅDATA_KVARTAL-'!$A$5:$DS$385,123,FALSE)&gt;0,VLOOKUP($A127,'-RÅDATA_KVARTAL-'!$A$5:$DS$385,123,FALSE),"")</f>
        <v/>
      </c>
      <c r="AA127" s="42"/>
      <c r="AB127" s="42"/>
    </row>
    <row r="128" spans="1:28" ht="11.25" hidden="1" customHeight="1" x14ac:dyDescent="0.2">
      <c r="A128" s="201" t="s">
        <v>571</v>
      </c>
      <c r="B128" s="81">
        <v>2019</v>
      </c>
      <c r="C128" s="86" t="s">
        <v>114</v>
      </c>
      <c r="D128" s="28"/>
      <c r="E128" s="156" t="str">
        <f>IF(VLOOKUP($A128,'-RÅDATA_KVARTAL-'!$A$5:$DS$385,60,FALSE)&gt;0,VLOOKUP($A128,'-RÅDATA_KVARTAL-'!$A$5:$DS$385,60,FALSE),"")</f>
        <v/>
      </c>
      <c r="F128" s="156"/>
      <c r="G128" s="156"/>
      <c r="H128" s="156" t="str">
        <f>IF(VLOOKUP($A128,'-RÅDATA_KVARTAL-'!$A$5:$DS$385,61,FALSE)&gt;0,VLOOKUP($A128,'-RÅDATA_KVARTAL-'!$A$5:$DS$385,61,FALSE),"")</f>
        <v/>
      </c>
      <c r="I128" s="156"/>
      <c r="J128" s="156"/>
      <c r="K128" s="156" t="str">
        <f>IF(VLOOKUP($A128,'-RÅDATA_KVARTAL-'!$A$5:$DS$385,62,FALSE)&gt;0,VLOOKUP($A128,'-RÅDATA_KVARTAL-'!$A$5:$DS$385,62,FALSE),"")</f>
        <v/>
      </c>
      <c r="L128" s="156"/>
      <c r="M128" s="156"/>
      <c r="N128" s="156" t="str">
        <f>IF(VLOOKUP($A128,'-RÅDATA_KVARTAL-'!$A$5:$DS$385,63,FALSE)&gt;0,VLOOKUP($A128,'-RÅDATA_KVARTAL-'!$A$5:$DS$385,63,FALSE),"")</f>
        <v/>
      </c>
      <c r="O128" s="42"/>
      <c r="P128" s="71"/>
      <c r="Q128" s="72" t="str">
        <f>IF(VLOOKUP($A128,'-RÅDATA_KVARTAL-'!$A$5:$DS$385,120,FALSE)&gt;0,VLOOKUP($A128,'-RÅDATA_KVARTAL-'!$A$5:$DS$385,120,FALSE),"")</f>
        <v/>
      </c>
      <c r="R128" s="42"/>
      <c r="S128" s="42"/>
      <c r="T128" s="72" t="str">
        <f>IF(VLOOKUP($A128,'-RÅDATA_KVARTAL-'!$A$5:$DS$385,121,FALSE)&gt;0,VLOOKUP($A128,'-RÅDATA_KVARTAL-'!$A$5:$DS$385,121,FALSE),"")</f>
        <v/>
      </c>
      <c r="U128" s="42"/>
      <c r="V128" s="42"/>
      <c r="W128" s="72" t="str">
        <f>IF(VLOOKUP($A128,'-RÅDATA_KVARTAL-'!$A$5:$DS$385,122,FALSE)&gt;0,VLOOKUP($A128,'-RÅDATA_KVARTAL-'!$A$5:$DS$385,122,FALSE),"")</f>
        <v/>
      </c>
      <c r="X128" s="42"/>
      <c r="Y128" s="42"/>
      <c r="Z128" s="72" t="str">
        <f>IF(VLOOKUP($A128,'-RÅDATA_KVARTAL-'!$A$5:$DS$385,123,FALSE)&gt;0,VLOOKUP($A128,'-RÅDATA_KVARTAL-'!$A$5:$DS$385,123,FALSE),"")</f>
        <v/>
      </c>
      <c r="AA128" s="42"/>
      <c r="AB128" s="42"/>
    </row>
    <row r="129" spans="1:28" ht="11.25" hidden="1" customHeight="1" x14ac:dyDescent="0.2">
      <c r="A129" s="201" t="s">
        <v>572</v>
      </c>
      <c r="B129" s="81">
        <v>2019</v>
      </c>
      <c r="C129" s="86" t="s">
        <v>115</v>
      </c>
      <c r="D129" s="28"/>
      <c r="E129" s="156" t="str">
        <f>IF(VLOOKUP($A129,'-RÅDATA_KVARTAL-'!$A$5:$DS$385,60,FALSE)&gt;0,VLOOKUP($A129,'-RÅDATA_KVARTAL-'!$A$5:$DS$385,60,FALSE),"")</f>
        <v/>
      </c>
      <c r="F129" s="156"/>
      <c r="G129" s="156"/>
      <c r="H129" s="156" t="str">
        <f>IF(VLOOKUP($A129,'-RÅDATA_KVARTAL-'!$A$5:$DS$385,61,FALSE)&gt;0,VLOOKUP($A129,'-RÅDATA_KVARTAL-'!$A$5:$DS$385,61,FALSE),"")</f>
        <v/>
      </c>
      <c r="I129" s="156"/>
      <c r="J129" s="156"/>
      <c r="K129" s="156" t="str">
        <f>IF(VLOOKUP($A129,'-RÅDATA_KVARTAL-'!$A$5:$DS$385,62,FALSE)&gt;0,VLOOKUP($A129,'-RÅDATA_KVARTAL-'!$A$5:$DS$385,62,FALSE),"")</f>
        <v/>
      </c>
      <c r="L129" s="156"/>
      <c r="M129" s="156"/>
      <c r="N129" s="156" t="str">
        <f>IF(VLOOKUP($A129,'-RÅDATA_KVARTAL-'!$A$5:$DS$385,63,FALSE)&gt;0,VLOOKUP($A129,'-RÅDATA_KVARTAL-'!$A$5:$DS$385,63,FALSE),"")</f>
        <v/>
      </c>
      <c r="O129" s="42"/>
      <c r="P129" s="71"/>
      <c r="Q129" s="72" t="str">
        <f>IF(VLOOKUP($A129,'-RÅDATA_KVARTAL-'!$A$5:$DS$385,120,FALSE)&gt;0,VLOOKUP($A129,'-RÅDATA_KVARTAL-'!$A$5:$DS$385,120,FALSE),"")</f>
        <v/>
      </c>
      <c r="R129" s="42"/>
      <c r="S129" s="42"/>
      <c r="T129" s="72" t="str">
        <f>IF(VLOOKUP($A129,'-RÅDATA_KVARTAL-'!$A$5:$DS$385,121,FALSE)&gt;0,VLOOKUP($A129,'-RÅDATA_KVARTAL-'!$A$5:$DS$385,121,FALSE),"")</f>
        <v/>
      </c>
      <c r="U129" s="42"/>
      <c r="V129" s="42"/>
      <c r="W129" s="72" t="str">
        <f>IF(VLOOKUP($A129,'-RÅDATA_KVARTAL-'!$A$5:$DS$385,122,FALSE)&gt;0,VLOOKUP($A129,'-RÅDATA_KVARTAL-'!$A$5:$DS$385,122,FALSE),"")</f>
        <v/>
      </c>
      <c r="X129" s="42"/>
      <c r="Y129" s="42"/>
      <c r="Z129" s="72" t="str">
        <f>IF(VLOOKUP($A129,'-RÅDATA_KVARTAL-'!$A$5:$DS$385,123,FALSE)&gt;0,VLOOKUP($A129,'-RÅDATA_KVARTAL-'!$A$5:$DS$385,123,FALSE),"")</f>
        <v/>
      </c>
      <c r="AA129" s="42"/>
      <c r="AB129" s="42"/>
    </row>
    <row r="130" spans="1:28" ht="11.25" hidden="1" customHeight="1" x14ac:dyDescent="0.2">
      <c r="A130" s="201" t="s">
        <v>573</v>
      </c>
      <c r="B130" s="81">
        <v>2019</v>
      </c>
      <c r="C130" s="86" t="s">
        <v>116</v>
      </c>
      <c r="D130" s="28"/>
      <c r="E130" s="156" t="str">
        <f>IF(VLOOKUP($A130,'-RÅDATA_KVARTAL-'!$A$5:$DS$385,60,FALSE)&gt;0,VLOOKUP($A130,'-RÅDATA_KVARTAL-'!$A$5:$DS$385,60,FALSE),"")</f>
        <v/>
      </c>
      <c r="F130" s="156"/>
      <c r="G130" s="156"/>
      <c r="H130" s="156" t="str">
        <f>IF(VLOOKUP($A130,'-RÅDATA_KVARTAL-'!$A$5:$DS$385,61,FALSE)&gt;0,VLOOKUP($A130,'-RÅDATA_KVARTAL-'!$A$5:$DS$385,61,FALSE),"")</f>
        <v/>
      </c>
      <c r="I130" s="156"/>
      <c r="J130" s="156"/>
      <c r="K130" s="156" t="str">
        <f>IF(VLOOKUP($A130,'-RÅDATA_KVARTAL-'!$A$5:$DS$385,62,FALSE)&gt;0,VLOOKUP($A130,'-RÅDATA_KVARTAL-'!$A$5:$DS$385,62,FALSE),"")</f>
        <v/>
      </c>
      <c r="L130" s="156"/>
      <c r="M130" s="156"/>
      <c r="N130" s="156" t="str">
        <f>IF(VLOOKUP($A130,'-RÅDATA_KVARTAL-'!$A$5:$DS$385,63,FALSE)&gt;0,VLOOKUP($A130,'-RÅDATA_KVARTAL-'!$A$5:$DS$385,63,FALSE),"")</f>
        <v/>
      </c>
      <c r="O130" s="42"/>
      <c r="P130" s="71" t="str">
        <f>IF(VLOOKUP(CONCATENATE($B130," ",$C130),'-RÅDATA_KVARTAL-'!$A$5:$CB$81,14)&gt;0,VLOOKUP(CONCATENATE($B130," ",$C130),'-RÅDATA_KVARTAL-'!$A$5:$CB$81,14),"")</f>
        <v/>
      </c>
      <c r="Q130" s="72" t="str">
        <f>IF(VLOOKUP($A130,'-RÅDATA_KVARTAL-'!$A$5:$DS$385,120,FALSE)&gt;0,VLOOKUP($A130,'-RÅDATA_KVARTAL-'!$A$5:$DS$385,120,FALSE),"")</f>
        <v/>
      </c>
      <c r="R130" s="42"/>
      <c r="S130" s="42"/>
      <c r="T130" s="72" t="str">
        <f>IF(VLOOKUP($A130,'-RÅDATA_KVARTAL-'!$A$5:$DS$385,121,FALSE)&gt;0,VLOOKUP($A130,'-RÅDATA_KVARTAL-'!$A$5:$DS$385,121,FALSE),"")</f>
        <v/>
      </c>
      <c r="U130" s="42"/>
      <c r="V130" s="42"/>
      <c r="W130" s="72" t="str">
        <f>IF(VLOOKUP($A130,'-RÅDATA_KVARTAL-'!$A$5:$DS$385,122,FALSE)&gt;0,VLOOKUP($A130,'-RÅDATA_KVARTAL-'!$A$5:$DS$385,122,FALSE),"")</f>
        <v/>
      </c>
      <c r="X130" s="42"/>
      <c r="Y130" s="42"/>
      <c r="Z130" s="72" t="str">
        <f>IF(VLOOKUP($A130,'-RÅDATA_KVARTAL-'!$A$5:$DS$385,123,FALSE)&gt;0,VLOOKUP($A130,'-RÅDATA_KVARTAL-'!$A$5:$DS$385,123,FALSE),"")</f>
        <v/>
      </c>
      <c r="AA130" s="42"/>
      <c r="AB130" s="42"/>
    </row>
    <row r="131" spans="1:28" ht="15" hidden="1" customHeight="1" x14ac:dyDescent="0.2">
      <c r="A131" s="201" t="s">
        <v>369</v>
      </c>
      <c r="B131" s="164">
        <v>2019</v>
      </c>
      <c r="C131" s="165" t="s">
        <v>1</v>
      </c>
      <c r="D131" s="166"/>
      <c r="E131" s="202" t="str">
        <f>IF(VLOOKUP($A131,'-RÅDATA_KVARTAL-'!$A$5:$DS$385,60,FALSE)&gt;0,VLOOKUP($A131,'-RÅDATA_KVARTAL-'!$A$5:$DS$385,60,FALSE),"")</f>
        <v/>
      </c>
      <c r="F131" s="166"/>
      <c r="G131" s="166"/>
      <c r="H131" s="202" t="str">
        <f>IF(VLOOKUP($A131,'-RÅDATA_KVARTAL-'!$A$5:$DS$385,61,FALSE)&gt;0,VLOOKUP($A131,'-RÅDATA_KVARTAL-'!$A$5:$DS$385,61,FALSE),"")</f>
        <v/>
      </c>
      <c r="I131" s="202"/>
      <c r="J131" s="202"/>
      <c r="K131" s="202" t="str">
        <f>IF(VLOOKUP($A131,'-RÅDATA_KVARTAL-'!$A$5:$DS$385,62,FALSE)&gt;0,VLOOKUP($A131,'-RÅDATA_KVARTAL-'!$A$5:$DS$385,62,FALSE),"")</f>
        <v/>
      </c>
      <c r="L131" s="202"/>
      <c r="M131" s="202"/>
      <c r="N131" s="202" t="str">
        <f>IF(VLOOKUP($A131,'-RÅDATA_KVARTAL-'!$A$5:$DS$385,63,FALSE)&gt;0,VLOOKUP($A131,'-RÅDATA_KVARTAL-'!$A$5:$DS$385,63,FALSE),"")</f>
        <v/>
      </c>
      <c r="O131" s="166"/>
      <c r="P131" s="167" t="str">
        <f>IF(VLOOKUP(CONCATENATE($B131," ",$C131),'-RÅDATA_KVARTAL-'!$A$5:$CB$81,14)&gt;0,VLOOKUP(CONCATENATE($B131," ",$C131),'-RÅDATA_KVARTAL-'!$A$5:$CB$81,14),"")</f>
        <v/>
      </c>
      <c r="Q131" s="167" t="str">
        <f>IF(VLOOKUP($A131,'-RÅDATA_KVARTAL-'!$A$5:$DS$385,120,FALSE)&gt;0,VLOOKUP($A131,'-RÅDATA_KVARTAL-'!$A$5:$DS$385,120,FALSE),"")</f>
        <v/>
      </c>
      <c r="R131" s="203"/>
      <c r="S131" s="203"/>
      <c r="T131" s="167" t="str">
        <f>IF(VLOOKUP($A131,'-RÅDATA_KVARTAL-'!$A$5:$DS$385,121,FALSE)&gt;0,VLOOKUP($A131,'-RÅDATA_KVARTAL-'!$A$5:$DS$385,121,FALSE),"")</f>
        <v/>
      </c>
      <c r="U131" s="167"/>
      <c r="V131" s="167"/>
      <c r="W131" s="167" t="str">
        <f>IF(VLOOKUP($A131,'-RÅDATA_KVARTAL-'!$A$5:$DS$385,122,FALSE)&gt;0,VLOOKUP($A131,'-RÅDATA_KVARTAL-'!$A$5:$DS$385,122,FALSE),"")</f>
        <v/>
      </c>
      <c r="X131" s="167"/>
      <c r="Y131" s="167"/>
      <c r="Z131" s="167" t="str">
        <f>IF(VLOOKUP($A131,'-RÅDATA_KVARTAL-'!$A$5:$DS$385,123,FALSE)&gt;0,VLOOKUP($A131,'-RÅDATA_KVARTAL-'!$A$5:$DS$385,123,FALSE),"")</f>
        <v/>
      </c>
      <c r="AA131" s="166"/>
      <c r="AB131" s="166"/>
    </row>
    <row r="132" spans="1:28" ht="15" hidden="1" customHeight="1" x14ac:dyDescent="0.2">
      <c r="A132" s="201" t="s">
        <v>574</v>
      </c>
      <c r="B132" s="40">
        <v>2020</v>
      </c>
      <c r="C132" s="86" t="s">
        <v>106</v>
      </c>
      <c r="D132" s="28"/>
      <c r="E132" s="156" t="str">
        <f>IF(VLOOKUP($A132,'-RÅDATA_KVARTAL-'!$A$5:$DS$385,60,FALSE)&gt;0,VLOOKUP($A132,'-RÅDATA_KVARTAL-'!$A$5:$DS$385,60,FALSE),"")</f>
        <v/>
      </c>
      <c r="F132" s="156"/>
      <c r="G132" s="156"/>
      <c r="H132" s="156" t="str">
        <f>IF(VLOOKUP($A132,'-RÅDATA_KVARTAL-'!$A$5:$DS$385,61,FALSE)&gt;0,VLOOKUP($A132,'-RÅDATA_KVARTAL-'!$A$5:$DS$385,61,FALSE),"")</f>
        <v/>
      </c>
      <c r="I132" s="156"/>
      <c r="J132" s="156"/>
      <c r="K132" s="156" t="str">
        <f>IF(VLOOKUP($A132,'-RÅDATA_KVARTAL-'!$A$5:$DS$385,62,FALSE)&gt;0,VLOOKUP($A132,'-RÅDATA_KVARTAL-'!$A$5:$DS$385,62,FALSE),"")</f>
        <v/>
      </c>
      <c r="L132" s="156"/>
      <c r="M132" s="156"/>
      <c r="N132" s="156" t="str">
        <f>IF(VLOOKUP($A132,'-RÅDATA_KVARTAL-'!$A$5:$DS$385,63,FALSE)&gt;0,VLOOKUP($A132,'-RÅDATA_KVARTAL-'!$A$5:$DS$385,63,FALSE),"")</f>
        <v/>
      </c>
      <c r="O132" s="42"/>
      <c r="P132" s="71"/>
      <c r="Q132" s="72" t="str">
        <f>IF(VLOOKUP($A132,'-RÅDATA_KVARTAL-'!$A$5:$DS$385,120,FALSE)&gt;0,VLOOKUP($A132,'-RÅDATA_KVARTAL-'!$A$5:$DS$385,120,FALSE),"")</f>
        <v/>
      </c>
      <c r="R132" s="42"/>
      <c r="S132" s="42"/>
      <c r="T132" s="72" t="str">
        <f>IF(VLOOKUP($A132,'-RÅDATA_KVARTAL-'!$A$5:$DS$385,121,FALSE)&gt;0,VLOOKUP($A132,'-RÅDATA_KVARTAL-'!$A$5:$DS$385,121,FALSE),"")</f>
        <v/>
      </c>
      <c r="U132" s="42"/>
      <c r="V132" s="42"/>
      <c r="W132" s="72" t="str">
        <f>IF(VLOOKUP($A132,'-RÅDATA_KVARTAL-'!$A$5:$DS$385,122,FALSE)&gt;0,VLOOKUP($A132,'-RÅDATA_KVARTAL-'!$A$5:$DS$385,122,FALSE),"")</f>
        <v/>
      </c>
      <c r="X132" s="42"/>
      <c r="Y132" s="42"/>
      <c r="Z132" s="72" t="str">
        <f>IF(VLOOKUP($A132,'-RÅDATA_KVARTAL-'!$A$5:$DS$385,123,FALSE)&gt;0,VLOOKUP($A132,'-RÅDATA_KVARTAL-'!$A$5:$DS$385,123,FALSE),"")</f>
        <v/>
      </c>
      <c r="AA132" s="42"/>
      <c r="AB132" s="42"/>
    </row>
    <row r="133" spans="1:28" ht="11.25" hidden="1" customHeight="1" x14ac:dyDescent="0.2">
      <c r="A133" s="201" t="s">
        <v>575</v>
      </c>
      <c r="B133" s="81">
        <v>2020</v>
      </c>
      <c r="C133" s="86" t="s">
        <v>107</v>
      </c>
      <c r="D133" s="28"/>
      <c r="E133" s="156" t="str">
        <f>IF(VLOOKUP($A133,'-RÅDATA_KVARTAL-'!$A$5:$DS$385,60,FALSE)&gt;0,VLOOKUP($A133,'-RÅDATA_KVARTAL-'!$A$5:$DS$385,60,FALSE),"")</f>
        <v/>
      </c>
      <c r="F133" s="156"/>
      <c r="G133" s="156"/>
      <c r="H133" s="156" t="str">
        <f>IF(VLOOKUP($A133,'-RÅDATA_KVARTAL-'!$A$5:$DS$385,61,FALSE)&gt;0,VLOOKUP($A133,'-RÅDATA_KVARTAL-'!$A$5:$DS$385,61,FALSE),"")</f>
        <v/>
      </c>
      <c r="I133" s="156"/>
      <c r="J133" s="156"/>
      <c r="K133" s="156" t="str">
        <f>IF(VLOOKUP($A133,'-RÅDATA_KVARTAL-'!$A$5:$DS$385,62,FALSE)&gt;0,VLOOKUP($A133,'-RÅDATA_KVARTAL-'!$A$5:$DS$385,62,FALSE),"")</f>
        <v/>
      </c>
      <c r="L133" s="156"/>
      <c r="M133" s="156"/>
      <c r="N133" s="156" t="str">
        <f>IF(VLOOKUP($A133,'-RÅDATA_KVARTAL-'!$A$5:$DS$385,63,FALSE)&gt;0,VLOOKUP($A133,'-RÅDATA_KVARTAL-'!$A$5:$DS$385,63,FALSE),"")</f>
        <v/>
      </c>
      <c r="O133" s="42"/>
      <c r="P133" s="71"/>
      <c r="Q133" s="72" t="str">
        <f>IF(VLOOKUP($A133,'-RÅDATA_KVARTAL-'!$A$5:$DS$385,120,FALSE)&gt;0,VLOOKUP($A133,'-RÅDATA_KVARTAL-'!$A$5:$DS$385,120,FALSE),"")</f>
        <v/>
      </c>
      <c r="R133" s="42"/>
      <c r="S133" s="42"/>
      <c r="T133" s="72" t="str">
        <f>IF(VLOOKUP($A133,'-RÅDATA_KVARTAL-'!$A$5:$DS$385,121,FALSE)&gt;0,VLOOKUP($A133,'-RÅDATA_KVARTAL-'!$A$5:$DS$385,121,FALSE),"")</f>
        <v/>
      </c>
      <c r="U133" s="42"/>
      <c r="V133" s="42"/>
      <c r="W133" s="72" t="str">
        <f>IF(VLOOKUP($A133,'-RÅDATA_KVARTAL-'!$A$5:$DS$385,122,FALSE)&gt;0,VLOOKUP($A133,'-RÅDATA_KVARTAL-'!$A$5:$DS$385,122,FALSE),"")</f>
        <v/>
      </c>
      <c r="X133" s="42"/>
      <c r="Y133" s="42"/>
      <c r="Z133" s="72" t="str">
        <f>IF(VLOOKUP($A133,'-RÅDATA_KVARTAL-'!$A$5:$DS$385,123,FALSE)&gt;0,VLOOKUP($A133,'-RÅDATA_KVARTAL-'!$A$5:$DS$385,123,FALSE),"")</f>
        <v/>
      </c>
      <c r="AA133" s="42"/>
      <c r="AB133" s="42"/>
    </row>
    <row r="134" spans="1:28" ht="11.25" hidden="1" customHeight="1" x14ac:dyDescent="0.2">
      <c r="A134" s="201" t="s">
        <v>576</v>
      </c>
      <c r="B134" s="81">
        <v>2020</v>
      </c>
      <c r="C134" s="86" t="s">
        <v>108</v>
      </c>
      <c r="D134" s="28"/>
      <c r="E134" s="156" t="str">
        <f>IF(VLOOKUP($A134,'-RÅDATA_KVARTAL-'!$A$5:$DS$385,60,FALSE)&gt;0,VLOOKUP($A134,'-RÅDATA_KVARTAL-'!$A$5:$DS$385,60,FALSE),"")</f>
        <v/>
      </c>
      <c r="F134" s="156"/>
      <c r="G134" s="156"/>
      <c r="H134" s="156" t="str">
        <f>IF(VLOOKUP($A134,'-RÅDATA_KVARTAL-'!$A$5:$DS$385,61,FALSE)&gt;0,VLOOKUP($A134,'-RÅDATA_KVARTAL-'!$A$5:$DS$385,61,FALSE),"")</f>
        <v/>
      </c>
      <c r="I134" s="156"/>
      <c r="J134" s="156"/>
      <c r="K134" s="156" t="str">
        <f>IF(VLOOKUP($A134,'-RÅDATA_KVARTAL-'!$A$5:$DS$385,62,FALSE)&gt;0,VLOOKUP($A134,'-RÅDATA_KVARTAL-'!$A$5:$DS$385,62,FALSE),"")</f>
        <v/>
      </c>
      <c r="L134" s="156"/>
      <c r="M134" s="156"/>
      <c r="N134" s="156" t="str">
        <f>IF(VLOOKUP($A134,'-RÅDATA_KVARTAL-'!$A$5:$DS$385,63,FALSE)&gt;0,VLOOKUP($A134,'-RÅDATA_KVARTAL-'!$A$5:$DS$385,63,FALSE),"")</f>
        <v/>
      </c>
      <c r="O134" s="42"/>
      <c r="P134" s="71"/>
      <c r="Q134" s="72" t="str">
        <f>IF(VLOOKUP($A134,'-RÅDATA_KVARTAL-'!$A$5:$DS$385,120,FALSE)&gt;0,VLOOKUP($A134,'-RÅDATA_KVARTAL-'!$A$5:$DS$385,120,FALSE),"")</f>
        <v/>
      </c>
      <c r="R134" s="42"/>
      <c r="S134" s="42"/>
      <c r="T134" s="72" t="str">
        <f>IF(VLOOKUP($A134,'-RÅDATA_KVARTAL-'!$A$5:$DS$385,121,FALSE)&gt;0,VLOOKUP($A134,'-RÅDATA_KVARTAL-'!$A$5:$DS$385,121,FALSE),"")</f>
        <v/>
      </c>
      <c r="U134" s="42"/>
      <c r="V134" s="42"/>
      <c r="W134" s="72" t="str">
        <f>IF(VLOOKUP($A134,'-RÅDATA_KVARTAL-'!$A$5:$DS$385,122,FALSE)&gt;0,VLOOKUP($A134,'-RÅDATA_KVARTAL-'!$A$5:$DS$385,122,FALSE),"")</f>
        <v/>
      </c>
      <c r="X134" s="42"/>
      <c r="Y134" s="42"/>
      <c r="Z134" s="72" t="str">
        <f>IF(VLOOKUP($A134,'-RÅDATA_KVARTAL-'!$A$5:$DS$385,123,FALSE)&gt;0,VLOOKUP($A134,'-RÅDATA_KVARTAL-'!$A$5:$DS$385,123,FALSE),"")</f>
        <v/>
      </c>
      <c r="AA134" s="42"/>
      <c r="AB134" s="42"/>
    </row>
    <row r="135" spans="1:28" ht="11.25" hidden="1" customHeight="1" x14ac:dyDescent="0.2">
      <c r="A135" s="201" t="s">
        <v>577</v>
      </c>
      <c r="B135" s="81">
        <v>2020</v>
      </c>
      <c r="C135" s="86" t="s">
        <v>109</v>
      </c>
      <c r="D135" s="28"/>
      <c r="E135" s="156" t="str">
        <f>IF(VLOOKUP($A135,'-RÅDATA_KVARTAL-'!$A$5:$DS$385,60,FALSE)&gt;0,VLOOKUP($A135,'-RÅDATA_KVARTAL-'!$A$5:$DS$385,60,FALSE),"")</f>
        <v/>
      </c>
      <c r="F135" s="156"/>
      <c r="G135" s="156"/>
      <c r="H135" s="156" t="str">
        <f>IF(VLOOKUP($A135,'-RÅDATA_KVARTAL-'!$A$5:$DS$385,61,FALSE)&gt;0,VLOOKUP($A135,'-RÅDATA_KVARTAL-'!$A$5:$DS$385,61,FALSE),"")</f>
        <v/>
      </c>
      <c r="I135" s="156"/>
      <c r="J135" s="156"/>
      <c r="K135" s="156" t="str">
        <f>IF(VLOOKUP($A135,'-RÅDATA_KVARTAL-'!$A$5:$DS$385,62,FALSE)&gt;0,VLOOKUP($A135,'-RÅDATA_KVARTAL-'!$A$5:$DS$385,62,FALSE),"")</f>
        <v/>
      </c>
      <c r="L135" s="156"/>
      <c r="M135" s="156"/>
      <c r="N135" s="156" t="str">
        <f>IF(VLOOKUP($A135,'-RÅDATA_KVARTAL-'!$A$5:$DS$385,63,FALSE)&gt;0,VLOOKUP($A135,'-RÅDATA_KVARTAL-'!$A$5:$DS$385,63,FALSE),"")</f>
        <v/>
      </c>
      <c r="O135" s="42"/>
      <c r="P135" s="71"/>
      <c r="Q135" s="72" t="str">
        <f>IF(VLOOKUP($A135,'-RÅDATA_KVARTAL-'!$A$5:$DS$385,120,FALSE)&gt;0,VLOOKUP($A135,'-RÅDATA_KVARTAL-'!$A$5:$DS$385,120,FALSE),"")</f>
        <v/>
      </c>
      <c r="R135" s="42"/>
      <c r="S135" s="42"/>
      <c r="T135" s="72" t="str">
        <f>IF(VLOOKUP($A135,'-RÅDATA_KVARTAL-'!$A$5:$DS$385,121,FALSE)&gt;0,VLOOKUP($A135,'-RÅDATA_KVARTAL-'!$A$5:$DS$385,121,FALSE),"")</f>
        <v/>
      </c>
      <c r="U135" s="42"/>
      <c r="V135" s="42"/>
      <c r="W135" s="72" t="str">
        <f>IF(VLOOKUP($A135,'-RÅDATA_KVARTAL-'!$A$5:$DS$385,122,FALSE)&gt;0,VLOOKUP($A135,'-RÅDATA_KVARTAL-'!$A$5:$DS$385,122,FALSE),"")</f>
        <v/>
      </c>
      <c r="X135" s="42"/>
      <c r="Y135" s="42"/>
      <c r="Z135" s="72" t="str">
        <f>IF(VLOOKUP($A135,'-RÅDATA_KVARTAL-'!$A$5:$DS$385,123,FALSE)&gt;0,VLOOKUP($A135,'-RÅDATA_KVARTAL-'!$A$5:$DS$385,123,FALSE),"")</f>
        <v/>
      </c>
      <c r="AA135" s="42"/>
      <c r="AB135" s="42"/>
    </row>
    <row r="136" spans="1:28" ht="11.25" hidden="1" customHeight="1" x14ac:dyDescent="0.2">
      <c r="A136" s="201" t="s">
        <v>578</v>
      </c>
      <c r="B136" s="81">
        <v>2020</v>
      </c>
      <c r="C136" s="86" t="s">
        <v>35</v>
      </c>
      <c r="D136" s="28"/>
      <c r="E136" s="156" t="str">
        <f>IF(VLOOKUP($A136,'-RÅDATA_KVARTAL-'!$A$5:$DS$385,60,FALSE)&gt;0,VLOOKUP($A136,'-RÅDATA_KVARTAL-'!$A$5:$DS$385,60,FALSE),"")</f>
        <v/>
      </c>
      <c r="F136" s="156"/>
      <c r="G136" s="156"/>
      <c r="H136" s="156" t="str">
        <f>IF(VLOOKUP($A136,'-RÅDATA_KVARTAL-'!$A$5:$DS$385,61,FALSE)&gt;0,VLOOKUP($A136,'-RÅDATA_KVARTAL-'!$A$5:$DS$385,61,FALSE),"")</f>
        <v/>
      </c>
      <c r="I136" s="156"/>
      <c r="J136" s="156"/>
      <c r="K136" s="156" t="str">
        <f>IF(VLOOKUP($A136,'-RÅDATA_KVARTAL-'!$A$5:$DS$385,62,FALSE)&gt;0,VLOOKUP($A136,'-RÅDATA_KVARTAL-'!$A$5:$DS$385,62,FALSE),"")</f>
        <v/>
      </c>
      <c r="L136" s="156"/>
      <c r="M136" s="156"/>
      <c r="N136" s="156" t="str">
        <f>IF(VLOOKUP($A136,'-RÅDATA_KVARTAL-'!$A$5:$DS$385,63,FALSE)&gt;0,VLOOKUP($A136,'-RÅDATA_KVARTAL-'!$A$5:$DS$385,63,FALSE),"")</f>
        <v/>
      </c>
      <c r="O136" s="42"/>
      <c r="P136" s="71"/>
      <c r="Q136" s="72" t="str">
        <f>IF(VLOOKUP($A136,'-RÅDATA_KVARTAL-'!$A$5:$DS$385,120,FALSE)&gt;0,VLOOKUP($A136,'-RÅDATA_KVARTAL-'!$A$5:$DS$385,120,FALSE),"")</f>
        <v/>
      </c>
      <c r="R136" s="42"/>
      <c r="S136" s="42"/>
      <c r="T136" s="72" t="str">
        <f>IF(VLOOKUP($A136,'-RÅDATA_KVARTAL-'!$A$5:$DS$385,121,FALSE)&gt;0,VLOOKUP($A136,'-RÅDATA_KVARTAL-'!$A$5:$DS$385,121,FALSE),"")</f>
        <v/>
      </c>
      <c r="U136" s="42"/>
      <c r="V136" s="42"/>
      <c r="W136" s="72" t="str">
        <f>IF(VLOOKUP($A136,'-RÅDATA_KVARTAL-'!$A$5:$DS$385,122,FALSE)&gt;0,VLOOKUP($A136,'-RÅDATA_KVARTAL-'!$A$5:$DS$385,122,FALSE),"")</f>
        <v/>
      </c>
      <c r="X136" s="42"/>
      <c r="Y136" s="42"/>
      <c r="Z136" s="72" t="str">
        <f>IF(VLOOKUP($A136,'-RÅDATA_KVARTAL-'!$A$5:$DS$385,123,FALSE)&gt;0,VLOOKUP($A136,'-RÅDATA_KVARTAL-'!$A$5:$DS$385,123,FALSE),"")</f>
        <v/>
      </c>
      <c r="AA136" s="42"/>
      <c r="AB136" s="42"/>
    </row>
    <row r="137" spans="1:28" ht="11.25" hidden="1" customHeight="1" x14ac:dyDescent="0.2">
      <c r="A137" s="201" t="s">
        <v>579</v>
      </c>
      <c r="B137" s="81">
        <v>2020</v>
      </c>
      <c r="C137" s="86" t="s">
        <v>110</v>
      </c>
      <c r="D137" s="28"/>
      <c r="E137" s="156" t="str">
        <f>IF(VLOOKUP($A137,'-RÅDATA_KVARTAL-'!$A$5:$DS$385,60,FALSE)&gt;0,VLOOKUP($A137,'-RÅDATA_KVARTAL-'!$A$5:$DS$385,60,FALSE),"")</f>
        <v/>
      </c>
      <c r="F137" s="156"/>
      <c r="G137" s="156"/>
      <c r="H137" s="156" t="str">
        <f>IF(VLOOKUP($A137,'-RÅDATA_KVARTAL-'!$A$5:$DS$385,61,FALSE)&gt;0,VLOOKUP($A137,'-RÅDATA_KVARTAL-'!$A$5:$DS$385,61,FALSE),"")</f>
        <v/>
      </c>
      <c r="I137" s="156"/>
      <c r="J137" s="156"/>
      <c r="K137" s="156" t="str">
        <f>IF(VLOOKUP($A137,'-RÅDATA_KVARTAL-'!$A$5:$DS$385,62,FALSE)&gt;0,VLOOKUP($A137,'-RÅDATA_KVARTAL-'!$A$5:$DS$385,62,FALSE),"")</f>
        <v/>
      </c>
      <c r="L137" s="156"/>
      <c r="M137" s="156"/>
      <c r="N137" s="156" t="str">
        <f>IF(VLOOKUP($A137,'-RÅDATA_KVARTAL-'!$A$5:$DS$385,63,FALSE)&gt;0,VLOOKUP($A137,'-RÅDATA_KVARTAL-'!$A$5:$DS$385,63,FALSE),"")</f>
        <v/>
      </c>
      <c r="O137" s="42"/>
      <c r="P137" s="71"/>
      <c r="Q137" s="72" t="str">
        <f>IF(VLOOKUP($A137,'-RÅDATA_KVARTAL-'!$A$5:$DS$385,120,FALSE)&gt;0,VLOOKUP($A137,'-RÅDATA_KVARTAL-'!$A$5:$DS$385,120,FALSE),"")</f>
        <v/>
      </c>
      <c r="R137" s="42"/>
      <c r="S137" s="42"/>
      <c r="T137" s="72" t="str">
        <f>IF(VLOOKUP($A137,'-RÅDATA_KVARTAL-'!$A$5:$DS$385,121,FALSE)&gt;0,VLOOKUP($A137,'-RÅDATA_KVARTAL-'!$A$5:$DS$385,121,FALSE),"")</f>
        <v/>
      </c>
      <c r="U137" s="42"/>
      <c r="V137" s="42"/>
      <c r="W137" s="72" t="str">
        <f>IF(VLOOKUP($A137,'-RÅDATA_KVARTAL-'!$A$5:$DS$385,122,FALSE)&gt;0,VLOOKUP($A137,'-RÅDATA_KVARTAL-'!$A$5:$DS$385,122,FALSE),"")</f>
        <v/>
      </c>
      <c r="X137" s="42"/>
      <c r="Y137" s="42"/>
      <c r="Z137" s="72" t="str">
        <f>IF(VLOOKUP($A137,'-RÅDATA_KVARTAL-'!$A$5:$DS$385,123,FALSE)&gt;0,VLOOKUP($A137,'-RÅDATA_KVARTAL-'!$A$5:$DS$385,123,FALSE),"")</f>
        <v/>
      </c>
      <c r="AA137" s="42"/>
      <c r="AB137" s="42"/>
    </row>
    <row r="138" spans="1:28" ht="11.25" hidden="1" customHeight="1" x14ac:dyDescent="0.2">
      <c r="A138" s="201" t="s">
        <v>580</v>
      </c>
      <c r="B138" s="81">
        <v>2020</v>
      </c>
      <c r="C138" s="86" t="s">
        <v>111</v>
      </c>
      <c r="D138" s="28"/>
      <c r="E138" s="156" t="str">
        <f>IF(VLOOKUP($A138,'-RÅDATA_KVARTAL-'!$A$5:$DS$385,60,FALSE)&gt;0,VLOOKUP($A138,'-RÅDATA_KVARTAL-'!$A$5:$DS$385,60,FALSE),"")</f>
        <v/>
      </c>
      <c r="F138" s="156"/>
      <c r="G138" s="156"/>
      <c r="H138" s="156" t="str">
        <f>IF(VLOOKUP($A138,'-RÅDATA_KVARTAL-'!$A$5:$DS$385,61,FALSE)&gt;0,VLOOKUP($A138,'-RÅDATA_KVARTAL-'!$A$5:$DS$385,61,FALSE),"")</f>
        <v/>
      </c>
      <c r="I138" s="156"/>
      <c r="J138" s="156"/>
      <c r="K138" s="156" t="str">
        <f>IF(VLOOKUP($A138,'-RÅDATA_KVARTAL-'!$A$5:$DS$385,62,FALSE)&gt;0,VLOOKUP($A138,'-RÅDATA_KVARTAL-'!$A$5:$DS$385,62,FALSE),"")</f>
        <v/>
      </c>
      <c r="L138" s="156"/>
      <c r="M138" s="156"/>
      <c r="N138" s="156" t="str">
        <f>IF(VLOOKUP($A138,'-RÅDATA_KVARTAL-'!$A$5:$DS$385,63,FALSE)&gt;0,VLOOKUP($A138,'-RÅDATA_KVARTAL-'!$A$5:$DS$385,63,FALSE),"")</f>
        <v/>
      </c>
      <c r="O138" s="42"/>
      <c r="P138" s="71"/>
      <c r="Q138" s="72" t="str">
        <f>IF(VLOOKUP($A138,'-RÅDATA_KVARTAL-'!$A$5:$DS$385,120,FALSE)&gt;0,VLOOKUP($A138,'-RÅDATA_KVARTAL-'!$A$5:$DS$385,120,FALSE),"")</f>
        <v/>
      </c>
      <c r="R138" s="42"/>
      <c r="S138" s="42"/>
      <c r="T138" s="72" t="str">
        <f>IF(VLOOKUP($A138,'-RÅDATA_KVARTAL-'!$A$5:$DS$385,121,FALSE)&gt;0,VLOOKUP($A138,'-RÅDATA_KVARTAL-'!$A$5:$DS$385,121,FALSE),"")</f>
        <v/>
      </c>
      <c r="U138" s="42"/>
      <c r="V138" s="42"/>
      <c r="W138" s="72" t="str">
        <f>IF(VLOOKUP($A138,'-RÅDATA_KVARTAL-'!$A$5:$DS$385,122,FALSE)&gt;0,VLOOKUP($A138,'-RÅDATA_KVARTAL-'!$A$5:$DS$385,122,FALSE),"")</f>
        <v/>
      </c>
      <c r="X138" s="42"/>
      <c r="Y138" s="42"/>
      <c r="Z138" s="72" t="str">
        <f>IF(VLOOKUP($A138,'-RÅDATA_KVARTAL-'!$A$5:$DS$385,123,FALSE)&gt;0,VLOOKUP($A138,'-RÅDATA_KVARTAL-'!$A$5:$DS$385,123,FALSE),"")</f>
        <v/>
      </c>
      <c r="AA138" s="42"/>
      <c r="AB138" s="42"/>
    </row>
    <row r="139" spans="1:28" ht="11.25" hidden="1" customHeight="1" x14ac:dyDescent="0.2">
      <c r="A139" s="201" t="s">
        <v>581</v>
      </c>
      <c r="B139" s="81">
        <v>2020</v>
      </c>
      <c r="C139" s="86" t="s">
        <v>112</v>
      </c>
      <c r="D139" s="28"/>
      <c r="E139" s="156" t="str">
        <f>IF(VLOOKUP($A139,'-RÅDATA_KVARTAL-'!$A$5:$DS$385,60,FALSE)&gt;0,VLOOKUP($A139,'-RÅDATA_KVARTAL-'!$A$5:$DS$385,60,FALSE),"")</f>
        <v/>
      </c>
      <c r="F139" s="156"/>
      <c r="G139" s="156"/>
      <c r="H139" s="156" t="str">
        <f>IF(VLOOKUP($A139,'-RÅDATA_KVARTAL-'!$A$5:$DS$385,61,FALSE)&gt;0,VLOOKUP($A139,'-RÅDATA_KVARTAL-'!$A$5:$DS$385,61,FALSE),"")</f>
        <v/>
      </c>
      <c r="I139" s="156"/>
      <c r="J139" s="156"/>
      <c r="K139" s="156" t="str">
        <f>IF(VLOOKUP($A139,'-RÅDATA_KVARTAL-'!$A$5:$DS$385,62,FALSE)&gt;0,VLOOKUP($A139,'-RÅDATA_KVARTAL-'!$A$5:$DS$385,62,FALSE),"")</f>
        <v/>
      </c>
      <c r="L139" s="156"/>
      <c r="M139" s="156"/>
      <c r="N139" s="156" t="str">
        <f>IF(VLOOKUP($A139,'-RÅDATA_KVARTAL-'!$A$5:$DS$385,63,FALSE)&gt;0,VLOOKUP($A139,'-RÅDATA_KVARTAL-'!$A$5:$DS$385,63,FALSE),"")</f>
        <v/>
      </c>
      <c r="O139" s="42"/>
      <c r="P139" s="71"/>
      <c r="Q139" s="72" t="str">
        <f>IF(VLOOKUP($A139,'-RÅDATA_KVARTAL-'!$A$5:$DS$385,120,FALSE)&gt;0,VLOOKUP($A139,'-RÅDATA_KVARTAL-'!$A$5:$DS$385,120,FALSE),"")</f>
        <v/>
      </c>
      <c r="R139" s="42"/>
      <c r="S139" s="42"/>
      <c r="T139" s="72" t="str">
        <f>IF(VLOOKUP($A139,'-RÅDATA_KVARTAL-'!$A$5:$DS$385,121,FALSE)&gt;0,VLOOKUP($A139,'-RÅDATA_KVARTAL-'!$A$5:$DS$385,121,FALSE),"")</f>
        <v/>
      </c>
      <c r="U139" s="42"/>
      <c r="V139" s="42"/>
      <c r="W139" s="72" t="str">
        <f>IF(VLOOKUP($A139,'-RÅDATA_KVARTAL-'!$A$5:$DS$385,122,FALSE)&gt;0,VLOOKUP($A139,'-RÅDATA_KVARTAL-'!$A$5:$DS$385,122,FALSE),"")</f>
        <v/>
      </c>
      <c r="X139" s="42"/>
      <c r="Y139" s="42"/>
      <c r="Z139" s="72" t="str">
        <f>IF(VLOOKUP($A139,'-RÅDATA_KVARTAL-'!$A$5:$DS$385,123,FALSE)&gt;0,VLOOKUP($A139,'-RÅDATA_KVARTAL-'!$A$5:$DS$385,123,FALSE),"")</f>
        <v/>
      </c>
      <c r="AA139" s="42"/>
      <c r="AB139" s="42"/>
    </row>
    <row r="140" spans="1:28" ht="11.25" hidden="1" customHeight="1" x14ac:dyDescent="0.2">
      <c r="A140" s="201" t="s">
        <v>582</v>
      </c>
      <c r="B140" s="81">
        <v>2020</v>
      </c>
      <c r="C140" s="86" t="s">
        <v>113</v>
      </c>
      <c r="D140" s="28"/>
      <c r="E140" s="156" t="str">
        <f>IF(VLOOKUP($A140,'-RÅDATA_KVARTAL-'!$A$5:$DS$385,60,FALSE)&gt;0,VLOOKUP($A140,'-RÅDATA_KVARTAL-'!$A$5:$DS$385,60,FALSE),"")</f>
        <v/>
      </c>
      <c r="F140" s="156"/>
      <c r="G140" s="156"/>
      <c r="H140" s="156" t="str">
        <f>IF(VLOOKUP($A140,'-RÅDATA_KVARTAL-'!$A$5:$DS$385,61,FALSE)&gt;0,VLOOKUP($A140,'-RÅDATA_KVARTAL-'!$A$5:$DS$385,61,FALSE),"")</f>
        <v/>
      </c>
      <c r="I140" s="156"/>
      <c r="J140" s="156"/>
      <c r="K140" s="156" t="str">
        <f>IF(VLOOKUP($A140,'-RÅDATA_KVARTAL-'!$A$5:$DS$385,62,FALSE)&gt;0,VLOOKUP($A140,'-RÅDATA_KVARTAL-'!$A$5:$DS$385,62,FALSE),"")</f>
        <v/>
      </c>
      <c r="L140" s="156"/>
      <c r="M140" s="156"/>
      <c r="N140" s="156" t="str">
        <f>IF(VLOOKUP($A140,'-RÅDATA_KVARTAL-'!$A$5:$DS$385,63,FALSE)&gt;0,VLOOKUP($A140,'-RÅDATA_KVARTAL-'!$A$5:$DS$385,63,FALSE),"")</f>
        <v/>
      </c>
      <c r="O140" s="42"/>
      <c r="P140" s="71"/>
      <c r="Q140" s="72" t="str">
        <f>IF(VLOOKUP($A140,'-RÅDATA_KVARTAL-'!$A$5:$DS$385,120,FALSE)&gt;0,VLOOKUP($A140,'-RÅDATA_KVARTAL-'!$A$5:$DS$385,120,FALSE),"")</f>
        <v/>
      </c>
      <c r="R140" s="42"/>
      <c r="S140" s="42"/>
      <c r="T140" s="72" t="str">
        <f>IF(VLOOKUP($A140,'-RÅDATA_KVARTAL-'!$A$5:$DS$385,121,FALSE)&gt;0,VLOOKUP($A140,'-RÅDATA_KVARTAL-'!$A$5:$DS$385,121,FALSE),"")</f>
        <v/>
      </c>
      <c r="U140" s="42"/>
      <c r="V140" s="42"/>
      <c r="W140" s="72" t="str">
        <f>IF(VLOOKUP($A140,'-RÅDATA_KVARTAL-'!$A$5:$DS$385,122,FALSE)&gt;0,VLOOKUP($A140,'-RÅDATA_KVARTAL-'!$A$5:$DS$385,122,FALSE),"")</f>
        <v/>
      </c>
      <c r="X140" s="42"/>
      <c r="Y140" s="42"/>
      <c r="Z140" s="72" t="str">
        <f>IF(VLOOKUP($A140,'-RÅDATA_KVARTAL-'!$A$5:$DS$385,123,FALSE)&gt;0,VLOOKUP($A140,'-RÅDATA_KVARTAL-'!$A$5:$DS$385,123,FALSE),"")</f>
        <v/>
      </c>
      <c r="AA140" s="42"/>
      <c r="AB140" s="42"/>
    </row>
    <row r="141" spans="1:28" ht="11.25" hidden="1" customHeight="1" x14ac:dyDescent="0.2">
      <c r="A141" s="201" t="s">
        <v>583</v>
      </c>
      <c r="B141" s="81">
        <v>2020</v>
      </c>
      <c r="C141" s="86" t="s">
        <v>114</v>
      </c>
      <c r="D141" s="28"/>
      <c r="E141" s="156" t="str">
        <f>IF(VLOOKUP($A141,'-RÅDATA_KVARTAL-'!$A$5:$DS$385,60,FALSE)&gt;0,VLOOKUP($A141,'-RÅDATA_KVARTAL-'!$A$5:$DS$385,60,FALSE),"")</f>
        <v/>
      </c>
      <c r="F141" s="156"/>
      <c r="G141" s="156"/>
      <c r="H141" s="156" t="str">
        <f>IF(VLOOKUP($A141,'-RÅDATA_KVARTAL-'!$A$5:$DS$385,61,FALSE)&gt;0,VLOOKUP($A141,'-RÅDATA_KVARTAL-'!$A$5:$DS$385,61,FALSE),"")</f>
        <v/>
      </c>
      <c r="I141" s="156"/>
      <c r="J141" s="156"/>
      <c r="K141" s="156" t="str">
        <f>IF(VLOOKUP($A141,'-RÅDATA_KVARTAL-'!$A$5:$DS$385,62,FALSE)&gt;0,VLOOKUP($A141,'-RÅDATA_KVARTAL-'!$A$5:$DS$385,62,FALSE),"")</f>
        <v/>
      </c>
      <c r="L141" s="156"/>
      <c r="M141" s="156"/>
      <c r="N141" s="156" t="str">
        <f>IF(VLOOKUP($A141,'-RÅDATA_KVARTAL-'!$A$5:$DS$385,63,FALSE)&gt;0,VLOOKUP($A141,'-RÅDATA_KVARTAL-'!$A$5:$DS$385,63,FALSE),"")</f>
        <v/>
      </c>
      <c r="O141" s="42"/>
      <c r="P141" s="71"/>
      <c r="Q141" s="72" t="str">
        <f>IF(VLOOKUP($A141,'-RÅDATA_KVARTAL-'!$A$5:$DS$385,120,FALSE)&gt;0,VLOOKUP($A141,'-RÅDATA_KVARTAL-'!$A$5:$DS$385,120,FALSE),"")</f>
        <v/>
      </c>
      <c r="R141" s="42"/>
      <c r="S141" s="42"/>
      <c r="T141" s="72" t="str">
        <f>IF(VLOOKUP($A141,'-RÅDATA_KVARTAL-'!$A$5:$DS$385,121,FALSE)&gt;0,VLOOKUP($A141,'-RÅDATA_KVARTAL-'!$A$5:$DS$385,121,FALSE),"")</f>
        <v/>
      </c>
      <c r="U141" s="42"/>
      <c r="V141" s="42"/>
      <c r="W141" s="72" t="str">
        <f>IF(VLOOKUP($A141,'-RÅDATA_KVARTAL-'!$A$5:$DS$385,122,FALSE)&gt;0,VLOOKUP($A141,'-RÅDATA_KVARTAL-'!$A$5:$DS$385,122,FALSE),"")</f>
        <v/>
      </c>
      <c r="X141" s="42"/>
      <c r="Y141" s="42"/>
      <c r="Z141" s="72" t="str">
        <f>IF(VLOOKUP($A141,'-RÅDATA_KVARTAL-'!$A$5:$DS$385,123,FALSE)&gt;0,VLOOKUP($A141,'-RÅDATA_KVARTAL-'!$A$5:$DS$385,123,FALSE),"")</f>
        <v/>
      </c>
      <c r="AA141" s="42"/>
      <c r="AB141" s="42"/>
    </row>
    <row r="142" spans="1:28" ht="11.25" hidden="1" customHeight="1" x14ac:dyDescent="0.2">
      <c r="A142" s="201" t="s">
        <v>584</v>
      </c>
      <c r="B142" s="81">
        <v>2020</v>
      </c>
      <c r="C142" s="86" t="s">
        <v>115</v>
      </c>
      <c r="D142" s="28"/>
      <c r="E142" s="156" t="str">
        <f>IF(VLOOKUP($A142,'-RÅDATA_KVARTAL-'!$A$5:$DS$385,60,FALSE)&gt;0,VLOOKUP($A142,'-RÅDATA_KVARTAL-'!$A$5:$DS$385,60,FALSE),"")</f>
        <v/>
      </c>
      <c r="F142" s="156"/>
      <c r="G142" s="156"/>
      <c r="H142" s="156" t="str">
        <f>IF(VLOOKUP($A142,'-RÅDATA_KVARTAL-'!$A$5:$DS$385,61,FALSE)&gt;0,VLOOKUP($A142,'-RÅDATA_KVARTAL-'!$A$5:$DS$385,61,FALSE),"")</f>
        <v/>
      </c>
      <c r="I142" s="156"/>
      <c r="J142" s="156"/>
      <c r="K142" s="156" t="str">
        <f>IF(VLOOKUP($A142,'-RÅDATA_KVARTAL-'!$A$5:$DS$385,62,FALSE)&gt;0,VLOOKUP($A142,'-RÅDATA_KVARTAL-'!$A$5:$DS$385,62,FALSE),"")</f>
        <v/>
      </c>
      <c r="L142" s="156"/>
      <c r="M142" s="156"/>
      <c r="N142" s="156" t="str">
        <f>IF(VLOOKUP($A142,'-RÅDATA_KVARTAL-'!$A$5:$DS$385,63,FALSE)&gt;0,VLOOKUP($A142,'-RÅDATA_KVARTAL-'!$A$5:$DS$385,63,FALSE),"")</f>
        <v/>
      </c>
      <c r="O142" s="42"/>
      <c r="P142" s="71"/>
      <c r="Q142" s="72" t="str">
        <f>IF(VLOOKUP($A142,'-RÅDATA_KVARTAL-'!$A$5:$DS$385,120,FALSE)&gt;0,VLOOKUP($A142,'-RÅDATA_KVARTAL-'!$A$5:$DS$385,120,FALSE),"")</f>
        <v/>
      </c>
      <c r="R142" s="42"/>
      <c r="S142" s="42"/>
      <c r="T142" s="72" t="str">
        <f>IF(VLOOKUP($A142,'-RÅDATA_KVARTAL-'!$A$5:$DS$385,121,FALSE)&gt;0,VLOOKUP($A142,'-RÅDATA_KVARTAL-'!$A$5:$DS$385,121,FALSE),"")</f>
        <v/>
      </c>
      <c r="U142" s="42"/>
      <c r="V142" s="42"/>
      <c r="W142" s="72" t="str">
        <f>IF(VLOOKUP($A142,'-RÅDATA_KVARTAL-'!$A$5:$DS$385,122,FALSE)&gt;0,VLOOKUP($A142,'-RÅDATA_KVARTAL-'!$A$5:$DS$385,122,FALSE),"")</f>
        <v/>
      </c>
      <c r="X142" s="42"/>
      <c r="Y142" s="42"/>
      <c r="Z142" s="72" t="str">
        <f>IF(VLOOKUP($A142,'-RÅDATA_KVARTAL-'!$A$5:$DS$385,123,FALSE)&gt;0,VLOOKUP($A142,'-RÅDATA_KVARTAL-'!$A$5:$DS$385,123,FALSE),"")</f>
        <v/>
      </c>
      <c r="AA142" s="42"/>
      <c r="AB142" s="42"/>
    </row>
    <row r="143" spans="1:28" ht="11.25" hidden="1" customHeight="1" x14ac:dyDescent="0.2">
      <c r="A143" s="201" t="s">
        <v>585</v>
      </c>
      <c r="B143" s="81">
        <v>2020</v>
      </c>
      <c r="C143" s="86" t="s">
        <v>116</v>
      </c>
      <c r="D143" s="28"/>
      <c r="E143" s="156" t="str">
        <f>IF(VLOOKUP($A143,'-RÅDATA_KVARTAL-'!$A$5:$DS$385,60,FALSE)&gt;0,VLOOKUP($A143,'-RÅDATA_KVARTAL-'!$A$5:$DS$385,60,FALSE),"")</f>
        <v/>
      </c>
      <c r="F143" s="156"/>
      <c r="G143" s="156"/>
      <c r="H143" s="156" t="str">
        <f>IF(VLOOKUP($A143,'-RÅDATA_KVARTAL-'!$A$5:$DS$385,61,FALSE)&gt;0,VLOOKUP($A143,'-RÅDATA_KVARTAL-'!$A$5:$DS$385,61,FALSE),"")</f>
        <v/>
      </c>
      <c r="I143" s="156"/>
      <c r="J143" s="156"/>
      <c r="K143" s="156" t="str">
        <f>IF(VLOOKUP($A143,'-RÅDATA_KVARTAL-'!$A$5:$DS$385,62,FALSE)&gt;0,VLOOKUP($A143,'-RÅDATA_KVARTAL-'!$A$5:$DS$385,62,FALSE),"")</f>
        <v/>
      </c>
      <c r="L143" s="156"/>
      <c r="M143" s="156"/>
      <c r="N143" s="156" t="str">
        <f>IF(VLOOKUP($A143,'-RÅDATA_KVARTAL-'!$A$5:$DS$385,63,FALSE)&gt;0,VLOOKUP($A143,'-RÅDATA_KVARTAL-'!$A$5:$DS$385,63,FALSE),"")</f>
        <v/>
      </c>
      <c r="O143" s="42"/>
      <c r="P143" s="71" t="str">
        <f>IF(VLOOKUP(CONCATENATE($B143," ",$C143),'-RÅDATA_KVARTAL-'!$A$5:$CB$81,14)&gt;0,VLOOKUP(CONCATENATE($B143," ",$C143),'-RÅDATA_KVARTAL-'!$A$5:$CB$81,14),"")</f>
        <v/>
      </c>
      <c r="Q143" s="72" t="str">
        <f>IF(VLOOKUP($A143,'-RÅDATA_KVARTAL-'!$A$5:$DS$385,120,FALSE)&gt;0,VLOOKUP($A143,'-RÅDATA_KVARTAL-'!$A$5:$DS$385,120,FALSE),"")</f>
        <v/>
      </c>
      <c r="R143" s="42"/>
      <c r="S143" s="42"/>
      <c r="T143" s="72" t="str">
        <f>IF(VLOOKUP($A143,'-RÅDATA_KVARTAL-'!$A$5:$DS$385,121,FALSE)&gt;0,VLOOKUP($A143,'-RÅDATA_KVARTAL-'!$A$5:$DS$385,121,FALSE),"")</f>
        <v/>
      </c>
      <c r="U143" s="42"/>
      <c r="V143" s="42"/>
      <c r="W143" s="72" t="str">
        <f>IF(VLOOKUP($A143,'-RÅDATA_KVARTAL-'!$A$5:$DS$385,122,FALSE)&gt;0,VLOOKUP($A143,'-RÅDATA_KVARTAL-'!$A$5:$DS$385,122,FALSE),"")</f>
        <v/>
      </c>
      <c r="X143" s="42"/>
      <c r="Y143" s="42"/>
      <c r="Z143" s="72" t="str">
        <f>IF(VLOOKUP($A143,'-RÅDATA_KVARTAL-'!$A$5:$DS$385,123,FALSE)&gt;0,VLOOKUP($A143,'-RÅDATA_KVARTAL-'!$A$5:$DS$385,123,FALSE),"")</f>
        <v/>
      </c>
      <c r="AA143" s="42"/>
      <c r="AB143" s="42"/>
    </row>
    <row r="144" spans="1:28" ht="15" hidden="1" customHeight="1" x14ac:dyDescent="0.2">
      <c r="A144" s="201" t="s">
        <v>368</v>
      </c>
      <c r="B144" s="164">
        <v>2020</v>
      </c>
      <c r="C144" s="165" t="s">
        <v>1</v>
      </c>
      <c r="D144" s="166"/>
      <c r="E144" s="202" t="str">
        <f>IF(VLOOKUP($A144,'-RÅDATA_KVARTAL-'!$A$5:$DS$385,60,FALSE)&gt;0,VLOOKUP($A144,'-RÅDATA_KVARTAL-'!$A$5:$DS$385,60,FALSE),"")</f>
        <v/>
      </c>
      <c r="F144" s="166"/>
      <c r="G144" s="166"/>
      <c r="H144" s="202" t="str">
        <f>IF(VLOOKUP($A144,'-RÅDATA_KVARTAL-'!$A$5:$DS$385,61,FALSE)&gt;0,VLOOKUP($A144,'-RÅDATA_KVARTAL-'!$A$5:$DS$385,61,FALSE),"")</f>
        <v/>
      </c>
      <c r="I144" s="202"/>
      <c r="J144" s="202"/>
      <c r="K144" s="202" t="str">
        <f>IF(VLOOKUP($A144,'-RÅDATA_KVARTAL-'!$A$5:$DS$385,62,FALSE)&gt;0,VLOOKUP($A144,'-RÅDATA_KVARTAL-'!$A$5:$DS$385,62,FALSE),"")</f>
        <v/>
      </c>
      <c r="L144" s="202"/>
      <c r="M144" s="202"/>
      <c r="N144" s="202" t="str">
        <f>IF(VLOOKUP($A144,'-RÅDATA_KVARTAL-'!$A$5:$DS$385,63,FALSE)&gt;0,VLOOKUP($A144,'-RÅDATA_KVARTAL-'!$A$5:$DS$385,63,FALSE),"")</f>
        <v/>
      </c>
      <c r="O144" s="166"/>
      <c r="P144" s="167" t="str">
        <f>IF(VLOOKUP(CONCATENATE($B144," ",$C144),'-RÅDATA_KVARTAL-'!$A$5:$CB$81,14)&gt;0,VLOOKUP(CONCATENATE($B144," ",$C144),'-RÅDATA_KVARTAL-'!$A$5:$CB$81,14),"")</f>
        <v/>
      </c>
      <c r="Q144" s="167" t="str">
        <f>IF(VLOOKUP($A144,'-RÅDATA_KVARTAL-'!$A$5:$DS$385,120,FALSE)&gt;0,VLOOKUP($A144,'-RÅDATA_KVARTAL-'!$A$5:$DS$385,120,FALSE),"")</f>
        <v/>
      </c>
      <c r="R144" s="203"/>
      <c r="S144" s="203"/>
      <c r="T144" s="167" t="str">
        <f>IF(VLOOKUP($A144,'-RÅDATA_KVARTAL-'!$A$5:$DS$385,121,FALSE)&gt;0,VLOOKUP($A144,'-RÅDATA_KVARTAL-'!$A$5:$DS$385,121,FALSE),"")</f>
        <v/>
      </c>
      <c r="U144" s="167"/>
      <c r="V144" s="167"/>
      <c r="W144" s="167" t="str">
        <f>IF(VLOOKUP($A144,'-RÅDATA_KVARTAL-'!$A$5:$DS$385,122,FALSE)&gt;0,VLOOKUP($A144,'-RÅDATA_KVARTAL-'!$A$5:$DS$385,122,FALSE),"")</f>
        <v/>
      </c>
      <c r="X144" s="167"/>
      <c r="Y144" s="167"/>
      <c r="Z144" s="167" t="str">
        <f>IF(VLOOKUP($A144,'-RÅDATA_KVARTAL-'!$A$5:$DS$385,123,FALSE)&gt;0,VLOOKUP($A144,'-RÅDATA_KVARTAL-'!$A$5:$DS$385,123,FALSE),"")</f>
        <v/>
      </c>
      <c r="AA144" s="166"/>
      <c r="AB144" s="166"/>
    </row>
    <row r="145" spans="2:28" ht="6.6" customHeight="1" x14ac:dyDescent="0.2">
      <c r="B145" s="370"/>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1"/>
      <c r="Z145" s="371"/>
      <c r="AA145" s="371"/>
      <c r="AB145" s="371"/>
    </row>
    <row r="146" spans="2:28" ht="4.5" customHeight="1" x14ac:dyDescent="0.2">
      <c r="C146" s="162"/>
      <c r="D146" s="144"/>
      <c r="E146" s="144"/>
      <c r="F146" s="144"/>
      <c r="G146" s="144"/>
      <c r="H146" s="144"/>
      <c r="I146" s="144"/>
      <c r="J146" s="144"/>
      <c r="K146" s="144"/>
      <c r="L146" s="144"/>
      <c r="N146" s="144"/>
      <c r="O146" s="144"/>
      <c r="P146" s="144"/>
      <c r="Q146" s="144"/>
      <c r="R146" s="144"/>
      <c r="S146" s="144"/>
      <c r="T146" s="144"/>
      <c r="U146" s="144"/>
      <c r="V146" s="144"/>
      <c r="W146" s="144"/>
      <c r="X146" s="144"/>
      <c r="Z146" s="144"/>
      <c r="AA146" s="144"/>
      <c r="AB146" s="144"/>
    </row>
    <row r="147" spans="2:28" ht="14.25" customHeight="1" x14ac:dyDescent="0.2">
      <c r="B147" s="376" t="s">
        <v>3</v>
      </c>
      <c r="C147" s="376" t="s">
        <v>345</v>
      </c>
      <c r="D147" s="144"/>
      <c r="E147" s="372" t="s">
        <v>384</v>
      </c>
      <c r="F147" s="374"/>
      <c r="G147" s="371"/>
      <c r="H147" s="371"/>
      <c r="I147" s="371"/>
      <c r="J147" s="371"/>
      <c r="K147" s="371"/>
      <c r="L147" s="371"/>
      <c r="M147" s="371"/>
      <c r="N147" s="371"/>
      <c r="O147" s="371"/>
      <c r="P147" s="31"/>
      <c r="Q147" s="372" t="s">
        <v>344</v>
      </c>
      <c r="R147" s="372"/>
      <c r="S147" s="372"/>
      <c r="T147" s="372"/>
      <c r="U147" s="372"/>
      <c r="V147" s="372"/>
      <c r="W147" s="372"/>
      <c r="X147" s="372"/>
      <c r="Y147" s="372"/>
      <c r="Z147" s="372"/>
      <c r="AA147" s="372"/>
      <c r="AB147" s="31"/>
    </row>
    <row r="148" spans="2:28" ht="4.5" customHeight="1" x14ac:dyDescent="0.2">
      <c r="B148" s="373"/>
      <c r="C148" s="373"/>
      <c r="D148" s="144"/>
      <c r="E148" s="144"/>
      <c r="F148" s="144"/>
      <c r="G148" s="144"/>
      <c r="H148" s="144"/>
      <c r="I148" s="144"/>
      <c r="J148" s="144"/>
      <c r="K148" s="144"/>
      <c r="L148" s="144"/>
      <c r="N148" s="144"/>
      <c r="O148" s="144"/>
      <c r="P148" s="144"/>
      <c r="Q148" s="144"/>
      <c r="R148" s="144"/>
      <c r="S148" s="144"/>
      <c r="T148" s="144"/>
      <c r="U148" s="144"/>
      <c r="V148" s="144"/>
      <c r="W148" s="144"/>
      <c r="X148" s="144"/>
      <c r="Z148" s="144"/>
      <c r="AA148" s="144"/>
      <c r="AB148" s="144"/>
    </row>
    <row r="149" spans="2:28" ht="33.75" x14ac:dyDescent="0.2">
      <c r="B149" s="373"/>
      <c r="C149" s="373"/>
      <c r="D149" s="144"/>
      <c r="E149" s="145" t="s">
        <v>346</v>
      </c>
      <c r="F149" s="17"/>
      <c r="H149" s="145" t="s">
        <v>347</v>
      </c>
      <c r="I149" s="17"/>
      <c r="K149" s="145" t="s">
        <v>348</v>
      </c>
      <c r="L149" s="17"/>
      <c r="M149" s="32"/>
      <c r="N149" s="145" t="s">
        <v>349</v>
      </c>
      <c r="O149" s="17"/>
      <c r="P149" s="31"/>
      <c r="Q149" s="145" t="s">
        <v>346</v>
      </c>
      <c r="R149" s="17"/>
      <c r="T149" s="145" t="s">
        <v>347</v>
      </c>
      <c r="U149" s="17"/>
      <c r="W149" s="145" t="s">
        <v>348</v>
      </c>
      <c r="X149" s="17"/>
      <c r="Y149" s="32"/>
      <c r="Z149" s="145" t="s">
        <v>349</v>
      </c>
      <c r="AA149" s="17"/>
    </row>
    <row r="150" spans="2:28" ht="4.5" customHeight="1" x14ac:dyDescent="0.2">
      <c r="B150" s="373"/>
      <c r="C150" s="373"/>
      <c r="D150" s="144"/>
      <c r="E150" s="144"/>
      <c r="F150" s="144"/>
      <c r="G150" s="144"/>
      <c r="H150" s="144"/>
      <c r="I150" s="144"/>
      <c r="J150" s="144"/>
      <c r="K150" s="144"/>
      <c r="L150" s="144"/>
      <c r="N150" s="144"/>
      <c r="O150" s="144"/>
      <c r="P150" s="144"/>
      <c r="Q150" s="144"/>
      <c r="R150" s="144"/>
      <c r="S150" s="144"/>
      <c r="T150" s="144"/>
      <c r="U150" s="144"/>
      <c r="V150" s="144"/>
      <c r="W150" s="144"/>
      <c r="X150" s="144"/>
      <c r="Z150" s="144"/>
      <c r="AA150" s="144"/>
      <c r="AB150" s="144"/>
    </row>
    <row r="151" spans="2:28" ht="14.25" customHeight="1" x14ac:dyDescent="0.2">
      <c r="B151" s="373"/>
      <c r="C151" s="373"/>
      <c r="D151" s="144"/>
      <c r="E151" s="375" t="s">
        <v>423</v>
      </c>
      <c r="F151" s="371"/>
      <c r="G151" s="371"/>
      <c r="H151" s="371"/>
      <c r="I151" s="371"/>
      <c r="J151" s="371"/>
      <c r="K151" s="371"/>
      <c r="L151" s="371"/>
      <c r="M151" s="371"/>
      <c r="N151" s="371"/>
      <c r="O151" s="371"/>
      <c r="P151" s="31"/>
      <c r="Q151" s="375" t="s">
        <v>350</v>
      </c>
      <c r="R151" s="371"/>
      <c r="S151" s="371"/>
      <c r="T151" s="371"/>
      <c r="U151" s="371"/>
      <c r="V151" s="371"/>
      <c r="W151" s="371"/>
      <c r="X151" s="371"/>
      <c r="Y151" s="371"/>
      <c r="Z151" s="371"/>
      <c r="AA151" s="371"/>
      <c r="AB151" s="371"/>
    </row>
    <row r="152" spans="2:28" ht="4.5" customHeight="1" x14ac:dyDescent="0.2">
      <c r="B152" s="144"/>
      <c r="C152" s="144"/>
      <c r="D152" s="144"/>
      <c r="E152" s="144"/>
      <c r="F152" s="144"/>
      <c r="G152" s="144"/>
      <c r="H152" s="144"/>
      <c r="I152" s="144"/>
      <c r="J152" s="144"/>
      <c r="K152" s="144"/>
      <c r="L152" s="144"/>
      <c r="N152" s="144"/>
      <c r="O152" s="144"/>
      <c r="P152" s="144"/>
      <c r="Q152" s="144"/>
      <c r="R152" s="144"/>
      <c r="S152" s="144"/>
      <c r="T152" s="144"/>
      <c r="U152" s="144"/>
      <c r="V152" s="144"/>
      <c r="W152" s="144"/>
      <c r="X152" s="144"/>
      <c r="Z152" s="144"/>
      <c r="AA152" s="144"/>
      <c r="AB152" s="144"/>
    </row>
    <row r="153" spans="2:28" ht="13.5" customHeight="1" x14ac:dyDescent="0.2">
      <c r="B153" s="30">
        <v>1</v>
      </c>
      <c r="C153" s="30">
        <v>2</v>
      </c>
      <c r="D153" s="28"/>
      <c r="E153" s="373">
        <v>3</v>
      </c>
      <c r="F153" s="373"/>
      <c r="G153" s="144"/>
      <c r="H153" s="373">
        <v>4</v>
      </c>
      <c r="I153" s="373"/>
      <c r="J153" s="144"/>
      <c r="K153" s="373">
        <v>5</v>
      </c>
      <c r="L153" s="373"/>
      <c r="M153" s="144"/>
      <c r="N153" s="373">
        <v>6</v>
      </c>
      <c r="O153" s="373"/>
      <c r="P153" s="42"/>
      <c r="Q153" s="373">
        <v>7</v>
      </c>
      <c r="R153" s="373"/>
      <c r="S153" s="42"/>
      <c r="T153" s="373">
        <v>8</v>
      </c>
      <c r="U153" s="373"/>
      <c r="V153" s="42"/>
      <c r="W153" s="373">
        <v>9</v>
      </c>
      <c r="X153" s="373"/>
      <c r="Y153" s="42"/>
      <c r="Z153" s="373">
        <v>10</v>
      </c>
      <c r="AA153" s="373"/>
      <c r="AB153" s="42"/>
    </row>
    <row r="154" spans="2:28" ht="4.5" customHeight="1" x14ac:dyDescent="0.2">
      <c r="B154" s="26"/>
      <c r="C154" s="26"/>
      <c r="D154" s="27"/>
      <c r="E154" s="26"/>
      <c r="F154" s="27"/>
      <c r="G154" s="27"/>
      <c r="H154" s="36"/>
      <c r="I154" s="27"/>
      <c r="J154" s="27"/>
      <c r="K154" s="26"/>
      <c r="L154" s="27"/>
      <c r="M154" s="27"/>
      <c r="N154" s="26"/>
      <c r="O154" s="27"/>
      <c r="P154" s="26"/>
      <c r="Q154" s="26"/>
      <c r="R154" s="27"/>
      <c r="S154" s="27"/>
      <c r="T154" s="36"/>
      <c r="U154" s="27"/>
      <c r="V154" s="27"/>
      <c r="W154" s="26"/>
      <c r="X154" s="27"/>
      <c r="Y154" s="27"/>
      <c r="Z154" s="26"/>
      <c r="AA154" s="27"/>
      <c r="AB154" s="27"/>
    </row>
    <row r="155" spans="2:28" ht="4.5" customHeight="1" x14ac:dyDescent="0.2">
      <c r="B155" s="79"/>
      <c r="C155" s="79"/>
      <c r="D155" s="28"/>
      <c r="E155" s="79"/>
      <c r="F155" s="28"/>
      <c r="G155" s="28"/>
      <c r="H155" s="144"/>
      <c r="I155" s="28"/>
      <c r="J155" s="28"/>
      <c r="K155" s="79"/>
      <c r="L155" s="28"/>
      <c r="M155" s="28"/>
      <c r="N155" s="79"/>
      <c r="O155" s="28"/>
      <c r="P155" s="79"/>
      <c r="Q155" s="79"/>
      <c r="R155" s="28"/>
      <c r="S155" s="28"/>
      <c r="T155" s="144"/>
      <c r="U155" s="28"/>
      <c r="V155" s="28"/>
      <c r="W155" s="79"/>
      <c r="X155" s="28"/>
      <c r="Y155" s="28"/>
      <c r="Z155" s="79"/>
      <c r="AA155" s="28"/>
      <c r="AB155" s="28"/>
    </row>
    <row r="156" spans="2:28" ht="34.5" customHeight="1" x14ac:dyDescent="0.2">
      <c r="B156" s="378" t="s">
        <v>596</v>
      </c>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row>
    <row r="157" spans="2:28" ht="69" customHeight="1" x14ac:dyDescent="0.2">
      <c r="B157" s="378" t="s">
        <v>532</v>
      </c>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row>
  </sheetData>
  <mergeCells count="32">
    <mergeCell ref="B157:AB157"/>
    <mergeCell ref="T153:U153"/>
    <mergeCell ref="W153:X153"/>
    <mergeCell ref="Z153:AA153"/>
    <mergeCell ref="E153:F153"/>
    <mergeCell ref="H153:I153"/>
    <mergeCell ref="K153:L153"/>
    <mergeCell ref="N153:O153"/>
    <mergeCell ref="Q153:R153"/>
    <mergeCell ref="B156:AB156"/>
    <mergeCell ref="B145:AB145"/>
    <mergeCell ref="B147:B151"/>
    <mergeCell ref="C147:C151"/>
    <mergeCell ref="E147:O147"/>
    <mergeCell ref="Q147:AA147"/>
    <mergeCell ref="E151:O151"/>
    <mergeCell ref="Q151:AB151"/>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customWidth="1" collapsed="1"/>
    <col min="39" max="39" width="1.5" style="11" customWidth="1"/>
    <col min="40" max="40" width="8.83203125" style="11" customWidth="1"/>
    <col min="41" max="41" width="1.5" style="11" customWidth="1"/>
    <col min="42" max="42" width="8.83203125" style="11" customWidth="1"/>
    <col min="43" max="43" width="1.5" style="11" customWidth="1"/>
    <col min="44" max="44" width="8.83203125" style="11" customWidth="1"/>
    <col min="45" max="45" width="1.5" style="11" customWidth="1"/>
    <col min="46" max="46" width="8.83203125" style="11" customWidth="1"/>
    <col min="47" max="47" width="1.5" style="11" customWidth="1"/>
    <col min="48" max="48" width="2.5" style="15" customWidth="1"/>
    <col min="49" max="49" width="8.83203125" style="11" customWidth="1"/>
    <col min="50" max="50" width="1.5" style="11" customWidth="1"/>
    <col min="51" max="51" width="8.83203125" style="11" customWidth="1"/>
    <col min="52" max="52" width="1.5" style="11" customWidth="1"/>
    <col min="53" max="53" width="8.83203125" style="11" customWidth="1"/>
    <col min="54" max="54" width="1.5" style="11" customWidth="1"/>
    <col min="55" max="55" width="8.83203125" style="11" customWidth="1"/>
    <col min="56" max="56" width="1.5" style="11" customWidth="1"/>
    <col min="57" max="57" width="8.83203125" style="11" customWidth="1"/>
    <col min="58" max="58" width="1.5" style="11" customWidth="1"/>
    <col min="59" max="59" width="2.5" style="15" hidden="1" customWidth="1"/>
    <col min="60" max="60" width="8.83203125" style="11" hidden="1" customWidth="1"/>
    <col min="61" max="61" width="1.5" style="11" hidden="1" customWidth="1"/>
    <col min="62" max="62" width="8.83203125" style="11" hidden="1" customWidth="1"/>
    <col min="63" max="63" width="1.5" style="11" hidden="1" customWidth="1"/>
    <col min="64" max="64" width="8.83203125" style="11" hidden="1" customWidth="1"/>
    <col min="65" max="65" width="1.5" style="11" hidden="1" customWidth="1"/>
    <col min="66" max="66" width="8.83203125" style="11" hidden="1" customWidth="1"/>
    <col min="67" max="67" width="1.5" style="11" hidden="1" customWidth="1"/>
    <col min="68" max="68" width="8.83203125" style="11" hidden="1" customWidth="1"/>
    <col min="69" max="69" width="1.5" style="11" hidden="1" customWidth="1"/>
    <col min="70" max="70" width="2.5" style="15" hidden="1" customWidth="1"/>
    <col min="71" max="71" width="8.83203125" style="11" hidden="1" customWidth="1"/>
    <col min="72" max="72" width="1.5" style="11" hidden="1" customWidth="1"/>
    <col min="73" max="73" width="8.83203125" style="11" hidden="1" customWidth="1"/>
    <col min="74" max="74" width="1.5" style="11" hidden="1" customWidth="1"/>
    <col min="75" max="75" width="8.83203125" style="11" hidden="1" customWidth="1"/>
    <col min="76" max="76" width="1.5" style="11" hidden="1" customWidth="1"/>
    <col min="77" max="77" width="8.83203125" style="11" hidden="1" customWidth="1"/>
    <col min="78" max="78" width="1.5" style="11" hidden="1" customWidth="1"/>
    <col min="79" max="79" width="8.83203125" style="11" hidden="1" customWidth="1"/>
    <col min="80" max="80" width="1.5" style="11" hidden="1" customWidth="1"/>
    <col min="81" max="81" width="2.5" style="15" hidden="1" customWidth="1"/>
    <col min="82" max="82" width="8.83203125" style="11" hidden="1" customWidth="1"/>
    <col min="83" max="83" width="1.5" style="11" hidden="1" customWidth="1"/>
    <col min="84" max="84" width="8.83203125" style="11" hidden="1" customWidth="1"/>
    <col min="85" max="85" width="1.5" style="11" hidden="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hidden="1" customWidth="1"/>
    <col min="91" max="91" width="1.5" style="11" hidden="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477</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478</v>
      </c>
      <c r="C3" s="12"/>
      <c r="D3" s="13"/>
      <c r="E3" s="13"/>
      <c r="F3" s="13"/>
      <c r="G3" s="13"/>
      <c r="H3" s="13"/>
      <c r="I3" s="13"/>
      <c r="J3" s="13"/>
      <c r="K3" s="13"/>
      <c r="L3" s="13"/>
      <c r="M3" s="197"/>
      <c r="N3" s="13"/>
      <c r="O3" s="14"/>
      <c r="P3" s="13"/>
      <c r="Q3" s="13"/>
      <c r="R3" s="13"/>
      <c r="S3" s="13"/>
      <c r="T3" s="13"/>
      <c r="U3" s="13"/>
      <c r="V3" s="13"/>
      <c r="W3" s="13"/>
      <c r="X3" s="197"/>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87"/>
      <c r="CO4" s="287"/>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85" t="s">
        <v>376</v>
      </c>
      <c r="C6" s="385"/>
      <c r="D6" s="385"/>
      <c r="E6" s="382" t="s">
        <v>426</v>
      </c>
      <c r="F6" s="383"/>
      <c r="G6" s="387"/>
      <c r="H6" s="387"/>
      <c r="I6" s="387"/>
      <c r="J6" s="387"/>
      <c r="K6" s="387"/>
      <c r="L6" s="387"/>
      <c r="M6" s="387"/>
      <c r="N6" s="387"/>
      <c r="O6" s="272"/>
      <c r="P6" s="382" t="s">
        <v>51</v>
      </c>
      <c r="Q6" s="383"/>
      <c r="R6" s="387"/>
      <c r="S6" s="387"/>
      <c r="T6" s="387"/>
      <c r="U6" s="387"/>
      <c r="V6" s="387"/>
      <c r="W6" s="387"/>
      <c r="X6" s="387"/>
      <c r="Y6" s="387"/>
      <c r="Z6" s="272"/>
      <c r="AA6" s="379">
        <v>2015</v>
      </c>
      <c r="AB6" s="380"/>
      <c r="AC6" s="381"/>
      <c r="AD6" s="381"/>
      <c r="AE6" s="381"/>
      <c r="AF6" s="381"/>
      <c r="AG6" s="381"/>
      <c r="AH6" s="381"/>
      <c r="AI6" s="381"/>
      <c r="AJ6" s="381"/>
      <c r="AK6" s="272"/>
      <c r="AL6" s="379">
        <v>2016</v>
      </c>
      <c r="AM6" s="380"/>
      <c r="AN6" s="381"/>
      <c r="AO6" s="381"/>
      <c r="AP6" s="381"/>
      <c r="AQ6" s="381"/>
      <c r="AR6" s="381"/>
      <c r="AS6" s="381"/>
      <c r="AT6" s="381"/>
      <c r="AU6" s="381"/>
      <c r="AV6" s="272"/>
      <c r="AW6" s="379">
        <v>2017</v>
      </c>
      <c r="AX6" s="380"/>
      <c r="AY6" s="381"/>
      <c r="AZ6" s="381"/>
      <c r="BA6" s="381"/>
      <c r="BB6" s="381"/>
      <c r="BC6" s="381"/>
      <c r="BD6" s="381"/>
      <c r="BE6" s="381"/>
      <c r="BF6" s="381"/>
      <c r="BG6" s="272"/>
      <c r="BH6" s="379">
        <v>2018</v>
      </c>
      <c r="BI6" s="380"/>
      <c r="BJ6" s="381"/>
      <c r="BK6" s="381"/>
      <c r="BL6" s="381"/>
      <c r="BM6" s="381"/>
      <c r="BN6" s="381"/>
      <c r="BO6" s="381"/>
      <c r="BP6" s="381"/>
      <c r="BQ6" s="381"/>
      <c r="BR6" s="272"/>
      <c r="BS6" s="379">
        <v>2019</v>
      </c>
      <c r="BT6" s="380"/>
      <c r="BU6" s="381"/>
      <c r="BV6" s="381"/>
      <c r="BW6" s="381"/>
      <c r="BX6" s="381"/>
      <c r="BY6" s="381"/>
      <c r="BZ6" s="381"/>
      <c r="CA6" s="381"/>
      <c r="CB6" s="381"/>
      <c r="CC6" s="272"/>
      <c r="CD6" s="379">
        <v>2020</v>
      </c>
      <c r="CE6" s="380"/>
      <c r="CF6" s="381"/>
      <c r="CG6" s="381"/>
      <c r="CH6" s="381"/>
      <c r="CI6" s="381"/>
      <c r="CJ6" s="381"/>
      <c r="CK6" s="381"/>
      <c r="CL6" s="381"/>
      <c r="CM6" s="381"/>
      <c r="CN6" s="385" t="s">
        <v>379</v>
      </c>
      <c r="CO6" s="385"/>
    </row>
    <row r="7" spans="1:93" ht="6" customHeight="1" x14ac:dyDescent="0.2">
      <c r="B7" s="386"/>
      <c r="C7" s="386"/>
      <c r="D7" s="386"/>
      <c r="E7" s="88"/>
      <c r="F7" s="89"/>
      <c r="G7" s="88"/>
      <c r="H7" s="89"/>
      <c r="I7" s="88"/>
      <c r="J7" s="89"/>
      <c r="K7" s="89"/>
      <c r="L7" s="89"/>
      <c r="M7" s="88"/>
      <c r="N7" s="89"/>
      <c r="O7" s="273"/>
      <c r="P7" s="88"/>
      <c r="Q7" s="89"/>
      <c r="R7" s="88"/>
      <c r="S7" s="89"/>
      <c r="T7" s="88"/>
      <c r="U7" s="89"/>
      <c r="V7" s="88"/>
      <c r="W7" s="89"/>
      <c r="X7" s="88"/>
      <c r="Y7" s="89"/>
      <c r="Z7" s="273"/>
      <c r="AA7" s="88"/>
      <c r="AB7" s="89"/>
      <c r="AC7" s="88"/>
      <c r="AD7" s="89"/>
      <c r="AE7" s="88"/>
      <c r="AF7" s="89"/>
      <c r="AG7" s="88"/>
      <c r="AH7" s="89"/>
      <c r="AI7" s="88"/>
      <c r="AJ7" s="89"/>
      <c r="AK7" s="273"/>
      <c r="AL7" s="88"/>
      <c r="AM7" s="89"/>
      <c r="AN7" s="88"/>
      <c r="AO7" s="89"/>
      <c r="AP7" s="88"/>
      <c r="AQ7" s="89"/>
      <c r="AR7" s="88"/>
      <c r="AS7" s="89"/>
      <c r="AT7" s="88"/>
      <c r="AU7" s="89"/>
      <c r="AV7" s="273"/>
      <c r="AW7" s="88"/>
      <c r="AX7" s="89"/>
      <c r="AY7" s="88"/>
      <c r="AZ7" s="89"/>
      <c r="BA7" s="88"/>
      <c r="BB7" s="89"/>
      <c r="BC7" s="88"/>
      <c r="BD7" s="89"/>
      <c r="BE7" s="88"/>
      <c r="BF7" s="89"/>
      <c r="BG7" s="273"/>
      <c r="BH7" s="88"/>
      <c r="BI7" s="89"/>
      <c r="BJ7" s="88"/>
      <c r="BK7" s="89"/>
      <c r="BL7" s="88"/>
      <c r="BM7" s="89"/>
      <c r="BN7" s="88"/>
      <c r="BO7" s="89"/>
      <c r="BP7" s="88"/>
      <c r="BQ7" s="89"/>
      <c r="BR7" s="273"/>
      <c r="BS7" s="88"/>
      <c r="BT7" s="89"/>
      <c r="BU7" s="88"/>
      <c r="BV7" s="89"/>
      <c r="BW7" s="88"/>
      <c r="BX7" s="89"/>
      <c r="BY7" s="88"/>
      <c r="BZ7" s="89"/>
      <c r="CA7" s="88"/>
      <c r="CB7" s="89"/>
      <c r="CC7" s="273"/>
      <c r="CD7" s="88"/>
      <c r="CE7" s="89"/>
      <c r="CF7" s="88"/>
      <c r="CG7" s="89"/>
      <c r="CH7" s="88"/>
      <c r="CI7" s="89"/>
      <c r="CJ7" s="88"/>
      <c r="CK7" s="89"/>
      <c r="CL7" s="88"/>
      <c r="CM7" s="89"/>
      <c r="CN7" s="386"/>
      <c r="CO7" s="386"/>
    </row>
    <row r="8" spans="1:93" ht="6" customHeight="1" x14ac:dyDescent="0.2">
      <c r="B8" s="386"/>
      <c r="C8" s="386"/>
      <c r="D8" s="386"/>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86"/>
      <c r="CO8" s="386"/>
    </row>
    <row r="9" spans="1:93" s="143" customFormat="1" ht="14.25" customHeight="1" x14ac:dyDescent="0.2">
      <c r="B9" s="386"/>
      <c r="C9" s="386"/>
      <c r="D9" s="386"/>
      <c r="E9" s="382" t="s">
        <v>444</v>
      </c>
      <c r="F9" s="383"/>
      <c r="G9" s="382" t="s">
        <v>446</v>
      </c>
      <c r="H9" s="383"/>
      <c r="I9" s="382" t="s">
        <v>447</v>
      </c>
      <c r="J9" s="383"/>
      <c r="K9" s="382" t="s">
        <v>448</v>
      </c>
      <c r="L9" s="383"/>
      <c r="M9" s="382" t="s">
        <v>1</v>
      </c>
      <c r="N9" s="383"/>
      <c r="O9" s="291"/>
      <c r="P9" s="382" t="s">
        <v>444</v>
      </c>
      <c r="Q9" s="383"/>
      <c r="R9" s="382" t="s">
        <v>446</v>
      </c>
      <c r="S9" s="383"/>
      <c r="T9" s="382" t="s">
        <v>447</v>
      </c>
      <c r="U9" s="383"/>
      <c r="V9" s="382" t="s">
        <v>448</v>
      </c>
      <c r="W9" s="383"/>
      <c r="X9" s="382" t="s">
        <v>1</v>
      </c>
      <c r="Y9" s="383"/>
      <c r="Z9" s="291"/>
      <c r="AA9" s="382" t="s">
        <v>444</v>
      </c>
      <c r="AB9" s="382"/>
      <c r="AC9" s="382" t="s">
        <v>446</v>
      </c>
      <c r="AD9" s="382"/>
      <c r="AE9" s="382" t="s">
        <v>447</v>
      </c>
      <c r="AF9" s="382"/>
      <c r="AG9" s="382" t="s">
        <v>448</v>
      </c>
      <c r="AH9" s="382"/>
      <c r="AI9" s="382" t="s">
        <v>1</v>
      </c>
      <c r="AJ9" s="383"/>
      <c r="AK9" s="291"/>
      <c r="AL9" s="382" t="s">
        <v>444</v>
      </c>
      <c r="AM9" s="382"/>
      <c r="AN9" s="382" t="s">
        <v>446</v>
      </c>
      <c r="AO9" s="382"/>
      <c r="AP9" s="382" t="s">
        <v>447</v>
      </c>
      <c r="AQ9" s="382"/>
      <c r="AR9" s="382" t="s">
        <v>448</v>
      </c>
      <c r="AS9" s="382"/>
      <c r="AT9" s="382" t="s">
        <v>1</v>
      </c>
      <c r="AU9" s="383"/>
      <c r="AV9" s="315"/>
      <c r="AW9" s="382" t="s">
        <v>444</v>
      </c>
      <c r="AX9" s="382"/>
      <c r="AY9" s="382" t="s">
        <v>446</v>
      </c>
      <c r="AZ9" s="382"/>
      <c r="BA9" s="382" t="s">
        <v>447</v>
      </c>
      <c r="BB9" s="382"/>
      <c r="BC9" s="382" t="s">
        <v>448</v>
      </c>
      <c r="BD9" s="382"/>
      <c r="BE9" s="382" t="s">
        <v>1</v>
      </c>
      <c r="BF9" s="383"/>
      <c r="BG9" s="315"/>
      <c r="BH9" s="382" t="s">
        <v>444</v>
      </c>
      <c r="BI9" s="382"/>
      <c r="BJ9" s="382" t="s">
        <v>446</v>
      </c>
      <c r="BK9" s="382"/>
      <c r="BL9" s="382" t="s">
        <v>447</v>
      </c>
      <c r="BM9" s="382"/>
      <c r="BN9" s="382" t="s">
        <v>448</v>
      </c>
      <c r="BO9" s="382"/>
      <c r="BP9" s="382" t="s">
        <v>1</v>
      </c>
      <c r="BQ9" s="383"/>
      <c r="BR9" s="315"/>
      <c r="BS9" s="382" t="s">
        <v>444</v>
      </c>
      <c r="BT9" s="382"/>
      <c r="BU9" s="382" t="s">
        <v>446</v>
      </c>
      <c r="BV9" s="382"/>
      <c r="BW9" s="382" t="s">
        <v>447</v>
      </c>
      <c r="BX9" s="382"/>
      <c r="BY9" s="382" t="s">
        <v>448</v>
      </c>
      <c r="BZ9" s="382"/>
      <c r="CA9" s="382" t="s">
        <v>1</v>
      </c>
      <c r="CB9" s="383"/>
      <c r="CC9" s="315"/>
      <c r="CD9" s="382" t="s">
        <v>444</v>
      </c>
      <c r="CE9" s="382"/>
      <c r="CF9" s="382" t="s">
        <v>446</v>
      </c>
      <c r="CG9" s="382"/>
      <c r="CH9" s="382" t="s">
        <v>447</v>
      </c>
      <c r="CI9" s="382"/>
      <c r="CJ9" s="382" t="s">
        <v>448</v>
      </c>
      <c r="CK9" s="382"/>
      <c r="CL9" s="382" t="s">
        <v>1</v>
      </c>
      <c r="CM9" s="383"/>
      <c r="CN9" s="386" t="s">
        <v>42</v>
      </c>
      <c r="CO9" s="386"/>
    </row>
    <row r="10" spans="1:93" ht="6" customHeight="1" x14ac:dyDescent="0.2">
      <c r="B10" s="83"/>
      <c r="C10" s="83"/>
      <c r="D10" s="83"/>
      <c r="E10" s="88"/>
      <c r="F10" s="89"/>
      <c r="G10" s="88"/>
      <c r="H10" s="89"/>
      <c r="I10" s="88"/>
      <c r="J10" s="89"/>
      <c r="K10" s="89"/>
      <c r="L10" s="89"/>
      <c r="M10" s="88"/>
      <c r="N10" s="89"/>
      <c r="O10" s="273"/>
      <c r="P10" s="88"/>
      <c r="Q10" s="89"/>
      <c r="R10" s="88"/>
      <c r="S10" s="89"/>
      <c r="T10" s="88"/>
      <c r="U10" s="89"/>
      <c r="V10" s="88"/>
      <c r="W10" s="89"/>
      <c r="X10" s="88"/>
      <c r="Y10" s="89"/>
      <c r="Z10" s="273"/>
      <c r="AA10" s="88"/>
      <c r="AB10" s="89"/>
      <c r="AC10" s="88"/>
      <c r="AD10" s="89"/>
      <c r="AE10" s="88"/>
      <c r="AF10" s="89"/>
      <c r="AG10" s="88"/>
      <c r="AH10" s="89"/>
      <c r="AI10" s="88"/>
      <c r="AJ10" s="89"/>
      <c r="AK10" s="273"/>
      <c r="AL10" s="88"/>
      <c r="AM10" s="89"/>
      <c r="AN10" s="88"/>
      <c r="AO10" s="89"/>
      <c r="AP10" s="88"/>
      <c r="AQ10" s="89"/>
      <c r="AR10" s="88"/>
      <c r="AS10" s="89"/>
      <c r="AT10" s="88"/>
      <c r="AU10" s="89"/>
      <c r="AV10" s="273"/>
      <c r="AW10" s="88"/>
      <c r="AX10" s="89"/>
      <c r="AY10" s="88"/>
      <c r="AZ10" s="89"/>
      <c r="BA10" s="88"/>
      <c r="BB10" s="89"/>
      <c r="BC10" s="88"/>
      <c r="BD10" s="89"/>
      <c r="BE10" s="88"/>
      <c r="BF10" s="89"/>
      <c r="BG10" s="273"/>
      <c r="BH10" s="88"/>
      <c r="BI10" s="89"/>
      <c r="BJ10" s="88"/>
      <c r="BK10" s="89"/>
      <c r="BL10" s="88"/>
      <c r="BM10" s="89"/>
      <c r="BN10" s="88"/>
      <c r="BO10" s="89"/>
      <c r="BP10" s="88"/>
      <c r="BQ10" s="89"/>
      <c r="BR10" s="273"/>
      <c r="BS10" s="88"/>
      <c r="BT10" s="89"/>
      <c r="BU10" s="88"/>
      <c r="BV10" s="89"/>
      <c r="BW10" s="88"/>
      <c r="BX10" s="89"/>
      <c r="BY10" s="88"/>
      <c r="BZ10" s="89"/>
      <c r="CA10" s="88"/>
      <c r="CB10" s="89"/>
      <c r="CC10" s="273"/>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88">
        <v>1</v>
      </c>
      <c r="C12" s="289"/>
      <c r="D12" s="103" t="s">
        <v>52</v>
      </c>
      <c r="E12" s="37">
        <f>IF(VLOOKUP(CONCATENATE($E$6," ",E$9),'-RÅDATA_KVARTAL-'!$DZ$5:$FB$385,4,FALSE)&gt;0,VLOOKUP(CONCATENATE($E$6," ",E$9),'-RÅDATA_KVARTAL-'!$DZ$5:$FB$385,4,FALSE),"")</f>
        <v>218611</v>
      </c>
      <c r="F12" s="37"/>
      <c r="G12" s="37">
        <f>IF(VLOOKUP(CONCATENATE($E$6," ",G$9),'-RÅDATA_KVARTAL-'!$DZ$5:$FB$385,4,FALSE)&gt;0,VLOOKUP(CONCATENATE($E$6," ",G$9),'-RÅDATA_KVARTAL-'!$DZ$5:$FB$385,4,FALSE),"")</f>
        <v>219848</v>
      </c>
      <c r="H12" s="37"/>
      <c r="I12" s="37">
        <f>IF(VLOOKUP(CONCATENATE($E$6," ",I$9),'-RÅDATA_KVARTAL-'!$DZ$5:$FB$385,4,FALSE)&gt;0,VLOOKUP(CONCATENATE($E$6," ",I$9),'-RÅDATA_KVARTAL-'!$DZ$5:$FB$385,4,FALSE),"")</f>
        <v>218984</v>
      </c>
      <c r="J12" s="37"/>
      <c r="K12" s="37">
        <f>IF(VLOOKUP(CONCATENATE($E$6," ",K$9),'-RÅDATA_KVARTAL-'!$DZ$5:$FB$385,4,FALSE)&gt;0,VLOOKUP(CONCATENATE($E$6," ",K$9),'-RÅDATA_KVARTAL-'!$DZ$5:$FB$385,4,FALSE),"")</f>
        <v>228086</v>
      </c>
      <c r="L12" s="37"/>
      <c r="M12" s="37">
        <f>IF(VLOOKUP(CONCATENATE($E$6," ",M$9),'-RÅDATA_KVARTAL-'!$A$5:$DO$385,4,FALSE)&gt;0,VLOOKUP(CONCATENATE($E$6," ",M$9),'-RÅDATA_KVARTAL-'!$A$5:$DO$385,4,FALSE),"")</f>
        <v>885529</v>
      </c>
      <c r="N12" s="37"/>
      <c r="O12" s="37"/>
      <c r="P12" s="37">
        <f>IF(VLOOKUP(CONCATENATE($P$6," ",P$9),'-RÅDATA_KVARTAL-'!$DZ$5:$FB$385,4,FALSE)&gt;0,VLOOKUP(CONCATENATE($P$6," ",P$9),'-RÅDATA_KVARTAL-'!$DZ$5:$FB$385,4,FALSE),"")</f>
        <v>233985</v>
      </c>
      <c r="Q12" s="37"/>
      <c r="R12" s="37">
        <f>IF(VLOOKUP(CONCATENATE($P$6," ",R$9),'-RÅDATA_KVARTAL-'!$DZ$5:$FB$385,4,FALSE)&gt;0,VLOOKUP(CONCATENATE($P$6," ",R$9),'-RÅDATA_KVARTAL-'!$DZ$5:$FB$385,4,FALSE),"")</f>
        <v>232048</v>
      </c>
      <c r="S12" s="37"/>
      <c r="T12" s="37">
        <f>IF(VLOOKUP(CONCATENATE($P$6," ",T$9),'-RÅDATA_KVARTAL-'!$DZ$5:$FB$385,4,FALSE)&gt;0,VLOOKUP(CONCATENATE($P$6," ",T$9),'-RÅDATA_KVARTAL-'!$DZ$5:$FB$385,4,FALSE),"")</f>
        <v>228714</v>
      </c>
      <c r="U12" s="37"/>
      <c r="V12" s="37">
        <f>IF(VLOOKUP(CONCATENATE($P$6," ",V$9),'-RÅDATA_KVARTAL-'!$DZ$5:$FB$385,4,FALSE)&gt;0,VLOOKUP(CONCATENATE($P$6," ",V$9),'-RÅDATA_KVARTAL-'!$DZ$5:$FB$385,4,FALSE),"")</f>
        <v>238155</v>
      </c>
      <c r="W12" s="37"/>
      <c r="X12" s="37">
        <f>IF(VLOOKUP(CONCATENATE($P$6," ",X$9),'-RÅDATA_KVARTAL-'!$A$5:$DO$385,4,FALSE)&gt;0,VLOOKUP(CONCATENATE($P$6," ",X$9),'-RÅDATA_KVARTAL-'!$A$5:$DO$385,4,FALSE),"")</f>
        <v>932902</v>
      </c>
      <c r="Y12" s="37"/>
      <c r="Z12" s="37"/>
      <c r="AA12" s="37">
        <f>IF(VLOOKUP(CONCATENATE($AA$6," ",AA$9),'-RÅDATA_KVARTAL-'!$DZ$5:$FB$385,4,FALSE)&gt;0,VLOOKUP(CONCATENATE($AA$6," ",AA$9),'-RÅDATA_KVARTAL-'!$DZ$5:$FB$385,4,FALSE),"")</f>
        <v>238200</v>
      </c>
      <c r="AB12" s="37"/>
      <c r="AC12" s="37">
        <f>IF(VLOOKUP(CONCATENATE($AA$6," ",AC$9),'-RÅDATA_KVARTAL-'!$DZ$5:$FB$385,4,FALSE)&gt;0,VLOOKUP(CONCATENATE($AA$6," ",AC$9),'-RÅDATA_KVARTAL-'!$DZ$5:$FB$385,4,FALSE),"")</f>
        <v>237851</v>
      </c>
      <c r="AD12" s="37"/>
      <c r="AE12" s="37">
        <f>IF(VLOOKUP(CONCATENATE($AA$6," ",AE$9),'-RÅDATA_KVARTAL-'!$DZ$5:$FB$385,4,FALSE)&gt;0,VLOOKUP(CONCATENATE($AA$6," ",AE$9),'-RÅDATA_KVARTAL-'!$DZ$5:$FB$385,4,FALSE),"")</f>
        <v>236357</v>
      </c>
      <c r="AF12" s="37"/>
      <c r="AG12" s="37">
        <f>IF(VLOOKUP(CONCATENATE($AA$6," ",AG$9),'-RÅDATA_KVARTAL-'!$DZ$5:$FB$385,4,FALSE)&gt;0,VLOOKUP(CONCATENATE($AA$6," ",AG$9),'-RÅDATA_KVARTAL-'!$DZ$5:$FB$385,4,FALSE),"")</f>
        <v>245718</v>
      </c>
      <c r="AH12" s="37"/>
      <c r="AI12" s="37">
        <f>IF(VLOOKUP(CONCATENATE($AA$6," ",AI$9),'-RÅDATA_KVARTAL-'!$A$5:$DO$385,4,FALSE)&gt;0,VLOOKUP(CONCATENATE($AA$6," ",AI$9),'-RÅDATA_KVARTAL-'!$A$5:$DO$385,4,FALSE),"")</f>
        <v>958126</v>
      </c>
      <c r="AJ12" s="91"/>
      <c r="AK12" s="37"/>
      <c r="AL12" s="37">
        <f>IF(VLOOKUP(CONCATENATE($AL$6," ",AL$9),'-RÅDATA_KVARTAL-'!$DZ$5:$FB$385,4,FALSE)&gt;0,VLOOKUP(CONCATENATE($AL$6," ",AL$9),'-RÅDATA_KVARTAL-'!$DZ$5:$FB$385,4,FALSE),"")</f>
        <v>246580</v>
      </c>
      <c r="AM12" s="37"/>
      <c r="AN12" s="37">
        <f>IF(VLOOKUP(CONCATENATE($AL$6," ",AN$9),'-RÅDATA_KVARTAL-'!$DZ$5:$FB$385,4,FALSE)&gt;0,VLOOKUP(CONCATENATE($AL$6," ",AN$9),'-RÅDATA_KVARTAL-'!$DZ$5:$FB$385,4,FALSE),"")</f>
        <v>247001</v>
      </c>
      <c r="AO12" s="37"/>
      <c r="AP12" s="37">
        <f>IF(VLOOKUP(CONCATENATE($AL$6," ",AP$9),'-RÅDATA_KVARTAL-'!$DZ$5:$FB$385,4,FALSE)&gt;0,VLOOKUP(CONCATENATE($AL$6," ",AP$9),'-RÅDATA_KVARTAL-'!$DZ$5:$FB$385,4,FALSE),"")</f>
        <v>240706</v>
      </c>
      <c r="AQ12" s="37"/>
      <c r="AR12" s="37">
        <f>IF(VLOOKUP(CONCATENATE($AL$6," ",AR$9),'-RÅDATA_KVARTAL-'!$DZ$5:$FB$385,4,FALSE)&gt;0,VLOOKUP(CONCATENATE($AL$6," ",AR$9),'-RÅDATA_KVARTAL-'!$DZ$5:$FB$385,4,FALSE),"")</f>
        <v>252597</v>
      </c>
      <c r="AS12" s="37"/>
      <c r="AT12" s="37">
        <f>IF(VLOOKUP(CONCATENATE($AL$6," ",AT$9),'-RÅDATA_KVARTAL-'!$A$5:$DO$385,4,FALSE)&gt;0,VLOOKUP(CONCATENATE($AL$6," ",AT$9),'-RÅDATA_KVARTAL-'!$A$5:$DO$385,4,FALSE),"")</f>
        <v>986884</v>
      </c>
      <c r="AU12" s="91"/>
      <c r="AV12" s="37"/>
      <c r="AW12" s="37">
        <f>IF(VLOOKUP(CONCATENATE($AW$6," ",AW$9),'-RÅDATA_KVARTAL-'!$DZ$5:$FB$385,4,FALSE)&gt;0,VLOOKUP(CONCATENATE($AW$6," ",AW$9),'-RÅDATA_KVARTAL-'!$DZ$5:$FB$385,4,FALSE),"")</f>
        <v>252887</v>
      </c>
      <c r="AX12" s="37"/>
      <c r="AY12" s="37">
        <f>IF(VLOOKUP(CONCATENATE($AW$6," ",AY$9),'-RÅDATA_KVARTAL-'!$DZ$5:$FB$385,4,FALSE)&gt;0,VLOOKUP(CONCATENATE($AW$6," ",AY$9),'-RÅDATA_KVARTAL-'!$DZ$5:$FB$385,4,FALSE),"")</f>
        <v>249629</v>
      </c>
      <c r="AZ12" s="37"/>
      <c r="BA12" s="37" t="str">
        <f>IF(VLOOKUP(CONCATENATE($AW$6," ",BA$9),'-RÅDATA_KVARTAL-'!$DZ$5:$FB$385,4,FALSE)&gt;0,VLOOKUP(CONCATENATE($AW$6," ",BA$9),'-RÅDATA_KVARTAL-'!$DZ$5:$FB$385,4,FALSE),"")</f>
        <v/>
      </c>
      <c r="BB12" s="37"/>
      <c r="BC12" s="37" t="str">
        <f>IF(VLOOKUP(CONCATENATE($AW$6," ",BC$9),'-RÅDATA_KVARTAL-'!$DZ$5:$FB$385,4,FALSE)&gt;0,VLOOKUP(CONCATENATE($AW$6," ",BC$9),'-RÅDATA_KVARTAL-'!$DZ$5:$FB$385,4,FALSE),"")</f>
        <v/>
      </c>
      <c r="BD12" s="37"/>
      <c r="BE12" s="37">
        <f>IF(VLOOKUP(CONCATENATE($AW$6," ",BE$9),'-RÅDATA_KVARTAL-'!$A$5:$DO$385,4,FALSE)&gt;0,VLOOKUP(CONCATENATE($AW$6," ",BE$9),'-RÅDATA_KVARTAL-'!$A$5:$DO$385,4,FALSE),"")</f>
        <v>502516</v>
      </c>
      <c r="BF12" s="91"/>
      <c r="BG12" s="37"/>
      <c r="BH12" s="37" t="str">
        <f>IF(VLOOKUP(CONCATENATE($BH$6," ",BH$9),'-RÅDATA_KVARTAL-'!$DZ$5:$FB$385,4,FALSE)&gt;0,VLOOKUP(CONCATENATE($BH$6," ",BH$9),'-RÅDATA_KVARTAL-'!$DZ$5:$FB$385,4,FALSE),"")</f>
        <v/>
      </c>
      <c r="BI12" s="37"/>
      <c r="BJ12" s="37" t="str">
        <f>IF(VLOOKUP(CONCATENATE($BH$6," ",BJ$9),'-RÅDATA_KVARTAL-'!$DZ$5:$FB$385,4,FALSE)&gt;0,VLOOKUP(CONCATENATE($BH$6," ",BJ$9),'-RÅDATA_KVARTAL-'!$DZ$5:$FB$385,4,FALSE),"")</f>
        <v/>
      </c>
      <c r="BK12" s="37"/>
      <c r="BL12" s="37" t="str">
        <f>IF(VLOOKUP(CONCATENATE($BH$6," ",BL$9),'-RÅDATA_KVARTAL-'!$DZ$5:$FB$385,4,FALSE)&gt;0,VLOOKUP(CONCATENATE($BH$6," ",BL$9),'-RÅDATA_KVARTAL-'!$DZ$5:$FB$385,4,FALSE),"")</f>
        <v/>
      </c>
      <c r="BM12" s="37"/>
      <c r="BN12" s="37" t="str">
        <f>IF(VLOOKUP(CONCATENATE($BH$6," ",BN$9),'-RÅDATA_KVARTAL-'!$DZ$5:$FB$385,4,FALSE)&gt;0,VLOOKUP(CONCATENATE($BH$6," ",BN$9),'-RÅDATA_KVARTAL-'!$DZ$5:$FB$385,4,FALSE),"")</f>
        <v/>
      </c>
      <c r="BO12" s="37"/>
      <c r="BP12" s="37" t="str">
        <f>IF(VLOOKUP(CONCATENATE($BH$6," ",BP$9),'-RÅDATA_KVARTAL-'!$A$5:$DO$385,4,FALSE)&gt;0,VLOOKUP(CONCATENATE($BH$6," ",BP$9),'-RÅDATA_KVARTAL-'!$A$5:$DO$385,4,FALSE),"")</f>
        <v/>
      </c>
      <c r="BQ12" s="91"/>
      <c r="BR12" s="37"/>
      <c r="BS12" s="37" t="str">
        <f>IF(VLOOKUP(CONCATENATE($BS$6," ",BS$9),'-RÅDATA_KVARTAL-'!$DZ$5:$FB$385,4,FALSE)&gt;0,VLOOKUP(CONCATENATE($BS$6," ",BS$9),'-RÅDATA_KVARTAL-'!$DZ$5:$FB$385,4,FALSE),"")</f>
        <v/>
      </c>
      <c r="BT12" s="37"/>
      <c r="BU12" s="37" t="str">
        <f>IF(VLOOKUP(CONCATENATE($BS$6," ",BU$9),'-RÅDATA_KVARTAL-'!$DZ$5:$FB$385,4,FALSE)&gt;0,VLOOKUP(CONCATENATE($BS$6," ",BU$9),'-RÅDATA_KVARTAL-'!$DZ$5:$FB$385,4,FALSE),"")</f>
        <v/>
      </c>
      <c r="BV12" s="37"/>
      <c r="BW12" s="37" t="str">
        <f>IF(VLOOKUP(CONCATENATE($BS$6," ",BW$9),'-RÅDATA_KVARTAL-'!$DZ$5:$FB$385,4,FALSE)&gt;0,VLOOKUP(CONCATENATE($BS$6," ",BW$9),'-RÅDATA_KVARTAL-'!$DZ$5:$FB$385,4,FALSE),"")</f>
        <v/>
      </c>
      <c r="BX12" s="37"/>
      <c r="BY12" s="37" t="str">
        <f>IF(VLOOKUP(CONCATENATE($BS$6," ",BY$9),'-RÅDATA_KVARTAL-'!$DZ$5:$FB$385,4,FALSE)&gt;0,VLOOKUP(CONCATENATE($BS$6," ",BY$9),'-RÅDATA_KVARTAL-'!$DZ$5:$FB$385,4,FALSE),"")</f>
        <v/>
      </c>
      <c r="BZ12" s="37"/>
      <c r="CA12" s="37" t="str">
        <f>IF(VLOOKUP(CONCATENATE($BS$6," ",CA$9),'-RÅDATA_KVARTAL-'!$A$5:$DO$385,4,FALSE)&gt;0,VLOOKUP(CONCATENATE($BS$6," ",CA$9),'-RÅDATA_KVARTAL-'!$A$5:$DO$385,4,FALSE),"")</f>
        <v/>
      </c>
      <c r="CB12" s="91"/>
      <c r="CC12" s="37"/>
      <c r="CD12" s="37" t="str">
        <f>IF(VLOOKUP(CONCATENATE($CD$6," ",CD$9),'-RÅDATA_KVARTAL-'!$DZ$5:$FB$385,4,FALSE)&gt;0,VLOOKUP(CONCATENATE($CD$6," ",CD$9),'-RÅDATA_KVARTAL-'!$DZ$5:$FB$385,4,FALSE),"")</f>
        <v/>
      </c>
      <c r="CE12" s="37"/>
      <c r="CF12" s="37" t="str">
        <f>IF(VLOOKUP(CONCATENATE($CD$6," ",CF$9),'-RÅDATA_KVARTAL-'!$DZ$5:$FB$385,4,FALSE)&gt;0,VLOOKUP(CONCATENATE($CD$6," ",CF$9),'-RÅDATA_KVARTAL-'!$DZ$5:$FB$385,4,FALSE),"")</f>
        <v/>
      </c>
      <c r="CG12" s="37"/>
      <c r="CH12" s="37" t="str">
        <f>IF(VLOOKUP(CONCATENATE($CD$6," ",CH$9),'-RÅDATA_KVARTAL-'!$DZ$5:$FB$385,4,FALSE)&gt;0,VLOOKUP(CONCATENATE($CD$6," ",CH$9),'-RÅDATA_KVARTAL-'!$DZ$5:$FB$385,4,FALSE),"")</f>
        <v/>
      </c>
      <c r="CI12" s="37"/>
      <c r="CJ12" s="37" t="str">
        <f>IF(VLOOKUP(CONCATENATE($CD$6," ",CJ$9),'-RÅDATA_KVARTAL-'!$DZ$5:$FB$385,4,FALSE)&gt;0,VLOOKUP(CONCATENATE($CD$6," ",CJ$9),'-RÅDATA_KVARTAL-'!$DZ$5:$FB$385,4,FALSE),"")</f>
        <v/>
      </c>
      <c r="CK12" s="37"/>
      <c r="CL12" s="37" t="str">
        <f>IF(VLOOKUP(CONCATENATE($CD$6," ",CL$9),'-RÅDATA_KVARTAL-'!$A$5:$DO$385,4,FALSE)&gt;0,VLOOKUP(CONCATENATE($CD$6," ",CL$9),'-RÅDATA_KVARTAL-'!$A$5:$DO$385,4,FALSE),"")</f>
        <v/>
      </c>
      <c r="CM12" s="91"/>
      <c r="CN12" s="57"/>
      <c r="CO12" s="103" t="s">
        <v>351</v>
      </c>
    </row>
    <row r="13" spans="1:93" s="21" customFormat="1" ht="4.5" customHeight="1" x14ac:dyDescent="0.2">
      <c r="A13" s="11"/>
      <c r="B13" s="288"/>
      <c r="C13" s="288"/>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88">
        <v>2</v>
      </c>
      <c r="C14" s="289"/>
      <c r="D14" s="103" t="s">
        <v>53</v>
      </c>
      <c r="E14" s="37">
        <f>IF(VLOOKUP(CONCATENATE($E$6," ",E$9),'-RÅDATA_KVARTAL-'!$DZ$5:$FB$385,5,FALSE)&lt;&gt;0,VLOOKUP(CONCATENATE($E$6," ",E$9),'-RÅDATA_KVARTAL-'!$DZ$5:$FB$385,5,FALSE),"")</f>
        <v>-3008</v>
      </c>
      <c r="F14" s="37"/>
      <c r="G14" s="37">
        <f>IF(VLOOKUP(CONCATENATE($E$6," ",G$9),'-RÅDATA_KVARTAL-'!$DZ$5:$FB$385,5,FALSE)&lt;&gt;0,VLOOKUP(CONCATENATE($E$6," ",G$9),'-RÅDATA_KVARTAL-'!$DZ$5:$FB$385,5,FALSE),"")</f>
        <v>-4538</v>
      </c>
      <c r="H14" s="37"/>
      <c r="I14" s="37">
        <f>IF(VLOOKUP(CONCATENATE($E$6," ",I$9),'-RÅDATA_KVARTAL-'!$DZ$5:$FB$385,5,FALSE)&lt;&gt;0,VLOOKUP(CONCATENATE($E$6," ",I$9),'-RÅDATA_KVARTAL-'!$DZ$5:$FB$385,5,FALSE),"")</f>
        <v>-8158</v>
      </c>
      <c r="J14" s="37"/>
      <c r="K14" s="37">
        <f>IF(VLOOKUP(CONCATENATE($E$6," ",K$9),'-RÅDATA_KVARTAL-'!$DZ$5:$FB$385,5,FALSE)&lt;&gt;0,VLOOKUP(CONCATENATE($E$6," ",K$9),'-RÅDATA_KVARTAL-'!$DZ$5:$FB$385,5,FALSE),"")</f>
        <v>-6016</v>
      </c>
      <c r="L14" s="37"/>
      <c r="M14" s="37">
        <f>IF(VLOOKUP(CONCATENATE($E$6," ",M$9),'-RÅDATA_KVARTAL-'!$A$5:$DO$385,8,FALSE)&lt;&gt;0,VLOOKUP(CONCATENATE($E$6," ",M$9),'-RÅDATA_KVARTAL-'!$A$5:$DO$385,8,FALSE),"")</f>
        <v>-21720</v>
      </c>
      <c r="N14" s="91"/>
      <c r="O14" s="91"/>
      <c r="P14" s="37">
        <f>IF(VLOOKUP(CONCATENATE($P$6," ",P$9),'-RÅDATA_KVARTAL-'!$DZ$5:$FB$385,5,FALSE)&lt;&gt;0,VLOOKUP(CONCATENATE($P$6," ",P$9),'-RÅDATA_KVARTAL-'!$DZ$5:$FB$385,5,FALSE),"")</f>
        <v>-1865</v>
      </c>
      <c r="Q14" s="37"/>
      <c r="R14" s="37">
        <f>IF(VLOOKUP(CONCATENATE($P$6," ",R$9),'-RÅDATA_KVARTAL-'!$DZ$5:$FB$385,5,FALSE)&lt;&gt;0,VLOOKUP(CONCATENATE($P$6," ",R$9),'-RÅDATA_KVARTAL-'!$DZ$5:$FB$385,5,FALSE),"")</f>
        <v>-5049</v>
      </c>
      <c r="S14" s="37"/>
      <c r="T14" s="37">
        <f>IF(VLOOKUP(CONCATENATE($P$6," ",T$9),'-RÅDATA_KVARTAL-'!$DZ$5:$FB$385,5,FALSE)&lt;&gt;0,VLOOKUP(CONCATENATE($P$6," ",T$9),'-RÅDATA_KVARTAL-'!$DZ$5:$FB$385,5,FALSE),"")</f>
        <v>-3484</v>
      </c>
      <c r="U14" s="37"/>
      <c r="V14" s="37">
        <f>IF(VLOOKUP(CONCATENATE($P$6," ",V$9),'-RÅDATA_KVARTAL-'!$DZ$5:$FB$385,5,FALSE)&lt;&gt;0,VLOOKUP(CONCATENATE($P$6," ",V$9),'-RÅDATA_KVARTAL-'!$DZ$5:$FB$385,5,FALSE),"")</f>
        <v>-1659</v>
      </c>
      <c r="W14" s="37"/>
      <c r="X14" s="37">
        <f>IF(VLOOKUP(CONCATENATE($P$6," ",X$9),'-RÅDATA_KVARTAL-'!$A$5:$DO$385,8,FALSE)&lt;&gt;0,VLOOKUP(CONCATENATE($P$6," ",X$9),'-RÅDATA_KVARTAL-'!$A$5:$DO$385,8,FALSE),"")</f>
        <v>-12057</v>
      </c>
      <c r="Y14" s="91"/>
      <c r="Z14" s="91"/>
      <c r="AA14" s="37">
        <f>IF(VLOOKUP(CONCATENATE($AA$6," ",AA$9),'-RÅDATA_KVARTAL-'!$DZ$5:$FB$385,5,FALSE)&lt;&gt;0,VLOOKUP(CONCATENATE($AA$6," ",AA$9),'-RÅDATA_KVARTAL-'!$DZ$5:$FB$385,5,FALSE),"")</f>
        <v>-1063</v>
      </c>
      <c r="AB14" s="37"/>
      <c r="AC14" s="37">
        <f>IF(VLOOKUP(CONCATENATE($AA$6," ",AC$9),'-RÅDATA_KVARTAL-'!$DZ$5:$FB$385,5,FALSE)&lt;&gt;0,VLOOKUP(CONCATENATE($AA$6," ",AC$9),'-RÅDATA_KVARTAL-'!$DZ$5:$FB$385,5,FALSE),"")</f>
        <v>-4582</v>
      </c>
      <c r="AD14" s="37"/>
      <c r="AE14" s="37">
        <f>IF(VLOOKUP(CONCATENATE($AA$6," ",AE$9),'-RÅDATA_KVARTAL-'!$DZ$5:$FB$385,5,FALSE)&lt;&gt;0,VLOOKUP(CONCATENATE($AA$6," ",AE$9),'-RÅDATA_KVARTAL-'!$DZ$5:$FB$385,5,FALSE),"")</f>
        <v>-5406</v>
      </c>
      <c r="AF14" s="37"/>
      <c r="AG14" s="37">
        <f>IF(VLOOKUP(CONCATENATE($AA$6," ",AG$9),'-RÅDATA_KVARTAL-'!$DZ$5:$FB$385,5,FALSE)&lt;&gt;0,VLOOKUP(CONCATENATE($AA$6," ",AG$9),'-RÅDATA_KVARTAL-'!$DZ$5:$FB$385,5,FALSE),"")</f>
        <v>-3710</v>
      </c>
      <c r="AH14" s="37"/>
      <c r="AI14" s="37">
        <f>IF(VLOOKUP(CONCATENATE($AA$6," ",AI$9),'-RÅDATA_KVARTAL-'!$A$5:$DO$385,8,FALSE)&lt;&gt;0,VLOOKUP(CONCATENATE($AA$6," ",AI$9),'-RÅDATA_KVARTAL-'!$A$5:$DO$385,8,FALSE),"")</f>
        <v>-14761</v>
      </c>
      <c r="AJ14" s="91"/>
      <c r="AK14" s="91"/>
      <c r="AL14" s="37">
        <f>IF(VLOOKUP(CONCATENATE($AL$6," ",AL$9),'-RÅDATA_KVARTAL-'!$DZ$5:$FB$385,5,FALSE)&lt;&gt;0,VLOOKUP(CONCATENATE($AL$6," ",AL$9),'-RÅDATA_KVARTAL-'!$DZ$5:$FB$385,5,FALSE),"")</f>
        <v>-5384</v>
      </c>
      <c r="AM14" s="37"/>
      <c r="AN14" s="37">
        <f>IF(VLOOKUP(CONCATENATE($AL$6," ",AN$9),'-RÅDATA_KVARTAL-'!$DZ$5:$FB$385,5,FALSE)&lt;&gt;0,VLOOKUP(CONCATENATE($AL$6," ",AN$9),'-RÅDATA_KVARTAL-'!$DZ$5:$FB$385,5,FALSE),"")</f>
        <v>-5412</v>
      </c>
      <c r="AO14" s="37"/>
      <c r="AP14" s="37">
        <f>IF(VLOOKUP(CONCATENATE($AL$6," ",AP$9),'-RÅDATA_KVARTAL-'!$DZ$5:$FB$385,5,FALSE)&lt;&gt;0,VLOOKUP(CONCATENATE($AL$6," ",AP$9),'-RÅDATA_KVARTAL-'!$DZ$5:$FB$385,5,FALSE),"")</f>
        <v>-5140</v>
      </c>
      <c r="AQ14" s="37"/>
      <c r="AR14" s="37">
        <f>IF(VLOOKUP(CONCATENATE($AL$6," ",AR$9),'-RÅDATA_KVARTAL-'!$DZ$5:$FB$385,5,FALSE)&lt;&gt;0,VLOOKUP(CONCATENATE($AL$6," ",AR$9),'-RÅDATA_KVARTAL-'!$DZ$5:$FB$385,5,FALSE),"")</f>
        <v>-8845</v>
      </c>
      <c r="AS14" s="37"/>
      <c r="AT14" s="37">
        <f>IF(VLOOKUP(CONCATENATE($AL$6," ",AT$9),'-RÅDATA_KVARTAL-'!$A$5:$DO$385,8,FALSE)&lt;&gt;0,VLOOKUP(CONCATENATE($AL$6," ",AT$9),'-RÅDATA_KVARTAL-'!$A$5:$DO$385,8,FALSE),"")</f>
        <v>-24781</v>
      </c>
      <c r="AU14" s="91"/>
      <c r="AV14" s="91"/>
      <c r="AW14" s="37">
        <f>IF(VLOOKUP(CONCATENATE($AW$6," ",AW$9),'-RÅDATA_KVARTAL-'!$DZ$5:$FB$385,5,FALSE)&lt;&gt;0,VLOOKUP(CONCATENATE($AW$6," ",AW$9),'-RÅDATA_KVARTAL-'!$DZ$5:$FB$385,5,FALSE),"")</f>
        <v>-3301</v>
      </c>
      <c r="AX14" s="37"/>
      <c r="AY14" s="37">
        <f>IF(VLOOKUP(CONCATENATE($AW$6," ",AY$9),'-RÅDATA_KVARTAL-'!$DZ$5:$FB$385,5,FALSE)&lt;&gt;0,VLOOKUP(CONCATENATE($AW$6," ",AY$9),'-RÅDATA_KVARTAL-'!$DZ$5:$FB$385,5,FALSE),"")</f>
        <v>-5202</v>
      </c>
      <c r="AZ14" s="37"/>
      <c r="BA14" s="37" t="str">
        <f>IF(VLOOKUP(CONCATENATE($AW$6," ",BA$9),'-RÅDATA_KVARTAL-'!$DZ$5:$FB$385,5,FALSE)&lt;&gt;0,VLOOKUP(CONCATENATE($AW$6," ",BA$9),'-RÅDATA_KVARTAL-'!$DZ$5:$FB$385,5,FALSE),"")</f>
        <v/>
      </c>
      <c r="BB14" s="37"/>
      <c r="BC14" s="37" t="str">
        <f>IF(VLOOKUP(CONCATENATE($AW$6," ",BC$9),'-RÅDATA_KVARTAL-'!$DZ$5:$FB$385,5,FALSE)&lt;&gt;0,VLOOKUP(CONCATENATE($AW$6," ",BC$9),'-RÅDATA_KVARTAL-'!$DZ$5:$FB$385,5,FALSE),"")</f>
        <v/>
      </c>
      <c r="BD14" s="37"/>
      <c r="BE14" s="37">
        <f>IF(VLOOKUP(CONCATENATE($AW$6," ",BE$9),'-RÅDATA_KVARTAL-'!$A$5:$DO$385,8,FALSE)&lt;&gt;0,VLOOKUP(CONCATENATE($AW$6," ",BE$9),'-RÅDATA_KVARTAL-'!$A$5:$DO$385,8,FALSE),"")</f>
        <v>-8503</v>
      </c>
      <c r="BF14" s="91"/>
      <c r="BG14" s="91"/>
      <c r="BH14" s="37" t="str">
        <f>IF(VLOOKUP(CONCATENATE($BH$6," ",BH$9),'-RÅDATA_KVARTAL-'!$DZ$5:$FB$385,5,FALSE)&lt;&gt;0,VLOOKUP(CONCATENATE($BH$6," ",BH$9),'-RÅDATA_KVARTAL-'!$DZ$5:$FB$385,5,FALSE),"")</f>
        <v/>
      </c>
      <c r="BI14" s="37"/>
      <c r="BJ14" s="37" t="str">
        <f>IF(VLOOKUP(CONCATENATE($BH$6," ",BJ$9),'-RÅDATA_KVARTAL-'!$DZ$5:$FB$385,5,FALSE)&lt;&gt;0,VLOOKUP(CONCATENATE($BH$6," ",BJ$9),'-RÅDATA_KVARTAL-'!$DZ$5:$FB$385,5,FALSE),"")</f>
        <v/>
      </c>
      <c r="BK14" s="37"/>
      <c r="BL14" s="37" t="str">
        <f>IF(VLOOKUP(CONCATENATE($BH$6," ",BL$9),'-RÅDATA_KVARTAL-'!$DZ$5:$FB$385,5,FALSE)&lt;&gt;0,VLOOKUP(CONCATENATE($BH$6," ",BL$9),'-RÅDATA_KVARTAL-'!$DZ$5:$FB$385,5,FALSE),"")</f>
        <v/>
      </c>
      <c r="BM14" s="37"/>
      <c r="BN14" s="37" t="str">
        <f>IF(VLOOKUP(CONCATENATE($BH$6," ",BN$9),'-RÅDATA_KVARTAL-'!$DZ$5:$FB$385,5,FALSE)&lt;&gt;0,VLOOKUP(CONCATENATE($BH$6," ",BN$9),'-RÅDATA_KVARTAL-'!$DZ$5:$FB$385,5,FALSE),"")</f>
        <v/>
      </c>
      <c r="BO14" s="37"/>
      <c r="BP14" s="37" t="str">
        <f>IF(VLOOKUP(CONCATENATE($BH$6," ",BP$9),'-RÅDATA_KVARTAL-'!$A$5:$DO$385,8,FALSE)&lt;&gt;0,VLOOKUP(CONCATENATE($BH$6," ",BP$9),'-RÅDATA_KVARTAL-'!$A$5:$DO$385,8,FALSE),"")</f>
        <v/>
      </c>
      <c r="BQ14" s="91"/>
      <c r="BR14" s="91"/>
      <c r="BS14" s="37" t="str">
        <f>IF(VLOOKUP(CONCATENATE($BS$6," ",BS$9),'-RÅDATA_KVARTAL-'!$DZ$5:$FB$385,5,FALSE)&lt;&gt;0,VLOOKUP(CONCATENATE($BS$6," ",BS$9),'-RÅDATA_KVARTAL-'!$DZ$5:$FB$385,5,FALSE),"")</f>
        <v/>
      </c>
      <c r="BT14" s="37"/>
      <c r="BU14" s="37" t="str">
        <f>IF(VLOOKUP(CONCATENATE($BS$6," ",BU$9),'-RÅDATA_KVARTAL-'!$DZ$5:$FB$385,5,FALSE)&lt;&gt;0,VLOOKUP(CONCATENATE($BS$6," ",BU$9),'-RÅDATA_KVARTAL-'!$DZ$5:$FB$385,5,FALSE),"")</f>
        <v/>
      </c>
      <c r="BV14" s="37"/>
      <c r="BW14" s="37" t="str">
        <f>IF(VLOOKUP(CONCATENATE($BS$6," ",BW$9),'-RÅDATA_KVARTAL-'!$DZ$5:$FB$385,5,FALSE)&lt;&gt;0,VLOOKUP(CONCATENATE($BS$6," ",BW$9),'-RÅDATA_KVARTAL-'!$DZ$5:$FB$385,5,FALSE),"")</f>
        <v/>
      </c>
      <c r="BX14" s="37"/>
      <c r="BY14" s="37" t="str">
        <f>IF(VLOOKUP(CONCATENATE($BS$6," ",BY$9),'-RÅDATA_KVARTAL-'!$DZ$5:$FB$385,5,FALSE)&lt;&gt;0,VLOOKUP(CONCATENATE($BS$6," ",BY$9),'-RÅDATA_KVARTAL-'!$DZ$5:$FB$385,5,FALSE),"")</f>
        <v/>
      </c>
      <c r="BZ14" s="37"/>
      <c r="CA14" s="37" t="str">
        <f>IF(VLOOKUP(CONCATENATE($BS$6," ",CA$9),'-RÅDATA_KVARTAL-'!$A$5:$DO$385,8,FALSE)&lt;&gt;0,VLOOKUP(CONCATENATE($BS$6," ",CA$9),'-RÅDATA_KVARTAL-'!$A$5:$DO$385,8,FALSE),"")</f>
        <v/>
      </c>
      <c r="CB14" s="91"/>
      <c r="CC14" s="91"/>
      <c r="CD14" s="37" t="str">
        <f>IF(VLOOKUP(CONCATENATE($CD$6," ",CD$9),'-RÅDATA_KVARTAL-'!$DZ$5:$FB$385,5,FALSE)&lt;&gt;0,VLOOKUP(CONCATENATE($CD$6," ",CD$9),'-RÅDATA_KVARTAL-'!$DZ$5:$FB$385,5,FALSE),"")</f>
        <v/>
      </c>
      <c r="CE14" s="37"/>
      <c r="CF14" s="37" t="str">
        <f>IF(VLOOKUP(CONCATENATE($CD$6," ",CF$9),'-RÅDATA_KVARTAL-'!$DZ$5:$FB$385,5,FALSE)&lt;&gt;0,VLOOKUP(CONCATENATE($CD$6," ",CF$9),'-RÅDATA_KVARTAL-'!$DZ$5:$FB$385,5,FALSE),"")</f>
        <v/>
      </c>
      <c r="CG14" s="37"/>
      <c r="CH14" s="37" t="str">
        <f>IF(VLOOKUP(CONCATENATE($CD$6," ",CH$9),'-RÅDATA_KVARTAL-'!$DZ$5:$FB$385,5,FALSE)&lt;&gt;0,VLOOKUP(CONCATENATE($CD$6," ",CH$9),'-RÅDATA_KVARTAL-'!$DZ$5:$FB$385,5,FALSE),"")</f>
        <v/>
      </c>
      <c r="CI14" s="37"/>
      <c r="CJ14" s="37" t="str">
        <f>IF(VLOOKUP(CONCATENATE($CD$6," ",CJ$9),'-RÅDATA_KVARTAL-'!$DZ$5:$FB$385,5,FALSE)&lt;&gt;0,VLOOKUP(CONCATENATE($CD$6," ",CJ$9),'-RÅDATA_KVARTAL-'!$DZ$5:$FB$385,5,FALSE),"")</f>
        <v/>
      </c>
      <c r="CK14" s="37"/>
      <c r="CL14" s="37" t="str">
        <f>IF(VLOOKUP(CONCATENATE($CD$6," ",CL$9),'-RÅDATA_KVARTAL-'!$A$5:$DO$385,8,FALSE)&lt;&gt;0,VLOOKUP(CONCATENATE($CD$6," ",CL$9),'-RÅDATA_KVARTAL-'!$A$5:$DO$385,8,FALSE),"")</f>
        <v/>
      </c>
      <c r="CM14" s="91"/>
      <c r="CN14" s="57"/>
      <c r="CO14" s="103" t="s">
        <v>352</v>
      </c>
    </row>
    <row r="15" spans="1:93" s="21" customFormat="1" ht="4.5" customHeight="1" x14ac:dyDescent="0.2">
      <c r="A15" s="11"/>
      <c r="B15" s="288"/>
      <c r="C15" s="288"/>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88">
        <v>3</v>
      </c>
      <c r="C16" s="289"/>
      <c r="D16" s="92" t="s">
        <v>54</v>
      </c>
      <c r="E16" s="29">
        <f>IF(VLOOKUP(CONCATENATE($E$6," ",E$9),'-RÅDATA_KVARTAL-'!$DZ$5:$FB$385,6,FALSE)&gt;0,VLOOKUP(CONCATENATE($E$6," ",E$9),'-RÅDATA_KVARTAL-'!$DZ$5:$FB$385,6,FALSE),"")</f>
        <v>4079</v>
      </c>
      <c r="F16" s="29"/>
      <c r="G16" s="29">
        <f>IF(VLOOKUP(CONCATENATE($E$6," ",G$9),'-RÅDATA_KVARTAL-'!$DZ$5:$FB$385,6,FALSE)&gt;0,VLOOKUP(CONCATENATE($E$6," ",G$9),'-RÅDATA_KVARTAL-'!$DZ$5:$FB$385,6,FALSE),"")</f>
        <v>5701</v>
      </c>
      <c r="H16" s="29"/>
      <c r="I16" s="29">
        <f>IF(VLOOKUP(CONCATENATE($E$6," ",I$9),'-RÅDATA_KVARTAL-'!$DZ$5:$FB$385,6,FALSE)&gt;0,VLOOKUP(CONCATENATE($E$6," ",I$9),'-RÅDATA_KVARTAL-'!$DZ$5:$FB$385,6,FALSE),"")</f>
        <v>7660</v>
      </c>
      <c r="J16" s="29"/>
      <c r="K16" s="29">
        <f>IF(VLOOKUP(CONCATENATE($E$6," ",K$9),'-RÅDATA_KVARTAL-'!$DZ$5:$FB$385,6,FALSE)&gt;0,VLOOKUP(CONCATENATE($E$6," ",K$9),'-RÅDATA_KVARTAL-'!$DZ$5:$FB$385,6,FALSE),"")</f>
        <v>8825</v>
      </c>
      <c r="L16" s="29"/>
      <c r="M16" s="29">
        <f>IF(VLOOKUP(CONCATENATE($E$6," ",M$9),'-RÅDATA_KVARTAL-'!$A$5:$DO$385,12,FALSE)&lt;&gt;0,VLOOKUP(CONCATENATE($E$6," ",M$9),'-RÅDATA_KVARTAL-'!$A$5:$DO$385,12,FALSE),"")</f>
        <v>26265</v>
      </c>
      <c r="N16" s="91"/>
      <c r="O16" s="91"/>
      <c r="P16" s="29">
        <f>IF(VLOOKUP(CONCATENATE($P$6," ",P$9),'-RÅDATA_KVARTAL-'!$DZ$5:$FB$385,6,FALSE)&gt;0,VLOOKUP(CONCATENATE($P$6," ",P$9),'-RÅDATA_KVARTAL-'!$DZ$5:$FB$385,6,FALSE),"")</f>
        <v>6450</v>
      </c>
      <c r="Q16" s="29"/>
      <c r="R16" s="29">
        <f>IF(VLOOKUP(CONCATENATE($P$6," ",R$9),'-RÅDATA_KVARTAL-'!$DZ$5:$FB$385,6,FALSE)&gt;0,VLOOKUP(CONCATENATE($P$6," ",R$9),'-RÅDATA_KVARTAL-'!$DZ$5:$FB$385,6,FALSE),"")</f>
        <v>8410</v>
      </c>
      <c r="S16" s="29"/>
      <c r="T16" s="29">
        <f>IF(VLOOKUP(CONCATENATE($P$6," ",T$9),'-RÅDATA_KVARTAL-'!$DZ$5:$FB$385,6,FALSE)&gt;0,VLOOKUP(CONCATENATE($P$6," ",T$9),'-RÅDATA_KVARTAL-'!$DZ$5:$FB$385,6,FALSE),"")</f>
        <v>8609</v>
      </c>
      <c r="U16" s="29"/>
      <c r="V16" s="29">
        <f>IF(VLOOKUP(CONCATENATE($P$6," ",V$9),'-RÅDATA_KVARTAL-'!$DZ$5:$FB$385,6,FALSE)&gt;0,VLOOKUP(CONCATENATE($P$6," ",V$9),'-RÅDATA_KVARTAL-'!$DZ$5:$FB$385,6,FALSE),"")</f>
        <v>8600</v>
      </c>
      <c r="W16" s="29"/>
      <c r="X16" s="29">
        <f>IF(VLOOKUP(CONCATENATE($P$6," ",X$9),'-RÅDATA_KVARTAL-'!$A$5:$DO$385,12,FALSE)&lt;&gt;0,VLOOKUP(CONCATENATE($P$6," ",X$9),'-RÅDATA_KVARTAL-'!$A$5:$DO$385,12,FALSE),"")</f>
        <v>32069</v>
      </c>
      <c r="Y16" s="91"/>
      <c r="Z16" s="91"/>
      <c r="AA16" s="29">
        <f>IF(VLOOKUP(CONCATENATE($AA$6," ",AA$9),'-RÅDATA_KVARTAL-'!$DZ$5:$FB$385,6,FALSE)&gt;0,VLOOKUP(CONCATENATE($AA$6," ",AA$9),'-RÅDATA_KVARTAL-'!$DZ$5:$FB$385,6,FALSE),"")</f>
        <v>2740</v>
      </c>
      <c r="AB16" s="29"/>
      <c r="AC16" s="29">
        <f>IF(VLOOKUP(CONCATENATE($AA$6," ",AC$9),'-RÅDATA_KVARTAL-'!$DZ$5:$FB$385,6,FALSE)&gt;0,VLOOKUP(CONCATENATE($AA$6," ",AC$9),'-RÅDATA_KVARTAL-'!$DZ$5:$FB$385,6,FALSE),"")</f>
        <v>4349</v>
      </c>
      <c r="AD16" s="29"/>
      <c r="AE16" s="29">
        <f>IF(VLOOKUP(CONCATENATE($AA$6," ",AE$9),'-RÅDATA_KVARTAL-'!$DZ$5:$FB$385,6,FALSE)&gt;0,VLOOKUP(CONCATENATE($AA$6," ",AE$9),'-RÅDATA_KVARTAL-'!$DZ$5:$FB$385,6,FALSE),"")</f>
        <v>6793</v>
      </c>
      <c r="AF16" s="29"/>
      <c r="AG16" s="29">
        <f>IF(VLOOKUP(CONCATENATE($AA$6," ",AG$9),'-RÅDATA_KVARTAL-'!$DZ$5:$FB$385,6,FALSE)&gt;0,VLOOKUP(CONCATENATE($AA$6," ",AG$9),'-RÅDATA_KVARTAL-'!$DZ$5:$FB$385,6,FALSE),"")</f>
        <v>10873</v>
      </c>
      <c r="AH16" s="29"/>
      <c r="AI16" s="29">
        <f>IF(VLOOKUP(CONCATENATE($AA$6," ",AI$9),'-RÅDATA_KVARTAL-'!$A$5:$DO$385,12,FALSE)&lt;&gt;0,VLOOKUP(CONCATENATE($AA$6," ",AI$9),'-RÅDATA_KVARTAL-'!$A$5:$DO$385,12,FALSE),"")</f>
        <v>24755</v>
      </c>
      <c r="AJ16" s="91"/>
      <c r="AK16" s="91"/>
      <c r="AL16" s="29">
        <f>IF(VLOOKUP(CONCATENATE($AL$6," ",AL$9),'-RÅDATA_KVARTAL-'!$DZ$5:$FB$385,6,FALSE)&gt;0,VLOOKUP(CONCATENATE($AL$6," ",AL$9),'-RÅDATA_KVARTAL-'!$DZ$5:$FB$385,6,FALSE),"")</f>
        <v>3104</v>
      </c>
      <c r="AM16" s="29"/>
      <c r="AN16" s="29">
        <f>IF(VLOOKUP(CONCATENATE($AL$6," ",AN$9),'-RÅDATA_KVARTAL-'!$DZ$5:$FB$385,6,FALSE)&gt;0,VLOOKUP(CONCATENATE($AL$6," ",AN$9),'-RÅDATA_KVARTAL-'!$DZ$5:$FB$385,6,FALSE),"")</f>
        <v>3935</v>
      </c>
      <c r="AO16" s="29"/>
      <c r="AP16" s="29">
        <f>IF(VLOOKUP(CONCATENATE($AL$6," ",AP$9),'-RÅDATA_KVARTAL-'!$DZ$5:$FB$385,6,FALSE)&gt;0,VLOOKUP(CONCATENATE($AL$6," ",AP$9),'-RÅDATA_KVARTAL-'!$DZ$5:$FB$385,6,FALSE),"")</f>
        <v>5385</v>
      </c>
      <c r="AQ16" s="29"/>
      <c r="AR16" s="29">
        <f>IF(VLOOKUP(CONCATENATE($AL$6," ",AR$9),'-RÅDATA_KVARTAL-'!$DZ$5:$FB$385,6,FALSE)&gt;0,VLOOKUP(CONCATENATE($AL$6," ",AR$9),'-RÅDATA_KVARTAL-'!$DZ$5:$FB$385,6,FALSE),"")</f>
        <v>4195</v>
      </c>
      <c r="AS16" s="29"/>
      <c r="AT16" s="29">
        <f>IF(VLOOKUP(CONCATENATE($AL$6," ",AT$9),'-RÅDATA_KVARTAL-'!$A$5:$DO$385,12,FALSE)&lt;&gt;0,VLOOKUP(CONCATENATE($AL$6," ",AT$9),'-RÅDATA_KVARTAL-'!$A$5:$DO$385,12,FALSE),"")</f>
        <v>16619</v>
      </c>
      <c r="AU16" s="91"/>
      <c r="AV16" s="91"/>
      <c r="AW16" s="29">
        <f>IF(VLOOKUP(CONCATENATE($AW$6," ",AW$9),'-RÅDATA_KVARTAL-'!$DZ$5:$FB$385,6,FALSE)&gt;0,VLOOKUP(CONCATENATE($AW$6," ",AW$9),'-RÅDATA_KVARTAL-'!$DZ$5:$FB$385,6,FALSE),"")</f>
        <v>4446</v>
      </c>
      <c r="AX16" s="29"/>
      <c r="AY16" s="29">
        <f>IF(VLOOKUP(CONCATENATE($AW$6," ",AY$9),'-RÅDATA_KVARTAL-'!$DZ$5:$FB$385,6,FALSE)&gt;0,VLOOKUP(CONCATENATE($AW$6," ",AY$9),'-RÅDATA_KVARTAL-'!$DZ$5:$FB$385,6,FALSE),"")</f>
        <v>9043</v>
      </c>
      <c r="AZ16" s="29"/>
      <c r="BA16" s="29" t="str">
        <f>IF(VLOOKUP(CONCATENATE($AW$6," ",BA$9),'-RÅDATA_KVARTAL-'!$DZ$5:$FB$385,6,FALSE)&gt;0,VLOOKUP(CONCATENATE($AW$6," ",BA$9),'-RÅDATA_KVARTAL-'!$DZ$5:$FB$385,6,FALSE),"")</f>
        <v/>
      </c>
      <c r="BB16" s="29"/>
      <c r="BC16" s="29" t="str">
        <f>IF(VLOOKUP(CONCATENATE($AW$6," ",BC$9),'-RÅDATA_KVARTAL-'!$DZ$5:$FB$385,6,FALSE)&gt;0,VLOOKUP(CONCATENATE($AW$6," ",BC$9),'-RÅDATA_KVARTAL-'!$DZ$5:$FB$385,6,FALSE),"")</f>
        <v/>
      </c>
      <c r="BD16" s="29"/>
      <c r="BE16" s="29">
        <f>IF(VLOOKUP(CONCATENATE($AW$6," ",BE$9),'-RÅDATA_KVARTAL-'!$A$5:$DO$385,12,FALSE)&lt;&gt;0,VLOOKUP(CONCATENATE($AW$6," ",BE$9),'-RÅDATA_KVARTAL-'!$A$5:$DO$385,12,FALSE),"")</f>
        <v>13489</v>
      </c>
      <c r="BF16" s="91"/>
      <c r="BG16" s="91"/>
      <c r="BH16" s="29" t="str">
        <f>IF(VLOOKUP(CONCATENATE($BH$6," ",BH$9),'-RÅDATA_KVARTAL-'!$DZ$5:$FB$385,6,FALSE)&gt;0,VLOOKUP(CONCATENATE($BH$6," ",BH$9),'-RÅDATA_KVARTAL-'!$DZ$5:$FB$385,6,FALSE),"")</f>
        <v/>
      </c>
      <c r="BI16" s="29"/>
      <c r="BJ16" s="29" t="str">
        <f>IF(VLOOKUP(CONCATENATE($BH$6," ",BJ$9),'-RÅDATA_KVARTAL-'!$DZ$5:$FB$385,6,FALSE)&gt;0,VLOOKUP(CONCATENATE($BH$6," ",BJ$9),'-RÅDATA_KVARTAL-'!$DZ$5:$FB$385,6,FALSE),"")</f>
        <v/>
      </c>
      <c r="BK16" s="29"/>
      <c r="BL16" s="29" t="str">
        <f>IF(VLOOKUP(CONCATENATE($BH$6," ",BL$9),'-RÅDATA_KVARTAL-'!$DZ$5:$FB$385,6,FALSE)&gt;0,VLOOKUP(CONCATENATE($BH$6," ",BL$9),'-RÅDATA_KVARTAL-'!$DZ$5:$FB$385,6,FALSE),"")</f>
        <v/>
      </c>
      <c r="BM16" s="29"/>
      <c r="BN16" s="29" t="str">
        <f>IF(VLOOKUP(CONCATENATE($BH$6," ",BN$9),'-RÅDATA_KVARTAL-'!$DZ$5:$FB$385,6,FALSE)&gt;0,VLOOKUP(CONCATENATE($BH$6," ",BN$9),'-RÅDATA_KVARTAL-'!$DZ$5:$FB$385,6,FALSE),"")</f>
        <v/>
      </c>
      <c r="BO16" s="29"/>
      <c r="BP16" s="29" t="str">
        <f>IF(VLOOKUP(CONCATENATE($BH$6," ",BP$9),'-RÅDATA_KVARTAL-'!$A$5:$DO$385,12,FALSE)&lt;&gt;0,VLOOKUP(CONCATENATE($BH$6," ",BP$9),'-RÅDATA_KVARTAL-'!$A$5:$DO$385,12,FALSE),"")</f>
        <v/>
      </c>
      <c r="BQ16" s="91"/>
      <c r="BR16" s="91"/>
      <c r="BS16" s="29" t="str">
        <f>IF(VLOOKUP(CONCATENATE($BS$6," ",BS$9),'-RÅDATA_KVARTAL-'!$DZ$5:$FB$385,6,FALSE)&gt;0,VLOOKUP(CONCATENATE($BS$6," ",BS$9),'-RÅDATA_KVARTAL-'!$DZ$5:$FB$385,6,FALSE),"")</f>
        <v/>
      </c>
      <c r="BT16" s="29"/>
      <c r="BU16" s="29" t="str">
        <f>IF(VLOOKUP(CONCATENATE($BS$6," ",BU$9),'-RÅDATA_KVARTAL-'!$DZ$5:$FB$385,6,FALSE)&gt;0,VLOOKUP(CONCATENATE($BS$6," ",BU$9),'-RÅDATA_KVARTAL-'!$DZ$5:$FB$385,6,FALSE),"")</f>
        <v/>
      </c>
      <c r="BV16" s="29"/>
      <c r="BW16" s="29" t="str">
        <f>IF(VLOOKUP(CONCATENATE($BS$6," ",BW$9),'-RÅDATA_KVARTAL-'!$DZ$5:$FB$385,6,FALSE)&gt;0,VLOOKUP(CONCATENATE($BS$6," ",BW$9),'-RÅDATA_KVARTAL-'!$DZ$5:$FB$385,6,FALSE),"")</f>
        <v/>
      </c>
      <c r="BX16" s="29"/>
      <c r="BY16" s="29" t="str">
        <f>IF(VLOOKUP(CONCATENATE($BS$6," ",BY$9),'-RÅDATA_KVARTAL-'!$DZ$5:$FB$385,6,FALSE)&gt;0,VLOOKUP(CONCATENATE($BS$6," ",BY$9),'-RÅDATA_KVARTAL-'!$DZ$5:$FB$385,6,FALSE),"")</f>
        <v/>
      </c>
      <c r="BZ16" s="29"/>
      <c r="CA16" s="29" t="str">
        <f>IF(VLOOKUP(CONCATENATE($BS$6," ",CA$9),'-RÅDATA_KVARTAL-'!$A$5:$DO$385,12,FALSE)&lt;&gt;0,VLOOKUP(CONCATENATE($BS$6," ",CA$9),'-RÅDATA_KVARTAL-'!$A$5:$DO$385,12,FALSE),"")</f>
        <v/>
      </c>
      <c r="CB16" s="91"/>
      <c r="CC16" s="91"/>
      <c r="CD16" s="29" t="str">
        <f>IF(VLOOKUP(CONCATENATE($CD$6," ",CD$9),'-RÅDATA_KVARTAL-'!$DZ$5:$FB$385,6,FALSE)&gt;0,VLOOKUP(CONCATENATE($CD$6," ",CD$9),'-RÅDATA_KVARTAL-'!$DZ$5:$FB$385,6,FALSE),"")</f>
        <v/>
      </c>
      <c r="CE16" s="29"/>
      <c r="CF16" s="29" t="str">
        <f>IF(VLOOKUP(CONCATENATE($CD$6," ",CF$9),'-RÅDATA_KVARTAL-'!$DZ$5:$FB$385,6,FALSE)&gt;0,VLOOKUP(CONCATENATE($CD$6," ",CF$9),'-RÅDATA_KVARTAL-'!$DZ$5:$FB$385,6,FALSE),"")</f>
        <v/>
      </c>
      <c r="CG16" s="29"/>
      <c r="CH16" s="29" t="str">
        <f>IF(VLOOKUP(CONCATENATE($CD$6," ",CH$9),'-RÅDATA_KVARTAL-'!$DZ$5:$FB$385,6,FALSE)&gt;0,VLOOKUP(CONCATENATE($CD$6," ",CH$9),'-RÅDATA_KVARTAL-'!$DZ$5:$FB$385,6,FALSE),"")</f>
        <v/>
      </c>
      <c r="CI16" s="29"/>
      <c r="CJ16" s="29" t="str">
        <f>IF(VLOOKUP(CONCATENATE($CD$6," ",CJ$9),'-RÅDATA_KVARTAL-'!$DZ$5:$FB$385,6,FALSE)&gt;0,VLOOKUP(CONCATENATE($CD$6," ",CJ$9),'-RÅDATA_KVARTAL-'!$DZ$5:$FB$385,6,FALSE),"")</f>
        <v/>
      </c>
      <c r="CK16" s="29"/>
      <c r="CL16" s="29" t="str">
        <f>IF(VLOOKUP(CONCATENATE($CD$6," ",CL$9),'-RÅDATA_KVARTAL-'!$A$5:$DO$385,12,FALSE)&lt;&gt;0,VLOOKUP(CONCATENATE($CD$6," ",CL$9),'-RÅDATA_KVARTAL-'!$A$5:$DO$385,12,FALSE),"")</f>
        <v/>
      </c>
      <c r="CM16" s="91"/>
      <c r="CN16" s="57"/>
      <c r="CO16" s="92" t="s">
        <v>353</v>
      </c>
    </row>
    <row r="17" spans="1:93" s="21" customFormat="1" ht="4.5" customHeight="1" x14ac:dyDescent="0.2">
      <c r="A17" s="11"/>
      <c r="B17" s="288"/>
      <c r="C17" s="288"/>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88">
        <v>4</v>
      </c>
      <c r="C18" s="288"/>
      <c r="D18" s="92" t="s">
        <v>55</v>
      </c>
      <c r="E18" s="29">
        <f>IF(VLOOKUP(CONCATENATE($E$6," ",E$9),'-RÅDATA_KVARTAL-'!$DZ$5:$FB$385,7,FALSE)&lt;&gt;0,VLOOKUP(CONCATENATE($E$6," ",E$9),'-RÅDATA_KVARTAL-'!$DZ$5:$FB$385,7,FALSE),"")</f>
        <v>-7087</v>
      </c>
      <c r="F18" s="29"/>
      <c r="G18" s="29">
        <f>IF(VLOOKUP(CONCATENATE($E$6," ",G$9),'-RÅDATA_KVARTAL-'!$DZ$5:$FB$385,7,FALSE)&lt;&gt;0,VLOOKUP(CONCATENATE($E$6," ",G$9),'-RÅDATA_KVARTAL-'!$DZ$5:$FB$385,7,FALSE),"")</f>
        <v>-10239</v>
      </c>
      <c r="H18" s="29"/>
      <c r="I18" s="29">
        <f>IF(VLOOKUP(CONCATENATE($E$6," ",I$9),'-RÅDATA_KVARTAL-'!$DZ$5:$FB$385,7,FALSE)&lt;&gt;0,VLOOKUP(CONCATENATE($E$6," ",I$9),'-RÅDATA_KVARTAL-'!$DZ$5:$FB$385,7,FALSE),"")</f>
        <v>-15818</v>
      </c>
      <c r="J18" s="29"/>
      <c r="K18" s="29">
        <f>IF(VLOOKUP(CONCATENATE($E$6," ",K$9),'-RÅDATA_KVARTAL-'!$DZ$5:$FB$385,7,FALSE)&lt;&gt;0,VLOOKUP(CONCATENATE($E$6," ",K$9),'-RÅDATA_KVARTAL-'!$DZ$5:$FB$385,7,FALSE),"")</f>
        <v>-14841</v>
      </c>
      <c r="L18" s="29"/>
      <c r="M18" s="29">
        <f>IF(VLOOKUP(CONCATENATE($E$6," ",M$9),'-RÅDATA_KVARTAL-'!$A$5:$DO$385,16,FALSE)&lt;&gt;0,VLOOKUP(CONCATENATE($E$6," ",M$9),'-RÅDATA_KVARTAL-'!$A$5:$DO$385,16,FALSE),"")</f>
        <v>-47985</v>
      </c>
      <c r="N18" s="93"/>
      <c r="O18" s="93"/>
      <c r="P18" s="29">
        <f>IF(VLOOKUP(CONCATENATE($P$6," ",P$9),'-RÅDATA_KVARTAL-'!$DZ$5:$FB$385,7,FALSE)&lt;&gt;0,VLOOKUP(CONCATENATE($P$6," ",P$9),'-RÅDATA_KVARTAL-'!$DZ$5:$FB$385,7,FALSE),"")</f>
        <v>-8315</v>
      </c>
      <c r="Q18" s="29"/>
      <c r="R18" s="29">
        <f>IF(VLOOKUP(CONCATENATE($P$6," ",R$9),'-RÅDATA_KVARTAL-'!$DZ$5:$FB$385,7,FALSE)&lt;&gt;0,VLOOKUP(CONCATENATE($P$6," ",R$9),'-RÅDATA_KVARTAL-'!$DZ$5:$FB$385,7,FALSE),"")</f>
        <v>-13459</v>
      </c>
      <c r="S18" s="29"/>
      <c r="T18" s="29">
        <f>IF(VLOOKUP(CONCATENATE($P$6," ",T$9),'-RÅDATA_KVARTAL-'!$DZ$5:$FB$385,7,FALSE)&lt;&gt;0,VLOOKUP(CONCATENATE($P$6," ",T$9),'-RÅDATA_KVARTAL-'!$DZ$5:$FB$385,7,FALSE),"")</f>
        <v>-12093</v>
      </c>
      <c r="U18" s="29"/>
      <c r="V18" s="29">
        <f>IF(VLOOKUP(CONCATENATE($P$6," ",V$9),'-RÅDATA_KVARTAL-'!$DZ$5:$FB$385,7,FALSE)&lt;&gt;0,VLOOKUP(CONCATENATE($P$6," ",V$9),'-RÅDATA_KVARTAL-'!$DZ$5:$FB$385,7,FALSE),"")</f>
        <v>-10259</v>
      </c>
      <c r="W18" s="29"/>
      <c r="X18" s="29">
        <f>IF(VLOOKUP(CONCATENATE($P$6," ",X$9),'-RÅDATA_KVARTAL-'!$A$5:$DO$385,16,FALSE)&lt;&gt;0,VLOOKUP(CONCATENATE($P$6," ",X$9),'-RÅDATA_KVARTAL-'!$A$5:$DO$385,16,FALSE),"")</f>
        <v>-44126</v>
      </c>
      <c r="Y18" s="93"/>
      <c r="Z18" s="93"/>
      <c r="AA18" s="29">
        <f>IF(VLOOKUP(CONCATENATE($AA$6," ",AA$9),'-RÅDATA_KVARTAL-'!$DZ$5:$FB$385,7,FALSE)&lt;&gt;0,VLOOKUP(CONCATENATE($AA$6," ",AA$9),'-RÅDATA_KVARTAL-'!$DZ$5:$FB$385,7,FALSE),"")</f>
        <v>-3803</v>
      </c>
      <c r="AB18" s="29"/>
      <c r="AC18" s="29">
        <f>IF(VLOOKUP(CONCATENATE($AA$6," ",AC$9),'-RÅDATA_KVARTAL-'!$DZ$5:$FB$385,7,FALSE)&lt;&gt;0,VLOOKUP(CONCATENATE($AA$6," ",AC$9),'-RÅDATA_KVARTAL-'!$DZ$5:$FB$385,7,FALSE),"")</f>
        <v>-8931</v>
      </c>
      <c r="AD18" s="29"/>
      <c r="AE18" s="29">
        <f>IF(VLOOKUP(CONCATENATE($AA$6," ",AE$9),'-RÅDATA_KVARTAL-'!$DZ$5:$FB$385,7,FALSE)&lt;&gt;0,VLOOKUP(CONCATENATE($AA$6," ",AE$9),'-RÅDATA_KVARTAL-'!$DZ$5:$FB$385,7,FALSE),"")</f>
        <v>-12199</v>
      </c>
      <c r="AF18" s="29"/>
      <c r="AG18" s="29">
        <f>IF(VLOOKUP(CONCATENATE($AA$6," ",AG$9),'-RÅDATA_KVARTAL-'!$DZ$5:$FB$385,7,FALSE)&lt;&gt;0,VLOOKUP(CONCATENATE($AA$6," ",AG$9),'-RÅDATA_KVARTAL-'!$DZ$5:$FB$385,7,FALSE),"")</f>
        <v>-14583</v>
      </c>
      <c r="AH18" s="29"/>
      <c r="AI18" s="29">
        <f>IF(VLOOKUP(CONCATENATE($AA$6," ",AI$9),'-RÅDATA_KVARTAL-'!$A$5:$DO$385,16,FALSE)&lt;&gt;0,VLOOKUP(CONCATENATE($AA$6," ",AI$9),'-RÅDATA_KVARTAL-'!$A$5:$DO$385,16,FALSE),"")</f>
        <v>-39516</v>
      </c>
      <c r="AJ18" s="93"/>
      <c r="AK18" s="93"/>
      <c r="AL18" s="29">
        <f>IF(VLOOKUP(CONCATENATE($AL$6," ",AL$9),'-RÅDATA_KVARTAL-'!$DZ$5:$FB$385,7,FALSE)&lt;&gt;0,VLOOKUP(CONCATENATE($AL$6," ",AL$9),'-RÅDATA_KVARTAL-'!$DZ$5:$FB$385,7,FALSE),"")</f>
        <v>-8488</v>
      </c>
      <c r="AM18" s="29"/>
      <c r="AN18" s="29">
        <f>IF(VLOOKUP(CONCATENATE($AL$6," ",AN$9),'-RÅDATA_KVARTAL-'!$DZ$5:$FB$385,7,FALSE)&lt;&gt;0,VLOOKUP(CONCATENATE($AL$6," ",AN$9),'-RÅDATA_KVARTAL-'!$DZ$5:$FB$385,7,FALSE),"")</f>
        <v>-9347</v>
      </c>
      <c r="AO18" s="29"/>
      <c r="AP18" s="29">
        <f>IF(VLOOKUP(CONCATENATE($AL$6," ",AP$9),'-RÅDATA_KVARTAL-'!$DZ$5:$FB$385,7,FALSE)&lt;&gt;0,VLOOKUP(CONCATENATE($AL$6," ",AP$9),'-RÅDATA_KVARTAL-'!$DZ$5:$FB$385,7,FALSE),"")</f>
        <v>-10525</v>
      </c>
      <c r="AQ18" s="29"/>
      <c r="AR18" s="29">
        <f>IF(VLOOKUP(CONCATENATE($AL$6," ",AR$9),'-RÅDATA_KVARTAL-'!$DZ$5:$FB$385,7,FALSE)&lt;&gt;0,VLOOKUP(CONCATENATE($AL$6," ",AR$9),'-RÅDATA_KVARTAL-'!$DZ$5:$FB$385,7,FALSE),"")</f>
        <v>-13040</v>
      </c>
      <c r="AS18" s="29"/>
      <c r="AT18" s="29">
        <f>IF(VLOOKUP(CONCATENATE($AL$6," ",AT$9),'-RÅDATA_KVARTAL-'!$A$5:$DO$385,16,FALSE)&lt;&gt;0,VLOOKUP(CONCATENATE($AL$6," ",AT$9),'-RÅDATA_KVARTAL-'!$A$5:$DO$385,16,FALSE),"")</f>
        <v>-41400</v>
      </c>
      <c r="AU18" s="93"/>
      <c r="AV18" s="93"/>
      <c r="AW18" s="29">
        <f>IF(VLOOKUP(CONCATENATE($AW$6," ",AW$9),'-RÅDATA_KVARTAL-'!$DZ$5:$FB$385,7,FALSE)&lt;&gt;0,VLOOKUP(CONCATENATE($AW$6," ",AW$9),'-RÅDATA_KVARTAL-'!$DZ$5:$FB$385,7,FALSE),"")</f>
        <v>-7747</v>
      </c>
      <c r="AX18" s="29"/>
      <c r="AY18" s="29">
        <f>IF(VLOOKUP(CONCATENATE($AW$6," ",AY$9),'-RÅDATA_KVARTAL-'!$DZ$5:$FB$385,7,FALSE)&lt;&gt;0,VLOOKUP(CONCATENATE($AW$6," ",AY$9),'-RÅDATA_KVARTAL-'!$DZ$5:$FB$385,7,FALSE),"")</f>
        <v>-14245</v>
      </c>
      <c r="AZ18" s="29"/>
      <c r="BA18" s="29" t="str">
        <f>IF(VLOOKUP(CONCATENATE($AW$6," ",BA$9),'-RÅDATA_KVARTAL-'!$DZ$5:$FB$385,7,FALSE)&lt;&gt;0,VLOOKUP(CONCATENATE($AW$6," ",BA$9),'-RÅDATA_KVARTAL-'!$DZ$5:$FB$385,7,FALSE),"")</f>
        <v/>
      </c>
      <c r="BB18" s="29"/>
      <c r="BC18" s="29" t="str">
        <f>IF(VLOOKUP(CONCATENATE($AW$6," ",BC$9),'-RÅDATA_KVARTAL-'!$DZ$5:$FB$385,7,FALSE)&lt;&gt;0,VLOOKUP(CONCATENATE($AW$6," ",BC$9),'-RÅDATA_KVARTAL-'!$DZ$5:$FB$385,7,FALSE),"")</f>
        <v/>
      </c>
      <c r="BD18" s="29"/>
      <c r="BE18" s="29">
        <f>IF(VLOOKUP(CONCATENATE($AW$6," ",BE$9),'-RÅDATA_KVARTAL-'!$A$5:$DO$385,16,FALSE)&lt;&gt;0,VLOOKUP(CONCATENATE($AW$6," ",BE$9),'-RÅDATA_KVARTAL-'!$A$5:$DO$385,16,FALSE),"")</f>
        <v>-21992</v>
      </c>
      <c r="BF18" s="93"/>
      <c r="BG18" s="93"/>
      <c r="BH18" s="29" t="str">
        <f>IF(VLOOKUP(CONCATENATE($BH$6," ",BH$9),'-RÅDATA_KVARTAL-'!$DZ$5:$FB$385,7,FALSE)&lt;&gt;0,VLOOKUP(CONCATENATE($BH$6," ",BH$9),'-RÅDATA_KVARTAL-'!$DZ$5:$FB$385,7,FALSE),"")</f>
        <v/>
      </c>
      <c r="BI18" s="29"/>
      <c r="BJ18" s="29" t="str">
        <f>IF(VLOOKUP(CONCATENATE($BH$6," ",BJ$9),'-RÅDATA_KVARTAL-'!$DZ$5:$FB$385,7,FALSE)&lt;&gt;0,VLOOKUP(CONCATENATE($BH$6," ",BJ$9),'-RÅDATA_KVARTAL-'!$DZ$5:$FB$385,7,FALSE),"")</f>
        <v/>
      </c>
      <c r="BK18" s="29"/>
      <c r="BL18" s="29" t="str">
        <f>IF(VLOOKUP(CONCATENATE($BH$6," ",BL$9),'-RÅDATA_KVARTAL-'!$DZ$5:$FB$385,7,FALSE)&lt;&gt;0,VLOOKUP(CONCATENATE($BH$6," ",BL$9),'-RÅDATA_KVARTAL-'!$DZ$5:$FB$385,7,FALSE),"")</f>
        <v/>
      </c>
      <c r="BM18" s="29"/>
      <c r="BN18" s="29" t="str">
        <f>IF(VLOOKUP(CONCATENATE($BH$6," ",BN$9),'-RÅDATA_KVARTAL-'!$DZ$5:$FB$385,7,FALSE)&lt;&gt;0,VLOOKUP(CONCATENATE($BH$6," ",BN$9),'-RÅDATA_KVARTAL-'!$DZ$5:$FB$385,7,FALSE),"")</f>
        <v/>
      </c>
      <c r="BO18" s="29"/>
      <c r="BP18" s="29" t="str">
        <f>IF(VLOOKUP(CONCATENATE($BH$6," ",BP$9),'-RÅDATA_KVARTAL-'!$A$5:$DO$385,16,FALSE)&lt;&gt;0,VLOOKUP(CONCATENATE($BH$6," ",BP$9),'-RÅDATA_KVARTAL-'!$A$5:$DO$385,16,FALSE),"")</f>
        <v/>
      </c>
      <c r="BQ18" s="93"/>
      <c r="BR18" s="93"/>
      <c r="BS18" s="29" t="str">
        <f>IF(VLOOKUP(CONCATENATE($BS$6," ",BS$9),'-RÅDATA_KVARTAL-'!$DZ$5:$FB$385,7,FALSE)&lt;&gt;0,VLOOKUP(CONCATENATE($BS$6," ",BS$9),'-RÅDATA_KVARTAL-'!$DZ$5:$FB$385,7,FALSE),"")</f>
        <v/>
      </c>
      <c r="BT18" s="29"/>
      <c r="BU18" s="29" t="str">
        <f>IF(VLOOKUP(CONCATENATE($BS$6," ",BU$9),'-RÅDATA_KVARTAL-'!$DZ$5:$FB$385,7,FALSE)&lt;&gt;0,VLOOKUP(CONCATENATE($BS$6," ",BU$9),'-RÅDATA_KVARTAL-'!$DZ$5:$FB$385,7,FALSE),"")</f>
        <v/>
      </c>
      <c r="BV18" s="29"/>
      <c r="BW18" s="29" t="str">
        <f>IF(VLOOKUP(CONCATENATE($BS$6," ",BW$9),'-RÅDATA_KVARTAL-'!$DZ$5:$FB$385,7,FALSE)&lt;&gt;0,VLOOKUP(CONCATENATE($BS$6," ",BW$9),'-RÅDATA_KVARTAL-'!$DZ$5:$FB$385,7,FALSE),"")</f>
        <v/>
      </c>
      <c r="BX18" s="29"/>
      <c r="BY18" s="29" t="str">
        <f>IF(VLOOKUP(CONCATENATE($BS$6," ",BY$9),'-RÅDATA_KVARTAL-'!$DZ$5:$FB$385,7,FALSE)&lt;&gt;0,VLOOKUP(CONCATENATE($BS$6," ",BY$9),'-RÅDATA_KVARTAL-'!$DZ$5:$FB$385,7,FALSE),"")</f>
        <v/>
      </c>
      <c r="BZ18" s="29"/>
      <c r="CA18" s="29" t="str">
        <f>IF(VLOOKUP(CONCATENATE($BS$6," ",CA$9),'-RÅDATA_KVARTAL-'!$A$5:$DO$385,16,FALSE)&lt;&gt;0,VLOOKUP(CONCATENATE($BS$6," ",CA$9),'-RÅDATA_KVARTAL-'!$A$5:$DO$385,16,FALSE),"")</f>
        <v/>
      </c>
      <c r="CB18" s="93"/>
      <c r="CC18" s="93"/>
      <c r="CD18" s="29" t="str">
        <f>IF(VLOOKUP(CONCATENATE($CD$6," ",CD$9),'-RÅDATA_KVARTAL-'!$DZ$5:$FB$385,7,FALSE)&lt;&gt;0,VLOOKUP(CONCATENATE($CD$6," ",CD$9),'-RÅDATA_KVARTAL-'!$DZ$5:$FB$385,7,FALSE),"")</f>
        <v/>
      </c>
      <c r="CE18" s="29"/>
      <c r="CF18" s="29" t="str">
        <f>IF(VLOOKUP(CONCATENATE($CD$6," ",CF$9),'-RÅDATA_KVARTAL-'!$DZ$5:$FB$385,7,FALSE)&lt;&gt;0,VLOOKUP(CONCATENATE($CD$6," ",CF$9),'-RÅDATA_KVARTAL-'!$DZ$5:$FB$385,7,FALSE),"")</f>
        <v/>
      </c>
      <c r="CG18" s="29"/>
      <c r="CH18" s="29" t="str">
        <f>IF(VLOOKUP(CONCATENATE($CD$6," ",CH$9),'-RÅDATA_KVARTAL-'!$DZ$5:$FB$385,7,FALSE)&lt;&gt;0,VLOOKUP(CONCATENATE($CD$6," ",CH$9),'-RÅDATA_KVARTAL-'!$DZ$5:$FB$385,7,FALSE),"")</f>
        <v/>
      </c>
      <c r="CI18" s="29"/>
      <c r="CJ18" s="29" t="str">
        <f>IF(VLOOKUP(CONCATENATE($CD$6," ",CJ$9),'-RÅDATA_KVARTAL-'!$DZ$5:$FB$385,7,FALSE)&lt;&gt;0,VLOOKUP(CONCATENATE($CD$6," ",CJ$9),'-RÅDATA_KVARTAL-'!$DZ$5:$FB$385,7,FALSE),"")</f>
        <v/>
      </c>
      <c r="CK18" s="29"/>
      <c r="CL18" s="29" t="str">
        <f>IF(VLOOKUP(CONCATENATE($CD$6," ",CL$9),'-RÅDATA_KVARTAL-'!$A$5:$DO$385,16,FALSE)&lt;&gt;0,VLOOKUP(CONCATENATE($CD$6," ",CL$9),'-RÅDATA_KVARTAL-'!$A$5:$DO$385,16,FALSE),"")</f>
        <v/>
      </c>
      <c r="CM18" s="93"/>
      <c r="CN18" s="96"/>
      <c r="CO18" s="92" t="s">
        <v>354</v>
      </c>
    </row>
    <row r="19" spans="1:93" ht="4.5" customHeight="1" x14ac:dyDescent="0.2">
      <c r="B19" s="288"/>
      <c r="C19" s="288"/>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88">
        <v>5</v>
      </c>
      <c r="C20" s="288"/>
      <c r="D20" s="103" t="s">
        <v>375</v>
      </c>
      <c r="E20" s="37">
        <f>IF(VLOOKUP(CONCATENATE($E$6," ",E$9),'-RÅDATA_KVARTAL-'!$DZ$5:$FB$385,8,FALSE)&gt;0,VLOOKUP(CONCATENATE($E$6," ",E$9),'-RÅDATA_KVARTAL-'!$DZ$5:$FB$385,8,FALSE),"")</f>
        <v>215603</v>
      </c>
      <c r="F20" s="37"/>
      <c r="G20" s="37">
        <f>IF(VLOOKUP(CONCATENATE($E$6," ",G$9),'-RÅDATA_KVARTAL-'!$DZ$5:$FB$385,8,FALSE)&gt;0,VLOOKUP(CONCATENATE($E$6," ",G$9),'-RÅDATA_KVARTAL-'!$DZ$5:$FB$385,8,FALSE),"")</f>
        <v>215310</v>
      </c>
      <c r="H20" s="37"/>
      <c r="I20" s="37">
        <f>IF(VLOOKUP(CONCATENATE($E$6," ",I$9),'-RÅDATA_KVARTAL-'!$DZ$5:$FB$385,8,FALSE)&gt;0,VLOOKUP(CONCATENATE($E$6," ",I$9),'-RÅDATA_KVARTAL-'!$DZ$5:$FB$385,8,FALSE),"")</f>
        <v>210826</v>
      </c>
      <c r="J20" s="37"/>
      <c r="K20" s="37">
        <f>IF(VLOOKUP(CONCATENATE($E$6," ",K$9),'-RÅDATA_KVARTAL-'!$DZ$5:$FB$385,8,FALSE)&gt;0,VLOOKUP(CONCATENATE($E$6," ",K$9),'-RÅDATA_KVARTAL-'!$DZ$5:$FB$385,8,FALSE),"")</f>
        <v>222070</v>
      </c>
      <c r="L20" s="37"/>
      <c r="M20" s="37">
        <f>IF(VLOOKUP(CONCATENATE($E$6," ",M$9),'-RÅDATA_KVARTAL-'!$A$5:$DO$385,20,FALSE)&lt;&gt;0,VLOOKUP(CONCATENATE($E$6," ",M$9),'-RÅDATA_KVARTAL-'!$A$5:$DO$385,20,FALSE),"")</f>
        <v>863809</v>
      </c>
      <c r="N20" s="104"/>
      <c r="O20" s="104"/>
      <c r="P20" s="37">
        <f>IF(VLOOKUP(CONCATENATE($P$6," ",P$9),'-RÅDATA_KVARTAL-'!$DZ$5:$FB$385,8,FALSE)&gt;0,VLOOKUP(CONCATENATE($P$6," ",P$9),'-RÅDATA_KVARTAL-'!$DZ$5:$FB$385,8,FALSE),"")</f>
        <v>232120</v>
      </c>
      <c r="Q20" s="37"/>
      <c r="R20" s="37">
        <f>IF(VLOOKUP(CONCATENATE($P$6," ",R$9),'-RÅDATA_KVARTAL-'!$DZ$5:$FB$385,8,FALSE)&gt;0,VLOOKUP(CONCATENATE($P$6," ",R$9),'-RÅDATA_KVARTAL-'!$DZ$5:$FB$385,8,FALSE),"")</f>
        <v>226999</v>
      </c>
      <c r="S20" s="37"/>
      <c r="T20" s="37">
        <f>IF(VLOOKUP(CONCATENATE($P$6," ",T$9),'-RÅDATA_KVARTAL-'!$DZ$5:$FB$385,8,FALSE)&gt;0,VLOOKUP(CONCATENATE($P$6," ",T$9),'-RÅDATA_KVARTAL-'!$DZ$5:$FB$385,8,FALSE),"")</f>
        <v>225230</v>
      </c>
      <c r="U20" s="37"/>
      <c r="V20" s="37">
        <f>IF(VLOOKUP(CONCATENATE($P$6," ",V$9),'-RÅDATA_KVARTAL-'!$DZ$5:$FB$385,8,FALSE)&gt;0,VLOOKUP(CONCATENATE($P$6," ",V$9),'-RÅDATA_KVARTAL-'!$DZ$5:$FB$385,8,FALSE),"")</f>
        <v>236496</v>
      </c>
      <c r="W20" s="37"/>
      <c r="X20" s="37">
        <f>IF(VLOOKUP(CONCATENATE($P$6," ",X$9),'-RÅDATA_KVARTAL-'!$A$5:$DO$385,20,FALSE)&lt;&gt;0,VLOOKUP(CONCATENATE($P$6," ",X$9),'-RÅDATA_KVARTAL-'!$A$5:$DO$385,20,FALSE),"")</f>
        <v>920845</v>
      </c>
      <c r="Y20" s="104"/>
      <c r="Z20" s="104"/>
      <c r="AA20" s="37">
        <f>IF(VLOOKUP(CONCATENATE($AA$6," ",AA$9),'-RÅDATA_KVARTAL-'!$DZ$5:$FB$385,8,FALSE)&gt;0,VLOOKUP(CONCATENATE($AA$6," ",AA$9),'-RÅDATA_KVARTAL-'!$DZ$5:$FB$385,8,FALSE),"")</f>
        <v>237137</v>
      </c>
      <c r="AB20" s="37"/>
      <c r="AC20" s="37">
        <f>IF(VLOOKUP(CONCATENATE($AA$6," ",AC$9),'-RÅDATA_KVARTAL-'!$DZ$5:$FB$385,8,FALSE)&gt;0,VLOOKUP(CONCATENATE($AA$6," ",AC$9),'-RÅDATA_KVARTAL-'!$DZ$5:$FB$385,8,FALSE),"")</f>
        <v>233269</v>
      </c>
      <c r="AD20" s="37"/>
      <c r="AE20" s="37">
        <f>IF(VLOOKUP(CONCATENATE($AA$6," ",AE$9),'-RÅDATA_KVARTAL-'!$DZ$5:$FB$385,8,FALSE)&gt;0,VLOOKUP(CONCATENATE($AA$6," ",AE$9),'-RÅDATA_KVARTAL-'!$DZ$5:$FB$385,8,FALSE),"")</f>
        <v>230951</v>
      </c>
      <c r="AF20" s="37"/>
      <c r="AG20" s="37">
        <f>IF(VLOOKUP(CONCATENATE($AA$6," ",AG$9),'-RÅDATA_KVARTAL-'!$DZ$5:$FB$385,8,FALSE)&gt;0,VLOOKUP(CONCATENATE($AA$6," ",AG$9),'-RÅDATA_KVARTAL-'!$DZ$5:$FB$385,8,FALSE),"")</f>
        <v>242008</v>
      </c>
      <c r="AH20" s="37"/>
      <c r="AI20" s="37">
        <f>IF(VLOOKUP(CONCATENATE($AA$6," ",AI$9),'-RÅDATA_KVARTAL-'!$A$5:$DO$385,20,FALSE)&lt;&gt;0,VLOOKUP(CONCATENATE($AA$6," ",AI$9),'-RÅDATA_KVARTAL-'!$A$5:$DO$385,20,FALSE),"")</f>
        <v>943365</v>
      </c>
      <c r="AJ20" s="104"/>
      <c r="AK20" s="104"/>
      <c r="AL20" s="37">
        <f>IF(VLOOKUP(CONCATENATE($AL$6," ",AL$9),'-RÅDATA_KVARTAL-'!$DZ$5:$FB$385,8,FALSE)&gt;0,VLOOKUP(CONCATENATE($AL$6," ",AL$9),'-RÅDATA_KVARTAL-'!$DZ$5:$FB$385,8,FALSE),"")</f>
        <v>241196</v>
      </c>
      <c r="AM20" s="37"/>
      <c r="AN20" s="37">
        <f>IF(VLOOKUP(CONCATENATE($AL$6," ",AN$9),'-RÅDATA_KVARTAL-'!$DZ$5:$FB$385,8,FALSE)&gt;0,VLOOKUP(CONCATENATE($AL$6," ",AN$9),'-RÅDATA_KVARTAL-'!$DZ$5:$FB$385,8,FALSE),"")</f>
        <v>241589</v>
      </c>
      <c r="AO20" s="37"/>
      <c r="AP20" s="37">
        <f>IF(VLOOKUP(CONCATENATE($AL$6," ",AP$9),'-RÅDATA_KVARTAL-'!$DZ$5:$FB$385,8,FALSE)&gt;0,VLOOKUP(CONCATENATE($AL$6," ",AP$9),'-RÅDATA_KVARTAL-'!$DZ$5:$FB$385,8,FALSE),"")</f>
        <v>235566</v>
      </c>
      <c r="AQ20" s="37"/>
      <c r="AR20" s="37">
        <f>IF(VLOOKUP(CONCATENATE($AL$6," ",AR$9),'-RÅDATA_KVARTAL-'!$DZ$5:$FB$385,8,FALSE)&gt;0,VLOOKUP(CONCATENATE($AL$6," ",AR$9),'-RÅDATA_KVARTAL-'!$DZ$5:$FB$385,8,FALSE),"")</f>
        <v>243752</v>
      </c>
      <c r="AS20" s="37"/>
      <c r="AT20" s="37">
        <f>IF(VLOOKUP(CONCATENATE($AL$6," ",AT$9),'-RÅDATA_KVARTAL-'!$A$5:$DO$385,20,FALSE)&lt;&gt;0,VLOOKUP(CONCATENATE($AL$6," ",AT$9),'-RÅDATA_KVARTAL-'!$A$5:$DO$385,20,FALSE),"")</f>
        <v>962103</v>
      </c>
      <c r="AU20" s="104"/>
      <c r="AV20" s="104"/>
      <c r="AW20" s="37">
        <f>IF(VLOOKUP(CONCATENATE($AW$6," ",AW$9),'-RÅDATA_KVARTAL-'!$DZ$5:$FB$385,8,FALSE)&gt;0,VLOOKUP(CONCATENATE($AW$6," ",AW$9),'-RÅDATA_KVARTAL-'!$DZ$5:$FB$385,8,FALSE),"")</f>
        <v>249586</v>
      </c>
      <c r="AX20" s="37"/>
      <c r="AY20" s="37">
        <f>IF(VLOOKUP(CONCATENATE($AW$6," ",AY$9),'-RÅDATA_KVARTAL-'!$DZ$5:$FB$385,8,FALSE)&gt;0,VLOOKUP(CONCATENATE($AW$6," ",AY$9),'-RÅDATA_KVARTAL-'!$DZ$5:$FB$385,8,FALSE),"")</f>
        <v>244427</v>
      </c>
      <c r="AZ20" s="37"/>
      <c r="BA20" s="37" t="str">
        <f>IF(VLOOKUP(CONCATENATE($AW$6," ",BA$9),'-RÅDATA_KVARTAL-'!$DZ$5:$FB$385,8,FALSE)&gt;0,VLOOKUP(CONCATENATE($AW$6," ",BA$9),'-RÅDATA_KVARTAL-'!$DZ$5:$FB$385,8,FALSE),"")</f>
        <v/>
      </c>
      <c r="BB20" s="37"/>
      <c r="BC20" s="37" t="str">
        <f>IF(VLOOKUP(CONCATENATE($AW$6," ",BC$9),'-RÅDATA_KVARTAL-'!$DZ$5:$FB$385,8,FALSE)&gt;0,VLOOKUP(CONCATENATE($AW$6," ",BC$9),'-RÅDATA_KVARTAL-'!$DZ$5:$FB$385,8,FALSE),"")</f>
        <v/>
      </c>
      <c r="BD20" s="37"/>
      <c r="BE20" s="37">
        <f>IF(VLOOKUP(CONCATENATE($AW$6," ",BE$9),'-RÅDATA_KVARTAL-'!$A$5:$DO$385,20,FALSE)&lt;&gt;0,VLOOKUP(CONCATENATE($AW$6," ",BE$9),'-RÅDATA_KVARTAL-'!$A$5:$DO$385,20,FALSE),"")</f>
        <v>494013</v>
      </c>
      <c r="BF20" s="104"/>
      <c r="BG20" s="104"/>
      <c r="BH20" s="37" t="str">
        <f>IF(VLOOKUP(CONCATENATE($BH$6," ",BH$9),'-RÅDATA_KVARTAL-'!$DZ$5:$FB$385,8,FALSE)&gt;0,VLOOKUP(CONCATENATE($BH$6," ",BH$9),'-RÅDATA_KVARTAL-'!$DZ$5:$FB$385,8,FALSE),"")</f>
        <v/>
      </c>
      <c r="BI20" s="37"/>
      <c r="BJ20" s="37" t="str">
        <f>IF(VLOOKUP(CONCATENATE($BH$6," ",BJ$9),'-RÅDATA_KVARTAL-'!$DZ$5:$FB$385,8,FALSE)&gt;0,VLOOKUP(CONCATENATE($BH$6," ",BJ$9),'-RÅDATA_KVARTAL-'!$DZ$5:$FB$385,8,FALSE),"")</f>
        <v/>
      </c>
      <c r="BK20" s="37"/>
      <c r="BL20" s="37" t="str">
        <f>IF(VLOOKUP(CONCATENATE($BH$6," ",BL$9),'-RÅDATA_KVARTAL-'!$DZ$5:$FB$385,8,FALSE)&gt;0,VLOOKUP(CONCATENATE($BH$6," ",BL$9),'-RÅDATA_KVARTAL-'!$DZ$5:$FB$385,8,FALSE),"")</f>
        <v/>
      </c>
      <c r="BM20" s="37"/>
      <c r="BN20" s="37" t="str">
        <f>IF(VLOOKUP(CONCATENATE($BH$6," ",BN$9),'-RÅDATA_KVARTAL-'!$DZ$5:$FB$385,8,FALSE)&gt;0,VLOOKUP(CONCATENATE($BH$6," ",BN$9),'-RÅDATA_KVARTAL-'!$DZ$5:$FB$385,8,FALSE),"")</f>
        <v/>
      </c>
      <c r="BO20" s="37"/>
      <c r="BP20" s="37" t="str">
        <f>IF(VLOOKUP(CONCATENATE($BH$6," ",BP$9),'-RÅDATA_KVARTAL-'!$A$5:$DO$385,20,FALSE)&lt;&gt;0,VLOOKUP(CONCATENATE($BH$6," ",BP$9),'-RÅDATA_KVARTAL-'!$A$5:$DO$385,20,FALSE),"")</f>
        <v/>
      </c>
      <c r="BQ20" s="104"/>
      <c r="BR20" s="104"/>
      <c r="BS20" s="37" t="str">
        <f>IF(VLOOKUP(CONCATENATE($BS$6," ",BS$9),'-RÅDATA_KVARTAL-'!$DZ$5:$FB$385,8,FALSE)&gt;0,VLOOKUP(CONCATENATE($BS$6," ",BS$9),'-RÅDATA_KVARTAL-'!$DZ$5:$FB$385,8,FALSE),"")</f>
        <v/>
      </c>
      <c r="BT20" s="37"/>
      <c r="BU20" s="37" t="str">
        <f>IF(VLOOKUP(CONCATENATE($BS$6," ",BU$9),'-RÅDATA_KVARTAL-'!$DZ$5:$FB$385,8,FALSE)&gt;0,VLOOKUP(CONCATENATE($BS$6," ",BU$9),'-RÅDATA_KVARTAL-'!$DZ$5:$FB$385,8,FALSE),"")</f>
        <v/>
      </c>
      <c r="BV20" s="37"/>
      <c r="BW20" s="37" t="str">
        <f>IF(VLOOKUP(CONCATENATE($BS$6," ",BW$9),'-RÅDATA_KVARTAL-'!$DZ$5:$FB$385,8,FALSE)&gt;0,VLOOKUP(CONCATENATE($BS$6," ",BW$9),'-RÅDATA_KVARTAL-'!$DZ$5:$FB$385,8,FALSE),"")</f>
        <v/>
      </c>
      <c r="BX20" s="37"/>
      <c r="BY20" s="37" t="str">
        <f>IF(VLOOKUP(CONCATENATE($BS$6," ",BY$9),'-RÅDATA_KVARTAL-'!$DZ$5:$FB$385,8,FALSE)&gt;0,VLOOKUP(CONCATENATE($BS$6," ",BY$9),'-RÅDATA_KVARTAL-'!$DZ$5:$FB$385,8,FALSE),"")</f>
        <v/>
      </c>
      <c r="BZ20" s="37"/>
      <c r="CA20" s="37" t="str">
        <f>IF(VLOOKUP(CONCATENATE($BS$6," ",CA$9),'-RÅDATA_KVARTAL-'!$A$5:$DO$385,20,FALSE)&lt;&gt;0,VLOOKUP(CONCATENATE($BS$6," ",CA$9),'-RÅDATA_KVARTAL-'!$A$5:$DO$385,20,FALSE),"")</f>
        <v/>
      </c>
      <c r="CB20" s="104"/>
      <c r="CC20" s="104"/>
      <c r="CD20" s="37" t="str">
        <f>IF(VLOOKUP(CONCATENATE($CD$6," ",CD$9),'-RÅDATA_KVARTAL-'!$DZ$5:$FB$385,8,FALSE)&gt;0,VLOOKUP(CONCATENATE($CD$6," ",CD$9),'-RÅDATA_KVARTAL-'!$DZ$5:$FB$385,8,FALSE),"")</f>
        <v/>
      </c>
      <c r="CE20" s="37"/>
      <c r="CF20" s="37" t="str">
        <f>IF(VLOOKUP(CONCATENATE($CD$6," ",CF$9),'-RÅDATA_KVARTAL-'!$DZ$5:$FB$385,8,FALSE)&gt;0,VLOOKUP(CONCATENATE($CD$6," ",CF$9),'-RÅDATA_KVARTAL-'!$DZ$5:$FB$385,8,FALSE),"")</f>
        <v/>
      </c>
      <c r="CG20" s="37"/>
      <c r="CH20" s="37" t="str">
        <f>IF(VLOOKUP(CONCATENATE($CD$6," ",CH$9),'-RÅDATA_KVARTAL-'!$DZ$5:$FB$385,8,FALSE)&gt;0,VLOOKUP(CONCATENATE($CD$6," ",CH$9),'-RÅDATA_KVARTAL-'!$DZ$5:$FB$385,8,FALSE),"")</f>
        <v/>
      </c>
      <c r="CI20" s="37"/>
      <c r="CJ20" s="37" t="str">
        <f>IF(VLOOKUP(CONCATENATE($CD$6," ",CJ$9),'-RÅDATA_KVARTAL-'!$DZ$5:$FB$385,8,FALSE)&gt;0,VLOOKUP(CONCATENATE($CD$6," ",CJ$9),'-RÅDATA_KVARTAL-'!$DZ$5:$FB$385,8,FALSE),"")</f>
        <v/>
      </c>
      <c r="CK20" s="37"/>
      <c r="CL20" s="37" t="str">
        <f>IF(VLOOKUP(CONCATENATE($CD$6," ",CL$9),'-RÅDATA_KVARTAL-'!$A$5:$DO$385,20,FALSE)&lt;&gt;0,VLOOKUP(CONCATENATE($CD$6," ",CL$9),'-RÅDATA_KVARTAL-'!$A$5:$DO$385,20,FALSE),"")</f>
        <v/>
      </c>
      <c r="CM20" s="104"/>
      <c r="CN20" s="84"/>
      <c r="CO20" s="103" t="s">
        <v>355</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88"/>
      <c r="C22" s="288"/>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88">
        <v>6</v>
      </c>
      <c r="C23" s="289"/>
      <c r="D23" s="103" t="s">
        <v>57</v>
      </c>
      <c r="E23" s="37">
        <f>IF(VLOOKUP(CONCATENATE($E$6," ",E$9),'-RÅDATA_KVARTAL-'!$DZ$5:$FB$385,9,FALSE)&lt;&gt;0,VLOOKUP(CONCATENATE($E$6," ",E$9),'-RÅDATA_KVARTAL-'!$DZ$5:$FB$385,9,FALSE),"")</f>
        <v>-3185</v>
      </c>
      <c r="F23" s="37"/>
      <c r="G23" s="37">
        <f>IF(VLOOKUP(CONCATENATE($E$6," ",G$9),'-RÅDATA_KVARTAL-'!$DZ$5:$FB$385,9,FALSE)&lt;&gt;0,VLOOKUP(CONCATENATE($E$6," ",G$9),'-RÅDATA_KVARTAL-'!$DZ$5:$FB$385,9,FALSE),"")</f>
        <v>-2456</v>
      </c>
      <c r="H23" s="37"/>
      <c r="I23" s="37">
        <f>IF(VLOOKUP(CONCATENATE($E$6," ",I$9),'-RÅDATA_KVARTAL-'!$DZ$5:$FB$385,9,FALSE)&lt;&gt;0,VLOOKUP(CONCATENATE($E$6," ",I$9),'-RÅDATA_KVARTAL-'!$DZ$5:$FB$385,9,FALSE),"")</f>
        <v>-1986</v>
      </c>
      <c r="J23" s="37"/>
      <c r="K23" s="37">
        <f>IF(VLOOKUP(CONCATENATE($E$6," ",K$9),'-RÅDATA_KVARTAL-'!$DZ$5:$FB$385,9,FALSE)&lt;&gt;0,VLOOKUP(CONCATENATE($E$6," ",K$9),'-RÅDATA_KVARTAL-'!$DZ$5:$FB$385,9,FALSE),"")</f>
        <v>-3850</v>
      </c>
      <c r="L23" s="37"/>
      <c r="M23" s="37">
        <f>IF(VLOOKUP(CONCATENATE($E$6," ",M$9),'-RÅDATA_KVARTAL-'!$A$5:$DO$385,24,FALSE)&lt;&gt;0,VLOOKUP(CONCATENATE($E$6," ",M$9),'-RÅDATA_KVARTAL-'!$A$5:$DO$385,24,FALSE),"")</f>
        <v>-11477</v>
      </c>
      <c r="N23" s="91"/>
      <c r="O23" s="91"/>
      <c r="P23" s="37">
        <f>IF(VLOOKUP(CONCATENATE($P$6," ",P$9),'-RÅDATA_KVARTAL-'!$DZ$5:$FB$385,9,FALSE)&lt;&gt;0,VLOOKUP(CONCATENATE($P$6," ",P$9),'-RÅDATA_KVARTAL-'!$DZ$5:$FB$385,9,FALSE),"")</f>
        <v>-2843</v>
      </c>
      <c r="Q23" s="37"/>
      <c r="R23" s="37">
        <f>IF(VLOOKUP(CONCATENATE($P$6," ",R$9),'-RÅDATA_KVARTAL-'!$DZ$5:$FB$385,9,FALSE)&lt;&gt;0,VLOOKUP(CONCATENATE($P$6," ",R$9),'-RÅDATA_KVARTAL-'!$DZ$5:$FB$385,9,FALSE),"")</f>
        <v>-4933</v>
      </c>
      <c r="S23" s="37"/>
      <c r="T23" s="37">
        <f>IF(VLOOKUP(CONCATENATE($P$6," ",T$9),'-RÅDATA_KVARTAL-'!$DZ$5:$FB$385,9,FALSE)&lt;&gt;0,VLOOKUP(CONCATENATE($P$6," ",T$9),'-RÅDATA_KVARTAL-'!$DZ$5:$FB$385,9,FALSE),"")</f>
        <v>-3617</v>
      </c>
      <c r="U23" s="37"/>
      <c r="V23" s="37">
        <f>IF(VLOOKUP(CONCATENATE($P$6," ",V$9),'-RÅDATA_KVARTAL-'!$DZ$5:$FB$385,9,FALSE)&lt;&gt;0,VLOOKUP(CONCATENATE($P$6," ",V$9),'-RÅDATA_KVARTAL-'!$DZ$5:$FB$385,9,FALSE),"")</f>
        <v>-1770</v>
      </c>
      <c r="W23" s="37"/>
      <c r="X23" s="37">
        <f>IF(VLOOKUP(CONCATENATE($P$6," ",X$9),'-RÅDATA_KVARTAL-'!$A$5:$DO$385,24,FALSE)&lt;&gt;0,VLOOKUP(CONCATENATE($P$6," ",X$9),'-RÅDATA_KVARTAL-'!$A$5:$DO$385,24,FALSE),"")</f>
        <v>-13163</v>
      </c>
      <c r="Y23" s="91"/>
      <c r="Z23" s="91"/>
      <c r="AA23" s="37">
        <f>IF(VLOOKUP(CONCATENATE($AA$6," ",AA$9),'-RÅDATA_KVARTAL-'!$DZ$5:$FB$385,9,FALSE)&lt;&gt;0,VLOOKUP(CONCATENATE($AA$6," ",AA$9),'-RÅDATA_KVARTAL-'!$DZ$5:$FB$385,9,FALSE),"")</f>
        <v>-2977</v>
      </c>
      <c r="AB23" s="37"/>
      <c r="AC23" s="37">
        <f>IF(VLOOKUP(CONCATENATE($AA$6," ",AC$9),'-RÅDATA_KVARTAL-'!$DZ$5:$FB$385,9,FALSE)&lt;&gt;0,VLOOKUP(CONCATENATE($AA$6," ",AC$9),'-RÅDATA_KVARTAL-'!$DZ$5:$FB$385,9,FALSE),"")</f>
        <v>-2433</v>
      </c>
      <c r="AD23" s="37"/>
      <c r="AE23" s="37">
        <f>IF(VLOOKUP(CONCATENATE($AA$6," ",AE$9),'-RÅDATA_KVARTAL-'!$DZ$5:$FB$385,9,FALSE)&lt;&gt;0,VLOOKUP(CONCATENATE($AA$6," ",AE$9),'-RÅDATA_KVARTAL-'!$DZ$5:$FB$385,9,FALSE),"")</f>
        <v>-2457</v>
      </c>
      <c r="AF23" s="37"/>
      <c r="AG23" s="37">
        <f>IF(VLOOKUP(CONCATENATE($AA$6," ",AG$9),'-RÅDATA_KVARTAL-'!$DZ$5:$FB$385,9,FALSE)&lt;&gt;0,VLOOKUP(CONCATENATE($AA$6," ",AG$9),'-RÅDATA_KVARTAL-'!$DZ$5:$FB$385,9,FALSE),"")</f>
        <v>-3880</v>
      </c>
      <c r="AH23" s="37"/>
      <c r="AI23" s="37">
        <f>IF(VLOOKUP(CONCATENATE($AA$6," ",AI$9),'-RÅDATA_KVARTAL-'!$A$5:$DO$385,24,FALSE)&lt;&gt;0,VLOOKUP(CONCATENATE($AA$6," ",AI$9),'-RÅDATA_KVARTAL-'!$A$5:$DO$385,24,FALSE),"")</f>
        <v>-11747</v>
      </c>
      <c r="AJ23" s="91"/>
      <c r="AK23" s="91"/>
      <c r="AL23" s="37">
        <f>IF(VLOOKUP(CONCATENATE($AL$6," ",AL$9),'-RÅDATA_KVARTAL-'!$DZ$5:$FB$385,9,FALSE)&lt;&gt;0,VLOOKUP(CONCATENATE($AL$6," ",AL$9),'-RÅDATA_KVARTAL-'!$DZ$5:$FB$385,9,FALSE),"")</f>
        <v>-3615</v>
      </c>
      <c r="AM23" s="37"/>
      <c r="AN23" s="37">
        <f>IF(VLOOKUP(CONCATENATE($AL$6," ",AN$9),'-RÅDATA_KVARTAL-'!$DZ$5:$FB$385,9,FALSE)&lt;&gt;0,VLOOKUP(CONCATENATE($AL$6," ",AN$9),'-RÅDATA_KVARTAL-'!$DZ$5:$FB$385,9,FALSE),"")</f>
        <v>-2452</v>
      </c>
      <c r="AO23" s="37"/>
      <c r="AP23" s="37">
        <f>IF(VLOOKUP(CONCATENATE($AL$6," ",AP$9),'-RÅDATA_KVARTAL-'!$DZ$5:$FB$385,9,FALSE)&lt;&gt;0,VLOOKUP(CONCATENATE($AL$6," ",AP$9),'-RÅDATA_KVARTAL-'!$DZ$5:$FB$385,9,FALSE),"")</f>
        <v>-3075</v>
      </c>
      <c r="AQ23" s="37"/>
      <c r="AR23" s="37">
        <f>IF(VLOOKUP(CONCATENATE($AL$6," ",AR$9),'-RÅDATA_KVARTAL-'!$DZ$5:$FB$385,9,FALSE)&lt;&gt;0,VLOOKUP(CONCATENATE($AL$6," ",AR$9),'-RÅDATA_KVARTAL-'!$DZ$5:$FB$385,9,FALSE),"")</f>
        <v>-4516</v>
      </c>
      <c r="AS23" s="37"/>
      <c r="AT23" s="37">
        <f>IF(VLOOKUP(CONCATENATE($AL$6," ",AT$9),'-RÅDATA_KVARTAL-'!$A$5:$DO$385,24,FALSE)&lt;&gt;0,VLOOKUP(CONCATENATE($AL$6," ",AT$9),'-RÅDATA_KVARTAL-'!$A$5:$DO$385,24,FALSE),"")</f>
        <v>-13658</v>
      </c>
      <c r="AU23" s="91"/>
      <c r="AV23" s="91"/>
      <c r="AW23" s="37">
        <f>IF(VLOOKUP(CONCATENATE($AW$6," ",AW$9),'-RÅDATA_KVARTAL-'!$DZ$5:$FB$385,9,FALSE)&lt;&gt;0,VLOOKUP(CONCATENATE($AW$6," ",AW$9),'-RÅDATA_KVARTAL-'!$DZ$5:$FB$385,9,FALSE),"")</f>
        <v>-3637</v>
      </c>
      <c r="AX23" s="37"/>
      <c r="AY23" s="37">
        <f>IF(VLOOKUP(CONCATENATE($AW$6," ",AY$9),'-RÅDATA_KVARTAL-'!$DZ$5:$FB$385,9,FALSE)&lt;&gt;0,VLOOKUP(CONCATENATE($AW$6," ",AY$9),'-RÅDATA_KVARTAL-'!$DZ$5:$FB$385,9,FALSE),"")</f>
        <v>-4405</v>
      </c>
      <c r="AZ23" s="37"/>
      <c r="BA23" s="37" t="str">
        <f>IF(VLOOKUP(CONCATENATE($AW$6," ",BA$9),'-RÅDATA_KVARTAL-'!$DZ$5:$FB$385,9,FALSE)&lt;&gt;0,VLOOKUP(CONCATENATE($AW$6," ",BA$9),'-RÅDATA_KVARTAL-'!$DZ$5:$FB$385,9,FALSE),"")</f>
        <v/>
      </c>
      <c r="BB23" s="37"/>
      <c r="BC23" s="37" t="str">
        <f>IF(VLOOKUP(CONCATENATE($AW$6," ",BC$9),'-RÅDATA_KVARTAL-'!$DZ$5:$FB$385,9,FALSE)&lt;&gt;0,VLOOKUP(CONCATENATE($AW$6," ",BC$9),'-RÅDATA_KVARTAL-'!$DZ$5:$FB$385,9,FALSE),"")</f>
        <v/>
      </c>
      <c r="BD23" s="37"/>
      <c r="BE23" s="37">
        <f>IF(VLOOKUP(CONCATENATE($AW$6," ",BE$9),'-RÅDATA_KVARTAL-'!$A$5:$DO$385,24,FALSE)&lt;&gt;0,VLOOKUP(CONCATENATE($AW$6," ",BE$9),'-RÅDATA_KVARTAL-'!$A$5:$DO$385,24,FALSE),"")</f>
        <v>-8042</v>
      </c>
      <c r="BF23" s="91"/>
      <c r="BG23" s="91"/>
      <c r="BH23" s="37" t="str">
        <f>IF(VLOOKUP(CONCATENATE($BH$6," ",BH$9),'-RÅDATA_KVARTAL-'!$DZ$5:$FB$385,9,FALSE)&lt;&gt;0,VLOOKUP(CONCATENATE($BH$6," ",BH$9),'-RÅDATA_KVARTAL-'!$DZ$5:$FB$385,9,FALSE),"")</f>
        <v/>
      </c>
      <c r="BI23" s="37"/>
      <c r="BJ23" s="37" t="str">
        <f>IF(VLOOKUP(CONCATENATE($BH$6," ",BJ$9),'-RÅDATA_KVARTAL-'!$DZ$5:$FB$385,9,FALSE)&lt;&gt;0,VLOOKUP(CONCATENATE($BH$6," ",BJ$9),'-RÅDATA_KVARTAL-'!$DZ$5:$FB$385,9,FALSE),"")</f>
        <v/>
      </c>
      <c r="BK23" s="37"/>
      <c r="BL23" s="37" t="str">
        <f>IF(VLOOKUP(CONCATENATE($BH$6," ",BL$9),'-RÅDATA_KVARTAL-'!$DZ$5:$FB$385,9,FALSE)&lt;&gt;0,VLOOKUP(CONCATENATE($BH$6," ",BL$9),'-RÅDATA_KVARTAL-'!$DZ$5:$FB$385,9,FALSE),"")</f>
        <v/>
      </c>
      <c r="BM23" s="37"/>
      <c r="BN23" s="37" t="str">
        <f>IF(VLOOKUP(CONCATENATE($BH$6," ",BN$9),'-RÅDATA_KVARTAL-'!$DZ$5:$FB$385,9,FALSE)&lt;&gt;0,VLOOKUP(CONCATENATE($BH$6," ",BN$9),'-RÅDATA_KVARTAL-'!$DZ$5:$FB$385,9,FALSE),"")</f>
        <v/>
      </c>
      <c r="BO23" s="37"/>
      <c r="BP23" s="37" t="str">
        <f>IF(VLOOKUP(CONCATENATE($BH$6," ",BP$9),'-RÅDATA_KVARTAL-'!$A$5:$DO$385,24,FALSE)&lt;&gt;0,VLOOKUP(CONCATENATE($BH$6," ",BP$9),'-RÅDATA_KVARTAL-'!$A$5:$DO$385,24,FALSE),"")</f>
        <v/>
      </c>
      <c r="BQ23" s="91"/>
      <c r="BR23" s="91"/>
      <c r="BS23" s="37" t="str">
        <f>IF(VLOOKUP(CONCATENATE($BS$6," ",BS$9),'-RÅDATA_KVARTAL-'!$DZ$5:$FB$385,9,FALSE)&lt;&gt;0,VLOOKUP(CONCATENATE($BS$6," ",BS$9),'-RÅDATA_KVARTAL-'!$DZ$5:$FB$385,9,FALSE),"")</f>
        <v/>
      </c>
      <c r="BT23" s="37"/>
      <c r="BU23" s="37" t="str">
        <f>IF(VLOOKUP(CONCATENATE($BS$6," ",BU$9),'-RÅDATA_KVARTAL-'!$DZ$5:$FB$385,9,FALSE)&lt;&gt;0,VLOOKUP(CONCATENATE($BS$6," ",BU$9),'-RÅDATA_KVARTAL-'!$DZ$5:$FB$385,9,FALSE),"")</f>
        <v/>
      </c>
      <c r="BV23" s="37"/>
      <c r="BW23" s="37" t="str">
        <f>IF(VLOOKUP(CONCATENATE($BS$6," ",BW$9),'-RÅDATA_KVARTAL-'!$DZ$5:$FB$385,9,FALSE)&lt;&gt;0,VLOOKUP(CONCATENATE($BS$6," ",BW$9),'-RÅDATA_KVARTAL-'!$DZ$5:$FB$385,9,FALSE),"")</f>
        <v/>
      </c>
      <c r="BX23" s="37"/>
      <c r="BY23" s="37" t="str">
        <f>IF(VLOOKUP(CONCATENATE($BS$6," ",BY$9),'-RÅDATA_KVARTAL-'!$DZ$5:$FB$385,9,FALSE)&lt;&gt;0,VLOOKUP(CONCATENATE($BS$6," ",BY$9),'-RÅDATA_KVARTAL-'!$DZ$5:$FB$385,9,FALSE),"")</f>
        <v/>
      </c>
      <c r="BZ23" s="37"/>
      <c r="CA23" s="37" t="str">
        <f>IF(VLOOKUP(CONCATENATE($BS$6," ",CA$9),'-RÅDATA_KVARTAL-'!$A$5:$DO$385,24,FALSE)&lt;&gt;0,VLOOKUP(CONCATENATE($BS$6," ",CA$9),'-RÅDATA_KVARTAL-'!$A$5:$DO$385,24,FALSE),"")</f>
        <v/>
      </c>
      <c r="CB23" s="91"/>
      <c r="CC23" s="91"/>
      <c r="CD23" s="37" t="str">
        <f>IF(VLOOKUP(CONCATENATE($CD$6," ",CD$9),'-RÅDATA_KVARTAL-'!$DZ$5:$FB$385,9,FALSE)&lt;&gt;0,VLOOKUP(CONCATENATE($CD$6," ",CD$9),'-RÅDATA_KVARTAL-'!$DZ$5:$FB$385,9,FALSE),"")</f>
        <v/>
      </c>
      <c r="CE23" s="37"/>
      <c r="CF23" s="37" t="str">
        <f>IF(VLOOKUP(CONCATENATE($CD$6," ",CF$9),'-RÅDATA_KVARTAL-'!$DZ$5:$FB$385,9,FALSE)&lt;&gt;0,VLOOKUP(CONCATENATE($CD$6," ",CF$9),'-RÅDATA_KVARTAL-'!$DZ$5:$FB$385,9,FALSE),"")</f>
        <v/>
      </c>
      <c r="CG23" s="37"/>
      <c r="CH23" s="37" t="str">
        <f>IF(VLOOKUP(CONCATENATE($CD$6," ",CH$9),'-RÅDATA_KVARTAL-'!$DZ$5:$FB$385,9,FALSE)&lt;&gt;0,VLOOKUP(CONCATENATE($CD$6," ",CH$9),'-RÅDATA_KVARTAL-'!$DZ$5:$FB$385,9,FALSE),"")</f>
        <v/>
      </c>
      <c r="CI23" s="37"/>
      <c r="CJ23" s="37" t="str">
        <f>IF(VLOOKUP(CONCATENATE($CD$6," ",CJ$9),'-RÅDATA_KVARTAL-'!$DZ$5:$FB$385,9,FALSE)&lt;&gt;0,VLOOKUP(CONCATENATE($CD$6," ",CJ$9),'-RÅDATA_KVARTAL-'!$DZ$5:$FB$385,9,FALSE),"")</f>
        <v/>
      </c>
      <c r="CK23" s="37"/>
      <c r="CL23" s="37" t="str">
        <f>IF(VLOOKUP(CONCATENATE($CD$6," ",CL$9),'-RÅDATA_KVARTAL-'!$A$5:$DO$385,24,FALSE)&lt;&gt;0,VLOOKUP(CONCATENATE($CD$6," ",CL$9),'-RÅDATA_KVARTAL-'!$A$5:$DO$385,24,FALSE),"")</f>
        <v/>
      </c>
      <c r="CM23" s="91"/>
      <c r="CN23" s="57"/>
      <c r="CO23" s="103" t="s">
        <v>356</v>
      </c>
    </row>
    <row r="24" spans="1:93" s="21" customFormat="1" ht="4.5" customHeight="1" x14ac:dyDescent="0.2">
      <c r="A24" s="11"/>
      <c r="B24" s="288"/>
      <c r="C24" s="288"/>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88">
        <v>7</v>
      </c>
      <c r="C25" s="289"/>
      <c r="D25" s="92" t="s">
        <v>54</v>
      </c>
      <c r="E25" s="29">
        <f>IF(VLOOKUP(CONCATENATE($E$6," ",E$9),'-RÅDATA_KVARTAL-'!$DZ$5:$FB$385,10,FALSE)&gt;0,VLOOKUP(CONCATENATE($E$6," ",E$9),'-RÅDATA_KVARTAL-'!$DZ$5:$FB$385,10,FALSE),"")</f>
        <v>560</v>
      </c>
      <c r="F25" s="29"/>
      <c r="G25" s="29">
        <f>IF(VLOOKUP(CONCATENATE($E$6," ",G$9),'-RÅDATA_KVARTAL-'!$DZ$5:$FB$385,10,FALSE)&gt;0,VLOOKUP(CONCATENATE($E$6," ",G$9),'-RÅDATA_KVARTAL-'!$DZ$5:$FB$385,10,FALSE),"")</f>
        <v>725</v>
      </c>
      <c r="H25" s="29"/>
      <c r="I25" s="29">
        <f>IF(VLOOKUP(CONCATENATE($E$6," ",I$9),'-RÅDATA_KVARTAL-'!$DZ$5:$FB$385,10,FALSE)&gt;0,VLOOKUP(CONCATENATE($E$6," ",I$9),'-RÅDATA_KVARTAL-'!$DZ$5:$FB$385,10,FALSE),"")</f>
        <v>631</v>
      </c>
      <c r="J25" s="29"/>
      <c r="K25" s="29">
        <f>IF(VLOOKUP(CONCATENATE($E$6," ",K$9),'-RÅDATA_KVARTAL-'!$DZ$5:$FB$385,10,FALSE)&gt;0,VLOOKUP(CONCATENATE($E$6," ",K$9),'-RÅDATA_KVARTAL-'!$DZ$5:$FB$385,10,FALSE),"")</f>
        <v>1227</v>
      </c>
      <c r="L25" s="29"/>
      <c r="M25" s="29">
        <f>IF(VLOOKUP(CONCATENATE($E$6," ",M$9),'-RÅDATA_KVARTAL-'!$A$5:$DO$385,28,FALSE)&lt;&gt;0,VLOOKUP(CONCATENATE($E$6," ",M$9),'-RÅDATA_KVARTAL-'!$A$5:$DO$385,28,FALSE),"")</f>
        <v>3143</v>
      </c>
      <c r="N25" s="25"/>
      <c r="O25" s="25"/>
      <c r="P25" s="29">
        <f>IF(VLOOKUP(CONCATENATE($P$6," ",P$9),'-RÅDATA_KVARTAL-'!$DZ$5:$FB$385,10,FALSE)&gt;0,VLOOKUP(CONCATENATE($P$6," ",P$9),'-RÅDATA_KVARTAL-'!$DZ$5:$FB$385,10,FALSE),"")</f>
        <v>731</v>
      </c>
      <c r="Q25" s="29"/>
      <c r="R25" s="29">
        <f>IF(VLOOKUP(CONCATENATE($P$6," ",R$9),'-RÅDATA_KVARTAL-'!$DZ$5:$FB$385,10,FALSE)&gt;0,VLOOKUP(CONCATENATE($P$6," ",R$9),'-RÅDATA_KVARTAL-'!$DZ$5:$FB$385,10,FALSE),"")</f>
        <v>847</v>
      </c>
      <c r="S25" s="29"/>
      <c r="T25" s="29">
        <f>IF(VLOOKUP(CONCATENATE($P$6," ",T$9),'-RÅDATA_KVARTAL-'!$DZ$5:$FB$385,10,FALSE)&gt;0,VLOOKUP(CONCATENATE($P$6," ",T$9),'-RÅDATA_KVARTAL-'!$DZ$5:$FB$385,10,FALSE),"")</f>
        <v>781</v>
      </c>
      <c r="U25" s="29"/>
      <c r="V25" s="29">
        <f>IF(VLOOKUP(CONCATENATE($P$6," ",V$9),'-RÅDATA_KVARTAL-'!$DZ$5:$FB$385,10,FALSE)&gt;0,VLOOKUP(CONCATENATE($P$6," ",V$9),'-RÅDATA_KVARTAL-'!$DZ$5:$FB$385,10,FALSE),"")</f>
        <v>1371</v>
      </c>
      <c r="W25" s="29"/>
      <c r="X25" s="29">
        <f>IF(VLOOKUP(CONCATENATE($P$6," ",X$9),'-RÅDATA_KVARTAL-'!$A$5:$DO$385,28,FALSE)&lt;&gt;0,VLOOKUP(CONCATENATE($P$6," ",X$9),'-RÅDATA_KVARTAL-'!$A$5:$DO$385,28,FALSE),"")</f>
        <v>3730</v>
      </c>
      <c r="Y25" s="25"/>
      <c r="Z25" s="25"/>
      <c r="AA25" s="29">
        <f>IF(VLOOKUP(CONCATENATE($AA$6," ",AA$9),'-RÅDATA_KVARTAL-'!$DZ$5:$FB$385,10,FALSE)&gt;0,VLOOKUP(CONCATENATE($AA$6," ",AA$9),'-RÅDATA_KVARTAL-'!$DZ$5:$FB$385,10,FALSE),"")</f>
        <v>896</v>
      </c>
      <c r="AB25" s="29"/>
      <c r="AC25" s="29">
        <f>IF(VLOOKUP(CONCATENATE($AA$6," ",AC$9),'-RÅDATA_KVARTAL-'!$DZ$5:$FB$385,10,FALSE)&gt;0,VLOOKUP(CONCATENATE($AA$6," ",AC$9),'-RÅDATA_KVARTAL-'!$DZ$5:$FB$385,10,FALSE),"")</f>
        <v>699</v>
      </c>
      <c r="AD25" s="29"/>
      <c r="AE25" s="29">
        <f>IF(VLOOKUP(CONCATENATE($AA$6," ",AE$9),'-RÅDATA_KVARTAL-'!$DZ$5:$FB$385,10,FALSE)&gt;0,VLOOKUP(CONCATENATE($AA$6," ",AE$9),'-RÅDATA_KVARTAL-'!$DZ$5:$FB$385,10,FALSE),"")</f>
        <v>1104</v>
      </c>
      <c r="AF25" s="29"/>
      <c r="AG25" s="29">
        <f>IF(VLOOKUP(CONCATENATE($AA$6," ",AG$9),'-RÅDATA_KVARTAL-'!$DZ$5:$FB$385,10,FALSE)&gt;0,VLOOKUP(CONCATENATE($AA$6," ",AG$9),'-RÅDATA_KVARTAL-'!$DZ$5:$FB$385,10,FALSE),"")</f>
        <v>999</v>
      </c>
      <c r="AH25" s="29"/>
      <c r="AI25" s="29">
        <f>IF(VLOOKUP(CONCATENATE($AA$6," ",AI$9),'-RÅDATA_KVARTAL-'!$A$5:$DO$385,28,FALSE)&lt;&gt;0,VLOOKUP(CONCATENATE($AA$6," ",AI$9),'-RÅDATA_KVARTAL-'!$A$5:$DO$385,28,FALSE),"")</f>
        <v>3698</v>
      </c>
      <c r="AJ25" s="25"/>
      <c r="AK25" s="25"/>
      <c r="AL25" s="29">
        <f>IF(VLOOKUP(CONCATENATE($AL$6," ",AL$9),'-RÅDATA_KVARTAL-'!$DZ$5:$FB$385,10,FALSE)&gt;0,VLOOKUP(CONCATENATE($AL$6," ",AL$9),'-RÅDATA_KVARTAL-'!$DZ$5:$FB$385,10,FALSE),"")</f>
        <v>792</v>
      </c>
      <c r="AM25" s="29"/>
      <c r="AN25" s="29">
        <f>IF(VLOOKUP(CONCATENATE($AL$6," ",AN$9),'-RÅDATA_KVARTAL-'!$DZ$5:$FB$385,10,FALSE)&gt;0,VLOOKUP(CONCATENATE($AL$6," ",AN$9),'-RÅDATA_KVARTAL-'!$DZ$5:$FB$385,10,FALSE),"")</f>
        <v>1082</v>
      </c>
      <c r="AO25" s="29"/>
      <c r="AP25" s="29">
        <f>IF(VLOOKUP(CONCATENATE($AL$6," ",AP$9),'-RÅDATA_KVARTAL-'!$DZ$5:$FB$385,10,FALSE)&gt;0,VLOOKUP(CONCATENATE($AL$6," ",AP$9),'-RÅDATA_KVARTAL-'!$DZ$5:$FB$385,10,FALSE),"")</f>
        <v>883</v>
      </c>
      <c r="AQ25" s="29"/>
      <c r="AR25" s="29">
        <f>IF(VLOOKUP(CONCATENATE($AL$6," ",AR$9),'-RÅDATA_KVARTAL-'!$DZ$5:$FB$385,10,FALSE)&gt;0,VLOOKUP(CONCATENATE($AL$6," ",AR$9),'-RÅDATA_KVARTAL-'!$DZ$5:$FB$385,10,FALSE),"")</f>
        <v>987</v>
      </c>
      <c r="AS25" s="29"/>
      <c r="AT25" s="29">
        <f>IF(VLOOKUP(CONCATENATE($AL$6," ",AT$9),'-RÅDATA_KVARTAL-'!$A$5:$DO$385,28,FALSE)&lt;&gt;0,VLOOKUP(CONCATENATE($AL$6," ",AT$9),'-RÅDATA_KVARTAL-'!$A$5:$DO$385,28,FALSE),"")</f>
        <v>3744</v>
      </c>
      <c r="AU25" s="25"/>
      <c r="AV25" s="25"/>
      <c r="AW25" s="29">
        <f>IF(VLOOKUP(CONCATENATE($AW$6," ",AW$9),'-RÅDATA_KVARTAL-'!$DZ$5:$FB$385,10,FALSE)&gt;0,VLOOKUP(CONCATENATE($AW$6," ",AW$9),'-RÅDATA_KVARTAL-'!$DZ$5:$FB$385,10,FALSE),"")</f>
        <v>908</v>
      </c>
      <c r="AX25" s="29"/>
      <c r="AY25" s="29">
        <f>IF(VLOOKUP(CONCATENATE($AW$6," ",AY$9),'-RÅDATA_KVARTAL-'!$DZ$5:$FB$385,10,FALSE)&gt;0,VLOOKUP(CONCATENATE($AW$6," ",AY$9),'-RÅDATA_KVARTAL-'!$DZ$5:$FB$385,10,FALSE),"")</f>
        <v>1209</v>
      </c>
      <c r="AZ25" s="29"/>
      <c r="BA25" s="29" t="str">
        <f>IF(VLOOKUP(CONCATENATE($AW$6," ",BA$9),'-RÅDATA_KVARTAL-'!$DZ$5:$FB$385,10,FALSE)&gt;0,VLOOKUP(CONCATENATE($AW$6," ",BA$9),'-RÅDATA_KVARTAL-'!$DZ$5:$FB$385,10,FALSE),"")</f>
        <v/>
      </c>
      <c r="BB25" s="29"/>
      <c r="BC25" s="29" t="str">
        <f>IF(VLOOKUP(CONCATENATE($AW$6," ",BC$9),'-RÅDATA_KVARTAL-'!$DZ$5:$FB$385,10,FALSE)&gt;0,VLOOKUP(CONCATENATE($AW$6," ",BC$9),'-RÅDATA_KVARTAL-'!$DZ$5:$FB$385,10,FALSE),"")</f>
        <v/>
      </c>
      <c r="BD25" s="29"/>
      <c r="BE25" s="29">
        <f>IF(VLOOKUP(CONCATENATE($AW$6," ",BE$9),'-RÅDATA_KVARTAL-'!$A$5:$DO$385,28,FALSE)&lt;&gt;0,VLOOKUP(CONCATENATE($AW$6," ",BE$9),'-RÅDATA_KVARTAL-'!$A$5:$DO$385,28,FALSE),"")</f>
        <v>2117</v>
      </c>
      <c r="BF25" s="25"/>
      <c r="BG25" s="25"/>
      <c r="BH25" s="29" t="str">
        <f>IF(VLOOKUP(CONCATENATE($BH$6," ",BH$9),'-RÅDATA_KVARTAL-'!$DZ$5:$FB$385,10,FALSE)&gt;0,VLOOKUP(CONCATENATE($BH$6," ",BH$9),'-RÅDATA_KVARTAL-'!$DZ$5:$FB$385,10,FALSE),"")</f>
        <v/>
      </c>
      <c r="BI25" s="29"/>
      <c r="BJ25" s="29" t="str">
        <f>IF(VLOOKUP(CONCATENATE($BH$6," ",BJ$9),'-RÅDATA_KVARTAL-'!$DZ$5:$FB$385,10,FALSE)&gt;0,VLOOKUP(CONCATENATE($BH$6," ",BJ$9),'-RÅDATA_KVARTAL-'!$DZ$5:$FB$385,10,FALSE),"")</f>
        <v/>
      </c>
      <c r="BK25" s="29"/>
      <c r="BL25" s="29" t="str">
        <f>IF(VLOOKUP(CONCATENATE($BH$6," ",BL$9),'-RÅDATA_KVARTAL-'!$DZ$5:$FB$385,10,FALSE)&gt;0,VLOOKUP(CONCATENATE($BH$6," ",BL$9),'-RÅDATA_KVARTAL-'!$DZ$5:$FB$385,10,FALSE),"")</f>
        <v/>
      </c>
      <c r="BM25" s="29"/>
      <c r="BN25" s="29" t="str">
        <f>IF(VLOOKUP(CONCATENATE($BH$6," ",BN$9),'-RÅDATA_KVARTAL-'!$DZ$5:$FB$385,10,FALSE)&gt;0,VLOOKUP(CONCATENATE($BH$6," ",BN$9),'-RÅDATA_KVARTAL-'!$DZ$5:$FB$385,10,FALSE),"")</f>
        <v/>
      </c>
      <c r="BO25" s="29"/>
      <c r="BP25" s="29" t="str">
        <f>IF(VLOOKUP(CONCATENATE($BH$6," ",BP$9),'-RÅDATA_KVARTAL-'!$A$5:$DO$385,28,FALSE)&lt;&gt;0,VLOOKUP(CONCATENATE($BH$6," ",BP$9),'-RÅDATA_KVARTAL-'!$A$5:$DO$385,28,FALSE),"")</f>
        <v/>
      </c>
      <c r="BQ25" s="25"/>
      <c r="BR25" s="25"/>
      <c r="BS25" s="29" t="str">
        <f>IF(VLOOKUP(CONCATENATE($BS$6," ",BS$9),'-RÅDATA_KVARTAL-'!$DZ$5:$FB$385,10,FALSE)&gt;0,VLOOKUP(CONCATENATE($BS$6," ",BS$9),'-RÅDATA_KVARTAL-'!$DZ$5:$FB$385,10,FALSE),"")</f>
        <v/>
      </c>
      <c r="BT25" s="29"/>
      <c r="BU25" s="29" t="str">
        <f>IF(VLOOKUP(CONCATENATE($BS$6," ",BU$9),'-RÅDATA_KVARTAL-'!$DZ$5:$FB$385,10,FALSE)&gt;0,VLOOKUP(CONCATENATE($BS$6," ",BU$9),'-RÅDATA_KVARTAL-'!$DZ$5:$FB$385,10,FALSE),"")</f>
        <v/>
      </c>
      <c r="BV25" s="29"/>
      <c r="BW25" s="29" t="str">
        <f>IF(VLOOKUP(CONCATENATE($BS$6," ",BW$9),'-RÅDATA_KVARTAL-'!$DZ$5:$FB$385,10,FALSE)&gt;0,VLOOKUP(CONCATENATE($BS$6," ",BW$9),'-RÅDATA_KVARTAL-'!$DZ$5:$FB$385,10,FALSE),"")</f>
        <v/>
      </c>
      <c r="BX25" s="29"/>
      <c r="BY25" s="29" t="str">
        <f>IF(VLOOKUP(CONCATENATE($BS$6," ",BY$9),'-RÅDATA_KVARTAL-'!$DZ$5:$FB$385,10,FALSE)&gt;0,VLOOKUP(CONCATENATE($BS$6," ",BY$9),'-RÅDATA_KVARTAL-'!$DZ$5:$FB$385,10,FALSE),"")</f>
        <v/>
      </c>
      <c r="BZ25" s="29"/>
      <c r="CA25" s="29" t="str">
        <f>IF(VLOOKUP(CONCATENATE($BS$6," ",CA$9),'-RÅDATA_KVARTAL-'!$A$5:$DO$385,28,FALSE)&lt;&gt;0,VLOOKUP(CONCATENATE($BS$6," ",CA$9),'-RÅDATA_KVARTAL-'!$A$5:$DO$385,28,FALSE),"")</f>
        <v/>
      </c>
      <c r="CB25" s="25"/>
      <c r="CC25" s="25"/>
      <c r="CD25" s="29" t="str">
        <f>IF(VLOOKUP(CONCATENATE($CD$6," ",CD$9),'-RÅDATA_KVARTAL-'!$DZ$5:$FB$385,10,FALSE)&gt;0,VLOOKUP(CONCATENATE($CD$6," ",CD$9),'-RÅDATA_KVARTAL-'!$DZ$5:$FB$385,10,FALSE),"")</f>
        <v/>
      </c>
      <c r="CE25" s="29"/>
      <c r="CF25" s="29" t="str">
        <f>IF(VLOOKUP(CONCATENATE($CD$6," ",CF$9),'-RÅDATA_KVARTAL-'!$DZ$5:$FB$385,10,FALSE)&gt;0,VLOOKUP(CONCATENATE($CD$6," ",CF$9),'-RÅDATA_KVARTAL-'!$DZ$5:$FB$385,10,FALSE),"")</f>
        <v/>
      </c>
      <c r="CG25" s="29"/>
      <c r="CH25" s="29" t="str">
        <f>IF(VLOOKUP(CONCATENATE($CD$6," ",CH$9),'-RÅDATA_KVARTAL-'!$DZ$5:$FB$385,10,FALSE)&gt;0,VLOOKUP(CONCATENATE($CD$6," ",CH$9),'-RÅDATA_KVARTAL-'!$DZ$5:$FB$385,10,FALSE),"")</f>
        <v/>
      </c>
      <c r="CI25" s="29"/>
      <c r="CJ25" s="29" t="str">
        <f>IF(VLOOKUP(CONCATENATE($CD$6," ",CJ$9),'-RÅDATA_KVARTAL-'!$DZ$5:$FB$385,10,FALSE)&gt;0,VLOOKUP(CONCATENATE($CD$6," ",CJ$9),'-RÅDATA_KVARTAL-'!$DZ$5:$FB$385,10,FALSE),"")</f>
        <v/>
      </c>
      <c r="CK25" s="29"/>
      <c r="CL25" s="29" t="str">
        <f>IF(VLOOKUP(CONCATENATE($CD$6," ",CL$9),'-RÅDATA_KVARTAL-'!$A$5:$DO$385,28,FALSE)&lt;&gt;0,VLOOKUP(CONCATENATE($CD$6," ",CL$9),'-RÅDATA_KVARTAL-'!$A$5:$DO$385,28,FALSE),"")</f>
        <v/>
      </c>
      <c r="CM25" s="25"/>
      <c r="CN25" s="57"/>
      <c r="CO25" s="92" t="s">
        <v>353</v>
      </c>
    </row>
    <row r="26" spans="1:93" ht="4.5" customHeight="1" x14ac:dyDescent="0.2">
      <c r="B26" s="288"/>
      <c r="C26" s="288"/>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88">
        <v>8</v>
      </c>
      <c r="C27" s="288"/>
      <c r="D27" s="92" t="s">
        <v>55</v>
      </c>
      <c r="E27" s="29">
        <f>IF(VLOOKUP(CONCATENATE($E$6," ",E$9),'-RÅDATA_KVARTAL-'!$DZ$5:$FB$385,11,FALSE)&lt;&gt;0,VLOOKUP(CONCATENATE($E$6," ",E$9),'-RÅDATA_KVARTAL-'!$DZ$5:$FB$385,11,FALSE),"")</f>
        <v>-3745</v>
      </c>
      <c r="F27" s="29"/>
      <c r="G27" s="29">
        <f>IF(VLOOKUP(CONCATENATE($E$6," ",G$9),'-RÅDATA_KVARTAL-'!$DZ$5:$FB$385,11,FALSE)&lt;&gt;0,VLOOKUP(CONCATENATE($E$6," ",G$9),'-RÅDATA_KVARTAL-'!$DZ$5:$FB$385,11,FALSE),"")</f>
        <v>-3181</v>
      </c>
      <c r="H27" s="29"/>
      <c r="I27" s="29">
        <f>IF(VLOOKUP(CONCATENATE($E$6," ",I$9),'-RÅDATA_KVARTAL-'!$DZ$5:$FB$385,11,FALSE)&lt;&gt;0,VLOOKUP(CONCATENATE($E$6," ",I$9),'-RÅDATA_KVARTAL-'!$DZ$5:$FB$385,11,FALSE),"")</f>
        <v>-2617</v>
      </c>
      <c r="J27" s="29"/>
      <c r="K27" s="29">
        <f>IF(VLOOKUP(CONCATENATE($E$6," ",K$9),'-RÅDATA_KVARTAL-'!$DZ$5:$FB$385,11,FALSE)&lt;&gt;0,VLOOKUP(CONCATENATE($E$6," ",K$9),'-RÅDATA_KVARTAL-'!$DZ$5:$FB$385,11,FALSE),"")</f>
        <v>-5077</v>
      </c>
      <c r="L27" s="29"/>
      <c r="M27" s="29">
        <f>IF(VLOOKUP(CONCATENATE($E$6," ",M$9),'-RÅDATA_KVARTAL-'!$A$5:$DO$385,32,FALSE)&lt;&gt;0,VLOOKUP(CONCATENATE($E$6," ",M$9),'-RÅDATA_KVARTAL-'!$A$5:$DO$385,32,FALSE),"")</f>
        <v>-14620</v>
      </c>
      <c r="N27" s="93"/>
      <c r="O27" s="93"/>
      <c r="P27" s="29">
        <f>IF(VLOOKUP(CONCATENATE($P$6," ",P$9),'-RÅDATA_KVARTAL-'!$DZ$5:$FB$385,11,FALSE)&lt;&gt;0,VLOOKUP(CONCATENATE($P$6," ",P$9),'-RÅDATA_KVARTAL-'!$DZ$5:$FB$385,11,FALSE),"")</f>
        <v>-3574</v>
      </c>
      <c r="Q27" s="29"/>
      <c r="R27" s="29">
        <f>IF(VLOOKUP(CONCATENATE($P$6," ",R$9),'-RÅDATA_KVARTAL-'!$DZ$5:$FB$385,11,FALSE)&lt;&gt;0,VLOOKUP(CONCATENATE($P$6," ",R$9),'-RÅDATA_KVARTAL-'!$DZ$5:$FB$385,11,FALSE),"")</f>
        <v>-5780</v>
      </c>
      <c r="S27" s="29"/>
      <c r="T27" s="29">
        <f>IF(VLOOKUP(CONCATENATE($P$6," ",T$9),'-RÅDATA_KVARTAL-'!$DZ$5:$FB$385,11,FALSE)&lt;&gt;0,VLOOKUP(CONCATENATE($P$6," ",T$9),'-RÅDATA_KVARTAL-'!$DZ$5:$FB$385,11,FALSE),"")</f>
        <v>-4398</v>
      </c>
      <c r="U27" s="29"/>
      <c r="V27" s="29">
        <f>IF(VLOOKUP(CONCATENATE($P$6," ",V$9),'-RÅDATA_KVARTAL-'!$DZ$5:$FB$385,11,FALSE)&lt;&gt;0,VLOOKUP(CONCATENATE($P$6," ",V$9),'-RÅDATA_KVARTAL-'!$DZ$5:$FB$385,11,FALSE),"")</f>
        <v>-3141</v>
      </c>
      <c r="W27" s="29"/>
      <c r="X27" s="29">
        <f>IF(VLOOKUP(CONCATENATE($P$6," ",X$9),'-RÅDATA_KVARTAL-'!$A$5:$DO$385,32,FALSE)&lt;&gt;0,VLOOKUP(CONCATENATE($P$6," ",X$9),'-RÅDATA_KVARTAL-'!$A$5:$DO$385,32,FALSE),"")</f>
        <v>-16893</v>
      </c>
      <c r="Y27" s="93"/>
      <c r="Z27" s="93"/>
      <c r="AA27" s="29">
        <f>IF(VLOOKUP(CONCATENATE($AA$6," ",AA$9),'-RÅDATA_KVARTAL-'!$DZ$5:$FB$385,11,FALSE)&lt;&gt;0,VLOOKUP(CONCATENATE($AA$6," ",AA$9),'-RÅDATA_KVARTAL-'!$DZ$5:$FB$385,11,FALSE),"")</f>
        <v>-3873</v>
      </c>
      <c r="AB27" s="29"/>
      <c r="AC27" s="29">
        <f>IF(VLOOKUP(CONCATENATE($AA$6," ",AC$9),'-RÅDATA_KVARTAL-'!$DZ$5:$FB$385,11,FALSE)&lt;&gt;0,VLOOKUP(CONCATENATE($AA$6," ",AC$9),'-RÅDATA_KVARTAL-'!$DZ$5:$FB$385,11,FALSE),"")</f>
        <v>-3132</v>
      </c>
      <c r="AD27" s="29"/>
      <c r="AE27" s="29">
        <f>IF(VLOOKUP(CONCATENATE($AA$6," ",AE$9),'-RÅDATA_KVARTAL-'!$DZ$5:$FB$385,11,FALSE)&lt;&gt;0,VLOOKUP(CONCATENATE($AA$6," ",AE$9),'-RÅDATA_KVARTAL-'!$DZ$5:$FB$385,11,FALSE),"")</f>
        <v>-3561</v>
      </c>
      <c r="AF27" s="29"/>
      <c r="AG27" s="29">
        <f>IF(VLOOKUP(CONCATENATE($AA$6," ",AG$9),'-RÅDATA_KVARTAL-'!$DZ$5:$FB$385,11,FALSE)&lt;&gt;0,VLOOKUP(CONCATENATE($AA$6," ",AG$9),'-RÅDATA_KVARTAL-'!$DZ$5:$FB$385,11,FALSE),"")</f>
        <v>-4879</v>
      </c>
      <c r="AH27" s="29"/>
      <c r="AI27" s="29">
        <f>IF(VLOOKUP(CONCATENATE($AA$6," ",AI$9),'-RÅDATA_KVARTAL-'!$A$5:$DO$385,32,FALSE)&lt;&gt;0,VLOOKUP(CONCATENATE($AA$6," ",AI$9),'-RÅDATA_KVARTAL-'!$A$5:$DO$385,32,FALSE),"")</f>
        <v>-15445</v>
      </c>
      <c r="AJ27" s="93"/>
      <c r="AK27" s="93"/>
      <c r="AL27" s="29">
        <f>IF(VLOOKUP(CONCATENATE($AL$6," ",AL$9),'-RÅDATA_KVARTAL-'!$DZ$5:$FB$385,11,FALSE)&lt;&gt;0,VLOOKUP(CONCATENATE($AL$6," ",AL$9),'-RÅDATA_KVARTAL-'!$DZ$5:$FB$385,11,FALSE),"")</f>
        <v>-4407</v>
      </c>
      <c r="AM27" s="29"/>
      <c r="AN27" s="29">
        <f>IF(VLOOKUP(CONCATENATE($AL$6," ",AN$9),'-RÅDATA_KVARTAL-'!$DZ$5:$FB$385,11,FALSE)&lt;&gt;0,VLOOKUP(CONCATENATE($AL$6," ",AN$9),'-RÅDATA_KVARTAL-'!$DZ$5:$FB$385,11,FALSE),"")</f>
        <v>-3534</v>
      </c>
      <c r="AO27" s="29"/>
      <c r="AP27" s="29">
        <f>IF(VLOOKUP(CONCATENATE($AL$6," ",AP$9),'-RÅDATA_KVARTAL-'!$DZ$5:$FB$385,11,FALSE)&lt;&gt;0,VLOOKUP(CONCATENATE($AL$6," ",AP$9),'-RÅDATA_KVARTAL-'!$DZ$5:$FB$385,11,FALSE),"")</f>
        <v>-3958</v>
      </c>
      <c r="AQ27" s="29"/>
      <c r="AR27" s="29">
        <f>IF(VLOOKUP(CONCATENATE($AL$6," ",AR$9),'-RÅDATA_KVARTAL-'!$DZ$5:$FB$385,11,FALSE)&lt;&gt;0,VLOOKUP(CONCATENATE($AL$6," ",AR$9),'-RÅDATA_KVARTAL-'!$DZ$5:$FB$385,11,FALSE),"")</f>
        <v>-5503</v>
      </c>
      <c r="AS27" s="29"/>
      <c r="AT27" s="29">
        <f>IF(VLOOKUP(CONCATENATE($AL$6," ",AT$9),'-RÅDATA_KVARTAL-'!$A$5:$DO$385,32,FALSE)&lt;&gt;0,VLOOKUP(CONCATENATE($AL$6," ",AT$9),'-RÅDATA_KVARTAL-'!$A$5:$DO$385,32,FALSE),"")</f>
        <v>-17402</v>
      </c>
      <c r="AU27" s="93"/>
      <c r="AV27" s="93"/>
      <c r="AW27" s="29">
        <f>IF(VLOOKUP(CONCATENATE($AW$6," ",AW$9),'-RÅDATA_KVARTAL-'!$DZ$5:$FB$385,11,FALSE)&lt;&gt;0,VLOOKUP(CONCATENATE($AW$6," ",AW$9),'-RÅDATA_KVARTAL-'!$DZ$5:$FB$385,11,FALSE),"")</f>
        <v>-4545</v>
      </c>
      <c r="AX27" s="29"/>
      <c r="AY27" s="29">
        <f>IF(VLOOKUP(CONCATENATE($AW$6," ",AY$9),'-RÅDATA_KVARTAL-'!$DZ$5:$FB$385,11,FALSE)&lt;&gt;0,VLOOKUP(CONCATENATE($AW$6," ",AY$9),'-RÅDATA_KVARTAL-'!$DZ$5:$FB$385,11,FALSE),"")</f>
        <v>-5614</v>
      </c>
      <c r="AZ27" s="29"/>
      <c r="BA27" s="29" t="str">
        <f>IF(VLOOKUP(CONCATENATE($AW$6," ",BA$9),'-RÅDATA_KVARTAL-'!$DZ$5:$FB$385,11,FALSE)&lt;&gt;0,VLOOKUP(CONCATENATE($AW$6," ",BA$9),'-RÅDATA_KVARTAL-'!$DZ$5:$FB$385,11,FALSE),"")</f>
        <v/>
      </c>
      <c r="BB27" s="29"/>
      <c r="BC27" s="29" t="str">
        <f>IF(VLOOKUP(CONCATENATE($AW$6," ",BC$9),'-RÅDATA_KVARTAL-'!$DZ$5:$FB$385,11,FALSE)&lt;&gt;0,VLOOKUP(CONCATENATE($AW$6," ",BC$9),'-RÅDATA_KVARTAL-'!$DZ$5:$FB$385,11,FALSE),"")</f>
        <v/>
      </c>
      <c r="BD27" s="29"/>
      <c r="BE27" s="29">
        <f>IF(VLOOKUP(CONCATENATE($AW$6," ",BE$9),'-RÅDATA_KVARTAL-'!$A$5:$DO$385,32,FALSE)&lt;&gt;0,VLOOKUP(CONCATENATE($AW$6," ",BE$9),'-RÅDATA_KVARTAL-'!$A$5:$DO$385,32,FALSE),"")</f>
        <v>-10159</v>
      </c>
      <c r="BF27" s="93"/>
      <c r="BG27" s="93"/>
      <c r="BH27" s="29" t="str">
        <f>IF(VLOOKUP(CONCATENATE($BH$6," ",BH$9),'-RÅDATA_KVARTAL-'!$DZ$5:$FB$385,11,FALSE)&lt;&gt;0,VLOOKUP(CONCATENATE($BH$6," ",BH$9),'-RÅDATA_KVARTAL-'!$DZ$5:$FB$385,11,FALSE),"")</f>
        <v/>
      </c>
      <c r="BI27" s="29"/>
      <c r="BJ27" s="29" t="str">
        <f>IF(VLOOKUP(CONCATENATE($BH$6," ",BJ$9),'-RÅDATA_KVARTAL-'!$DZ$5:$FB$385,11,FALSE)&lt;&gt;0,VLOOKUP(CONCATENATE($BH$6," ",BJ$9),'-RÅDATA_KVARTAL-'!$DZ$5:$FB$385,11,FALSE),"")</f>
        <v/>
      </c>
      <c r="BK27" s="29"/>
      <c r="BL27" s="29" t="str">
        <f>IF(VLOOKUP(CONCATENATE($BH$6," ",BL$9),'-RÅDATA_KVARTAL-'!$DZ$5:$FB$385,11,FALSE)&lt;&gt;0,VLOOKUP(CONCATENATE($BH$6," ",BL$9),'-RÅDATA_KVARTAL-'!$DZ$5:$FB$385,11,FALSE),"")</f>
        <v/>
      </c>
      <c r="BM27" s="29"/>
      <c r="BN27" s="29" t="str">
        <f>IF(VLOOKUP(CONCATENATE($BH$6," ",BN$9),'-RÅDATA_KVARTAL-'!$DZ$5:$FB$385,11,FALSE)&lt;&gt;0,VLOOKUP(CONCATENATE($BH$6," ",BN$9),'-RÅDATA_KVARTAL-'!$DZ$5:$FB$385,11,FALSE),"")</f>
        <v/>
      </c>
      <c r="BO27" s="29"/>
      <c r="BP27" s="29" t="str">
        <f>IF(VLOOKUP(CONCATENATE($BH$6," ",BP$9),'-RÅDATA_KVARTAL-'!$A$5:$DO$385,32,FALSE)&lt;&gt;0,VLOOKUP(CONCATENATE($BH$6," ",BP$9),'-RÅDATA_KVARTAL-'!$A$5:$DO$385,32,FALSE),"")</f>
        <v/>
      </c>
      <c r="BQ27" s="93"/>
      <c r="BR27" s="93"/>
      <c r="BS27" s="29" t="str">
        <f>IF(VLOOKUP(CONCATENATE($BS$6," ",BS$9),'-RÅDATA_KVARTAL-'!$DZ$5:$FB$385,11,FALSE)&lt;&gt;0,VLOOKUP(CONCATENATE($BS$6," ",BS$9),'-RÅDATA_KVARTAL-'!$DZ$5:$FB$385,11,FALSE),"")</f>
        <v/>
      </c>
      <c r="BT27" s="29"/>
      <c r="BU27" s="29" t="str">
        <f>IF(VLOOKUP(CONCATENATE($BS$6," ",BU$9),'-RÅDATA_KVARTAL-'!$DZ$5:$FB$385,11,FALSE)&lt;&gt;0,VLOOKUP(CONCATENATE($BS$6," ",BU$9),'-RÅDATA_KVARTAL-'!$DZ$5:$FB$385,11,FALSE),"")</f>
        <v/>
      </c>
      <c r="BV27" s="29"/>
      <c r="BW27" s="29" t="str">
        <f>IF(VLOOKUP(CONCATENATE($BS$6," ",BW$9),'-RÅDATA_KVARTAL-'!$DZ$5:$FB$385,11,FALSE)&lt;&gt;0,VLOOKUP(CONCATENATE($BS$6," ",BW$9),'-RÅDATA_KVARTAL-'!$DZ$5:$FB$385,11,FALSE),"")</f>
        <v/>
      </c>
      <c r="BX27" s="29"/>
      <c r="BY27" s="29" t="str">
        <f>IF(VLOOKUP(CONCATENATE($BS$6," ",BY$9),'-RÅDATA_KVARTAL-'!$DZ$5:$FB$385,11,FALSE)&lt;&gt;0,VLOOKUP(CONCATENATE($BS$6," ",BY$9),'-RÅDATA_KVARTAL-'!$DZ$5:$FB$385,11,FALSE),"")</f>
        <v/>
      </c>
      <c r="BZ27" s="29"/>
      <c r="CA27" s="29" t="str">
        <f>IF(VLOOKUP(CONCATENATE($BS$6," ",CA$9),'-RÅDATA_KVARTAL-'!$A$5:$DO$385,32,FALSE)&lt;&gt;0,VLOOKUP(CONCATENATE($BS$6," ",CA$9),'-RÅDATA_KVARTAL-'!$A$5:$DO$385,32,FALSE),"")</f>
        <v/>
      </c>
      <c r="CB27" s="93"/>
      <c r="CC27" s="93"/>
      <c r="CD27" s="29" t="str">
        <f>IF(VLOOKUP(CONCATENATE($CD$6," ",CD$9),'-RÅDATA_KVARTAL-'!$DZ$5:$FB$385,11,FALSE)&lt;&gt;0,VLOOKUP(CONCATENATE($CD$6," ",CD$9),'-RÅDATA_KVARTAL-'!$DZ$5:$FB$385,11,FALSE),"")</f>
        <v/>
      </c>
      <c r="CE27" s="29"/>
      <c r="CF27" s="29" t="str">
        <f>IF(VLOOKUP(CONCATENATE($CD$6," ",CF$9),'-RÅDATA_KVARTAL-'!$DZ$5:$FB$385,11,FALSE)&lt;&gt;0,VLOOKUP(CONCATENATE($CD$6," ",CF$9),'-RÅDATA_KVARTAL-'!$DZ$5:$FB$385,11,FALSE),"")</f>
        <v/>
      </c>
      <c r="CG27" s="29"/>
      <c r="CH27" s="29" t="str">
        <f>IF(VLOOKUP(CONCATENATE($CD$6," ",CH$9),'-RÅDATA_KVARTAL-'!$DZ$5:$FB$385,11,FALSE)&lt;&gt;0,VLOOKUP(CONCATENATE($CD$6," ",CH$9),'-RÅDATA_KVARTAL-'!$DZ$5:$FB$385,11,FALSE),"")</f>
        <v/>
      </c>
      <c r="CI27" s="29"/>
      <c r="CJ27" s="29" t="str">
        <f>IF(VLOOKUP(CONCATENATE($CD$6," ",CJ$9),'-RÅDATA_KVARTAL-'!$DZ$5:$FB$385,11,FALSE)&lt;&gt;0,VLOOKUP(CONCATENATE($CD$6," ",CJ$9),'-RÅDATA_KVARTAL-'!$DZ$5:$FB$385,11,FALSE),"")</f>
        <v/>
      </c>
      <c r="CK27" s="29"/>
      <c r="CL27" s="29" t="str">
        <f>IF(VLOOKUP(CONCATENATE($CD$6," ",CL$9),'-RÅDATA_KVARTAL-'!$A$5:$DO$385,32,FALSE)&lt;&gt;0,VLOOKUP(CONCATENATE($CD$6," ",CL$9),'-RÅDATA_KVARTAL-'!$A$5:$DO$385,32,FALSE),"")</f>
        <v/>
      </c>
      <c r="CM27" s="93"/>
      <c r="CN27" s="96"/>
      <c r="CO27" s="92" t="s">
        <v>354</v>
      </c>
    </row>
    <row r="28" spans="1:93" ht="4.5" customHeight="1" x14ac:dyDescent="0.2">
      <c r="B28" s="288"/>
      <c r="C28" s="288"/>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88">
        <v>9</v>
      </c>
      <c r="C29" s="288"/>
      <c r="D29" s="103" t="s">
        <v>58</v>
      </c>
      <c r="E29" s="37">
        <f>IF(VLOOKUP(CONCATENATE($E$6," ",E$9),'-RÅDATA_KVARTAL-'!$DZ$5:$FB$385,12,FALSE)&gt;0,VLOOKUP(CONCATENATE($E$6," ",E$9),'-RÅDATA_KVARTAL-'!$DZ$5:$FB$385,12,FALSE),"")</f>
        <v>212418</v>
      </c>
      <c r="F29" s="37"/>
      <c r="G29" s="37">
        <f>IF(VLOOKUP(CONCATENATE($E$6," ",G$9),'-RÅDATA_KVARTAL-'!$DZ$5:$FB$385,12,FALSE)&gt;0,VLOOKUP(CONCATENATE($E$6," ",G$9),'-RÅDATA_KVARTAL-'!$DZ$5:$FB$385,12,FALSE),"")</f>
        <v>212854</v>
      </c>
      <c r="H29" s="37"/>
      <c r="I29" s="37">
        <f>IF(VLOOKUP(CONCATENATE($E$6," ",I$9),'-RÅDATA_KVARTAL-'!$DZ$5:$FB$385,12,FALSE)&gt;0,VLOOKUP(CONCATENATE($E$6," ",I$9),'-RÅDATA_KVARTAL-'!$DZ$5:$FB$385,12,FALSE),"")</f>
        <v>208840</v>
      </c>
      <c r="J29" s="37"/>
      <c r="K29" s="37">
        <f>IF(VLOOKUP(CONCATENATE($E$6," ",K$9),'-RÅDATA_KVARTAL-'!$DZ$5:$FB$385,12,FALSE)&gt;0,VLOOKUP(CONCATENATE($E$6," ",K$9),'-RÅDATA_KVARTAL-'!$DZ$5:$FB$385,12,FALSE),"")</f>
        <v>218220</v>
      </c>
      <c r="L29" s="37"/>
      <c r="M29" s="37">
        <f>IF(VLOOKUP(CONCATENATE($E$6," ",M$9),'-RÅDATA_KVARTAL-'!$A$5:$DO$385,36,FALSE)&gt;0,VLOOKUP(CONCATENATE($E$6," ",M$9),'-RÅDATA_KVARTAL-'!$A$5:$DO$385,36,FALSE),"")</f>
        <v>852332</v>
      </c>
      <c r="N29" s="116"/>
      <c r="O29" s="116"/>
      <c r="P29" s="37">
        <f>IF(VLOOKUP(CONCATENATE($P$6," ",P$9),'-RÅDATA_KVARTAL-'!$DZ$5:$FB$385,12,FALSE)&gt;0,VLOOKUP(CONCATENATE($P$6," ",P$9),'-RÅDATA_KVARTAL-'!$DZ$5:$FB$385,12,FALSE),"")</f>
        <v>229277</v>
      </c>
      <c r="Q29" s="37"/>
      <c r="R29" s="37">
        <f>IF(VLOOKUP(CONCATENATE($P$6," ",R$9),'-RÅDATA_KVARTAL-'!$DZ$5:$FB$385,12,FALSE)&gt;0,VLOOKUP(CONCATENATE($P$6," ",R$9),'-RÅDATA_KVARTAL-'!$DZ$5:$FB$385,12,FALSE),"")</f>
        <v>222066</v>
      </c>
      <c r="S29" s="37"/>
      <c r="T29" s="37">
        <f>IF(VLOOKUP(CONCATENATE($P$6," ",T$9),'-RÅDATA_KVARTAL-'!$DZ$5:$FB$385,12,FALSE)&gt;0,VLOOKUP(CONCATENATE($P$6," ",T$9),'-RÅDATA_KVARTAL-'!$DZ$5:$FB$385,12,FALSE),"")</f>
        <v>221613</v>
      </c>
      <c r="U29" s="37"/>
      <c r="V29" s="37">
        <f>IF(VLOOKUP(CONCATENATE($P$6," ",V$9),'-RÅDATA_KVARTAL-'!$DZ$5:$FB$385,12,FALSE)&gt;0,VLOOKUP(CONCATENATE($P$6," ",V$9),'-RÅDATA_KVARTAL-'!$DZ$5:$FB$385,12,FALSE),"")</f>
        <v>234726</v>
      </c>
      <c r="W29" s="37"/>
      <c r="X29" s="37">
        <f>IF(VLOOKUP(CONCATENATE($P$6," ",X$9),'-RÅDATA_KVARTAL-'!$A$5:$DO$385,36,FALSE)&gt;0,VLOOKUP(CONCATENATE($P$6," ",X$9),'-RÅDATA_KVARTAL-'!$A$5:$DO$385,36,FALSE),"")</f>
        <v>907682</v>
      </c>
      <c r="Y29" s="116"/>
      <c r="Z29" s="116"/>
      <c r="AA29" s="37">
        <f>IF(VLOOKUP(CONCATENATE($AA$6," ",AA$9),'-RÅDATA_KVARTAL-'!$DZ$5:$FB$385,12,FALSE)&gt;0,VLOOKUP(CONCATENATE($AA$6," ",AA$9),'-RÅDATA_KVARTAL-'!$DZ$5:$FB$385,12,FALSE),"")</f>
        <v>234160</v>
      </c>
      <c r="AB29" s="37"/>
      <c r="AC29" s="37">
        <f>IF(VLOOKUP(CONCATENATE($AA$6," ",AC$9),'-RÅDATA_KVARTAL-'!$DZ$5:$FB$385,12,FALSE)&gt;0,VLOOKUP(CONCATENATE($AA$6," ",AC$9),'-RÅDATA_KVARTAL-'!$DZ$5:$FB$385,12,FALSE),"")</f>
        <v>230836</v>
      </c>
      <c r="AD29" s="37"/>
      <c r="AE29" s="37">
        <f>IF(VLOOKUP(CONCATENATE($AA$6," ",AE$9),'-RÅDATA_KVARTAL-'!$DZ$5:$FB$385,12,FALSE)&gt;0,VLOOKUP(CONCATENATE($AA$6," ",AE$9),'-RÅDATA_KVARTAL-'!$DZ$5:$FB$385,12,FALSE),"")</f>
        <v>228494</v>
      </c>
      <c r="AF29" s="37"/>
      <c r="AG29" s="37">
        <f>IF(VLOOKUP(CONCATENATE($AA$6," ",AG$9),'-RÅDATA_KVARTAL-'!$DZ$5:$FB$385,12,FALSE)&gt;0,VLOOKUP(CONCATENATE($AA$6," ",AG$9),'-RÅDATA_KVARTAL-'!$DZ$5:$FB$385,12,FALSE),"")</f>
        <v>238128</v>
      </c>
      <c r="AH29" s="37"/>
      <c r="AI29" s="37">
        <f>IF(VLOOKUP(CONCATENATE($AA$6," ",AI$9),'-RÅDATA_KVARTAL-'!$A$5:$DO$385,36,FALSE)&gt;0,VLOOKUP(CONCATENATE($AA$6," ",AI$9),'-RÅDATA_KVARTAL-'!$A$5:$DO$385,36,FALSE),"")</f>
        <v>931618</v>
      </c>
      <c r="AJ29" s="116"/>
      <c r="AK29" s="116"/>
      <c r="AL29" s="37">
        <f>IF(VLOOKUP(CONCATENATE($AL$6," ",AL$9),'-RÅDATA_KVARTAL-'!$DZ$5:$FB$385,12,FALSE)&gt;0,VLOOKUP(CONCATENATE($AL$6," ",AL$9),'-RÅDATA_KVARTAL-'!$DZ$5:$FB$385,12,FALSE),"")</f>
        <v>237581</v>
      </c>
      <c r="AM29" s="37"/>
      <c r="AN29" s="37">
        <f>IF(VLOOKUP(CONCATENATE($AL$6," ",AN$9),'-RÅDATA_KVARTAL-'!$DZ$5:$FB$385,12,FALSE)&gt;0,VLOOKUP(CONCATENATE($AL$6," ",AN$9),'-RÅDATA_KVARTAL-'!$DZ$5:$FB$385,12,FALSE),"")</f>
        <v>239137</v>
      </c>
      <c r="AO29" s="37"/>
      <c r="AP29" s="37">
        <f>IF(VLOOKUP(CONCATENATE($AL$6," ",AP$9),'-RÅDATA_KVARTAL-'!$DZ$5:$FB$385,12,FALSE)&gt;0,VLOOKUP(CONCATENATE($AL$6," ",AP$9),'-RÅDATA_KVARTAL-'!$DZ$5:$FB$385,12,FALSE),"")</f>
        <v>232491</v>
      </c>
      <c r="AQ29" s="37"/>
      <c r="AR29" s="37">
        <f>IF(VLOOKUP(CONCATENATE($AL$6," ",AR$9),'-RÅDATA_KVARTAL-'!$DZ$5:$FB$385,12,FALSE)&gt;0,VLOOKUP(CONCATENATE($AL$6," ",AR$9),'-RÅDATA_KVARTAL-'!$DZ$5:$FB$385,12,FALSE),"")</f>
        <v>239236</v>
      </c>
      <c r="AS29" s="37"/>
      <c r="AT29" s="37">
        <f>IF(VLOOKUP(CONCATENATE($AL$6," ",AT$9),'-RÅDATA_KVARTAL-'!$A$5:$DO$385,36,FALSE)&gt;0,VLOOKUP(CONCATENATE($AL$6," ",AT$9),'-RÅDATA_KVARTAL-'!$A$5:$DO$385,36,FALSE),"")</f>
        <v>948445</v>
      </c>
      <c r="AU29" s="116"/>
      <c r="AV29" s="116"/>
      <c r="AW29" s="37">
        <f>IF(VLOOKUP(CONCATENATE($AW$6," ",AW$9),'-RÅDATA_KVARTAL-'!$DZ$5:$FB$385,12,FALSE)&gt;0,VLOOKUP(CONCATENATE($AW$6," ",AW$9),'-RÅDATA_KVARTAL-'!$DZ$5:$FB$385,12,FALSE),"")</f>
        <v>245949</v>
      </c>
      <c r="AX29" s="37"/>
      <c r="AY29" s="37">
        <f>IF(VLOOKUP(CONCATENATE($AW$6," ",AY$9),'-RÅDATA_KVARTAL-'!$DZ$5:$FB$385,12,FALSE)&gt;0,VLOOKUP(CONCATENATE($AW$6," ",AY$9),'-RÅDATA_KVARTAL-'!$DZ$5:$FB$385,12,FALSE),"")</f>
        <v>240022</v>
      </c>
      <c r="AZ29" s="37"/>
      <c r="BA29" s="37" t="str">
        <f>IF(VLOOKUP(CONCATENATE($AW$6," ",BA$9),'-RÅDATA_KVARTAL-'!$DZ$5:$FB$385,12,FALSE)&gt;0,VLOOKUP(CONCATENATE($AW$6," ",BA$9),'-RÅDATA_KVARTAL-'!$DZ$5:$FB$385,12,FALSE),"")</f>
        <v/>
      </c>
      <c r="BB29" s="37"/>
      <c r="BC29" s="37" t="str">
        <f>IF(VLOOKUP(CONCATENATE($AW$6," ",BC$9),'-RÅDATA_KVARTAL-'!$DZ$5:$FB$385,12,FALSE)&gt;0,VLOOKUP(CONCATENATE($AW$6," ",BC$9),'-RÅDATA_KVARTAL-'!$DZ$5:$FB$385,12,FALSE),"")</f>
        <v/>
      </c>
      <c r="BD29" s="37"/>
      <c r="BE29" s="37">
        <f>IF(VLOOKUP(CONCATENATE($AW$6," ",BE$9),'-RÅDATA_KVARTAL-'!$A$5:$DO$385,36,FALSE)&gt;0,VLOOKUP(CONCATENATE($AW$6," ",BE$9),'-RÅDATA_KVARTAL-'!$A$5:$DO$385,36,FALSE),"")</f>
        <v>485971</v>
      </c>
      <c r="BF29" s="116"/>
      <c r="BG29" s="116"/>
      <c r="BH29" s="37" t="str">
        <f>IF(VLOOKUP(CONCATENATE($BH$6," ",BH$9),'-RÅDATA_KVARTAL-'!$DZ$5:$FB$385,12,FALSE)&gt;0,VLOOKUP(CONCATENATE($BH$6," ",BH$9),'-RÅDATA_KVARTAL-'!$DZ$5:$FB$385,12,FALSE),"")</f>
        <v/>
      </c>
      <c r="BI29" s="37"/>
      <c r="BJ29" s="37" t="str">
        <f>IF(VLOOKUP(CONCATENATE($BH$6," ",BJ$9),'-RÅDATA_KVARTAL-'!$DZ$5:$FB$385,12,FALSE)&gt;0,VLOOKUP(CONCATENATE($BH$6," ",BJ$9),'-RÅDATA_KVARTAL-'!$DZ$5:$FB$385,12,FALSE),"")</f>
        <v/>
      </c>
      <c r="BK29" s="37"/>
      <c r="BL29" s="37" t="str">
        <f>IF(VLOOKUP(CONCATENATE($BH$6," ",BL$9),'-RÅDATA_KVARTAL-'!$DZ$5:$FB$385,12,FALSE)&gt;0,VLOOKUP(CONCATENATE($BH$6," ",BL$9),'-RÅDATA_KVARTAL-'!$DZ$5:$FB$385,12,FALSE),"")</f>
        <v/>
      </c>
      <c r="BM29" s="37"/>
      <c r="BN29" s="37" t="str">
        <f>IF(VLOOKUP(CONCATENATE($BH$6," ",BN$9),'-RÅDATA_KVARTAL-'!$DZ$5:$FB$385,12,FALSE)&gt;0,VLOOKUP(CONCATENATE($BH$6," ",BN$9),'-RÅDATA_KVARTAL-'!$DZ$5:$FB$385,12,FALSE),"")</f>
        <v/>
      </c>
      <c r="BO29" s="37"/>
      <c r="BP29" s="37" t="str">
        <f>IF(VLOOKUP(CONCATENATE($BH$6," ",BP$9),'-RÅDATA_KVARTAL-'!$A$5:$DO$385,36,FALSE)&gt;0,VLOOKUP(CONCATENATE($BH$6," ",BP$9),'-RÅDATA_KVARTAL-'!$A$5:$DO$385,36,FALSE),"")</f>
        <v/>
      </c>
      <c r="BQ29" s="116"/>
      <c r="BR29" s="116"/>
      <c r="BS29" s="37" t="str">
        <f>IF(VLOOKUP(CONCATENATE($BS$6," ",BS$9),'-RÅDATA_KVARTAL-'!$DZ$5:$FB$385,12,FALSE)&gt;0,VLOOKUP(CONCATENATE($BS$6," ",BS$9),'-RÅDATA_KVARTAL-'!$DZ$5:$FB$385,12,FALSE),"")</f>
        <v/>
      </c>
      <c r="BT29" s="37"/>
      <c r="BU29" s="37" t="str">
        <f>IF(VLOOKUP(CONCATENATE($BS$6," ",BU$9),'-RÅDATA_KVARTAL-'!$DZ$5:$FB$385,12,FALSE)&gt;0,VLOOKUP(CONCATENATE($BS$6," ",BU$9),'-RÅDATA_KVARTAL-'!$DZ$5:$FB$385,12,FALSE),"")</f>
        <v/>
      </c>
      <c r="BV29" s="37"/>
      <c r="BW29" s="37" t="str">
        <f>IF(VLOOKUP(CONCATENATE($BS$6," ",BW$9),'-RÅDATA_KVARTAL-'!$DZ$5:$FB$385,12,FALSE)&gt;0,VLOOKUP(CONCATENATE($BS$6," ",BW$9),'-RÅDATA_KVARTAL-'!$DZ$5:$FB$385,12,FALSE),"")</f>
        <v/>
      </c>
      <c r="BX29" s="37"/>
      <c r="BY29" s="37" t="str">
        <f>IF(VLOOKUP(CONCATENATE($BS$6," ",BY$9),'-RÅDATA_KVARTAL-'!$DZ$5:$FB$385,12,FALSE)&gt;0,VLOOKUP(CONCATENATE($BS$6," ",BY$9),'-RÅDATA_KVARTAL-'!$DZ$5:$FB$385,12,FALSE),"")</f>
        <v/>
      </c>
      <c r="BZ29" s="37"/>
      <c r="CA29" s="37" t="str">
        <f>IF(VLOOKUP(CONCATENATE($BS$6," ",CA$9),'-RÅDATA_KVARTAL-'!$A$5:$DO$385,36,FALSE)&gt;0,VLOOKUP(CONCATENATE($BS$6," ",CA$9),'-RÅDATA_KVARTAL-'!$A$5:$DO$385,36,FALSE),"")</f>
        <v/>
      </c>
      <c r="CB29" s="116"/>
      <c r="CC29" s="116"/>
      <c r="CD29" s="37" t="str">
        <f>IF(VLOOKUP(CONCATENATE($CD$6," ",CD$9),'-RÅDATA_KVARTAL-'!$DZ$5:$FB$385,12,FALSE)&gt;0,VLOOKUP(CONCATENATE($CD$6," ",CD$9),'-RÅDATA_KVARTAL-'!$DZ$5:$FB$385,12,FALSE),"")</f>
        <v/>
      </c>
      <c r="CE29" s="37"/>
      <c r="CF29" s="37" t="str">
        <f>IF(VLOOKUP(CONCATENATE($CD$6," ",CF$9),'-RÅDATA_KVARTAL-'!$DZ$5:$FB$385,12,FALSE)&gt;0,VLOOKUP(CONCATENATE($CD$6," ",CF$9),'-RÅDATA_KVARTAL-'!$DZ$5:$FB$385,12,FALSE),"")</f>
        <v/>
      </c>
      <c r="CG29" s="37"/>
      <c r="CH29" s="37" t="str">
        <f>IF(VLOOKUP(CONCATENATE($CD$6," ",CH$9),'-RÅDATA_KVARTAL-'!$DZ$5:$FB$385,12,FALSE)&gt;0,VLOOKUP(CONCATENATE($CD$6," ",CH$9),'-RÅDATA_KVARTAL-'!$DZ$5:$FB$385,12,FALSE),"")</f>
        <v/>
      </c>
      <c r="CI29" s="37"/>
      <c r="CJ29" s="37" t="str">
        <f>IF(VLOOKUP(CONCATENATE($CD$6," ",CJ$9),'-RÅDATA_KVARTAL-'!$DZ$5:$FB$385,12,FALSE)&gt;0,VLOOKUP(CONCATENATE($CD$6," ",CJ$9),'-RÅDATA_KVARTAL-'!$DZ$5:$FB$385,12,FALSE),"")</f>
        <v/>
      </c>
      <c r="CK29" s="37"/>
      <c r="CL29" s="37" t="str">
        <f>IF(VLOOKUP(CONCATENATE($CD$6," ",CL$9),'-RÅDATA_KVARTAL-'!$A$5:$DO$385,36,FALSE)&gt;0,VLOOKUP(CONCATENATE($CD$6," ",CL$9),'-RÅDATA_KVARTAL-'!$A$5:$DO$385,36,FALSE),"")</f>
        <v/>
      </c>
      <c r="CM29" s="116"/>
      <c r="CN29" s="146"/>
      <c r="CO29" s="103" t="s">
        <v>357</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88"/>
      <c r="C31" s="288"/>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88"/>
      <c r="C32" s="288"/>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88"/>
      <c r="C33" s="288"/>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88"/>
      <c r="C34" s="288"/>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88"/>
      <c r="C35" s="288"/>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88"/>
      <c r="C36" s="289"/>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88"/>
      <c r="C37" s="288"/>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503</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504</v>
      </c>
      <c r="C39" s="12"/>
      <c r="D39" s="13"/>
      <c r="E39" s="111"/>
      <c r="F39" s="112"/>
      <c r="G39" s="111"/>
      <c r="H39" s="112"/>
      <c r="I39" s="111"/>
      <c r="J39" s="112"/>
      <c r="K39" s="112"/>
      <c r="L39" s="112"/>
      <c r="M39" s="238"/>
      <c r="N39" s="93"/>
      <c r="O39" s="93"/>
      <c r="P39" s="111"/>
      <c r="Q39" s="112"/>
      <c r="R39" s="111"/>
      <c r="S39" s="112"/>
      <c r="T39" s="111"/>
      <c r="U39" s="112"/>
      <c r="V39" s="111"/>
      <c r="W39" s="112"/>
      <c r="X39" s="23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87"/>
      <c r="CO40" s="287"/>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84" t="s">
        <v>534</v>
      </c>
      <c r="C42" s="384"/>
      <c r="D42" s="384"/>
      <c r="E42" s="379">
        <v>2013</v>
      </c>
      <c r="F42" s="380"/>
      <c r="G42" s="381"/>
      <c r="H42" s="381"/>
      <c r="I42" s="381"/>
      <c r="J42" s="381"/>
      <c r="K42" s="381"/>
      <c r="L42" s="381"/>
      <c r="M42" s="381"/>
      <c r="N42" s="381"/>
      <c r="O42" s="274"/>
      <c r="P42" s="379">
        <v>2014</v>
      </c>
      <c r="Q42" s="380"/>
      <c r="R42" s="381"/>
      <c r="S42" s="381"/>
      <c r="T42" s="381"/>
      <c r="U42" s="381"/>
      <c r="V42" s="381"/>
      <c r="W42" s="381"/>
      <c r="X42" s="381"/>
      <c r="Y42" s="381"/>
      <c r="Z42" s="274"/>
      <c r="AA42" s="379">
        <v>2015</v>
      </c>
      <c r="AB42" s="380"/>
      <c r="AC42" s="381"/>
      <c r="AD42" s="381"/>
      <c r="AE42" s="381"/>
      <c r="AF42" s="381"/>
      <c r="AG42" s="381"/>
      <c r="AH42" s="381"/>
      <c r="AI42" s="381"/>
      <c r="AJ42" s="381"/>
      <c r="AK42" s="274"/>
      <c r="AL42" s="379">
        <v>2016</v>
      </c>
      <c r="AM42" s="380"/>
      <c r="AN42" s="381"/>
      <c r="AO42" s="381"/>
      <c r="AP42" s="381"/>
      <c r="AQ42" s="381"/>
      <c r="AR42" s="381"/>
      <c r="AS42" s="381"/>
      <c r="AT42" s="381"/>
      <c r="AU42" s="381"/>
      <c r="AV42" s="274"/>
      <c r="AW42" s="379">
        <v>2017</v>
      </c>
      <c r="AX42" s="380"/>
      <c r="AY42" s="381"/>
      <c r="AZ42" s="381"/>
      <c r="BA42" s="381"/>
      <c r="BB42" s="381"/>
      <c r="BC42" s="381"/>
      <c r="BD42" s="381"/>
      <c r="BE42" s="381"/>
      <c r="BF42" s="381"/>
      <c r="BG42" s="274"/>
      <c r="BH42" s="379">
        <v>2018</v>
      </c>
      <c r="BI42" s="380"/>
      <c r="BJ42" s="381"/>
      <c r="BK42" s="381"/>
      <c r="BL42" s="381"/>
      <c r="BM42" s="381"/>
      <c r="BN42" s="381"/>
      <c r="BO42" s="381"/>
      <c r="BP42" s="381"/>
      <c r="BQ42" s="381"/>
      <c r="BR42" s="274"/>
      <c r="BS42" s="379">
        <v>2019</v>
      </c>
      <c r="BT42" s="380"/>
      <c r="BU42" s="381"/>
      <c r="BV42" s="381"/>
      <c r="BW42" s="381"/>
      <c r="BX42" s="381"/>
      <c r="BY42" s="381"/>
      <c r="BZ42" s="381"/>
      <c r="CA42" s="381"/>
      <c r="CB42" s="381"/>
      <c r="CC42" s="274"/>
      <c r="CD42" s="379">
        <v>2020</v>
      </c>
      <c r="CE42" s="380"/>
      <c r="CF42" s="381"/>
      <c r="CG42" s="381"/>
      <c r="CH42" s="381"/>
      <c r="CI42" s="381"/>
      <c r="CJ42" s="381"/>
      <c r="CK42" s="381"/>
      <c r="CL42" s="381"/>
      <c r="CM42" s="381"/>
      <c r="CN42" s="384" t="s">
        <v>533</v>
      </c>
      <c r="CO42" s="384"/>
    </row>
    <row r="43" spans="1:96" ht="6" customHeight="1" x14ac:dyDescent="0.2">
      <c r="B43" s="343"/>
      <c r="C43" s="343"/>
      <c r="D43" s="343"/>
      <c r="E43" s="88"/>
      <c r="F43" s="89"/>
      <c r="G43" s="88"/>
      <c r="H43" s="89"/>
      <c r="I43" s="88"/>
      <c r="J43" s="89"/>
      <c r="K43" s="89"/>
      <c r="L43" s="89"/>
      <c r="M43" s="88"/>
      <c r="N43" s="89"/>
      <c r="O43" s="273"/>
      <c r="P43" s="88"/>
      <c r="Q43" s="89"/>
      <c r="R43" s="88"/>
      <c r="S43" s="89"/>
      <c r="T43" s="88"/>
      <c r="U43" s="89"/>
      <c r="V43" s="88"/>
      <c r="W43" s="89"/>
      <c r="X43" s="88"/>
      <c r="Y43" s="89"/>
      <c r="Z43" s="273"/>
      <c r="AA43" s="88"/>
      <c r="AB43" s="89"/>
      <c r="AC43" s="88"/>
      <c r="AD43" s="89"/>
      <c r="AE43" s="88"/>
      <c r="AF43" s="89"/>
      <c r="AG43" s="88"/>
      <c r="AH43" s="89"/>
      <c r="AI43" s="88"/>
      <c r="AJ43" s="89"/>
      <c r="AK43" s="273"/>
      <c r="AL43" s="88"/>
      <c r="AM43" s="89"/>
      <c r="AN43" s="88"/>
      <c r="AO43" s="89"/>
      <c r="AP43" s="88"/>
      <c r="AQ43" s="89"/>
      <c r="AR43" s="88"/>
      <c r="AS43" s="89"/>
      <c r="AT43" s="88"/>
      <c r="AU43" s="89"/>
      <c r="AV43" s="273"/>
      <c r="AW43" s="88"/>
      <c r="AX43" s="89"/>
      <c r="AY43" s="88"/>
      <c r="AZ43" s="89"/>
      <c r="BA43" s="88"/>
      <c r="BB43" s="89"/>
      <c r="BC43" s="88"/>
      <c r="BD43" s="89"/>
      <c r="BE43" s="88"/>
      <c r="BF43" s="89"/>
      <c r="BG43" s="273"/>
      <c r="BH43" s="88"/>
      <c r="BI43" s="89"/>
      <c r="BJ43" s="88"/>
      <c r="BK43" s="89"/>
      <c r="BL43" s="88"/>
      <c r="BM43" s="89"/>
      <c r="BN43" s="88"/>
      <c r="BO43" s="89"/>
      <c r="BP43" s="88"/>
      <c r="BQ43" s="89"/>
      <c r="BR43" s="273"/>
      <c r="BS43" s="88"/>
      <c r="BT43" s="89"/>
      <c r="BU43" s="88"/>
      <c r="BV43" s="89"/>
      <c r="BW43" s="88"/>
      <c r="BX43" s="89"/>
      <c r="BY43" s="88"/>
      <c r="BZ43" s="89"/>
      <c r="CA43" s="88"/>
      <c r="CB43" s="89"/>
      <c r="CC43" s="273"/>
      <c r="CD43" s="88"/>
      <c r="CE43" s="89"/>
      <c r="CF43" s="88"/>
      <c r="CG43" s="89"/>
      <c r="CH43" s="88"/>
      <c r="CI43" s="89"/>
      <c r="CJ43" s="88"/>
      <c r="CK43" s="89"/>
      <c r="CL43" s="88"/>
      <c r="CM43" s="89"/>
      <c r="CN43" s="343"/>
      <c r="CO43" s="343"/>
    </row>
    <row r="44" spans="1:96" ht="6" customHeight="1" x14ac:dyDescent="0.2">
      <c r="B44" s="343"/>
      <c r="C44" s="343"/>
      <c r="D44" s="343"/>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43"/>
      <c r="CO44" s="343"/>
    </row>
    <row r="45" spans="1:96" ht="14.25" customHeight="1" x14ac:dyDescent="0.2">
      <c r="B45" s="343"/>
      <c r="C45" s="343"/>
      <c r="D45" s="343"/>
      <c r="E45" s="382" t="s">
        <v>444</v>
      </c>
      <c r="F45" s="383"/>
      <c r="G45" s="382" t="s">
        <v>446</v>
      </c>
      <c r="H45" s="383"/>
      <c r="I45" s="382" t="s">
        <v>447</v>
      </c>
      <c r="J45" s="383"/>
      <c r="K45" s="382" t="s">
        <v>448</v>
      </c>
      <c r="L45" s="383"/>
      <c r="M45" s="379" t="s">
        <v>1</v>
      </c>
      <c r="N45" s="380"/>
      <c r="O45" s="290"/>
      <c r="P45" s="382" t="s">
        <v>444</v>
      </c>
      <c r="Q45" s="383"/>
      <c r="R45" s="382" t="s">
        <v>446</v>
      </c>
      <c r="S45" s="383"/>
      <c r="T45" s="382" t="s">
        <v>447</v>
      </c>
      <c r="U45" s="383"/>
      <c r="V45" s="382" t="s">
        <v>448</v>
      </c>
      <c r="W45" s="383"/>
      <c r="X45" s="382" t="s">
        <v>1</v>
      </c>
      <c r="Y45" s="383"/>
      <c r="Z45" s="290"/>
      <c r="AA45" s="382" t="s">
        <v>444</v>
      </c>
      <c r="AB45" s="383"/>
      <c r="AC45" s="382" t="s">
        <v>446</v>
      </c>
      <c r="AD45" s="383"/>
      <c r="AE45" s="382" t="s">
        <v>447</v>
      </c>
      <c r="AF45" s="383"/>
      <c r="AG45" s="382" t="s">
        <v>448</v>
      </c>
      <c r="AH45" s="383"/>
      <c r="AI45" s="382" t="s">
        <v>1</v>
      </c>
      <c r="AJ45" s="383"/>
      <c r="AK45" s="290"/>
      <c r="AL45" s="382" t="s">
        <v>444</v>
      </c>
      <c r="AM45" s="383"/>
      <c r="AN45" s="382" t="s">
        <v>446</v>
      </c>
      <c r="AO45" s="383"/>
      <c r="AP45" s="382" t="s">
        <v>447</v>
      </c>
      <c r="AQ45" s="383"/>
      <c r="AR45" s="382" t="s">
        <v>448</v>
      </c>
      <c r="AS45" s="383"/>
      <c r="AT45" s="382" t="s">
        <v>1</v>
      </c>
      <c r="AU45" s="383"/>
      <c r="AV45" s="316"/>
      <c r="AW45" s="382" t="s">
        <v>444</v>
      </c>
      <c r="AX45" s="383"/>
      <c r="AY45" s="382" t="s">
        <v>446</v>
      </c>
      <c r="AZ45" s="383"/>
      <c r="BA45" s="382" t="s">
        <v>447</v>
      </c>
      <c r="BB45" s="383"/>
      <c r="BC45" s="382" t="s">
        <v>448</v>
      </c>
      <c r="BD45" s="383"/>
      <c r="BE45" s="382" t="s">
        <v>1</v>
      </c>
      <c r="BF45" s="383"/>
      <c r="BG45" s="316"/>
      <c r="BH45" s="382" t="s">
        <v>444</v>
      </c>
      <c r="BI45" s="383"/>
      <c r="BJ45" s="382" t="s">
        <v>446</v>
      </c>
      <c r="BK45" s="383"/>
      <c r="BL45" s="382" t="s">
        <v>447</v>
      </c>
      <c r="BM45" s="383"/>
      <c r="BN45" s="382" t="s">
        <v>448</v>
      </c>
      <c r="BO45" s="383"/>
      <c r="BP45" s="382" t="s">
        <v>1</v>
      </c>
      <c r="BQ45" s="383"/>
      <c r="BR45" s="316"/>
      <c r="BS45" s="382" t="s">
        <v>444</v>
      </c>
      <c r="BT45" s="383"/>
      <c r="BU45" s="382" t="s">
        <v>446</v>
      </c>
      <c r="BV45" s="383"/>
      <c r="BW45" s="382" t="s">
        <v>447</v>
      </c>
      <c r="BX45" s="383"/>
      <c r="BY45" s="382" t="s">
        <v>448</v>
      </c>
      <c r="BZ45" s="383"/>
      <c r="CA45" s="382" t="s">
        <v>1</v>
      </c>
      <c r="CB45" s="383"/>
      <c r="CC45" s="316"/>
      <c r="CD45" s="382" t="s">
        <v>444</v>
      </c>
      <c r="CE45" s="383"/>
      <c r="CF45" s="382" t="s">
        <v>446</v>
      </c>
      <c r="CG45" s="383"/>
      <c r="CH45" s="382" t="s">
        <v>447</v>
      </c>
      <c r="CI45" s="383"/>
      <c r="CJ45" s="382" t="s">
        <v>448</v>
      </c>
      <c r="CK45" s="383"/>
      <c r="CL45" s="382" t="s">
        <v>1</v>
      </c>
      <c r="CM45" s="383"/>
      <c r="CN45" s="343" t="s">
        <v>42</v>
      </c>
      <c r="CO45" s="343"/>
    </row>
    <row r="46" spans="1:96" ht="6" customHeight="1" x14ac:dyDescent="0.2">
      <c r="B46" s="83"/>
      <c r="C46" s="83"/>
      <c r="D46" s="83"/>
      <c r="E46" s="88"/>
      <c r="F46" s="89"/>
      <c r="G46" s="88"/>
      <c r="H46" s="89"/>
      <c r="I46" s="88"/>
      <c r="J46" s="89"/>
      <c r="K46" s="89"/>
      <c r="L46" s="89"/>
      <c r="M46" s="88"/>
      <c r="N46" s="89"/>
      <c r="O46" s="273"/>
      <c r="P46" s="88"/>
      <c r="Q46" s="89"/>
      <c r="R46" s="88"/>
      <c r="S46" s="89"/>
      <c r="T46" s="88"/>
      <c r="U46" s="89"/>
      <c r="V46" s="88"/>
      <c r="W46" s="89"/>
      <c r="X46" s="88"/>
      <c r="Y46" s="89"/>
      <c r="Z46" s="273"/>
      <c r="AA46" s="88"/>
      <c r="AB46" s="89"/>
      <c r="AC46" s="88"/>
      <c r="AD46" s="89"/>
      <c r="AE46" s="88"/>
      <c r="AF46" s="89"/>
      <c r="AG46" s="88"/>
      <c r="AH46" s="89"/>
      <c r="AI46" s="88"/>
      <c r="AJ46" s="89"/>
      <c r="AK46" s="273"/>
      <c r="AL46" s="88"/>
      <c r="AM46" s="89"/>
      <c r="AN46" s="88"/>
      <c r="AO46" s="89"/>
      <c r="AP46" s="88"/>
      <c r="AQ46" s="89"/>
      <c r="AR46" s="88"/>
      <c r="AS46" s="89"/>
      <c r="AT46" s="88"/>
      <c r="AU46" s="89"/>
      <c r="AV46" s="273"/>
      <c r="AW46" s="88"/>
      <c r="AX46" s="89"/>
      <c r="AY46" s="88"/>
      <c r="AZ46" s="89"/>
      <c r="BA46" s="88"/>
      <c r="BB46" s="89"/>
      <c r="BC46" s="88"/>
      <c r="BD46" s="89"/>
      <c r="BE46" s="88"/>
      <c r="BF46" s="89"/>
      <c r="BG46" s="273"/>
      <c r="BH46" s="88"/>
      <c r="BI46" s="89"/>
      <c r="BJ46" s="88"/>
      <c r="BK46" s="89"/>
      <c r="BL46" s="88"/>
      <c r="BM46" s="89"/>
      <c r="BN46" s="88"/>
      <c r="BO46" s="89"/>
      <c r="BP46" s="88"/>
      <c r="BQ46" s="89"/>
      <c r="BR46" s="273"/>
      <c r="BS46" s="88"/>
      <c r="BT46" s="89"/>
      <c r="BU46" s="88"/>
      <c r="BV46" s="89"/>
      <c r="BW46" s="88"/>
      <c r="BX46" s="89"/>
      <c r="BY46" s="88"/>
      <c r="BZ46" s="89"/>
      <c r="CA46" s="88"/>
      <c r="CB46" s="89"/>
      <c r="CC46" s="273"/>
      <c r="CD46" s="88"/>
      <c r="CE46" s="89"/>
      <c r="CF46" s="88"/>
      <c r="CG46" s="89"/>
      <c r="CH46" s="88"/>
      <c r="CI46" s="89"/>
      <c r="CJ46" s="88"/>
      <c r="CK46" s="89"/>
      <c r="CL46" s="88"/>
      <c r="CM46" s="89"/>
      <c r="CN46" s="83"/>
      <c r="CO46" s="83"/>
    </row>
    <row r="47" spans="1:96" ht="4.5" customHeight="1" x14ac:dyDescent="0.2">
      <c r="B47" s="288"/>
      <c r="C47" s="288"/>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88">
        <v>1</v>
      </c>
      <c r="C48" s="288"/>
      <c r="D48" s="57" t="s">
        <v>375</v>
      </c>
      <c r="E48" s="37">
        <f>IF(VLOOKUP(CONCATENATE($E$6," ",E$9),'-RÅDATA_KVARTAL-'!$DZ$5:$FB$385,8,FALSE)&gt;0,VLOOKUP(CONCATENATE($E$6," ",E$9),'-RÅDATA_KVARTAL-'!$DZ$5:$FB$385,8,FALSE),"")</f>
        <v>215603</v>
      </c>
      <c r="F48" s="37"/>
      <c r="G48" s="37">
        <f>IF(VLOOKUP(CONCATENATE($E$6," ",G$9),'-RÅDATA_KVARTAL-'!$DZ$5:$FB$385,8,FALSE)&gt;0,VLOOKUP(CONCATENATE($E$6," ",G$9),'-RÅDATA_KVARTAL-'!$DZ$5:$FB$385,8,FALSE),"")</f>
        <v>215310</v>
      </c>
      <c r="H48" s="37"/>
      <c r="I48" s="37">
        <f>IF(VLOOKUP(CONCATENATE($E$6," ",I$9),'-RÅDATA_KVARTAL-'!$DZ$5:$FB$385,8,FALSE)&gt;0,VLOOKUP(CONCATENATE($E$6," ",I$9),'-RÅDATA_KVARTAL-'!$DZ$5:$FB$385,8,FALSE),"")</f>
        <v>210826</v>
      </c>
      <c r="J48" s="37"/>
      <c r="K48" s="37">
        <f>IF(VLOOKUP(CONCATENATE($E$6," ",K$9),'-RÅDATA_KVARTAL-'!$DZ$5:$FB$385,8,FALSE)&gt;0,VLOOKUP(CONCATENATE($E$6," ",K$9),'-RÅDATA_KVARTAL-'!$DZ$5:$FB$385,8,FALSE),"")</f>
        <v>222070</v>
      </c>
      <c r="L48" s="37"/>
      <c r="M48" s="37">
        <f>IF(VLOOKUP(CONCATENATE($E$6," ",M$9),'-RÅDATA_KVARTAL-'!$A$5:$DS$385,20,FALSE)&lt;&gt;0,VLOOKUP(CONCATENATE($E$6," ",M$9),'-RÅDATA_KVARTAL-'!$A$5:$DS$385,20,FALSE),"")</f>
        <v>863809</v>
      </c>
      <c r="N48" s="93"/>
      <c r="O48" s="93"/>
      <c r="P48" s="37">
        <f>IF(VLOOKUP(CONCATENATE($P$6," ",P$9),'-RÅDATA_KVARTAL-'!$DZ$5:$FB$385,8,FALSE)&gt;0,VLOOKUP(CONCATENATE($P$6," ",P$9),'-RÅDATA_KVARTAL-'!$DZ$5:$FB$385,8,FALSE),"")</f>
        <v>232120</v>
      </c>
      <c r="Q48" s="37"/>
      <c r="R48" s="37">
        <f>IF(VLOOKUP(CONCATENATE($P$6," ",R$9),'-RÅDATA_KVARTAL-'!$DZ$5:$FB$385,8,FALSE)&gt;0,VLOOKUP(CONCATENATE($P$6," ",R$9),'-RÅDATA_KVARTAL-'!$DZ$5:$FB$385,8,FALSE),"")</f>
        <v>226999</v>
      </c>
      <c r="S48" s="37"/>
      <c r="T48" s="37">
        <f>IF(VLOOKUP(CONCATENATE($P$6," ",T$9),'-RÅDATA_KVARTAL-'!$DZ$5:$FB$385,8,FALSE)&gt;0,VLOOKUP(CONCATENATE($P$6," ",T$9),'-RÅDATA_KVARTAL-'!$DZ$5:$FB$385,8,FALSE),"")</f>
        <v>225230</v>
      </c>
      <c r="U48" s="37"/>
      <c r="V48" s="37">
        <f>IF(VLOOKUP(CONCATENATE($P$6," ",V$9),'-RÅDATA_KVARTAL-'!$DZ$5:$FB$385,8,FALSE)&gt;0,VLOOKUP(CONCATENATE($P$6," ",V$9),'-RÅDATA_KVARTAL-'!$DZ$5:$FB$385,8,FALSE),"")</f>
        <v>236496</v>
      </c>
      <c r="W48" s="37"/>
      <c r="X48" s="37">
        <f>IF(VLOOKUP(CONCATENATE($P$6," ",X$9),'-RÅDATA_KVARTAL-'!$A$5:$DS$385,20,FALSE)&lt;&gt;0,VLOOKUP(CONCATENATE($P$6," ",X$9),'-RÅDATA_KVARTAL-'!$A$5:$DS$385,20,FALSE),"")</f>
        <v>920845</v>
      </c>
      <c r="Y48" s="93"/>
      <c r="Z48" s="93"/>
      <c r="AA48" s="37">
        <f>IF(VLOOKUP(CONCATENATE($AA$6," ",AA$9),'-RÅDATA_KVARTAL-'!$DZ$5:$FB$385,8,FALSE)&gt;0,VLOOKUP(CONCATENATE($AA$6," ",AA$9),'-RÅDATA_KVARTAL-'!$DZ$5:$FB$385,8,FALSE),"")</f>
        <v>237137</v>
      </c>
      <c r="AB48" s="37"/>
      <c r="AC48" s="37">
        <f>IF(VLOOKUP(CONCATENATE($AA$6," ",AC$9),'-RÅDATA_KVARTAL-'!$DZ$5:$FB$385,8,FALSE)&gt;0,VLOOKUP(CONCATENATE($AA$6," ",AC$9),'-RÅDATA_KVARTAL-'!$DZ$5:$FB$385,8,FALSE),"")</f>
        <v>233269</v>
      </c>
      <c r="AD48" s="37"/>
      <c r="AE48" s="37">
        <f>IF(VLOOKUP(CONCATENATE($AA$6," ",AE$9),'-RÅDATA_KVARTAL-'!$DZ$5:$FB$385,8,FALSE)&gt;0,VLOOKUP(CONCATENATE($AA$6," ",AE$9),'-RÅDATA_KVARTAL-'!$DZ$5:$FB$385,8,FALSE),"")</f>
        <v>230951</v>
      </c>
      <c r="AF48" s="37"/>
      <c r="AG48" s="37">
        <f>IF(VLOOKUP(CONCATENATE($AA$6," ",AG$9),'-RÅDATA_KVARTAL-'!$DZ$5:$FB$385,8,FALSE)&gt;0,VLOOKUP(CONCATENATE($AA$6," ",AG$9),'-RÅDATA_KVARTAL-'!$DZ$5:$FB$385,8,FALSE),"")</f>
        <v>242008</v>
      </c>
      <c r="AH48" s="37"/>
      <c r="AI48" s="37">
        <f>IF(VLOOKUP(CONCATENATE($AA$6," ",AI$9),'-RÅDATA_KVARTAL-'!$A$5:$DS$385,20,FALSE)&lt;&gt;0,VLOOKUP(CONCATENATE($AA$6," ",AI$9),'-RÅDATA_KVARTAL-'!$A$5:$DS$385,20,FALSE),"")</f>
        <v>943365</v>
      </c>
      <c r="AJ48" s="93"/>
      <c r="AK48" s="93"/>
      <c r="AL48" s="37">
        <f>IF(VLOOKUP(CONCATENATE($AL$6," ",AL$9),'-RÅDATA_KVARTAL-'!$DZ$5:$FB$385,8,FALSE)&gt;0,VLOOKUP(CONCATENATE($AL$6," ",AL$9),'-RÅDATA_KVARTAL-'!$DZ$5:$FB$385,8,FALSE),"")</f>
        <v>241196</v>
      </c>
      <c r="AM48" s="37"/>
      <c r="AN48" s="37">
        <f>IF(VLOOKUP(CONCATENATE($AL$6," ",AN$9),'-RÅDATA_KVARTAL-'!$DZ$5:$FB$385,8,FALSE)&gt;0,VLOOKUP(CONCATENATE($AL$6," ",AN$9),'-RÅDATA_KVARTAL-'!$DZ$5:$FB$385,8,FALSE),"")</f>
        <v>241589</v>
      </c>
      <c r="AO48" s="37"/>
      <c r="AP48" s="37">
        <f>IF(VLOOKUP(CONCATENATE($AL$6," ",AP$9),'-RÅDATA_KVARTAL-'!$DZ$5:$FB$385,8,FALSE)&gt;0,VLOOKUP(CONCATENATE($AL$6," ",AP$9),'-RÅDATA_KVARTAL-'!$DZ$5:$FB$385,8,FALSE),"")</f>
        <v>235566</v>
      </c>
      <c r="AQ48" s="37"/>
      <c r="AR48" s="37">
        <f>IF(VLOOKUP(CONCATENATE($AL$6," ",AR$9),'-RÅDATA_KVARTAL-'!$DZ$5:$FB$385,8,FALSE)&gt;0,VLOOKUP(CONCATENATE($AL$6," ",AR$9),'-RÅDATA_KVARTAL-'!$DZ$5:$FB$385,8,FALSE),"")</f>
        <v>243752</v>
      </c>
      <c r="AS48" s="37"/>
      <c r="AT48" s="37">
        <f>IF(VLOOKUP(CONCATENATE($AL$6," ",AT$9),'-RÅDATA_KVARTAL-'!$A$5:$DS$385,20,FALSE)&lt;&gt;0,VLOOKUP(CONCATENATE($AL$6," ",AT$9),'-RÅDATA_KVARTAL-'!$A$5:$DS$385,20,FALSE),"")</f>
        <v>962103</v>
      </c>
      <c r="AU48" s="93"/>
      <c r="AV48" s="93"/>
      <c r="AW48" s="37">
        <f>IF(VLOOKUP(CONCATENATE($AW$6," ",AW$9),'-RÅDATA_KVARTAL-'!$DZ$5:$FB$385,8,FALSE)&gt;0,VLOOKUP(CONCATENATE($AW$6," ",AW$9),'-RÅDATA_KVARTAL-'!$DZ$5:$FB$385,8,FALSE),"")</f>
        <v>249586</v>
      </c>
      <c r="AX48" s="37"/>
      <c r="AY48" s="37">
        <f>IF(VLOOKUP(CONCATENATE($AW$6," ",AY$9),'-RÅDATA_KVARTAL-'!$DZ$5:$FB$385,8,FALSE)&gt;0,VLOOKUP(CONCATENATE($AW$6," ",AY$9),'-RÅDATA_KVARTAL-'!$DZ$5:$FB$385,8,FALSE),"")</f>
        <v>244427</v>
      </c>
      <c r="AZ48" s="37"/>
      <c r="BA48" s="37" t="str">
        <f>IF(VLOOKUP(CONCATENATE($AW$6," ",BA$9),'-RÅDATA_KVARTAL-'!$DZ$5:$FB$385,8,FALSE)&gt;0,VLOOKUP(CONCATENATE($AW$6," ",BA$9),'-RÅDATA_KVARTAL-'!$DZ$5:$FB$385,8,FALSE),"")</f>
        <v/>
      </c>
      <c r="BB48" s="37"/>
      <c r="BC48" s="37" t="str">
        <f>IF(VLOOKUP(CONCATENATE($AW$6," ",BC$9),'-RÅDATA_KVARTAL-'!$DZ$5:$FB$385,8,FALSE)&gt;0,VLOOKUP(CONCATENATE($AW$6," ",BC$9),'-RÅDATA_KVARTAL-'!$DZ$5:$FB$385,8,FALSE),"")</f>
        <v/>
      </c>
      <c r="BD48" s="37"/>
      <c r="BE48" s="37">
        <f>IF(VLOOKUP(CONCATENATE($AW$6," ",BE$9),'-RÅDATA_KVARTAL-'!$A$5:$DS$385,20,FALSE)&lt;&gt;0,VLOOKUP(CONCATENATE($AW$6," ",BE$9),'-RÅDATA_KVARTAL-'!$A$5:$DS$385,20,FALSE),"")</f>
        <v>494013</v>
      </c>
      <c r="BF48" s="93"/>
      <c r="BG48" s="93"/>
      <c r="BH48" s="37" t="str">
        <f>IF(VLOOKUP(CONCATENATE($BH$6," ",BH$9),'-RÅDATA_KVARTAL-'!$DZ$5:$FB$385,8,FALSE)&gt;0,VLOOKUP(CONCATENATE($BH$6," ",BH$9),'-RÅDATA_KVARTAL-'!$DZ$5:$FB$385,8,FALSE),"")</f>
        <v/>
      </c>
      <c r="BI48" s="37"/>
      <c r="BJ48" s="37" t="str">
        <f>IF(VLOOKUP(CONCATENATE($BH$6," ",BJ$9),'-RÅDATA_KVARTAL-'!$DZ$5:$FB$385,8,FALSE)&gt;0,VLOOKUP(CONCATENATE($BH$6," ",BJ$9),'-RÅDATA_KVARTAL-'!$DZ$5:$FB$385,8,FALSE),"")</f>
        <v/>
      </c>
      <c r="BK48" s="37"/>
      <c r="BL48" s="37" t="str">
        <f>IF(VLOOKUP(CONCATENATE($BH$6," ",BL$9),'-RÅDATA_KVARTAL-'!$DZ$5:$FB$385,8,FALSE)&gt;0,VLOOKUP(CONCATENATE($BH$6," ",BL$9),'-RÅDATA_KVARTAL-'!$DZ$5:$FB$385,8,FALSE),"")</f>
        <v/>
      </c>
      <c r="BM48" s="37"/>
      <c r="BN48" s="37" t="str">
        <f>IF(VLOOKUP(CONCATENATE($BH$6," ",BN$9),'-RÅDATA_KVARTAL-'!$DZ$5:$FB$385,8,FALSE)&gt;0,VLOOKUP(CONCATENATE($BH$6," ",BN$9),'-RÅDATA_KVARTAL-'!$DZ$5:$FB$385,8,FALSE),"")</f>
        <v/>
      </c>
      <c r="BO48" s="37"/>
      <c r="BP48" s="37" t="str">
        <f>IF(VLOOKUP(CONCATENATE($BH$6," ",BP$9),'-RÅDATA_KVARTAL-'!$A$5:$DS$385,20,FALSE)&lt;&gt;0,VLOOKUP(CONCATENATE($BH$6," ",BP$9),'-RÅDATA_KVARTAL-'!$A$5:$DS$385,20,FALSE),"")</f>
        <v/>
      </c>
      <c r="BQ48" s="93"/>
      <c r="BR48" s="93"/>
      <c r="BS48" s="37" t="str">
        <f>IF(VLOOKUP(CONCATENATE($BS$6," ",BS$9),'-RÅDATA_KVARTAL-'!$DZ$5:$FB$385,8,FALSE)&gt;0,VLOOKUP(CONCATENATE($BS$6," ",BS$9),'-RÅDATA_KVARTAL-'!$DZ$5:$FB$385,8,FALSE),"")</f>
        <v/>
      </c>
      <c r="BT48" s="37"/>
      <c r="BU48" s="37" t="str">
        <f>IF(VLOOKUP(CONCATENATE($BS$6," ",BU$9),'-RÅDATA_KVARTAL-'!$DZ$5:$FB$385,8,FALSE)&gt;0,VLOOKUP(CONCATENATE($BS$6," ",BU$9),'-RÅDATA_KVARTAL-'!$DZ$5:$FB$385,8,FALSE),"")</f>
        <v/>
      </c>
      <c r="BV48" s="37"/>
      <c r="BW48" s="37" t="str">
        <f>IF(VLOOKUP(CONCATENATE($BS$6," ",BW$9),'-RÅDATA_KVARTAL-'!$DZ$5:$FB$385,8,FALSE)&gt;0,VLOOKUP(CONCATENATE($BS$6," ",BW$9),'-RÅDATA_KVARTAL-'!$DZ$5:$FB$385,8,FALSE),"")</f>
        <v/>
      </c>
      <c r="BX48" s="37"/>
      <c r="BY48" s="37" t="str">
        <f>IF(VLOOKUP(CONCATENATE($BS$6," ",BY$9),'-RÅDATA_KVARTAL-'!$DZ$5:$FB$385,8,FALSE)&gt;0,VLOOKUP(CONCATENATE($BS$6," ",BY$9),'-RÅDATA_KVARTAL-'!$DZ$5:$FB$385,8,FALSE),"")</f>
        <v/>
      </c>
      <c r="BZ48" s="37"/>
      <c r="CA48" s="37" t="str">
        <f>IF(VLOOKUP(CONCATENATE($BS$6," ",CA$9),'-RÅDATA_KVARTAL-'!$A$5:$DS$385,20,FALSE)&lt;&gt;0,VLOOKUP(CONCATENATE($BS$6," ",CA$9),'-RÅDATA_KVARTAL-'!$A$5:$DS$385,20,FALSE),"")</f>
        <v/>
      </c>
      <c r="CB48" s="93"/>
      <c r="CC48" s="93"/>
      <c r="CD48" s="37" t="str">
        <f>IF(VLOOKUP(CONCATENATE($CD$6," ",CD$9),'-RÅDATA_KVARTAL-'!$DZ$5:$FB$385,8,FALSE)&gt;0,VLOOKUP(CONCATENATE($CD$6," ",CD$9),'-RÅDATA_KVARTAL-'!$DZ$5:$FB$385,8,FALSE),"")</f>
        <v/>
      </c>
      <c r="CE48" s="37"/>
      <c r="CF48" s="37" t="str">
        <f>IF(VLOOKUP(CONCATENATE($CD$6," ",CF$9),'-RÅDATA_KVARTAL-'!$DZ$5:$FB$385,8,FALSE)&gt;0,VLOOKUP(CONCATENATE($CD$6," ",CF$9),'-RÅDATA_KVARTAL-'!$DZ$5:$FB$385,8,FALSE),"")</f>
        <v/>
      </c>
      <c r="CG48" s="37"/>
      <c r="CH48" s="37" t="str">
        <f>IF(VLOOKUP(CONCATENATE($CD$6," ",CH$9),'-RÅDATA_KVARTAL-'!$DZ$5:$FB$385,8,FALSE)&gt;0,VLOOKUP(CONCATENATE($CD$6," ",CH$9),'-RÅDATA_KVARTAL-'!$DZ$5:$FB$385,8,FALSE),"")</f>
        <v/>
      </c>
      <c r="CI48" s="37"/>
      <c r="CJ48" s="37" t="str">
        <f>IF(VLOOKUP(CONCATENATE($CD$6," ",CJ$9),'-RÅDATA_KVARTAL-'!$DZ$5:$FB$385,8,FALSE)&gt;0,VLOOKUP(CONCATENATE($CD$6," ",CJ$9),'-RÅDATA_KVARTAL-'!$DZ$5:$FB$385,8,FALSE),"")</f>
        <v/>
      </c>
      <c r="CK48" s="37"/>
      <c r="CL48" s="37" t="str">
        <f>IF(VLOOKUP(CONCATENATE($CD$6," ",CL$9),'-RÅDATA_KVARTAL-'!$A$5:$DS$385,20,FALSE)&lt;&gt;0,VLOOKUP(CONCATENATE($CD$6," ",CL$9),'-RÅDATA_KVARTAL-'!$A$5:$DS$385,20,FALSE),"")</f>
        <v/>
      </c>
      <c r="CM48" s="93"/>
      <c r="CN48" s="96"/>
      <c r="CO48" s="116" t="s">
        <v>355</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88"/>
      <c r="C50" s="288"/>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88">
        <v>2</v>
      </c>
      <c r="C51" s="289"/>
      <c r="D51" s="103" t="s">
        <v>59</v>
      </c>
      <c r="E51" s="37">
        <f>IF(VLOOKUP(CONCATENATE($E$6," ",E$9),'-RÅDATA_KVARTAL-'!$DZ$5:$FB$385,13,FALSE)&gt;0,VLOOKUP(CONCATENATE($E$6," ",E$9),'-RÅDATA_KVARTAL-'!$DZ$5:$FB$385,13,FALSE),"")</f>
        <v>141147</v>
      </c>
      <c r="F51" s="117"/>
      <c r="G51" s="37">
        <f>IF(VLOOKUP(CONCATENATE($E$6," ",G$9),'-RÅDATA_KVARTAL-'!$DZ$5:$FB$385,13,FALSE)&gt;0,VLOOKUP(CONCATENATE($E$6," ",G$9),'-RÅDATA_KVARTAL-'!$DZ$5:$FB$385,13,FALSE),"")</f>
        <v>137989</v>
      </c>
      <c r="H51" s="37"/>
      <c r="I51" s="37">
        <f>IF(VLOOKUP(CONCATENATE($E$6," ",I$9),'-RÅDATA_KVARTAL-'!$DZ$5:$FB$385,13,FALSE)&gt;0,VLOOKUP(CONCATENATE($E$6," ",I$9),'-RÅDATA_KVARTAL-'!$DZ$5:$FB$385,13,FALSE),"")</f>
        <v>140808</v>
      </c>
      <c r="J51" s="37"/>
      <c r="K51" s="37">
        <f>IF(VLOOKUP(CONCATENATE($E$6," ",K$9),'-RÅDATA_KVARTAL-'!$DZ$5:$FB$385,13,FALSE)&gt;0,VLOOKUP(CONCATENATE($E$6," ",K$9),'-RÅDATA_KVARTAL-'!$DZ$5:$FB$385,13,FALSE),"")</f>
        <v>142478</v>
      </c>
      <c r="L51" s="37"/>
      <c r="M51" s="37">
        <f>IF(VLOOKUP(CONCATENATE($E$6," ",M$9),'-RÅDATA_KVARTAL-'!$A$5:$DS$385,40,FALSE)&gt;0,VLOOKUP(CONCATENATE($E$6," ",M$9),'-RÅDATA_KVARTAL-'!$A$5:$DS$385,40,FALSE),"")</f>
        <v>562422</v>
      </c>
      <c r="N51" s="147"/>
      <c r="O51" s="146"/>
      <c r="P51" s="37">
        <f>IF(VLOOKUP(CONCATENATE($P$6," ",P$9),'-RÅDATA_KVARTAL-'!$DZ$5:$FB$385,13,FALSE)&gt;0,VLOOKUP(CONCATENATE($P$6," ",P$9),'-RÅDATA_KVARTAL-'!$DZ$5:$FB$385,13,FALSE),"")</f>
        <v>160973</v>
      </c>
      <c r="Q51" s="37"/>
      <c r="R51" s="37">
        <f>IF(VLOOKUP(CONCATENATE($P$6," ",R$9),'-RÅDATA_KVARTAL-'!$DZ$5:$FB$385,13,FALSE)&gt;0,VLOOKUP(CONCATENATE($P$6," ",R$9),'-RÅDATA_KVARTAL-'!$DZ$5:$FB$385,13,FALSE),"")</f>
        <v>147988</v>
      </c>
      <c r="S51" s="37"/>
      <c r="T51" s="37">
        <f>IF(VLOOKUP(CONCATENATE($P$6," ",T$9),'-RÅDATA_KVARTAL-'!$DZ$5:$FB$385,13,FALSE)&gt;0,VLOOKUP(CONCATENATE($P$6," ",T$9),'-RÅDATA_KVARTAL-'!$DZ$5:$FB$385,13,FALSE),"")</f>
        <v>140636</v>
      </c>
      <c r="U51" s="37"/>
      <c r="V51" s="37">
        <f>IF(VLOOKUP(CONCATENATE($P$6," ",V$9),'-RÅDATA_KVARTAL-'!$DZ$5:$FB$385,13,FALSE)&gt;0,VLOOKUP(CONCATENATE($P$6," ",V$9),'-RÅDATA_KVARTAL-'!$DZ$5:$FB$385,13,FALSE),"")</f>
        <v>154789</v>
      </c>
      <c r="W51" s="37"/>
      <c r="X51" s="37">
        <f>IF(VLOOKUP(CONCATENATE($P$6," ",X$9),'-RÅDATA_KVARTAL-'!$A$5:$DS$385,40,FALSE)&gt;0,VLOOKUP(CONCATENATE($P$6," ",X$9),'-RÅDATA_KVARTAL-'!$A$5:$DS$385,40,FALSE),"")</f>
        <v>604386</v>
      </c>
      <c r="Y51" s="147"/>
      <c r="Z51" s="146"/>
      <c r="AA51" s="37">
        <f>IF(VLOOKUP(CONCATENATE($AA$6," ",AA$9),'-RÅDATA_KVARTAL-'!$DZ$5:$FB$385,13,FALSE)&gt;0,VLOOKUP(CONCATENATE($AA$6," ",AA$9),'-RÅDATA_KVARTAL-'!$DZ$5:$FB$385,13,FALSE),"")</f>
        <v>158157</v>
      </c>
      <c r="AB51" s="117"/>
      <c r="AC51" s="37">
        <f>IF(VLOOKUP(CONCATENATE($AA$6," ",AC$9),'-RÅDATA_KVARTAL-'!$DZ$5:$FB$385,13,FALSE)&gt;0,VLOOKUP(CONCATENATE($AA$6," ",AC$9),'-RÅDATA_KVARTAL-'!$DZ$5:$FB$385,13,FALSE),"")</f>
        <v>152417</v>
      </c>
      <c r="AD51" s="37"/>
      <c r="AE51" s="37">
        <f>IF(VLOOKUP(CONCATENATE($AA$6," ",AE$9),'-RÅDATA_KVARTAL-'!$DZ$5:$FB$385,13,FALSE)&gt;0,VLOOKUP(CONCATENATE($AA$6," ",AE$9),'-RÅDATA_KVARTAL-'!$DZ$5:$FB$385,13,FALSE),"")</f>
        <v>151675</v>
      </c>
      <c r="AF51" s="37"/>
      <c r="AG51" s="37">
        <f>IF(VLOOKUP(CONCATENATE($AA$6," ",AG$9),'-RÅDATA_KVARTAL-'!$DZ$5:$FB$385,13,FALSE)&gt;0,VLOOKUP(CONCATENATE($AA$6," ",AG$9),'-RÅDATA_KVARTAL-'!$DZ$5:$FB$385,13,FALSE),"")</f>
        <v>152532</v>
      </c>
      <c r="AH51" s="37"/>
      <c r="AI51" s="37">
        <f>IF(VLOOKUP(CONCATENATE($AA$6," ",AI$9),'-RÅDATA_KVARTAL-'!$A$5:$DS$385,40,FALSE)&gt;0,VLOOKUP(CONCATENATE($AA$6," ",AI$9),'-RÅDATA_KVARTAL-'!$A$5:$DS$385,40,FALSE),"")</f>
        <v>614781</v>
      </c>
      <c r="AJ51" s="147"/>
      <c r="AK51" s="146"/>
      <c r="AL51" s="37">
        <f>IF(VLOOKUP(CONCATENATE($AL$6," ",AL$9),'-RÅDATA_KVARTAL-'!$DZ$5:$FB$385,13,FALSE)&gt;0,VLOOKUP(CONCATENATE($AL$6," ",AL$9),'-RÅDATA_KVARTAL-'!$DZ$5:$FB$385,13,FALSE),"")</f>
        <v>156276</v>
      </c>
      <c r="AM51" s="117"/>
      <c r="AN51" s="37">
        <f>IF(VLOOKUP(CONCATENATE($AL$6," ",AN$9),'-RÅDATA_KVARTAL-'!$DZ$5:$FB$385,13,FALSE)&gt;0,VLOOKUP(CONCATENATE($AL$6," ",AN$9),'-RÅDATA_KVARTAL-'!$DZ$5:$FB$385,13,FALSE),"")</f>
        <v>158546</v>
      </c>
      <c r="AO51" s="37"/>
      <c r="AP51" s="37">
        <f>IF(VLOOKUP(CONCATENATE($AL$6," ",AP$9),'-RÅDATA_KVARTAL-'!$DZ$5:$FB$385,13,FALSE)&gt;0,VLOOKUP(CONCATENATE($AL$6," ",AP$9),'-RÅDATA_KVARTAL-'!$DZ$5:$FB$385,13,FALSE),"")</f>
        <v>161797</v>
      </c>
      <c r="AQ51" s="37"/>
      <c r="AR51" s="37">
        <f>IF(VLOOKUP(CONCATENATE($AL$6," ",AR$9),'-RÅDATA_KVARTAL-'!$DZ$5:$FB$385,13,FALSE)&gt;0,VLOOKUP(CONCATENATE($AL$6," ",AR$9),'-RÅDATA_KVARTAL-'!$DZ$5:$FB$385,13,FALSE),"")</f>
        <v>148700</v>
      </c>
      <c r="AS51" s="37"/>
      <c r="AT51" s="37">
        <f>IF(VLOOKUP(CONCATENATE($AL$6," ",AT$9),'-RÅDATA_KVARTAL-'!$A$5:$DS$385,40,FALSE)&gt;0,VLOOKUP(CONCATENATE($AL$6," ",AT$9),'-RÅDATA_KVARTAL-'!$A$5:$DS$385,40,FALSE),"")</f>
        <v>625319</v>
      </c>
      <c r="AU51" s="147"/>
      <c r="AV51" s="146"/>
      <c r="AW51" s="37">
        <f>IF(VLOOKUP(CONCATENATE($AW$6," ",AW$9),'-RÅDATA_KVARTAL-'!$DZ$5:$FB$385,13,FALSE)&gt;0,VLOOKUP(CONCATENATE($AW$6," ",AW$9),'-RÅDATA_KVARTAL-'!$DZ$5:$FB$385,13,FALSE),"")</f>
        <v>169498</v>
      </c>
      <c r="AX51" s="117"/>
      <c r="AY51" s="37">
        <f>IF(VLOOKUP(CONCATENATE($AW$6," ",AY$9),'-RÅDATA_KVARTAL-'!$DZ$5:$FB$385,13,FALSE)&gt;0,VLOOKUP(CONCATENATE($AW$6," ",AY$9),'-RÅDATA_KVARTAL-'!$DZ$5:$FB$385,13,FALSE),"")</f>
        <v>157291</v>
      </c>
      <c r="AZ51" s="37"/>
      <c r="BA51" s="37" t="str">
        <f>IF(VLOOKUP(CONCATENATE($AW$6," ",BA$9),'-RÅDATA_KVARTAL-'!$DZ$5:$FB$385,13,FALSE)&gt;0,VLOOKUP(CONCATENATE($AW$6," ",BA$9),'-RÅDATA_KVARTAL-'!$DZ$5:$FB$385,13,FALSE),"")</f>
        <v/>
      </c>
      <c r="BB51" s="37"/>
      <c r="BC51" s="37" t="str">
        <f>IF(VLOOKUP(CONCATENATE($AW$6," ",BC$9),'-RÅDATA_KVARTAL-'!$DZ$5:$FB$385,13,FALSE)&gt;0,VLOOKUP(CONCATENATE($AW$6," ",BC$9),'-RÅDATA_KVARTAL-'!$DZ$5:$FB$385,13,FALSE),"")</f>
        <v/>
      </c>
      <c r="BD51" s="37"/>
      <c r="BE51" s="37">
        <f>IF(VLOOKUP(CONCATENATE($AW$6," ",BE$9),'-RÅDATA_KVARTAL-'!$A$5:$DS$385,40,FALSE)&gt;0,VLOOKUP(CONCATENATE($AW$6," ",BE$9),'-RÅDATA_KVARTAL-'!$A$5:$DS$385,40,FALSE),"")</f>
        <v>326789</v>
      </c>
      <c r="BF51" s="147"/>
      <c r="BG51" s="146"/>
      <c r="BH51" s="37" t="str">
        <f>IF(VLOOKUP(CONCATENATE($BH$6," ",BH$9),'-RÅDATA_KVARTAL-'!$DZ$5:$FB$385,13,FALSE)&gt;0,VLOOKUP(CONCATENATE($BH$6," ",BH$9),'-RÅDATA_KVARTAL-'!$DZ$5:$FB$385,13,FALSE),"")</f>
        <v/>
      </c>
      <c r="BI51" s="117"/>
      <c r="BJ51" s="37" t="str">
        <f>IF(VLOOKUP(CONCATENATE($BH$6," ",BJ$9),'-RÅDATA_KVARTAL-'!$DZ$5:$FB$385,13,FALSE)&gt;0,VLOOKUP(CONCATENATE($BH$6," ",BJ$9),'-RÅDATA_KVARTAL-'!$DZ$5:$FB$385,13,FALSE),"")</f>
        <v/>
      </c>
      <c r="BK51" s="37"/>
      <c r="BL51" s="37" t="str">
        <f>IF(VLOOKUP(CONCATENATE($BH$6," ",BL$9),'-RÅDATA_KVARTAL-'!$DZ$5:$FB$385,13,FALSE)&gt;0,VLOOKUP(CONCATENATE($BH$6," ",BL$9),'-RÅDATA_KVARTAL-'!$DZ$5:$FB$385,13,FALSE),"")</f>
        <v/>
      </c>
      <c r="BM51" s="37"/>
      <c r="BN51" s="37" t="str">
        <f>IF(VLOOKUP(CONCATENATE($BH$6," ",BN$9),'-RÅDATA_KVARTAL-'!$DZ$5:$FB$385,13,FALSE)&gt;0,VLOOKUP(CONCATENATE($BH$6," ",BN$9),'-RÅDATA_KVARTAL-'!$DZ$5:$FB$385,13,FALSE),"")</f>
        <v/>
      </c>
      <c r="BO51" s="37"/>
      <c r="BP51" s="37" t="str">
        <f>IF(VLOOKUP(CONCATENATE($BH$6," ",BP$9),'-RÅDATA_KVARTAL-'!$A$5:$DS$385,40,FALSE)&gt;0,VLOOKUP(CONCATENATE($BH$6," ",BP$9),'-RÅDATA_KVARTAL-'!$A$5:$DS$385,40,FALSE),"")</f>
        <v/>
      </c>
      <c r="BQ51" s="147"/>
      <c r="BR51" s="146"/>
      <c r="BS51" s="37" t="str">
        <f>IF(VLOOKUP(CONCATENATE($BS$6," ",BS$9),'-RÅDATA_KVARTAL-'!$DZ$5:$FB$385,13,FALSE)&gt;0,VLOOKUP(CONCATENATE($BS$6," ",BS$9),'-RÅDATA_KVARTAL-'!$DZ$5:$FB$385,13,FALSE),"")</f>
        <v/>
      </c>
      <c r="BT51" s="117"/>
      <c r="BU51" s="37" t="str">
        <f>IF(VLOOKUP(CONCATENATE($BS$6," ",BU$9),'-RÅDATA_KVARTAL-'!$DZ$5:$FB$385,13,FALSE)&gt;0,VLOOKUP(CONCATENATE($BS$6," ",BU$9),'-RÅDATA_KVARTAL-'!$DZ$5:$FB$385,13,FALSE),"")</f>
        <v/>
      </c>
      <c r="BV51" s="37"/>
      <c r="BW51" s="37" t="str">
        <f>IF(VLOOKUP(CONCATENATE($BS$6," ",BW$9),'-RÅDATA_KVARTAL-'!$DZ$5:$FB$385,13,FALSE)&gt;0,VLOOKUP(CONCATENATE($BS$6," ",BW$9),'-RÅDATA_KVARTAL-'!$DZ$5:$FB$385,13,FALSE),"")</f>
        <v/>
      </c>
      <c r="BX51" s="37"/>
      <c r="BY51" s="37" t="str">
        <f>IF(VLOOKUP(CONCATENATE($BS$6," ",BY$9),'-RÅDATA_KVARTAL-'!$DZ$5:$FB$385,13,FALSE)&gt;0,VLOOKUP(CONCATENATE($BS$6," ",BY$9),'-RÅDATA_KVARTAL-'!$DZ$5:$FB$385,13,FALSE),"")</f>
        <v/>
      </c>
      <c r="BZ51" s="37"/>
      <c r="CA51" s="37" t="str">
        <f>IF(VLOOKUP(CONCATENATE($BS$6," ",CA$9),'-RÅDATA_KVARTAL-'!$A$5:$DS$385,40,FALSE)&gt;0,VLOOKUP(CONCATENATE($BS$6," ",CA$9),'-RÅDATA_KVARTAL-'!$A$5:$DS$385,40,FALSE),"")</f>
        <v/>
      </c>
      <c r="CB51" s="147"/>
      <c r="CC51" s="146"/>
      <c r="CD51" s="37" t="str">
        <f>IF(VLOOKUP(CONCATENATE($CD$6," ",CD$9),'-RÅDATA_KVARTAL-'!$DZ$5:$FB$385,13,FALSE)&gt;0,VLOOKUP(CONCATENATE($CD$6," ",CD$9),'-RÅDATA_KVARTAL-'!$DZ$5:$FB$385,13,FALSE),"")</f>
        <v/>
      </c>
      <c r="CE51" s="117"/>
      <c r="CF51" s="37" t="str">
        <f>IF(VLOOKUP(CONCATENATE($CD$6," ",CF$9),'-RÅDATA_KVARTAL-'!$DZ$5:$FB$385,13,FALSE)&gt;0,VLOOKUP(CONCATENATE($CD$6," ",CF$9),'-RÅDATA_KVARTAL-'!$DZ$5:$FB$385,13,FALSE),"")</f>
        <v/>
      </c>
      <c r="CG51" s="37"/>
      <c r="CH51" s="37" t="str">
        <f>IF(VLOOKUP(CONCATENATE($CD$6," ",CH$9),'-RÅDATA_KVARTAL-'!$DZ$5:$FB$385,13,FALSE)&gt;0,VLOOKUP(CONCATENATE($CD$6," ",CH$9),'-RÅDATA_KVARTAL-'!$DZ$5:$FB$385,13,FALSE),"")</f>
        <v/>
      </c>
      <c r="CI51" s="37"/>
      <c r="CJ51" s="37" t="str">
        <f>IF(VLOOKUP(CONCATENATE($CD$6," ",CJ$9),'-RÅDATA_KVARTAL-'!$DZ$5:$FB$385,13,FALSE)&gt;0,VLOOKUP(CONCATENATE($CD$6," ",CJ$9),'-RÅDATA_KVARTAL-'!$DZ$5:$FB$385,13,FALSE),"")</f>
        <v/>
      </c>
      <c r="CK51" s="37"/>
      <c r="CL51" s="37" t="str">
        <f>IF(VLOOKUP(CONCATENATE($CD$6," ",CL$9),'-RÅDATA_KVARTAL-'!$A$5:$DS$385,40,FALSE)&gt;0,VLOOKUP(CONCATENATE($CD$6," ",CL$9),'-RÅDATA_KVARTAL-'!$A$5:$DS$385,40,FALSE),"")</f>
        <v/>
      </c>
      <c r="CM51" s="147"/>
      <c r="CN51" s="148"/>
      <c r="CO51" s="103" t="s">
        <v>358</v>
      </c>
      <c r="CP51" s="15"/>
    </row>
    <row r="52" spans="2:94" ht="10.5" customHeight="1" x14ac:dyDescent="0.2">
      <c r="B52" s="288">
        <v>3</v>
      </c>
      <c r="C52" s="288"/>
      <c r="D52" s="92" t="s">
        <v>69</v>
      </c>
      <c r="E52" s="156">
        <f>IF(VLOOKUP(CONCATENATE($E$6," ",E$9),'-RÅDATA_KVARTAL-'!$DZ$5:$FB$385,14,FALSE)&gt;0,VLOOKUP(CONCATENATE($E$6," ",E$9),'-RÅDATA_KVARTAL-'!$DZ$5:$FB$385,14,FALSE),"")</f>
        <v>65.466157706525422</v>
      </c>
      <c r="F52" s="120"/>
      <c r="G52" s="156">
        <f>IF(VLOOKUP(CONCATENATE($E$6," ",G$9),'-RÅDATA_KVARTAL-'!$DZ$5:$FB$385,14,FALSE)&gt;0,VLOOKUP(CONCATENATE($E$6," ",G$9),'-RÅDATA_KVARTAL-'!$DZ$5:$FB$385,14,FALSE),"")</f>
        <v>64.088523524220889</v>
      </c>
      <c r="H52" s="156"/>
      <c r="I52" s="156">
        <f>IF(VLOOKUP(CONCATENATE($E$6," ",I$9),'-RÅDATA_KVARTAL-'!$DZ$5:$FB$385,14,FALSE)&gt;0,VLOOKUP(CONCATENATE($E$6," ",I$9),'-RÅDATA_KVARTAL-'!$DZ$5:$FB$385,14,FALSE),"")</f>
        <v>66.788726248185696</v>
      </c>
      <c r="J52" s="156"/>
      <c r="K52" s="156">
        <f>IF(VLOOKUP(CONCATENATE($E$6," ",K$9),'-RÅDATA_KVARTAL-'!$DZ$5:$FB$385,14,FALSE)&gt;0,VLOOKUP(CONCATENATE($E$6," ",K$9),'-RÅDATA_KVARTAL-'!$DZ$5:$FB$385,14,FALSE),"")</f>
        <v>64.159048948529744</v>
      </c>
      <c r="L52" s="156"/>
      <c r="M52" s="156">
        <f>IF(VLOOKUP(CONCATENATE($E$6," ",M$9),'-RÅDATA_KVARTAL-'!$A$5:$DS$385,44,FALSE)&gt;0,VLOOKUP(CONCATENATE($E$6," ",M$9),'-RÅDATA_KVARTAL-'!$A$5:$DS$385,44,FALSE),"")</f>
        <v>65.109532315592915</v>
      </c>
      <c r="N52" s="118"/>
      <c r="O52" s="106"/>
      <c r="P52" s="156">
        <f>IF(VLOOKUP(CONCATENATE($P$6," ",P$9),'-RÅDATA_KVARTAL-'!$DZ$5:$FB$385,14,FALSE)&gt;0,VLOOKUP(CONCATENATE($P$6," ",P$9),'-RÅDATA_KVARTAL-'!$DZ$5:$FB$385,14,FALSE),"")</f>
        <v>69.349043598138891</v>
      </c>
      <c r="Q52" s="156"/>
      <c r="R52" s="156">
        <f>IF(VLOOKUP(CONCATENATE($P$6," ",R$9),'-RÅDATA_KVARTAL-'!$DZ$5:$FB$385,14,FALSE)&gt;0,VLOOKUP(CONCATENATE($P$6," ",R$9),'-RÅDATA_KVARTAL-'!$DZ$5:$FB$385,14,FALSE),"")</f>
        <v>65.193238736734529</v>
      </c>
      <c r="S52" s="156"/>
      <c r="T52" s="156">
        <f>IF(VLOOKUP(CONCATENATE($P$6," ",T$9),'-RÅDATA_KVARTAL-'!$DZ$5:$FB$385,14,FALSE)&gt;0,VLOOKUP(CONCATENATE($P$6," ",T$9),'-RÅDATA_KVARTAL-'!$DZ$5:$FB$385,14,FALSE),"")</f>
        <v>62.441060249522707</v>
      </c>
      <c r="U52" s="156"/>
      <c r="V52" s="156">
        <f>IF(VLOOKUP(CONCATENATE($P$6," ",V$9),'-RÅDATA_KVARTAL-'!$DZ$5:$FB$385,14,FALSE)&gt;0,VLOOKUP(CONCATENATE($P$6," ",V$9),'-RÅDATA_KVARTAL-'!$DZ$5:$FB$385,14,FALSE),"")</f>
        <v>65.451001285434003</v>
      </c>
      <c r="W52" s="156"/>
      <c r="X52" s="156">
        <f>IF(VLOOKUP(CONCATENATE($P$6," ",X$9),'-RÅDATA_KVARTAL-'!$A$5:$DS$385,44,FALSE)&gt;0,VLOOKUP(CONCATENATE($P$6," ",X$9),'-RÅDATA_KVARTAL-'!$A$5:$DS$385,44,FALSE),"")</f>
        <v>65.633847172976985</v>
      </c>
      <c r="Y52" s="118"/>
      <c r="Z52" s="106"/>
      <c r="AA52" s="156">
        <f>IF(VLOOKUP(CONCATENATE($AA$6," ",AA$9),'-RÅDATA_KVARTAL-'!$DZ$5:$FB$385,14,FALSE)&gt;0,VLOOKUP(CONCATENATE($AA$6," ",AA$9),'-RÅDATA_KVARTAL-'!$DZ$5:$FB$385,14,FALSE),"")</f>
        <v>66.694358113664251</v>
      </c>
      <c r="AB52" s="120"/>
      <c r="AC52" s="156">
        <f>IF(VLOOKUP(CONCATENATE($AA$6," ",AC$9),'-RÅDATA_KVARTAL-'!$DZ$5:$FB$385,14,FALSE)&gt;0,VLOOKUP(CONCATENATE($AA$6," ",AC$9),'-RÅDATA_KVARTAL-'!$DZ$5:$FB$385,14,FALSE),"")</f>
        <v>65.339586485988278</v>
      </c>
      <c r="AD52" s="156"/>
      <c r="AE52" s="156">
        <f>IF(VLOOKUP(CONCATENATE($AA$6," ",AE$9),'-RÅDATA_KVARTAL-'!$DZ$5:$FB$385,14,FALSE)&gt;0,VLOOKUP(CONCATENATE($AA$6," ",AE$9),'-RÅDATA_KVARTAL-'!$DZ$5:$FB$385,14,FALSE),"")</f>
        <v>65.674104030725132</v>
      </c>
      <c r="AF52" s="156"/>
      <c r="AG52" s="156">
        <f>IF(VLOOKUP(CONCATENATE($AA$6," ",AG$9),'-RÅDATA_KVARTAL-'!$DZ$5:$FB$385,14,FALSE)&gt;0,VLOOKUP(CONCATENATE($AA$6," ",AG$9),'-RÅDATA_KVARTAL-'!$DZ$5:$FB$385,14,FALSE),"")</f>
        <v>63.027668506826217</v>
      </c>
      <c r="AH52" s="156"/>
      <c r="AI52" s="156">
        <f>IF(VLOOKUP(CONCATENATE($AA$6," ",AI$9),'-RÅDATA_KVARTAL-'!$A$5:$DS$385,44,FALSE)&gt;0,VLOOKUP(CONCATENATE($AA$6," ",AI$9),'-RÅDATA_KVARTAL-'!$A$5:$DS$385,44,FALSE),"")</f>
        <v>65.168943092016335</v>
      </c>
      <c r="AJ52" s="118"/>
      <c r="AK52" s="106"/>
      <c r="AL52" s="156">
        <f>IF(VLOOKUP(CONCATENATE($AL$6," ",AL$9),'-RÅDATA_KVARTAL-'!$DZ$5:$FB$385,14,FALSE)&gt;0,VLOOKUP(CONCATENATE($AL$6," ",AL$9),'-RÅDATA_KVARTAL-'!$DZ$5:$FB$385,14,FALSE),"")</f>
        <v>64.792119272293064</v>
      </c>
      <c r="AM52" s="120"/>
      <c r="AN52" s="156">
        <f>IF(VLOOKUP(CONCATENATE($AL$6," ",AN$9),'-RÅDATA_KVARTAL-'!$DZ$5:$FB$385,14,FALSE)&gt;0,VLOOKUP(CONCATENATE($AL$6," ",AN$9),'-RÅDATA_KVARTAL-'!$DZ$5:$FB$385,14,FALSE),"")</f>
        <v>65.626332324733326</v>
      </c>
      <c r="AO52" s="156"/>
      <c r="AP52" s="156">
        <f>IF(VLOOKUP(CONCATENATE($AL$6," ",AP$9),'-RÅDATA_KVARTAL-'!$DZ$5:$FB$385,14,FALSE)&gt;0,VLOOKUP(CONCATENATE($AL$6," ",AP$9),'-RÅDATA_KVARTAL-'!$DZ$5:$FB$385,14,FALSE),"")</f>
        <v>68.684360221763754</v>
      </c>
      <c r="AQ52" s="156"/>
      <c r="AR52" s="156">
        <f>IF(VLOOKUP(CONCATENATE($AL$6," ",AR$9),'-RÅDATA_KVARTAL-'!$DZ$5:$FB$385,14,FALSE)&gt;0,VLOOKUP(CONCATENATE($AL$6," ",AR$9),'-RÅDATA_KVARTAL-'!$DZ$5:$FB$385,14,FALSE),"")</f>
        <v>61.004627654337199</v>
      </c>
      <c r="AS52" s="156"/>
      <c r="AT52" s="156">
        <f>IF(VLOOKUP(CONCATENATE($AL$6," ",AT$9),'-RÅDATA_KVARTAL-'!$A$5:$DS$385,44,FALSE)&gt;0,VLOOKUP(CONCATENATE($AL$6," ",AT$9),'-RÅDATA_KVARTAL-'!$A$5:$DS$385,44,FALSE),"")</f>
        <v>64.995016126132015</v>
      </c>
      <c r="AU52" s="118"/>
      <c r="AV52" s="106"/>
      <c r="AW52" s="156">
        <f>IF(VLOOKUP(CONCATENATE($AW$6," ",AW$9),'-RÅDATA_KVARTAL-'!$DZ$5:$FB$385,14,FALSE)&gt;0,VLOOKUP(CONCATENATE($AW$6," ",AW$9),'-RÅDATA_KVARTAL-'!$DZ$5:$FB$385,14,FALSE),"")</f>
        <v>67.911661711794736</v>
      </c>
      <c r="AX52" s="120"/>
      <c r="AY52" s="156">
        <f>IF(VLOOKUP(CONCATENATE($AW$6," ",AY$9),'-RÅDATA_KVARTAL-'!$DZ$5:$FB$385,14,FALSE)&gt;0,VLOOKUP(CONCATENATE($AW$6," ",AY$9),'-RÅDATA_KVARTAL-'!$DZ$5:$FB$385,14,FALSE),"")</f>
        <v>64.35091049679454</v>
      </c>
      <c r="AZ52" s="156"/>
      <c r="BA52" s="156" t="str">
        <f>IF(VLOOKUP(CONCATENATE($AW$6," ",BA$9),'-RÅDATA_KVARTAL-'!$DZ$5:$FB$385,14,FALSE)&gt;0,VLOOKUP(CONCATENATE($AW$6," ",BA$9),'-RÅDATA_KVARTAL-'!$DZ$5:$FB$385,14,FALSE),"")</f>
        <v/>
      </c>
      <c r="BB52" s="156"/>
      <c r="BC52" s="156" t="str">
        <f>IF(VLOOKUP(CONCATENATE($AW$6," ",BC$9),'-RÅDATA_KVARTAL-'!$DZ$5:$FB$385,14,FALSE)&gt;0,VLOOKUP(CONCATENATE($AW$6," ",BC$9),'-RÅDATA_KVARTAL-'!$DZ$5:$FB$385,14,FALSE),"")</f>
        <v/>
      </c>
      <c r="BD52" s="156"/>
      <c r="BE52" s="156">
        <f>IF(VLOOKUP(CONCATENATE($AW$6," ",BE$9),'-RÅDATA_KVARTAL-'!$A$5:$DS$385,44,FALSE)&gt;0,VLOOKUP(CONCATENATE($AW$6," ",BE$9),'-RÅDATA_KVARTAL-'!$A$5:$DS$385,44,FALSE),"")</f>
        <v>66.149878646918197</v>
      </c>
      <c r="BF52" s="118"/>
      <c r="BG52" s="106"/>
      <c r="BH52" s="156" t="str">
        <f>IF(VLOOKUP(CONCATENATE($BH$6," ",BH$9),'-RÅDATA_KVARTAL-'!$DZ$5:$FB$385,14,FALSE)&gt;0,VLOOKUP(CONCATENATE($BH$6," ",BH$9),'-RÅDATA_KVARTAL-'!$DZ$5:$FB$385,14,FALSE),"")</f>
        <v/>
      </c>
      <c r="BI52" s="120"/>
      <c r="BJ52" s="156" t="str">
        <f>IF(VLOOKUP(CONCATENATE($BH$6," ",BJ$9),'-RÅDATA_KVARTAL-'!$DZ$5:$FB$385,14,FALSE)&gt;0,VLOOKUP(CONCATENATE($BH$6," ",BJ$9),'-RÅDATA_KVARTAL-'!$DZ$5:$FB$385,14,FALSE),"")</f>
        <v/>
      </c>
      <c r="BK52" s="156"/>
      <c r="BL52" s="156" t="str">
        <f>IF(VLOOKUP(CONCATENATE($BH$6," ",BL$9),'-RÅDATA_KVARTAL-'!$DZ$5:$FB$385,14,FALSE)&gt;0,VLOOKUP(CONCATENATE($BH$6," ",BL$9),'-RÅDATA_KVARTAL-'!$DZ$5:$FB$385,14,FALSE),"")</f>
        <v/>
      </c>
      <c r="BM52" s="156"/>
      <c r="BN52" s="156" t="str">
        <f>IF(VLOOKUP(CONCATENATE($BH$6," ",BN$9),'-RÅDATA_KVARTAL-'!$DZ$5:$FB$385,14,FALSE)&gt;0,VLOOKUP(CONCATENATE($BH$6," ",BN$9),'-RÅDATA_KVARTAL-'!$DZ$5:$FB$385,14,FALSE),"")</f>
        <v/>
      </c>
      <c r="BO52" s="156"/>
      <c r="BP52" s="156" t="str">
        <f>IF(VLOOKUP(CONCATENATE($BH$6," ",BP$9),'-RÅDATA_KVARTAL-'!$A$5:$DS$385,44,FALSE)&gt;0,VLOOKUP(CONCATENATE($BH$6," ",BP$9),'-RÅDATA_KVARTAL-'!$A$5:$DS$385,44,FALSE),"")</f>
        <v/>
      </c>
      <c r="BQ52" s="118"/>
      <c r="BR52" s="106"/>
      <c r="BS52" s="156" t="str">
        <f>IF(VLOOKUP(CONCATENATE($BS$6," ",BS$9),'-RÅDATA_KVARTAL-'!$DZ$5:$FB$385,14,FALSE)&gt;0,VLOOKUP(CONCATENATE($BS$6," ",BS$9),'-RÅDATA_KVARTAL-'!$DZ$5:$FB$385,14,FALSE),"")</f>
        <v/>
      </c>
      <c r="BT52" s="120"/>
      <c r="BU52" s="156" t="str">
        <f>IF(VLOOKUP(CONCATENATE($BS$6," ",BU$9),'-RÅDATA_KVARTAL-'!$DZ$5:$FB$385,14,FALSE)&gt;0,VLOOKUP(CONCATENATE($BS$6," ",BU$9),'-RÅDATA_KVARTAL-'!$DZ$5:$FB$385,14,FALSE),"")</f>
        <v/>
      </c>
      <c r="BV52" s="156"/>
      <c r="BW52" s="156" t="str">
        <f>IF(VLOOKUP(CONCATENATE($BS$6," ",BW$9),'-RÅDATA_KVARTAL-'!$DZ$5:$FB$385,14,FALSE)&gt;0,VLOOKUP(CONCATENATE($BS$6," ",BW$9),'-RÅDATA_KVARTAL-'!$DZ$5:$FB$385,14,FALSE),"")</f>
        <v/>
      </c>
      <c r="BX52" s="156"/>
      <c r="BY52" s="156" t="str">
        <f>IF(VLOOKUP(CONCATENATE($BS$6," ",BY$9),'-RÅDATA_KVARTAL-'!$DZ$5:$FB$385,14,FALSE)&gt;0,VLOOKUP(CONCATENATE($BS$6," ",BY$9),'-RÅDATA_KVARTAL-'!$DZ$5:$FB$385,14,FALSE),"")</f>
        <v/>
      </c>
      <c r="BZ52" s="156"/>
      <c r="CA52" s="156" t="str">
        <f>IF(VLOOKUP(CONCATENATE($BS$6," ",CA$9),'-RÅDATA_KVARTAL-'!$A$5:$DS$385,44,FALSE)&gt;0,VLOOKUP(CONCATENATE($BS$6," ",CA$9),'-RÅDATA_KVARTAL-'!$A$5:$DS$385,44,FALSE),"")</f>
        <v/>
      </c>
      <c r="CB52" s="118"/>
      <c r="CC52" s="106"/>
      <c r="CD52" s="156" t="str">
        <f>IF(VLOOKUP(CONCATENATE($CD$6," ",CD$9),'-RÅDATA_KVARTAL-'!$DZ$5:$FB$385,14,FALSE)&gt;0,VLOOKUP(CONCATENATE($CD$6," ",CD$9),'-RÅDATA_KVARTAL-'!$DZ$5:$FB$385,14,FALSE),"")</f>
        <v/>
      </c>
      <c r="CE52" s="120"/>
      <c r="CF52" s="156" t="str">
        <f>IF(VLOOKUP(CONCATENATE($CD$6," ",CF$9),'-RÅDATA_KVARTAL-'!$DZ$5:$FB$385,14,FALSE)&gt;0,VLOOKUP(CONCATENATE($CD$6," ",CF$9),'-RÅDATA_KVARTAL-'!$DZ$5:$FB$385,14,FALSE),"")</f>
        <v/>
      </c>
      <c r="CG52" s="156"/>
      <c r="CH52" s="156" t="str">
        <f>IF(VLOOKUP(CONCATENATE($CD$6," ",CH$9),'-RÅDATA_KVARTAL-'!$DZ$5:$FB$385,14,FALSE)&gt;0,VLOOKUP(CONCATENATE($CD$6," ",CH$9),'-RÅDATA_KVARTAL-'!$DZ$5:$FB$385,14,FALSE),"")</f>
        <v/>
      </c>
      <c r="CI52" s="156"/>
      <c r="CJ52" s="156" t="str">
        <f>IF(VLOOKUP(CONCATENATE($CD$6," ",CJ$9),'-RÅDATA_KVARTAL-'!$DZ$5:$FB$385,14,FALSE)&gt;0,VLOOKUP(CONCATENATE($CD$6," ",CJ$9),'-RÅDATA_KVARTAL-'!$DZ$5:$FB$385,14,FALSE),"")</f>
        <v/>
      </c>
      <c r="CK52" s="156"/>
      <c r="CL52" s="156" t="str">
        <f>IF(VLOOKUP(CONCATENATE($CD$6," ",CL$9),'-RÅDATA_KVARTAL-'!$A$5:$DS$385,44,FALSE)&gt;0,VLOOKUP(CONCATENATE($CD$6," ",CL$9),'-RÅDATA_KVARTAL-'!$A$5:$DS$385,44,FALSE),"")</f>
        <v/>
      </c>
      <c r="CM52" s="118"/>
      <c r="CN52" s="119"/>
      <c r="CO52" s="92" t="s">
        <v>359</v>
      </c>
      <c r="CP52" s="15"/>
    </row>
    <row r="53" spans="2:94" ht="4.5" customHeight="1" x14ac:dyDescent="0.2">
      <c r="B53" s="288"/>
      <c r="C53" s="288"/>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88">
        <v>4</v>
      </c>
      <c r="C54" s="289"/>
      <c r="D54" s="103" t="s">
        <v>71</v>
      </c>
      <c r="E54" s="37">
        <f>IF(VLOOKUP(CONCATENATE($E$6," ",E$9),'-RÅDATA_KVARTAL-'!$DZ$5:$FB$385,15,FALSE)&gt;0,VLOOKUP(CONCATENATE($E$6," ",E$9),'-RÅDATA_KVARTAL-'!$DZ$5:$FB$385,15,FALSE),"")</f>
        <v>176657</v>
      </c>
      <c r="F54" s="157"/>
      <c r="G54" s="37">
        <f>IF(VLOOKUP(CONCATENATE($E$6," ",G$9),'-RÅDATA_KVARTAL-'!$DZ$5:$FB$385,15,FALSE)&gt;0,VLOOKUP(CONCATENATE($E$6," ",G$9),'-RÅDATA_KVARTAL-'!$DZ$5:$FB$385,15,FALSE),"")</f>
        <v>174135</v>
      </c>
      <c r="H54" s="37"/>
      <c r="I54" s="37">
        <f>IF(VLOOKUP(CONCATENATE($E$6," ",I$9),'-RÅDATA_KVARTAL-'!$DZ$5:$FB$385,15,FALSE)&gt;0,VLOOKUP(CONCATENATE($E$6," ",I$9),'-RÅDATA_KVARTAL-'!$DZ$5:$FB$385,15,FALSE),"")</f>
        <v>175082</v>
      </c>
      <c r="J54" s="37"/>
      <c r="K54" s="37">
        <f>IF(VLOOKUP(CONCATENATE($E$6," ",K$9),'-RÅDATA_KVARTAL-'!$DZ$5:$FB$385,15,FALSE)&gt;0,VLOOKUP(CONCATENATE($E$6," ",K$9),'-RÅDATA_KVARTAL-'!$DZ$5:$FB$385,15,FALSE),"")</f>
        <v>179670</v>
      </c>
      <c r="L54" s="37"/>
      <c r="M54" s="37">
        <f>IF(VLOOKUP(CONCATENATE($E$6," ",M$9),'-RÅDATA_KVARTAL-'!$A$5:$DS$385,48,FALSE)&gt;0,VLOOKUP(CONCATENATE($E$6," ",M$9),'-RÅDATA_KVARTAL-'!$A$5:$DS$385,48,FALSE),"")</f>
        <v>705544</v>
      </c>
      <c r="N54" s="158"/>
      <c r="O54" s="275"/>
      <c r="P54" s="37">
        <f>IF(VLOOKUP(CONCATENATE($P$6," ",P$9),'-RÅDATA_KVARTAL-'!$DZ$5:$FB$385,15,FALSE)&gt;0,VLOOKUP(CONCATENATE($P$6," ",P$9),'-RÅDATA_KVARTAL-'!$DZ$5:$FB$385,15,FALSE),"")</f>
        <v>195534</v>
      </c>
      <c r="Q54" s="37"/>
      <c r="R54" s="37">
        <f>IF(VLOOKUP(CONCATENATE($P$6," ",R$9),'-RÅDATA_KVARTAL-'!$DZ$5:$FB$385,15,FALSE)&gt;0,VLOOKUP(CONCATENATE($P$6," ",R$9),'-RÅDATA_KVARTAL-'!$DZ$5:$FB$385,15,FALSE),"")</f>
        <v>183414</v>
      </c>
      <c r="S54" s="37"/>
      <c r="T54" s="37">
        <f>IF(VLOOKUP(CONCATENATE($P$6," ",T$9),'-RÅDATA_KVARTAL-'!$DZ$5:$FB$385,15,FALSE)&gt;0,VLOOKUP(CONCATENATE($P$6," ",T$9),'-RÅDATA_KVARTAL-'!$DZ$5:$FB$385,15,FALSE),"")</f>
        <v>178159</v>
      </c>
      <c r="U54" s="37"/>
      <c r="V54" s="37">
        <f>IF(VLOOKUP(CONCATENATE($P$6," ",V$9),'-RÅDATA_KVARTAL-'!$DZ$5:$FB$385,15,FALSE)&gt;0,VLOOKUP(CONCATENATE($P$6," ",V$9),'-RÅDATA_KVARTAL-'!$DZ$5:$FB$385,15,FALSE),"")</f>
        <v>195412</v>
      </c>
      <c r="W54" s="37"/>
      <c r="X54" s="37">
        <f>IF(VLOOKUP(CONCATENATE($P$6," ",X$9),'-RÅDATA_KVARTAL-'!$A$5:$DS$385,48,FALSE)&gt;0,VLOOKUP(CONCATENATE($P$6," ",X$9),'-RÅDATA_KVARTAL-'!$A$5:$DS$385,48,FALSE),"")</f>
        <v>752519</v>
      </c>
      <c r="Y54" s="158"/>
      <c r="Z54" s="275"/>
      <c r="AA54" s="37">
        <f>IF(VLOOKUP(CONCATENATE($AA$6," ",AA$9),'-RÅDATA_KVARTAL-'!$DZ$5:$FB$385,15,FALSE)&gt;0,VLOOKUP(CONCATENATE($AA$6," ",AA$9),'-RÅDATA_KVARTAL-'!$DZ$5:$FB$385,15,FALSE),"")</f>
        <v>196479</v>
      </c>
      <c r="AB54" s="157"/>
      <c r="AC54" s="37">
        <f>IF(VLOOKUP(CONCATENATE($AA$6," ",AC$9),'-RÅDATA_KVARTAL-'!$DZ$5:$FB$385,15,FALSE)&gt;0,VLOOKUP(CONCATENATE($AA$6," ",AC$9),'-RÅDATA_KVARTAL-'!$DZ$5:$FB$385,15,FALSE),"")</f>
        <v>191198</v>
      </c>
      <c r="AD54" s="37"/>
      <c r="AE54" s="37">
        <f>IF(VLOOKUP(CONCATENATE($AA$6," ",AE$9),'-RÅDATA_KVARTAL-'!$DZ$5:$FB$385,15,FALSE)&gt;0,VLOOKUP(CONCATENATE($AA$6," ",AE$9),'-RÅDATA_KVARTAL-'!$DZ$5:$FB$385,15,FALSE),"")</f>
        <v>187928</v>
      </c>
      <c r="AF54" s="37"/>
      <c r="AG54" s="37">
        <f>IF(VLOOKUP(CONCATENATE($AA$6," ",AG$9),'-RÅDATA_KVARTAL-'!$DZ$5:$FB$385,15,FALSE)&gt;0,VLOOKUP(CONCATENATE($AA$6," ",AG$9),'-RÅDATA_KVARTAL-'!$DZ$5:$FB$385,15,FALSE),"")</f>
        <v>193170</v>
      </c>
      <c r="AH54" s="37"/>
      <c r="AI54" s="37">
        <f>IF(VLOOKUP(CONCATENATE($AA$6," ",AI$9),'-RÅDATA_KVARTAL-'!$A$5:$DS$385,48,FALSE)&gt;0,VLOOKUP(CONCATENATE($AA$6," ",AI$9),'-RÅDATA_KVARTAL-'!$A$5:$DS$385,48,FALSE),"")</f>
        <v>768775</v>
      </c>
      <c r="AJ54" s="147"/>
      <c r="AK54" s="275"/>
      <c r="AL54" s="37">
        <f>IF(VLOOKUP(CONCATENATE($AL$6," ",AL$9),'-RÅDATA_KVARTAL-'!$DZ$5:$FB$385,15,FALSE)&gt;0,VLOOKUP(CONCATENATE($AL$6," ",AL$9),'-RÅDATA_KVARTAL-'!$DZ$5:$FB$385,15,FALSE),"")</f>
        <v>196014</v>
      </c>
      <c r="AM54" s="157"/>
      <c r="AN54" s="37">
        <f>IF(VLOOKUP(CONCATENATE($AL$6," ",AN$9),'-RÅDATA_KVARTAL-'!$DZ$5:$FB$385,15,FALSE)&gt;0,VLOOKUP(CONCATENATE($AL$6," ",AN$9),'-RÅDATA_KVARTAL-'!$DZ$5:$FB$385,15,FALSE),"")</f>
        <v>198246</v>
      </c>
      <c r="AO54" s="37"/>
      <c r="AP54" s="37">
        <f>IF(VLOOKUP(CONCATENATE($AL$6," ",AP$9),'-RÅDATA_KVARTAL-'!$DZ$5:$FB$385,15,FALSE)&gt;0,VLOOKUP(CONCATENATE($AL$6," ",AP$9),'-RÅDATA_KVARTAL-'!$DZ$5:$FB$385,15,FALSE),"")</f>
        <v>197572</v>
      </c>
      <c r="AQ54" s="37"/>
      <c r="AR54" s="37">
        <f>IF(VLOOKUP(CONCATENATE($AL$6," ",AR$9),'-RÅDATA_KVARTAL-'!$DZ$5:$FB$385,15,FALSE)&gt;0,VLOOKUP(CONCATENATE($AL$6," ",AR$9),'-RÅDATA_KVARTAL-'!$DZ$5:$FB$385,15,FALSE),"")</f>
        <v>193321</v>
      </c>
      <c r="AS54" s="37"/>
      <c r="AT54" s="37">
        <f>IF(VLOOKUP(CONCATENATE($AL$6," ",AT$9),'-RÅDATA_KVARTAL-'!$A$5:$DS$385,48,FALSE)&gt;0,VLOOKUP(CONCATENATE($AL$6," ",AT$9),'-RÅDATA_KVARTAL-'!$A$5:$DS$385,48,FALSE),"")</f>
        <v>785153</v>
      </c>
      <c r="AU54" s="147"/>
      <c r="AV54" s="275"/>
      <c r="AW54" s="37">
        <f>IF(VLOOKUP(CONCATENATE($AW$6," ",AW$9),'-RÅDATA_KVARTAL-'!$DZ$5:$FB$385,15,FALSE)&gt;0,VLOOKUP(CONCATENATE($AW$6," ",AW$9),'-RÅDATA_KVARTAL-'!$DZ$5:$FB$385,15,FALSE),"")</f>
        <v>210506</v>
      </c>
      <c r="AX54" s="157"/>
      <c r="AY54" s="37">
        <f>IF(VLOOKUP(CONCATENATE($AW$6," ",AY$9),'-RÅDATA_KVARTAL-'!$DZ$5:$FB$385,15,FALSE)&gt;0,VLOOKUP(CONCATENATE($AW$6," ",AY$9),'-RÅDATA_KVARTAL-'!$DZ$5:$FB$385,15,FALSE),"")</f>
        <v>196902</v>
      </c>
      <c r="AZ54" s="37"/>
      <c r="BA54" s="37" t="str">
        <f>IF(VLOOKUP(CONCATENATE($AW$6," ",BA$9),'-RÅDATA_KVARTAL-'!$DZ$5:$FB$385,15,FALSE)&gt;0,VLOOKUP(CONCATENATE($AW$6," ",BA$9),'-RÅDATA_KVARTAL-'!$DZ$5:$FB$385,15,FALSE),"")</f>
        <v/>
      </c>
      <c r="BB54" s="37"/>
      <c r="BC54" s="37" t="str">
        <f>IF(VLOOKUP(CONCATENATE($AW$6," ",BC$9),'-RÅDATA_KVARTAL-'!$DZ$5:$FB$385,15,FALSE)&gt;0,VLOOKUP(CONCATENATE($AW$6," ",BC$9),'-RÅDATA_KVARTAL-'!$DZ$5:$FB$385,15,FALSE),"")</f>
        <v/>
      </c>
      <c r="BD54" s="37"/>
      <c r="BE54" s="37">
        <f>IF(VLOOKUP(CONCATENATE($AW$6," ",BE$9),'-RÅDATA_KVARTAL-'!$A$5:$DS$385,48,FALSE)&gt;0,VLOOKUP(CONCATENATE($AW$6," ",BE$9),'-RÅDATA_KVARTAL-'!$A$5:$DS$385,48,FALSE),"")</f>
        <v>407408</v>
      </c>
      <c r="BF54" s="147"/>
      <c r="BG54" s="275"/>
      <c r="BH54" s="37" t="str">
        <f>IF(VLOOKUP(CONCATENATE($BH$6," ",BH$9),'-RÅDATA_KVARTAL-'!$DZ$5:$FB$385,15,FALSE)&gt;0,VLOOKUP(CONCATENATE($BH$6," ",BH$9),'-RÅDATA_KVARTAL-'!$DZ$5:$FB$385,15,FALSE),"")</f>
        <v/>
      </c>
      <c r="BI54" s="157"/>
      <c r="BJ54" s="37" t="str">
        <f>IF(VLOOKUP(CONCATENATE($BH$6," ",BJ$9),'-RÅDATA_KVARTAL-'!$DZ$5:$FB$385,15,FALSE)&gt;0,VLOOKUP(CONCATENATE($BH$6," ",BJ$9),'-RÅDATA_KVARTAL-'!$DZ$5:$FB$385,15,FALSE),"")</f>
        <v/>
      </c>
      <c r="BK54" s="37"/>
      <c r="BL54" s="37" t="str">
        <f>IF(VLOOKUP(CONCATENATE($BH$6," ",BL$9),'-RÅDATA_KVARTAL-'!$DZ$5:$FB$385,15,FALSE)&gt;0,VLOOKUP(CONCATENATE($BH$6," ",BL$9),'-RÅDATA_KVARTAL-'!$DZ$5:$FB$385,15,FALSE),"")</f>
        <v/>
      </c>
      <c r="BM54" s="37"/>
      <c r="BN54" s="37" t="str">
        <f>IF(VLOOKUP(CONCATENATE($BH$6," ",BN$9),'-RÅDATA_KVARTAL-'!$DZ$5:$FB$385,15,FALSE)&gt;0,VLOOKUP(CONCATENATE($BH$6," ",BN$9),'-RÅDATA_KVARTAL-'!$DZ$5:$FB$385,15,FALSE),"")</f>
        <v/>
      </c>
      <c r="BO54" s="37"/>
      <c r="BP54" s="37" t="str">
        <f>IF(VLOOKUP(CONCATENATE($BH$6," ",BP$9),'-RÅDATA_KVARTAL-'!$A$5:$DS$385,48,FALSE)&gt;0,VLOOKUP(CONCATENATE($BH$6," ",BP$9),'-RÅDATA_KVARTAL-'!$A$5:$DS$385,48,FALSE),"")</f>
        <v/>
      </c>
      <c r="BQ54" s="147"/>
      <c r="BR54" s="275"/>
      <c r="BS54" s="37" t="str">
        <f>IF(VLOOKUP(CONCATENATE($BS$6," ",BS$9),'-RÅDATA_KVARTAL-'!$DZ$5:$FB$385,15,FALSE)&gt;0,VLOOKUP(CONCATENATE($BS$6," ",BS$9),'-RÅDATA_KVARTAL-'!$DZ$5:$FB$385,15,FALSE),"")</f>
        <v/>
      </c>
      <c r="BT54" s="157"/>
      <c r="BU54" s="37" t="str">
        <f>IF(VLOOKUP(CONCATENATE($BS$6," ",BU$9),'-RÅDATA_KVARTAL-'!$DZ$5:$FB$385,15,FALSE)&gt;0,VLOOKUP(CONCATENATE($BS$6," ",BU$9),'-RÅDATA_KVARTAL-'!$DZ$5:$FB$385,15,FALSE),"")</f>
        <v/>
      </c>
      <c r="BV54" s="37"/>
      <c r="BW54" s="37" t="str">
        <f>IF(VLOOKUP(CONCATENATE($BS$6," ",BW$9),'-RÅDATA_KVARTAL-'!$DZ$5:$FB$385,15,FALSE)&gt;0,VLOOKUP(CONCATENATE($BS$6," ",BW$9),'-RÅDATA_KVARTAL-'!$DZ$5:$FB$385,15,FALSE),"")</f>
        <v/>
      </c>
      <c r="BX54" s="37"/>
      <c r="BY54" s="37" t="str">
        <f>IF(VLOOKUP(CONCATENATE($BS$6," ",BY$9),'-RÅDATA_KVARTAL-'!$DZ$5:$FB$385,15,FALSE)&gt;0,VLOOKUP(CONCATENATE($BS$6," ",BY$9),'-RÅDATA_KVARTAL-'!$DZ$5:$FB$385,15,FALSE),"")</f>
        <v/>
      </c>
      <c r="BZ54" s="37"/>
      <c r="CA54" s="37" t="str">
        <f>IF(VLOOKUP(CONCATENATE($BS$6," ",CA$9),'-RÅDATA_KVARTAL-'!$A$5:$DS$385,48,FALSE)&gt;0,VLOOKUP(CONCATENATE($BS$6," ",CA$9),'-RÅDATA_KVARTAL-'!$A$5:$DS$385,48,FALSE),"")</f>
        <v/>
      </c>
      <c r="CB54" s="147"/>
      <c r="CC54" s="275"/>
      <c r="CD54" s="37" t="str">
        <f>IF(VLOOKUP(CONCATENATE($CD$6," ",CD$9),'-RÅDATA_KVARTAL-'!$DZ$5:$FB$385,15,FALSE)&gt;0,VLOOKUP(CONCATENATE($CD$6," ",CD$9),'-RÅDATA_KVARTAL-'!$DZ$5:$FB$385,15,FALSE),"")</f>
        <v/>
      </c>
      <c r="CE54" s="157"/>
      <c r="CF54" s="37" t="str">
        <f>IF(VLOOKUP(CONCATENATE($CD$6," ",CF$9),'-RÅDATA_KVARTAL-'!$DZ$5:$FB$385,15,FALSE)&gt;0,VLOOKUP(CONCATENATE($CD$6," ",CF$9),'-RÅDATA_KVARTAL-'!$DZ$5:$FB$385,15,FALSE),"")</f>
        <v/>
      </c>
      <c r="CG54" s="37"/>
      <c r="CH54" s="37" t="str">
        <f>IF(VLOOKUP(CONCATENATE($CD$6," ",CH$9),'-RÅDATA_KVARTAL-'!$DZ$5:$FB$385,15,FALSE)&gt;0,VLOOKUP(CONCATENATE($CD$6," ",CH$9),'-RÅDATA_KVARTAL-'!$DZ$5:$FB$385,15,FALSE),"")</f>
        <v/>
      </c>
      <c r="CI54" s="37"/>
      <c r="CJ54" s="37" t="str">
        <f>IF(VLOOKUP(CONCATENATE($CD$6," ",CJ$9),'-RÅDATA_KVARTAL-'!$DZ$5:$FB$385,15,FALSE)&gt;0,VLOOKUP(CONCATENATE($CD$6," ",CJ$9),'-RÅDATA_KVARTAL-'!$DZ$5:$FB$385,15,FALSE),"")</f>
        <v/>
      </c>
      <c r="CK54" s="37"/>
      <c r="CL54" s="37" t="str">
        <f>IF(VLOOKUP(CONCATENATE($CD$6," ",CL$9),'-RÅDATA_KVARTAL-'!$A$5:$DS$385,48,FALSE)&gt;0,VLOOKUP(CONCATENATE($CD$6," ",CL$9),'-RÅDATA_KVARTAL-'!$A$5:$DS$385,48,FALSE),"")</f>
        <v/>
      </c>
      <c r="CM54" s="147"/>
      <c r="CN54" s="148"/>
      <c r="CO54" s="103" t="s">
        <v>463</v>
      </c>
      <c r="CP54" s="15"/>
    </row>
    <row r="55" spans="2:94" ht="10.5" customHeight="1" x14ac:dyDescent="0.2">
      <c r="B55" s="288">
        <v>5</v>
      </c>
      <c r="C55" s="288"/>
      <c r="D55" s="92" t="s">
        <v>70</v>
      </c>
      <c r="E55" s="156">
        <f>IF(VLOOKUP(CONCATENATE($E$6," ",E$9),'-RÅDATA_KVARTAL-'!$DZ$5:$FB$385,16,FALSE)&gt;0,VLOOKUP(CONCATENATE($E$6," ",E$9),'-RÅDATA_KVARTAL-'!$DZ$5:$FB$385,16,FALSE),"")</f>
        <v>81.936243929815447</v>
      </c>
      <c r="F55" s="120"/>
      <c r="G55" s="156">
        <f>IF(VLOOKUP(CONCATENATE($E$6," ",G$9),'-RÅDATA_KVARTAL-'!$DZ$5:$FB$385,16,FALSE)&gt;0,VLOOKUP(CONCATENATE($E$6," ",G$9),'-RÅDATA_KVARTAL-'!$DZ$5:$FB$385,16,FALSE),"")</f>
        <v>80.876410756583525</v>
      </c>
      <c r="H55" s="156"/>
      <c r="I55" s="156">
        <f>IF(VLOOKUP(CONCATENATE($E$6," ",I$9),'-RÅDATA_KVARTAL-'!$DZ$5:$FB$385,16,FALSE)&gt;0,VLOOKUP(CONCATENATE($E$6," ",I$9),'-RÅDATA_KVARTAL-'!$DZ$5:$FB$385,16,FALSE),"")</f>
        <v>83.045734397085752</v>
      </c>
      <c r="J55" s="156"/>
      <c r="K55" s="156">
        <f>IF(VLOOKUP(CONCATENATE($E$6," ",K$9),'-RÅDATA_KVARTAL-'!$DZ$5:$FB$385,16,FALSE)&gt;0,VLOOKUP(CONCATENATE($E$6," ",K$9),'-RÅDATA_KVARTAL-'!$DZ$5:$FB$385,16,FALSE),"")</f>
        <v>80.906921241050128</v>
      </c>
      <c r="L55" s="156"/>
      <c r="M55" s="156">
        <f>IF(VLOOKUP(CONCATENATE($E$6," ",M$9),'-RÅDATA_KVARTAL-'!$A$5:$DS$385,52,FALSE)&gt;0,VLOOKUP(CONCATENATE($E$6," ",M$9),'-RÅDATA_KVARTAL-'!$A$5:$DS$385,52,FALSE),"")</f>
        <v>81.678241370488152</v>
      </c>
      <c r="N55" s="118"/>
      <c r="O55" s="106"/>
      <c r="P55" s="156">
        <f>IF(VLOOKUP(CONCATENATE($P$6," ",P$9),'-RÅDATA_KVARTAL-'!$DZ$5:$FB$385,16,FALSE)&gt;0,VLOOKUP(CONCATENATE($P$6," ",P$9),'-RÅDATA_KVARTAL-'!$DZ$5:$FB$385,16,FALSE),"")</f>
        <v>84.238325004308109</v>
      </c>
      <c r="Q55" s="156"/>
      <c r="R55" s="156">
        <f>IF(VLOOKUP(CONCATENATE($P$6," ",R$9),'-RÅDATA_KVARTAL-'!$DZ$5:$FB$385,16,FALSE)&gt;0,VLOOKUP(CONCATENATE($P$6," ",R$9),'-RÅDATA_KVARTAL-'!$DZ$5:$FB$385,16,FALSE),"")</f>
        <v>80.799474887554567</v>
      </c>
      <c r="S55" s="156"/>
      <c r="T55" s="156">
        <f>IF(VLOOKUP(CONCATENATE($P$6," ",T$9),'-RÅDATA_KVARTAL-'!$DZ$5:$FB$385,16,FALSE)&gt;0,VLOOKUP(CONCATENATE($P$6," ",T$9),'-RÅDATA_KVARTAL-'!$DZ$5:$FB$385,16,FALSE),"")</f>
        <v>79.10091906051592</v>
      </c>
      <c r="U55" s="156"/>
      <c r="V55" s="156">
        <f>IF(VLOOKUP(CONCATENATE($P$6," ",V$9),'-RÅDATA_KVARTAL-'!$DZ$5:$FB$385,16,FALSE)&gt;0,VLOOKUP(CONCATENATE($P$6," ",V$9),'-RÅDATA_KVARTAL-'!$DZ$5:$FB$385,16,FALSE),"")</f>
        <v>82.628035992152078</v>
      </c>
      <c r="W55" s="156"/>
      <c r="X55" s="156">
        <f>IF(VLOOKUP(CONCATENATE($P$6," ",X$9),'-RÅDATA_KVARTAL-'!$A$5:$DS$385,52,FALSE)&gt;0,VLOOKUP(CONCATENATE($P$6," ",X$9),'-RÅDATA_KVARTAL-'!$A$5:$DS$385,52,FALSE),"")</f>
        <v>81.720484989330458</v>
      </c>
      <c r="Y55" s="118"/>
      <c r="Z55" s="106"/>
      <c r="AA55" s="156">
        <f>IF(VLOOKUP(CONCATENATE($AA$6," ",AA$9),'-RÅDATA_KVARTAL-'!$DZ$5:$FB$385,16,FALSE)&gt;0,VLOOKUP(CONCATENATE($AA$6," ",AA$9),'-RÅDATA_KVARTAL-'!$DZ$5:$FB$385,16,FALSE),"")</f>
        <v>82.854636771149174</v>
      </c>
      <c r="AB55" s="120"/>
      <c r="AC55" s="156">
        <f>IF(VLOOKUP(CONCATENATE($AA$6," ",AC$9),'-RÅDATA_KVARTAL-'!$DZ$5:$FB$385,16,FALSE)&gt;0,VLOOKUP(CONCATENATE($AA$6," ",AC$9),'-RÅDATA_KVARTAL-'!$DZ$5:$FB$385,16,FALSE),"")</f>
        <v>81.964598810814977</v>
      </c>
      <c r="AD55" s="156"/>
      <c r="AE55" s="156">
        <f>IF(VLOOKUP(CONCATENATE($AA$6," ",AE$9),'-RÅDATA_KVARTAL-'!$DZ$5:$FB$385,16,FALSE)&gt;0,VLOOKUP(CONCATENATE($AA$6," ",AE$9),'-RÅDATA_KVARTAL-'!$DZ$5:$FB$385,16,FALSE),"")</f>
        <v>81.371373148416765</v>
      </c>
      <c r="AF55" s="156"/>
      <c r="AG55" s="156">
        <f>IF(VLOOKUP(CONCATENATE($AA$6," ",AG$9),'-RÅDATA_KVARTAL-'!$DZ$5:$FB$385,16,FALSE)&gt;0,VLOOKUP(CONCATENATE($AA$6," ",AG$9),'-RÅDATA_KVARTAL-'!$DZ$5:$FB$385,16,FALSE),"")</f>
        <v>79.819675382631985</v>
      </c>
      <c r="AH55" s="156"/>
      <c r="AI55" s="156">
        <f>IF(VLOOKUP(CONCATENATE($AA$6," ",AI$9),'-RÅDATA_KVARTAL-'!$A$5:$DS$385,52,FALSE)&gt;0,VLOOKUP(CONCATENATE($AA$6," ",AI$9),'-RÅDATA_KVARTAL-'!$A$5:$DS$385,52,FALSE),"")</f>
        <v>81.492847413249379</v>
      </c>
      <c r="AJ55" s="118"/>
      <c r="AK55" s="106"/>
      <c r="AL55" s="156">
        <f>IF(VLOOKUP(CONCATENATE($AL$6," ",AL$9),'-RÅDATA_KVARTAL-'!$DZ$5:$FB$385,16,FALSE)&gt;0,VLOOKUP(CONCATENATE($AL$6," ",AL$9),'-RÅDATA_KVARTAL-'!$DZ$5:$FB$385,16,FALSE),"")</f>
        <v>81.267516874243356</v>
      </c>
      <c r="AM55" s="120"/>
      <c r="AN55" s="156">
        <f>IF(VLOOKUP(CONCATENATE($AL$6," ",AN$9),'-RÅDATA_KVARTAL-'!$DZ$5:$FB$385,16,FALSE)&gt;0,VLOOKUP(CONCATENATE($AL$6," ",AN$9),'-RÅDATA_KVARTAL-'!$DZ$5:$FB$385,16,FALSE),"")</f>
        <v>82.059199715218824</v>
      </c>
      <c r="AO55" s="156"/>
      <c r="AP55" s="156">
        <f>IF(VLOOKUP(CONCATENATE($AL$6," ",AP$9),'-RÅDATA_KVARTAL-'!$DZ$5:$FB$385,16,FALSE)&gt;0,VLOOKUP(CONCATENATE($AL$6," ",AP$9),'-RÅDATA_KVARTAL-'!$DZ$5:$FB$385,16,FALSE),"")</f>
        <v>83.871186843602217</v>
      </c>
      <c r="AQ55" s="156"/>
      <c r="AR55" s="156">
        <f>IF(VLOOKUP(CONCATENATE($AL$6," ",AR$9),'-RÅDATA_KVARTAL-'!$DZ$5:$FB$385,16,FALSE)&gt;0,VLOOKUP(CONCATENATE($AL$6," ",AR$9),'-RÅDATA_KVARTAL-'!$DZ$5:$FB$385,16,FALSE),"")</f>
        <v>79.31052873412321</v>
      </c>
      <c r="AS55" s="156"/>
      <c r="AT55" s="156">
        <f>IF(VLOOKUP(CONCATENATE($AL$6," ",AT$9),'-RÅDATA_KVARTAL-'!$A$5:$DS$385,52,FALSE)&gt;0,VLOOKUP(CONCATENATE($AL$6," ",AT$9),'-RÅDATA_KVARTAL-'!$A$5:$DS$385,52,FALSE),"")</f>
        <v>81.607998312031043</v>
      </c>
      <c r="AU55" s="118"/>
      <c r="AV55" s="106"/>
      <c r="AW55" s="156">
        <f>IF(VLOOKUP(CONCATENATE($AW$6," ",AW$9),'-RÅDATA_KVARTAL-'!$DZ$5:$FB$385,16,FALSE)&gt;0,VLOOKUP(CONCATENATE($AW$6," ",AW$9),'-RÅDATA_KVARTAL-'!$DZ$5:$FB$385,16,FALSE),"")</f>
        <v>84.342070468696164</v>
      </c>
      <c r="AX55" s="120"/>
      <c r="AY55" s="156">
        <f>IF(VLOOKUP(CONCATENATE($AW$6," ",AY$9),'-RÅDATA_KVARTAL-'!$DZ$5:$FB$385,16,FALSE)&gt;0,VLOOKUP(CONCATENATE($AW$6," ",AY$9),'-RÅDATA_KVARTAL-'!$DZ$5:$FB$385,16,FALSE),"")</f>
        <v>80.556566991371653</v>
      </c>
      <c r="AZ55" s="156"/>
      <c r="BA55" s="156" t="str">
        <f>IF(VLOOKUP(CONCATENATE($AW$6," ",BA$9),'-RÅDATA_KVARTAL-'!$DZ$5:$FB$385,16,FALSE)&gt;0,VLOOKUP(CONCATENATE($AW$6," ",BA$9),'-RÅDATA_KVARTAL-'!$DZ$5:$FB$385,16,FALSE),"")</f>
        <v/>
      </c>
      <c r="BB55" s="156"/>
      <c r="BC55" s="156" t="str">
        <f>IF(VLOOKUP(CONCATENATE($AW$6," ",BC$9),'-RÅDATA_KVARTAL-'!$DZ$5:$FB$385,16,FALSE)&gt;0,VLOOKUP(CONCATENATE($AW$6," ",BC$9),'-RÅDATA_KVARTAL-'!$DZ$5:$FB$385,16,FALSE),"")</f>
        <v/>
      </c>
      <c r="BD55" s="156"/>
      <c r="BE55" s="156">
        <f>IF(VLOOKUP(CONCATENATE($AW$6," ",BE$9),'-RÅDATA_KVARTAL-'!$A$5:$DS$385,52,FALSE)&gt;0,VLOOKUP(CONCATENATE($AW$6," ",BE$9),'-RÅDATA_KVARTAL-'!$A$5:$DS$385,52,FALSE),"")</f>
        <v>82.469084821654491</v>
      </c>
      <c r="BF55" s="118"/>
      <c r="BG55" s="106"/>
      <c r="BH55" s="156" t="str">
        <f>IF(VLOOKUP(CONCATENATE($BH$6," ",BH$9),'-RÅDATA_KVARTAL-'!$DZ$5:$FB$385,16,FALSE)&gt;0,VLOOKUP(CONCATENATE($BH$6," ",BH$9),'-RÅDATA_KVARTAL-'!$DZ$5:$FB$385,16,FALSE),"")</f>
        <v/>
      </c>
      <c r="BI55" s="120"/>
      <c r="BJ55" s="156" t="str">
        <f>IF(VLOOKUP(CONCATENATE($BH$6," ",BJ$9),'-RÅDATA_KVARTAL-'!$DZ$5:$FB$385,16,FALSE)&gt;0,VLOOKUP(CONCATENATE($BH$6," ",BJ$9),'-RÅDATA_KVARTAL-'!$DZ$5:$FB$385,16,FALSE),"")</f>
        <v/>
      </c>
      <c r="BK55" s="156"/>
      <c r="BL55" s="156" t="str">
        <f>IF(VLOOKUP(CONCATENATE($BH$6," ",BL$9),'-RÅDATA_KVARTAL-'!$DZ$5:$FB$385,16,FALSE)&gt;0,VLOOKUP(CONCATENATE($BH$6," ",BL$9),'-RÅDATA_KVARTAL-'!$DZ$5:$FB$385,16,FALSE),"")</f>
        <v/>
      </c>
      <c r="BM55" s="156"/>
      <c r="BN55" s="156" t="str">
        <f>IF(VLOOKUP(CONCATENATE($BH$6," ",BN$9),'-RÅDATA_KVARTAL-'!$DZ$5:$FB$385,16,FALSE)&gt;0,VLOOKUP(CONCATENATE($BH$6," ",BN$9),'-RÅDATA_KVARTAL-'!$DZ$5:$FB$385,16,FALSE),"")</f>
        <v/>
      </c>
      <c r="BO55" s="156"/>
      <c r="BP55" s="156" t="str">
        <f>IF(VLOOKUP(CONCATENATE($BH$6," ",BP$9),'-RÅDATA_KVARTAL-'!$A$5:$DS$385,52,FALSE)&gt;0,VLOOKUP(CONCATENATE($BH$6," ",BP$9),'-RÅDATA_KVARTAL-'!$A$5:$DS$385,52,FALSE),"")</f>
        <v/>
      </c>
      <c r="BQ55" s="118"/>
      <c r="BR55" s="106"/>
      <c r="BS55" s="156" t="str">
        <f>IF(VLOOKUP(CONCATENATE($BS$6," ",BS$9),'-RÅDATA_KVARTAL-'!$DZ$5:$FB$385,16,FALSE)&gt;0,VLOOKUP(CONCATENATE($BS$6," ",BS$9),'-RÅDATA_KVARTAL-'!$DZ$5:$FB$385,16,FALSE),"")</f>
        <v/>
      </c>
      <c r="BT55" s="120"/>
      <c r="BU55" s="156" t="str">
        <f>IF(VLOOKUP(CONCATENATE($BS$6," ",BU$9),'-RÅDATA_KVARTAL-'!$DZ$5:$FB$385,16,FALSE)&gt;0,VLOOKUP(CONCATENATE($BS$6," ",BU$9),'-RÅDATA_KVARTAL-'!$DZ$5:$FB$385,16,FALSE),"")</f>
        <v/>
      </c>
      <c r="BV55" s="156"/>
      <c r="BW55" s="156" t="str">
        <f>IF(VLOOKUP(CONCATENATE($BS$6," ",BW$9),'-RÅDATA_KVARTAL-'!$DZ$5:$FB$385,16,FALSE)&gt;0,VLOOKUP(CONCATENATE($BS$6," ",BW$9),'-RÅDATA_KVARTAL-'!$DZ$5:$FB$385,16,FALSE),"")</f>
        <v/>
      </c>
      <c r="BX55" s="156"/>
      <c r="BY55" s="156" t="str">
        <f>IF(VLOOKUP(CONCATENATE($BS$6," ",BY$9),'-RÅDATA_KVARTAL-'!$DZ$5:$FB$385,16,FALSE)&gt;0,VLOOKUP(CONCATENATE($BS$6," ",BY$9),'-RÅDATA_KVARTAL-'!$DZ$5:$FB$385,16,FALSE),"")</f>
        <v/>
      </c>
      <c r="BZ55" s="156"/>
      <c r="CA55" s="156" t="str">
        <f>IF(VLOOKUP(CONCATENATE($BS$6," ",CA$9),'-RÅDATA_KVARTAL-'!$A$5:$DS$385,52,FALSE)&gt;0,VLOOKUP(CONCATENATE($BS$6," ",CA$9),'-RÅDATA_KVARTAL-'!$A$5:$DS$385,52,FALSE),"")</f>
        <v/>
      </c>
      <c r="CB55" s="118"/>
      <c r="CC55" s="106"/>
      <c r="CD55" s="156" t="str">
        <f>IF(VLOOKUP(CONCATENATE($CD$6," ",CD$9),'-RÅDATA_KVARTAL-'!$DZ$5:$FB$385,16,FALSE)&gt;0,VLOOKUP(CONCATENATE($CD$6," ",CD$9),'-RÅDATA_KVARTAL-'!$DZ$5:$FB$385,16,FALSE),"")</f>
        <v/>
      </c>
      <c r="CE55" s="120"/>
      <c r="CF55" s="156" t="str">
        <f>IF(VLOOKUP(CONCATENATE($CD$6," ",CF$9),'-RÅDATA_KVARTAL-'!$DZ$5:$FB$385,16,FALSE)&gt;0,VLOOKUP(CONCATENATE($CD$6," ",CF$9),'-RÅDATA_KVARTAL-'!$DZ$5:$FB$385,16,FALSE),"")</f>
        <v/>
      </c>
      <c r="CG55" s="156"/>
      <c r="CH55" s="156" t="str">
        <f>IF(VLOOKUP(CONCATENATE($CD$6," ",CH$9),'-RÅDATA_KVARTAL-'!$DZ$5:$FB$385,16,FALSE)&gt;0,VLOOKUP(CONCATENATE($CD$6," ",CH$9),'-RÅDATA_KVARTAL-'!$DZ$5:$FB$385,16,FALSE),"")</f>
        <v/>
      </c>
      <c r="CI55" s="156"/>
      <c r="CJ55" s="156" t="str">
        <f>IF(VLOOKUP(CONCATENATE($CD$6," ",CJ$9),'-RÅDATA_KVARTAL-'!$DZ$5:$FB$385,16,FALSE)&gt;0,VLOOKUP(CONCATENATE($CD$6," ",CJ$9),'-RÅDATA_KVARTAL-'!$DZ$5:$FB$385,16,FALSE),"")</f>
        <v/>
      </c>
      <c r="CK55" s="156"/>
      <c r="CL55" s="156" t="str">
        <f>IF(VLOOKUP(CONCATENATE($CD$6," ",CL$9),'-RÅDATA_KVARTAL-'!$A$5:$DS$385,52,FALSE)&gt;0,VLOOKUP(CONCATENATE($CD$6," ",CL$9),'-RÅDATA_KVARTAL-'!$A$5:$DS$385,52,FALSE),"")</f>
        <v/>
      </c>
      <c r="CM55" s="118"/>
      <c r="CN55" s="119"/>
      <c r="CO55" s="92" t="s">
        <v>464</v>
      </c>
      <c r="CP55" s="15"/>
    </row>
    <row r="56" spans="2:94" ht="4.5" customHeight="1" x14ac:dyDescent="0.2">
      <c r="B56" s="288"/>
      <c r="C56" s="288"/>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88">
        <v>6</v>
      </c>
      <c r="C57" s="289"/>
      <c r="D57" s="103" t="s">
        <v>60</v>
      </c>
      <c r="E57" s="37">
        <f>IF(VLOOKUP(CONCATENATE($E$6," ",E$9),'-RÅDATA_KVARTAL-'!$DZ$5:$FB$385,17,FALSE)&gt;0,VLOOKUP(CONCATENATE($E$6," ",E$9),'-RÅDATA_KVARTAL-'!$DZ$5:$FB$385,17,FALSE),"")</f>
        <v>194003</v>
      </c>
      <c r="F57" s="157"/>
      <c r="G57" s="37">
        <f>IF(VLOOKUP(CONCATENATE($E$6," ",G$9),'-RÅDATA_KVARTAL-'!$DZ$5:$FB$385,17,FALSE)&gt;0,VLOOKUP(CONCATENATE($E$6," ",G$9),'-RÅDATA_KVARTAL-'!$DZ$5:$FB$385,17,FALSE),"")</f>
        <v>193350</v>
      </c>
      <c r="H57" s="37"/>
      <c r="I57" s="37">
        <f>IF(VLOOKUP(CONCATENATE($E$6," ",I$9),'-RÅDATA_KVARTAL-'!$DZ$5:$FB$385,17,FALSE)&gt;0,VLOOKUP(CONCATENATE($E$6," ",I$9),'-RÅDATA_KVARTAL-'!$DZ$5:$FB$385,17,FALSE),"")</f>
        <v>191566</v>
      </c>
      <c r="J57" s="37"/>
      <c r="K57" s="37">
        <f>IF(VLOOKUP(CONCATENATE($E$6," ",K$9),'-RÅDATA_KVARTAL-'!$DZ$5:$FB$385,17,FALSE)&gt;0,VLOOKUP(CONCATENATE($E$6," ",K$9),'-RÅDATA_KVARTAL-'!$DZ$5:$FB$385,17,FALSE),"")</f>
        <v>198792</v>
      </c>
      <c r="L57" s="37"/>
      <c r="M57" s="37">
        <f>IF(VLOOKUP(CONCATENATE($E$6," ",M$9),'-RÅDATA_KVARTAL-'!$A$5:$DS$385,56,FALSE)&gt;0,VLOOKUP(CONCATENATE($E$6," ",M$9),'-RÅDATA_KVARTAL-'!$A$5:$DS$385,56,FALSE),"")</f>
        <v>777711</v>
      </c>
      <c r="N57" s="158"/>
      <c r="O57" s="275"/>
      <c r="P57" s="37">
        <f>IF(VLOOKUP(CONCATENATE($P$6," ",P$9),'-RÅDATA_KVARTAL-'!$DZ$5:$FB$385,17,FALSE)&gt;0,VLOOKUP(CONCATENATE($P$6," ",P$9),'-RÅDATA_KVARTAL-'!$DZ$5:$FB$385,17,FALSE),"")</f>
        <v>212504</v>
      </c>
      <c r="Q57" s="37"/>
      <c r="R57" s="37">
        <f>IF(VLOOKUP(CONCATENATE($P$6," ",R$9),'-RÅDATA_KVARTAL-'!$DZ$5:$FB$385,17,FALSE)&gt;0,VLOOKUP(CONCATENATE($P$6," ",R$9),'-RÅDATA_KVARTAL-'!$DZ$5:$FB$385,17,FALSE),"")</f>
        <v>201792</v>
      </c>
      <c r="S57" s="37"/>
      <c r="T57" s="37">
        <f>IF(VLOOKUP(CONCATENATE($P$6," ",T$9),'-RÅDATA_KVARTAL-'!$DZ$5:$FB$385,17,FALSE)&gt;0,VLOOKUP(CONCATENATE($P$6," ",T$9),'-RÅDATA_KVARTAL-'!$DZ$5:$FB$385,17,FALSE),"")</f>
        <v>198610</v>
      </c>
      <c r="U57" s="37"/>
      <c r="V57" s="37">
        <f>IF(VLOOKUP(CONCATENATE($P$6," ",V$9),'-RÅDATA_KVARTAL-'!$DZ$5:$FB$385,17,FALSE)&gt;0,VLOOKUP(CONCATENATE($P$6," ",V$9),'-RÅDATA_KVARTAL-'!$DZ$5:$FB$385,17,FALSE),"")</f>
        <v>215793</v>
      </c>
      <c r="W57" s="37"/>
      <c r="X57" s="37">
        <f>IF(VLOOKUP(CONCATENATE($P$6," ",X$9),'-RÅDATA_KVARTAL-'!$A$5:$DS$385,56,FALSE)&gt;0,VLOOKUP(CONCATENATE($P$6," ",X$9),'-RÅDATA_KVARTAL-'!$A$5:$DS$385,56,FALSE),"")</f>
        <v>828699</v>
      </c>
      <c r="Y57" s="158"/>
      <c r="Z57" s="275"/>
      <c r="AA57" s="37">
        <f>IF(VLOOKUP(CONCATENATE($AA$6," ",AA$9),'-RÅDATA_KVARTAL-'!$DZ$5:$FB$385,17,FALSE)&gt;0,VLOOKUP(CONCATENATE($AA$6," ",AA$9),'-RÅDATA_KVARTAL-'!$DZ$5:$FB$385,17,FALSE),"")</f>
        <v>215492</v>
      </c>
      <c r="AB57" s="157"/>
      <c r="AC57" s="37">
        <f>IF(VLOOKUP(CONCATENATE($AA$6," ",AC$9),'-RÅDATA_KVARTAL-'!$DZ$5:$FB$385,17,FALSE)&gt;0,VLOOKUP(CONCATENATE($AA$6," ",AC$9),'-RÅDATA_KVARTAL-'!$DZ$5:$FB$385,17,FALSE),"")</f>
        <v>211004</v>
      </c>
      <c r="AD57" s="37"/>
      <c r="AE57" s="37">
        <f>IF(VLOOKUP(CONCATENATE($AA$6," ",AE$9),'-RÅDATA_KVARTAL-'!$DZ$5:$FB$385,17,FALSE)&gt;0,VLOOKUP(CONCATENATE($AA$6," ",AE$9),'-RÅDATA_KVARTAL-'!$DZ$5:$FB$385,17,FALSE),"")</f>
        <v>207277</v>
      </c>
      <c r="AF57" s="37"/>
      <c r="AG57" s="37">
        <f>IF(VLOOKUP(CONCATENATE($AA$6," ",AG$9),'-RÅDATA_KVARTAL-'!$DZ$5:$FB$385,17,FALSE)&gt;0,VLOOKUP(CONCATENATE($AA$6," ",AG$9),'-RÅDATA_KVARTAL-'!$DZ$5:$FB$385,17,FALSE),"")</f>
        <v>216226</v>
      </c>
      <c r="AH57" s="37"/>
      <c r="AI57" s="37">
        <f>IF(VLOOKUP(CONCATENATE($AA$6," ",AI$9),'-RÅDATA_KVARTAL-'!$A$5:$DS$385,56,FALSE)&gt;0,VLOOKUP(CONCATENATE($AA$6," ",AI$9),'-RÅDATA_KVARTAL-'!$A$5:$DS$385,56,FALSE),"")</f>
        <v>849999</v>
      </c>
      <c r="AJ57" s="147"/>
      <c r="AK57" s="275"/>
      <c r="AL57" s="37">
        <f>IF(VLOOKUP(CONCATENATE($AL$6," ",AL$9),'-RÅDATA_KVARTAL-'!$DZ$5:$FB$385,17,FALSE)&gt;0,VLOOKUP(CONCATENATE($AL$6," ",AL$9),'-RÅDATA_KVARTAL-'!$DZ$5:$FB$385,17,FALSE),"")</f>
        <v>216599</v>
      </c>
      <c r="AM57" s="157"/>
      <c r="AN57" s="37">
        <f>IF(VLOOKUP(CONCATENATE($AL$6," ",AN$9),'-RÅDATA_KVARTAL-'!$DZ$5:$FB$385,17,FALSE)&gt;0,VLOOKUP(CONCATENATE($AL$6," ",AN$9),'-RÅDATA_KVARTAL-'!$DZ$5:$FB$385,17,FALSE),"")</f>
        <v>219081</v>
      </c>
      <c r="AO57" s="37"/>
      <c r="AP57" s="37">
        <f>IF(VLOOKUP(CONCATENATE($AL$6," ",AP$9),'-RÅDATA_KVARTAL-'!$DZ$5:$FB$385,17,FALSE)&gt;0,VLOOKUP(CONCATENATE($AL$6," ",AP$9),'-RÅDATA_KVARTAL-'!$DZ$5:$FB$385,17,FALSE),"")</f>
        <v>215437</v>
      </c>
      <c r="AQ57" s="37"/>
      <c r="AR57" s="37">
        <f>IF(VLOOKUP(CONCATENATE($AL$6," ",AR$9),'-RÅDATA_KVARTAL-'!$DZ$5:$FB$385,17,FALSE)&gt;0,VLOOKUP(CONCATENATE($AL$6," ",AR$9),'-RÅDATA_KVARTAL-'!$DZ$5:$FB$385,17,FALSE),"")</f>
        <v>216173</v>
      </c>
      <c r="AS57" s="37"/>
      <c r="AT57" s="37">
        <f>IF(VLOOKUP(CONCATENATE($AL$6," ",AT$9),'-RÅDATA_KVARTAL-'!$A$5:$DS$385,56,FALSE)&gt;0,VLOOKUP(CONCATENATE($AL$6," ",AT$9),'-RÅDATA_KVARTAL-'!$A$5:$DS$385,56,FALSE),"")</f>
        <v>867290</v>
      </c>
      <c r="AU57" s="147"/>
      <c r="AV57" s="275"/>
      <c r="AW57" s="37">
        <f>IF(VLOOKUP(CONCATENATE($AW$6," ",AW$9),'-RÅDATA_KVARTAL-'!$DZ$5:$FB$385,17,FALSE)&gt;0,VLOOKUP(CONCATENATE($AW$6," ",AW$9),'-RÅDATA_KVARTAL-'!$DZ$5:$FB$385,17,FALSE),"")</f>
        <v>229023</v>
      </c>
      <c r="AX57" s="157"/>
      <c r="AY57" s="37">
        <f>IF(VLOOKUP(CONCATENATE($AW$6," ",AY$9),'-RÅDATA_KVARTAL-'!$DZ$5:$FB$385,17,FALSE)&gt;0,VLOOKUP(CONCATENATE($AW$6," ",AY$9),'-RÅDATA_KVARTAL-'!$DZ$5:$FB$385,17,FALSE),"")</f>
        <v>217487</v>
      </c>
      <c r="AZ57" s="37"/>
      <c r="BA57" s="37" t="str">
        <f>IF(VLOOKUP(CONCATENATE($AW$6," ",BA$9),'-RÅDATA_KVARTAL-'!$DZ$5:$FB$385,17,FALSE)&gt;0,VLOOKUP(CONCATENATE($AW$6," ",BA$9),'-RÅDATA_KVARTAL-'!$DZ$5:$FB$385,17,FALSE),"")</f>
        <v/>
      </c>
      <c r="BB57" s="37"/>
      <c r="BC57" s="37" t="str">
        <f>IF(VLOOKUP(CONCATENATE($AW$6," ",BC$9),'-RÅDATA_KVARTAL-'!$DZ$5:$FB$385,17,FALSE)&gt;0,VLOOKUP(CONCATENATE($AW$6," ",BC$9),'-RÅDATA_KVARTAL-'!$DZ$5:$FB$385,17,FALSE),"")</f>
        <v/>
      </c>
      <c r="BD57" s="37"/>
      <c r="BE57" s="37">
        <f>IF(VLOOKUP(CONCATENATE($AW$6," ",BE$9),'-RÅDATA_KVARTAL-'!$A$5:$DS$385,56,FALSE)&gt;0,VLOOKUP(CONCATENATE($AW$6," ",BE$9),'-RÅDATA_KVARTAL-'!$A$5:$DS$385,56,FALSE),"")</f>
        <v>446510</v>
      </c>
      <c r="BF57" s="147"/>
      <c r="BG57" s="275"/>
      <c r="BH57" s="37" t="str">
        <f>IF(VLOOKUP(CONCATENATE($BH$6," ",BH$9),'-RÅDATA_KVARTAL-'!$DZ$5:$FB$385,17,FALSE)&gt;0,VLOOKUP(CONCATENATE($BH$6," ",BH$9),'-RÅDATA_KVARTAL-'!$DZ$5:$FB$385,17,FALSE),"")</f>
        <v/>
      </c>
      <c r="BI57" s="157"/>
      <c r="BJ57" s="37" t="str">
        <f>IF(VLOOKUP(CONCATENATE($BH$6," ",BJ$9),'-RÅDATA_KVARTAL-'!$DZ$5:$FB$385,17,FALSE)&gt;0,VLOOKUP(CONCATENATE($BH$6," ",BJ$9),'-RÅDATA_KVARTAL-'!$DZ$5:$FB$385,17,FALSE),"")</f>
        <v/>
      </c>
      <c r="BK57" s="37"/>
      <c r="BL57" s="37" t="str">
        <f>IF(VLOOKUP(CONCATENATE($BH$6," ",BL$9),'-RÅDATA_KVARTAL-'!$DZ$5:$FB$385,17,FALSE)&gt;0,VLOOKUP(CONCATENATE($BH$6," ",BL$9),'-RÅDATA_KVARTAL-'!$DZ$5:$FB$385,17,FALSE),"")</f>
        <v/>
      </c>
      <c r="BM57" s="37"/>
      <c r="BN57" s="37" t="str">
        <f>IF(VLOOKUP(CONCATENATE($BH$6," ",BN$9),'-RÅDATA_KVARTAL-'!$DZ$5:$FB$385,17,FALSE)&gt;0,VLOOKUP(CONCATENATE($BH$6," ",BN$9),'-RÅDATA_KVARTAL-'!$DZ$5:$FB$385,17,FALSE),"")</f>
        <v/>
      </c>
      <c r="BO57" s="37"/>
      <c r="BP57" s="37" t="str">
        <f>IF(VLOOKUP(CONCATENATE($BH$6," ",BP$9),'-RÅDATA_KVARTAL-'!$A$5:$DS$385,56,FALSE)&gt;0,VLOOKUP(CONCATENATE($BH$6," ",BP$9),'-RÅDATA_KVARTAL-'!$A$5:$DS$385,56,FALSE),"")</f>
        <v/>
      </c>
      <c r="BQ57" s="147"/>
      <c r="BR57" s="275"/>
      <c r="BS57" s="37" t="str">
        <f>IF(VLOOKUP(CONCATENATE($BS$6," ",BS$9),'-RÅDATA_KVARTAL-'!$DZ$5:$FB$385,17,FALSE)&gt;0,VLOOKUP(CONCATENATE($BS$6," ",BS$9),'-RÅDATA_KVARTAL-'!$DZ$5:$FB$385,17,FALSE),"")</f>
        <v/>
      </c>
      <c r="BT57" s="157"/>
      <c r="BU57" s="37" t="str">
        <f>IF(VLOOKUP(CONCATENATE($BS$6," ",BU$9),'-RÅDATA_KVARTAL-'!$DZ$5:$FB$385,17,FALSE)&gt;0,VLOOKUP(CONCATENATE($BS$6," ",BU$9),'-RÅDATA_KVARTAL-'!$DZ$5:$FB$385,17,FALSE),"")</f>
        <v/>
      </c>
      <c r="BV57" s="37"/>
      <c r="BW57" s="37" t="str">
        <f>IF(VLOOKUP(CONCATENATE($BS$6," ",BW$9),'-RÅDATA_KVARTAL-'!$DZ$5:$FB$385,17,FALSE)&gt;0,VLOOKUP(CONCATENATE($BS$6," ",BW$9),'-RÅDATA_KVARTAL-'!$DZ$5:$FB$385,17,FALSE),"")</f>
        <v/>
      </c>
      <c r="BX57" s="37"/>
      <c r="BY57" s="37" t="str">
        <f>IF(VLOOKUP(CONCATENATE($BS$6," ",BY$9),'-RÅDATA_KVARTAL-'!$DZ$5:$FB$385,17,FALSE)&gt;0,VLOOKUP(CONCATENATE($BS$6," ",BY$9),'-RÅDATA_KVARTAL-'!$DZ$5:$FB$385,17,FALSE),"")</f>
        <v/>
      </c>
      <c r="BZ57" s="37"/>
      <c r="CA57" s="37" t="str">
        <f>IF(VLOOKUP(CONCATENATE($BS$6," ",CA$9),'-RÅDATA_KVARTAL-'!$A$5:$DS$385,56,FALSE)&gt;0,VLOOKUP(CONCATENATE($BS$6," ",CA$9),'-RÅDATA_KVARTAL-'!$A$5:$DS$385,56,FALSE),"")</f>
        <v/>
      </c>
      <c r="CB57" s="147"/>
      <c r="CC57" s="275"/>
      <c r="CD57" s="37" t="str">
        <f>IF(VLOOKUP(CONCATENATE($CD$6," ",CD$9),'-RÅDATA_KVARTAL-'!$DZ$5:$FB$385,17,FALSE)&gt;0,VLOOKUP(CONCATENATE($CD$6," ",CD$9),'-RÅDATA_KVARTAL-'!$DZ$5:$FB$385,17,FALSE),"")</f>
        <v/>
      </c>
      <c r="CE57" s="157"/>
      <c r="CF57" s="37" t="str">
        <f>IF(VLOOKUP(CONCATENATE($CD$6," ",CF$9),'-RÅDATA_KVARTAL-'!$DZ$5:$FB$385,17,FALSE)&gt;0,VLOOKUP(CONCATENATE($CD$6," ",CF$9),'-RÅDATA_KVARTAL-'!$DZ$5:$FB$385,17,FALSE),"")</f>
        <v/>
      </c>
      <c r="CG57" s="37"/>
      <c r="CH57" s="37" t="str">
        <f>IF(VLOOKUP(CONCATENATE($CD$6," ",CH$9),'-RÅDATA_KVARTAL-'!$DZ$5:$FB$385,17,FALSE)&gt;0,VLOOKUP(CONCATENATE($CD$6," ",CH$9),'-RÅDATA_KVARTAL-'!$DZ$5:$FB$385,17,FALSE),"")</f>
        <v/>
      </c>
      <c r="CI57" s="37"/>
      <c r="CJ57" s="37" t="str">
        <f>IF(VLOOKUP(CONCATENATE($CD$6," ",CJ$9),'-RÅDATA_KVARTAL-'!$DZ$5:$FB$385,17,FALSE)&gt;0,VLOOKUP(CONCATENATE($CD$6," ",CJ$9),'-RÅDATA_KVARTAL-'!$DZ$5:$FB$385,17,FALSE),"")</f>
        <v/>
      </c>
      <c r="CK57" s="37"/>
      <c r="CL57" s="37" t="str">
        <f>IF(VLOOKUP(CONCATENATE($CD$6," ",CL$9),'-RÅDATA_KVARTAL-'!$A$5:$DS$385,56,FALSE)&gt;0,VLOOKUP(CONCATENATE($CD$6," ",CL$9),'-RÅDATA_KVARTAL-'!$A$5:$DS$385,56,FALSE),"")</f>
        <v/>
      </c>
      <c r="CM57" s="147"/>
      <c r="CN57" s="148"/>
      <c r="CO57" s="103" t="s">
        <v>465</v>
      </c>
      <c r="CP57" s="15"/>
    </row>
    <row r="58" spans="2:94" ht="10.5" customHeight="1" x14ac:dyDescent="0.2">
      <c r="B58" s="288">
        <v>7</v>
      </c>
      <c r="C58" s="288"/>
      <c r="D58" s="92" t="s">
        <v>72</v>
      </c>
      <c r="E58" s="156">
        <f>IF(VLOOKUP(CONCATENATE($E$6," ",E$9),'-RÅDATA_KVARTAL-'!$DZ$5:$FB$385,18,FALSE)&gt;0,VLOOKUP(CONCATENATE($E$6," ",E$9),'-RÅDATA_KVARTAL-'!$DZ$5:$FB$385,18,FALSE),"")</f>
        <v>89.981586527089135</v>
      </c>
      <c r="F58" s="120"/>
      <c r="G58" s="156">
        <f>IF(VLOOKUP(CONCATENATE($E$6," ",G$9),'-RÅDATA_KVARTAL-'!$DZ$5:$FB$385,18,FALSE)&gt;0,VLOOKUP(CONCATENATE($E$6," ",G$9),'-RÅDATA_KVARTAL-'!$DZ$5:$FB$385,18,FALSE),"")</f>
        <v>89.800752403511225</v>
      </c>
      <c r="H58" s="156"/>
      <c r="I58" s="156">
        <f>IF(VLOOKUP(CONCATENATE($E$6," ",I$9),'-RÅDATA_KVARTAL-'!$DZ$5:$FB$385,18,FALSE)&gt;0,VLOOKUP(CONCATENATE($E$6," ",I$9),'-RÅDATA_KVARTAL-'!$DZ$5:$FB$385,18,FALSE),"")</f>
        <v>90.864504378017898</v>
      </c>
      <c r="J58" s="156"/>
      <c r="K58" s="156">
        <f>IF(VLOOKUP(CONCATENATE($E$6," ",K$9),'-RÅDATA_KVARTAL-'!$DZ$5:$FB$385,18,FALSE)&gt;0,VLOOKUP(CONCATENATE($E$6," ",K$9),'-RÅDATA_KVARTAL-'!$DZ$5:$FB$385,18,FALSE),"")</f>
        <v>89.517719637951998</v>
      </c>
      <c r="L58" s="156"/>
      <c r="M58" s="156">
        <f>IF(VLOOKUP(CONCATENATE($E$6," ",M$9),'-RÅDATA_KVARTAL-'!$A$5:$DS$385,60,FALSE)&gt;0,VLOOKUP(CONCATENATE($E$6," ",M$9),'-RÅDATA_KVARTAL-'!$A$5:$DS$385,60,FALSE),"")</f>
        <v>90.032750295493571</v>
      </c>
      <c r="N58" s="118"/>
      <c r="O58" s="106"/>
      <c r="P58" s="156">
        <f>IF(VLOOKUP(CONCATENATE($P$6," ",P$9),'-RÅDATA_KVARTAL-'!$DZ$5:$FB$385,18,FALSE)&gt;0,VLOOKUP(CONCATENATE($P$6," ",P$9),'-RÅDATA_KVARTAL-'!$DZ$5:$FB$385,18,FALSE),"")</f>
        <v>91.549198690332588</v>
      </c>
      <c r="Q58" s="156"/>
      <c r="R58" s="156">
        <f>IF(VLOOKUP(CONCATENATE($P$6," ",R$9),'-RÅDATA_KVARTAL-'!$DZ$5:$FB$385,18,FALSE)&gt;0,VLOOKUP(CONCATENATE($P$6," ",R$9),'-RÅDATA_KVARTAL-'!$DZ$5:$FB$385,18,FALSE),"")</f>
        <v>88.895545795355929</v>
      </c>
      <c r="S58" s="156"/>
      <c r="T58" s="156">
        <f>IF(VLOOKUP(CONCATENATE($P$6," ",T$9),'-RÅDATA_KVARTAL-'!$DZ$5:$FB$385,18,FALSE)&gt;0,VLOOKUP(CONCATENATE($P$6," ",T$9),'-RÅDATA_KVARTAL-'!$DZ$5:$FB$385,18,FALSE),"")</f>
        <v>88.180970563424054</v>
      </c>
      <c r="U58" s="156"/>
      <c r="V58" s="156">
        <f>IF(VLOOKUP(CONCATENATE($P$6," ",V$9),'-RÅDATA_KVARTAL-'!$DZ$5:$FB$385,18,FALSE)&gt;0,VLOOKUP(CONCATENATE($P$6," ",V$9),'-RÅDATA_KVARTAL-'!$DZ$5:$FB$385,18,FALSE),"")</f>
        <v>91.245940734727014</v>
      </c>
      <c r="W58" s="156"/>
      <c r="X58" s="156">
        <f>IF(VLOOKUP(CONCATENATE($P$6," ",X$9),'-RÅDATA_KVARTAL-'!$A$5:$DS$385,60,FALSE)&gt;0,VLOOKUP(CONCATENATE($P$6," ",X$9),'-RÅDATA_KVARTAL-'!$A$5:$DS$385,60,FALSE),"")</f>
        <v>89.993321351584683</v>
      </c>
      <c r="Y58" s="118"/>
      <c r="Z58" s="106"/>
      <c r="AA58" s="156">
        <f>IF(VLOOKUP(CONCATENATE($AA$6," ",AA$9),'-RÅDATA_KVARTAL-'!$DZ$5:$FB$385,18,FALSE)&gt;0,VLOOKUP(CONCATENATE($AA$6," ",AA$9),'-RÅDATA_KVARTAL-'!$DZ$5:$FB$385,18,FALSE),"")</f>
        <v>90.872364919856452</v>
      </c>
      <c r="AB58" s="120"/>
      <c r="AC58" s="156">
        <f>IF(VLOOKUP(CONCATENATE($AA$6," ",AC$9),'-RÅDATA_KVARTAL-'!$DZ$5:$FB$385,18,FALSE)&gt;0,VLOOKUP(CONCATENATE($AA$6," ",AC$9),'-RÅDATA_KVARTAL-'!$DZ$5:$FB$385,18,FALSE),"")</f>
        <v>90.455225512176924</v>
      </c>
      <c r="AD58" s="156"/>
      <c r="AE58" s="156">
        <f>IF(VLOOKUP(CONCATENATE($AA$6," ",AE$9),'-RÅDATA_KVARTAL-'!$DZ$5:$FB$385,18,FALSE)&gt;0,VLOOKUP(CONCATENATE($AA$6," ",AE$9),'-RÅDATA_KVARTAL-'!$DZ$5:$FB$385,18,FALSE),"")</f>
        <v>89.749340769254076</v>
      </c>
      <c r="AF58" s="156"/>
      <c r="AG58" s="156">
        <f>IF(VLOOKUP(CONCATENATE($AA$6," ",AG$9),'-RÅDATA_KVARTAL-'!$DZ$5:$FB$385,18,FALSE)&gt;0,VLOOKUP(CONCATENATE($AA$6," ",AG$9),'-RÅDATA_KVARTAL-'!$DZ$5:$FB$385,18,FALSE),"")</f>
        <v>89.346633169151431</v>
      </c>
      <c r="AH58" s="156"/>
      <c r="AI58" s="156">
        <f>IF(VLOOKUP(CONCATENATE($AA$6," ",AI$9),'-RÅDATA_KVARTAL-'!$A$5:$DS$385,60,FALSE)&gt;0,VLOOKUP(CONCATENATE($AA$6," ",AI$9),'-RÅDATA_KVARTAL-'!$A$5:$DS$385,60,FALSE),"")</f>
        <v>90.102876405209003</v>
      </c>
      <c r="AJ58" s="118"/>
      <c r="AK58" s="106"/>
      <c r="AL58" s="156">
        <f>IF(VLOOKUP(CONCATENATE($AL$6," ",AL$9),'-RÅDATA_KVARTAL-'!$DZ$5:$FB$385,18,FALSE)&gt;0,VLOOKUP(CONCATENATE($AL$6," ",AL$9),'-RÅDATA_KVARTAL-'!$DZ$5:$FB$385,18,FALSE),"")</f>
        <v>89.802069686064442</v>
      </c>
      <c r="AM58" s="120"/>
      <c r="AN58" s="156">
        <f>IF(VLOOKUP(CONCATENATE($AL$6," ",AN$9),'-RÅDATA_KVARTAL-'!$DZ$5:$FB$385,18,FALSE)&gt;0,VLOOKUP(CONCATENATE($AL$6," ",AN$9),'-RÅDATA_KVARTAL-'!$DZ$5:$FB$385,18,FALSE),"")</f>
        <v>90.683350649243138</v>
      </c>
      <c r="AO58" s="156"/>
      <c r="AP58" s="156">
        <f>IF(VLOOKUP(CONCATENATE($AL$6," ",AP$9),'-RÅDATA_KVARTAL-'!$DZ$5:$FB$385,18,FALSE)&gt;0,VLOOKUP(CONCATENATE($AL$6," ",AP$9),'-RÅDATA_KVARTAL-'!$DZ$5:$FB$385,18,FALSE),"")</f>
        <v>91.455048691237266</v>
      </c>
      <c r="AQ58" s="156"/>
      <c r="AR58" s="156">
        <f>IF(VLOOKUP(CONCATENATE($AL$6," ",AR$9),'-RÅDATA_KVARTAL-'!$DZ$5:$FB$385,18,FALSE)&gt;0,VLOOKUP(CONCATENATE($AL$6," ",AR$9),'-RÅDATA_KVARTAL-'!$DZ$5:$FB$385,18,FALSE),"")</f>
        <v>88.685631297384219</v>
      </c>
      <c r="AS58" s="156"/>
      <c r="AT58" s="156">
        <f>IF(VLOOKUP(CONCATENATE($AL$6," ",AT$9),'-RÅDATA_KVARTAL-'!$A$5:$DS$385,60,FALSE)&gt;0,VLOOKUP(CONCATENATE($AL$6," ",AT$9),'-RÅDATA_KVARTAL-'!$A$5:$DS$385,60,FALSE),"")</f>
        <v>90.145233930254861</v>
      </c>
      <c r="AU58" s="118"/>
      <c r="AV58" s="106"/>
      <c r="AW58" s="156">
        <f>IF(VLOOKUP(CONCATENATE($AW$6," ",AW$9),'-RÅDATA_KVARTAL-'!$DZ$5:$FB$385,18,FALSE)&gt;0,VLOOKUP(CONCATENATE($AW$6," ",AW$9),'-RÅDATA_KVARTAL-'!$DZ$5:$FB$385,18,FALSE),"")</f>
        <v>91.761156475122803</v>
      </c>
      <c r="AX58" s="120"/>
      <c r="AY58" s="156">
        <f>IF(VLOOKUP(CONCATENATE($AW$6," ",AY$9),'-RÅDATA_KVARTAL-'!$DZ$5:$FB$385,18,FALSE)&gt;0,VLOOKUP(CONCATENATE($AW$6," ",AY$9),'-RÅDATA_KVARTAL-'!$DZ$5:$FB$385,18,FALSE),"")</f>
        <v>88.978304360811194</v>
      </c>
      <c r="AZ58" s="156"/>
      <c r="BA58" s="156" t="str">
        <f>IF(VLOOKUP(CONCATENATE($AW$6," ",BA$9),'-RÅDATA_KVARTAL-'!$DZ$5:$FB$385,18,FALSE)&gt;0,VLOOKUP(CONCATENATE($AW$6," ",BA$9),'-RÅDATA_KVARTAL-'!$DZ$5:$FB$385,18,FALSE),"")</f>
        <v/>
      </c>
      <c r="BB58" s="156"/>
      <c r="BC58" s="156" t="str">
        <f>IF(VLOOKUP(CONCATENATE($AW$6," ",BC$9),'-RÅDATA_KVARTAL-'!$DZ$5:$FB$385,18,FALSE)&gt;0,VLOOKUP(CONCATENATE($AW$6," ",BC$9),'-RÅDATA_KVARTAL-'!$DZ$5:$FB$385,18,FALSE),"")</f>
        <v/>
      </c>
      <c r="BD58" s="156"/>
      <c r="BE58" s="156">
        <f>IF(VLOOKUP(CONCATENATE($AW$6," ",BE$9),'-RÅDATA_KVARTAL-'!$A$5:$DS$385,60,FALSE)&gt;0,VLOOKUP(CONCATENATE($AW$6," ",BE$9),'-RÅDATA_KVARTAL-'!$A$5:$DS$385,60,FALSE),"")</f>
        <v>90.384261142925396</v>
      </c>
      <c r="BF58" s="118"/>
      <c r="BG58" s="106"/>
      <c r="BH58" s="156" t="str">
        <f>IF(VLOOKUP(CONCATENATE($BH$6," ",BH$9),'-RÅDATA_KVARTAL-'!$DZ$5:$FB$385,18,FALSE)&gt;0,VLOOKUP(CONCATENATE($BH$6," ",BH$9),'-RÅDATA_KVARTAL-'!$DZ$5:$FB$385,18,FALSE),"")</f>
        <v/>
      </c>
      <c r="BI58" s="120"/>
      <c r="BJ58" s="156" t="str">
        <f>IF(VLOOKUP(CONCATENATE($BH$6," ",BJ$9),'-RÅDATA_KVARTAL-'!$DZ$5:$FB$385,18,FALSE)&gt;0,VLOOKUP(CONCATENATE($BH$6," ",BJ$9),'-RÅDATA_KVARTAL-'!$DZ$5:$FB$385,18,FALSE),"")</f>
        <v/>
      </c>
      <c r="BK58" s="156"/>
      <c r="BL58" s="156" t="str">
        <f>IF(VLOOKUP(CONCATENATE($BH$6," ",BL$9),'-RÅDATA_KVARTAL-'!$DZ$5:$FB$385,18,FALSE)&gt;0,VLOOKUP(CONCATENATE($BH$6," ",BL$9),'-RÅDATA_KVARTAL-'!$DZ$5:$FB$385,18,FALSE),"")</f>
        <v/>
      </c>
      <c r="BM58" s="156"/>
      <c r="BN58" s="156" t="str">
        <f>IF(VLOOKUP(CONCATENATE($BH$6," ",BN$9),'-RÅDATA_KVARTAL-'!$DZ$5:$FB$385,18,FALSE)&gt;0,VLOOKUP(CONCATENATE($BH$6," ",BN$9),'-RÅDATA_KVARTAL-'!$DZ$5:$FB$385,18,FALSE),"")</f>
        <v/>
      </c>
      <c r="BO58" s="156"/>
      <c r="BP58" s="156" t="str">
        <f>IF(VLOOKUP(CONCATENATE($BH$6," ",BP$9),'-RÅDATA_KVARTAL-'!$A$5:$DS$385,60,FALSE)&gt;0,VLOOKUP(CONCATENATE($BH$6," ",BP$9),'-RÅDATA_KVARTAL-'!$A$5:$DS$385,60,FALSE),"")</f>
        <v/>
      </c>
      <c r="BQ58" s="118"/>
      <c r="BR58" s="106"/>
      <c r="BS58" s="156" t="str">
        <f>IF(VLOOKUP(CONCATENATE($BS$6," ",BS$9),'-RÅDATA_KVARTAL-'!$DZ$5:$FB$385,18,FALSE)&gt;0,VLOOKUP(CONCATENATE($BS$6," ",BS$9),'-RÅDATA_KVARTAL-'!$DZ$5:$FB$385,18,FALSE),"")</f>
        <v/>
      </c>
      <c r="BT58" s="120"/>
      <c r="BU58" s="156" t="str">
        <f>IF(VLOOKUP(CONCATENATE($BS$6," ",BU$9),'-RÅDATA_KVARTAL-'!$DZ$5:$FB$385,18,FALSE)&gt;0,VLOOKUP(CONCATENATE($BS$6," ",BU$9),'-RÅDATA_KVARTAL-'!$DZ$5:$FB$385,18,FALSE),"")</f>
        <v/>
      </c>
      <c r="BV58" s="156"/>
      <c r="BW58" s="156" t="str">
        <f>IF(VLOOKUP(CONCATENATE($BS$6," ",BW$9),'-RÅDATA_KVARTAL-'!$DZ$5:$FB$385,18,FALSE)&gt;0,VLOOKUP(CONCATENATE($BS$6," ",BW$9),'-RÅDATA_KVARTAL-'!$DZ$5:$FB$385,18,FALSE),"")</f>
        <v/>
      </c>
      <c r="BX58" s="156"/>
      <c r="BY58" s="156" t="str">
        <f>IF(VLOOKUP(CONCATENATE($BS$6," ",BY$9),'-RÅDATA_KVARTAL-'!$DZ$5:$FB$385,18,FALSE)&gt;0,VLOOKUP(CONCATENATE($BS$6," ",BY$9),'-RÅDATA_KVARTAL-'!$DZ$5:$FB$385,18,FALSE),"")</f>
        <v/>
      </c>
      <c r="BZ58" s="156"/>
      <c r="CA58" s="156" t="str">
        <f>IF(VLOOKUP(CONCATENATE($BS$6," ",CA$9),'-RÅDATA_KVARTAL-'!$A$5:$DS$385,60,FALSE)&gt;0,VLOOKUP(CONCATENATE($BS$6," ",CA$9),'-RÅDATA_KVARTAL-'!$A$5:$DS$385,60,FALSE),"")</f>
        <v/>
      </c>
      <c r="CB58" s="118"/>
      <c r="CC58" s="106"/>
      <c r="CD58" s="156" t="str">
        <f>IF(VLOOKUP(CONCATENATE($CD$6," ",CD$9),'-RÅDATA_KVARTAL-'!$DZ$5:$FB$385,18,FALSE)&gt;0,VLOOKUP(CONCATENATE($CD$6," ",CD$9),'-RÅDATA_KVARTAL-'!$DZ$5:$FB$385,18,FALSE),"")</f>
        <v/>
      </c>
      <c r="CE58" s="120"/>
      <c r="CF58" s="156" t="str">
        <f>IF(VLOOKUP(CONCATENATE($CD$6," ",CF$9),'-RÅDATA_KVARTAL-'!$DZ$5:$FB$385,18,FALSE)&gt;0,VLOOKUP(CONCATENATE($CD$6," ",CF$9),'-RÅDATA_KVARTAL-'!$DZ$5:$FB$385,18,FALSE),"")</f>
        <v/>
      </c>
      <c r="CG58" s="156"/>
      <c r="CH58" s="156" t="str">
        <f>IF(VLOOKUP(CONCATENATE($CD$6," ",CH$9),'-RÅDATA_KVARTAL-'!$DZ$5:$FB$385,18,FALSE)&gt;0,VLOOKUP(CONCATENATE($CD$6," ",CH$9),'-RÅDATA_KVARTAL-'!$DZ$5:$FB$385,18,FALSE),"")</f>
        <v/>
      </c>
      <c r="CI58" s="156"/>
      <c r="CJ58" s="156" t="str">
        <f>IF(VLOOKUP(CONCATENATE($CD$6," ",CJ$9),'-RÅDATA_KVARTAL-'!$DZ$5:$FB$385,18,FALSE)&gt;0,VLOOKUP(CONCATENATE($CD$6," ",CJ$9),'-RÅDATA_KVARTAL-'!$DZ$5:$FB$385,18,FALSE),"")</f>
        <v/>
      </c>
      <c r="CK58" s="156"/>
      <c r="CL58" s="156" t="str">
        <f>IF(VLOOKUP(CONCATENATE($CD$6," ",CL$9),'-RÅDATA_KVARTAL-'!$A$5:$DS$385,60,FALSE)&gt;0,VLOOKUP(CONCATENATE($CD$6," ",CL$9),'-RÅDATA_KVARTAL-'!$A$5:$DS$385,60,FALSE),"")</f>
        <v/>
      </c>
      <c r="CM58" s="118"/>
      <c r="CN58" s="119"/>
      <c r="CO58" s="92" t="s">
        <v>466</v>
      </c>
      <c r="CP58" s="15"/>
    </row>
    <row r="59" spans="2:94" ht="4.5" customHeight="1" x14ac:dyDescent="0.2">
      <c r="B59" s="288"/>
      <c r="C59" s="288"/>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88">
        <v>8</v>
      </c>
      <c r="C60" s="289"/>
      <c r="D60" s="103" t="s">
        <v>73</v>
      </c>
      <c r="E60" s="37">
        <f>IF(VLOOKUP(CONCATENATE($E$6," ",E$9),'-RÅDATA_KVARTAL-'!$DZ$5:$FB$385,19,FALSE)&gt;0,VLOOKUP(CONCATENATE($E$6," ",E$9),'-RÅDATA_KVARTAL-'!$DZ$5:$FB$385,19,FALSE),"")</f>
        <v>202571</v>
      </c>
      <c r="F60" s="157"/>
      <c r="G60" s="37">
        <f>IF(VLOOKUP(CONCATENATE($E$6," ",G$9),'-RÅDATA_KVARTAL-'!$DZ$5:$FB$385,19,FALSE)&gt;0,VLOOKUP(CONCATENATE($E$6," ",G$9),'-RÅDATA_KVARTAL-'!$DZ$5:$FB$385,19,FALSE),"")</f>
        <v>202620</v>
      </c>
      <c r="H60" s="37"/>
      <c r="I60" s="37">
        <f>IF(VLOOKUP(CONCATENATE($E$6," ",I$9),'-RÅDATA_KVARTAL-'!$DZ$5:$FB$385,19,FALSE)&gt;0,VLOOKUP(CONCATENATE($E$6," ",I$9),'-RÅDATA_KVARTAL-'!$DZ$5:$FB$385,19,FALSE),"")</f>
        <v>199906</v>
      </c>
      <c r="J60" s="37"/>
      <c r="K60" s="37">
        <f>IF(VLOOKUP(CONCATENATE($E$6," ",K$9),'-RÅDATA_KVARTAL-'!$DZ$5:$FB$385,19,FALSE)&gt;0,VLOOKUP(CONCATENATE($E$6," ",K$9),'-RÅDATA_KVARTAL-'!$DZ$5:$FB$385,19,FALSE),"")</f>
        <v>208072</v>
      </c>
      <c r="L60" s="37"/>
      <c r="M60" s="37">
        <f>IF(VLOOKUP(CONCATENATE($E$6," ",M$9),'-RÅDATA_KVARTAL-'!$A$5:$DS$385,64,FALSE)&gt;0,VLOOKUP(CONCATENATE($E$6," ",M$9),'-RÅDATA_KVARTAL-'!$A$5:$DS$385,64,FALSE),"")</f>
        <v>813169</v>
      </c>
      <c r="N60" s="158"/>
      <c r="O60" s="275"/>
      <c r="P60" s="37">
        <f>IF(VLOOKUP(CONCATENATE($P$6," ",P$9),'-RÅDATA_KVARTAL-'!$DZ$5:$FB$385,19,FALSE)&gt;0,VLOOKUP(CONCATENATE($P$6," ",P$9),'-RÅDATA_KVARTAL-'!$DZ$5:$FB$385,19,FALSE),"")</f>
        <v>220423</v>
      </c>
      <c r="Q60" s="37"/>
      <c r="R60" s="37">
        <f>IF(VLOOKUP(CONCATENATE($P$6," ",R$9),'-RÅDATA_KVARTAL-'!$DZ$5:$FB$385,19,FALSE)&gt;0,VLOOKUP(CONCATENATE($P$6," ",R$9),'-RÅDATA_KVARTAL-'!$DZ$5:$FB$385,19,FALSE),"")</f>
        <v>211198</v>
      </c>
      <c r="S60" s="37"/>
      <c r="T60" s="37">
        <f>IF(VLOOKUP(CONCATENATE($P$6," ",T$9),'-RÅDATA_KVARTAL-'!$DZ$5:$FB$385,19,FALSE)&gt;0,VLOOKUP(CONCATENATE($P$6," ",T$9),'-RÅDATA_KVARTAL-'!$DZ$5:$FB$385,19,FALSE),"")</f>
        <v>209201</v>
      </c>
      <c r="U60" s="37"/>
      <c r="V60" s="37">
        <f>IF(VLOOKUP(CONCATENATE($P$6," ",V$9),'-RÅDATA_KVARTAL-'!$DZ$5:$FB$385,19,FALSE)&gt;0,VLOOKUP(CONCATENATE($P$6," ",V$9),'-RÅDATA_KVARTAL-'!$DZ$5:$FB$385,19,FALSE),"")</f>
        <v>225528</v>
      </c>
      <c r="W60" s="37"/>
      <c r="X60" s="37">
        <f>IF(VLOOKUP(CONCATENATE($P$6," ",X$9),'-RÅDATA_KVARTAL-'!$A$5:$DS$385,64,FALSE)&gt;0,VLOOKUP(CONCATENATE($P$6," ",X$9),'-RÅDATA_KVARTAL-'!$A$5:$DS$385,64,FALSE),"")</f>
        <v>866350</v>
      </c>
      <c r="Y60" s="158"/>
      <c r="Z60" s="275"/>
      <c r="AA60" s="37">
        <f>IF(VLOOKUP(CONCATENATE($AA$6," ",AA$9),'-RÅDATA_KVARTAL-'!$DZ$5:$FB$385,19,FALSE)&gt;0,VLOOKUP(CONCATENATE($AA$6," ",AA$9),'-RÅDATA_KVARTAL-'!$DZ$5:$FB$385,19,FALSE),"")</f>
        <v>224408</v>
      </c>
      <c r="AB60" s="157"/>
      <c r="AC60" s="37">
        <f>IF(VLOOKUP(CONCATENATE($AA$6," ",AC$9),'-RÅDATA_KVARTAL-'!$DZ$5:$FB$385,19,FALSE)&gt;0,VLOOKUP(CONCATENATE($AA$6," ",AC$9),'-RÅDATA_KVARTAL-'!$DZ$5:$FB$385,19,FALSE),"")</f>
        <v>220835</v>
      </c>
      <c r="AD60" s="37"/>
      <c r="AE60" s="37">
        <f>IF(VLOOKUP(CONCATENATE($AA$6," ",AE$9),'-RÅDATA_KVARTAL-'!$DZ$5:$FB$385,19,FALSE)&gt;0,VLOOKUP(CONCATENATE($AA$6," ",AE$9),'-RÅDATA_KVARTAL-'!$DZ$5:$FB$385,19,FALSE),"")</f>
        <v>217348</v>
      </c>
      <c r="AF60" s="37"/>
      <c r="AG60" s="37">
        <f>IF(VLOOKUP(CONCATENATE($AA$6," ",AG$9),'-RÅDATA_KVARTAL-'!$DZ$5:$FB$385,19,FALSE)&gt;0,VLOOKUP(CONCATENATE($AA$6," ",AG$9),'-RÅDATA_KVARTAL-'!$DZ$5:$FB$385,19,FALSE),"")</f>
        <v>227072</v>
      </c>
      <c r="AH60" s="37"/>
      <c r="AI60" s="37">
        <f>IF(VLOOKUP(CONCATENATE($AA$6," ",AI$9),'-RÅDATA_KVARTAL-'!$A$5:$DS$385,64,FALSE)&gt;0,VLOOKUP(CONCATENATE($AA$6," ",AI$9),'-RÅDATA_KVARTAL-'!$A$5:$DS$385,64,FALSE),"")</f>
        <v>889663</v>
      </c>
      <c r="AJ60" s="147"/>
      <c r="AK60" s="275"/>
      <c r="AL60" s="37">
        <f>IF(VLOOKUP(CONCATENATE($AL$6," ",AL$9),'-RÅDATA_KVARTAL-'!$DZ$5:$FB$385,19,FALSE)&gt;0,VLOOKUP(CONCATENATE($AL$6," ",AL$9),'-RÅDATA_KVARTAL-'!$DZ$5:$FB$385,19,FALSE),"")</f>
        <v>226590</v>
      </c>
      <c r="AM60" s="157"/>
      <c r="AN60" s="37">
        <f>IF(VLOOKUP(CONCATENATE($AL$6," ",AN$9),'-RÅDATA_KVARTAL-'!$DZ$5:$FB$385,19,FALSE)&gt;0,VLOOKUP(CONCATENATE($AL$6," ",AN$9),'-RÅDATA_KVARTAL-'!$DZ$5:$FB$385,19,FALSE),"")</f>
        <v>228948</v>
      </c>
      <c r="AO60" s="37"/>
      <c r="AP60" s="37">
        <f>IF(VLOOKUP(CONCATENATE($AL$6," ",AP$9),'-RÅDATA_KVARTAL-'!$DZ$5:$FB$385,19,FALSE)&gt;0,VLOOKUP(CONCATENATE($AL$6," ",AP$9),'-RÅDATA_KVARTAL-'!$DZ$5:$FB$385,19,FALSE),"")</f>
        <v>223718</v>
      </c>
      <c r="AQ60" s="37"/>
      <c r="AR60" s="37">
        <f>IF(VLOOKUP(CONCATENATE($AL$6," ",AR$9),'-RÅDATA_KVARTAL-'!$DZ$5:$FB$385,19,FALSE)&gt;0,VLOOKUP(CONCATENATE($AL$6," ",AR$9),'-RÅDATA_KVARTAL-'!$DZ$5:$FB$385,19,FALSE),"")</f>
        <v>227244</v>
      </c>
      <c r="AS60" s="37"/>
      <c r="AT60" s="37">
        <f>IF(VLOOKUP(CONCATENATE($AL$6," ",AT$9),'-RÅDATA_KVARTAL-'!$A$5:$DS$385,64,FALSE)&gt;0,VLOOKUP(CONCATENATE($AL$6," ",AT$9),'-RÅDATA_KVARTAL-'!$A$5:$DS$385,64,FALSE),"")</f>
        <v>906500</v>
      </c>
      <c r="AU60" s="147"/>
      <c r="AV60" s="275"/>
      <c r="AW60" s="37">
        <f>IF(VLOOKUP(CONCATENATE($AW$6," ",AW$9),'-RÅDATA_KVARTAL-'!$DZ$5:$FB$385,19,FALSE)&gt;0,VLOOKUP(CONCATENATE($AW$6," ",AW$9),'-RÅDATA_KVARTAL-'!$DZ$5:$FB$385,19,FALSE),"")</f>
        <v>237386</v>
      </c>
      <c r="AX60" s="157"/>
      <c r="AY60" s="37">
        <f>IF(VLOOKUP(CONCATENATE($AW$6," ",AY$9),'-RÅDATA_KVARTAL-'!$DZ$5:$FB$385,19,FALSE)&gt;0,VLOOKUP(CONCATENATE($AW$6," ",AY$9),'-RÅDATA_KVARTAL-'!$DZ$5:$FB$385,19,FALSE),"")</f>
        <v>227955</v>
      </c>
      <c r="AZ60" s="37"/>
      <c r="BA60" s="37" t="str">
        <f>IF(VLOOKUP(CONCATENATE($AW$6," ",BA$9),'-RÅDATA_KVARTAL-'!$DZ$5:$FB$385,19,FALSE)&gt;0,VLOOKUP(CONCATENATE($AW$6," ",BA$9),'-RÅDATA_KVARTAL-'!$DZ$5:$FB$385,19,FALSE),"")</f>
        <v/>
      </c>
      <c r="BB60" s="37"/>
      <c r="BC60" s="37" t="str">
        <f>IF(VLOOKUP(CONCATENATE($AW$6," ",BC$9),'-RÅDATA_KVARTAL-'!$DZ$5:$FB$385,19,FALSE)&gt;0,VLOOKUP(CONCATENATE($AW$6," ",BC$9),'-RÅDATA_KVARTAL-'!$DZ$5:$FB$385,19,FALSE),"")</f>
        <v/>
      </c>
      <c r="BD60" s="37"/>
      <c r="BE60" s="37">
        <f>IF(VLOOKUP(CONCATENATE($AW$6," ",BE$9),'-RÅDATA_KVARTAL-'!$A$5:$DS$385,64,FALSE)&gt;0,VLOOKUP(CONCATENATE($AW$6," ",BE$9),'-RÅDATA_KVARTAL-'!$A$5:$DS$385,64,FALSE),"")</f>
        <v>465341</v>
      </c>
      <c r="BF60" s="147"/>
      <c r="BG60" s="275"/>
      <c r="BH60" s="37" t="str">
        <f>IF(VLOOKUP(CONCATENATE($BH$6," ",BH$9),'-RÅDATA_KVARTAL-'!$DZ$5:$FB$385,19,FALSE)&gt;0,VLOOKUP(CONCATENATE($BH$6," ",BH$9),'-RÅDATA_KVARTAL-'!$DZ$5:$FB$385,19,FALSE),"")</f>
        <v/>
      </c>
      <c r="BI60" s="157"/>
      <c r="BJ60" s="37" t="str">
        <f>IF(VLOOKUP(CONCATENATE($BH$6," ",BJ$9),'-RÅDATA_KVARTAL-'!$DZ$5:$FB$385,19,FALSE)&gt;0,VLOOKUP(CONCATENATE($BH$6," ",BJ$9),'-RÅDATA_KVARTAL-'!$DZ$5:$FB$385,19,FALSE),"")</f>
        <v/>
      </c>
      <c r="BK60" s="37"/>
      <c r="BL60" s="37" t="str">
        <f>IF(VLOOKUP(CONCATENATE($BH$6," ",BL$9),'-RÅDATA_KVARTAL-'!$DZ$5:$FB$385,19,FALSE)&gt;0,VLOOKUP(CONCATENATE($BH$6," ",BL$9),'-RÅDATA_KVARTAL-'!$DZ$5:$FB$385,19,FALSE),"")</f>
        <v/>
      </c>
      <c r="BM60" s="37"/>
      <c r="BN60" s="37" t="str">
        <f>IF(VLOOKUP(CONCATENATE($BH$6," ",BN$9),'-RÅDATA_KVARTAL-'!$DZ$5:$FB$385,19,FALSE)&gt;0,VLOOKUP(CONCATENATE($BH$6," ",BN$9),'-RÅDATA_KVARTAL-'!$DZ$5:$FB$385,19,FALSE),"")</f>
        <v/>
      </c>
      <c r="BO60" s="37"/>
      <c r="BP60" s="37" t="str">
        <f>IF(VLOOKUP(CONCATENATE($BH$6," ",BP$9),'-RÅDATA_KVARTAL-'!$A$5:$DS$385,64,FALSE)&gt;0,VLOOKUP(CONCATENATE($BH$6," ",BP$9),'-RÅDATA_KVARTAL-'!$A$5:$DS$385,64,FALSE),"")</f>
        <v/>
      </c>
      <c r="BQ60" s="147"/>
      <c r="BR60" s="275"/>
      <c r="BS60" s="37" t="str">
        <f>IF(VLOOKUP(CONCATENATE($BS$6," ",BS$9),'-RÅDATA_KVARTAL-'!$DZ$5:$FB$385,19,FALSE)&gt;0,VLOOKUP(CONCATENATE($BS$6," ",BS$9),'-RÅDATA_KVARTAL-'!$DZ$5:$FB$385,19,FALSE),"")</f>
        <v/>
      </c>
      <c r="BT60" s="157"/>
      <c r="BU60" s="37" t="str">
        <f>IF(VLOOKUP(CONCATENATE($BS$6," ",BU$9),'-RÅDATA_KVARTAL-'!$DZ$5:$FB$385,19,FALSE)&gt;0,VLOOKUP(CONCATENATE($BS$6," ",BU$9),'-RÅDATA_KVARTAL-'!$DZ$5:$FB$385,19,FALSE),"")</f>
        <v/>
      </c>
      <c r="BV60" s="37"/>
      <c r="BW60" s="37" t="str">
        <f>IF(VLOOKUP(CONCATENATE($BS$6," ",BW$9),'-RÅDATA_KVARTAL-'!$DZ$5:$FB$385,19,FALSE)&gt;0,VLOOKUP(CONCATENATE($BS$6," ",BW$9),'-RÅDATA_KVARTAL-'!$DZ$5:$FB$385,19,FALSE),"")</f>
        <v/>
      </c>
      <c r="BX60" s="37"/>
      <c r="BY60" s="37" t="str">
        <f>IF(VLOOKUP(CONCATENATE($BS$6," ",BY$9),'-RÅDATA_KVARTAL-'!$DZ$5:$FB$385,19,FALSE)&gt;0,VLOOKUP(CONCATENATE($BS$6," ",BY$9),'-RÅDATA_KVARTAL-'!$DZ$5:$FB$385,19,FALSE),"")</f>
        <v/>
      </c>
      <c r="BZ60" s="37"/>
      <c r="CA60" s="37" t="str">
        <f>IF(VLOOKUP(CONCATENATE($BS$6," ",CA$9),'-RÅDATA_KVARTAL-'!$A$5:$DS$385,64,FALSE)&gt;0,VLOOKUP(CONCATENATE($BS$6," ",CA$9),'-RÅDATA_KVARTAL-'!$A$5:$DS$385,64,FALSE),"")</f>
        <v/>
      </c>
      <c r="CB60" s="147"/>
      <c r="CC60" s="275"/>
      <c r="CD60" s="37" t="str">
        <f>IF(VLOOKUP(CONCATENATE($CD$6," ",CD$9),'-RÅDATA_KVARTAL-'!$DZ$5:$FB$385,19,FALSE)&gt;0,VLOOKUP(CONCATENATE($CD$6," ",CD$9),'-RÅDATA_KVARTAL-'!$DZ$5:$FB$385,19,FALSE),"")</f>
        <v/>
      </c>
      <c r="CE60" s="157"/>
      <c r="CF60" s="37" t="str">
        <f>IF(VLOOKUP(CONCATENATE($CD$6," ",CF$9),'-RÅDATA_KVARTAL-'!$DZ$5:$FB$385,19,FALSE)&gt;0,VLOOKUP(CONCATENATE($CD$6," ",CF$9),'-RÅDATA_KVARTAL-'!$DZ$5:$FB$385,19,FALSE),"")</f>
        <v/>
      </c>
      <c r="CG60" s="37"/>
      <c r="CH60" s="37" t="str">
        <f>IF(VLOOKUP(CONCATENATE($CD$6," ",CH$9),'-RÅDATA_KVARTAL-'!$DZ$5:$FB$385,19,FALSE)&gt;0,VLOOKUP(CONCATENATE($CD$6," ",CH$9),'-RÅDATA_KVARTAL-'!$DZ$5:$FB$385,19,FALSE),"")</f>
        <v/>
      </c>
      <c r="CI60" s="37"/>
      <c r="CJ60" s="37" t="str">
        <f>IF(VLOOKUP(CONCATENATE($CD$6," ",CJ$9),'-RÅDATA_KVARTAL-'!$DZ$5:$FB$385,19,FALSE)&gt;0,VLOOKUP(CONCATENATE($CD$6," ",CJ$9),'-RÅDATA_KVARTAL-'!$DZ$5:$FB$385,19,FALSE),"")</f>
        <v/>
      </c>
      <c r="CK60" s="37"/>
      <c r="CL60" s="37" t="str">
        <f>IF(VLOOKUP(CONCATENATE($CD$6," ",CL$9),'-RÅDATA_KVARTAL-'!$A$5:$DS$385,64,FALSE)&gt;0,VLOOKUP(CONCATENATE($CD$6," ",CL$9),'-RÅDATA_KVARTAL-'!$A$5:$DS$385,64,FALSE),"")</f>
        <v/>
      </c>
      <c r="CM60" s="147"/>
      <c r="CN60" s="148"/>
      <c r="CO60" s="103" t="s">
        <v>467</v>
      </c>
      <c r="CP60" s="15"/>
    </row>
    <row r="61" spans="2:94" ht="10.5" customHeight="1" x14ac:dyDescent="0.2">
      <c r="B61" s="288">
        <v>9</v>
      </c>
      <c r="C61" s="288"/>
      <c r="D61" s="92" t="s">
        <v>74</v>
      </c>
      <c r="E61" s="156">
        <f>IF(VLOOKUP(CONCATENATE($E$6," ",E$9),'-RÅDATA_KVARTAL-'!$DZ$5:$FB$385,20,FALSE)&gt;0,VLOOKUP(CONCATENATE($E$6," ",E$9),'-RÅDATA_KVARTAL-'!$DZ$5:$FB$385,20,FALSE),"")</f>
        <v>93.95555720467712</v>
      </c>
      <c r="F61" s="120"/>
      <c r="G61" s="156">
        <f>IF(VLOOKUP(CONCATENATE($E$6," ",G$9),'-RÅDATA_KVARTAL-'!$DZ$5:$FB$385,20,FALSE)&gt;0,VLOOKUP(CONCATENATE($E$6," ",G$9),'-RÅDATA_KVARTAL-'!$DZ$5:$FB$385,20,FALSE),"")</f>
        <v>94.10617249547164</v>
      </c>
      <c r="H61" s="156"/>
      <c r="I61" s="156">
        <f>IF(VLOOKUP(CONCATENATE($E$6," ",I$9),'-RÅDATA_KVARTAL-'!$DZ$5:$FB$385,20,FALSE)&gt;0,VLOOKUP(CONCATENATE($E$6," ",I$9),'-RÅDATA_KVARTAL-'!$DZ$5:$FB$385,20,FALSE),"")</f>
        <v>94.820373198751568</v>
      </c>
      <c r="J61" s="156"/>
      <c r="K61" s="156">
        <f>IF(VLOOKUP(CONCATENATE($E$6," ",K$9),'-RÅDATA_KVARTAL-'!$DZ$5:$FB$385,20,FALSE)&gt;0,VLOOKUP(CONCATENATE($E$6," ",K$9),'-RÅDATA_KVARTAL-'!$DZ$5:$FB$385,20,FALSE),"")</f>
        <v>93.696582158778767</v>
      </c>
      <c r="L61" s="156"/>
      <c r="M61" s="156">
        <f>IF(VLOOKUP(CONCATENATE($E$6," ",M$9),'-RÅDATA_KVARTAL-'!$A$5:$DS$385,68,FALSE)&gt;0,VLOOKUP(CONCATENATE($E$6," ",M$9),'-RÅDATA_KVARTAL-'!$A$5:$DS$385,68,FALSE),"")</f>
        <v>94.137592916952713</v>
      </c>
      <c r="N61" s="118"/>
      <c r="O61" s="106"/>
      <c r="P61" s="156">
        <f>IF(VLOOKUP(CONCATENATE($P$6," ",P$9),'-RÅDATA_KVARTAL-'!$DZ$5:$FB$385,20,FALSE)&gt;0,VLOOKUP(CONCATENATE($P$6," ",P$9),'-RÅDATA_KVARTAL-'!$DZ$5:$FB$385,20,FALSE),"")</f>
        <v>94.960796139927623</v>
      </c>
      <c r="Q61" s="156"/>
      <c r="R61" s="156">
        <f>IF(VLOOKUP(CONCATENATE($P$6," ",R$9),'-RÅDATA_KVARTAL-'!$DZ$5:$FB$385,20,FALSE)&gt;0,VLOOKUP(CONCATENATE($P$6," ",R$9),'-RÅDATA_KVARTAL-'!$DZ$5:$FB$385,20,FALSE),"")</f>
        <v>93.039176384036935</v>
      </c>
      <c r="S61" s="156"/>
      <c r="T61" s="156">
        <f>IF(VLOOKUP(CONCATENATE($P$6," ",T$9),'-RÅDATA_KVARTAL-'!$DZ$5:$FB$385,20,FALSE)&gt;0,VLOOKUP(CONCATENATE($P$6," ",T$9),'-RÅDATA_KVARTAL-'!$DZ$5:$FB$385,20,FALSE),"")</f>
        <v>92.883274874572663</v>
      </c>
      <c r="U61" s="156"/>
      <c r="V61" s="156">
        <f>IF(VLOOKUP(CONCATENATE($P$6," ",V$9),'-RÅDATA_KVARTAL-'!$DZ$5:$FB$385,20,FALSE)&gt;0,VLOOKUP(CONCATENATE($P$6," ",V$9),'-RÅDATA_KVARTAL-'!$DZ$5:$FB$385,20,FALSE),"")</f>
        <v>95.362289425613966</v>
      </c>
      <c r="W61" s="156"/>
      <c r="X61" s="156">
        <f>IF(VLOOKUP(CONCATENATE($P$6," ",X$9),'-RÅDATA_KVARTAL-'!$A$5:$DS$385,68,FALSE)&gt;0,VLOOKUP(CONCATENATE($P$6," ",X$9),'-RÅDATA_KVARTAL-'!$A$5:$DS$385,68,FALSE),"")</f>
        <v>94.082065928576469</v>
      </c>
      <c r="Y61" s="118"/>
      <c r="Z61" s="106"/>
      <c r="AA61" s="156">
        <f>IF(VLOOKUP(CONCATENATE($AA$6," ",AA$9),'-RÅDATA_KVARTAL-'!$DZ$5:$FB$385,20,FALSE)&gt;0,VLOOKUP(CONCATENATE($AA$6," ",AA$9),'-RÅDATA_KVARTAL-'!$DZ$5:$FB$385,20,FALSE),"")</f>
        <v>94.632216819813024</v>
      </c>
      <c r="AB61" s="120"/>
      <c r="AC61" s="156">
        <f>IF(VLOOKUP(CONCATENATE($AA$6," ",AC$9),'-RÅDATA_KVARTAL-'!$DZ$5:$FB$385,20,FALSE)&gt;0,VLOOKUP(CONCATENATE($AA$6," ",AC$9),'-RÅDATA_KVARTAL-'!$DZ$5:$FB$385,20,FALSE),"")</f>
        <v>94.669673209899301</v>
      </c>
      <c r="AD61" s="156"/>
      <c r="AE61" s="156">
        <f>IF(VLOOKUP(CONCATENATE($AA$6," ",AE$9),'-RÅDATA_KVARTAL-'!$DZ$5:$FB$385,20,FALSE)&gt;0,VLOOKUP(CONCATENATE($AA$6," ",AE$9),'-RÅDATA_KVARTAL-'!$DZ$5:$FB$385,20,FALSE),"")</f>
        <v>94.110006018592685</v>
      </c>
      <c r="AF61" s="156"/>
      <c r="AG61" s="156">
        <f>IF(VLOOKUP(CONCATENATE($AA$6," ",AG$9),'-RÅDATA_KVARTAL-'!$DZ$5:$FB$385,20,FALSE)&gt;0,VLOOKUP(CONCATENATE($AA$6," ",AG$9),'-RÅDATA_KVARTAL-'!$DZ$5:$FB$385,20,FALSE),"")</f>
        <v>93.82830319658855</v>
      </c>
      <c r="AH61" s="156"/>
      <c r="AI61" s="156">
        <f>IF(VLOOKUP(CONCATENATE($AA$6," ",AI$9),'-RÅDATA_KVARTAL-'!$A$5:$DS$385,68,FALSE)&gt;0,VLOOKUP(CONCATENATE($AA$6," ",AI$9),'-RÅDATA_KVARTAL-'!$A$5:$DS$385,68,FALSE),"")</f>
        <v>94.307399574925938</v>
      </c>
      <c r="AJ61" s="118"/>
      <c r="AK61" s="106"/>
      <c r="AL61" s="156">
        <f>IF(VLOOKUP(CONCATENATE($AL$6," ",AL$9),'-RÅDATA_KVARTAL-'!$DZ$5:$FB$385,20,FALSE)&gt;0,VLOOKUP(CONCATENATE($AL$6," ",AL$9),'-RÅDATA_KVARTAL-'!$DZ$5:$FB$385,20,FALSE),"")</f>
        <v>93.944344018972131</v>
      </c>
      <c r="AM61" s="120"/>
      <c r="AN61" s="156">
        <f>IF(VLOOKUP(CONCATENATE($AL$6," ",AN$9),'-RÅDATA_KVARTAL-'!$DZ$5:$FB$385,20,FALSE)&gt;0,VLOOKUP(CONCATENATE($AL$6," ",AN$9),'-RÅDATA_KVARTAL-'!$DZ$5:$FB$385,20,FALSE),"")</f>
        <v>94.767559781281435</v>
      </c>
      <c r="AO61" s="156"/>
      <c r="AP61" s="156">
        <f>IF(VLOOKUP(CONCATENATE($AL$6," ",AP$9),'-RÅDATA_KVARTAL-'!$DZ$5:$FB$385,20,FALSE)&gt;0,VLOOKUP(CONCATENATE($AL$6," ",AP$9),'-RÅDATA_KVARTAL-'!$DZ$5:$FB$385,20,FALSE),"")</f>
        <v>94.970411689293016</v>
      </c>
      <c r="AQ61" s="156"/>
      <c r="AR61" s="156">
        <f>IF(VLOOKUP(CONCATENATE($AL$6," ",AR$9),'-RÅDATA_KVARTAL-'!$DZ$5:$FB$385,20,FALSE)&gt;0,VLOOKUP(CONCATENATE($AL$6," ",AR$9),'-RÅDATA_KVARTAL-'!$DZ$5:$FB$385,20,FALSE),"")</f>
        <v>93.227542748367199</v>
      </c>
      <c r="AS61" s="156"/>
      <c r="AT61" s="156">
        <f>IF(VLOOKUP(CONCATENATE($AL$6," ",AT$9),'-RÅDATA_KVARTAL-'!$A$5:$DS$385,68,FALSE)&gt;0,VLOOKUP(CONCATENATE($AL$6," ",AT$9),'-RÅDATA_KVARTAL-'!$A$5:$DS$385,68,FALSE),"")</f>
        <v>94.220681153681056</v>
      </c>
      <c r="AU61" s="118"/>
      <c r="AV61" s="106"/>
      <c r="AW61" s="156">
        <f>IF(VLOOKUP(CONCATENATE($AW$6," ",AW$9),'-RÅDATA_KVARTAL-'!$DZ$5:$FB$385,20,FALSE)&gt;0,VLOOKUP(CONCATENATE($AW$6," ",AW$9),'-RÅDATA_KVARTAL-'!$DZ$5:$FB$385,20,FALSE),"")</f>
        <v>95.111905315201966</v>
      </c>
      <c r="AX61" s="120"/>
      <c r="AY61" s="156">
        <f>IF(VLOOKUP(CONCATENATE($AW$6," ",AY$9),'-RÅDATA_KVARTAL-'!$DZ$5:$FB$385,20,FALSE)&gt;0,VLOOKUP(CONCATENATE($AW$6," ",AY$9),'-RÅDATA_KVARTAL-'!$DZ$5:$FB$385,20,FALSE),"")</f>
        <v>93.260973624026803</v>
      </c>
      <c r="AZ61" s="156"/>
      <c r="BA61" s="156" t="str">
        <f>IF(VLOOKUP(CONCATENATE($AW$6," ",BA$9),'-RÅDATA_KVARTAL-'!$DZ$5:$FB$385,20,FALSE)&gt;0,VLOOKUP(CONCATENATE($AW$6," ",BA$9),'-RÅDATA_KVARTAL-'!$DZ$5:$FB$385,20,FALSE),"")</f>
        <v/>
      </c>
      <c r="BB61" s="156"/>
      <c r="BC61" s="156" t="str">
        <f>IF(VLOOKUP(CONCATENATE($AW$6," ",BC$9),'-RÅDATA_KVARTAL-'!$DZ$5:$FB$385,20,FALSE)&gt;0,VLOOKUP(CONCATENATE($AW$6," ",BC$9),'-RÅDATA_KVARTAL-'!$DZ$5:$FB$385,20,FALSE),"")</f>
        <v/>
      </c>
      <c r="BD61" s="156"/>
      <c r="BE61" s="156">
        <f>IF(VLOOKUP(CONCATENATE($AW$6," ",BE$9),'-RÅDATA_KVARTAL-'!$A$5:$DS$385,68,FALSE)&gt;0,VLOOKUP(CONCATENATE($AW$6," ",BE$9),'-RÅDATA_KVARTAL-'!$A$5:$DS$385,68,FALSE),"")</f>
        <v>94.196104151105331</v>
      </c>
      <c r="BF61" s="118"/>
      <c r="BG61" s="106"/>
      <c r="BH61" s="156" t="str">
        <f>IF(VLOOKUP(CONCATENATE($BH$6," ",BH$9),'-RÅDATA_KVARTAL-'!$DZ$5:$FB$385,20,FALSE)&gt;0,VLOOKUP(CONCATENATE($BH$6," ",BH$9),'-RÅDATA_KVARTAL-'!$DZ$5:$FB$385,20,FALSE),"")</f>
        <v/>
      </c>
      <c r="BI61" s="120"/>
      <c r="BJ61" s="156" t="str">
        <f>IF(VLOOKUP(CONCATENATE($BH$6," ",BJ$9),'-RÅDATA_KVARTAL-'!$DZ$5:$FB$385,20,FALSE)&gt;0,VLOOKUP(CONCATENATE($BH$6," ",BJ$9),'-RÅDATA_KVARTAL-'!$DZ$5:$FB$385,20,FALSE),"")</f>
        <v/>
      </c>
      <c r="BK61" s="156"/>
      <c r="BL61" s="156" t="str">
        <f>IF(VLOOKUP(CONCATENATE($BH$6," ",BL$9),'-RÅDATA_KVARTAL-'!$DZ$5:$FB$385,20,FALSE)&gt;0,VLOOKUP(CONCATENATE($BH$6," ",BL$9),'-RÅDATA_KVARTAL-'!$DZ$5:$FB$385,20,FALSE),"")</f>
        <v/>
      </c>
      <c r="BM61" s="156"/>
      <c r="BN61" s="156" t="str">
        <f>IF(VLOOKUP(CONCATENATE($BH$6," ",BN$9),'-RÅDATA_KVARTAL-'!$DZ$5:$FB$385,20,FALSE)&gt;0,VLOOKUP(CONCATENATE($BH$6," ",BN$9),'-RÅDATA_KVARTAL-'!$DZ$5:$FB$385,20,FALSE),"")</f>
        <v/>
      </c>
      <c r="BO61" s="156"/>
      <c r="BP61" s="156" t="str">
        <f>IF(VLOOKUP(CONCATENATE($BH$6," ",BP$9),'-RÅDATA_KVARTAL-'!$A$5:$DS$385,68,FALSE)&gt;0,VLOOKUP(CONCATENATE($BH$6," ",BP$9),'-RÅDATA_KVARTAL-'!$A$5:$DS$385,68,FALSE),"")</f>
        <v/>
      </c>
      <c r="BQ61" s="118"/>
      <c r="BR61" s="106"/>
      <c r="BS61" s="156" t="str">
        <f>IF(VLOOKUP(CONCATENATE($BS$6," ",BS$9),'-RÅDATA_KVARTAL-'!$DZ$5:$FB$385,20,FALSE)&gt;0,VLOOKUP(CONCATENATE($BS$6," ",BS$9),'-RÅDATA_KVARTAL-'!$DZ$5:$FB$385,20,FALSE),"")</f>
        <v/>
      </c>
      <c r="BT61" s="120"/>
      <c r="BU61" s="156" t="str">
        <f>IF(VLOOKUP(CONCATENATE($BS$6," ",BU$9),'-RÅDATA_KVARTAL-'!$DZ$5:$FB$385,20,FALSE)&gt;0,VLOOKUP(CONCATENATE($BS$6," ",BU$9),'-RÅDATA_KVARTAL-'!$DZ$5:$FB$385,20,FALSE),"")</f>
        <v/>
      </c>
      <c r="BV61" s="156"/>
      <c r="BW61" s="156" t="str">
        <f>IF(VLOOKUP(CONCATENATE($BS$6," ",BW$9),'-RÅDATA_KVARTAL-'!$DZ$5:$FB$385,20,FALSE)&gt;0,VLOOKUP(CONCATENATE($BS$6," ",BW$9),'-RÅDATA_KVARTAL-'!$DZ$5:$FB$385,20,FALSE),"")</f>
        <v/>
      </c>
      <c r="BX61" s="156"/>
      <c r="BY61" s="156" t="str">
        <f>IF(VLOOKUP(CONCATENATE($BS$6," ",BY$9),'-RÅDATA_KVARTAL-'!$DZ$5:$FB$385,20,FALSE)&gt;0,VLOOKUP(CONCATENATE($BS$6," ",BY$9),'-RÅDATA_KVARTAL-'!$DZ$5:$FB$385,20,FALSE),"")</f>
        <v/>
      </c>
      <c r="BZ61" s="156"/>
      <c r="CA61" s="156" t="str">
        <f>IF(VLOOKUP(CONCATENATE($BS$6," ",CA$9),'-RÅDATA_KVARTAL-'!$A$5:$DS$385,68,FALSE)&gt;0,VLOOKUP(CONCATENATE($BS$6," ",CA$9),'-RÅDATA_KVARTAL-'!$A$5:$DS$385,68,FALSE),"")</f>
        <v/>
      </c>
      <c r="CB61" s="118"/>
      <c r="CC61" s="106"/>
      <c r="CD61" s="156" t="str">
        <f>IF(VLOOKUP(CONCATENATE($CD$6," ",CD$9),'-RÅDATA_KVARTAL-'!$DZ$5:$FB$385,20,FALSE)&gt;0,VLOOKUP(CONCATENATE($CD$6," ",CD$9),'-RÅDATA_KVARTAL-'!$DZ$5:$FB$385,20,FALSE),"")</f>
        <v/>
      </c>
      <c r="CE61" s="120"/>
      <c r="CF61" s="156" t="str">
        <f>IF(VLOOKUP(CONCATENATE($CD$6," ",CF$9),'-RÅDATA_KVARTAL-'!$DZ$5:$FB$385,20,FALSE)&gt;0,VLOOKUP(CONCATENATE($CD$6," ",CF$9),'-RÅDATA_KVARTAL-'!$DZ$5:$FB$385,20,FALSE),"")</f>
        <v/>
      </c>
      <c r="CG61" s="156"/>
      <c r="CH61" s="156" t="str">
        <f>IF(VLOOKUP(CONCATENATE($CD$6," ",CH$9),'-RÅDATA_KVARTAL-'!$DZ$5:$FB$385,20,FALSE)&gt;0,VLOOKUP(CONCATENATE($CD$6," ",CH$9),'-RÅDATA_KVARTAL-'!$DZ$5:$FB$385,20,FALSE),"")</f>
        <v/>
      </c>
      <c r="CI61" s="156"/>
      <c r="CJ61" s="156" t="str">
        <f>IF(VLOOKUP(CONCATENATE($CD$6," ",CJ$9),'-RÅDATA_KVARTAL-'!$DZ$5:$FB$385,20,FALSE)&gt;0,VLOOKUP(CONCATENATE($CD$6," ",CJ$9),'-RÅDATA_KVARTAL-'!$DZ$5:$FB$385,20,FALSE),"")</f>
        <v/>
      </c>
      <c r="CK61" s="156"/>
      <c r="CL61" s="156" t="str">
        <f>IF(VLOOKUP(CONCATENATE($CD$6," ",CL$9),'-RÅDATA_KVARTAL-'!$A$5:$DS$385,68,FALSE)&gt;0,VLOOKUP(CONCATENATE($CD$6," ",CL$9),'-RÅDATA_KVARTAL-'!$A$5:$DS$385,68,FALSE),"")</f>
        <v/>
      </c>
      <c r="CM61" s="118"/>
      <c r="CN61" s="119"/>
      <c r="CO61" s="92" t="s">
        <v>468</v>
      </c>
      <c r="CP61" s="15"/>
    </row>
    <row r="62" spans="2:94" ht="4.5" customHeight="1" x14ac:dyDescent="0.2">
      <c r="B62" s="288"/>
      <c r="C62" s="288"/>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88">
        <v>10</v>
      </c>
      <c r="C63" s="289"/>
      <c r="D63" s="103" t="s">
        <v>61</v>
      </c>
      <c r="E63" s="37">
        <f>IF(VLOOKUP(CONCATENATE($E$6," ",E$9),'-RÅDATA_KVARTAL-'!$DZ$5:$FB$385,21,FALSE)&gt;0,VLOOKUP(CONCATENATE($E$6," ",E$9),'-RÅDATA_KVARTAL-'!$DZ$5:$FB$385,21,FALSE),"")</f>
        <v>206190</v>
      </c>
      <c r="F63" s="157"/>
      <c r="G63" s="37">
        <f>IF(VLOOKUP(CONCATENATE($E$6," ",G$9),'-RÅDATA_KVARTAL-'!$DZ$5:$FB$385,21,FALSE)&gt;0,VLOOKUP(CONCATENATE($E$6," ",G$9),'-RÅDATA_KVARTAL-'!$DZ$5:$FB$385,21,FALSE),"")</f>
        <v>206411</v>
      </c>
      <c r="H63" s="37"/>
      <c r="I63" s="37">
        <f>IF(VLOOKUP(CONCATENATE($E$6," ",I$9),'-RÅDATA_KVARTAL-'!$DZ$5:$FB$385,21,FALSE)&gt;0,VLOOKUP(CONCATENATE($E$6," ",I$9),'-RÅDATA_KVARTAL-'!$DZ$5:$FB$385,21,FALSE),"")</f>
        <v>203273</v>
      </c>
      <c r="J63" s="37"/>
      <c r="K63" s="37">
        <f>IF(VLOOKUP(CONCATENATE($E$6," ",K$9),'-RÅDATA_KVARTAL-'!$DZ$5:$FB$385,21,FALSE)&gt;0,VLOOKUP(CONCATENATE($E$6," ",K$9),'-RÅDATA_KVARTAL-'!$DZ$5:$FB$385,21,FALSE),"")</f>
        <v>211939</v>
      </c>
      <c r="L63" s="37"/>
      <c r="M63" s="37">
        <f>IF(VLOOKUP(CONCATENATE($E$6," ",M$9),'-RÅDATA_KVARTAL-'!$A$5:$DS$385,72,FALSE)&gt;0,VLOOKUP(CONCATENATE($E$6," ",M$9),'-RÅDATA_KVARTAL-'!$A$5:$DS$385,72,FALSE),"")</f>
        <v>827813</v>
      </c>
      <c r="N63" s="158"/>
      <c r="O63" s="275"/>
      <c r="P63" s="37">
        <f>IF(VLOOKUP(CONCATENATE($P$6," ",P$9),'-RÅDATA_KVARTAL-'!$DZ$5:$FB$385,21,FALSE)&gt;0,VLOOKUP(CONCATENATE($P$6," ",P$9),'-RÅDATA_KVARTAL-'!$DZ$5:$FB$385,21,FALSE),"")</f>
        <v>223575</v>
      </c>
      <c r="Q63" s="37"/>
      <c r="R63" s="37">
        <f>IF(VLOOKUP(CONCATENATE($P$6," ",R$9),'-RÅDATA_KVARTAL-'!$DZ$5:$FB$385,21,FALSE)&gt;0,VLOOKUP(CONCATENATE($P$6," ",R$9),'-RÅDATA_KVARTAL-'!$DZ$5:$FB$385,21,FALSE),"")</f>
        <v>215105</v>
      </c>
      <c r="S63" s="37"/>
      <c r="T63" s="37">
        <f>IF(VLOOKUP(CONCATENATE($P$6," ",T$9),'-RÅDATA_KVARTAL-'!$DZ$5:$FB$385,21,FALSE)&gt;0,VLOOKUP(CONCATENATE($P$6," ",T$9),'-RÅDATA_KVARTAL-'!$DZ$5:$FB$385,21,FALSE),"")</f>
        <v>213499</v>
      </c>
      <c r="U63" s="37"/>
      <c r="V63" s="37">
        <f>IF(VLOOKUP(CONCATENATE($P$6," ",V$9),'-RÅDATA_KVARTAL-'!$DZ$5:$FB$385,21,FALSE)&gt;0,VLOOKUP(CONCATENATE($P$6," ",V$9),'-RÅDATA_KVARTAL-'!$DZ$5:$FB$385,21,FALSE),"")</f>
        <v>229200</v>
      </c>
      <c r="W63" s="37"/>
      <c r="X63" s="37">
        <f>IF(VLOOKUP(CONCATENATE($P$6," ",X$9),'-RÅDATA_KVARTAL-'!$A$5:$DS$385,72,FALSE)&gt;0,VLOOKUP(CONCATENATE($P$6," ",X$9),'-RÅDATA_KVARTAL-'!$A$5:$DS$385,72,FALSE),"")</f>
        <v>881379</v>
      </c>
      <c r="Y63" s="158"/>
      <c r="Z63" s="275"/>
      <c r="AA63" s="37">
        <f>IF(VLOOKUP(CONCATENATE($AA$6," ",AA$9),'-RÅDATA_KVARTAL-'!$DZ$5:$FB$385,21,FALSE)&gt;0,VLOOKUP(CONCATENATE($AA$6," ",AA$9),'-RÅDATA_KVARTAL-'!$DZ$5:$FB$385,21,FALSE),"")</f>
        <v>228017</v>
      </c>
      <c r="AB63" s="157"/>
      <c r="AC63" s="37">
        <f>IF(VLOOKUP(CONCATENATE($AA$6," ",AC$9),'-RÅDATA_KVARTAL-'!$DZ$5:$FB$385,21,FALSE)&gt;0,VLOOKUP(CONCATENATE($AA$6," ",AC$9),'-RÅDATA_KVARTAL-'!$DZ$5:$FB$385,21,FALSE),"")</f>
        <v>224707</v>
      </c>
      <c r="AD63" s="37"/>
      <c r="AE63" s="37">
        <f>IF(VLOOKUP(CONCATENATE($AA$6," ",AE$9),'-RÅDATA_KVARTAL-'!$DZ$5:$FB$385,21,FALSE)&gt;0,VLOOKUP(CONCATENATE($AA$6," ",AE$9),'-RÅDATA_KVARTAL-'!$DZ$5:$FB$385,21,FALSE),"")</f>
        <v>221536</v>
      </c>
      <c r="AF63" s="37"/>
      <c r="AG63" s="37">
        <f>IF(VLOOKUP(CONCATENATE($AA$6," ",AG$9),'-RÅDATA_KVARTAL-'!$DZ$5:$FB$385,21,FALSE)&gt;0,VLOOKUP(CONCATENATE($AA$6," ",AG$9),'-RÅDATA_KVARTAL-'!$DZ$5:$FB$385,21,FALSE),"")</f>
        <v>231375</v>
      </c>
      <c r="AH63" s="37"/>
      <c r="AI63" s="37">
        <f>IF(VLOOKUP(CONCATENATE($AA$6," ",AI$9),'-RÅDATA_KVARTAL-'!$A$5:$DS$385,72,FALSE)&gt;0,VLOOKUP(CONCATENATE($AA$6," ",AI$9),'-RÅDATA_KVARTAL-'!$A$5:$DS$385,72,FALSE),"")</f>
        <v>905635</v>
      </c>
      <c r="AJ63" s="147"/>
      <c r="AK63" s="275"/>
      <c r="AL63" s="37">
        <f>IF(VLOOKUP(CONCATENATE($AL$6," ",AL$9),'-RÅDATA_KVARTAL-'!$DZ$5:$FB$385,21,FALSE)&gt;0,VLOOKUP(CONCATENATE($AL$6," ",AL$9),'-RÅDATA_KVARTAL-'!$DZ$5:$FB$385,21,FALSE),"")</f>
        <v>230597</v>
      </c>
      <c r="AM63" s="157"/>
      <c r="AN63" s="37">
        <f>IF(VLOOKUP(CONCATENATE($AL$6," ",AN$9),'-RÅDATA_KVARTAL-'!$DZ$5:$FB$385,21,FALSE)&gt;0,VLOOKUP(CONCATENATE($AL$6," ",AN$9),'-RÅDATA_KVARTAL-'!$DZ$5:$FB$385,21,FALSE),"")</f>
        <v>232806</v>
      </c>
      <c r="AO63" s="37"/>
      <c r="AP63" s="37">
        <f>IF(VLOOKUP(CONCATENATE($AL$6," ",AP$9),'-RÅDATA_KVARTAL-'!$DZ$5:$FB$385,21,FALSE)&gt;0,VLOOKUP(CONCATENATE($AL$6," ",AP$9),'-RÅDATA_KVARTAL-'!$DZ$5:$FB$385,21,FALSE),"")</f>
        <v>227042</v>
      </c>
      <c r="AQ63" s="37"/>
      <c r="AR63" s="37">
        <f>IF(VLOOKUP(CONCATENATE($AL$6," ",AR$9),'-RÅDATA_KVARTAL-'!$DZ$5:$FB$385,21,FALSE)&gt;0,VLOOKUP(CONCATENATE($AL$6," ",AR$9),'-RÅDATA_KVARTAL-'!$DZ$5:$FB$385,21,FALSE),"")</f>
        <v>231970</v>
      </c>
      <c r="AS63" s="37"/>
      <c r="AT63" s="37">
        <f>IF(VLOOKUP(CONCATENATE($AL$6," ",AT$9),'-RÅDATA_KVARTAL-'!$A$5:$DS$385,72,FALSE)&gt;0,VLOOKUP(CONCATENATE($AL$6," ",AT$9),'-RÅDATA_KVARTAL-'!$A$5:$DS$385,72,FALSE),"")</f>
        <v>922415</v>
      </c>
      <c r="AU63" s="147"/>
      <c r="AV63" s="275"/>
      <c r="AW63" s="37">
        <f>IF(VLOOKUP(CONCATENATE($AW$6," ",AW$9),'-RÅDATA_KVARTAL-'!$DZ$5:$FB$385,21,FALSE)&gt;0,VLOOKUP(CONCATENATE($AW$6," ",AW$9),'-RÅDATA_KVARTAL-'!$DZ$5:$FB$385,21,FALSE),"")</f>
        <v>240618</v>
      </c>
      <c r="AX63" s="157"/>
      <c r="AY63" s="37">
        <f>IF(VLOOKUP(CONCATENATE($AW$6," ",AY$9),'-RÅDATA_KVARTAL-'!$DZ$5:$FB$385,21,FALSE)&gt;0,VLOOKUP(CONCATENATE($AW$6," ",AY$9),'-RÅDATA_KVARTAL-'!$DZ$5:$FB$385,21,FALSE),"")</f>
        <v>232178</v>
      </c>
      <c r="AZ63" s="37"/>
      <c r="BA63" s="37" t="str">
        <f>IF(VLOOKUP(CONCATENATE($AW$6," ",BA$9),'-RÅDATA_KVARTAL-'!$DZ$5:$FB$385,21,FALSE)&gt;0,VLOOKUP(CONCATENATE($AW$6," ",BA$9),'-RÅDATA_KVARTAL-'!$DZ$5:$FB$385,21,FALSE),"")</f>
        <v/>
      </c>
      <c r="BB63" s="37"/>
      <c r="BC63" s="37" t="str">
        <f>IF(VLOOKUP(CONCATENATE($AW$6," ",BC$9),'-RÅDATA_KVARTAL-'!$DZ$5:$FB$385,21,FALSE)&gt;0,VLOOKUP(CONCATENATE($AW$6," ",BC$9),'-RÅDATA_KVARTAL-'!$DZ$5:$FB$385,21,FALSE),"")</f>
        <v/>
      </c>
      <c r="BD63" s="37"/>
      <c r="BE63" s="37">
        <f>IF(VLOOKUP(CONCATENATE($AW$6," ",BE$9),'-RÅDATA_KVARTAL-'!$A$5:$DS$385,72,FALSE)&gt;0,VLOOKUP(CONCATENATE($AW$6," ",BE$9),'-RÅDATA_KVARTAL-'!$A$5:$DS$385,72,FALSE),"")</f>
        <v>472796</v>
      </c>
      <c r="BF63" s="147"/>
      <c r="BG63" s="275"/>
      <c r="BH63" s="37" t="str">
        <f>IF(VLOOKUP(CONCATENATE($BH$6," ",BH$9),'-RÅDATA_KVARTAL-'!$DZ$5:$FB$385,21,FALSE)&gt;0,VLOOKUP(CONCATENATE($BH$6," ",BH$9),'-RÅDATA_KVARTAL-'!$DZ$5:$FB$385,21,FALSE),"")</f>
        <v/>
      </c>
      <c r="BI63" s="157"/>
      <c r="BJ63" s="37" t="str">
        <f>IF(VLOOKUP(CONCATENATE($BH$6," ",BJ$9),'-RÅDATA_KVARTAL-'!$DZ$5:$FB$385,21,FALSE)&gt;0,VLOOKUP(CONCATENATE($BH$6," ",BJ$9),'-RÅDATA_KVARTAL-'!$DZ$5:$FB$385,21,FALSE),"")</f>
        <v/>
      </c>
      <c r="BK63" s="37"/>
      <c r="BL63" s="37" t="str">
        <f>IF(VLOOKUP(CONCATENATE($BH$6," ",BL$9),'-RÅDATA_KVARTAL-'!$DZ$5:$FB$385,21,FALSE)&gt;0,VLOOKUP(CONCATENATE($BH$6," ",BL$9),'-RÅDATA_KVARTAL-'!$DZ$5:$FB$385,21,FALSE),"")</f>
        <v/>
      </c>
      <c r="BM63" s="37"/>
      <c r="BN63" s="37" t="str">
        <f>IF(VLOOKUP(CONCATENATE($BH$6," ",BN$9),'-RÅDATA_KVARTAL-'!$DZ$5:$FB$385,21,FALSE)&gt;0,VLOOKUP(CONCATENATE($BH$6," ",BN$9),'-RÅDATA_KVARTAL-'!$DZ$5:$FB$385,21,FALSE),"")</f>
        <v/>
      </c>
      <c r="BO63" s="37"/>
      <c r="BP63" s="37" t="str">
        <f>IF(VLOOKUP(CONCATENATE($BH$6," ",BP$9),'-RÅDATA_KVARTAL-'!$A$5:$DS$385,72,FALSE)&gt;0,VLOOKUP(CONCATENATE($BH$6," ",BP$9),'-RÅDATA_KVARTAL-'!$A$5:$DS$385,72,FALSE),"")</f>
        <v/>
      </c>
      <c r="BQ63" s="147"/>
      <c r="BR63" s="275"/>
      <c r="BS63" s="37" t="str">
        <f>IF(VLOOKUP(CONCATENATE($BS$6," ",BS$9),'-RÅDATA_KVARTAL-'!$DZ$5:$FB$385,21,FALSE)&gt;0,VLOOKUP(CONCATENATE($BS$6," ",BS$9),'-RÅDATA_KVARTAL-'!$DZ$5:$FB$385,21,FALSE),"")</f>
        <v/>
      </c>
      <c r="BT63" s="157"/>
      <c r="BU63" s="37" t="str">
        <f>IF(VLOOKUP(CONCATENATE($BS$6," ",BU$9),'-RÅDATA_KVARTAL-'!$DZ$5:$FB$385,21,FALSE)&gt;0,VLOOKUP(CONCATENATE($BS$6," ",BU$9),'-RÅDATA_KVARTAL-'!$DZ$5:$FB$385,21,FALSE),"")</f>
        <v/>
      </c>
      <c r="BV63" s="37"/>
      <c r="BW63" s="37" t="str">
        <f>IF(VLOOKUP(CONCATENATE($BS$6," ",BW$9),'-RÅDATA_KVARTAL-'!$DZ$5:$FB$385,21,FALSE)&gt;0,VLOOKUP(CONCATENATE($BS$6," ",BW$9),'-RÅDATA_KVARTAL-'!$DZ$5:$FB$385,21,FALSE),"")</f>
        <v/>
      </c>
      <c r="BX63" s="37"/>
      <c r="BY63" s="37" t="str">
        <f>IF(VLOOKUP(CONCATENATE($BS$6," ",BY$9),'-RÅDATA_KVARTAL-'!$DZ$5:$FB$385,21,FALSE)&gt;0,VLOOKUP(CONCATENATE($BS$6," ",BY$9),'-RÅDATA_KVARTAL-'!$DZ$5:$FB$385,21,FALSE),"")</f>
        <v/>
      </c>
      <c r="BZ63" s="37"/>
      <c r="CA63" s="37" t="str">
        <f>IF(VLOOKUP(CONCATENATE($BS$6," ",CA$9),'-RÅDATA_KVARTAL-'!$A$5:$DS$385,72,FALSE)&gt;0,VLOOKUP(CONCATENATE($BS$6," ",CA$9),'-RÅDATA_KVARTAL-'!$A$5:$DS$385,72,FALSE),"")</f>
        <v/>
      </c>
      <c r="CB63" s="147"/>
      <c r="CC63" s="275"/>
      <c r="CD63" s="37" t="str">
        <f>IF(VLOOKUP(CONCATENATE($CD$6," ",CD$9),'-RÅDATA_KVARTAL-'!$DZ$5:$FB$385,21,FALSE)&gt;0,VLOOKUP(CONCATENATE($CD$6," ",CD$9),'-RÅDATA_KVARTAL-'!$DZ$5:$FB$385,21,FALSE),"")</f>
        <v/>
      </c>
      <c r="CE63" s="157"/>
      <c r="CF63" s="37" t="str">
        <f>IF(VLOOKUP(CONCATENATE($CD$6," ",CF$9),'-RÅDATA_KVARTAL-'!$DZ$5:$FB$385,21,FALSE)&gt;0,VLOOKUP(CONCATENATE($CD$6," ",CF$9),'-RÅDATA_KVARTAL-'!$DZ$5:$FB$385,21,FALSE),"")</f>
        <v/>
      </c>
      <c r="CG63" s="37"/>
      <c r="CH63" s="37" t="str">
        <f>IF(VLOOKUP(CONCATENATE($CD$6," ",CH$9),'-RÅDATA_KVARTAL-'!$DZ$5:$FB$385,21,FALSE)&gt;0,VLOOKUP(CONCATENATE($CD$6," ",CH$9),'-RÅDATA_KVARTAL-'!$DZ$5:$FB$385,21,FALSE),"")</f>
        <v/>
      </c>
      <c r="CI63" s="37"/>
      <c r="CJ63" s="37" t="str">
        <f>IF(VLOOKUP(CONCATENATE($CD$6," ",CJ$9),'-RÅDATA_KVARTAL-'!$DZ$5:$FB$385,21,FALSE)&gt;0,VLOOKUP(CONCATENATE($CD$6," ",CJ$9),'-RÅDATA_KVARTAL-'!$DZ$5:$FB$385,21,FALSE),"")</f>
        <v/>
      </c>
      <c r="CK63" s="37"/>
      <c r="CL63" s="37" t="str">
        <f>IF(VLOOKUP(CONCATENATE($CD$6," ",CL$9),'-RÅDATA_KVARTAL-'!$A$5:$DS$385,72,FALSE)&gt;0,VLOOKUP(CONCATENATE($CD$6," ",CL$9),'-RÅDATA_KVARTAL-'!$A$5:$DS$385,72,FALSE),"")</f>
        <v/>
      </c>
      <c r="CM63" s="147"/>
      <c r="CN63" s="148"/>
      <c r="CO63" s="103" t="s">
        <v>469</v>
      </c>
      <c r="CP63" s="15"/>
    </row>
    <row r="64" spans="2:94" s="15" customFormat="1" ht="10.5" customHeight="1" x14ac:dyDescent="0.2">
      <c r="B64" s="288">
        <v>11</v>
      </c>
      <c r="C64" s="288"/>
      <c r="D64" s="92" t="s">
        <v>75</v>
      </c>
      <c r="E64" s="156">
        <f>IF(VLOOKUP(CONCATENATE($E$6," ",E$9),'-RÅDATA_KVARTAL-'!$DZ$5:$FB$385,22,FALSE)&gt;0,VLOOKUP(CONCATENATE($E$6," ",E$9),'-RÅDATA_KVARTAL-'!$DZ$5:$FB$385,22,FALSE),"")</f>
        <v>95.634105276828237</v>
      </c>
      <c r="F64" s="120"/>
      <c r="G64" s="156">
        <f>IF(VLOOKUP(CONCATENATE($E$6," ",G$9),'-RÅDATA_KVARTAL-'!$DZ$5:$FB$385,22,FALSE)&gt;0,VLOOKUP(CONCATENATE($E$6," ",G$9),'-RÅDATA_KVARTAL-'!$DZ$5:$FB$385,22,FALSE),"")</f>
        <v>95.866889601040356</v>
      </c>
      <c r="H64" s="156"/>
      <c r="I64" s="156">
        <f>IF(VLOOKUP(CONCATENATE($E$6," ",I$9),'-RÅDATA_KVARTAL-'!$DZ$5:$FB$385,22,FALSE)&gt;0,VLOOKUP(CONCATENATE($E$6," ",I$9),'-RÅDATA_KVARTAL-'!$DZ$5:$FB$385,22,FALSE),"")</f>
        <v>96.417424795803171</v>
      </c>
      <c r="J64" s="156"/>
      <c r="K64" s="156">
        <f>IF(VLOOKUP(CONCATENATE($E$6," ",K$9),'-RÅDATA_KVARTAL-'!$DZ$5:$FB$385,22,FALSE)&gt;0,VLOOKUP(CONCATENATE($E$6," ",K$9),'-RÅDATA_KVARTAL-'!$DZ$5:$FB$385,22,FALSE),"")</f>
        <v>95.43792497861034</v>
      </c>
      <c r="L64" s="156"/>
      <c r="M64" s="156">
        <f>IF(VLOOKUP(CONCATENATE($E$6," ",M$9),'-RÅDATA_KVARTAL-'!$A$5:$DS$385,76,FALSE)&gt;0,VLOOKUP(CONCATENATE($E$6," ",M$9),'-RÅDATA_KVARTAL-'!$A$5:$DS$385,76,FALSE),"")</f>
        <v>95.832875091600116</v>
      </c>
      <c r="N64" s="118"/>
      <c r="O64" s="106"/>
      <c r="P64" s="156">
        <f>IF(VLOOKUP(CONCATENATE($P$6," ",P$9),'-RÅDATA_KVARTAL-'!$DZ$5:$FB$385,22,FALSE)&gt;0,VLOOKUP(CONCATENATE($P$6," ",P$9),'-RÅDATA_KVARTAL-'!$DZ$5:$FB$385,22,FALSE),"")</f>
        <v>96.31871445803894</v>
      </c>
      <c r="Q64" s="156"/>
      <c r="R64" s="156">
        <f>IF(VLOOKUP(CONCATENATE($P$6," ",R$9),'-RÅDATA_KVARTAL-'!$DZ$5:$FB$385,22,FALSE)&gt;0,VLOOKUP(CONCATENATE($P$6," ",R$9),'-RÅDATA_KVARTAL-'!$DZ$5:$FB$385,22,FALSE),"")</f>
        <v>94.76032934065789</v>
      </c>
      <c r="S64" s="156"/>
      <c r="T64" s="156">
        <f>IF(VLOOKUP(CONCATENATE($P$6," ",T$9),'-RÅDATA_KVARTAL-'!$DZ$5:$FB$385,22,FALSE)&gt;0,VLOOKUP(CONCATENATE($P$6," ",T$9),'-RÅDATA_KVARTAL-'!$DZ$5:$FB$385,22,FALSE),"")</f>
        <v>94.791546419215905</v>
      </c>
      <c r="U64" s="156"/>
      <c r="V64" s="156">
        <f>IF(VLOOKUP(CONCATENATE($P$6," ",V$9),'-RÅDATA_KVARTAL-'!$DZ$5:$FB$385,22,FALSE)&gt;0,VLOOKUP(CONCATENATE($P$6," ",V$9),'-RÅDATA_KVARTAL-'!$DZ$5:$FB$385,22,FALSE),"")</f>
        <v>96.914958392530949</v>
      </c>
      <c r="W64" s="156"/>
      <c r="X64" s="156">
        <f>IF(VLOOKUP(CONCATENATE($P$6," ",X$9),'-RÅDATA_KVARTAL-'!$A$5:$DS$385,76,FALSE)&gt;0,VLOOKUP(CONCATENATE($P$6," ",X$9),'-RÅDATA_KVARTAL-'!$A$5:$DS$385,76,FALSE),"")</f>
        <v>95.714153847824562</v>
      </c>
      <c r="Y64" s="118"/>
      <c r="Z64" s="106"/>
      <c r="AA64" s="156">
        <f>IF(VLOOKUP(CONCATENATE($AA$6," ",AA$9),'-RÅDATA_KVARTAL-'!$DZ$5:$FB$385,22,FALSE)&gt;0,VLOOKUP(CONCATENATE($AA$6," ",AA$9),'-RÅDATA_KVARTAL-'!$DZ$5:$FB$385,22,FALSE),"")</f>
        <v>96.154121878913884</v>
      </c>
      <c r="AB64" s="120"/>
      <c r="AC64" s="156">
        <f>IF(VLOOKUP(CONCATENATE($AA$6," ",AC$9),'-RÅDATA_KVARTAL-'!$DZ$5:$FB$385,22,FALSE)&gt;0,VLOOKUP(CONCATENATE($AA$6," ",AC$9),'-RÅDATA_KVARTAL-'!$DZ$5:$FB$385,22,FALSE),"")</f>
        <v>96.329559435672977</v>
      </c>
      <c r="AD64" s="156"/>
      <c r="AE64" s="156">
        <f>IF(VLOOKUP(CONCATENATE($AA$6," ",AE$9),'-RÅDATA_KVARTAL-'!$DZ$5:$FB$385,22,FALSE)&gt;0,VLOOKUP(CONCATENATE($AA$6," ",AE$9),'-RÅDATA_KVARTAL-'!$DZ$5:$FB$385,22,FALSE),"")</f>
        <v>95.923377686175854</v>
      </c>
      <c r="AF64" s="156"/>
      <c r="AG64" s="156">
        <f>IF(VLOOKUP(CONCATENATE($AA$6," ",AG$9),'-RÅDATA_KVARTAL-'!$DZ$5:$FB$385,22,FALSE)&gt;0,VLOOKUP(CONCATENATE($AA$6," ",AG$9),'-RÅDATA_KVARTAL-'!$DZ$5:$FB$385,22,FALSE),"")</f>
        <v>95.606343591947379</v>
      </c>
      <c r="AH64" s="156"/>
      <c r="AI64" s="156">
        <f>IF(VLOOKUP(CONCATENATE($AA$6," ",AI$9),'-RÅDATA_KVARTAL-'!$A$5:$DS$385,76,FALSE)&gt;0,VLOOKUP(CONCATENATE($AA$6," ",AI$9),'-RÅDATA_KVARTAL-'!$A$5:$DS$385,76,FALSE),"")</f>
        <v>96.000487616140092</v>
      </c>
      <c r="AJ64" s="106"/>
      <c r="AK64" s="106"/>
      <c r="AL64" s="156">
        <f>IF(VLOOKUP(CONCATENATE($AL$6," ",AL$9),'-RÅDATA_KVARTAL-'!$DZ$5:$FB$385,22,FALSE)&gt;0,VLOOKUP(CONCATENATE($AL$6," ",AL$9),'-RÅDATA_KVARTAL-'!$DZ$5:$FB$385,22,FALSE),"")</f>
        <v>95.605648518217549</v>
      </c>
      <c r="AM64" s="120"/>
      <c r="AN64" s="156">
        <f>IF(VLOOKUP(CONCATENATE($AL$6," ",AN$9),'-RÅDATA_KVARTAL-'!$DZ$5:$FB$385,22,FALSE)&gt;0,VLOOKUP(CONCATENATE($AL$6," ",AN$9),'-RÅDATA_KVARTAL-'!$DZ$5:$FB$385,22,FALSE),"")</f>
        <v>96.364486793686794</v>
      </c>
      <c r="AO64" s="156"/>
      <c r="AP64" s="156">
        <f>IF(VLOOKUP(CONCATENATE($AL$6," ",AP$9),'-RÅDATA_KVARTAL-'!$DZ$5:$FB$385,22,FALSE)&gt;0,VLOOKUP(CONCATENATE($AL$6," ",AP$9),'-RÅDATA_KVARTAL-'!$DZ$5:$FB$385,22,FALSE),"")</f>
        <v>96.381481198475157</v>
      </c>
      <c r="AQ64" s="156"/>
      <c r="AR64" s="156">
        <f>IF(VLOOKUP(CONCATENATE($AL$6," ",AR$9),'-RÅDATA_KVARTAL-'!$DZ$5:$FB$385,22,FALSE)&gt;0,VLOOKUP(CONCATENATE($AL$6," ",AR$9),'-RÅDATA_KVARTAL-'!$DZ$5:$FB$385,22,FALSE),"")</f>
        <v>95.166398634677876</v>
      </c>
      <c r="AS64" s="156"/>
      <c r="AT64" s="156">
        <f>IF(VLOOKUP(CONCATENATE($AL$6," ",AT$9),'-RÅDATA_KVARTAL-'!$A$5:$DS$385,76,FALSE)&gt;0,VLOOKUP(CONCATENATE($AL$6," ",AT$9),'-RÅDATA_KVARTAL-'!$A$5:$DS$385,76,FALSE),"")</f>
        <v>95.874869946357094</v>
      </c>
      <c r="AU64" s="106"/>
      <c r="AV64" s="106"/>
      <c r="AW64" s="156">
        <f>IF(VLOOKUP(CONCATENATE($AW$6," ",AW$9),'-RÅDATA_KVARTAL-'!$DZ$5:$FB$385,22,FALSE)&gt;0,VLOOKUP(CONCATENATE($AW$6," ",AW$9),'-RÅDATA_KVARTAL-'!$DZ$5:$FB$385,22,FALSE),"")</f>
        <v>96.406849743174689</v>
      </c>
      <c r="AX64" s="120"/>
      <c r="AY64" s="156">
        <f>IF(VLOOKUP(CONCATENATE($AW$6," ",AY$9),'-RÅDATA_KVARTAL-'!$DZ$5:$FB$385,22,FALSE)&gt;0,VLOOKUP(CONCATENATE($AW$6," ",AY$9),'-RÅDATA_KVARTAL-'!$DZ$5:$FB$385,22,FALSE),"")</f>
        <v>94.98868782908599</v>
      </c>
      <c r="AZ64" s="156"/>
      <c r="BA64" s="156" t="str">
        <f>IF(VLOOKUP(CONCATENATE($AW$6," ",BA$9),'-RÅDATA_KVARTAL-'!$DZ$5:$FB$385,22,FALSE)&gt;0,VLOOKUP(CONCATENATE($AW$6," ",BA$9),'-RÅDATA_KVARTAL-'!$DZ$5:$FB$385,22,FALSE),"")</f>
        <v/>
      </c>
      <c r="BB64" s="156"/>
      <c r="BC64" s="156" t="str">
        <f>IF(VLOOKUP(CONCATENATE($AW$6," ",BC$9),'-RÅDATA_KVARTAL-'!$DZ$5:$FB$385,22,FALSE)&gt;0,VLOOKUP(CONCATENATE($AW$6," ",BC$9),'-RÅDATA_KVARTAL-'!$DZ$5:$FB$385,22,FALSE),"")</f>
        <v/>
      </c>
      <c r="BD64" s="156"/>
      <c r="BE64" s="156">
        <f>IF(VLOOKUP(CONCATENATE($AW$6," ",BE$9),'-RÅDATA_KVARTAL-'!$A$5:$DS$385,76,FALSE)&gt;0,VLOOKUP(CONCATENATE($AW$6," ",BE$9),'-RÅDATA_KVARTAL-'!$A$5:$DS$385,76,FALSE),"")</f>
        <v>95.705173750488342</v>
      </c>
      <c r="BF64" s="106"/>
      <c r="BG64" s="106"/>
      <c r="BH64" s="156" t="str">
        <f>IF(VLOOKUP(CONCATENATE($BH$6," ",BH$9),'-RÅDATA_KVARTAL-'!$DZ$5:$FB$385,22,FALSE)&gt;0,VLOOKUP(CONCATENATE($BH$6," ",BH$9),'-RÅDATA_KVARTAL-'!$DZ$5:$FB$385,22,FALSE),"")</f>
        <v/>
      </c>
      <c r="BI64" s="120"/>
      <c r="BJ64" s="156" t="str">
        <f>IF(VLOOKUP(CONCATENATE($BH$6," ",BJ$9),'-RÅDATA_KVARTAL-'!$DZ$5:$FB$385,22,FALSE)&gt;0,VLOOKUP(CONCATENATE($BH$6," ",BJ$9),'-RÅDATA_KVARTAL-'!$DZ$5:$FB$385,22,FALSE),"")</f>
        <v/>
      </c>
      <c r="BK64" s="156"/>
      <c r="BL64" s="156" t="str">
        <f>IF(VLOOKUP(CONCATENATE($BH$6," ",BL$9),'-RÅDATA_KVARTAL-'!$DZ$5:$FB$385,22,FALSE)&gt;0,VLOOKUP(CONCATENATE($BH$6," ",BL$9),'-RÅDATA_KVARTAL-'!$DZ$5:$FB$385,22,FALSE),"")</f>
        <v/>
      </c>
      <c r="BM64" s="156"/>
      <c r="BN64" s="156" t="str">
        <f>IF(VLOOKUP(CONCATENATE($BH$6," ",BN$9),'-RÅDATA_KVARTAL-'!$DZ$5:$FB$385,22,FALSE)&gt;0,VLOOKUP(CONCATENATE($BH$6," ",BN$9),'-RÅDATA_KVARTAL-'!$DZ$5:$FB$385,22,FALSE),"")</f>
        <v/>
      </c>
      <c r="BO64" s="156"/>
      <c r="BP64" s="156" t="str">
        <f>IF(VLOOKUP(CONCATENATE($BH$6," ",BP$9),'-RÅDATA_KVARTAL-'!$A$5:$DS$385,76,FALSE)&gt;0,VLOOKUP(CONCATENATE($BH$6," ",BP$9),'-RÅDATA_KVARTAL-'!$A$5:$DS$385,76,FALSE),"")</f>
        <v/>
      </c>
      <c r="BQ64" s="106"/>
      <c r="BR64" s="106"/>
      <c r="BS64" s="156" t="str">
        <f>IF(VLOOKUP(CONCATENATE($BS$6," ",BS$9),'-RÅDATA_KVARTAL-'!$DZ$5:$FB$385,22,FALSE)&gt;0,VLOOKUP(CONCATENATE($BS$6," ",BS$9),'-RÅDATA_KVARTAL-'!$DZ$5:$FB$385,22,FALSE),"")</f>
        <v/>
      </c>
      <c r="BT64" s="120"/>
      <c r="BU64" s="156" t="str">
        <f>IF(VLOOKUP(CONCATENATE($BS$6," ",BU$9),'-RÅDATA_KVARTAL-'!$DZ$5:$FB$385,22,FALSE)&gt;0,VLOOKUP(CONCATENATE($BS$6," ",BU$9),'-RÅDATA_KVARTAL-'!$DZ$5:$FB$385,22,FALSE),"")</f>
        <v/>
      </c>
      <c r="BV64" s="156"/>
      <c r="BW64" s="156" t="str">
        <f>IF(VLOOKUP(CONCATENATE($BS$6," ",BW$9),'-RÅDATA_KVARTAL-'!$DZ$5:$FB$385,22,FALSE)&gt;0,VLOOKUP(CONCATENATE($BS$6," ",BW$9),'-RÅDATA_KVARTAL-'!$DZ$5:$FB$385,22,FALSE),"")</f>
        <v/>
      </c>
      <c r="BX64" s="156"/>
      <c r="BY64" s="156" t="str">
        <f>IF(VLOOKUP(CONCATENATE($BS$6," ",BY$9),'-RÅDATA_KVARTAL-'!$DZ$5:$FB$385,22,FALSE)&gt;0,VLOOKUP(CONCATENATE($BS$6," ",BY$9),'-RÅDATA_KVARTAL-'!$DZ$5:$FB$385,22,FALSE),"")</f>
        <v/>
      </c>
      <c r="BZ64" s="156"/>
      <c r="CA64" s="156" t="str">
        <f>IF(VLOOKUP(CONCATENATE($BS$6," ",CA$9),'-RÅDATA_KVARTAL-'!$A$5:$DS$385,76,FALSE)&gt;0,VLOOKUP(CONCATENATE($BS$6," ",CA$9),'-RÅDATA_KVARTAL-'!$A$5:$DS$385,76,FALSE),"")</f>
        <v/>
      </c>
      <c r="CB64" s="106"/>
      <c r="CC64" s="106"/>
      <c r="CD64" s="156" t="str">
        <f>IF(VLOOKUP(CONCATENATE($CD$6," ",CD$9),'-RÅDATA_KVARTAL-'!$DZ$5:$FB$385,22,FALSE)&gt;0,VLOOKUP(CONCATENATE($CD$6," ",CD$9),'-RÅDATA_KVARTAL-'!$DZ$5:$FB$385,22,FALSE),"")</f>
        <v/>
      </c>
      <c r="CE64" s="120"/>
      <c r="CF64" s="156" t="str">
        <f>IF(VLOOKUP(CONCATENATE($CD$6," ",CF$9),'-RÅDATA_KVARTAL-'!$DZ$5:$FB$385,22,FALSE)&gt;0,VLOOKUP(CONCATENATE($CD$6," ",CF$9),'-RÅDATA_KVARTAL-'!$DZ$5:$FB$385,22,FALSE),"")</f>
        <v/>
      </c>
      <c r="CG64" s="156"/>
      <c r="CH64" s="156" t="str">
        <f>IF(VLOOKUP(CONCATENATE($CD$6," ",CH$9),'-RÅDATA_KVARTAL-'!$DZ$5:$FB$385,22,FALSE)&gt;0,VLOOKUP(CONCATENATE($CD$6," ",CH$9),'-RÅDATA_KVARTAL-'!$DZ$5:$FB$385,22,FALSE),"")</f>
        <v/>
      </c>
      <c r="CI64" s="156"/>
      <c r="CJ64" s="156" t="str">
        <f>IF(VLOOKUP(CONCATENATE($CD$6," ",CJ$9),'-RÅDATA_KVARTAL-'!$DZ$5:$FB$385,22,FALSE)&gt;0,VLOOKUP(CONCATENATE($CD$6," ",CJ$9),'-RÅDATA_KVARTAL-'!$DZ$5:$FB$385,22,FALSE),"")</f>
        <v/>
      </c>
      <c r="CK64" s="156"/>
      <c r="CL64" s="156" t="str">
        <f>IF(VLOOKUP(CONCATENATE($CD$6," ",CL$9),'-RÅDATA_KVARTAL-'!$A$5:$DS$385,76,FALSE)&gt;0,VLOOKUP(CONCATENATE($CD$6," ",CL$9),'-RÅDATA_KVARTAL-'!$A$5:$DS$385,76,FALSE),"")</f>
        <v/>
      </c>
      <c r="CM64" s="106"/>
      <c r="CN64" s="106"/>
      <c r="CO64" s="92" t="s">
        <v>470</v>
      </c>
    </row>
    <row r="65" spans="2:95" ht="4.5" customHeight="1" x14ac:dyDescent="0.2">
      <c r="B65" s="288"/>
      <c r="C65" s="288"/>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88">
        <v>12</v>
      </c>
      <c r="C66" s="289"/>
      <c r="D66" s="103" t="s">
        <v>62</v>
      </c>
      <c r="E66" s="37">
        <f>IF(VLOOKUP(CONCATENATE($E$6," ",E$9),'-RÅDATA_KVARTAL-'!$DZ$5:$FB$385,23,FALSE)&gt;0,VLOOKUP(CONCATENATE($E$6," ",E$9),'-RÅDATA_KVARTAL-'!$DZ$5:$FB$385,23,FALSE),"")</f>
        <v>210216</v>
      </c>
      <c r="F66" s="157"/>
      <c r="G66" s="37">
        <f>IF(VLOOKUP(CONCATENATE($E$6," ",G$9),'-RÅDATA_KVARTAL-'!$DZ$5:$FB$385,23,FALSE)&gt;0,VLOOKUP(CONCATENATE($E$6," ",G$9),'-RÅDATA_KVARTAL-'!$DZ$5:$FB$385,23,FALSE),"")</f>
        <v>210522</v>
      </c>
      <c r="H66" s="37"/>
      <c r="I66" s="37">
        <f>IF(VLOOKUP(CONCATENATE($E$6," ",I$9),'-RÅDATA_KVARTAL-'!$DZ$5:$FB$385,23,FALSE)&gt;0,VLOOKUP(CONCATENATE($E$6," ",I$9),'-RÅDATA_KVARTAL-'!$DZ$5:$FB$385,23,FALSE),"")</f>
        <v>206808</v>
      </c>
      <c r="J66" s="37"/>
      <c r="K66" s="37">
        <f>IF(VLOOKUP(CONCATENATE($E$6," ",K$9),'-RÅDATA_KVARTAL-'!$DZ$5:$FB$385,23,FALSE)&gt;0,VLOOKUP(CONCATENATE($E$6," ",K$9),'-RÅDATA_KVARTAL-'!$DZ$5:$FB$385,23,FALSE),"")</f>
        <v>215956</v>
      </c>
      <c r="L66" s="37"/>
      <c r="M66" s="37">
        <f>IF(VLOOKUP(CONCATENATE($E$6," ",M$9),'-RÅDATA_KVARTAL-'!$A$5:$DS$385,80,FALSE)&gt;0,VLOOKUP(CONCATENATE($E$6," ",M$9),'-RÅDATA_KVARTAL-'!$A$5:$DS$385,80,FALSE),"")</f>
        <v>843502</v>
      </c>
      <c r="N66" s="158"/>
      <c r="O66" s="275"/>
      <c r="P66" s="37">
        <f>IF(VLOOKUP(CONCATENATE($P$6," ",P$9),'-RÅDATA_KVARTAL-'!$DZ$5:$FB$385,23,FALSE)&gt;0,VLOOKUP(CONCATENATE($P$6," ",P$9),'-RÅDATA_KVARTAL-'!$DZ$5:$FB$385,23,FALSE),"")</f>
        <v>227016</v>
      </c>
      <c r="Q66" s="37"/>
      <c r="R66" s="37">
        <f>IF(VLOOKUP(CONCATENATE($P$6," ",R$9),'-RÅDATA_KVARTAL-'!$DZ$5:$FB$385,23,FALSE)&gt;0,VLOOKUP(CONCATENATE($P$6," ",R$9),'-RÅDATA_KVARTAL-'!$DZ$5:$FB$385,23,FALSE),"")</f>
        <v>219460</v>
      </c>
      <c r="S66" s="37"/>
      <c r="T66" s="37">
        <f>IF(VLOOKUP(CONCATENATE($P$6," ",T$9),'-RÅDATA_KVARTAL-'!$DZ$5:$FB$385,23,FALSE)&gt;0,VLOOKUP(CONCATENATE($P$6," ",T$9),'-RÅDATA_KVARTAL-'!$DZ$5:$FB$385,23,FALSE),"")</f>
        <v>218360</v>
      </c>
      <c r="U66" s="37"/>
      <c r="V66" s="37">
        <f>IF(VLOOKUP(CONCATENATE($P$6," ",V$9),'-RÅDATA_KVARTAL-'!$DZ$5:$FB$385,23,FALSE)&gt;0,VLOOKUP(CONCATENATE($P$6," ",V$9),'-RÅDATA_KVARTAL-'!$DZ$5:$FB$385,23,FALSE),"")</f>
        <v>232789</v>
      </c>
      <c r="W66" s="37"/>
      <c r="X66" s="37">
        <f>IF(VLOOKUP(CONCATENATE($P$6," ",X$9),'-RÅDATA_KVARTAL-'!$A$5:$DS$385,80,FALSE)&gt;0,VLOOKUP(CONCATENATE($P$6," ",X$9),'-RÅDATA_KVARTAL-'!$A$5:$DS$385,80,FALSE),"")</f>
        <v>897625</v>
      </c>
      <c r="Y66" s="158"/>
      <c r="Z66" s="275"/>
      <c r="AA66" s="37">
        <f>IF(VLOOKUP(CONCATENATE($AA$6," ",AA$9),'-RÅDATA_KVARTAL-'!$DZ$5:$FB$385,23,FALSE)&gt;0,VLOOKUP(CONCATENATE($AA$6," ",AA$9),'-RÅDATA_KVARTAL-'!$DZ$5:$FB$385,23,FALSE),"")</f>
        <v>231754</v>
      </c>
      <c r="AB66" s="157"/>
      <c r="AC66" s="37">
        <f>IF(VLOOKUP(CONCATENATE($AA$6," ",AC$9),'-RÅDATA_KVARTAL-'!$DZ$5:$FB$385,23,FALSE)&gt;0,VLOOKUP(CONCATENATE($AA$6," ",AC$9),'-RÅDATA_KVARTAL-'!$DZ$5:$FB$385,23,FALSE),"")</f>
        <v>228623</v>
      </c>
      <c r="AD66" s="37"/>
      <c r="AE66" s="37">
        <f>IF(VLOOKUP(CONCATENATE($AA$6," ",AE$9),'-RÅDATA_KVARTAL-'!$DZ$5:$FB$385,23,FALSE)&gt;0,VLOOKUP(CONCATENATE($AA$6," ",AE$9),'-RÅDATA_KVARTAL-'!$DZ$5:$FB$385,23,FALSE),"")</f>
        <v>225922</v>
      </c>
      <c r="AF66" s="37"/>
      <c r="AG66" s="37">
        <f>IF(VLOOKUP(CONCATENATE($AA$6," ",AG$9),'-RÅDATA_KVARTAL-'!$DZ$5:$FB$385,23,FALSE)&gt;0,VLOOKUP(CONCATENATE($AA$6," ",AG$9),'-RÅDATA_KVARTAL-'!$DZ$5:$FB$385,23,FALSE),"")</f>
        <v>235780</v>
      </c>
      <c r="AH66" s="37"/>
      <c r="AI66" s="37">
        <f>IF(VLOOKUP(CONCATENATE($AA$6," ",AI$9),'-RÅDATA_KVARTAL-'!$A$5:$DS$385,80,FALSE)&gt;0,VLOOKUP(CONCATENATE($AA$6," ",AI$9),'-RÅDATA_KVARTAL-'!$A$5:$DS$385,80,FALSE),"")</f>
        <v>922079</v>
      </c>
      <c r="AJ66" s="147"/>
      <c r="AK66" s="275"/>
      <c r="AL66" s="37">
        <f>IF(VLOOKUP(CONCATENATE($AL$6," ",AL$9),'-RÅDATA_KVARTAL-'!$DZ$5:$FB$385,23,FALSE)&gt;0,VLOOKUP(CONCATENATE($AL$6," ",AL$9),'-RÅDATA_KVARTAL-'!$DZ$5:$FB$385,23,FALSE),"")</f>
        <v>234955</v>
      </c>
      <c r="AM66" s="157"/>
      <c r="AN66" s="37">
        <f>IF(VLOOKUP(CONCATENATE($AL$6," ",AN$9),'-RÅDATA_KVARTAL-'!$DZ$5:$FB$385,23,FALSE)&gt;0,VLOOKUP(CONCATENATE($AL$6," ",AN$9),'-RÅDATA_KVARTAL-'!$DZ$5:$FB$385,23,FALSE),"")</f>
        <v>236908</v>
      </c>
      <c r="AO66" s="37"/>
      <c r="AP66" s="37">
        <f>IF(VLOOKUP(CONCATENATE($AL$6," ",AP$9),'-RÅDATA_KVARTAL-'!$DZ$5:$FB$385,23,FALSE)&gt;0,VLOOKUP(CONCATENATE($AL$6," ",AP$9),'-RÅDATA_KVARTAL-'!$DZ$5:$FB$385,23,FALSE),"")</f>
        <v>230558</v>
      </c>
      <c r="AQ66" s="37"/>
      <c r="AR66" s="37">
        <f>IF(VLOOKUP(CONCATENATE($AL$6," ",AR$9),'-RÅDATA_KVARTAL-'!$DZ$5:$FB$385,23,FALSE)&gt;0,VLOOKUP(CONCATENATE($AL$6," ",AR$9),'-RÅDATA_KVARTAL-'!$DZ$5:$FB$385,23,FALSE),"")</f>
        <v>236582</v>
      </c>
      <c r="AS66" s="37"/>
      <c r="AT66" s="37">
        <f>IF(VLOOKUP(CONCATENATE($AL$6," ",AT$9),'-RÅDATA_KVARTAL-'!$A$5:$DS$385,80,FALSE)&gt;0,VLOOKUP(CONCATENATE($AL$6," ",AT$9),'-RÅDATA_KVARTAL-'!$A$5:$DS$385,80,FALSE),"")</f>
        <v>939003</v>
      </c>
      <c r="AU66" s="147"/>
      <c r="AV66" s="275"/>
      <c r="AW66" s="37">
        <f>IF(VLOOKUP(CONCATENATE($AW$6," ",AW$9),'-RÅDATA_KVARTAL-'!$DZ$5:$FB$385,23,FALSE)&gt;0,VLOOKUP(CONCATENATE($AW$6," ",AW$9),'-RÅDATA_KVARTAL-'!$DZ$5:$FB$385,23,FALSE),"")</f>
        <v>244021</v>
      </c>
      <c r="AX66" s="157"/>
      <c r="AY66" s="37">
        <f>IF(VLOOKUP(CONCATENATE($AW$6," ",AY$9),'-RÅDATA_KVARTAL-'!$DZ$5:$FB$385,23,FALSE)&gt;0,VLOOKUP(CONCATENATE($AW$6," ",AY$9),'-RÅDATA_KVARTAL-'!$DZ$5:$FB$385,23,FALSE),"")</f>
        <v>236985</v>
      </c>
      <c r="AZ66" s="37"/>
      <c r="BA66" s="37" t="str">
        <f>IF(VLOOKUP(CONCATENATE($AW$6," ",BA$9),'-RÅDATA_KVARTAL-'!$DZ$5:$FB$385,23,FALSE)&gt;0,VLOOKUP(CONCATENATE($AW$6," ",BA$9),'-RÅDATA_KVARTAL-'!$DZ$5:$FB$385,23,FALSE),"")</f>
        <v/>
      </c>
      <c r="BB66" s="37"/>
      <c r="BC66" s="37" t="str">
        <f>IF(VLOOKUP(CONCATENATE($AW$6," ",BC$9),'-RÅDATA_KVARTAL-'!$DZ$5:$FB$385,23,FALSE)&gt;0,VLOOKUP(CONCATENATE($AW$6," ",BC$9),'-RÅDATA_KVARTAL-'!$DZ$5:$FB$385,23,FALSE),"")</f>
        <v/>
      </c>
      <c r="BD66" s="37"/>
      <c r="BE66" s="37">
        <f>IF(VLOOKUP(CONCATENATE($AW$6," ",BE$9),'-RÅDATA_KVARTAL-'!$A$5:$DS$385,80,FALSE)&gt;0,VLOOKUP(CONCATENATE($AW$6," ",BE$9),'-RÅDATA_KVARTAL-'!$A$5:$DS$385,80,FALSE),"")</f>
        <v>481006</v>
      </c>
      <c r="BF66" s="147"/>
      <c r="BG66" s="275"/>
      <c r="BH66" s="37" t="str">
        <f>IF(VLOOKUP(CONCATENATE($BH$6," ",BH$9),'-RÅDATA_KVARTAL-'!$DZ$5:$FB$385,23,FALSE)&gt;0,VLOOKUP(CONCATENATE($BH$6," ",BH$9),'-RÅDATA_KVARTAL-'!$DZ$5:$FB$385,23,FALSE),"")</f>
        <v/>
      </c>
      <c r="BI66" s="157"/>
      <c r="BJ66" s="37" t="str">
        <f>IF(VLOOKUP(CONCATENATE($BH$6," ",BJ$9),'-RÅDATA_KVARTAL-'!$DZ$5:$FB$385,23,FALSE)&gt;0,VLOOKUP(CONCATENATE($BH$6," ",BJ$9),'-RÅDATA_KVARTAL-'!$DZ$5:$FB$385,23,FALSE),"")</f>
        <v/>
      </c>
      <c r="BK66" s="37"/>
      <c r="BL66" s="37" t="str">
        <f>IF(VLOOKUP(CONCATENATE($BH$6," ",BL$9),'-RÅDATA_KVARTAL-'!$DZ$5:$FB$385,23,FALSE)&gt;0,VLOOKUP(CONCATENATE($BH$6," ",BL$9),'-RÅDATA_KVARTAL-'!$DZ$5:$FB$385,23,FALSE),"")</f>
        <v/>
      </c>
      <c r="BM66" s="37"/>
      <c r="BN66" s="37" t="str">
        <f>IF(VLOOKUP(CONCATENATE($BH$6," ",BN$9),'-RÅDATA_KVARTAL-'!$DZ$5:$FB$385,23,FALSE)&gt;0,VLOOKUP(CONCATENATE($BH$6," ",BN$9),'-RÅDATA_KVARTAL-'!$DZ$5:$FB$385,23,FALSE),"")</f>
        <v/>
      </c>
      <c r="BO66" s="37"/>
      <c r="BP66" s="37" t="str">
        <f>IF(VLOOKUP(CONCATENATE($BH$6," ",BP$9),'-RÅDATA_KVARTAL-'!$A$5:$DS$385,80,FALSE)&gt;0,VLOOKUP(CONCATENATE($BH$6," ",BP$9),'-RÅDATA_KVARTAL-'!$A$5:$DS$385,80,FALSE),"")</f>
        <v/>
      </c>
      <c r="BQ66" s="147"/>
      <c r="BR66" s="275"/>
      <c r="BS66" s="37" t="str">
        <f>IF(VLOOKUP(CONCATENATE($BS$6," ",BS$9),'-RÅDATA_KVARTAL-'!$DZ$5:$FB$385,23,FALSE)&gt;0,VLOOKUP(CONCATENATE($BS$6," ",BS$9),'-RÅDATA_KVARTAL-'!$DZ$5:$FB$385,23,FALSE),"")</f>
        <v/>
      </c>
      <c r="BT66" s="157"/>
      <c r="BU66" s="37" t="str">
        <f>IF(VLOOKUP(CONCATENATE($BS$6," ",BU$9),'-RÅDATA_KVARTAL-'!$DZ$5:$FB$385,23,FALSE)&gt;0,VLOOKUP(CONCATENATE($BS$6," ",BU$9),'-RÅDATA_KVARTAL-'!$DZ$5:$FB$385,23,FALSE),"")</f>
        <v/>
      </c>
      <c r="BV66" s="37"/>
      <c r="BW66" s="37" t="str">
        <f>IF(VLOOKUP(CONCATENATE($BS$6," ",BW$9),'-RÅDATA_KVARTAL-'!$DZ$5:$FB$385,23,FALSE)&gt;0,VLOOKUP(CONCATENATE($BS$6," ",BW$9),'-RÅDATA_KVARTAL-'!$DZ$5:$FB$385,23,FALSE),"")</f>
        <v/>
      </c>
      <c r="BX66" s="37"/>
      <c r="BY66" s="37" t="str">
        <f>IF(VLOOKUP(CONCATENATE($BS$6," ",BY$9),'-RÅDATA_KVARTAL-'!$DZ$5:$FB$385,23,FALSE)&gt;0,VLOOKUP(CONCATENATE($BS$6," ",BY$9),'-RÅDATA_KVARTAL-'!$DZ$5:$FB$385,23,FALSE),"")</f>
        <v/>
      </c>
      <c r="BZ66" s="37"/>
      <c r="CA66" s="37" t="str">
        <f>IF(VLOOKUP(CONCATENATE($BS$6," ",CA$9),'-RÅDATA_KVARTAL-'!$A$5:$DS$385,80,FALSE)&gt;0,VLOOKUP(CONCATENATE($BS$6," ",CA$9),'-RÅDATA_KVARTAL-'!$A$5:$DS$385,80,FALSE),"")</f>
        <v/>
      </c>
      <c r="CB66" s="147"/>
      <c r="CC66" s="275"/>
      <c r="CD66" s="37" t="str">
        <f>IF(VLOOKUP(CONCATENATE($CD$6," ",CD$9),'-RÅDATA_KVARTAL-'!$DZ$5:$FB$385,23,FALSE)&gt;0,VLOOKUP(CONCATENATE($CD$6," ",CD$9),'-RÅDATA_KVARTAL-'!$DZ$5:$FB$385,23,FALSE),"")</f>
        <v/>
      </c>
      <c r="CE66" s="157"/>
      <c r="CF66" s="37" t="str">
        <f>IF(VLOOKUP(CONCATENATE($CD$6," ",CF$9),'-RÅDATA_KVARTAL-'!$DZ$5:$FB$385,23,FALSE)&gt;0,VLOOKUP(CONCATENATE($CD$6," ",CF$9),'-RÅDATA_KVARTAL-'!$DZ$5:$FB$385,23,FALSE),"")</f>
        <v/>
      </c>
      <c r="CG66" s="37"/>
      <c r="CH66" s="37" t="str">
        <f>IF(VLOOKUP(CONCATENATE($CD$6," ",CH$9),'-RÅDATA_KVARTAL-'!$DZ$5:$FB$385,23,FALSE)&gt;0,VLOOKUP(CONCATENATE($CD$6," ",CH$9),'-RÅDATA_KVARTAL-'!$DZ$5:$FB$385,23,FALSE),"")</f>
        <v/>
      </c>
      <c r="CI66" s="37"/>
      <c r="CJ66" s="37" t="str">
        <f>IF(VLOOKUP(CONCATENATE($CD$6," ",CJ$9),'-RÅDATA_KVARTAL-'!$DZ$5:$FB$385,23,FALSE)&gt;0,VLOOKUP(CONCATENATE($CD$6," ",CJ$9),'-RÅDATA_KVARTAL-'!$DZ$5:$FB$385,23,FALSE),"")</f>
        <v/>
      </c>
      <c r="CK66" s="37"/>
      <c r="CL66" s="37" t="str">
        <f>IF(VLOOKUP(CONCATENATE($CD$6," ",CL$9),'-RÅDATA_KVARTAL-'!$A$5:$DS$385,80,FALSE)&gt;0,VLOOKUP(CONCATENATE($CD$6," ",CL$9),'-RÅDATA_KVARTAL-'!$A$5:$DS$385,80,FALSE),"")</f>
        <v/>
      </c>
      <c r="CM66" s="147"/>
      <c r="CN66" s="148"/>
      <c r="CO66" s="103" t="s">
        <v>471</v>
      </c>
      <c r="CP66" s="15"/>
    </row>
    <row r="67" spans="2:95" s="15" customFormat="1" ht="10.5" customHeight="1" x14ac:dyDescent="0.2">
      <c r="B67" s="288">
        <v>13</v>
      </c>
      <c r="C67" s="288"/>
      <c r="D67" s="92" t="s">
        <v>78</v>
      </c>
      <c r="E67" s="156">
        <f>IF(VLOOKUP(CONCATENATE($E$6," ",E$9),'-RÅDATA_KVARTAL-'!$DZ$5:$FB$385,24,FALSE)&gt;0,VLOOKUP(CONCATENATE($E$6," ",E$9),'-RÅDATA_KVARTAL-'!$DZ$5:$FB$385,24,FALSE),"")</f>
        <v>97.501426232473577</v>
      </c>
      <c r="F67" s="120"/>
      <c r="G67" s="156">
        <f>IF(VLOOKUP(CONCATENATE($E$6," ",G$9),'-RÅDATA_KVARTAL-'!$DZ$5:$FB$385,24,FALSE)&gt;0,VLOOKUP(CONCATENATE($E$6," ",G$9),'-RÅDATA_KVARTAL-'!$DZ$5:$FB$385,24,FALSE),"")</f>
        <v>97.776229622404912</v>
      </c>
      <c r="H67" s="156"/>
      <c r="I67" s="156">
        <f>IF(VLOOKUP(CONCATENATE($E$6," ",I$9),'-RÅDATA_KVARTAL-'!$DZ$5:$FB$385,24,FALSE)&gt;0,VLOOKUP(CONCATENATE($E$6," ",I$9),'-RÅDATA_KVARTAL-'!$DZ$5:$FB$385,24,FALSE),"")</f>
        <v>98.094162959027813</v>
      </c>
      <c r="J67" s="156"/>
      <c r="K67" s="156">
        <f>IF(VLOOKUP(CONCATENATE($E$6," ",K$9),'-RÅDATA_KVARTAL-'!$DZ$5:$FB$385,24,FALSE)&gt;0,VLOOKUP(CONCATENATE($E$6," ",K$9),'-RÅDATA_KVARTAL-'!$DZ$5:$FB$385,24,FALSE),"")</f>
        <v>97.246814067636336</v>
      </c>
      <c r="L67" s="156"/>
      <c r="M67" s="156">
        <f>IF(VLOOKUP(CONCATENATE($E$6," ",M$9),'-RÅDATA_KVARTAL-'!$A$5:$DS$385,84,FALSE)&gt;0,VLOOKUP(CONCATENATE($E$6," ",M$9),'-RÅDATA_KVARTAL-'!$A$5:$DS$385,84,FALSE),"")</f>
        <v>97.649133083818299</v>
      </c>
      <c r="N67" s="118"/>
      <c r="O67" s="106"/>
      <c r="P67" s="156">
        <f>IF(VLOOKUP(CONCATENATE($P$6," ",P$9),'-RÅDATA_KVARTAL-'!$DZ$5:$FB$385,24,FALSE)&gt;0,VLOOKUP(CONCATENATE($P$6," ",P$9),'-RÅDATA_KVARTAL-'!$DZ$5:$FB$385,24,FALSE),"")</f>
        <v>97.801137342753748</v>
      </c>
      <c r="Q67" s="156"/>
      <c r="R67" s="156">
        <f>IF(VLOOKUP(CONCATENATE($P$6," ",R$9),'-RÅDATA_KVARTAL-'!$DZ$5:$FB$385,24,FALSE)&gt;0,VLOOKUP(CONCATENATE($P$6," ",R$9),'-RÅDATA_KVARTAL-'!$DZ$5:$FB$385,24,FALSE),"")</f>
        <v>96.678839994889842</v>
      </c>
      <c r="S67" s="156"/>
      <c r="T67" s="156">
        <f>IF(VLOOKUP(CONCATENATE($P$6," ",T$9),'-RÅDATA_KVARTAL-'!$DZ$5:$FB$385,24,FALSE)&gt;0,VLOOKUP(CONCATENATE($P$6," ",T$9),'-RÅDATA_KVARTAL-'!$DZ$5:$FB$385,24,FALSE),"")</f>
        <v>96.949784664565115</v>
      </c>
      <c r="U67" s="156"/>
      <c r="V67" s="156">
        <f>IF(VLOOKUP(CONCATENATE($P$6," ",V$9),'-RÅDATA_KVARTAL-'!$DZ$5:$FB$385,24,FALSE)&gt;0,VLOOKUP(CONCATENATE($P$6," ",V$9),'-RÅDATA_KVARTAL-'!$DZ$5:$FB$385,24,FALSE),"")</f>
        <v>98.432531628441922</v>
      </c>
      <c r="W67" s="156"/>
      <c r="X67" s="156">
        <f>IF(VLOOKUP(CONCATENATE($P$6," ",X$9),'-RÅDATA_KVARTAL-'!$A$5:$DS$385,84,FALSE)&gt;0,VLOOKUP(CONCATENATE($P$6," ",X$9),'-RÅDATA_KVARTAL-'!$A$5:$DS$385,84,FALSE),"")</f>
        <v>97.478402988559424</v>
      </c>
      <c r="Y67" s="118"/>
      <c r="Z67" s="106"/>
      <c r="AA67" s="156">
        <f>IF(VLOOKUP(CONCATENATE($AA$6," ",AA$9),'-RÅDATA_KVARTAL-'!$DZ$5:$FB$385,24,FALSE)&gt;0,VLOOKUP(CONCATENATE($AA$6," ",AA$9),'-RÅDATA_KVARTAL-'!$DZ$5:$FB$385,24,FALSE),"")</f>
        <v>97.730004174801905</v>
      </c>
      <c r="AB67" s="120"/>
      <c r="AC67" s="156">
        <f>IF(VLOOKUP(CONCATENATE($AA$6," ",AC$9),'-RÅDATA_KVARTAL-'!$DZ$5:$FB$385,24,FALSE)&gt;0,VLOOKUP(CONCATENATE($AA$6," ",AC$9),'-RÅDATA_KVARTAL-'!$DZ$5:$FB$385,24,FALSE),"")</f>
        <v>98.008308004921346</v>
      </c>
      <c r="AD67" s="156"/>
      <c r="AE67" s="156">
        <f>IF(VLOOKUP(CONCATENATE($AA$6," ",AE$9),'-RÅDATA_KVARTAL-'!$DZ$5:$FB$385,24,FALSE)&gt;0,VLOOKUP(CONCATENATE($AA$6," ",AE$9),'-RÅDATA_KVARTAL-'!$DZ$5:$FB$385,24,FALSE),"")</f>
        <v>97.822481825149055</v>
      </c>
      <c r="AF67" s="156"/>
      <c r="AG67" s="156">
        <f>IF(VLOOKUP(CONCATENATE($AA$6," ",AG$9),'-RÅDATA_KVARTAL-'!$DZ$5:$FB$385,24,FALSE)&gt;0,VLOOKUP(CONCATENATE($AA$6," ",AG$9),'-RÅDATA_KVARTAL-'!$DZ$5:$FB$385,24,FALSE),"")</f>
        <v>97.426531354335395</v>
      </c>
      <c r="AH67" s="156"/>
      <c r="AI67" s="156">
        <f>IF(VLOOKUP(CONCATENATE($AA$6," ",AI$9),'-RÅDATA_KVARTAL-'!$A$5:$DS$385,84,FALSE)&gt;0,VLOOKUP(CONCATENATE($AA$6," ",AI$9),'-RÅDATA_KVARTAL-'!$A$5:$DS$385,84,FALSE),"")</f>
        <v>97.743609313468269</v>
      </c>
      <c r="AJ67" s="106"/>
      <c r="AK67" s="106"/>
      <c r="AL67" s="156">
        <f>IF(VLOOKUP(CONCATENATE($AL$6," ",AL$9),'-RÅDATA_KVARTAL-'!$DZ$5:$FB$385,24,FALSE)&gt;0,VLOOKUP(CONCATENATE($AL$6," ",AL$9),'-RÅDATA_KVARTAL-'!$DZ$5:$FB$385,24,FALSE),"")</f>
        <v>97.412477818869306</v>
      </c>
      <c r="AM67" s="120"/>
      <c r="AN67" s="156">
        <f>IF(VLOOKUP(CONCATENATE($AL$6," ",AN$9),'-RÅDATA_KVARTAL-'!$DZ$5:$FB$385,24,FALSE)&gt;0,VLOOKUP(CONCATENATE($AL$6," ",AN$9),'-RÅDATA_KVARTAL-'!$DZ$5:$FB$385,24,FALSE),"")</f>
        <v>98.06241178199339</v>
      </c>
      <c r="AO67" s="156"/>
      <c r="AP67" s="156">
        <f>IF(VLOOKUP(CONCATENATE($AL$6," ",AP$9),'-RÅDATA_KVARTAL-'!$DZ$5:$FB$385,24,FALSE)&gt;0,VLOOKUP(CONCATENATE($AL$6," ",AP$9),'-RÅDATA_KVARTAL-'!$DZ$5:$FB$385,24,FALSE),"")</f>
        <v>97.874056527682257</v>
      </c>
      <c r="AQ67" s="156"/>
      <c r="AR67" s="156">
        <f>IF(VLOOKUP(CONCATENATE($AL$6," ",AR$9),'-RÅDATA_KVARTAL-'!$DZ$5:$FB$385,24,FALSE)&gt;0,VLOOKUP(CONCATENATE($AL$6," ",AR$9),'-RÅDATA_KVARTAL-'!$DZ$5:$FB$385,24,FALSE),"")</f>
        <v>97.058485673963702</v>
      </c>
      <c r="AS67" s="156"/>
      <c r="AT67" s="156">
        <f>IF(VLOOKUP(CONCATENATE($AL$6," ",AT$9),'-RÅDATA_KVARTAL-'!$A$5:$DS$385,84,FALSE)&gt;0,VLOOKUP(CONCATENATE($AL$6," ",AT$9),'-RÅDATA_KVARTAL-'!$A$5:$DS$385,84,FALSE),"")</f>
        <v>97.599009669442879</v>
      </c>
      <c r="AU67" s="106"/>
      <c r="AV67" s="106"/>
      <c r="AW67" s="156">
        <f>IF(VLOOKUP(CONCATENATE($AW$6," ",AW$9),'-RÅDATA_KVARTAL-'!$DZ$5:$FB$385,24,FALSE)&gt;0,VLOOKUP(CONCATENATE($AW$6," ",AW$9),'-RÅDATA_KVARTAL-'!$DZ$5:$FB$385,24,FALSE),"")</f>
        <v>97.770307629434342</v>
      </c>
      <c r="AX67" s="120"/>
      <c r="AY67" s="156">
        <f>IF(VLOOKUP(CONCATENATE($AW$6," ",AY$9),'-RÅDATA_KVARTAL-'!$DZ$5:$FB$385,24,FALSE)&gt;0,VLOOKUP(CONCATENATE($AW$6," ",AY$9),'-RÅDATA_KVARTAL-'!$DZ$5:$FB$385,24,FALSE),"")</f>
        <v>96.955328175692529</v>
      </c>
      <c r="AZ67" s="156"/>
      <c r="BA67" s="156" t="str">
        <f>IF(VLOOKUP(CONCATENATE($AW$6," ",BA$9),'-RÅDATA_KVARTAL-'!$DZ$5:$FB$385,24,FALSE)&gt;0,VLOOKUP(CONCATENATE($AW$6," ",BA$9),'-RÅDATA_KVARTAL-'!$DZ$5:$FB$385,24,FALSE),"")</f>
        <v/>
      </c>
      <c r="BB67" s="156"/>
      <c r="BC67" s="156" t="str">
        <f>IF(VLOOKUP(CONCATENATE($AW$6," ",BC$9),'-RÅDATA_KVARTAL-'!$DZ$5:$FB$385,24,FALSE)&gt;0,VLOOKUP(CONCATENATE($AW$6," ",BC$9),'-RÅDATA_KVARTAL-'!$DZ$5:$FB$385,24,FALSE),"")</f>
        <v/>
      </c>
      <c r="BD67" s="156"/>
      <c r="BE67" s="156">
        <f>IF(VLOOKUP(CONCATENATE($AW$6," ",BE$9),'-RÅDATA_KVARTAL-'!$A$5:$DS$385,84,FALSE)&gt;0,VLOOKUP(CONCATENATE($AW$6," ",BE$9),'-RÅDATA_KVARTAL-'!$A$5:$DS$385,84,FALSE),"")</f>
        <v>97.367073336126779</v>
      </c>
      <c r="BF67" s="106"/>
      <c r="BG67" s="106"/>
      <c r="BH67" s="156" t="str">
        <f>IF(VLOOKUP(CONCATENATE($BH$6," ",BH$9),'-RÅDATA_KVARTAL-'!$DZ$5:$FB$385,24,FALSE)&gt;0,VLOOKUP(CONCATENATE($BH$6," ",BH$9),'-RÅDATA_KVARTAL-'!$DZ$5:$FB$385,24,FALSE),"")</f>
        <v/>
      </c>
      <c r="BI67" s="120"/>
      <c r="BJ67" s="156" t="str">
        <f>IF(VLOOKUP(CONCATENATE($BH$6," ",BJ$9),'-RÅDATA_KVARTAL-'!$DZ$5:$FB$385,24,FALSE)&gt;0,VLOOKUP(CONCATENATE($BH$6," ",BJ$9),'-RÅDATA_KVARTAL-'!$DZ$5:$FB$385,24,FALSE),"")</f>
        <v/>
      </c>
      <c r="BK67" s="156"/>
      <c r="BL67" s="156" t="str">
        <f>IF(VLOOKUP(CONCATENATE($BH$6," ",BL$9),'-RÅDATA_KVARTAL-'!$DZ$5:$FB$385,24,FALSE)&gt;0,VLOOKUP(CONCATENATE($BH$6," ",BL$9),'-RÅDATA_KVARTAL-'!$DZ$5:$FB$385,24,FALSE),"")</f>
        <v/>
      </c>
      <c r="BM67" s="156"/>
      <c r="BN67" s="156" t="str">
        <f>IF(VLOOKUP(CONCATENATE($BH$6," ",BN$9),'-RÅDATA_KVARTAL-'!$DZ$5:$FB$385,24,FALSE)&gt;0,VLOOKUP(CONCATENATE($BH$6," ",BN$9),'-RÅDATA_KVARTAL-'!$DZ$5:$FB$385,24,FALSE),"")</f>
        <v/>
      </c>
      <c r="BO67" s="156"/>
      <c r="BP67" s="156" t="str">
        <f>IF(VLOOKUP(CONCATENATE($BH$6," ",BP$9),'-RÅDATA_KVARTAL-'!$A$5:$DS$385,84,FALSE)&gt;0,VLOOKUP(CONCATENATE($BH$6," ",BP$9),'-RÅDATA_KVARTAL-'!$A$5:$DS$385,84,FALSE),"")</f>
        <v/>
      </c>
      <c r="BQ67" s="106"/>
      <c r="BR67" s="106"/>
      <c r="BS67" s="156" t="str">
        <f>IF(VLOOKUP(CONCATENATE($BS$6," ",BS$9),'-RÅDATA_KVARTAL-'!$DZ$5:$FB$385,24,FALSE)&gt;0,VLOOKUP(CONCATENATE($BS$6," ",BS$9),'-RÅDATA_KVARTAL-'!$DZ$5:$FB$385,24,FALSE),"")</f>
        <v/>
      </c>
      <c r="BT67" s="120"/>
      <c r="BU67" s="156" t="str">
        <f>IF(VLOOKUP(CONCATENATE($BS$6," ",BU$9),'-RÅDATA_KVARTAL-'!$DZ$5:$FB$385,24,FALSE)&gt;0,VLOOKUP(CONCATENATE($BS$6," ",BU$9),'-RÅDATA_KVARTAL-'!$DZ$5:$FB$385,24,FALSE),"")</f>
        <v/>
      </c>
      <c r="BV67" s="156"/>
      <c r="BW67" s="156" t="str">
        <f>IF(VLOOKUP(CONCATENATE($BS$6," ",BW$9),'-RÅDATA_KVARTAL-'!$DZ$5:$FB$385,24,FALSE)&gt;0,VLOOKUP(CONCATENATE($BS$6," ",BW$9),'-RÅDATA_KVARTAL-'!$DZ$5:$FB$385,24,FALSE),"")</f>
        <v/>
      </c>
      <c r="BX67" s="156"/>
      <c r="BY67" s="156" t="str">
        <f>IF(VLOOKUP(CONCATENATE($BS$6," ",BY$9),'-RÅDATA_KVARTAL-'!$DZ$5:$FB$385,24,FALSE)&gt;0,VLOOKUP(CONCATENATE($BS$6," ",BY$9),'-RÅDATA_KVARTAL-'!$DZ$5:$FB$385,24,FALSE),"")</f>
        <v/>
      </c>
      <c r="BZ67" s="156"/>
      <c r="CA67" s="156" t="str">
        <f>IF(VLOOKUP(CONCATENATE($BS$6," ",CA$9),'-RÅDATA_KVARTAL-'!$A$5:$DS$385,84,FALSE)&gt;0,VLOOKUP(CONCATENATE($BS$6," ",CA$9),'-RÅDATA_KVARTAL-'!$A$5:$DS$385,84,FALSE),"")</f>
        <v/>
      </c>
      <c r="CB67" s="106"/>
      <c r="CC67" s="106"/>
      <c r="CD67" s="156" t="str">
        <f>IF(VLOOKUP(CONCATENATE($CD$6," ",CD$9),'-RÅDATA_KVARTAL-'!$DZ$5:$FB$385,24,FALSE)&gt;0,VLOOKUP(CONCATENATE($CD$6," ",CD$9),'-RÅDATA_KVARTAL-'!$DZ$5:$FB$385,24,FALSE),"")</f>
        <v/>
      </c>
      <c r="CE67" s="120"/>
      <c r="CF67" s="156" t="str">
        <f>IF(VLOOKUP(CONCATENATE($CD$6," ",CF$9),'-RÅDATA_KVARTAL-'!$DZ$5:$FB$385,24,FALSE)&gt;0,VLOOKUP(CONCATENATE($CD$6," ",CF$9),'-RÅDATA_KVARTAL-'!$DZ$5:$FB$385,24,FALSE),"")</f>
        <v/>
      </c>
      <c r="CG67" s="156"/>
      <c r="CH67" s="156" t="str">
        <f>IF(VLOOKUP(CONCATENATE($CD$6," ",CH$9),'-RÅDATA_KVARTAL-'!$DZ$5:$FB$385,24,FALSE)&gt;0,VLOOKUP(CONCATENATE($CD$6," ",CH$9),'-RÅDATA_KVARTAL-'!$DZ$5:$FB$385,24,FALSE),"")</f>
        <v/>
      </c>
      <c r="CI67" s="156"/>
      <c r="CJ67" s="156" t="str">
        <f>IF(VLOOKUP(CONCATENATE($CD$6," ",CJ$9),'-RÅDATA_KVARTAL-'!$DZ$5:$FB$385,24,FALSE)&gt;0,VLOOKUP(CONCATENATE($CD$6," ",CJ$9),'-RÅDATA_KVARTAL-'!$DZ$5:$FB$385,24,FALSE),"")</f>
        <v/>
      </c>
      <c r="CK67" s="156"/>
      <c r="CL67" s="156" t="str">
        <f>IF(VLOOKUP(CONCATENATE($CD$6," ",CL$9),'-RÅDATA_KVARTAL-'!$A$5:$DS$385,84,FALSE)&gt;0,VLOOKUP(CONCATENATE($CD$6," ",CL$9),'-RÅDATA_KVARTAL-'!$A$5:$DS$385,84,FALSE),"")</f>
        <v/>
      </c>
      <c r="CM67" s="106"/>
      <c r="CN67" s="106"/>
      <c r="CO67" s="92" t="s">
        <v>472</v>
      </c>
    </row>
    <row r="68" spans="2:95" s="15" customFormat="1" ht="4.5" customHeight="1" x14ac:dyDescent="0.2">
      <c r="B68" s="288"/>
      <c r="C68" s="288"/>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88">
        <v>14</v>
      </c>
      <c r="C69" s="289"/>
      <c r="D69" s="103" t="s">
        <v>63</v>
      </c>
      <c r="E69" s="37">
        <f>IF(VLOOKUP(CONCATENATE($E$6," ",E$9),'-RÅDATA_KVARTAL-'!$DZ$5:$FB$385,25,FALSE)&gt;0,VLOOKUP(CONCATENATE($E$6," ",E$9),'-RÅDATA_KVARTAL-'!$DZ$5:$FB$385,25,FALSE),"")</f>
        <v>211299</v>
      </c>
      <c r="F69" s="157"/>
      <c r="G69" s="37">
        <f>IF(VLOOKUP(CONCATENATE($E$6," ",G$9),'-RÅDATA_KVARTAL-'!$DZ$5:$FB$385,25,FALSE)&gt;0,VLOOKUP(CONCATENATE($E$6," ",G$9),'-RÅDATA_KVARTAL-'!$DZ$5:$FB$385,25,FALSE),"")</f>
        <v>211624</v>
      </c>
      <c r="H69" s="37"/>
      <c r="I69" s="37">
        <f>IF(VLOOKUP(CONCATENATE($E$6," ",I$9),'-RÅDATA_KVARTAL-'!$DZ$5:$FB$385,25,FALSE)&gt;0,VLOOKUP(CONCATENATE($E$6," ",I$9),'-RÅDATA_KVARTAL-'!$DZ$5:$FB$385,25,FALSE),"")</f>
        <v>207810</v>
      </c>
      <c r="J69" s="37"/>
      <c r="K69" s="37">
        <f>IF(VLOOKUP(CONCATENATE($E$6," ",K$9),'-RÅDATA_KVARTAL-'!$DZ$5:$FB$385,25,FALSE)&gt;0,VLOOKUP(CONCATENATE($E$6," ",K$9),'-RÅDATA_KVARTAL-'!$DZ$5:$FB$385,25,FALSE),"")</f>
        <v>217064</v>
      </c>
      <c r="L69" s="37"/>
      <c r="M69" s="37">
        <f>IF(VLOOKUP(CONCATENATE($E$6," ",M$9),'-RÅDATA_KVARTAL-'!$A$5:$DS$385,88,FALSE)&gt;0,VLOOKUP(CONCATENATE($E$6," ",M$9),'-RÅDATA_KVARTAL-'!$A$5:$DS$385,88,FALSE),"")</f>
        <v>847797</v>
      </c>
      <c r="N69" s="158"/>
      <c r="O69" s="275"/>
      <c r="P69" s="37">
        <f>IF(VLOOKUP(CONCATENATE($P$6," ",P$9),'-RÅDATA_KVARTAL-'!$DZ$5:$FB$385,25,FALSE)&gt;0,VLOOKUP(CONCATENATE($P$6," ",P$9),'-RÅDATA_KVARTAL-'!$DZ$5:$FB$385,25,FALSE),"")</f>
        <v>228125</v>
      </c>
      <c r="Q69" s="37"/>
      <c r="R69" s="37">
        <f>IF(VLOOKUP(CONCATENATE($P$6," ",R$9),'-RÅDATA_KVARTAL-'!$DZ$5:$FB$385,25,FALSE)&gt;0,VLOOKUP(CONCATENATE($P$6," ",R$9),'-RÅDATA_KVARTAL-'!$DZ$5:$FB$385,25,FALSE),"")</f>
        <v>220806</v>
      </c>
      <c r="S69" s="37"/>
      <c r="T69" s="37">
        <f>IF(VLOOKUP(CONCATENATE($P$6," ",T$9),'-RÅDATA_KVARTAL-'!$DZ$5:$FB$385,25,FALSE)&gt;0,VLOOKUP(CONCATENATE($P$6," ",T$9),'-RÅDATA_KVARTAL-'!$DZ$5:$FB$385,25,FALSE),"")</f>
        <v>219851</v>
      </c>
      <c r="U69" s="37"/>
      <c r="V69" s="37">
        <f>IF(VLOOKUP(CONCATENATE($P$6," ",V$9),'-RÅDATA_KVARTAL-'!$DZ$5:$FB$385,25,FALSE)&gt;0,VLOOKUP(CONCATENATE($P$6," ",V$9),'-RÅDATA_KVARTAL-'!$DZ$5:$FB$385,25,FALSE),"")</f>
        <v>233787</v>
      </c>
      <c r="W69" s="37"/>
      <c r="X69" s="37">
        <f>IF(VLOOKUP(CONCATENATE($P$6," ",X$9),'-RÅDATA_KVARTAL-'!$A$5:$DS$385,88,FALSE)&gt;0,VLOOKUP(CONCATENATE($P$6," ",X$9),'-RÅDATA_KVARTAL-'!$A$5:$DS$385,88,FALSE),"")</f>
        <v>902569</v>
      </c>
      <c r="Y69" s="158"/>
      <c r="Z69" s="275"/>
      <c r="AA69" s="37">
        <f>IF(VLOOKUP(CONCATENATE($AA$6," ",AA$9),'-RÅDATA_KVARTAL-'!$DZ$5:$FB$385,25,FALSE)&gt;0,VLOOKUP(CONCATENATE($AA$6," ",AA$9),'-RÅDATA_KVARTAL-'!$DZ$5:$FB$385,25,FALSE),"")</f>
        <v>232869</v>
      </c>
      <c r="AB69" s="157"/>
      <c r="AC69" s="37">
        <f>IF(VLOOKUP(CONCATENATE($AA$6," ",AC$9),'-RÅDATA_KVARTAL-'!$DZ$5:$FB$385,25,FALSE)&gt;0,VLOOKUP(CONCATENATE($AA$6," ",AC$9),'-RÅDATA_KVARTAL-'!$DZ$5:$FB$385,25,FALSE),"")</f>
        <v>229627</v>
      </c>
      <c r="AD69" s="37"/>
      <c r="AE69" s="37">
        <f>IF(VLOOKUP(CONCATENATE($AA$6," ",AE$9),'-RÅDATA_KVARTAL-'!$DZ$5:$FB$385,25,FALSE)&gt;0,VLOOKUP(CONCATENATE($AA$6," ",AE$9),'-RÅDATA_KVARTAL-'!$DZ$5:$FB$385,25,FALSE),"")</f>
        <v>227162</v>
      </c>
      <c r="AF69" s="37"/>
      <c r="AG69" s="37">
        <f>IF(VLOOKUP(CONCATENATE($AA$6," ",AG$9),'-RÅDATA_KVARTAL-'!$DZ$5:$FB$385,25,FALSE)&gt;0,VLOOKUP(CONCATENATE($AA$6," ",AG$9),'-RÅDATA_KVARTAL-'!$DZ$5:$FB$385,25,FALSE),"")</f>
        <v>236984</v>
      </c>
      <c r="AH69" s="37"/>
      <c r="AI69" s="37">
        <f>IF(VLOOKUP(CONCATENATE($AA$6," ",AI$9),'-RÅDATA_KVARTAL-'!$A$5:$DS$385,88,FALSE)&gt;0,VLOOKUP(CONCATENATE($AA$6," ",AI$9),'-RÅDATA_KVARTAL-'!$A$5:$DS$385,88,FALSE),"")</f>
        <v>926642</v>
      </c>
      <c r="AJ69" s="147"/>
      <c r="AK69" s="275"/>
      <c r="AL69" s="37">
        <f>IF(VLOOKUP(CONCATENATE($AL$6," ",AL$9),'-RÅDATA_KVARTAL-'!$DZ$5:$FB$385,25,FALSE)&gt;0,VLOOKUP(CONCATENATE($AL$6," ",AL$9),'-RÅDATA_KVARTAL-'!$DZ$5:$FB$385,25,FALSE),"")</f>
        <v>236205</v>
      </c>
      <c r="AM69" s="157"/>
      <c r="AN69" s="37">
        <f>IF(VLOOKUP(CONCATENATE($AL$6," ",AN$9),'-RÅDATA_KVARTAL-'!$DZ$5:$FB$385,25,FALSE)&gt;0,VLOOKUP(CONCATENATE($AL$6," ",AN$9),'-RÅDATA_KVARTAL-'!$DZ$5:$FB$385,25,FALSE),"")</f>
        <v>237998</v>
      </c>
      <c r="AO69" s="37"/>
      <c r="AP69" s="37">
        <f>IF(VLOOKUP(CONCATENATE($AL$6," ",AP$9),'-RÅDATA_KVARTAL-'!$DZ$5:$FB$385,25,FALSE)&gt;0,VLOOKUP(CONCATENATE($AL$6," ",AP$9),'-RÅDATA_KVARTAL-'!$DZ$5:$FB$385,25,FALSE),"")</f>
        <v>231459</v>
      </c>
      <c r="AQ69" s="37"/>
      <c r="AR69" s="37">
        <f>IF(VLOOKUP(CONCATENATE($AL$6," ",AR$9),'-RÅDATA_KVARTAL-'!$DZ$5:$FB$385,25,FALSE)&gt;0,VLOOKUP(CONCATENATE($AL$6," ",AR$9),'-RÅDATA_KVARTAL-'!$DZ$5:$FB$385,25,FALSE),"")</f>
        <v>237781</v>
      </c>
      <c r="AS69" s="37"/>
      <c r="AT69" s="37">
        <f>IF(VLOOKUP(CONCATENATE($AL$6," ",AT$9),'-RÅDATA_KVARTAL-'!$A$5:$DS$385,88,FALSE)&gt;0,VLOOKUP(CONCATENATE($AL$6," ",AT$9),'-RÅDATA_KVARTAL-'!$A$5:$DS$385,88,FALSE),"")</f>
        <v>943443</v>
      </c>
      <c r="AU69" s="147"/>
      <c r="AV69" s="275"/>
      <c r="AW69" s="37">
        <f>IF(VLOOKUP(CONCATENATE($AW$6," ",AW$9),'-RÅDATA_KVARTAL-'!$DZ$5:$FB$385,25,FALSE)&gt;0,VLOOKUP(CONCATENATE($AW$6," ",AW$9),'-RÅDATA_KVARTAL-'!$DZ$5:$FB$385,25,FALSE),"")</f>
        <v>244904</v>
      </c>
      <c r="AX69" s="157"/>
      <c r="AY69" s="37">
        <f>IF(VLOOKUP(CONCATENATE($AW$6," ",AY$9),'-RÅDATA_KVARTAL-'!$DZ$5:$FB$385,25,FALSE)&gt;0,VLOOKUP(CONCATENATE($AW$6," ",AY$9),'-RÅDATA_KVARTAL-'!$DZ$5:$FB$385,25,FALSE),"")</f>
        <v>238409</v>
      </c>
      <c r="AZ69" s="37"/>
      <c r="BA69" s="37" t="str">
        <f>IF(VLOOKUP(CONCATENATE($AW$6," ",BA$9),'-RÅDATA_KVARTAL-'!$DZ$5:$FB$385,25,FALSE)&gt;0,VLOOKUP(CONCATENATE($AW$6," ",BA$9),'-RÅDATA_KVARTAL-'!$DZ$5:$FB$385,25,FALSE),"")</f>
        <v/>
      </c>
      <c r="BB69" s="37"/>
      <c r="BC69" s="37" t="str">
        <f>IF(VLOOKUP(CONCATENATE($AW$6," ",BC$9),'-RÅDATA_KVARTAL-'!$DZ$5:$FB$385,25,FALSE)&gt;0,VLOOKUP(CONCATENATE($AW$6," ",BC$9),'-RÅDATA_KVARTAL-'!$DZ$5:$FB$385,25,FALSE),"")</f>
        <v/>
      </c>
      <c r="BD69" s="37"/>
      <c r="BE69" s="37">
        <f>IF(VLOOKUP(CONCATENATE($AW$6," ",BE$9),'-RÅDATA_KVARTAL-'!$A$5:$DS$385,88,FALSE)&gt;0,VLOOKUP(CONCATENATE($AW$6," ",BE$9),'-RÅDATA_KVARTAL-'!$A$5:$DS$385,88,FALSE),"")</f>
        <v>483313</v>
      </c>
      <c r="BF69" s="147"/>
      <c r="BG69" s="275"/>
      <c r="BH69" s="37" t="str">
        <f>IF(VLOOKUP(CONCATENATE($BH$6," ",BH$9),'-RÅDATA_KVARTAL-'!$DZ$5:$FB$385,25,FALSE)&gt;0,VLOOKUP(CONCATENATE($BH$6," ",BH$9),'-RÅDATA_KVARTAL-'!$DZ$5:$FB$385,25,FALSE),"")</f>
        <v/>
      </c>
      <c r="BI69" s="157"/>
      <c r="BJ69" s="37" t="str">
        <f>IF(VLOOKUP(CONCATENATE($BH$6," ",BJ$9),'-RÅDATA_KVARTAL-'!$DZ$5:$FB$385,25,FALSE)&gt;0,VLOOKUP(CONCATENATE($BH$6," ",BJ$9),'-RÅDATA_KVARTAL-'!$DZ$5:$FB$385,25,FALSE),"")</f>
        <v/>
      </c>
      <c r="BK69" s="37"/>
      <c r="BL69" s="37" t="str">
        <f>IF(VLOOKUP(CONCATENATE($BH$6," ",BL$9),'-RÅDATA_KVARTAL-'!$DZ$5:$FB$385,25,FALSE)&gt;0,VLOOKUP(CONCATENATE($BH$6," ",BL$9),'-RÅDATA_KVARTAL-'!$DZ$5:$FB$385,25,FALSE),"")</f>
        <v/>
      </c>
      <c r="BM69" s="37"/>
      <c r="BN69" s="37" t="str">
        <f>IF(VLOOKUP(CONCATENATE($BH$6," ",BN$9),'-RÅDATA_KVARTAL-'!$DZ$5:$FB$385,25,FALSE)&gt;0,VLOOKUP(CONCATENATE($BH$6," ",BN$9),'-RÅDATA_KVARTAL-'!$DZ$5:$FB$385,25,FALSE),"")</f>
        <v/>
      </c>
      <c r="BO69" s="37"/>
      <c r="BP69" s="37" t="str">
        <f>IF(VLOOKUP(CONCATENATE($BH$6," ",BP$9),'-RÅDATA_KVARTAL-'!$A$5:$DS$385,88,FALSE)&gt;0,VLOOKUP(CONCATENATE($BH$6," ",BP$9),'-RÅDATA_KVARTAL-'!$A$5:$DS$385,88,FALSE),"")</f>
        <v/>
      </c>
      <c r="BQ69" s="147"/>
      <c r="BR69" s="275"/>
      <c r="BS69" s="37" t="str">
        <f>IF(VLOOKUP(CONCATENATE($BS$6," ",BS$9),'-RÅDATA_KVARTAL-'!$DZ$5:$FB$385,25,FALSE)&gt;0,VLOOKUP(CONCATENATE($BS$6," ",BS$9),'-RÅDATA_KVARTAL-'!$DZ$5:$FB$385,25,FALSE),"")</f>
        <v/>
      </c>
      <c r="BT69" s="157"/>
      <c r="BU69" s="37" t="str">
        <f>IF(VLOOKUP(CONCATENATE($BS$6," ",BU$9),'-RÅDATA_KVARTAL-'!$DZ$5:$FB$385,25,FALSE)&gt;0,VLOOKUP(CONCATENATE($BS$6," ",BU$9),'-RÅDATA_KVARTAL-'!$DZ$5:$FB$385,25,FALSE),"")</f>
        <v/>
      </c>
      <c r="BV69" s="37"/>
      <c r="BW69" s="37" t="str">
        <f>IF(VLOOKUP(CONCATENATE($BS$6," ",BW$9),'-RÅDATA_KVARTAL-'!$DZ$5:$FB$385,25,FALSE)&gt;0,VLOOKUP(CONCATENATE($BS$6," ",BW$9),'-RÅDATA_KVARTAL-'!$DZ$5:$FB$385,25,FALSE),"")</f>
        <v/>
      </c>
      <c r="BX69" s="37"/>
      <c r="BY69" s="37" t="str">
        <f>IF(VLOOKUP(CONCATENATE($BS$6," ",BY$9),'-RÅDATA_KVARTAL-'!$DZ$5:$FB$385,25,FALSE)&gt;0,VLOOKUP(CONCATENATE($BS$6," ",BY$9),'-RÅDATA_KVARTAL-'!$DZ$5:$FB$385,25,FALSE),"")</f>
        <v/>
      </c>
      <c r="BZ69" s="37"/>
      <c r="CA69" s="37" t="str">
        <f>IF(VLOOKUP(CONCATENATE($BS$6," ",CA$9),'-RÅDATA_KVARTAL-'!$A$5:$DS$385,88,FALSE)&gt;0,VLOOKUP(CONCATENATE($BS$6," ",CA$9),'-RÅDATA_KVARTAL-'!$A$5:$DS$385,88,FALSE),"")</f>
        <v/>
      </c>
      <c r="CB69" s="147"/>
      <c r="CC69" s="275"/>
      <c r="CD69" s="37" t="str">
        <f>IF(VLOOKUP(CONCATENATE($CD$6," ",CD$9),'-RÅDATA_KVARTAL-'!$DZ$5:$FB$385,25,FALSE)&gt;0,VLOOKUP(CONCATENATE($CD$6," ",CD$9),'-RÅDATA_KVARTAL-'!$DZ$5:$FB$385,25,FALSE),"")</f>
        <v/>
      </c>
      <c r="CE69" s="157"/>
      <c r="CF69" s="37" t="str">
        <f>IF(VLOOKUP(CONCATENATE($CD$6," ",CF$9),'-RÅDATA_KVARTAL-'!$DZ$5:$FB$385,25,FALSE)&gt;0,VLOOKUP(CONCATENATE($CD$6," ",CF$9),'-RÅDATA_KVARTAL-'!$DZ$5:$FB$385,25,FALSE),"")</f>
        <v/>
      </c>
      <c r="CG69" s="37"/>
      <c r="CH69" s="37" t="str">
        <f>IF(VLOOKUP(CONCATENATE($CD$6," ",CH$9),'-RÅDATA_KVARTAL-'!$DZ$5:$FB$385,25,FALSE)&gt;0,VLOOKUP(CONCATENATE($CD$6," ",CH$9),'-RÅDATA_KVARTAL-'!$DZ$5:$FB$385,25,FALSE),"")</f>
        <v/>
      </c>
      <c r="CI69" s="37"/>
      <c r="CJ69" s="37" t="str">
        <f>IF(VLOOKUP(CONCATENATE($CD$6," ",CJ$9),'-RÅDATA_KVARTAL-'!$DZ$5:$FB$385,25,FALSE)&gt;0,VLOOKUP(CONCATENATE($CD$6," ",CJ$9),'-RÅDATA_KVARTAL-'!$DZ$5:$FB$385,25,FALSE),"")</f>
        <v/>
      </c>
      <c r="CK69" s="37"/>
      <c r="CL69" s="37" t="str">
        <f>IF(VLOOKUP(CONCATENATE($CD$6," ",CL$9),'-RÅDATA_KVARTAL-'!$A$5:$DS$385,88,FALSE)&gt;0,VLOOKUP(CONCATENATE($CD$6," ",CL$9),'-RÅDATA_KVARTAL-'!$A$5:$DS$385,88,FALSE),"")</f>
        <v/>
      </c>
      <c r="CM69" s="147"/>
      <c r="CN69" s="148"/>
      <c r="CO69" s="103" t="s">
        <v>473</v>
      </c>
      <c r="CP69" s="15"/>
    </row>
    <row r="70" spans="2:95" s="15" customFormat="1" ht="10.5" customHeight="1" x14ac:dyDescent="0.2">
      <c r="B70" s="288">
        <v>15</v>
      </c>
      <c r="C70" s="288"/>
      <c r="D70" s="92" t="s">
        <v>77</v>
      </c>
      <c r="E70" s="156">
        <f>IF(VLOOKUP(CONCATENATE($E$6," ",E$9),'-RÅDATA_KVARTAL-'!$DZ$5:$FB$385,26,FALSE)&gt;0,VLOOKUP(CONCATENATE($E$6," ",E$9),'-RÅDATA_KVARTAL-'!$DZ$5:$FB$385,26,FALSE),"")</f>
        <v>98.003738352434794</v>
      </c>
      <c r="F70" s="120"/>
      <c r="G70" s="156">
        <f>IF(VLOOKUP(CONCATENATE($E$6," ",G$9),'-RÅDATA_KVARTAL-'!$DZ$5:$FB$385,26,FALSE)&gt;0,VLOOKUP(CONCATENATE($E$6," ",G$9),'-RÅDATA_KVARTAL-'!$DZ$5:$FB$385,26,FALSE),"")</f>
        <v>98.288049788676787</v>
      </c>
      <c r="H70" s="156"/>
      <c r="I70" s="156">
        <f>IF(VLOOKUP(CONCATENATE($E$6," ",I$9),'-RÅDATA_KVARTAL-'!$DZ$5:$FB$385,26,FALSE)&gt;0,VLOOKUP(CONCATENATE($E$6," ",I$9),'-RÅDATA_KVARTAL-'!$DZ$5:$FB$385,26,FALSE),"")</f>
        <v>98.569436407274253</v>
      </c>
      <c r="J70" s="156"/>
      <c r="K70" s="156">
        <f>IF(VLOOKUP(CONCATENATE($E$6," ",K$9),'-RÅDATA_KVARTAL-'!$DZ$5:$FB$385,26,FALSE)&gt;0,VLOOKUP(CONCATENATE($E$6," ",K$9),'-RÅDATA_KVARTAL-'!$DZ$5:$FB$385,26,FALSE),"")</f>
        <v>97.745755842752274</v>
      </c>
      <c r="L70" s="156"/>
      <c r="M70" s="156">
        <f>IF(VLOOKUP(CONCATENATE($E$6," ",M$9),'-RÅDATA_KVARTAL-'!$A$5:$DS$385,92,FALSE)&gt;0,VLOOKUP(CONCATENATE($E$6," ",M$9),'-RÅDATA_KVARTAL-'!$A$5:$DS$385,92,FALSE),"")</f>
        <v>98.146349482350843</v>
      </c>
      <c r="N70" s="118"/>
      <c r="O70" s="106"/>
      <c r="P70" s="156">
        <f>IF(VLOOKUP(CONCATENATE($P$6," ",P$9),'-RÅDATA_KVARTAL-'!$DZ$5:$FB$385,26,FALSE)&gt;0,VLOOKUP(CONCATENATE($P$6," ",P$9),'-RÅDATA_KVARTAL-'!$DZ$5:$FB$385,26,FALSE),"")</f>
        <v>98.278907461657766</v>
      </c>
      <c r="Q70" s="156"/>
      <c r="R70" s="156">
        <f>IF(VLOOKUP(CONCATENATE($P$6," ",R$9),'-RÅDATA_KVARTAL-'!$DZ$5:$FB$385,26,FALSE)&gt;0,VLOOKUP(CONCATENATE($P$6," ",R$9),'-RÅDATA_KVARTAL-'!$DZ$5:$FB$385,26,FALSE),"")</f>
        <v>97.2717941488729</v>
      </c>
      <c r="S70" s="156"/>
      <c r="T70" s="156">
        <f>IF(VLOOKUP(CONCATENATE($P$6," ",T$9),'-RÅDATA_KVARTAL-'!$DZ$5:$FB$385,26,FALSE)&gt;0,VLOOKUP(CONCATENATE($P$6," ",T$9),'-RÅDATA_KVARTAL-'!$DZ$5:$FB$385,26,FALSE),"")</f>
        <v>97.611774630377838</v>
      </c>
      <c r="U70" s="156"/>
      <c r="V70" s="156">
        <f>IF(VLOOKUP(CONCATENATE($P$6," ",V$9),'-RÅDATA_KVARTAL-'!$DZ$5:$FB$385,26,FALSE)&gt;0,VLOOKUP(CONCATENATE($P$6," ",V$9),'-RÅDATA_KVARTAL-'!$DZ$5:$FB$385,26,FALSE),"")</f>
        <v>98.85452608077938</v>
      </c>
      <c r="W70" s="156"/>
      <c r="X70" s="156">
        <f>IF(VLOOKUP(CONCATENATE($P$6," ",X$9),'-RÅDATA_KVARTAL-'!$A$5:$DS$385,92,FALSE)&gt;0,VLOOKUP(CONCATENATE($P$6," ",X$9),'-RÅDATA_KVARTAL-'!$A$5:$DS$385,92,FALSE),"")</f>
        <v>98.015301163605159</v>
      </c>
      <c r="Y70" s="118"/>
      <c r="Z70" s="106"/>
      <c r="AA70" s="156">
        <f>IF(VLOOKUP(CONCATENATE($AA$6," ",AA$9),'-RÅDATA_KVARTAL-'!$DZ$5:$FB$385,26,FALSE)&gt;0,VLOOKUP(CONCATENATE($AA$6," ",AA$9),'-RÅDATA_KVARTAL-'!$DZ$5:$FB$385,26,FALSE),"")</f>
        <v>98.200196510877674</v>
      </c>
      <c r="AB70" s="120"/>
      <c r="AC70" s="156">
        <f>IF(VLOOKUP(CONCATENATE($AA$6," ",AC$9),'-RÅDATA_KVARTAL-'!$DZ$5:$FB$385,26,FALSE)&gt;0,VLOOKUP(CONCATENATE($AA$6," ",AC$9),'-RÅDATA_KVARTAL-'!$DZ$5:$FB$385,26,FALSE),"")</f>
        <v>98.438712387844078</v>
      </c>
      <c r="AD70" s="156"/>
      <c r="AE70" s="156">
        <f>IF(VLOOKUP(CONCATENATE($AA$6," ",AE$9),'-RÅDATA_KVARTAL-'!$DZ$5:$FB$385,26,FALSE)&gt;0,VLOOKUP(CONCATENATE($AA$6," ",AE$9),'-RÅDATA_KVARTAL-'!$DZ$5:$FB$385,26,FALSE),"")</f>
        <v>98.359392252036145</v>
      </c>
      <c r="AF70" s="156"/>
      <c r="AG70" s="156">
        <f>IF(VLOOKUP(CONCATENATE($AA$6," ",AG$9),'-RÅDATA_KVARTAL-'!$DZ$5:$FB$385,26,FALSE)&gt;0,VLOOKUP(CONCATENATE($AA$6," ",AG$9),'-RÅDATA_KVARTAL-'!$DZ$5:$FB$385,26,FALSE),"")</f>
        <v>97.924035569072103</v>
      </c>
      <c r="AH70" s="156"/>
      <c r="AI70" s="156">
        <f>IF(VLOOKUP(CONCATENATE($AA$6," ",AI$9),'-RÅDATA_KVARTAL-'!$A$5:$DS$385,92,FALSE)&gt;0,VLOOKUP(CONCATENATE($AA$6," ",AI$9),'-RÅDATA_KVARTAL-'!$A$5:$DS$385,92,FALSE),"")</f>
        <v>98.227303323740017</v>
      </c>
      <c r="AJ70" s="106"/>
      <c r="AK70" s="106"/>
      <c r="AL70" s="156">
        <f>IF(VLOOKUP(CONCATENATE($AL$6," ",AL$9),'-RÅDATA_KVARTAL-'!$DZ$5:$FB$385,26,FALSE)&gt;0,VLOOKUP(CONCATENATE($AL$6," ",AL$9),'-RÅDATA_KVARTAL-'!$DZ$5:$FB$385,26,FALSE),"")</f>
        <v>97.930728536128299</v>
      </c>
      <c r="AM70" s="120"/>
      <c r="AN70" s="156">
        <f>IF(VLOOKUP(CONCATENATE($AL$6," ",AN$9),'-RÅDATA_KVARTAL-'!$DZ$5:$FB$385,26,FALSE)&gt;0,VLOOKUP(CONCATENATE($AL$6," ",AN$9),'-RÅDATA_KVARTAL-'!$DZ$5:$FB$385,26,FALSE),"")</f>
        <v>98.513591264502935</v>
      </c>
      <c r="AO70" s="156"/>
      <c r="AP70" s="156">
        <f>IF(VLOOKUP(CONCATENATE($AL$6," ",AP$9),'-RÅDATA_KVARTAL-'!$DZ$5:$FB$385,26,FALSE)&gt;0,VLOOKUP(CONCATENATE($AL$6," ",AP$9),'-RÅDATA_KVARTAL-'!$DZ$5:$FB$385,26,FALSE),"")</f>
        <v>98.256539568528567</v>
      </c>
      <c r="AQ70" s="156"/>
      <c r="AR70" s="156">
        <f>IF(VLOOKUP(CONCATENATE($AL$6," ",AR$9),'-RÅDATA_KVARTAL-'!$DZ$5:$FB$385,26,FALSE)&gt;0,VLOOKUP(CONCATENATE($AL$6," ",AR$9),'-RÅDATA_KVARTAL-'!$DZ$5:$FB$385,26,FALSE),"")</f>
        <v>97.550379073812735</v>
      </c>
      <c r="AS70" s="156"/>
      <c r="AT70" s="156">
        <f>IF(VLOOKUP(CONCATENATE($AL$6," ",AT$9),'-RÅDATA_KVARTAL-'!$A$5:$DS$385,92,FALSE)&gt;0,VLOOKUP(CONCATENATE($AL$6," ",AT$9),'-RÅDATA_KVARTAL-'!$A$5:$DS$385,92,FALSE),"")</f>
        <v>98.060498719991514</v>
      </c>
      <c r="AU70" s="106"/>
      <c r="AV70" s="106"/>
      <c r="AW70" s="156">
        <f>IF(VLOOKUP(CONCATENATE($AW$6," ",AW$9),'-RÅDATA_KVARTAL-'!$DZ$5:$FB$385,26,FALSE)&gt;0,VLOOKUP(CONCATENATE($AW$6," ",AW$9),'-RÅDATA_KVARTAL-'!$DZ$5:$FB$385,26,FALSE),"")</f>
        <v>98.124093498834071</v>
      </c>
      <c r="AX70" s="120"/>
      <c r="AY70" s="156">
        <f>IF(VLOOKUP(CONCATENATE($AW$6," ",AY$9),'-RÅDATA_KVARTAL-'!$DZ$5:$FB$385,26,FALSE)&gt;0,VLOOKUP(CONCATENATE($AW$6," ",AY$9),'-RÅDATA_KVARTAL-'!$DZ$5:$FB$385,26,FALSE),"")</f>
        <v>97.53791520576695</v>
      </c>
      <c r="AZ70" s="156"/>
      <c r="BA70" s="156" t="str">
        <f>IF(VLOOKUP(CONCATENATE($AW$6," ",BA$9),'-RÅDATA_KVARTAL-'!$DZ$5:$FB$385,26,FALSE)&gt;0,VLOOKUP(CONCATENATE($AW$6," ",BA$9),'-RÅDATA_KVARTAL-'!$DZ$5:$FB$385,26,FALSE),"")</f>
        <v/>
      </c>
      <c r="BB70" s="156"/>
      <c r="BC70" s="156" t="str">
        <f>IF(VLOOKUP(CONCATENATE($AW$6," ",BC$9),'-RÅDATA_KVARTAL-'!$DZ$5:$FB$385,26,FALSE)&gt;0,VLOOKUP(CONCATENATE($AW$6," ",BC$9),'-RÅDATA_KVARTAL-'!$DZ$5:$FB$385,26,FALSE),"")</f>
        <v/>
      </c>
      <c r="BD70" s="156"/>
      <c r="BE70" s="156">
        <f>IF(VLOOKUP(CONCATENATE($AW$6," ",BE$9),'-RÅDATA_KVARTAL-'!$A$5:$DS$385,92,FALSE)&gt;0,VLOOKUP(CONCATENATE($AW$6," ",BE$9),'-RÅDATA_KVARTAL-'!$A$5:$DS$385,92,FALSE),"")</f>
        <v>97.834065095452942</v>
      </c>
      <c r="BF70" s="106"/>
      <c r="BG70" s="106"/>
      <c r="BH70" s="156" t="str">
        <f>IF(VLOOKUP(CONCATENATE($BH$6," ",BH$9),'-RÅDATA_KVARTAL-'!$DZ$5:$FB$385,26,FALSE)&gt;0,VLOOKUP(CONCATENATE($BH$6," ",BH$9),'-RÅDATA_KVARTAL-'!$DZ$5:$FB$385,26,FALSE),"")</f>
        <v/>
      </c>
      <c r="BI70" s="120"/>
      <c r="BJ70" s="156" t="str">
        <f>IF(VLOOKUP(CONCATENATE($BH$6," ",BJ$9),'-RÅDATA_KVARTAL-'!$DZ$5:$FB$385,26,FALSE)&gt;0,VLOOKUP(CONCATENATE($BH$6," ",BJ$9),'-RÅDATA_KVARTAL-'!$DZ$5:$FB$385,26,FALSE),"")</f>
        <v/>
      </c>
      <c r="BK70" s="156"/>
      <c r="BL70" s="156" t="str">
        <f>IF(VLOOKUP(CONCATENATE($BH$6," ",BL$9),'-RÅDATA_KVARTAL-'!$DZ$5:$FB$385,26,FALSE)&gt;0,VLOOKUP(CONCATENATE($BH$6," ",BL$9),'-RÅDATA_KVARTAL-'!$DZ$5:$FB$385,26,FALSE),"")</f>
        <v/>
      </c>
      <c r="BM70" s="156"/>
      <c r="BN70" s="156" t="str">
        <f>IF(VLOOKUP(CONCATENATE($BH$6," ",BN$9),'-RÅDATA_KVARTAL-'!$DZ$5:$FB$385,26,FALSE)&gt;0,VLOOKUP(CONCATENATE($BH$6," ",BN$9),'-RÅDATA_KVARTAL-'!$DZ$5:$FB$385,26,FALSE),"")</f>
        <v/>
      </c>
      <c r="BO70" s="156"/>
      <c r="BP70" s="156" t="str">
        <f>IF(VLOOKUP(CONCATENATE($BH$6," ",BP$9),'-RÅDATA_KVARTAL-'!$A$5:$DS$385,92,FALSE)&gt;0,VLOOKUP(CONCATENATE($BH$6," ",BP$9),'-RÅDATA_KVARTAL-'!$A$5:$DS$385,92,FALSE),"")</f>
        <v/>
      </c>
      <c r="BQ70" s="106"/>
      <c r="BR70" s="106"/>
      <c r="BS70" s="156" t="str">
        <f>IF(VLOOKUP(CONCATENATE($BS$6," ",BS$9),'-RÅDATA_KVARTAL-'!$DZ$5:$FB$385,26,FALSE)&gt;0,VLOOKUP(CONCATENATE($BS$6," ",BS$9),'-RÅDATA_KVARTAL-'!$DZ$5:$FB$385,26,FALSE),"")</f>
        <v/>
      </c>
      <c r="BT70" s="120"/>
      <c r="BU70" s="156" t="str">
        <f>IF(VLOOKUP(CONCATENATE($BS$6," ",BU$9),'-RÅDATA_KVARTAL-'!$DZ$5:$FB$385,26,FALSE)&gt;0,VLOOKUP(CONCATENATE($BS$6," ",BU$9),'-RÅDATA_KVARTAL-'!$DZ$5:$FB$385,26,FALSE),"")</f>
        <v/>
      </c>
      <c r="BV70" s="156"/>
      <c r="BW70" s="156" t="str">
        <f>IF(VLOOKUP(CONCATENATE($BS$6," ",BW$9),'-RÅDATA_KVARTAL-'!$DZ$5:$FB$385,26,FALSE)&gt;0,VLOOKUP(CONCATENATE($BS$6," ",BW$9),'-RÅDATA_KVARTAL-'!$DZ$5:$FB$385,26,FALSE),"")</f>
        <v/>
      </c>
      <c r="BX70" s="156"/>
      <c r="BY70" s="156" t="str">
        <f>IF(VLOOKUP(CONCATENATE($BS$6," ",BY$9),'-RÅDATA_KVARTAL-'!$DZ$5:$FB$385,26,FALSE)&gt;0,VLOOKUP(CONCATENATE($BS$6," ",BY$9),'-RÅDATA_KVARTAL-'!$DZ$5:$FB$385,26,FALSE),"")</f>
        <v/>
      </c>
      <c r="BZ70" s="156"/>
      <c r="CA70" s="156" t="str">
        <f>IF(VLOOKUP(CONCATENATE($BS$6," ",CA$9),'-RÅDATA_KVARTAL-'!$A$5:$DS$385,92,FALSE)&gt;0,VLOOKUP(CONCATENATE($BS$6," ",CA$9),'-RÅDATA_KVARTAL-'!$A$5:$DS$385,92,FALSE),"")</f>
        <v/>
      </c>
      <c r="CB70" s="106"/>
      <c r="CC70" s="106"/>
      <c r="CD70" s="156" t="str">
        <f>IF(VLOOKUP(CONCATENATE($CD$6," ",CD$9),'-RÅDATA_KVARTAL-'!$DZ$5:$FB$385,26,FALSE)&gt;0,VLOOKUP(CONCATENATE($CD$6," ",CD$9),'-RÅDATA_KVARTAL-'!$DZ$5:$FB$385,26,FALSE),"")</f>
        <v/>
      </c>
      <c r="CE70" s="120"/>
      <c r="CF70" s="156" t="str">
        <f>IF(VLOOKUP(CONCATENATE($CD$6," ",CF$9),'-RÅDATA_KVARTAL-'!$DZ$5:$FB$385,26,FALSE)&gt;0,VLOOKUP(CONCATENATE($CD$6," ",CF$9),'-RÅDATA_KVARTAL-'!$DZ$5:$FB$385,26,FALSE),"")</f>
        <v/>
      </c>
      <c r="CG70" s="156"/>
      <c r="CH70" s="156" t="str">
        <f>IF(VLOOKUP(CONCATENATE($CD$6," ",CH$9),'-RÅDATA_KVARTAL-'!$DZ$5:$FB$385,26,FALSE)&gt;0,VLOOKUP(CONCATENATE($CD$6," ",CH$9),'-RÅDATA_KVARTAL-'!$DZ$5:$FB$385,26,FALSE),"")</f>
        <v/>
      </c>
      <c r="CI70" s="156"/>
      <c r="CJ70" s="156" t="str">
        <f>IF(VLOOKUP(CONCATENATE($CD$6," ",CJ$9),'-RÅDATA_KVARTAL-'!$DZ$5:$FB$385,26,FALSE)&gt;0,VLOOKUP(CONCATENATE($CD$6," ",CJ$9),'-RÅDATA_KVARTAL-'!$DZ$5:$FB$385,26,FALSE),"")</f>
        <v/>
      </c>
      <c r="CK70" s="156"/>
      <c r="CL70" s="156" t="str">
        <f>IF(VLOOKUP(CONCATENATE($CD$6," ",CL$9),'-RÅDATA_KVARTAL-'!$A$5:$DS$385,92,FALSE)&gt;0,VLOOKUP(CONCATENATE($CD$6," ",CL$9),'-RÅDATA_KVARTAL-'!$A$5:$DS$385,92,FALSE),"")</f>
        <v/>
      </c>
      <c r="CM70" s="106"/>
      <c r="CN70" s="106"/>
      <c r="CO70" s="92" t="s">
        <v>474</v>
      </c>
    </row>
    <row r="71" spans="2:95" s="15" customFormat="1" ht="4.5" customHeight="1" x14ac:dyDescent="0.2">
      <c r="B71" s="288"/>
      <c r="C71" s="288"/>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88">
        <v>16</v>
      </c>
      <c r="C72" s="289"/>
      <c r="D72" s="103" t="s">
        <v>64</v>
      </c>
      <c r="E72" s="37">
        <f>IF(VLOOKUP(CONCATENATE($E$6," ",E$9),'-RÅDATA_KVARTAL-'!$DZ$5:$FB$385,27,FALSE)&gt;0,VLOOKUP(CONCATENATE($E$6," ",E$9),'-RÅDATA_KVARTAL-'!$DZ$5:$FB$385,27,FALSE),"")</f>
        <v>211792</v>
      </c>
      <c r="F72" s="157"/>
      <c r="G72" s="37">
        <f>IF(VLOOKUP(CONCATENATE($E$6," ",G$9),'-RÅDATA_KVARTAL-'!$DZ$5:$FB$385,27,FALSE)&gt;0,VLOOKUP(CONCATENATE($E$6," ",G$9),'-RÅDATA_KVARTAL-'!$DZ$5:$FB$385,27,FALSE),"")</f>
        <v>212106</v>
      </c>
      <c r="H72" s="37"/>
      <c r="I72" s="37">
        <f>IF(VLOOKUP(CONCATENATE($E$6," ",I$9),'-RÅDATA_KVARTAL-'!$DZ$5:$FB$385,27,FALSE)&gt;0,VLOOKUP(CONCATENATE($E$6," ",I$9),'-RÅDATA_KVARTAL-'!$DZ$5:$FB$385,27,FALSE),"")</f>
        <v>208280</v>
      </c>
      <c r="J72" s="37"/>
      <c r="K72" s="37">
        <f>IF(VLOOKUP(CONCATENATE($E$6," ",K$9),'-RÅDATA_KVARTAL-'!$DZ$5:$FB$385,27,FALSE)&gt;0,VLOOKUP(CONCATENATE($E$6," ",K$9),'-RÅDATA_KVARTAL-'!$DZ$5:$FB$385,27,FALSE),"")</f>
        <v>217514</v>
      </c>
      <c r="L72" s="37"/>
      <c r="M72" s="37">
        <f>IF(VLOOKUP(CONCATENATE($E$6," ",M$9),'-RÅDATA_KVARTAL-'!$A$5:$DS$385,96,FALSE)&gt;0,VLOOKUP(CONCATENATE($E$6," ",M$9),'-RÅDATA_KVARTAL-'!$A$5:$DS$385,96,FALSE),"")</f>
        <v>849692</v>
      </c>
      <c r="N72" s="158"/>
      <c r="O72" s="275"/>
      <c r="P72" s="37">
        <f>IF(VLOOKUP(CONCATENATE($P$6," ",P$9),'-RÅDATA_KVARTAL-'!$DZ$5:$FB$385,27,FALSE)&gt;0,VLOOKUP(CONCATENATE($P$6," ",P$9),'-RÅDATA_KVARTAL-'!$DZ$5:$FB$385,27,FALSE),"")</f>
        <v>228590</v>
      </c>
      <c r="Q72" s="37"/>
      <c r="R72" s="37">
        <f>IF(VLOOKUP(CONCATENATE($P$6," ",R$9),'-RÅDATA_KVARTAL-'!$DZ$5:$FB$385,27,FALSE)&gt;0,VLOOKUP(CONCATENATE($P$6," ",R$9),'-RÅDATA_KVARTAL-'!$DZ$5:$FB$385,27,FALSE),"")</f>
        <v>221348</v>
      </c>
      <c r="S72" s="37"/>
      <c r="T72" s="37">
        <f>IF(VLOOKUP(CONCATENATE($P$6," ",T$9),'-RÅDATA_KVARTAL-'!$DZ$5:$FB$385,27,FALSE)&gt;0,VLOOKUP(CONCATENATE($P$6," ",T$9),'-RÅDATA_KVARTAL-'!$DZ$5:$FB$385,27,FALSE),"")</f>
        <v>220550</v>
      </c>
      <c r="U72" s="37"/>
      <c r="V72" s="37">
        <f>IF(VLOOKUP(CONCATENATE($P$6," ",V$9),'-RÅDATA_KVARTAL-'!$DZ$5:$FB$385,27,FALSE)&gt;0,VLOOKUP(CONCATENATE($P$6," ",V$9),'-RÅDATA_KVARTAL-'!$DZ$5:$FB$385,27,FALSE),"")</f>
        <v>234209</v>
      </c>
      <c r="W72" s="37"/>
      <c r="X72" s="37">
        <f>IF(VLOOKUP(CONCATENATE($P$6," ",X$9),'-RÅDATA_KVARTAL-'!$A$5:$DS$385,96,FALSE)&gt;0,VLOOKUP(CONCATENATE($P$6," ",X$9),'-RÅDATA_KVARTAL-'!$A$5:$DS$385,96,FALSE),"")</f>
        <v>904697</v>
      </c>
      <c r="Y72" s="158"/>
      <c r="Z72" s="275"/>
      <c r="AA72" s="37">
        <f>IF(VLOOKUP(CONCATENATE($AA$6," ",AA$9),'-RÅDATA_KVARTAL-'!$DZ$5:$FB$385,27,FALSE)&gt;0,VLOOKUP(CONCATENATE($AA$6," ",AA$9),'-RÅDATA_KVARTAL-'!$DZ$5:$FB$385,27,FALSE),"")</f>
        <v>233422</v>
      </c>
      <c r="AB72" s="157"/>
      <c r="AC72" s="37">
        <f>IF(VLOOKUP(CONCATENATE($AA$6," ",AC$9),'-RÅDATA_KVARTAL-'!$DZ$5:$FB$385,27,FALSE)&gt;0,VLOOKUP(CONCATENATE($AA$6," ",AC$9),'-RÅDATA_KVARTAL-'!$DZ$5:$FB$385,27,FALSE),"")</f>
        <v>230116</v>
      </c>
      <c r="AD72" s="37"/>
      <c r="AE72" s="37">
        <f>IF(VLOOKUP(CONCATENATE($AA$6," ",AE$9),'-RÅDATA_KVARTAL-'!$DZ$5:$FB$385,27,FALSE)&gt;0,VLOOKUP(CONCATENATE($AA$6," ",AE$9),'-RÅDATA_KVARTAL-'!$DZ$5:$FB$385,27,FALSE),"")</f>
        <v>227656</v>
      </c>
      <c r="AF72" s="37"/>
      <c r="AG72" s="37">
        <f>IF(VLOOKUP(CONCATENATE($AA$6," ",AG$9),'-RÅDATA_KVARTAL-'!$DZ$5:$FB$385,27,FALSE)&gt;0,VLOOKUP(CONCATENATE($AA$6," ",AG$9),'-RÅDATA_KVARTAL-'!$DZ$5:$FB$385,27,FALSE),"")</f>
        <v>237433</v>
      </c>
      <c r="AH72" s="37"/>
      <c r="AI72" s="37">
        <f>IF(VLOOKUP(CONCATENATE($AA$6," ",AI$9),'-RÅDATA_KVARTAL-'!$A$5:$DS$385,96,FALSE)&gt;0,VLOOKUP(CONCATENATE($AA$6," ",AI$9),'-RÅDATA_KVARTAL-'!$A$5:$DS$385,96,FALSE),"")</f>
        <v>928627</v>
      </c>
      <c r="AJ72" s="147"/>
      <c r="AK72" s="275"/>
      <c r="AL72" s="37">
        <f>IF(VLOOKUP(CONCATENATE($AL$6," ",AL$9),'-RÅDATA_KVARTAL-'!$DZ$5:$FB$385,27,FALSE)&gt;0,VLOOKUP(CONCATENATE($AL$6," ",AL$9),'-RÅDATA_KVARTAL-'!$DZ$5:$FB$385,27,FALSE),"")</f>
        <v>236763</v>
      </c>
      <c r="AM72" s="157"/>
      <c r="AN72" s="37">
        <f>IF(VLOOKUP(CONCATENATE($AL$6," ",AN$9),'-RÅDATA_KVARTAL-'!$DZ$5:$FB$385,27,FALSE)&gt;0,VLOOKUP(CONCATENATE($AL$6," ",AN$9),'-RÅDATA_KVARTAL-'!$DZ$5:$FB$385,27,FALSE),"")</f>
        <v>238472</v>
      </c>
      <c r="AO72" s="37"/>
      <c r="AP72" s="37">
        <f>IF(VLOOKUP(CONCATENATE($AL$6," ",AP$9),'-RÅDATA_KVARTAL-'!$DZ$5:$FB$385,27,FALSE)&gt;0,VLOOKUP(CONCATENATE($AL$6," ",AP$9),'-RÅDATA_KVARTAL-'!$DZ$5:$FB$385,27,FALSE),"")</f>
        <v>231862</v>
      </c>
      <c r="AQ72" s="37"/>
      <c r="AR72" s="37">
        <f>IF(VLOOKUP(CONCATENATE($AL$6," ",AR$9),'-RÅDATA_KVARTAL-'!$DZ$5:$FB$385,27,FALSE)&gt;0,VLOOKUP(CONCATENATE($AL$6," ",AR$9),'-RÅDATA_KVARTAL-'!$DZ$5:$FB$385,27,FALSE),"")</f>
        <v>238343</v>
      </c>
      <c r="AS72" s="37"/>
      <c r="AT72" s="37">
        <f>IF(VLOOKUP(CONCATENATE($AL$6," ",AT$9),'-RÅDATA_KVARTAL-'!$A$5:$DS$385,96,FALSE)&gt;0,VLOOKUP(CONCATENATE($AL$6," ",AT$9),'-RÅDATA_KVARTAL-'!$A$5:$DS$385,96,FALSE),"")</f>
        <v>945440</v>
      </c>
      <c r="AU72" s="147"/>
      <c r="AV72" s="275"/>
      <c r="AW72" s="37">
        <f>IF(VLOOKUP(CONCATENATE($AW$6," ",AW$9),'-RÅDATA_KVARTAL-'!$DZ$5:$FB$385,27,FALSE)&gt;0,VLOOKUP(CONCATENATE($AW$6," ",AW$9),'-RÅDATA_KVARTAL-'!$DZ$5:$FB$385,27,FALSE),"")</f>
        <v>245354</v>
      </c>
      <c r="AX72" s="157"/>
      <c r="AY72" s="37">
        <f>IF(VLOOKUP(CONCATENATE($AW$6," ",AY$9),'-RÅDATA_KVARTAL-'!$DZ$5:$FB$385,27,FALSE)&gt;0,VLOOKUP(CONCATENATE($AW$6," ",AY$9),'-RÅDATA_KVARTAL-'!$DZ$5:$FB$385,27,FALSE),"")</f>
        <v>239049</v>
      </c>
      <c r="AZ72" s="37"/>
      <c r="BA72" s="37" t="str">
        <f>IF(VLOOKUP(CONCATENATE($AW$6," ",BA$9),'-RÅDATA_KVARTAL-'!$DZ$5:$FB$385,27,FALSE)&gt;0,VLOOKUP(CONCATENATE($AW$6," ",BA$9),'-RÅDATA_KVARTAL-'!$DZ$5:$FB$385,27,FALSE),"")</f>
        <v/>
      </c>
      <c r="BB72" s="37"/>
      <c r="BC72" s="37" t="str">
        <f>IF(VLOOKUP(CONCATENATE($AW$6," ",BC$9),'-RÅDATA_KVARTAL-'!$DZ$5:$FB$385,27,FALSE)&gt;0,VLOOKUP(CONCATENATE($AW$6," ",BC$9),'-RÅDATA_KVARTAL-'!$DZ$5:$FB$385,27,FALSE),"")</f>
        <v/>
      </c>
      <c r="BD72" s="37"/>
      <c r="BE72" s="37">
        <f>IF(VLOOKUP(CONCATENATE($AW$6," ",BE$9),'-RÅDATA_KVARTAL-'!$A$5:$DS$385,96,FALSE)&gt;0,VLOOKUP(CONCATENATE($AW$6," ",BE$9),'-RÅDATA_KVARTAL-'!$A$5:$DS$385,96,FALSE),"")</f>
        <v>484403</v>
      </c>
      <c r="BF72" s="147"/>
      <c r="BG72" s="275"/>
      <c r="BH72" s="37" t="str">
        <f>IF(VLOOKUP(CONCATENATE($BH$6," ",BH$9),'-RÅDATA_KVARTAL-'!$DZ$5:$FB$385,27,FALSE)&gt;0,VLOOKUP(CONCATENATE($BH$6," ",BH$9),'-RÅDATA_KVARTAL-'!$DZ$5:$FB$385,27,FALSE),"")</f>
        <v/>
      </c>
      <c r="BI72" s="157"/>
      <c r="BJ72" s="37" t="str">
        <f>IF(VLOOKUP(CONCATENATE($BH$6," ",BJ$9),'-RÅDATA_KVARTAL-'!$DZ$5:$FB$385,27,FALSE)&gt;0,VLOOKUP(CONCATENATE($BH$6," ",BJ$9),'-RÅDATA_KVARTAL-'!$DZ$5:$FB$385,27,FALSE),"")</f>
        <v/>
      </c>
      <c r="BK72" s="37"/>
      <c r="BL72" s="37" t="str">
        <f>IF(VLOOKUP(CONCATENATE($BH$6," ",BL$9),'-RÅDATA_KVARTAL-'!$DZ$5:$FB$385,27,FALSE)&gt;0,VLOOKUP(CONCATENATE($BH$6," ",BL$9),'-RÅDATA_KVARTAL-'!$DZ$5:$FB$385,27,FALSE),"")</f>
        <v/>
      </c>
      <c r="BM72" s="37"/>
      <c r="BN72" s="37" t="str">
        <f>IF(VLOOKUP(CONCATENATE($BH$6," ",BN$9),'-RÅDATA_KVARTAL-'!$DZ$5:$FB$385,27,FALSE)&gt;0,VLOOKUP(CONCATENATE($BH$6," ",BN$9),'-RÅDATA_KVARTAL-'!$DZ$5:$FB$385,27,FALSE),"")</f>
        <v/>
      </c>
      <c r="BO72" s="37"/>
      <c r="BP72" s="37" t="str">
        <f>IF(VLOOKUP(CONCATENATE($BH$6," ",BP$9),'-RÅDATA_KVARTAL-'!$A$5:$DS$385,96,FALSE)&gt;0,VLOOKUP(CONCATENATE($BH$6," ",BP$9),'-RÅDATA_KVARTAL-'!$A$5:$DS$385,96,FALSE),"")</f>
        <v/>
      </c>
      <c r="BQ72" s="147"/>
      <c r="BR72" s="275"/>
      <c r="BS72" s="37" t="str">
        <f>IF(VLOOKUP(CONCATENATE($BS$6," ",BS$9),'-RÅDATA_KVARTAL-'!$DZ$5:$FB$385,27,FALSE)&gt;0,VLOOKUP(CONCATENATE($BS$6," ",BS$9),'-RÅDATA_KVARTAL-'!$DZ$5:$FB$385,27,FALSE),"")</f>
        <v/>
      </c>
      <c r="BT72" s="157"/>
      <c r="BU72" s="37" t="str">
        <f>IF(VLOOKUP(CONCATENATE($BS$6," ",BU$9),'-RÅDATA_KVARTAL-'!$DZ$5:$FB$385,27,FALSE)&gt;0,VLOOKUP(CONCATENATE($BS$6," ",BU$9),'-RÅDATA_KVARTAL-'!$DZ$5:$FB$385,27,FALSE),"")</f>
        <v/>
      </c>
      <c r="BV72" s="37"/>
      <c r="BW72" s="37" t="str">
        <f>IF(VLOOKUP(CONCATENATE($BS$6," ",BW$9),'-RÅDATA_KVARTAL-'!$DZ$5:$FB$385,27,FALSE)&gt;0,VLOOKUP(CONCATENATE($BS$6," ",BW$9),'-RÅDATA_KVARTAL-'!$DZ$5:$FB$385,27,FALSE),"")</f>
        <v/>
      </c>
      <c r="BX72" s="37"/>
      <c r="BY72" s="37" t="str">
        <f>IF(VLOOKUP(CONCATENATE($BS$6," ",BY$9),'-RÅDATA_KVARTAL-'!$DZ$5:$FB$385,27,FALSE)&gt;0,VLOOKUP(CONCATENATE($BS$6," ",BY$9),'-RÅDATA_KVARTAL-'!$DZ$5:$FB$385,27,FALSE),"")</f>
        <v/>
      </c>
      <c r="BZ72" s="37"/>
      <c r="CA72" s="37" t="str">
        <f>IF(VLOOKUP(CONCATENATE($BS$6," ",CA$9),'-RÅDATA_KVARTAL-'!$A$5:$DS$385,96,FALSE)&gt;0,VLOOKUP(CONCATENATE($BS$6," ",CA$9),'-RÅDATA_KVARTAL-'!$A$5:$DS$385,96,FALSE),"")</f>
        <v/>
      </c>
      <c r="CB72" s="147"/>
      <c r="CC72" s="275"/>
      <c r="CD72" s="37" t="str">
        <f>IF(VLOOKUP(CONCATENATE($CD$6," ",CD$9),'-RÅDATA_KVARTAL-'!$DZ$5:$FB$385,27,FALSE)&gt;0,VLOOKUP(CONCATENATE($CD$6," ",CD$9),'-RÅDATA_KVARTAL-'!$DZ$5:$FB$385,27,FALSE),"")</f>
        <v/>
      </c>
      <c r="CE72" s="157"/>
      <c r="CF72" s="37" t="str">
        <f>IF(VLOOKUP(CONCATENATE($CD$6," ",CF$9),'-RÅDATA_KVARTAL-'!$DZ$5:$FB$385,27,FALSE)&gt;0,VLOOKUP(CONCATENATE($CD$6," ",CF$9),'-RÅDATA_KVARTAL-'!$DZ$5:$FB$385,27,FALSE),"")</f>
        <v/>
      </c>
      <c r="CG72" s="37"/>
      <c r="CH72" s="37" t="str">
        <f>IF(VLOOKUP(CONCATENATE($CD$6," ",CH$9),'-RÅDATA_KVARTAL-'!$DZ$5:$FB$385,27,FALSE)&gt;0,VLOOKUP(CONCATENATE($CD$6," ",CH$9),'-RÅDATA_KVARTAL-'!$DZ$5:$FB$385,27,FALSE),"")</f>
        <v/>
      </c>
      <c r="CI72" s="37"/>
      <c r="CJ72" s="37" t="str">
        <f>IF(VLOOKUP(CONCATENATE($CD$6," ",CJ$9),'-RÅDATA_KVARTAL-'!$DZ$5:$FB$385,27,FALSE)&gt;0,VLOOKUP(CONCATENATE($CD$6," ",CJ$9),'-RÅDATA_KVARTAL-'!$DZ$5:$FB$385,27,FALSE),"")</f>
        <v/>
      </c>
      <c r="CK72" s="37"/>
      <c r="CL72" s="37" t="str">
        <f>IF(VLOOKUP(CONCATENATE($CD$6," ",CL$9),'-RÅDATA_KVARTAL-'!$A$5:$DS$385,96,FALSE)&gt;0,VLOOKUP(CONCATENATE($CD$6," ",CL$9),'-RÅDATA_KVARTAL-'!$A$5:$DS$385,96,FALSE),"")</f>
        <v/>
      </c>
      <c r="CM72" s="147"/>
      <c r="CN72" s="148"/>
      <c r="CO72" s="103" t="s">
        <v>475</v>
      </c>
      <c r="CP72" s="15"/>
    </row>
    <row r="73" spans="2:95" s="15" customFormat="1" ht="10.5" customHeight="1" x14ac:dyDescent="0.2">
      <c r="B73" s="288">
        <v>17</v>
      </c>
      <c r="C73" s="288"/>
      <c r="D73" s="92" t="s">
        <v>76</v>
      </c>
      <c r="E73" s="156">
        <f>IF(VLOOKUP(CONCATENATE($E$6," ",E$9),'-RÅDATA_KVARTAL-'!$DZ$5:$FB$385,28,FALSE)&gt;0,VLOOKUP(CONCATENATE($E$6," ",E$9),'-RÅDATA_KVARTAL-'!$DZ$5:$FB$385,28,FALSE),"")</f>
        <v>98.232399363645214</v>
      </c>
      <c r="F73" s="120"/>
      <c r="G73" s="156">
        <f>IF(VLOOKUP(CONCATENATE($E$6," ",G$9),'-RÅDATA_KVARTAL-'!$DZ$5:$FB$385,28,FALSE)&gt;0,VLOOKUP(CONCATENATE($E$6," ",G$9),'-RÅDATA_KVARTAL-'!$DZ$5:$FB$385,28,FALSE),"")</f>
        <v>98.511913055594263</v>
      </c>
      <c r="H73" s="156"/>
      <c r="I73" s="156">
        <f>IF(VLOOKUP(CONCATENATE($E$6," ",I$9),'-RÅDATA_KVARTAL-'!$DZ$5:$FB$385,28,FALSE)&gt;0,VLOOKUP(CONCATENATE($E$6," ",I$9),'-RÅDATA_KVARTAL-'!$DZ$5:$FB$385,28,FALSE),"")</f>
        <v>98.792369062639324</v>
      </c>
      <c r="J73" s="156"/>
      <c r="K73" s="156">
        <f>IF(VLOOKUP(CONCATENATE($E$6," ",K$9),'-RÅDATA_KVARTAL-'!$DZ$5:$FB$385,28,FALSE)&gt;0,VLOOKUP(CONCATENATE($E$6," ",K$9),'-RÅDATA_KVARTAL-'!$DZ$5:$FB$385,28,FALSE),"")</f>
        <v>97.948394650335473</v>
      </c>
      <c r="L73" s="156"/>
      <c r="M73" s="156">
        <f>IF(VLOOKUP(CONCATENATE($E$6," ",M$9),'-RÅDATA_KVARTAL-'!$A$5:$DS$385,100,FALSE)&gt;0,VLOOKUP(CONCATENATE($E$6," ",M$9),'-RÅDATA_KVARTAL-'!$A$5:$DS$385,100,FALSE),"")</f>
        <v>98.365726682634701</v>
      </c>
      <c r="N73" s="118"/>
      <c r="O73" s="106"/>
      <c r="P73" s="156">
        <f>IF(VLOOKUP(CONCATENATE($P$6," ",P$9),'-RÅDATA_KVARTAL-'!$DZ$5:$FB$385,28,FALSE)&gt;0,VLOOKUP(CONCATENATE($P$6," ",P$9),'-RÅDATA_KVARTAL-'!$DZ$5:$FB$385,28,FALSE),"")</f>
        <v>98.479234878511107</v>
      </c>
      <c r="Q73" s="156"/>
      <c r="R73" s="156">
        <f>IF(VLOOKUP(CONCATENATE($P$6," ",R$9),'-RÅDATA_KVARTAL-'!$DZ$5:$FB$385,28,FALSE)&gt;0,VLOOKUP(CONCATENATE($P$6," ",R$9),'-RÅDATA_KVARTAL-'!$DZ$5:$FB$385,28,FALSE),"")</f>
        <v>97.510561720536217</v>
      </c>
      <c r="S73" s="156"/>
      <c r="T73" s="156">
        <f>IF(VLOOKUP(CONCATENATE($P$6," ",T$9),'-RÅDATA_KVARTAL-'!$DZ$5:$FB$385,28,FALSE)&gt;0,VLOOKUP(CONCATENATE($P$6," ",T$9),'-RÅDATA_KVARTAL-'!$DZ$5:$FB$385,28,FALSE),"")</f>
        <v>97.922124050970112</v>
      </c>
      <c r="U73" s="156"/>
      <c r="V73" s="156">
        <f>IF(VLOOKUP(CONCATENATE($P$6," ",V$9),'-RÅDATA_KVARTAL-'!$DZ$5:$FB$385,28,FALSE)&gt;0,VLOOKUP(CONCATENATE($P$6," ",V$9),'-RÅDATA_KVARTAL-'!$DZ$5:$FB$385,28,FALSE),"")</f>
        <v>99.032964616737701</v>
      </c>
      <c r="W73" s="156"/>
      <c r="X73" s="156">
        <f>IF(VLOOKUP(CONCATENATE($P$6," ",X$9),'-RÅDATA_KVARTAL-'!$A$5:$DS$385,100,FALSE)&gt;0,VLOOKUP(CONCATENATE($P$6," ",X$9),'-RÅDATA_KVARTAL-'!$A$5:$DS$385,100,FALSE),"")</f>
        <v>98.246393258365956</v>
      </c>
      <c r="Y73" s="118"/>
      <c r="Z73" s="106"/>
      <c r="AA73" s="156">
        <f>IF(VLOOKUP(CONCATENATE($AA$6," ",AA$9),'-RÅDATA_KVARTAL-'!$DZ$5:$FB$385,28,FALSE)&gt;0,VLOOKUP(CONCATENATE($AA$6," ",AA$9),'-RÅDATA_KVARTAL-'!$DZ$5:$FB$385,28,FALSE),"")</f>
        <v>98.433395041684761</v>
      </c>
      <c r="AB73" s="120"/>
      <c r="AC73" s="156">
        <f>IF(VLOOKUP(CONCATENATE($AA$6," ",AC$9),'-RÅDATA_KVARTAL-'!$DZ$5:$FB$385,28,FALSE)&gt;0,VLOOKUP(CONCATENATE($AA$6," ",AC$9),'-RÅDATA_KVARTAL-'!$DZ$5:$FB$385,28,FALSE),"")</f>
        <v>98.648341614187913</v>
      </c>
      <c r="AD73" s="156"/>
      <c r="AE73" s="156">
        <f>IF(VLOOKUP(CONCATENATE($AA$6," ",AE$9),'-RÅDATA_KVARTAL-'!$DZ$5:$FB$385,28,FALSE)&gt;0,VLOOKUP(CONCATENATE($AA$6," ",AE$9),'-RÅDATA_KVARTAL-'!$DZ$5:$FB$385,28,FALSE),"")</f>
        <v>98.573290438231481</v>
      </c>
      <c r="AF73" s="156"/>
      <c r="AG73" s="156">
        <f>IF(VLOOKUP(CONCATENATE($AA$6," ",AG$9),'-RÅDATA_KVARTAL-'!$DZ$5:$FB$385,28,FALSE)&gt;0,VLOOKUP(CONCATENATE($AA$6," ",AG$9),'-RÅDATA_KVARTAL-'!$DZ$5:$FB$385,28,FALSE),"")</f>
        <v>98.109566625896662</v>
      </c>
      <c r="AH73" s="156"/>
      <c r="AI73" s="156">
        <f>IF(VLOOKUP(CONCATENATE($AA$6," ",AI$9),'-RÅDATA_KVARTAL-'!$A$5:$DS$385,100,FALSE)&gt;0,VLOOKUP(CONCATENATE($AA$6," ",AI$9),'-RÅDATA_KVARTAL-'!$A$5:$DS$385,100,FALSE),"")</f>
        <v>98.437720288541556</v>
      </c>
      <c r="AJ73" s="106"/>
      <c r="AK73" s="106"/>
      <c r="AL73" s="156">
        <f>IF(VLOOKUP(CONCATENATE($AL$6," ",AL$9),'-RÅDATA_KVARTAL-'!$DZ$5:$FB$385,28,FALSE)&gt;0,VLOOKUP(CONCATENATE($AL$6," ",AL$9),'-RÅDATA_KVARTAL-'!$DZ$5:$FB$385,28,FALSE),"")</f>
        <v>98.162075656312709</v>
      </c>
      <c r="AM73" s="120"/>
      <c r="AN73" s="156">
        <f>IF(VLOOKUP(CONCATENATE($AL$6," ",AN$9),'-RÅDATA_KVARTAL-'!$DZ$5:$FB$385,28,FALSE)&gt;0,VLOOKUP(CONCATENATE($AL$6," ",AN$9),'-RÅDATA_KVARTAL-'!$DZ$5:$FB$385,28,FALSE),"")</f>
        <v>98.709792250474976</v>
      </c>
      <c r="AO73" s="156"/>
      <c r="AP73" s="156">
        <f>IF(VLOOKUP(CONCATENATE($AL$6," ",AP$9),'-RÅDATA_KVARTAL-'!$DZ$5:$FB$385,28,FALSE)&gt;0,VLOOKUP(CONCATENATE($AL$6," ",AP$9),'-RÅDATA_KVARTAL-'!$DZ$5:$FB$385,28,FALSE),"")</f>
        <v>98.427616888685122</v>
      </c>
      <c r="AQ73" s="156"/>
      <c r="AR73" s="156">
        <f>IF(VLOOKUP(CONCATENATE($AL$6," ",AR$9),'-RÅDATA_KVARTAL-'!$DZ$5:$FB$385,28,FALSE)&gt;0,VLOOKUP(CONCATENATE($AL$6," ",AR$9),'-RÅDATA_KVARTAL-'!$DZ$5:$FB$385,28,FALSE),"")</f>
        <v>97.78094128458433</v>
      </c>
      <c r="AS73" s="156"/>
      <c r="AT73" s="156">
        <f>IF(VLOOKUP(CONCATENATE($AL$6," ",AT$9),'-RÅDATA_KVARTAL-'!$A$5:$DS$385,100,FALSE)&gt;0,VLOOKUP(CONCATENATE($AL$6," ",AT$9),'-RÅDATA_KVARTAL-'!$A$5:$DS$385,100,FALSE),"")</f>
        <v>98.268064853763065</v>
      </c>
      <c r="AU73" s="106"/>
      <c r="AV73" s="106"/>
      <c r="AW73" s="156">
        <f>IF(VLOOKUP(CONCATENATE($AW$6," ",AW$9),'-RÅDATA_KVARTAL-'!$DZ$5:$FB$385,28,FALSE)&gt;0,VLOOKUP(CONCATENATE($AW$6," ",AW$9),'-RÅDATA_KVARTAL-'!$DZ$5:$FB$385,28,FALSE),"")</f>
        <v>98.304392073273334</v>
      </c>
      <c r="AX73" s="120"/>
      <c r="AY73" s="156">
        <f>IF(VLOOKUP(CONCATENATE($AW$6," ",AY$9),'-RÅDATA_KVARTAL-'!$DZ$5:$FB$385,28,FALSE)&gt;0,VLOOKUP(CONCATENATE($AW$6," ",AY$9),'-RÅDATA_KVARTAL-'!$DZ$5:$FB$385,28,FALSE),"")</f>
        <v>97.799752073216126</v>
      </c>
      <c r="AZ73" s="156"/>
      <c r="BA73" s="156" t="str">
        <f>IF(VLOOKUP(CONCATENATE($AW$6," ",BA$9),'-RÅDATA_KVARTAL-'!$DZ$5:$FB$385,28,FALSE)&gt;0,VLOOKUP(CONCATENATE($AW$6," ",BA$9),'-RÅDATA_KVARTAL-'!$DZ$5:$FB$385,28,FALSE),"")</f>
        <v/>
      </c>
      <c r="BB73" s="156"/>
      <c r="BC73" s="156" t="str">
        <f>IF(VLOOKUP(CONCATENATE($AW$6," ",BC$9),'-RÅDATA_KVARTAL-'!$DZ$5:$FB$385,28,FALSE)&gt;0,VLOOKUP(CONCATENATE($AW$6," ",BC$9),'-RÅDATA_KVARTAL-'!$DZ$5:$FB$385,28,FALSE),"")</f>
        <v/>
      </c>
      <c r="BD73" s="156"/>
      <c r="BE73" s="156">
        <f>IF(VLOOKUP(CONCATENATE($AW$6," ",BE$9),'-RÅDATA_KVARTAL-'!$A$5:$DS$385,100,FALSE)&gt;0,VLOOKUP(CONCATENATE($AW$6," ",BE$9),'-RÅDATA_KVARTAL-'!$A$5:$DS$385,100,FALSE),"")</f>
        <v>98.054707062364756</v>
      </c>
      <c r="BF73" s="106"/>
      <c r="BG73" s="106"/>
      <c r="BH73" s="156" t="str">
        <f>IF(VLOOKUP(CONCATENATE($BH$6," ",BH$9),'-RÅDATA_KVARTAL-'!$DZ$5:$FB$385,28,FALSE)&gt;0,VLOOKUP(CONCATENATE($BH$6," ",BH$9),'-RÅDATA_KVARTAL-'!$DZ$5:$FB$385,28,FALSE),"")</f>
        <v/>
      </c>
      <c r="BI73" s="120"/>
      <c r="BJ73" s="156" t="str">
        <f>IF(VLOOKUP(CONCATENATE($BH$6," ",BJ$9),'-RÅDATA_KVARTAL-'!$DZ$5:$FB$385,28,FALSE)&gt;0,VLOOKUP(CONCATENATE($BH$6," ",BJ$9),'-RÅDATA_KVARTAL-'!$DZ$5:$FB$385,28,FALSE),"")</f>
        <v/>
      </c>
      <c r="BK73" s="156"/>
      <c r="BL73" s="156" t="str">
        <f>IF(VLOOKUP(CONCATENATE($BH$6," ",BL$9),'-RÅDATA_KVARTAL-'!$DZ$5:$FB$385,28,FALSE)&gt;0,VLOOKUP(CONCATENATE($BH$6," ",BL$9),'-RÅDATA_KVARTAL-'!$DZ$5:$FB$385,28,FALSE),"")</f>
        <v/>
      </c>
      <c r="BM73" s="156"/>
      <c r="BN73" s="156" t="str">
        <f>IF(VLOOKUP(CONCATENATE($BH$6," ",BN$9),'-RÅDATA_KVARTAL-'!$DZ$5:$FB$385,28,FALSE)&gt;0,VLOOKUP(CONCATENATE($BH$6," ",BN$9),'-RÅDATA_KVARTAL-'!$DZ$5:$FB$385,28,FALSE),"")</f>
        <v/>
      </c>
      <c r="BO73" s="156"/>
      <c r="BP73" s="156" t="str">
        <f>IF(VLOOKUP(CONCATENATE($BH$6," ",BP$9),'-RÅDATA_KVARTAL-'!$A$5:$DS$385,100,FALSE)&gt;0,VLOOKUP(CONCATENATE($BH$6," ",BP$9),'-RÅDATA_KVARTAL-'!$A$5:$DS$385,100,FALSE),"")</f>
        <v/>
      </c>
      <c r="BQ73" s="106"/>
      <c r="BR73" s="106"/>
      <c r="BS73" s="156" t="str">
        <f>IF(VLOOKUP(CONCATENATE($BS$6," ",BS$9),'-RÅDATA_KVARTAL-'!$DZ$5:$FB$385,28,FALSE)&gt;0,VLOOKUP(CONCATENATE($BS$6," ",BS$9),'-RÅDATA_KVARTAL-'!$DZ$5:$FB$385,28,FALSE),"")</f>
        <v/>
      </c>
      <c r="BT73" s="120"/>
      <c r="BU73" s="156" t="str">
        <f>IF(VLOOKUP(CONCATENATE($BS$6," ",BU$9),'-RÅDATA_KVARTAL-'!$DZ$5:$FB$385,28,FALSE)&gt;0,VLOOKUP(CONCATENATE($BS$6," ",BU$9),'-RÅDATA_KVARTAL-'!$DZ$5:$FB$385,28,FALSE),"")</f>
        <v/>
      </c>
      <c r="BV73" s="156"/>
      <c r="BW73" s="156" t="str">
        <f>IF(VLOOKUP(CONCATENATE($BS$6," ",BW$9),'-RÅDATA_KVARTAL-'!$DZ$5:$FB$385,28,FALSE)&gt;0,VLOOKUP(CONCATENATE($BS$6," ",BW$9),'-RÅDATA_KVARTAL-'!$DZ$5:$FB$385,28,FALSE),"")</f>
        <v/>
      </c>
      <c r="BX73" s="156"/>
      <c r="BY73" s="156" t="str">
        <f>IF(VLOOKUP(CONCATENATE($BS$6," ",BY$9),'-RÅDATA_KVARTAL-'!$DZ$5:$FB$385,28,FALSE)&gt;0,VLOOKUP(CONCATENATE($BS$6," ",BY$9),'-RÅDATA_KVARTAL-'!$DZ$5:$FB$385,28,FALSE),"")</f>
        <v/>
      </c>
      <c r="BZ73" s="156"/>
      <c r="CA73" s="156" t="str">
        <f>IF(VLOOKUP(CONCATENATE($BS$6," ",CA$9),'-RÅDATA_KVARTAL-'!$A$5:$DS$385,100,FALSE)&gt;0,VLOOKUP(CONCATENATE($BS$6," ",CA$9),'-RÅDATA_KVARTAL-'!$A$5:$DS$385,100,FALSE),"")</f>
        <v/>
      </c>
      <c r="CB73" s="106"/>
      <c r="CC73" s="106"/>
      <c r="CD73" s="156" t="str">
        <f>IF(VLOOKUP(CONCATENATE($CD$6," ",CD$9),'-RÅDATA_KVARTAL-'!$DZ$5:$FB$385,28,FALSE)&gt;0,VLOOKUP(CONCATENATE($CD$6," ",CD$9),'-RÅDATA_KVARTAL-'!$DZ$5:$FB$385,28,FALSE),"")</f>
        <v/>
      </c>
      <c r="CE73" s="120"/>
      <c r="CF73" s="156" t="str">
        <f>IF(VLOOKUP(CONCATENATE($CD$6," ",CF$9),'-RÅDATA_KVARTAL-'!$DZ$5:$FB$385,28,FALSE)&gt;0,VLOOKUP(CONCATENATE($CD$6," ",CF$9),'-RÅDATA_KVARTAL-'!$DZ$5:$FB$385,28,FALSE),"")</f>
        <v/>
      </c>
      <c r="CG73" s="156"/>
      <c r="CH73" s="156" t="str">
        <f>IF(VLOOKUP(CONCATENATE($CD$6," ",CH$9),'-RÅDATA_KVARTAL-'!$DZ$5:$FB$385,28,FALSE)&gt;0,VLOOKUP(CONCATENATE($CD$6," ",CH$9),'-RÅDATA_KVARTAL-'!$DZ$5:$FB$385,28,FALSE),"")</f>
        <v/>
      </c>
      <c r="CI73" s="156"/>
      <c r="CJ73" s="156" t="str">
        <f>IF(VLOOKUP(CONCATENATE($CD$6," ",CJ$9),'-RÅDATA_KVARTAL-'!$DZ$5:$FB$385,28,FALSE)&gt;0,VLOOKUP(CONCATENATE($CD$6," ",CJ$9),'-RÅDATA_KVARTAL-'!$DZ$5:$FB$385,28,FALSE),"")</f>
        <v/>
      </c>
      <c r="CK73" s="156"/>
      <c r="CL73" s="156" t="str">
        <f>IF(VLOOKUP(CONCATENATE($CD$6," ",CL$9),'-RÅDATA_KVARTAL-'!$A$5:$DS$385,100,FALSE)&gt;0,VLOOKUP(CONCATENATE($CD$6," ",CL$9),'-RÅDATA_KVARTAL-'!$A$5:$DS$385,100,FALSE),"")</f>
        <v/>
      </c>
      <c r="CM73" s="106"/>
      <c r="CN73" s="106"/>
      <c r="CO73" s="92" t="s">
        <v>476</v>
      </c>
      <c r="CQ73" s="122"/>
    </row>
    <row r="74" spans="2:95" s="15" customFormat="1" ht="4.5" customHeight="1" x14ac:dyDescent="0.2">
      <c r="B74" s="288"/>
      <c r="C74" s="288"/>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88">
        <v>18</v>
      </c>
      <c r="C75" s="289"/>
      <c r="D75" s="103" t="s">
        <v>65</v>
      </c>
      <c r="E75" s="37">
        <f>IF(VLOOKUP(CONCATENATE($E$6," ",E$9),'-RÅDATA_KVARTAL-'!$DZ$5:$FB$385,12,FALSE)&gt;0,VLOOKUP(CONCATENATE($E$6," ",E$9),'-RÅDATA_KVARTAL-'!$DZ$5:$FB$385,12,FALSE),"")</f>
        <v>212418</v>
      </c>
      <c r="F75" s="157"/>
      <c r="G75" s="37">
        <f>IF(VLOOKUP(CONCATENATE($E$6," ",G$9),'-RÅDATA_KVARTAL-'!$DZ$5:$FB$385,12,FALSE)&gt;0,VLOOKUP(CONCATENATE($E$6," ",G$9),'-RÅDATA_KVARTAL-'!$DZ$5:$FB$385,12,FALSE),"")</f>
        <v>212854</v>
      </c>
      <c r="H75" s="37"/>
      <c r="I75" s="37">
        <f>IF(VLOOKUP(CONCATENATE($E$6," ",I$9),'-RÅDATA_KVARTAL-'!$DZ$5:$FB$385,12,FALSE)&gt;0,VLOOKUP(CONCATENATE($E$6," ",I$9),'-RÅDATA_KVARTAL-'!$DZ$5:$FB$385,12,FALSE),"")</f>
        <v>208840</v>
      </c>
      <c r="J75" s="37"/>
      <c r="K75" s="37">
        <f>IF(VLOOKUP(CONCATENATE($E$6," ",K$9),'-RÅDATA_KVARTAL-'!$DZ$5:$FB$385,12,FALSE)&gt;0,VLOOKUP(CONCATENATE($E$6," ",K$9),'-RÅDATA_KVARTAL-'!$DZ$5:$FB$385,12,FALSE),"")</f>
        <v>218220</v>
      </c>
      <c r="L75" s="37"/>
      <c r="M75" s="37">
        <f>IF(VLOOKUP(CONCATENATE($E$6," ",M$9),'-RÅDATA_KVARTAL-'!$A$5:$DS$385,36,FALSE)&gt;0,VLOOKUP(CONCATENATE($E$6," ",M$9),'-RÅDATA_KVARTAL-'!$A$5:$DS$385,36,FALSE),"")</f>
        <v>852332</v>
      </c>
      <c r="N75" s="158"/>
      <c r="O75" s="275"/>
      <c r="P75" s="37">
        <f>IF(VLOOKUP(CONCATENATE($P$6," ",P$9),'-RÅDATA_KVARTAL-'!$DZ$5:$FB$385,12,FALSE)&gt;0,VLOOKUP(CONCATENATE($P$6," ",P$9),'-RÅDATA_KVARTAL-'!$DZ$5:$FB$385,12,FALSE),"")</f>
        <v>229277</v>
      </c>
      <c r="Q75" s="37"/>
      <c r="R75" s="37">
        <f>IF(VLOOKUP(CONCATENATE($P$6," ",R$9),'-RÅDATA_KVARTAL-'!$DZ$5:$FB$385,12,FALSE)&gt;0,VLOOKUP(CONCATENATE($P$6," ",R$9),'-RÅDATA_KVARTAL-'!$DZ$5:$FB$385,12,FALSE),"")</f>
        <v>222066</v>
      </c>
      <c r="S75" s="37"/>
      <c r="T75" s="37">
        <f>IF(VLOOKUP(CONCATENATE($P$6," ",T$9),'-RÅDATA_KVARTAL-'!$DZ$5:$FB$385,12,FALSE)&gt;0,VLOOKUP(CONCATENATE($P$6," ",T$9),'-RÅDATA_KVARTAL-'!$DZ$5:$FB$385,12,FALSE),"")</f>
        <v>221613</v>
      </c>
      <c r="U75" s="37"/>
      <c r="V75" s="37">
        <f>IF(VLOOKUP(CONCATENATE($P$6," ",V$9),'-RÅDATA_KVARTAL-'!$DZ$5:$FB$385,12,FALSE)&gt;0,VLOOKUP(CONCATENATE($P$6," ",V$9),'-RÅDATA_KVARTAL-'!$DZ$5:$FB$385,12,FALSE),"")</f>
        <v>234726</v>
      </c>
      <c r="W75" s="37"/>
      <c r="X75" s="37">
        <f>IF(VLOOKUP(CONCATENATE($P$6," ",X$9),'-RÅDATA_KVARTAL-'!$A$5:$DS$385,36,FALSE)&gt;0,VLOOKUP(CONCATENATE($P$6," ",X$9),'-RÅDATA_KVARTAL-'!$A$5:$DS$385,36,FALSE),"")</f>
        <v>907682</v>
      </c>
      <c r="Y75" s="158"/>
      <c r="Z75" s="275"/>
      <c r="AA75" s="37">
        <f>IF(VLOOKUP(CONCATENATE($AA$6," ",AA$9),'-RÅDATA_KVARTAL-'!$DZ$5:$FB$385,12,FALSE)&gt;0,VLOOKUP(CONCATENATE($AA$6," ",AA$9),'-RÅDATA_KVARTAL-'!$DZ$5:$FB$385,12,FALSE),"")</f>
        <v>234160</v>
      </c>
      <c r="AB75" s="157"/>
      <c r="AC75" s="37">
        <f>IF(VLOOKUP(CONCATENATE($AA$6," ",AC$9),'-RÅDATA_KVARTAL-'!$DZ$5:$FB$385,12,FALSE)&gt;0,VLOOKUP(CONCATENATE($AA$6," ",AC$9),'-RÅDATA_KVARTAL-'!$DZ$5:$FB$385,12,FALSE),"")</f>
        <v>230836</v>
      </c>
      <c r="AD75" s="37"/>
      <c r="AE75" s="37">
        <f>IF(VLOOKUP(CONCATENATE($AA$6," ",AE$9),'-RÅDATA_KVARTAL-'!$DZ$5:$FB$385,12,FALSE)&gt;0,VLOOKUP(CONCATENATE($AA$6," ",AE$9),'-RÅDATA_KVARTAL-'!$DZ$5:$FB$385,12,FALSE),"")</f>
        <v>228494</v>
      </c>
      <c r="AF75" s="37"/>
      <c r="AG75" s="37">
        <f>IF(VLOOKUP(CONCATENATE($AA$6," ",AG$9),'-RÅDATA_KVARTAL-'!$DZ$5:$FB$385,12,FALSE)&gt;0,VLOOKUP(CONCATENATE($AA$6," ",AG$9),'-RÅDATA_KVARTAL-'!$DZ$5:$FB$385,12,FALSE),"")</f>
        <v>238128</v>
      </c>
      <c r="AH75" s="37"/>
      <c r="AI75" s="37">
        <f>IF(VLOOKUP(CONCATENATE($AA$6," ",AI$9),'-RÅDATA_KVARTAL-'!$A$5:$DS$385,36,FALSE)&gt;0,VLOOKUP(CONCATENATE($AA$6," ",AI$9),'-RÅDATA_KVARTAL-'!$A$5:$DS$385,36,FALSE),"")</f>
        <v>931618</v>
      </c>
      <c r="AJ75" s="147"/>
      <c r="AK75" s="275"/>
      <c r="AL75" s="37">
        <f>IF(VLOOKUP(CONCATENATE($AL$6," ",AL$9),'-RÅDATA_KVARTAL-'!$DZ$5:$FB$385,12,FALSE)&gt;0,VLOOKUP(CONCATENATE($AL$6," ",AL$9),'-RÅDATA_KVARTAL-'!$DZ$5:$FB$385,12,FALSE),"")</f>
        <v>237581</v>
      </c>
      <c r="AM75" s="157"/>
      <c r="AN75" s="37">
        <f>IF(VLOOKUP(CONCATENATE($AL$6," ",AN$9),'-RÅDATA_KVARTAL-'!$DZ$5:$FB$385,12,FALSE)&gt;0,VLOOKUP(CONCATENATE($AL$6," ",AN$9),'-RÅDATA_KVARTAL-'!$DZ$5:$FB$385,12,FALSE),"")</f>
        <v>239137</v>
      </c>
      <c r="AO75" s="37"/>
      <c r="AP75" s="37">
        <f>IF(VLOOKUP(CONCATENATE($AL$6," ",AP$9),'-RÅDATA_KVARTAL-'!$DZ$5:$FB$385,12,FALSE)&gt;0,VLOOKUP(CONCATENATE($AL$6," ",AP$9),'-RÅDATA_KVARTAL-'!$DZ$5:$FB$385,12,FALSE),"")</f>
        <v>232491</v>
      </c>
      <c r="AQ75" s="37"/>
      <c r="AR75" s="37">
        <f>IF(VLOOKUP(CONCATENATE($AL$6," ",AR$9),'-RÅDATA_KVARTAL-'!$DZ$5:$FB$385,12,FALSE)&gt;0,VLOOKUP(CONCATENATE($AL$6," ",AR$9),'-RÅDATA_KVARTAL-'!$DZ$5:$FB$385,12,FALSE),"")</f>
        <v>239236</v>
      </c>
      <c r="AS75" s="37"/>
      <c r="AT75" s="37">
        <f>IF(VLOOKUP(CONCATENATE($AL$6," ",AT$9),'-RÅDATA_KVARTAL-'!$A$5:$DS$385,36,FALSE)&gt;0,VLOOKUP(CONCATENATE($AL$6," ",AT$9),'-RÅDATA_KVARTAL-'!$A$5:$DS$385,36,FALSE),"")</f>
        <v>948445</v>
      </c>
      <c r="AU75" s="147"/>
      <c r="AV75" s="275"/>
      <c r="AW75" s="37">
        <f>IF(VLOOKUP(CONCATENATE($AW$6," ",AW$9),'-RÅDATA_KVARTAL-'!$DZ$5:$FB$385,12,FALSE)&gt;0,VLOOKUP(CONCATENATE($AW$6," ",AW$9),'-RÅDATA_KVARTAL-'!$DZ$5:$FB$385,12,FALSE),"")</f>
        <v>245949</v>
      </c>
      <c r="AX75" s="157"/>
      <c r="AY75" s="37">
        <f>IF(VLOOKUP(CONCATENATE($AW$6," ",AY$9),'-RÅDATA_KVARTAL-'!$DZ$5:$FB$385,12,FALSE)&gt;0,VLOOKUP(CONCATENATE($AW$6," ",AY$9),'-RÅDATA_KVARTAL-'!$DZ$5:$FB$385,12,FALSE),"")</f>
        <v>240022</v>
      </c>
      <c r="AZ75" s="37"/>
      <c r="BA75" s="37" t="str">
        <f>IF(VLOOKUP(CONCATENATE($AW$6," ",BA$9),'-RÅDATA_KVARTAL-'!$DZ$5:$FB$385,12,FALSE)&gt;0,VLOOKUP(CONCATENATE($AW$6," ",BA$9),'-RÅDATA_KVARTAL-'!$DZ$5:$FB$385,12,FALSE),"")</f>
        <v/>
      </c>
      <c r="BB75" s="37"/>
      <c r="BC75" s="37" t="str">
        <f>IF(VLOOKUP(CONCATENATE($AW$6," ",BC$9),'-RÅDATA_KVARTAL-'!$DZ$5:$FB$385,12,FALSE)&gt;0,VLOOKUP(CONCATENATE($AW$6," ",BC$9),'-RÅDATA_KVARTAL-'!$DZ$5:$FB$385,12,FALSE),"")</f>
        <v/>
      </c>
      <c r="BD75" s="37"/>
      <c r="BE75" s="37">
        <f>IF(VLOOKUP(CONCATENATE($AW$6," ",BE$9),'-RÅDATA_KVARTAL-'!$A$5:$DS$385,36,FALSE)&gt;0,VLOOKUP(CONCATENATE($AW$6," ",BE$9),'-RÅDATA_KVARTAL-'!$A$5:$DS$385,36,FALSE),"")</f>
        <v>485971</v>
      </c>
      <c r="BF75" s="147"/>
      <c r="BG75" s="275"/>
      <c r="BH75" s="37" t="str">
        <f>IF(VLOOKUP(CONCATENATE($BH$6," ",BH$9),'-RÅDATA_KVARTAL-'!$DZ$5:$FB$385,12,FALSE)&gt;0,VLOOKUP(CONCATENATE($BH$6," ",BH$9),'-RÅDATA_KVARTAL-'!$DZ$5:$FB$385,12,FALSE),"")</f>
        <v/>
      </c>
      <c r="BI75" s="157"/>
      <c r="BJ75" s="37" t="str">
        <f>IF(VLOOKUP(CONCATENATE($BH$6," ",BJ$9),'-RÅDATA_KVARTAL-'!$DZ$5:$FB$385,12,FALSE)&gt;0,VLOOKUP(CONCATENATE($BH$6," ",BJ$9),'-RÅDATA_KVARTAL-'!$DZ$5:$FB$385,12,FALSE),"")</f>
        <v/>
      </c>
      <c r="BK75" s="37"/>
      <c r="BL75" s="37" t="str">
        <f>IF(VLOOKUP(CONCATENATE($BH$6," ",BL$9),'-RÅDATA_KVARTAL-'!$DZ$5:$FB$385,12,FALSE)&gt;0,VLOOKUP(CONCATENATE($BH$6," ",BL$9),'-RÅDATA_KVARTAL-'!$DZ$5:$FB$385,12,FALSE),"")</f>
        <v/>
      </c>
      <c r="BM75" s="37"/>
      <c r="BN75" s="37" t="str">
        <f>IF(VLOOKUP(CONCATENATE($BH$6," ",BN$9),'-RÅDATA_KVARTAL-'!$DZ$5:$FB$385,12,FALSE)&gt;0,VLOOKUP(CONCATENATE($BH$6," ",BN$9),'-RÅDATA_KVARTAL-'!$DZ$5:$FB$385,12,FALSE),"")</f>
        <v/>
      </c>
      <c r="BO75" s="37"/>
      <c r="BP75" s="37" t="str">
        <f>IF(VLOOKUP(CONCATENATE($BH$6," ",BP$9),'-RÅDATA_KVARTAL-'!$A$5:$DS$385,36,FALSE)&gt;0,VLOOKUP(CONCATENATE($BH$6," ",BP$9),'-RÅDATA_KVARTAL-'!$A$5:$DS$385,36,FALSE),"")</f>
        <v/>
      </c>
      <c r="BQ75" s="147"/>
      <c r="BR75" s="275"/>
      <c r="BS75" s="37" t="str">
        <f>IF(VLOOKUP(CONCATENATE($BS$6," ",BS$9),'-RÅDATA_KVARTAL-'!$DZ$5:$FB$385,12,FALSE)&gt;0,VLOOKUP(CONCATENATE($BS$6," ",BS$9),'-RÅDATA_KVARTAL-'!$DZ$5:$FB$385,12,FALSE),"")</f>
        <v/>
      </c>
      <c r="BT75" s="157"/>
      <c r="BU75" s="37" t="str">
        <f>IF(VLOOKUP(CONCATENATE($BS$6," ",BU$9),'-RÅDATA_KVARTAL-'!$DZ$5:$FB$385,12,FALSE)&gt;0,VLOOKUP(CONCATENATE($BS$6," ",BU$9),'-RÅDATA_KVARTAL-'!$DZ$5:$FB$385,12,FALSE),"")</f>
        <v/>
      </c>
      <c r="BV75" s="37"/>
      <c r="BW75" s="37" t="str">
        <f>IF(VLOOKUP(CONCATENATE($BS$6," ",BW$9),'-RÅDATA_KVARTAL-'!$DZ$5:$FB$385,12,FALSE)&gt;0,VLOOKUP(CONCATENATE($BS$6," ",BW$9),'-RÅDATA_KVARTAL-'!$DZ$5:$FB$385,12,FALSE),"")</f>
        <v/>
      </c>
      <c r="BX75" s="37"/>
      <c r="BY75" s="37" t="str">
        <f>IF(VLOOKUP(CONCATENATE($BS$6," ",BY$9),'-RÅDATA_KVARTAL-'!$DZ$5:$FB$385,12,FALSE)&gt;0,VLOOKUP(CONCATENATE($BS$6," ",BY$9),'-RÅDATA_KVARTAL-'!$DZ$5:$FB$385,12,FALSE),"")</f>
        <v/>
      </c>
      <c r="BZ75" s="37"/>
      <c r="CA75" s="37" t="str">
        <f>IF(VLOOKUP(CONCATENATE($BS$6," ",CA$9),'-RÅDATA_KVARTAL-'!$A$5:$DS$385,36,FALSE)&gt;0,VLOOKUP(CONCATENATE($BS$6," ",CA$9),'-RÅDATA_KVARTAL-'!$A$5:$DS$385,36,FALSE),"")</f>
        <v/>
      </c>
      <c r="CB75" s="147"/>
      <c r="CC75" s="275"/>
      <c r="CD75" s="37" t="str">
        <f>IF(VLOOKUP(CONCATENATE($CD$6," ",CD$9),'-RÅDATA_KVARTAL-'!$DZ$5:$FB$385,12,FALSE)&gt;0,VLOOKUP(CONCATENATE($CD$6," ",CD$9),'-RÅDATA_KVARTAL-'!$DZ$5:$FB$385,12,FALSE),"")</f>
        <v/>
      </c>
      <c r="CE75" s="157"/>
      <c r="CF75" s="37" t="str">
        <f>IF(VLOOKUP(CONCATENATE($CD$6," ",CF$9),'-RÅDATA_KVARTAL-'!$DZ$5:$FB$385,12,FALSE)&gt;0,VLOOKUP(CONCATENATE($CD$6," ",CF$9),'-RÅDATA_KVARTAL-'!$DZ$5:$FB$385,12,FALSE),"")</f>
        <v/>
      </c>
      <c r="CG75" s="37"/>
      <c r="CH75" s="37" t="str">
        <f>IF(VLOOKUP(CONCATENATE($CD$6," ",CH$9),'-RÅDATA_KVARTAL-'!$DZ$5:$FB$385,12,FALSE)&gt;0,VLOOKUP(CONCATENATE($CD$6," ",CH$9),'-RÅDATA_KVARTAL-'!$DZ$5:$FB$385,12,FALSE),"")</f>
        <v/>
      </c>
      <c r="CI75" s="37"/>
      <c r="CJ75" s="37" t="str">
        <f>IF(VLOOKUP(CONCATENATE($CD$6," ",CJ$9),'-RÅDATA_KVARTAL-'!$DZ$5:$FB$385,12,FALSE)&gt;0,VLOOKUP(CONCATENATE($CD$6," ",CJ$9),'-RÅDATA_KVARTAL-'!$DZ$5:$FB$385,12,FALSE),"")</f>
        <v/>
      </c>
      <c r="CK75" s="37"/>
      <c r="CL75" s="37" t="str">
        <f>IF(VLOOKUP(CONCATENATE($CD$6," ",CL$9),'-RÅDATA_KVARTAL-'!$A$5:$DS$385,36,FALSE)&gt;0,VLOOKUP(CONCATENATE($CD$6," ",CL$9),'-RÅDATA_KVARTAL-'!$A$5:$DS$385,36,FALSE),"")</f>
        <v/>
      </c>
      <c r="CM75" s="147"/>
      <c r="CN75" s="148"/>
      <c r="CO75" s="103" t="s">
        <v>360</v>
      </c>
      <c r="CP75" s="15"/>
    </row>
    <row r="76" spans="2:95" s="15" customFormat="1" ht="10.5" customHeight="1" x14ac:dyDescent="0.2">
      <c r="B76" s="288">
        <v>19</v>
      </c>
      <c r="C76" s="288"/>
      <c r="D76" s="92" t="s">
        <v>66</v>
      </c>
      <c r="E76" s="156">
        <f>IF(VLOOKUP(CONCATENATE($E$6," ",E$9),'-RÅDATA_KVARTAL-'!$DZ$5:$FB$385,29,FALSE)&gt;0,VLOOKUP(CONCATENATE($E$6," ",E$9),'-RÅDATA_KVARTAL-'!$DZ$5:$FB$385,29,FALSE),"")</f>
        <v>98.522747828184208</v>
      </c>
      <c r="F76" s="120"/>
      <c r="G76" s="156">
        <f>IF(VLOOKUP(CONCATENATE($E$6," ",G$9),'-RÅDATA_KVARTAL-'!$DZ$5:$FB$385,29,FALSE)&gt;0,VLOOKUP(CONCATENATE($E$6," ",G$9),'-RÅDATA_KVARTAL-'!$DZ$5:$FB$385,29,FALSE),"")</f>
        <v>98.859319121267006</v>
      </c>
      <c r="H76" s="156"/>
      <c r="I76" s="156">
        <f>IF(VLOOKUP(CONCATENATE($E$6," ",I$9),'-RÅDATA_KVARTAL-'!$DZ$5:$FB$385,29,FALSE)&gt;0,VLOOKUP(CONCATENATE($E$6," ",I$9),'-RÅDATA_KVARTAL-'!$DZ$5:$FB$385,29,FALSE),"")</f>
        <v>99.05799094988285</v>
      </c>
      <c r="J76" s="156"/>
      <c r="K76" s="156">
        <f>IF(VLOOKUP(CONCATENATE($E$6," ",K$9),'-RÅDATA_KVARTAL-'!$DZ$5:$FB$385,29,FALSE)&gt;0,VLOOKUP(CONCATENATE($E$6," ",K$9),'-RÅDATA_KVARTAL-'!$DZ$5:$FB$385,29,FALSE),"")</f>
        <v>98.266312424010451</v>
      </c>
      <c r="L76" s="156"/>
      <c r="M76" s="156">
        <f>IF(VLOOKUP(CONCATENATE($E$6," ",M$9),'-RÅDATA_KVARTAL-'!$A$5:$DS$385,104,FALSE)&gt;0,VLOOKUP(CONCATENATE($E$6," ",M$9),'-RÅDATA_KVARTAL-'!$A$5:$DS$385,104,FALSE),"")</f>
        <v>98.671349800708271</v>
      </c>
      <c r="N76" s="118"/>
      <c r="O76" s="106"/>
      <c r="P76" s="156">
        <f>IF(VLOOKUP(CONCATENATE($P$6," ",P$9),'-RÅDATA_KVARTAL-'!$DZ$5:$FB$385,29,FALSE)&gt;0,VLOOKUP(CONCATENATE($P$6," ",P$9),'-RÅDATA_KVARTAL-'!$DZ$5:$FB$385,29,FALSE),"")</f>
        <v>98.775202481475105</v>
      </c>
      <c r="Q76" s="156"/>
      <c r="R76" s="156">
        <f>IF(VLOOKUP(CONCATENATE($P$6," ",R$9),'-RÅDATA_KVARTAL-'!$DZ$5:$FB$385,29,FALSE)&gt;0,VLOOKUP(CONCATENATE($P$6," ",R$9),'-RÅDATA_KVARTAL-'!$DZ$5:$FB$385,29,FALSE),"")</f>
        <v>97.826862673403852</v>
      </c>
      <c r="S76" s="156"/>
      <c r="T76" s="156">
        <f>IF(VLOOKUP(CONCATENATE($P$6," ",T$9),'-RÅDATA_KVARTAL-'!$DZ$5:$FB$385,29,FALSE)&gt;0,VLOOKUP(CONCATENATE($P$6," ",T$9),'-RÅDATA_KVARTAL-'!$DZ$5:$FB$385,29,FALSE),"")</f>
        <v>98.394086045375843</v>
      </c>
      <c r="U76" s="156"/>
      <c r="V76" s="156">
        <f>IF(VLOOKUP(CONCATENATE($P$6," ",V$9),'-RÅDATA_KVARTAL-'!$DZ$5:$FB$385,29,FALSE)&gt;0,VLOOKUP(CONCATENATE($P$6," ",V$9),'-RÅDATA_KVARTAL-'!$DZ$5:$FB$385,29,FALSE),"")</f>
        <v>99.251572965293278</v>
      </c>
      <c r="W76" s="156"/>
      <c r="X76" s="156">
        <f>IF(VLOOKUP(CONCATENATE($P$6," ",X$9),'-RÅDATA_KVARTAL-'!$A$5:$DS$385,104,FALSE)&gt;0,VLOOKUP(CONCATENATE($P$6," ",X$9),'-RÅDATA_KVARTAL-'!$A$5:$DS$385,104,FALSE),"")</f>
        <v>98.570552047304389</v>
      </c>
      <c r="Y76" s="118"/>
      <c r="Z76" s="106"/>
      <c r="AA76" s="156">
        <f>IF(VLOOKUP(CONCATENATE($AA$6," ",AA$9),'-RÅDATA_KVARTAL-'!$DZ$5:$FB$385,29,FALSE)&gt;0,VLOOKUP(CONCATENATE($AA$6," ",AA$9),'-RÅDATA_KVARTAL-'!$DZ$5:$FB$385,29,FALSE),"")</f>
        <v>98.744607547535807</v>
      </c>
      <c r="AB76" s="120"/>
      <c r="AC76" s="156">
        <f>IF(VLOOKUP(CONCATENATE($AA$6," ",AC$9),'-RÅDATA_KVARTAL-'!$DZ$5:$FB$385,29,FALSE)&gt;0,VLOOKUP(CONCATENATE($AA$6," ",AC$9),'-RÅDATA_KVARTAL-'!$DZ$5:$FB$385,29,FALSE),"")</f>
        <v>98.956998143773916</v>
      </c>
      <c r="AD76" s="156"/>
      <c r="AE76" s="156">
        <f>IF(VLOOKUP(CONCATENATE($AA$6," ",AE$9),'-RÅDATA_KVARTAL-'!$DZ$5:$FB$385,29,FALSE)&gt;0,VLOOKUP(CONCATENATE($AA$6," ",AE$9),'-RÅDATA_KVARTAL-'!$DZ$5:$FB$385,29,FALSE),"")</f>
        <v>98.93613796866002</v>
      </c>
      <c r="AF76" s="156"/>
      <c r="AG76" s="156">
        <f>IF(VLOOKUP(CONCATENATE($AA$6," ",AG$9),'-RÅDATA_KVARTAL-'!$DZ$5:$FB$385,29,FALSE)&gt;0,VLOOKUP(CONCATENATE($AA$6," ",AG$9),'-RÅDATA_KVARTAL-'!$DZ$5:$FB$385,29,FALSE),"")</f>
        <v>98.396747214968102</v>
      </c>
      <c r="AH76" s="156"/>
      <c r="AI76" s="156">
        <f>IF(VLOOKUP(CONCATENATE($AA$6," ",AI$9),'-RÅDATA_KVARTAL-'!$A$5:$DS$385,104,FALSE)&gt;0,VLOOKUP(CONCATENATE($AA$6," ",AI$9),'-RÅDATA_KVARTAL-'!$A$5:$DS$385,104,FALSE),"")</f>
        <v>98.754776783111524</v>
      </c>
      <c r="AJ76" s="106"/>
      <c r="AK76" s="106"/>
      <c r="AL76" s="156">
        <f>IF(VLOOKUP(CONCATENATE($AL$6," ",AL$9),'-RÅDATA_KVARTAL-'!$DZ$5:$FB$385,29,FALSE)&gt;0,VLOOKUP(CONCATENATE($AL$6," ",AL$9),'-RÅDATA_KVARTAL-'!$DZ$5:$FB$385,29,FALSE),"")</f>
        <v>98.501218925686999</v>
      </c>
      <c r="AM76" s="120"/>
      <c r="AN76" s="156">
        <f>IF(VLOOKUP(CONCATENATE($AL$6," ",AN$9),'-RÅDATA_KVARTAL-'!$DZ$5:$FB$385,29,FALSE)&gt;0,VLOOKUP(CONCATENATE($AL$6," ",AN$9),'-RÅDATA_KVARTAL-'!$DZ$5:$FB$385,29,FALSE),"")</f>
        <v>98.98505312741888</v>
      </c>
      <c r="AO76" s="156"/>
      <c r="AP76" s="156">
        <f>IF(VLOOKUP(CONCATENATE($AL$6," ",AP$9),'-RÅDATA_KVARTAL-'!$DZ$5:$FB$385,29,FALSE)&gt;0,VLOOKUP(CONCATENATE($AL$6," ",AP$9),'-RÅDATA_KVARTAL-'!$DZ$5:$FB$385,29,FALSE),"")</f>
        <v>98.694633351162736</v>
      </c>
      <c r="AQ76" s="156"/>
      <c r="AR76" s="156">
        <f>IF(VLOOKUP(CONCATENATE($AL$6," ",AR$9),'-RÅDATA_KVARTAL-'!$DZ$5:$FB$385,29,FALSE)&gt;0,VLOOKUP(CONCATENATE($AL$6," ",AR$9),'-RÅDATA_KVARTAL-'!$DZ$5:$FB$385,29,FALSE),"")</f>
        <v>98.14729725294562</v>
      </c>
      <c r="AS76" s="156"/>
      <c r="AT76" s="156">
        <f>IF(VLOOKUP(CONCATENATE($AL$6," ",AT$9),'-RÅDATA_KVARTAL-'!$A$5:$DS$385,104,FALSE)&gt;0,VLOOKUP(CONCATENATE($AL$6," ",AT$9),'-RÅDATA_KVARTAL-'!$A$5:$DS$385,104,FALSE),"")</f>
        <v>98.580401474686184</v>
      </c>
      <c r="AU76" s="106"/>
      <c r="AV76" s="106"/>
      <c r="AW76" s="156">
        <f>IF(VLOOKUP(CONCATENATE($AW$6," ",AW$9),'-RÅDATA_KVARTAL-'!$DZ$5:$FB$385,29,FALSE)&gt;0,VLOOKUP(CONCATENATE($AW$6," ",AW$9),'-RÅDATA_KVARTAL-'!$DZ$5:$FB$385,29,FALSE),"")</f>
        <v>98.54278685503192</v>
      </c>
      <c r="AX76" s="120"/>
      <c r="AY76" s="156">
        <f>IF(VLOOKUP(CONCATENATE($AW$6," ",AY$9),'-RÅDATA_KVARTAL-'!$DZ$5:$FB$385,29,FALSE)&gt;0,VLOOKUP(CONCATENATE($AW$6," ",AY$9),'-RÅDATA_KVARTAL-'!$DZ$5:$FB$385,29,FALSE),"")</f>
        <v>98.197825935759965</v>
      </c>
      <c r="AZ76" s="156"/>
      <c r="BA76" s="156" t="str">
        <f>IF(VLOOKUP(CONCATENATE($AW$6," ",BA$9),'-RÅDATA_KVARTAL-'!$DZ$5:$FB$385,29,FALSE)&gt;0,VLOOKUP(CONCATENATE($AW$6," ",BA$9),'-RÅDATA_KVARTAL-'!$DZ$5:$FB$385,29,FALSE),"")</f>
        <v/>
      </c>
      <c r="BB76" s="156"/>
      <c r="BC76" s="156" t="str">
        <f>IF(VLOOKUP(CONCATENATE($AW$6," ",BC$9),'-RÅDATA_KVARTAL-'!$DZ$5:$FB$385,29,FALSE)&gt;0,VLOOKUP(CONCATENATE($AW$6," ",BC$9),'-RÅDATA_KVARTAL-'!$DZ$5:$FB$385,29,FALSE),"")</f>
        <v/>
      </c>
      <c r="BD76" s="156"/>
      <c r="BE76" s="156">
        <f>IF(VLOOKUP(CONCATENATE($AW$6," ",BE$9),'-RÅDATA_KVARTAL-'!$A$5:$DS$385,104,FALSE)&gt;0,VLOOKUP(CONCATENATE($AW$6," ",BE$9),'-RÅDATA_KVARTAL-'!$A$5:$DS$385,104,FALSE),"")</f>
        <v>98.372107616601184</v>
      </c>
      <c r="BF76" s="106"/>
      <c r="BG76" s="106"/>
      <c r="BH76" s="156" t="str">
        <f>IF(VLOOKUP(CONCATENATE($BH$6," ",BH$9),'-RÅDATA_KVARTAL-'!$DZ$5:$FB$385,29,FALSE)&gt;0,VLOOKUP(CONCATENATE($BH$6," ",BH$9),'-RÅDATA_KVARTAL-'!$DZ$5:$FB$385,29,FALSE),"")</f>
        <v/>
      </c>
      <c r="BI76" s="120"/>
      <c r="BJ76" s="156" t="str">
        <f>IF(VLOOKUP(CONCATENATE($BH$6," ",BJ$9),'-RÅDATA_KVARTAL-'!$DZ$5:$FB$385,29,FALSE)&gt;0,VLOOKUP(CONCATENATE($BH$6," ",BJ$9),'-RÅDATA_KVARTAL-'!$DZ$5:$FB$385,29,FALSE),"")</f>
        <v/>
      </c>
      <c r="BK76" s="156"/>
      <c r="BL76" s="156" t="str">
        <f>IF(VLOOKUP(CONCATENATE($BH$6," ",BL$9),'-RÅDATA_KVARTAL-'!$DZ$5:$FB$385,29,FALSE)&gt;0,VLOOKUP(CONCATENATE($BH$6," ",BL$9),'-RÅDATA_KVARTAL-'!$DZ$5:$FB$385,29,FALSE),"")</f>
        <v/>
      </c>
      <c r="BM76" s="156"/>
      <c r="BN76" s="156" t="str">
        <f>IF(VLOOKUP(CONCATENATE($BH$6," ",BN$9),'-RÅDATA_KVARTAL-'!$DZ$5:$FB$385,29,FALSE)&gt;0,VLOOKUP(CONCATENATE($BH$6," ",BN$9),'-RÅDATA_KVARTAL-'!$DZ$5:$FB$385,29,FALSE),"")</f>
        <v/>
      </c>
      <c r="BO76" s="156"/>
      <c r="BP76" s="156" t="str">
        <f>IF(VLOOKUP(CONCATENATE($BH$6," ",BP$9),'-RÅDATA_KVARTAL-'!$A$5:$DS$385,104,FALSE)&gt;0,VLOOKUP(CONCATENATE($BH$6," ",BP$9),'-RÅDATA_KVARTAL-'!$A$5:$DS$385,104,FALSE),"")</f>
        <v/>
      </c>
      <c r="BQ76" s="106"/>
      <c r="BR76" s="106"/>
      <c r="BS76" s="156" t="str">
        <f>IF(VLOOKUP(CONCATENATE($BS$6," ",BS$9),'-RÅDATA_KVARTAL-'!$DZ$5:$FB$385,29,FALSE)&gt;0,VLOOKUP(CONCATENATE($BS$6," ",BS$9),'-RÅDATA_KVARTAL-'!$DZ$5:$FB$385,29,FALSE),"")</f>
        <v/>
      </c>
      <c r="BT76" s="120"/>
      <c r="BU76" s="156" t="str">
        <f>IF(VLOOKUP(CONCATENATE($BS$6," ",BU$9),'-RÅDATA_KVARTAL-'!$DZ$5:$FB$385,29,FALSE)&gt;0,VLOOKUP(CONCATENATE($BS$6," ",BU$9),'-RÅDATA_KVARTAL-'!$DZ$5:$FB$385,29,FALSE),"")</f>
        <v/>
      </c>
      <c r="BV76" s="156"/>
      <c r="BW76" s="156" t="str">
        <f>IF(VLOOKUP(CONCATENATE($BS$6," ",BW$9),'-RÅDATA_KVARTAL-'!$DZ$5:$FB$385,29,FALSE)&gt;0,VLOOKUP(CONCATENATE($BS$6," ",BW$9),'-RÅDATA_KVARTAL-'!$DZ$5:$FB$385,29,FALSE),"")</f>
        <v/>
      </c>
      <c r="BX76" s="156"/>
      <c r="BY76" s="156" t="str">
        <f>IF(VLOOKUP(CONCATENATE($BS$6," ",BY$9),'-RÅDATA_KVARTAL-'!$DZ$5:$FB$385,29,FALSE)&gt;0,VLOOKUP(CONCATENATE($BS$6," ",BY$9),'-RÅDATA_KVARTAL-'!$DZ$5:$FB$385,29,FALSE),"")</f>
        <v/>
      </c>
      <c r="BZ76" s="156"/>
      <c r="CA76" s="156" t="str">
        <f>IF(VLOOKUP(CONCATENATE($BS$6," ",CA$9),'-RÅDATA_KVARTAL-'!$A$5:$DS$385,104,FALSE)&gt;0,VLOOKUP(CONCATENATE($BS$6," ",CA$9),'-RÅDATA_KVARTAL-'!$A$5:$DS$385,104,FALSE),"")</f>
        <v/>
      </c>
      <c r="CB76" s="106"/>
      <c r="CC76" s="106"/>
      <c r="CD76" s="156" t="str">
        <f>IF(VLOOKUP(CONCATENATE($CD$6," ",CD$9),'-RÅDATA_KVARTAL-'!$DZ$5:$FB$385,29,FALSE)&gt;0,VLOOKUP(CONCATENATE($CD$6," ",CD$9),'-RÅDATA_KVARTAL-'!$DZ$5:$FB$385,29,FALSE),"")</f>
        <v/>
      </c>
      <c r="CE76" s="120"/>
      <c r="CF76" s="156" t="str">
        <f>IF(VLOOKUP(CONCATENATE($CD$6," ",CF$9),'-RÅDATA_KVARTAL-'!$DZ$5:$FB$385,29,FALSE)&gt;0,VLOOKUP(CONCATENATE($CD$6," ",CF$9),'-RÅDATA_KVARTAL-'!$DZ$5:$FB$385,29,FALSE),"")</f>
        <v/>
      </c>
      <c r="CG76" s="156"/>
      <c r="CH76" s="156" t="str">
        <f>IF(VLOOKUP(CONCATENATE($CD$6," ",CH$9),'-RÅDATA_KVARTAL-'!$DZ$5:$FB$385,29,FALSE)&gt;0,VLOOKUP(CONCATENATE($CD$6," ",CH$9),'-RÅDATA_KVARTAL-'!$DZ$5:$FB$385,29,FALSE),"")</f>
        <v/>
      </c>
      <c r="CI76" s="156"/>
      <c r="CJ76" s="156" t="str">
        <f>IF(VLOOKUP(CONCATENATE($CD$6," ",CJ$9),'-RÅDATA_KVARTAL-'!$DZ$5:$FB$385,29,FALSE)&gt;0,VLOOKUP(CONCATENATE($CD$6," ",CJ$9),'-RÅDATA_KVARTAL-'!$DZ$5:$FB$385,29,FALSE),"")</f>
        <v/>
      </c>
      <c r="CK76" s="156"/>
      <c r="CL76" s="156" t="str">
        <f>IF(VLOOKUP(CONCATENATE($CD$6," ",CL$9),'-RÅDATA_KVARTAL-'!$A$5:$DS$385,104,FALSE)&gt;0,VLOOKUP(CONCATENATE($CD$6," ",CL$9),'-RÅDATA_KVARTAL-'!$A$5:$DS$385,104,FALSE),"")</f>
        <v/>
      </c>
      <c r="CM76" s="106"/>
      <c r="CN76" s="106"/>
      <c r="CO76" s="92" t="s">
        <v>361</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88"/>
      <c r="C78" s="288"/>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88">
        <v>20</v>
      </c>
      <c r="C79" s="289"/>
      <c r="D79" s="103" t="s">
        <v>365</v>
      </c>
      <c r="E79" s="37">
        <f>IF(VLOOKUP(CONCATENATE($E$6," ",E$9),'-RÅDATA_KVARTAL-'!$DZ$5:$FF$385,30,FALSE)&gt;0,VLOOKUP(CONCATENATE($E$6," ",E$9),'-RÅDATA_KVARTAL-'!$DZ$5:$FF$385,30,FALSE),"")</f>
        <v>10202</v>
      </c>
      <c r="F79" s="157"/>
      <c r="G79" s="37">
        <f>IF(VLOOKUP(CONCATENATE($E$6," ",G$9),'-RÅDATA_KVARTAL-'!$DZ$5:$FF$385,30,FALSE)&gt;0,VLOOKUP(CONCATENATE($E$6," ",G$9),'-RÅDATA_KVARTAL-'!$DZ$5:$FF$385,30,FALSE),"")</f>
        <v>10231</v>
      </c>
      <c r="H79" s="37"/>
      <c r="I79" s="37">
        <f>IF(VLOOKUP(CONCATENATE($E$6," ",I$9),'-RÅDATA_KVARTAL-'!$DZ$5:$FF$385,30,FALSE)&gt;0,VLOOKUP(CONCATENATE($E$6," ",I$9),'-RÅDATA_KVARTAL-'!$DZ$5:$FF$385,30,FALSE),"")</f>
        <v>8736</v>
      </c>
      <c r="J79" s="37"/>
      <c r="K79" s="37">
        <f>IF(VLOOKUP(CONCATENATE($E$6," ",K$9),'-RÅDATA_KVARTAL-'!$DZ$5:$FF$385,30,FALSE)&gt;0,VLOOKUP(CONCATENATE($E$6," ",K$9),'-RÅDATA_KVARTAL-'!$DZ$5:$FF$385,30,FALSE),"")</f>
        <v>11263</v>
      </c>
      <c r="L79" s="37"/>
      <c r="M79" s="37">
        <f>IF(VLOOKUP(CONCATENATE($E$6," ",M$9),'-RÅDATA_KVARTAL-'!$A$5:$DS$385,108,FALSE)&gt;0,VLOOKUP(CONCATENATE($E$6," ",M$9),'-RÅDATA_KVARTAL-'!$A$5:$DS$385,108,FALSE),"")</f>
        <v>40432</v>
      </c>
      <c r="N79" s="147"/>
      <c r="O79" s="146"/>
      <c r="P79" s="37">
        <f>IF(VLOOKUP(CONCATENATE($P$6," ",P$9),'-RÅDATA_KVARTAL-'!$DZ$5:$FF$385,30,FALSE)&gt;0,VLOOKUP(CONCATENATE($P$6," ",P$9),'-RÅDATA_KVARTAL-'!$DZ$5:$FF$385,30,FALSE),"")</f>
        <v>9310</v>
      </c>
      <c r="Q79" s="37"/>
      <c r="R79" s="37">
        <f>IF(VLOOKUP(CONCATENATE($P$6," ",R$9),'-RÅDATA_KVARTAL-'!$DZ$5:$FF$385,30,FALSE)&gt;0,VLOOKUP(CONCATENATE($P$6," ",R$9),'-RÅDATA_KVARTAL-'!$DZ$5:$FF$385,30,FALSE),"")</f>
        <v>12643</v>
      </c>
      <c r="S79" s="37"/>
      <c r="T79" s="37">
        <f>IF(VLOOKUP(CONCATENATE($P$6," ",T$9),'-RÅDATA_KVARTAL-'!$DZ$5:$FF$385,30,FALSE)&gt;0,VLOOKUP(CONCATENATE($P$6," ",T$9),'-RÅDATA_KVARTAL-'!$DZ$5:$FF$385,30,FALSE),"")</f>
        <v>12852</v>
      </c>
      <c r="U79" s="37"/>
      <c r="V79" s="37">
        <f>IF(VLOOKUP(CONCATENATE($P$6," ",V$9),'-RÅDATA_KVARTAL-'!$DZ$5:$FF$385,30,FALSE)&gt;0,VLOOKUP(CONCATENATE($P$6," ",V$9),'-RÅDATA_KVARTAL-'!$DZ$5:$FF$385,30,FALSE),"")</f>
        <v>8872</v>
      </c>
      <c r="W79" s="37"/>
      <c r="X79" s="37">
        <f>IF(VLOOKUP(CONCATENATE($P$6," ",X$9),'-RÅDATA_KVARTAL-'!$A$5:$DS$385,108,FALSE)&gt;0,VLOOKUP(CONCATENATE($P$6," ",X$9),'-RÅDATA_KVARTAL-'!$A$5:$DS$385,108,FALSE),"")</f>
        <v>43677</v>
      </c>
      <c r="Y79" s="147"/>
      <c r="Z79" s="146"/>
      <c r="AA79" s="37">
        <f>IF(VLOOKUP(CONCATENATE($AA$6," ",AA$9),'-RÅDATA_KVARTAL-'!$DZ$5:$FF$385,30,FALSE)&gt;0,VLOOKUP(CONCATENATE($AA$6," ",AA$9),'-RÅDATA_KVARTAL-'!$DZ$5:$FF$385,30,FALSE),"")</f>
        <v>10271</v>
      </c>
      <c r="AB79" s="37"/>
      <c r="AC79" s="37">
        <f>IF(VLOOKUP(CONCATENATE($AA$6," ",AC$9),'-RÅDATA_KVARTAL-'!$DZ$5:$FF$385,30,FALSE)&gt;0,VLOOKUP(CONCATENATE($AA$6," ",AC$9),'-RÅDATA_KVARTAL-'!$DZ$5:$FF$385,30,FALSE),"")</f>
        <v>10224</v>
      </c>
      <c r="AD79" s="37"/>
      <c r="AE79" s="37">
        <f>IF(VLOOKUP(CONCATENATE($AA$6," ",AE$9),'-RÅDATA_KVARTAL-'!$DZ$5:$FF$385,30,FALSE)&gt;0,VLOOKUP(CONCATENATE($AA$6," ",AE$9),'-RÅDATA_KVARTAL-'!$DZ$5:$FF$385,30,FALSE),"")</f>
        <v>10719</v>
      </c>
      <c r="AF79" s="37"/>
      <c r="AG79" s="37">
        <f>IF(VLOOKUP(CONCATENATE($AA$6," ",AG$9),'-RÅDATA_KVARTAL-'!$DZ$5:$FF$385,30,FALSE)&gt;0,VLOOKUP(CONCATENATE($AA$6," ",AG$9),'-RÅDATA_KVARTAL-'!$DZ$5:$FF$385,30,FALSE),"")</f>
        <v>12096</v>
      </c>
      <c r="AH79" s="37"/>
      <c r="AI79" s="37">
        <f>IF(VLOOKUP(CONCATENATE($AA$6," ",AI$9),'-RÅDATA_KVARTAL-'!$A$5:$DS$385,108,FALSE)&gt;0,VLOOKUP(CONCATENATE($AA$6," ",AI$9),'-RÅDATA_KVARTAL-'!$A$5:$DS$385,108,FALSE),"")</f>
        <v>43310</v>
      </c>
      <c r="AJ79" s="147"/>
      <c r="AK79" s="146"/>
      <c r="AL79" s="37">
        <f>IF(VLOOKUP(CONCATENATE($AL$6," ",AL$9),'-RÅDATA_KVARTAL-'!$DZ$5:$FF$385,30,FALSE)&gt;0,VLOOKUP(CONCATENATE($AL$6," ",AL$9),'-RÅDATA_KVARTAL-'!$DZ$5:$FF$385,30,FALSE),"")</f>
        <v>11726</v>
      </c>
      <c r="AM79" s="37"/>
      <c r="AN79" s="37">
        <f>IF(VLOOKUP(CONCATENATE($AL$6," ",AN$9),'-RÅDATA_KVARTAL-'!$DZ$5:$FF$385,30,FALSE)&gt;0,VLOOKUP(CONCATENATE($AL$6," ",AN$9),'-RÅDATA_KVARTAL-'!$DZ$5:$FF$385,30,FALSE),"")</f>
        <v>9993</v>
      </c>
      <c r="AO79" s="37"/>
      <c r="AP79" s="37">
        <f>IF(VLOOKUP(CONCATENATE($AL$6," ",AP$9),'-RÅDATA_KVARTAL-'!$DZ$5:$FF$385,30,FALSE)&gt;0,VLOOKUP(CONCATENATE($AL$6," ",AP$9),'-RÅDATA_KVARTAL-'!$DZ$5:$FF$385,30,FALSE),"")</f>
        <v>9731</v>
      </c>
      <c r="AQ79" s="37"/>
      <c r="AR79" s="37">
        <f>IF(VLOOKUP(CONCATENATE($AL$6," ",AR$9),'-RÅDATA_KVARTAL-'!$DZ$5:$FF$385,30,FALSE)&gt;0,VLOOKUP(CONCATENATE($AL$6," ",AR$9),'-RÅDATA_KVARTAL-'!$DZ$5:$FF$385,30,FALSE),"")</f>
        <v>13338</v>
      </c>
      <c r="AS79" s="37"/>
      <c r="AT79" s="37">
        <f>IF(VLOOKUP(CONCATENATE($AL$6," ",AT$9),'-RÅDATA_KVARTAL-'!$A$5:$DS$385,108,FALSE)&gt;0,VLOOKUP(CONCATENATE($AL$6," ",AT$9),'-RÅDATA_KVARTAL-'!$A$5:$DS$385,108,FALSE),"")</f>
        <v>44788</v>
      </c>
      <c r="AU79" s="147"/>
      <c r="AV79" s="146"/>
      <c r="AW79" s="37">
        <f>IF(VLOOKUP(CONCATENATE($AW$6," ",AW$9),'-RÅDATA_KVARTAL-'!$DZ$5:$FF$385,30,FALSE)&gt;0,VLOOKUP(CONCATENATE($AW$6," ",AW$9),'-RÅDATA_KVARTAL-'!$DZ$5:$FF$385,30,FALSE),"")</f>
        <v>10316</v>
      </c>
      <c r="AX79" s="37"/>
      <c r="AY79" s="37">
        <f>IF(VLOOKUP(CONCATENATE($AW$6," ",AY$9),'-RÅDATA_KVARTAL-'!$DZ$5:$FF$385,30,FALSE)&gt;0,VLOOKUP(CONCATENATE($AW$6," ",AY$9),'-RÅDATA_KVARTAL-'!$DZ$5:$FF$385,30,FALSE),"")</f>
        <v>13414</v>
      </c>
      <c r="AZ79" s="37"/>
      <c r="BA79" s="37" t="str">
        <f>IF(VLOOKUP(CONCATENATE($AW$6," ",BA$9),'-RÅDATA_KVARTAL-'!$DZ$5:$FF$385,30,FALSE)&gt;0,VLOOKUP(CONCATENATE($AW$6," ",BA$9),'-RÅDATA_KVARTAL-'!$DZ$5:$FF$385,30,FALSE),"")</f>
        <v/>
      </c>
      <c r="BB79" s="37"/>
      <c r="BC79" s="37" t="str">
        <f>IF(VLOOKUP(CONCATENATE($AW$6," ",BC$9),'-RÅDATA_KVARTAL-'!$DZ$5:$FF$385,30,FALSE)&gt;0,VLOOKUP(CONCATENATE($AW$6," ",BC$9),'-RÅDATA_KVARTAL-'!$DZ$5:$FF$385,30,FALSE),"")</f>
        <v/>
      </c>
      <c r="BD79" s="37"/>
      <c r="BE79" s="37">
        <f>IF(VLOOKUP(CONCATENATE($AW$6," ",BE$9),'-RÅDATA_KVARTAL-'!$A$5:$DS$385,108,FALSE)&gt;0,VLOOKUP(CONCATENATE($AW$6," ",BE$9),'-RÅDATA_KVARTAL-'!$A$5:$DS$385,108,FALSE),"")</f>
        <v>23730</v>
      </c>
      <c r="BF79" s="147"/>
      <c r="BG79" s="146"/>
      <c r="BH79" s="37" t="str">
        <f>IF(VLOOKUP(CONCATENATE($BH$6," ",BH$9),'-RÅDATA_KVARTAL-'!$DZ$5:$FF$385,30,FALSE)&gt;0,VLOOKUP(CONCATENATE($BH$6," ",BH$9),'-RÅDATA_KVARTAL-'!$DZ$5:$FF$385,30,FALSE),"")</f>
        <v/>
      </c>
      <c r="BI79" s="37"/>
      <c r="BJ79" s="37" t="str">
        <f>IF(VLOOKUP(CONCATENATE($BH$6," ",BJ$9),'-RÅDATA_KVARTAL-'!$DZ$5:$FF$385,30,FALSE)&gt;0,VLOOKUP(CONCATENATE($BH$6," ",BJ$9),'-RÅDATA_KVARTAL-'!$DZ$5:$FF$385,30,FALSE),"")</f>
        <v/>
      </c>
      <c r="BK79" s="37"/>
      <c r="BL79" s="37" t="str">
        <f>IF(VLOOKUP(CONCATENATE($BH$6," ",BL$9),'-RÅDATA_KVARTAL-'!$DZ$5:$FF$385,30,FALSE)&gt;0,VLOOKUP(CONCATENATE($BH$6," ",BL$9),'-RÅDATA_KVARTAL-'!$DZ$5:$FF$385,30,FALSE),"")</f>
        <v/>
      </c>
      <c r="BM79" s="37"/>
      <c r="BN79" s="37" t="str">
        <f>IF(VLOOKUP(CONCATENATE($BH$6," ",BN$9),'-RÅDATA_KVARTAL-'!$DZ$5:$FF$385,30,FALSE)&gt;0,VLOOKUP(CONCATENATE($BH$6," ",BN$9),'-RÅDATA_KVARTAL-'!$DZ$5:$FF$385,30,FALSE),"")</f>
        <v/>
      </c>
      <c r="BO79" s="37"/>
      <c r="BP79" s="37" t="str">
        <f>IF(VLOOKUP(CONCATENATE($BH$6," ",BP$9),'-RÅDATA_KVARTAL-'!$A$5:$DS$385,108,FALSE)&gt;0,VLOOKUP(CONCATENATE($BH$6," ",BP$9),'-RÅDATA_KVARTAL-'!$A$5:$DS$385,108,FALSE),"")</f>
        <v/>
      </c>
      <c r="BQ79" s="147"/>
      <c r="BR79" s="146"/>
      <c r="BS79" s="37" t="str">
        <f>IF(VLOOKUP(CONCATENATE($BS$6," ",BS$9),'-RÅDATA_KVARTAL-'!$DZ$5:$FF$385,30,FALSE)&gt;0,VLOOKUP(CONCATENATE($BS$6," ",BS$9),'-RÅDATA_KVARTAL-'!$DZ$5:$FF$385,30,FALSE),"")</f>
        <v/>
      </c>
      <c r="BT79" s="37"/>
      <c r="BU79" s="37" t="str">
        <f>IF(VLOOKUP(CONCATENATE($BS$6," ",BU$9),'-RÅDATA_KVARTAL-'!$DZ$5:$FF$385,30,FALSE)&gt;0,VLOOKUP(CONCATENATE($BS$6," ",BU$9),'-RÅDATA_KVARTAL-'!$DZ$5:$FF$385,30,FALSE),"")</f>
        <v/>
      </c>
      <c r="BV79" s="37"/>
      <c r="BW79" s="37" t="str">
        <f>IF(VLOOKUP(CONCATENATE($BS$6," ",BW$9),'-RÅDATA_KVARTAL-'!$DZ$5:$FF$385,30,FALSE)&gt;0,VLOOKUP(CONCATENATE($BS$6," ",BW$9),'-RÅDATA_KVARTAL-'!$DZ$5:$FF$385,30,FALSE),"")</f>
        <v/>
      </c>
      <c r="BX79" s="37"/>
      <c r="BY79" s="37" t="str">
        <f>IF(VLOOKUP(CONCATENATE($BS$6," ",BY$9),'-RÅDATA_KVARTAL-'!$DZ$5:$FF$385,30,FALSE)&gt;0,VLOOKUP(CONCATENATE($BS$6," ",BY$9),'-RÅDATA_KVARTAL-'!$DZ$5:$FF$385,30,FALSE),"")</f>
        <v/>
      </c>
      <c r="BZ79" s="37"/>
      <c r="CA79" s="37" t="str">
        <f>IF(VLOOKUP(CONCATENATE($BS$6," ",CA$9),'-RÅDATA_KVARTAL-'!$A$5:$DS$385,108,FALSE)&gt;0,VLOOKUP(CONCATENATE($BS$6," ",CA$9),'-RÅDATA_KVARTAL-'!$A$5:$DS$385,108,FALSE),"")</f>
        <v/>
      </c>
      <c r="CB79" s="147"/>
      <c r="CC79" s="146"/>
      <c r="CD79" s="37" t="str">
        <f>IF(VLOOKUP(CONCATENATE($CD$6," ",CD$9),'-RÅDATA_KVARTAL-'!$DZ$5:$FF$385,30,FALSE)&gt;0,VLOOKUP(CONCATENATE($CD$6," ",CD$9),'-RÅDATA_KVARTAL-'!$DZ$5:$FF$385,30,FALSE),"")</f>
        <v/>
      </c>
      <c r="CE79" s="37"/>
      <c r="CF79" s="37" t="str">
        <f>IF(VLOOKUP(CONCATENATE($CD$6," ",CF$9),'-RÅDATA_KVARTAL-'!$DZ$5:$FF$385,30,FALSE)&gt;0,VLOOKUP(CONCATENATE($CD$6," ",CF$9),'-RÅDATA_KVARTAL-'!$DZ$5:$FF$385,30,FALSE),"")</f>
        <v/>
      </c>
      <c r="CG79" s="37"/>
      <c r="CH79" s="37" t="str">
        <f>IF(VLOOKUP(CONCATENATE($CD$6," ",CH$9),'-RÅDATA_KVARTAL-'!$DZ$5:$FF$385,30,FALSE)&gt;0,VLOOKUP(CONCATENATE($CD$6," ",CH$9),'-RÅDATA_KVARTAL-'!$DZ$5:$FF$385,30,FALSE),"")</f>
        <v/>
      </c>
      <c r="CI79" s="37"/>
      <c r="CJ79" s="37" t="str">
        <f>IF(VLOOKUP(CONCATENATE($CD$6," ",CJ$9),'-RÅDATA_KVARTAL-'!$DZ$5:$FF$385,30,FALSE)&gt;0,VLOOKUP(CONCATENATE($CD$6," ",CJ$9),'-RÅDATA_KVARTAL-'!$DZ$5:$FF$385,30,FALSE),"")</f>
        <v/>
      </c>
      <c r="CK79" s="37"/>
      <c r="CL79" s="37" t="str">
        <f>IF(VLOOKUP(CONCATENATE($CD$6," ",CL$9),'-RÅDATA_KVARTAL-'!$A$5:$DS$385,108,FALSE)&gt;0,VLOOKUP(CONCATENATE($CD$6," ",CL$9),'-RÅDATA_KVARTAL-'!$A$5:$DS$385,108,FALSE),"")</f>
        <v/>
      </c>
      <c r="CM79" s="147"/>
      <c r="CN79" s="148"/>
      <c r="CO79" s="116" t="s">
        <v>377</v>
      </c>
      <c r="CP79" s="15"/>
    </row>
    <row r="80" spans="2:95" s="15" customFormat="1" ht="4.5" customHeight="1" x14ac:dyDescent="0.2">
      <c r="B80" s="288"/>
      <c r="C80" s="288"/>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88">
        <v>21</v>
      </c>
      <c r="C81" s="288"/>
      <c r="D81" s="92" t="s">
        <v>389</v>
      </c>
      <c r="E81" s="37">
        <f>IF(VLOOKUP(CONCATENATE($E$6," ",E$9),'-RÅDATA_KVARTAL-'!$DZ$5:$FF$385,31,FALSE)&gt;0,VLOOKUP(CONCATENATE($E$6," ",E$9),'-RÅDATA_KVARTAL-'!$DZ$5:$FF$385,31,FALSE),"")</f>
        <v>2.8391070625176829</v>
      </c>
      <c r="F81" s="37"/>
      <c r="G81" s="37">
        <f>IF(VLOOKUP(CONCATENATE($E$6," ",G$9),'-RÅDATA_KVARTAL-'!$DZ$5:$FF$385,31,FALSE)&gt;0,VLOOKUP(CONCATENATE($E$6," ",G$9),'-RÅDATA_KVARTAL-'!$DZ$5:$FF$385,31,FALSE),"")</f>
        <v>2.8510519715758673</v>
      </c>
      <c r="H81" s="37"/>
      <c r="I81" s="37">
        <f>IF(VLOOKUP(CONCATENATE($E$6," ",I$9),'-RÅDATA_KVARTAL-'!$DZ$5:$FF$385,31,FALSE)&gt;0,VLOOKUP(CONCATENATE($E$6," ",I$9),'-RÅDATA_KVARTAL-'!$DZ$5:$FF$385,31,FALSE),"")</f>
        <v>2.4862208645992432</v>
      </c>
      <c r="J81" s="37"/>
      <c r="K81" s="37">
        <f>IF(VLOOKUP(CONCATENATE($E$6," ",K$9),'-RÅDATA_KVARTAL-'!$DZ$5:$FF$385,31,FALSE)&gt;0,VLOOKUP(CONCATENATE($E$6," ",K$9),'-RÅDATA_KVARTAL-'!$DZ$5:$FF$385,31,FALSE),"")</f>
        <v>3.0430945197460262</v>
      </c>
      <c r="L81" s="37"/>
      <c r="M81" s="37">
        <f>IF(VLOOKUP(CONCATENATE($E$6," ",M$9),'-RÅDATA_KVARTAL-'!$A$5:$DS$385,112,FALSE)&gt;0,VLOOKUP(CONCATENATE($E$6," ",M$9),'-RÅDATA_KVARTAL-'!$A$5:$DS$385,112,FALSE),"")</f>
        <v>2.8083986158977274</v>
      </c>
      <c r="N81" s="106"/>
      <c r="O81" s="106"/>
      <c r="P81" s="37">
        <f>IF(VLOOKUP(CONCATENATE($P$6," ",P$9),'-RÅDATA_KVARTAL-'!$DZ$5:$FF$385,31,FALSE)&gt;0,VLOOKUP(CONCATENATE($P$6," ",P$9),'-RÅDATA_KVARTAL-'!$DZ$5:$FF$385,31,FALSE),"")</f>
        <v>2.4065138721351027</v>
      </c>
      <c r="Q81" s="37"/>
      <c r="R81" s="37">
        <f>IF(VLOOKUP(CONCATENATE($P$6," ",R$9),'-RÅDATA_KVARTAL-'!$DZ$5:$FF$385,31,FALSE)&gt;0,VLOOKUP(CONCATENATE($P$6," ",R$9),'-RÅDATA_KVARTAL-'!$DZ$5:$FF$385,31,FALSE),"")</f>
        <v>3.341776836021304</v>
      </c>
      <c r="S81" s="37"/>
      <c r="T81" s="37">
        <f>IF(VLOOKUP(CONCATENATE($P$6," ",T$9),'-RÅDATA_KVARTAL-'!$DZ$5:$FF$385,31,FALSE)&gt;0,VLOOKUP(CONCATENATE($P$6," ",T$9),'-RÅDATA_KVARTAL-'!$DZ$5:$FF$385,31,FALSE),"")</f>
        <v>3.4237002175553877</v>
      </c>
      <c r="U81" s="37"/>
      <c r="V81" s="37">
        <f>IF(VLOOKUP(CONCATENATE($P$6," ",V$9),'-RÅDATA_KVARTAL-'!$DZ$5:$FF$385,31,FALSE)&gt;0,VLOOKUP(CONCATENATE($P$6," ",V$9),'-RÅDATA_KVARTAL-'!$DZ$5:$FF$385,31,FALSE),"")</f>
        <v>2.2508625938705094</v>
      </c>
      <c r="W81" s="37"/>
      <c r="X81" s="37">
        <f>IF(VLOOKUP(CONCATENATE($P$6," ",X$9),'-RÅDATA_KVARTAL-'!$A$5:$DS$385,112,FALSE)&gt;0,VLOOKUP(CONCATENATE($P$6," ",X$9),'-RÅDATA_KVARTAL-'!$A$5:$DS$385,112,FALSE),"")</f>
        <v>2.8458861154700301</v>
      </c>
      <c r="Y81" s="106"/>
      <c r="Z81" s="106"/>
      <c r="AA81" s="37">
        <f>IF(VLOOKUP(CONCATENATE($AA$6," ",AA$9),'-RÅDATA_KVARTAL-'!$DZ$5:$FF$385,31,FALSE)&gt;0,VLOOKUP(CONCATENATE($AA$6," ",AA$9),'-RÅDATA_KVARTAL-'!$DZ$5:$FF$385,31,FALSE),"")</f>
        <v>2.5987509330049718</v>
      </c>
      <c r="AB81" s="37"/>
      <c r="AC81" s="37">
        <f>IF(VLOOKUP(CONCATENATE($AA$6," ",AC$9),'-RÅDATA_KVARTAL-'!$DZ$5:$FF$385,31,FALSE)&gt;0,VLOOKUP(CONCATENATE($AA$6," ",AC$9),'-RÅDATA_KVARTAL-'!$DZ$5:$FF$385,31,FALSE),"")</f>
        <v>2.629753632072843</v>
      </c>
      <c r="AD81" s="37"/>
      <c r="AE81" s="37">
        <f>IF(VLOOKUP(CONCATENATE($AA$6," ",AE$9),'-RÅDATA_KVARTAL-'!$DZ$5:$FF$385,31,FALSE)&gt;0,VLOOKUP(CONCATENATE($AA$6," ",AE$9),'-RÅDATA_KVARTAL-'!$DZ$5:$FF$385,31,FALSE),"")</f>
        <v>2.7847465479690499</v>
      </c>
      <c r="AF81" s="37"/>
      <c r="AG81" s="37">
        <f>IF(VLOOKUP(CONCATENATE($AA$6," ",AG$9),'-RÅDATA_KVARTAL-'!$DZ$5:$FF$385,31,FALSE)&gt;0,VLOOKUP(CONCATENATE($AA$6," ",AG$9),'-RÅDATA_KVARTAL-'!$DZ$5:$FF$385,31,FALSE),"")</f>
        <v>2.9989091269710091</v>
      </c>
      <c r="AH81" s="37"/>
      <c r="AI81" s="37">
        <f>IF(VLOOKUP(CONCATENATE($AA$6," ",AI$9),'-RÅDATA_KVARTAL-'!$A$5:$DS$385,112,FALSE)&gt;0,VLOOKUP(CONCATENATE($AA$6," ",AI$9),'-RÅDATA_KVARTAL-'!$A$5:$DS$385,112,FALSE),"")</f>
        <v>2.7546071774975753</v>
      </c>
      <c r="AJ81" s="106"/>
      <c r="AK81" s="106"/>
      <c r="AL81" s="37">
        <f>IF(VLOOKUP(CONCATENATE($AL$6," ",AL$9),'-RÅDATA_KVARTAL-'!$DZ$5:$FF$385,31,FALSE)&gt;0,VLOOKUP(CONCATENATE($AL$6," ",AL$9),'-RÅDATA_KVARTAL-'!$DZ$5:$FF$385,31,FALSE),"")</f>
        <v>2.9169637970778952</v>
      </c>
      <c r="AM81" s="37"/>
      <c r="AN81" s="37">
        <f>IF(VLOOKUP(CONCATENATE($AL$6," ",AN$9),'-RÅDATA_KVARTAL-'!$DZ$5:$FF$385,31,FALSE)&gt;0,VLOOKUP(CONCATENATE($AL$6," ",AN$9),'-RÅDATA_KVARTAL-'!$DZ$5:$FF$385,31,FALSE),"")</f>
        <v>2.4818182947071268</v>
      </c>
      <c r="AO81" s="37"/>
      <c r="AP81" s="37">
        <f>IF(VLOOKUP(CONCATENATE($AL$6," ",AP$9),'-RÅDATA_KVARTAL-'!$DZ$5:$FF$385,31,FALSE)&gt;0,VLOOKUP(CONCATENATE($AL$6," ",AP$9),'-RÅDATA_KVARTAL-'!$DZ$5:$FF$385,31,FALSE),"")</f>
        <v>2.4785410458215531</v>
      </c>
      <c r="AQ81" s="37"/>
      <c r="AR81" s="37">
        <f>IF(VLOOKUP(CONCATENATE($AL$6," ",AR$9),'-RÅDATA_KVARTAL-'!$DZ$5:$FF$385,31,FALSE)&gt;0,VLOOKUP(CONCATENATE($AL$6," ",AR$9),'-RÅDATA_KVARTAL-'!$DZ$5:$FF$385,31,FALSE),"")</f>
        <v>3.2831730611441139</v>
      </c>
      <c r="AS81" s="37"/>
      <c r="AT81" s="37">
        <f>IF(VLOOKUP(CONCATENATE($AL$6," ",AT$9),'-RÅDATA_KVARTAL-'!$A$5:$DS$385,112,FALSE)&gt;0,VLOOKUP(CONCATENATE($AL$6," ",AT$9),'-RÅDATA_KVARTAL-'!$A$5:$DS$385,112,FALSE),"")</f>
        <v>2.7931312967530504</v>
      </c>
      <c r="AU81" s="106"/>
      <c r="AV81" s="106"/>
      <c r="AW81" s="37">
        <f>IF(VLOOKUP(CONCATENATE($AW$6," ",AW$9),'-RÅDATA_KVARTAL-'!$DZ$5:$FF$385,31,FALSE)&gt;0,VLOOKUP(CONCATENATE($AW$6," ",AW$9),'-RÅDATA_KVARTAL-'!$DZ$5:$FF$385,31,FALSE),"")</f>
        <v>2.4799467918873654</v>
      </c>
      <c r="AX81" s="37"/>
      <c r="AY81" s="37">
        <f>IF(VLOOKUP(CONCATENATE($AW$6," ",AY$9),'-RÅDATA_KVARTAL-'!$DZ$5:$FF$385,31,FALSE)&gt;0,VLOOKUP(CONCATENATE($AW$6," ",AY$9),'-RÅDATA_KVARTAL-'!$DZ$5:$FF$385,31,FALSE),"")</f>
        <v>3.2927622562155574</v>
      </c>
      <c r="AZ81" s="37"/>
      <c r="BA81" s="37" t="str">
        <f>IF(VLOOKUP(CONCATENATE($AW$6," ",BA$9),'-RÅDATA_KVARTAL-'!$DZ$5:$FF$385,31,FALSE)&gt;0,VLOOKUP(CONCATENATE($AW$6," ",BA$9),'-RÅDATA_KVARTAL-'!$DZ$5:$FF$385,31,FALSE),"")</f>
        <v/>
      </c>
      <c r="BB81" s="37"/>
      <c r="BC81" s="37" t="str">
        <f>IF(VLOOKUP(CONCATENATE($AW$6," ",BC$9),'-RÅDATA_KVARTAL-'!$DZ$5:$FF$385,31,FALSE)&gt;0,VLOOKUP(CONCATENATE($AW$6," ",BC$9),'-RÅDATA_KVARTAL-'!$DZ$5:$FF$385,31,FALSE),"")</f>
        <v/>
      </c>
      <c r="BD81" s="37"/>
      <c r="BE81" s="37">
        <f>IF(VLOOKUP(CONCATENATE($AW$6," ",BE$9),'-RÅDATA_KVARTAL-'!$A$5:$DS$385,112,FALSE)&gt;0,VLOOKUP(CONCATENATE($AW$6," ",BE$9),'-RÅDATA_KVARTAL-'!$A$5:$DS$385,112,FALSE),"")</f>
        <v>2.8821103898075555</v>
      </c>
      <c r="BF81" s="106"/>
      <c r="BG81" s="106"/>
      <c r="BH81" s="37" t="str">
        <f>IF(VLOOKUP(CONCATENATE($BH$6," ",BH$9),'-RÅDATA_KVARTAL-'!$DZ$5:$FF$385,31,FALSE)&gt;0,VLOOKUP(CONCATENATE($BH$6," ",BH$9),'-RÅDATA_KVARTAL-'!$DZ$5:$FF$385,31,FALSE),"")</f>
        <v/>
      </c>
      <c r="BI81" s="37"/>
      <c r="BJ81" s="37" t="str">
        <f>IF(VLOOKUP(CONCATENATE($BH$6," ",BJ$9),'-RÅDATA_KVARTAL-'!$DZ$5:$FF$385,31,FALSE)&gt;0,VLOOKUP(CONCATENATE($BH$6," ",BJ$9),'-RÅDATA_KVARTAL-'!$DZ$5:$FF$385,31,FALSE),"")</f>
        <v/>
      </c>
      <c r="BK81" s="37"/>
      <c r="BL81" s="37" t="str">
        <f>IF(VLOOKUP(CONCATENATE($BH$6," ",BL$9),'-RÅDATA_KVARTAL-'!$DZ$5:$FF$385,31,FALSE)&gt;0,VLOOKUP(CONCATENATE($BH$6," ",BL$9),'-RÅDATA_KVARTAL-'!$DZ$5:$FF$385,31,FALSE),"")</f>
        <v/>
      </c>
      <c r="BM81" s="37"/>
      <c r="BN81" s="37" t="str">
        <f>IF(VLOOKUP(CONCATENATE($BH$6," ",BN$9),'-RÅDATA_KVARTAL-'!$DZ$5:$FF$385,31,FALSE)&gt;0,VLOOKUP(CONCATENATE($BH$6," ",BN$9),'-RÅDATA_KVARTAL-'!$DZ$5:$FF$385,31,FALSE),"")</f>
        <v/>
      </c>
      <c r="BO81" s="37"/>
      <c r="BP81" s="37" t="str">
        <f>IF(VLOOKUP(CONCATENATE($BH$6," ",BP$9),'-RÅDATA_KVARTAL-'!$A$5:$DS$385,112,FALSE)&gt;0,VLOOKUP(CONCATENATE($BH$6," ",BP$9),'-RÅDATA_KVARTAL-'!$A$5:$DS$385,112,FALSE),"")</f>
        <v/>
      </c>
      <c r="BQ81" s="106"/>
      <c r="BR81" s="106"/>
      <c r="BS81" s="37" t="str">
        <f>IF(VLOOKUP(CONCATENATE($BS$6," ",BS$9),'-RÅDATA_KVARTAL-'!$DZ$5:$FF$385,31,FALSE)&gt;0,VLOOKUP(CONCATENATE($BS$6," ",BS$9),'-RÅDATA_KVARTAL-'!$DZ$5:$FF$385,31,FALSE),"")</f>
        <v/>
      </c>
      <c r="BT81" s="37"/>
      <c r="BU81" s="37" t="str">
        <f>IF(VLOOKUP(CONCATENATE($BS$6," ",BU$9),'-RÅDATA_KVARTAL-'!$DZ$5:$FF$385,31,FALSE)&gt;0,VLOOKUP(CONCATENATE($BS$6," ",BU$9),'-RÅDATA_KVARTAL-'!$DZ$5:$FF$385,31,FALSE),"")</f>
        <v/>
      </c>
      <c r="BV81" s="37"/>
      <c r="BW81" s="37" t="str">
        <f>IF(VLOOKUP(CONCATENATE($BS$6," ",BW$9),'-RÅDATA_KVARTAL-'!$DZ$5:$FF$385,31,FALSE)&gt;0,VLOOKUP(CONCATENATE($BS$6," ",BW$9),'-RÅDATA_KVARTAL-'!$DZ$5:$FF$385,31,FALSE),"")</f>
        <v/>
      </c>
      <c r="BX81" s="37"/>
      <c r="BY81" s="37" t="str">
        <f>IF(VLOOKUP(CONCATENATE($BS$6," ",BY$9),'-RÅDATA_KVARTAL-'!$DZ$5:$FF$385,31,FALSE)&gt;0,VLOOKUP(CONCATENATE($BS$6," ",BY$9),'-RÅDATA_KVARTAL-'!$DZ$5:$FF$385,31,FALSE),"")</f>
        <v/>
      </c>
      <c r="BZ81" s="37"/>
      <c r="CA81" s="37" t="str">
        <f>IF(VLOOKUP(CONCATENATE($BS$6," ",CA$9),'-RÅDATA_KVARTAL-'!$A$5:$DS$385,112,FALSE)&gt;0,VLOOKUP(CONCATENATE($BS$6," ",CA$9),'-RÅDATA_KVARTAL-'!$A$5:$DS$385,112,FALSE),"")</f>
        <v/>
      </c>
      <c r="CB81" s="106"/>
      <c r="CC81" s="106"/>
      <c r="CD81" s="37" t="str">
        <f>IF(VLOOKUP(CONCATENATE($CD$6," ",CD$9),'-RÅDATA_KVARTAL-'!$DZ$5:$FF$385,31,FALSE)&gt;0,VLOOKUP(CONCATENATE($CD$6," ",CD$9),'-RÅDATA_KVARTAL-'!$DZ$5:$FF$385,31,FALSE),"")</f>
        <v/>
      </c>
      <c r="CE81" s="37"/>
      <c r="CF81" s="37" t="str">
        <f>IF(VLOOKUP(CONCATENATE($CD$6," ",CF$9),'-RÅDATA_KVARTAL-'!$DZ$5:$FF$385,31,FALSE)&gt;0,VLOOKUP(CONCATENATE($CD$6," ",CF$9),'-RÅDATA_KVARTAL-'!$DZ$5:$FF$385,31,FALSE),"")</f>
        <v/>
      </c>
      <c r="CG81" s="37"/>
      <c r="CH81" s="37" t="str">
        <f>IF(VLOOKUP(CONCATENATE($CD$6," ",CH$9),'-RÅDATA_KVARTAL-'!$DZ$5:$FF$385,31,FALSE)&gt;0,VLOOKUP(CONCATENATE($CD$6," ",CH$9),'-RÅDATA_KVARTAL-'!$DZ$5:$FF$385,31,FALSE),"")</f>
        <v/>
      </c>
      <c r="CI81" s="37"/>
      <c r="CJ81" s="37" t="str">
        <f>IF(VLOOKUP(CONCATENATE($CD$6," ",CJ$9),'-RÅDATA_KVARTAL-'!$DZ$5:$FF$385,31,FALSE)&gt;0,VLOOKUP(CONCATENATE($CD$6," ",CJ$9),'-RÅDATA_KVARTAL-'!$DZ$5:$FF$385,31,FALSE),"")</f>
        <v/>
      </c>
      <c r="CK81" s="37"/>
      <c r="CL81" s="37" t="str">
        <f>IF(VLOOKUP(CONCATENATE($CD$6," ",CL$9),'-RÅDATA_KVARTAL-'!$A$5:$DS$385,112,FALSE)&gt;0,VLOOKUP(CONCATENATE($CD$6," ",CL$9),'-RÅDATA_KVARTAL-'!$A$5:$DS$385,112,FALSE),"")</f>
        <v/>
      </c>
      <c r="CM81" s="106"/>
      <c r="CN81" s="106"/>
      <c r="CO81" s="92" t="s">
        <v>362</v>
      </c>
      <c r="CQ81" s="123"/>
    </row>
    <row r="82" spans="2:95" s="15" customFormat="1" ht="10.5" customHeight="1" x14ac:dyDescent="0.2">
      <c r="B82" s="288">
        <v>22</v>
      </c>
      <c r="C82" s="288"/>
      <c r="D82" s="92" t="s">
        <v>67</v>
      </c>
      <c r="E82" s="37">
        <f>IF(VLOOKUP(CONCATENATE($E$6," ",E$9),'-RÅDATA_KVARTAL-'!$DZ$5:$FF$385,32,FALSE)&gt;0,VLOOKUP(CONCATENATE($E$6," ",E$9),'-RÅDATA_KVARTAL-'!$DZ$5:$FF$385,32,FALSE),"")</f>
        <v>8.2212313312560443</v>
      </c>
      <c r="F82" s="37"/>
      <c r="G82" s="37">
        <f>IF(VLOOKUP(CONCATENATE($E$6," ",G$9),'-RÅDATA_KVARTAL-'!$DZ$5:$FF$385,32,FALSE)&gt;0,VLOOKUP(CONCATENATE($E$6," ",G$9),'-RÅDATA_KVARTAL-'!$DZ$5:$FF$385,32,FALSE),"")</f>
        <v>7.9391109789061183</v>
      </c>
      <c r="H82" s="37"/>
      <c r="I82" s="37">
        <f>IF(VLOOKUP(CONCATENATE($E$6," ",I$9),'-RÅDATA_KVARTAL-'!$DZ$5:$FF$385,32,FALSE)&gt;0,VLOOKUP(CONCATENATE($E$6," ",I$9),'-RÅDATA_KVARTAL-'!$DZ$5:$FF$385,32,FALSE),"")</f>
        <v>7.4860750092833275</v>
      </c>
      <c r="J82" s="37"/>
      <c r="K82" s="37">
        <f>IF(VLOOKUP(CONCATENATE($E$6," ",K$9),'-RÅDATA_KVARTAL-'!$DZ$5:$FF$385,32,FALSE)&gt;0,VLOOKUP(CONCATENATE($E$6," ",K$9),'-RÅDATA_KVARTAL-'!$DZ$5:$FF$385,32,FALSE),"")</f>
        <v>8.4905518142526883</v>
      </c>
      <c r="L82" s="37"/>
      <c r="M82" s="37">
        <f>IF(VLOOKUP(CONCATENATE($E$6," ",M$9),'-RÅDATA_KVARTAL-'!$A$5:$DS$385,116,FALSE)&gt;0,VLOOKUP(CONCATENATE($E$6," ",M$9),'-RÅDATA_KVARTAL-'!$A$5:$DS$385,116,FALSE),"")</f>
        <v>8.0491859303818671</v>
      </c>
      <c r="N82" s="106"/>
      <c r="O82" s="106"/>
      <c r="P82" s="37">
        <f>IF(VLOOKUP(CONCATENATE($P$6," ",P$9),'-RÅDATA_KVARTAL-'!$DZ$5:$FF$385,32,FALSE)&gt;0,VLOOKUP(CONCATENATE($P$6," ",P$9),'-RÅDATA_KVARTAL-'!$DZ$5:$FF$385,32,FALSE),"")</f>
        <v>7.8513500217858798</v>
      </c>
      <c r="Q82" s="37"/>
      <c r="R82" s="37">
        <f>IF(VLOOKUP(CONCATENATE($P$6," ",R$9),'-RÅDATA_KVARTAL-'!$DZ$5:$FF$385,32,FALSE)&gt;0,VLOOKUP(CONCATENATE($P$6," ",R$9),'-RÅDATA_KVARTAL-'!$DZ$5:$FF$385,32,FALSE),"")</f>
        <v>9.6009416410373234</v>
      </c>
      <c r="S82" s="37"/>
      <c r="T82" s="37">
        <f>IF(VLOOKUP(CONCATENATE($P$6," ",T$9),'-RÅDATA_KVARTAL-'!$DZ$5:$FF$385,32,FALSE)&gt;0,VLOOKUP(CONCATENATE($P$6," ",T$9),'-RÅDATA_KVARTAL-'!$DZ$5:$FF$385,32,FALSE),"")</f>
        <v>9.115540109227604</v>
      </c>
      <c r="U82" s="37"/>
      <c r="V82" s="37">
        <f>IF(VLOOKUP(CONCATENATE($P$6," ",V$9),'-RÅDATA_KVARTAL-'!$DZ$5:$FF$385,32,FALSE)&gt;0,VLOOKUP(CONCATENATE($P$6," ",V$9),'-RÅDATA_KVARTAL-'!$DZ$5:$FF$385,32,FALSE),"")</f>
        <v>6.5149864760669223</v>
      </c>
      <c r="W82" s="37"/>
      <c r="X82" s="37">
        <f>IF(VLOOKUP(CONCATENATE($P$6," ",X$9),'-RÅDATA_KVARTAL-'!$A$5:$DS$385,116,FALSE)&gt;0,VLOOKUP(CONCATENATE($P$6," ",X$9),'-RÅDATA_KVARTAL-'!$A$5:$DS$385,116,FALSE),"")</f>
        <v>8.281072745600536</v>
      </c>
      <c r="Y82" s="106"/>
      <c r="Z82" s="106"/>
      <c r="AA82" s="37">
        <f>IF(VLOOKUP(CONCATENATE($AA$6," ",AA$9),'-RÅDATA_KVARTAL-'!$DZ$5:$FF$385,32,FALSE)&gt;0,VLOOKUP(CONCATENATE($AA$6," ",AA$9),'-RÅDATA_KVARTAL-'!$DZ$5:$FF$385,32,FALSE),"")</f>
        <v>7.8027348695872369</v>
      </c>
      <c r="AB82" s="37"/>
      <c r="AC82" s="37">
        <f>IF(VLOOKUP(CONCATENATE($AA$6," ",AC$9),'-RÅDATA_KVARTAL-'!$DZ$5:$FF$385,32,FALSE)&gt;0,VLOOKUP(CONCATENATE($AA$6," ",AC$9),'-RÅDATA_KVARTAL-'!$DZ$5:$FF$385,32,FALSE),"")</f>
        <v>7.5871963587790034</v>
      </c>
      <c r="AD82" s="37"/>
      <c r="AE82" s="37">
        <f>IF(VLOOKUP(CONCATENATE($AA$6," ",AE$9),'-RÅDATA_KVARTAL-'!$DZ$5:$FF$385,32,FALSE)&gt;0,VLOOKUP(CONCATENATE($AA$6," ",AE$9),'-RÅDATA_KVARTAL-'!$DZ$5:$FF$385,32,FALSE),"")</f>
        <v>8.1126696604268638</v>
      </c>
      <c r="AF82" s="37"/>
      <c r="AG82" s="37">
        <f>IF(VLOOKUP(CONCATENATE($AA$6," ",AG$9),'-RÅDATA_KVARTAL-'!$DZ$5:$FF$385,32,FALSE)&gt;0,VLOOKUP(CONCATENATE($AA$6," ",AG$9),'-RÅDATA_KVARTAL-'!$DZ$5:$FF$385,32,FALSE),"")</f>
        <v>8.1112253565201851</v>
      </c>
      <c r="AH82" s="37"/>
      <c r="AI82" s="37">
        <f>IF(VLOOKUP(CONCATENATE($AA$6," ",AI$9),'-RÅDATA_KVARTAL-'!$A$5:$DS$385,116,FALSE)&gt;0,VLOOKUP(CONCATENATE($AA$6," ",AI$9),'-RÅDATA_KVARTAL-'!$A$5:$DS$385,116,FALSE),"")</f>
        <v>7.908480023373019</v>
      </c>
      <c r="AJ82" s="106"/>
      <c r="AK82" s="106"/>
      <c r="AL82" s="37">
        <f>IF(VLOOKUP(CONCATENATE($AL$6," ",AL$9),'-RÅDATA_KVARTAL-'!$DZ$5:$FF$385,32,FALSE)&gt;0,VLOOKUP(CONCATENATE($AL$6," ",AL$9),'-RÅDATA_KVARTAL-'!$DZ$5:$FF$385,32,FALSE),"")</f>
        <v>8.2849740932642479</v>
      </c>
      <c r="AM82" s="37"/>
      <c r="AN82" s="37">
        <f>IF(VLOOKUP(CONCATENATE($AL$6," ",AN$9),'-RÅDATA_KVARTAL-'!$DZ$5:$FF$385,32,FALSE)&gt;0,VLOOKUP(CONCATENATE($AL$6," ",AN$9),'-RÅDATA_KVARTAL-'!$DZ$5:$FF$385,32,FALSE),"")</f>
        <v>7.2201148802427655</v>
      </c>
      <c r="AO82" s="37"/>
      <c r="AP82" s="37">
        <f>IF(VLOOKUP(CONCATENATE($AL$6," ",AP$9),'-RÅDATA_KVARTAL-'!$DZ$5:$FF$385,32,FALSE)&gt;0,VLOOKUP(CONCATENATE($AL$6," ",AP$9),'-RÅDATA_KVARTAL-'!$DZ$5:$FF$385,32,FALSE),"")</f>
        <v>7.9147067196247747</v>
      </c>
      <c r="AQ82" s="37"/>
      <c r="AR82" s="37">
        <f>IF(VLOOKUP(CONCATENATE($AL$6," ",AR$9),'-RÅDATA_KVARTAL-'!$DZ$5:$FF$385,32,FALSE)&gt;0,VLOOKUP(CONCATENATE($AL$6," ",AR$9),'-RÅDATA_KVARTAL-'!$DZ$5:$FF$385,32,FALSE),"")</f>
        <v>8.4193914909733625</v>
      </c>
      <c r="AS82" s="37"/>
      <c r="AT82" s="37">
        <f>IF(VLOOKUP(CONCATENATE($AL$6," ",AT$9),'-RÅDATA_KVARTAL-'!$A$5:$DS$385,116,FALSE)&gt;0,VLOOKUP(CONCATENATE($AL$6," ",AT$9),'-RÅDATA_KVARTAL-'!$A$5:$DS$385,116,FALSE),"")</f>
        <v>7.9792389187134782</v>
      </c>
      <c r="AU82" s="106"/>
      <c r="AV82" s="106"/>
      <c r="AW82" s="37">
        <f>IF(VLOOKUP(CONCATENATE($AW$6," ",AW$9),'-RÅDATA_KVARTAL-'!$DZ$5:$FF$385,32,FALSE)&gt;0,VLOOKUP(CONCATENATE($AW$6," ",AW$9),'-RÅDATA_KVARTAL-'!$DZ$5:$FF$385,32,FALSE),"")</f>
        <v>7.7284986514833687</v>
      </c>
      <c r="AX82" s="37"/>
      <c r="AY82" s="37">
        <f>IF(VLOOKUP(CONCATENATE($AW$6," ",AY$9),'-RÅDATA_KVARTAL-'!$DZ$5:$FF$385,32,FALSE)&gt;0,VLOOKUP(CONCATENATE($AW$6," ",AY$9),'-RÅDATA_KVARTAL-'!$DZ$5:$FF$385,32,FALSE),"")</f>
        <v>9.2365956665442521</v>
      </c>
      <c r="AZ82" s="37"/>
      <c r="BA82" s="37" t="str">
        <f>IF(VLOOKUP(CONCATENATE($AW$6," ",BA$9),'-RÅDATA_KVARTAL-'!$DZ$5:$FF$385,32,FALSE)&gt;0,VLOOKUP(CONCATENATE($AW$6," ",BA$9),'-RÅDATA_KVARTAL-'!$DZ$5:$FF$385,32,FALSE),"")</f>
        <v/>
      </c>
      <c r="BB82" s="37"/>
      <c r="BC82" s="37" t="str">
        <f>IF(VLOOKUP(CONCATENATE($AW$6," ",BC$9),'-RÅDATA_KVARTAL-'!$DZ$5:$FF$385,32,FALSE)&gt;0,VLOOKUP(CONCATENATE($AW$6," ",BC$9),'-RÅDATA_KVARTAL-'!$DZ$5:$FF$385,32,FALSE),"")</f>
        <v/>
      </c>
      <c r="BD82" s="37"/>
      <c r="BE82" s="37">
        <f>IF(VLOOKUP(CONCATENATE($AW$6," ",BE$9),'-RÅDATA_KVARTAL-'!$A$5:$DS$385,116,FALSE)&gt;0,VLOOKUP(CONCATENATE($AW$6," ",BE$9),'-RÅDATA_KVARTAL-'!$A$5:$DS$385,116,FALSE),"")</f>
        <v>8.514328086877482</v>
      </c>
      <c r="BF82" s="106"/>
      <c r="BG82" s="106"/>
      <c r="BH82" s="37" t="str">
        <f>IF(VLOOKUP(CONCATENATE($BH$6," ",BH$9),'-RÅDATA_KVARTAL-'!$DZ$5:$FF$385,32,FALSE)&gt;0,VLOOKUP(CONCATENATE($BH$6," ",BH$9),'-RÅDATA_KVARTAL-'!$DZ$5:$FF$385,32,FALSE),"")</f>
        <v/>
      </c>
      <c r="BI82" s="37"/>
      <c r="BJ82" s="37" t="str">
        <f>IF(VLOOKUP(CONCATENATE($BH$6," ",BJ$9),'-RÅDATA_KVARTAL-'!$DZ$5:$FF$385,32,FALSE)&gt;0,VLOOKUP(CONCATENATE($BH$6," ",BJ$9),'-RÅDATA_KVARTAL-'!$DZ$5:$FF$385,32,FALSE),"")</f>
        <v/>
      </c>
      <c r="BK82" s="37"/>
      <c r="BL82" s="37" t="str">
        <f>IF(VLOOKUP(CONCATENATE($BH$6," ",BL$9),'-RÅDATA_KVARTAL-'!$DZ$5:$FF$385,32,FALSE)&gt;0,VLOOKUP(CONCATENATE($BH$6," ",BL$9),'-RÅDATA_KVARTAL-'!$DZ$5:$FF$385,32,FALSE),"")</f>
        <v/>
      </c>
      <c r="BM82" s="37"/>
      <c r="BN82" s="37" t="str">
        <f>IF(VLOOKUP(CONCATENATE($BH$6," ",BN$9),'-RÅDATA_KVARTAL-'!$DZ$5:$FF$385,32,FALSE)&gt;0,VLOOKUP(CONCATENATE($BH$6," ",BN$9),'-RÅDATA_KVARTAL-'!$DZ$5:$FF$385,32,FALSE),"")</f>
        <v/>
      </c>
      <c r="BO82" s="37"/>
      <c r="BP82" s="37" t="str">
        <f>IF(VLOOKUP(CONCATENATE($BH$6," ",BP$9),'-RÅDATA_KVARTAL-'!$A$5:$DS$385,116,FALSE)&gt;0,VLOOKUP(CONCATENATE($BH$6," ",BP$9),'-RÅDATA_KVARTAL-'!$A$5:$DS$385,116,FALSE),"")</f>
        <v/>
      </c>
      <c r="BQ82" s="106"/>
      <c r="BR82" s="106"/>
      <c r="BS82" s="37" t="str">
        <f>IF(VLOOKUP(CONCATENATE($BS$6," ",BS$9),'-RÅDATA_KVARTAL-'!$DZ$5:$FF$385,32,FALSE)&gt;0,VLOOKUP(CONCATENATE($BS$6," ",BS$9),'-RÅDATA_KVARTAL-'!$DZ$5:$FF$385,32,FALSE),"")</f>
        <v/>
      </c>
      <c r="BT82" s="37"/>
      <c r="BU82" s="37" t="str">
        <f>IF(VLOOKUP(CONCATENATE($BS$6," ",BU$9),'-RÅDATA_KVARTAL-'!$DZ$5:$FF$385,32,FALSE)&gt;0,VLOOKUP(CONCATENATE($BS$6," ",BU$9),'-RÅDATA_KVARTAL-'!$DZ$5:$FF$385,32,FALSE),"")</f>
        <v/>
      </c>
      <c r="BV82" s="37"/>
      <c r="BW82" s="37" t="str">
        <f>IF(VLOOKUP(CONCATENATE($BS$6," ",BW$9),'-RÅDATA_KVARTAL-'!$DZ$5:$FF$385,32,FALSE)&gt;0,VLOOKUP(CONCATENATE($BS$6," ",BW$9),'-RÅDATA_KVARTAL-'!$DZ$5:$FF$385,32,FALSE),"")</f>
        <v/>
      </c>
      <c r="BX82" s="37"/>
      <c r="BY82" s="37" t="str">
        <f>IF(VLOOKUP(CONCATENATE($BS$6," ",BY$9),'-RÅDATA_KVARTAL-'!$DZ$5:$FF$385,32,FALSE)&gt;0,VLOOKUP(CONCATENATE($BS$6," ",BY$9),'-RÅDATA_KVARTAL-'!$DZ$5:$FF$385,32,FALSE),"")</f>
        <v/>
      </c>
      <c r="BZ82" s="37"/>
      <c r="CA82" s="37" t="str">
        <f>IF(VLOOKUP(CONCATENATE($BS$6," ",CA$9),'-RÅDATA_KVARTAL-'!$A$5:$DS$385,116,FALSE)&gt;0,VLOOKUP(CONCATENATE($BS$6," ",CA$9),'-RÅDATA_KVARTAL-'!$A$5:$DS$385,116,FALSE),"")</f>
        <v/>
      </c>
      <c r="CB82" s="106"/>
      <c r="CC82" s="106"/>
      <c r="CD82" s="37" t="str">
        <f>IF(VLOOKUP(CONCATENATE($CD$6," ",CD$9),'-RÅDATA_KVARTAL-'!$DZ$5:$FF$385,32,FALSE)&gt;0,VLOOKUP(CONCATENATE($CD$6," ",CD$9),'-RÅDATA_KVARTAL-'!$DZ$5:$FF$385,32,FALSE),"")</f>
        <v/>
      </c>
      <c r="CE82" s="37"/>
      <c r="CF82" s="37" t="str">
        <f>IF(VLOOKUP(CONCATENATE($CD$6," ",CF$9),'-RÅDATA_KVARTAL-'!$DZ$5:$FF$385,32,FALSE)&gt;0,VLOOKUP(CONCATENATE($CD$6," ",CF$9),'-RÅDATA_KVARTAL-'!$DZ$5:$FF$385,32,FALSE),"")</f>
        <v/>
      </c>
      <c r="CG82" s="37"/>
      <c r="CH82" s="37" t="str">
        <f>IF(VLOOKUP(CONCATENATE($CD$6," ",CH$9),'-RÅDATA_KVARTAL-'!$DZ$5:$FF$385,32,FALSE)&gt;0,VLOOKUP(CONCATENATE($CD$6," ",CH$9),'-RÅDATA_KVARTAL-'!$DZ$5:$FF$385,32,FALSE),"")</f>
        <v/>
      </c>
      <c r="CI82" s="37"/>
      <c r="CJ82" s="37" t="str">
        <f>IF(VLOOKUP(CONCATENATE($CD$6," ",CJ$9),'-RÅDATA_KVARTAL-'!$DZ$5:$FF$385,32,FALSE)&gt;0,VLOOKUP(CONCATENATE($CD$6," ",CJ$9),'-RÅDATA_KVARTAL-'!$DZ$5:$FF$385,32,FALSE),"")</f>
        <v/>
      </c>
      <c r="CK82" s="37"/>
      <c r="CL82" s="37" t="str">
        <f>IF(VLOOKUP(CONCATENATE($CD$6," ",CL$9),'-RÅDATA_KVARTAL-'!$A$5:$DS$385,116,FALSE)&gt;0,VLOOKUP(CONCATENATE($CD$6," ",CL$9),'-RÅDATA_KVARTAL-'!$A$5:$DS$385,116,FALSE),"")</f>
        <v/>
      </c>
      <c r="CM82" s="106"/>
      <c r="CN82" s="106"/>
      <c r="CO82" s="92" t="s">
        <v>363</v>
      </c>
      <c r="CQ82" s="123"/>
    </row>
    <row r="83" spans="2:95" s="15" customFormat="1" ht="10.5" customHeight="1" x14ac:dyDescent="0.2">
      <c r="B83" s="288">
        <v>23</v>
      </c>
      <c r="C83" s="288"/>
      <c r="D83" s="92" t="s">
        <v>68</v>
      </c>
      <c r="E83" s="37">
        <f>IF(VLOOKUP(CONCATENATE($E$6," ",E$9),'-RÅDATA_KVARTAL-'!$DZ$5:$FF$385,33,FALSE)&gt;0,VLOOKUP(CONCATENATE($E$6," ",E$9),'-RÅDATA_KVARTAL-'!$DZ$5:$FF$385,33,FALSE),"")</f>
        <v>22.969444444444445</v>
      </c>
      <c r="F83" s="37"/>
      <c r="G83" s="37">
        <f>IF(VLOOKUP(CONCATENATE($E$6," ",G$9),'-RÅDATA_KVARTAL-'!$DZ$5:$FF$385,33,FALSE)&gt;0,VLOOKUP(CONCATENATE($E$6," ",G$9),'-RÅDATA_KVARTAL-'!$DZ$5:$FF$385,33,FALSE),"")</f>
        <v>22.292349726775956</v>
      </c>
      <c r="H83" s="37"/>
      <c r="I83" s="37">
        <f>IF(VLOOKUP(CONCATENATE($E$6," ",I$9),'-RÅDATA_KVARTAL-'!$DZ$5:$FF$385,33,FALSE)&gt;0,VLOOKUP(CONCATENATE($E$6," ",I$9),'-RÅDATA_KVARTAL-'!$DZ$5:$FF$385,33,FALSE),"")</f>
        <v>21.442367601246104</v>
      </c>
      <c r="J83" s="37"/>
      <c r="K83" s="37">
        <f>IF(VLOOKUP(CONCATENATE($E$6," ",K$9),'-RÅDATA_KVARTAL-'!$DZ$5:$FF$385,33,FALSE)&gt;0,VLOOKUP(CONCATENATE($E$6," ",K$9),'-RÅDATA_KVARTAL-'!$DZ$5:$FF$385,33,FALSE),"")</f>
        <v>23.576767763553569</v>
      </c>
      <c r="L83" s="37"/>
      <c r="M83" s="37">
        <f>IF(VLOOKUP(CONCATENATE($E$6," ",M$9),'-RÅDATA_KVARTAL-'!$A$5:$DS$385,120,FALSE)&gt;0,VLOOKUP(CONCATENATE($E$6," ",M$9),'-RÅDATA_KVARTAL-'!$A$5:$DS$385,120,FALSE),"")</f>
        <v>22.619340751236962</v>
      </c>
      <c r="N83" s="106"/>
      <c r="O83" s="106"/>
      <c r="P83" s="37">
        <f>IF(VLOOKUP(CONCATENATE($P$6," ",P$9),'-RÅDATA_KVARTAL-'!$DZ$5:$FF$385,33,FALSE)&gt;0,VLOOKUP(CONCATENATE($P$6," ",P$9),'-RÅDATA_KVARTAL-'!$DZ$5:$FF$385,33,FALSE),"")</f>
        <v>22.704934747145188</v>
      </c>
      <c r="Q83" s="37"/>
      <c r="R83" s="37">
        <f>IF(VLOOKUP(CONCATENATE($P$6," ",R$9),'-RÅDATA_KVARTAL-'!$DZ$5:$FF$385,33,FALSE)&gt;0,VLOOKUP(CONCATENATE($P$6," ",R$9),'-RÅDATA_KVARTAL-'!$DZ$5:$FF$385,33,FALSE),"")</f>
        <v>25.35010116237553</v>
      </c>
      <c r="S83" s="37"/>
      <c r="T83" s="37">
        <f>IF(VLOOKUP(CONCATENATE($P$6," ",T$9),'-RÅDATA_KVARTAL-'!$DZ$5:$FF$385,33,FALSE)&gt;0,VLOOKUP(CONCATENATE($P$6," ",T$9),'-RÅDATA_KVARTAL-'!$DZ$5:$FF$385,33,FALSE),"")</f>
        <v>24.018031555221636</v>
      </c>
      <c r="U83" s="37"/>
      <c r="V83" s="37">
        <f>IF(VLOOKUP(CONCATENATE($P$6," ",V$9),'-RÅDATA_KVARTAL-'!$DZ$5:$FF$385,33,FALSE)&gt;0,VLOOKUP(CONCATENATE($P$6," ",V$9),'-RÅDATA_KVARTAL-'!$DZ$5:$FF$385,33,FALSE),"")</f>
        <v>19.258078539342126</v>
      </c>
      <c r="W83" s="37"/>
      <c r="X83" s="37">
        <f>IF(VLOOKUP(CONCATENATE($P$6," ",X$9),'-RÅDATA_KVARTAL-'!$A$5:$DS$385,120,FALSE)&gt;0,VLOOKUP(CONCATENATE($P$6," ",X$9),'-RÅDATA_KVARTAL-'!$A$5:$DS$385,120,FALSE),"")</f>
        <v>23.033446921190286</v>
      </c>
      <c r="Y83" s="106"/>
      <c r="Z83" s="106"/>
      <c r="AA83" s="37">
        <f>IF(VLOOKUP(CONCATENATE($AA$6," ",AA$9),'-RÅDATA_KVARTAL-'!$DZ$5:$FF$385,33,FALSE)&gt;0,VLOOKUP(CONCATENATE($AA$6," ",AA$9),'-RÅDATA_KVARTAL-'!$DZ$5:$FF$385,33,FALSE),"")</f>
        <v>22.580734580734582</v>
      </c>
      <c r="AB83" s="37"/>
      <c r="AC83" s="37">
        <f>IF(VLOOKUP(CONCATENATE($AA$6," ",AC$9),'-RÅDATA_KVARTAL-'!$DZ$5:$FF$385,33,FALSE)&gt;0,VLOOKUP(CONCATENATE($AA$6," ",AC$9),'-RÅDATA_KVARTAL-'!$DZ$5:$FF$385,33,FALSE),"")</f>
        <v>21.655513137210868</v>
      </c>
      <c r="AD83" s="37"/>
      <c r="AE83" s="37">
        <f>IF(VLOOKUP(CONCATENATE($AA$6," ",AE$9),'-RÅDATA_KVARTAL-'!$DZ$5:$FF$385,33,FALSE)&gt;0,VLOOKUP(CONCATENATE($AA$6," ",AE$9),'-RÅDATA_KVARTAL-'!$DZ$5:$FF$385,33,FALSE),"")</f>
        <v>21.869561544310212</v>
      </c>
      <c r="AF83" s="37"/>
      <c r="AG83" s="37">
        <f>IF(VLOOKUP(CONCATENATE($AA$6," ",AG$9),'-RÅDATA_KVARTAL-'!$DZ$5:$FF$385,33,FALSE)&gt;0,VLOOKUP(CONCATENATE($AA$6," ",AG$9),'-RÅDATA_KVARTAL-'!$DZ$5:$FF$385,33,FALSE),"")</f>
        <v>22.459855713288341</v>
      </c>
      <c r="AH83" s="37"/>
      <c r="AI83" s="37">
        <f>IF(VLOOKUP(CONCATENATE($AA$6," ",AI$9),'-RÅDATA_KVARTAL-'!$A$5:$DS$385,120,FALSE)&gt;0,VLOOKUP(CONCATENATE($AA$6," ",AI$9),'-RÅDATA_KVARTAL-'!$A$5:$DS$385,120,FALSE),"")</f>
        <v>22.146391620075832</v>
      </c>
      <c r="AJ83" s="106"/>
      <c r="AK83" s="106"/>
      <c r="AL83" s="37">
        <f>IF(VLOOKUP(CONCATENATE($AL$6," ",AL$9),'-RÅDATA_KVARTAL-'!$DZ$5:$FF$385,33,FALSE)&gt;0,VLOOKUP(CONCATENATE($AL$6," ",AL$9),'-RÅDATA_KVARTAL-'!$DZ$5:$FF$385,33,FALSE),"")</f>
        <v>23.127210635443348</v>
      </c>
      <c r="AM83" s="37"/>
      <c r="AN83" s="37">
        <f>IF(VLOOKUP(CONCATENATE($AL$6," ",AN$9),'-RÅDATA_KVARTAL-'!$DZ$5:$FF$385,33,FALSE)&gt;0,VLOOKUP(CONCATENATE($AL$6," ",AN$9),'-RÅDATA_KVARTAL-'!$DZ$5:$FF$385,33,FALSE),"")</f>
        <v>20.632663941709616</v>
      </c>
      <c r="AO83" s="37"/>
      <c r="AP83" s="37">
        <f>IF(VLOOKUP(CONCATENATE($AL$6," ",AP$9),'-RÅDATA_KVARTAL-'!$DZ$5:$FF$385,33,FALSE)&gt;0,VLOOKUP(CONCATENATE($AL$6," ",AP$9),'-RÅDATA_KVARTAL-'!$DZ$5:$FF$385,33,FALSE),"")</f>
        <v>23.13378707337672</v>
      </c>
      <c r="AQ83" s="37"/>
      <c r="AR83" s="37">
        <f>IF(VLOOKUP(CONCATENATE($AL$6," ",AR$9),'-RÅDATA_KVARTAL-'!$DZ$5:$FF$385,33,FALSE)&gt;0,VLOOKUP(CONCATENATE($AL$6," ",AR$9),'-RÅDATA_KVARTAL-'!$DZ$5:$FF$385,33,FALSE),"")</f>
        <v>23.578809964103122</v>
      </c>
      <c r="AS83" s="37"/>
      <c r="AT83" s="37">
        <f>IF(VLOOKUP(CONCATENATE($AL$6," ",AT$9),'-RÅDATA_KVARTAL-'!$A$5:$DS$385,120,FALSE)&gt;0,VLOOKUP(CONCATENATE($AL$6," ",AT$9),'-RÅDATA_KVARTAL-'!$A$5:$DS$385,120,FALSE),"")</f>
        <v>22.667777625431111</v>
      </c>
      <c r="AU83" s="106"/>
      <c r="AV83" s="106"/>
      <c r="AW83" s="37">
        <f>IF(VLOOKUP(CONCATENATE($AW$6," ",AW$9),'-RÅDATA_KVARTAL-'!$DZ$5:$FF$385,33,FALSE)&gt;0,VLOOKUP(CONCATENATE($AW$6," ",AW$9),'-RÅDATA_KVARTAL-'!$DZ$5:$FF$385,33,FALSE),"")</f>
        <v>24.031512911540144</v>
      </c>
      <c r="AX83" s="37"/>
      <c r="AY83" s="37">
        <f>IF(VLOOKUP(CONCATENATE($AW$6," ",AY$9),'-RÅDATA_KVARTAL-'!$DZ$5:$FF$385,33,FALSE)&gt;0,VLOOKUP(CONCATENATE($AW$6," ",AY$9),'-RÅDATA_KVARTAL-'!$DZ$5:$FF$385,33,FALSE),"")</f>
        <v>24.962138084632517</v>
      </c>
      <c r="AZ83" s="37"/>
      <c r="BA83" s="37" t="str">
        <f>IF(VLOOKUP(CONCATENATE($AW$6," ",BA$9),'-RÅDATA_KVARTAL-'!$DZ$5:$FF$385,33,FALSE)&gt;0,VLOOKUP(CONCATENATE($AW$6," ",BA$9),'-RÅDATA_KVARTAL-'!$DZ$5:$FF$385,33,FALSE),"")</f>
        <v/>
      </c>
      <c r="BB83" s="37"/>
      <c r="BC83" s="37" t="str">
        <f>IF(VLOOKUP(CONCATENATE($AW$6," ",BC$9),'-RÅDATA_KVARTAL-'!$DZ$5:$FF$385,33,FALSE)&gt;0,VLOOKUP(CONCATENATE($AW$6," ",BC$9),'-RÅDATA_KVARTAL-'!$DZ$5:$FF$385,33,FALSE),"")</f>
        <v/>
      </c>
      <c r="BD83" s="37"/>
      <c r="BE83" s="37">
        <f>IF(VLOOKUP(CONCATENATE($AW$6," ",BE$9),'-RÅDATA_KVARTAL-'!$A$5:$DS$385,120,FALSE)&gt;0,VLOOKUP(CONCATENATE($AW$6," ",BE$9),'-RÅDATA_KVARTAL-'!$A$5:$DS$385,120,FALSE),"")</f>
        <v>24.559290992147865</v>
      </c>
      <c r="BF83" s="106"/>
      <c r="BG83" s="106"/>
      <c r="BH83" s="37" t="str">
        <f>IF(VLOOKUP(CONCATENATE($BH$6," ",BH$9),'-RÅDATA_KVARTAL-'!$DZ$5:$FF$385,33,FALSE)&gt;0,VLOOKUP(CONCATENATE($BH$6," ",BH$9),'-RÅDATA_KVARTAL-'!$DZ$5:$FF$385,33,FALSE),"")</f>
        <v/>
      </c>
      <c r="BI83" s="37"/>
      <c r="BJ83" s="37" t="str">
        <f>IF(VLOOKUP(CONCATENATE($BH$6," ",BJ$9),'-RÅDATA_KVARTAL-'!$DZ$5:$FF$385,33,FALSE)&gt;0,VLOOKUP(CONCATENATE($BH$6," ",BJ$9),'-RÅDATA_KVARTAL-'!$DZ$5:$FF$385,33,FALSE),"")</f>
        <v/>
      </c>
      <c r="BK83" s="37"/>
      <c r="BL83" s="37" t="str">
        <f>IF(VLOOKUP(CONCATENATE($BH$6," ",BL$9),'-RÅDATA_KVARTAL-'!$DZ$5:$FF$385,33,FALSE)&gt;0,VLOOKUP(CONCATENATE($BH$6," ",BL$9),'-RÅDATA_KVARTAL-'!$DZ$5:$FF$385,33,FALSE),"")</f>
        <v/>
      </c>
      <c r="BM83" s="37"/>
      <c r="BN83" s="37" t="str">
        <f>IF(VLOOKUP(CONCATENATE($BH$6," ",BN$9),'-RÅDATA_KVARTAL-'!$DZ$5:$FF$385,33,FALSE)&gt;0,VLOOKUP(CONCATENATE($BH$6," ",BN$9),'-RÅDATA_KVARTAL-'!$DZ$5:$FF$385,33,FALSE),"")</f>
        <v/>
      </c>
      <c r="BO83" s="37"/>
      <c r="BP83" s="37" t="str">
        <f>IF(VLOOKUP(CONCATENATE($BH$6," ",BP$9),'-RÅDATA_KVARTAL-'!$A$5:$DS$385,120,FALSE)&gt;0,VLOOKUP(CONCATENATE($BH$6," ",BP$9),'-RÅDATA_KVARTAL-'!$A$5:$DS$385,120,FALSE),"")</f>
        <v/>
      </c>
      <c r="BQ83" s="106"/>
      <c r="BR83" s="106"/>
      <c r="BS83" s="37" t="str">
        <f>IF(VLOOKUP(CONCATENATE($BS$6," ",BS$9),'-RÅDATA_KVARTAL-'!$DZ$5:$FF$385,33,FALSE)&gt;0,VLOOKUP(CONCATENATE($BS$6," ",BS$9),'-RÅDATA_KVARTAL-'!$DZ$5:$FF$385,33,FALSE),"")</f>
        <v/>
      </c>
      <c r="BT83" s="37"/>
      <c r="BU83" s="37" t="str">
        <f>IF(VLOOKUP(CONCATENATE($BS$6," ",BU$9),'-RÅDATA_KVARTAL-'!$DZ$5:$FF$385,33,FALSE)&gt;0,VLOOKUP(CONCATENATE($BS$6," ",BU$9),'-RÅDATA_KVARTAL-'!$DZ$5:$FF$385,33,FALSE),"")</f>
        <v/>
      </c>
      <c r="BV83" s="37"/>
      <c r="BW83" s="37" t="str">
        <f>IF(VLOOKUP(CONCATENATE($BS$6," ",BW$9),'-RÅDATA_KVARTAL-'!$DZ$5:$FF$385,33,FALSE)&gt;0,VLOOKUP(CONCATENATE($BS$6," ",BW$9),'-RÅDATA_KVARTAL-'!$DZ$5:$FF$385,33,FALSE),"")</f>
        <v/>
      </c>
      <c r="BX83" s="37"/>
      <c r="BY83" s="37" t="str">
        <f>IF(VLOOKUP(CONCATENATE($BS$6," ",BY$9),'-RÅDATA_KVARTAL-'!$DZ$5:$FF$385,33,FALSE)&gt;0,VLOOKUP(CONCATENATE($BS$6," ",BY$9),'-RÅDATA_KVARTAL-'!$DZ$5:$FF$385,33,FALSE),"")</f>
        <v/>
      </c>
      <c r="BZ83" s="37"/>
      <c r="CA83" s="37" t="str">
        <f>IF(VLOOKUP(CONCATENATE($BS$6," ",CA$9),'-RÅDATA_KVARTAL-'!$A$5:$DS$385,120,FALSE)&gt;0,VLOOKUP(CONCATENATE($BS$6," ",CA$9),'-RÅDATA_KVARTAL-'!$A$5:$DS$385,120,FALSE),"")</f>
        <v/>
      </c>
      <c r="CB83" s="106"/>
      <c r="CC83" s="106"/>
      <c r="CD83" s="37" t="str">
        <f>IF(VLOOKUP(CONCATENATE($CD$6," ",CD$9),'-RÅDATA_KVARTAL-'!$DZ$5:$FF$385,33,FALSE)&gt;0,VLOOKUP(CONCATENATE($CD$6," ",CD$9),'-RÅDATA_KVARTAL-'!$DZ$5:$FF$385,33,FALSE),"")</f>
        <v/>
      </c>
      <c r="CE83" s="37"/>
      <c r="CF83" s="37" t="str">
        <f>IF(VLOOKUP(CONCATENATE($CD$6," ",CF$9),'-RÅDATA_KVARTAL-'!$DZ$5:$FF$385,33,FALSE)&gt;0,VLOOKUP(CONCATENATE($CD$6," ",CF$9),'-RÅDATA_KVARTAL-'!$DZ$5:$FF$385,33,FALSE),"")</f>
        <v/>
      </c>
      <c r="CG83" s="37"/>
      <c r="CH83" s="37" t="str">
        <f>IF(VLOOKUP(CONCATENATE($CD$6," ",CH$9),'-RÅDATA_KVARTAL-'!$DZ$5:$FF$385,33,FALSE)&gt;0,VLOOKUP(CONCATENATE($CD$6," ",CH$9),'-RÅDATA_KVARTAL-'!$DZ$5:$FF$385,33,FALSE),"")</f>
        <v/>
      </c>
      <c r="CI83" s="37"/>
      <c r="CJ83" s="37" t="str">
        <f>IF(VLOOKUP(CONCATENATE($CD$6," ",CJ$9),'-RÅDATA_KVARTAL-'!$DZ$5:$FF$385,33,FALSE)&gt;0,VLOOKUP(CONCATENATE($CD$6," ",CJ$9),'-RÅDATA_KVARTAL-'!$DZ$5:$FF$385,33,FALSE),"")</f>
        <v/>
      </c>
      <c r="CK83" s="37"/>
      <c r="CL83" s="37" t="str">
        <f>IF(VLOOKUP(CONCATENATE($CD$6," ",CL$9),'-RÅDATA_KVARTAL-'!$A$5:$DS$385,120,FALSE)&gt;0,VLOOKUP(CONCATENATE($CD$6," ",CL$9),'-RÅDATA_KVARTAL-'!$A$5:$DS$385,120,FALSE),"")</f>
        <v/>
      </c>
      <c r="CM83" s="106"/>
      <c r="CN83" s="106"/>
      <c r="CO83" s="92" t="s">
        <v>364</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24" customHeight="1" x14ac:dyDescent="0.2">
      <c r="B86" s="378" t="s">
        <v>595</v>
      </c>
      <c r="C86" s="342"/>
      <c r="D86" s="342"/>
      <c r="E86" s="342"/>
      <c r="F86" s="342"/>
      <c r="G86" s="342"/>
      <c r="H86" s="342"/>
      <c r="I86" s="342"/>
      <c r="J86" s="342"/>
      <c r="K86" s="342"/>
      <c r="L86" s="342"/>
      <c r="M86" s="342"/>
      <c r="N86" s="342"/>
      <c r="O86" s="342"/>
      <c r="P86" s="342"/>
      <c r="Q86" s="342"/>
      <c r="R86" s="342"/>
      <c r="S86" s="342"/>
      <c r="T86" s="342"/>
      <c r="U86" s="342"/>
      <c r="V86" s="342"/>
      <c r="W86" s="342"/>
      <c r="X86" s="343"/>
      <c r="Y86" s="343"/>
      <c r="Z86" s="343"/>
      <c r="AA86" s="343"/>
      <c r="AB86" s="343"/>
      <c r="AC86" s="343"/>
      <c r="AD86" s="343"/>
      <c r="AE86" s="343"/>
      <c r="AF86" s="343"/>
      <c r="AG86" s="343"/>
      <c r="AH86" s="343"/>
      <c r="AI86" s="343"/>
      <c r="AJ86" s="343"/>
      <c r="AK86" s="343"/>
      <c r="AL86" s="343"/>
      <c r="AM86" s="343"/>
      <c r="AN86" s="343"/>
      <c r="AO86" s="343"/>
      <c r="AP86" s="343"/>
      <c r="AQ86" s="343"/>
      <c r="AR86" s="343"/>
      <c r="AS86" s="343"/>
      <c r="AT86" s="343"/>
      <c r="AU86" s="343"/>
      <c r="AV86" s="343"/>
      <c r="AW86" s="343"/>
      <c r="AX86" s="343"/>
      <c r="AY86" s="343"/>
      <c r="AZ86" s="343"/>
      <c r="BA86" s="343"/>
      <c r="BB86" s="343"/>
      <c r="BC86" s="343"/>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c r="CN86" s="343"/>
      <c r="CO86" s="343"/>
    </row>
    <row r="87" spans="2:95" s="15" customFormat="1" ht="52.5" customHeight="1" x14ac:dyDescent="0.2">
      <c r="B87" s="378" t="s">
        <v>532</v>
      </c>
      <c r="C87" s="342"/>
      <c r="D87" s="342"/>
      <c r="E87" s="342"/>
      <c r="F87" s="342"/>
      <c r="G87" s="342"/>
      <c r="H87" s="342"/>
      <c r="I87" s="342"/>
      <c r="J87" s="342"/>
      <c r="K87" s="342"/>
      <c r="L87" s="342"/>
      <c r="M87" s="342"/>
      <c r="N87" s="342"/>
      <c r="O87" s="342"/>
      <c r="P87" s="342"/>
      <c r="Q87" s="342"/>
      <c r="R87" s="342"/>
      <c r="S87" s="342"/>
      <c r="T87" s="342"/>
      <c r="U87" s="342"/>
      <c r="V87" s="342"/>
      <c r="W87" s="342"/>
      <c r="X87" s="343"/>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c r="AV87" s="343"/>
      <c r="AW87" s="343"/>
      <c r="AX87" s="343"/>
      <c r="AY87" s="343"/>
      <c r="AZ87" s="343"/>
      <c r="BA87" s="343"/>
      <c r="BB87" s="343"/>
      <c r="BC87" s="343"/>
      <c r="BD87" s="343"/>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c r="CN87" s="343"/>
      <c r="CO87" s="343"/>
    </row>
  </sheetData>
  <mergeCells count="102">
    <mergeCell ref="V9:W9"/>
    <mergeCell ref="T9:U9"/>
    <mergeCell ref="AA9:AB9"/>
    <mergeCell ref="M9:N9"/>
    <mergeCell ref="P9:Q9"/>
    <mergeCell ref="AE9:AF9"/>
    <mergeCell ref="AW6:BF6"/>
    <mergeCell ref="AW9:AX9"/>
    <mergeCell ref="AY9:AZ9"/>
    <mergeCell ref="BA9:BB9"/>
    <mergeCell ref="BC9:BD9"/>
    <mergeCell ref="BE9:BF9"/>
    <mergeCell ref="AE45:AF45"/>
    <mergeCell ref="B6:D9"/>
    <mergeCell ref="E6:N6"/>
    <mergeCell ref="P6:Y6"/>
    <mergeCell ref="CN42:CO45"/>
    <mergeCell ref="E45:F45"/>
    <mergeCell ref="G45:H45"/>
    <mergeCell ref="I45:J45"/>
    <mergeCell ref="AT9:AU9"/>
    <mergeCell ref="AN9:AO9"/>
    <mergeCell ref="AR9:AS9"/>
    <mergeCell ref="AP9:AQ9"/>
    <mergeCell ref="AI9:AJ9"/>
    <mergeCell ref="AL9:AM9"/>
    <mergeCell ref="AG9:AH9"/>
    <mergeCell ref="AC9:AD9"/>
    <mergeCell ref="X9:Y9"/>
    <mergeCell ref="AA6:AJ6"/>
    <mergeCell ref="AL6:AU6"/>
    <mergeCell ref="CN6:CO9"/>
    <mergeCell ref="E9:F9"/>
    <mergeCell ref="G9:H9"/>
    <mergeCell ref="I9:J9"/>
    <mergeCell ref="R9:S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L42:AU42"/>
    <mergeCell ref="M45:N45"/>
    <mergeCell ref="P45:Q45"/>
    <mergeCell ref="R45:S45"/>
    <mergeCell ref="V45:W45"/>
    <mergeCell ref="T45:U45"/>
    <mergeCell ref="AW42:BF42"/>
    <mergeCell ref="AW45:AX45"/>
    <mergeCell ref="AY45:AZ45"/>
    <mergeCell ref="BA45:BB45"/>
    <mergeCell ref="BC45:BD45"/>
    <mergeCell ref="BE45:BF45"/>
    <mergeCell ref="BH42:BQ42"/>
    <mergeCell ref="BH45:BI45"/>
    <mergeCell ref="BJ45:BK45"/>
    <mergeCell ref="BL45:BM45"/>
    <mergeCell ref="BN45:BO45"/>
    <mergeCell ref="BP45:BQ45"/>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CD42:CM42"/>
    <mergeCell ref="CD45:CE45"/>
    <mergeCell ref="CF45:CG45"/>
    <mergeCell ref="CH45:CI45"/>
    <mergeCell ref="CJ45:CK45"/>
    <mergeCell ref="CL45:CM45"/>
    <mergeCell ref="CD6:CM6"/>
    <mergeCell ref="CD9:CE9"/>
    <mergeCell ref="CF9:CG9"/>
    <mergeCell ref="CH9:CI9"/>
    <mergeCell ref="CJ9:CK9"/>
    <mergeCell ref="CL9:CM9"/>
  </mergeCells>
  <pageMargins left="0.70866141732283472" right="0.70866141732283472" top="0.74803149606299213" bottom="0.74803149606299213" header="0.31496062992125984" footer="0.31496062992125984"/>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Fredrik Lindberg</cp:lastModifiedBy>
  <cp:lastPrinted>2017-07-07T13:31:39Z</cp:lastPrinted>
  <dcterms:created xsi:type="dcterms:W3CDTF">2006-04-04T13:19:40Z</dcterms:created>
  <dcterms:modified xsi:type="dcterms:W3CDTF">2017-07-07T13:31:49Z</dcterms:modified>
</cp:coreProperties>
</file>